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defaultThemeVersion="166925"/>
  <mc:AlternateContent xmlns:mc="http://schemas.openxmlformats.org/markup-compatibility/2006">
    <mc:Choice Requires="x15">
      <x15ac:absPath xmlns:x15ac="http://schemas.microsoft.com/office/spreadsheetml/2010/11/ac" url="G:\Workfile\EPS Models\EPS China 3.3.1\InputData\indst\BIFUbC\"/>
    </mc:Choice>
  </mc:AlternateContent>
  <xr:revisionPtr revIDLastSave="0" documentId="13_ncr:1_{42F9553A-B823-4E39-9785-6C929FD0F79C}" xr6:coauthVersionLast="47" xr6:coauthVersionMax="47" xr10:uidLastSave="{00000000-0000-0000-0000-000000000000}"/>
  <bookViews>
    <workbookView xWindow="-120" yWindow="-120" windowWidth="29040" windowHeight="15840" tabRatio="819" firstSheet="19" activeTab="25" xr2:uid="{9B0100EE-2EE6-4CB3-AB40-CD13FEBD5478}"/>
  </bookViews>
  <sheets>
    <sheet name="About" sheetId="13" r:id="rId1"/>
    <sheet name="终端消费" sheetId="11" r:id="rId2"/>
    <sheet name="能源平衡表" sheetId="12" r:id="rId3"/>
    <sheet name="总量" sheetId="2" r:id="rId4"/>
    <sheet name="煤炭" sheetId="1" r:id="rId5"/>
    <sheet name="焦炭" sheetId="3" r:id="rId6"/>
    <sheet name="原油" sheetId="4" r:id="rId7"/>
    <sheet name="煤油" sheetId="6" r:id="rId8"/>
    <sheet name="汽油" sheetId="5" r:id="rId9"/>
    <sheet name="柴油" sheetId="7" r:id="rId10"/>
    <sheet name="燃料油" sheetId="8" r:id="rId11"/>
    <sheet name="天然气" sheetId="9" r:id="rId12"/>
    <sheet name="电力" sheetId="10" r:id="rId13"/>
    <sheet name="Input Data" sheetId="16" r:id="rId14"/>
    <sheet name="Non Energy Use Worksheet" sheetId="19" r:id="rId15"/>
    <sheet name="Non Energy Use Regression" sheetId="21" r:id="rId16"/>
    <sheet name="Start Year Energy" sheetId="18" r:id="rId17"/>
    <sheet name="Sector Code Switch" sheetId="14" r:id="rId18"/>
    <sheet name="Fuel Code Switch" sheetId="15" r:id="rId19"/>
    <sheet name="Energy Heat Value Conversion" sheetId="17" r:id="rId20"/>
    <sheet name="Historic Energy Consumption" sheetId="40" r:id="rId21"/>
    <sheet name="Forecasted VA" sheetId="41" r:id="rId22"/>
    <sheet name="electrification forecast" sheetId="42" r:id="rId23"/>
    <sheet name="Regression Result" sheetId="43" r:id="rId24"/>
    <sheet name="Predicted Intensity" sheetId="44" r:id="rId25"/>
    <sheet name="Predicted Energy Consumption" sheetId="45" r:id="rId26"/>
    <sheet name="BIFUbC-electricity" sheetId="26" r:id="rId27"/>
    <sheet name="BIFUbC-biomass" sheetId="22" r:id="rId28"/>
    <sheet name="BIFUbC-coal" sheetId="23" r:id="rId29"/>
    <sheet name="BIFUbC-crude-oil" sheetId="25" r:id="rId30"/>
    <sheet name="BIFUbC-heat" sheetId="27" r:id="rId31"/>
    <sheet name="BIFUbC-heavy-or-residual-oil" sheetId="28" r:id="rId32"/>
    <sheet name="BIFUbC-hydrogen" sheetId="29" r:id="rId33"/>
    <sheet name="BIFUbC-LPG-propane-or-butane" sheetId="30" r:id="rId34"/>
    <sheet name="BIFUbC-natural-gas" sheetId="32" r:id="rId35"/>
    <sheet name="BIFUbC-petroleum-diesel" sheetId="31" r:id="rId36"/>
  </sheets>
  <externalReferences>
    <externalReference r:id="rId37"/>
  </externalReferences>
  <definedNames>
    <definedName name="_xlnm._FilterDatabase" localSheetId="20" hidden="1">'Historic Energy Consumption'!$A$1:$O$253</definedName>
    <definedName name="_xlnm._FilterDatabase" localSheetId="14" hidden="1">'Non Energy Use Worksheet'!#REF!</definedName>
    <definedName name="_xlnm._FilterDatabase" localSheetId="25" hidden="1">'Predicted Energy Consumption'!$B$1:$AZ$26</definedName>
    <definedName name="_xlnm._FilterDatabase" localSheetId="24" hidden="1">'Predicted Intensity'!$A$1:$AX$29</definedName>
    <definedName name="_xlnm._FilterDatabase" localSheetId="17" hidden="1">'Sector Code Switch'!$A$1:$D$43</definedName>
    <definedName name="_xlnm._FilterDatabase" localSheetId="7" hidden="1">煤油!$L$2:$U$2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1" i="41" l="1"/>
  <c r="D31" i="41"/>
  <c r="E31" i="41"/>
  <c r="F31" i="41"/>
  <c r="G31" i="41"/>
  <c r="H31" i="41"/>
  <c r="I31" i="41"/>
  <c r="J31" i="41"/>
  <c r="K31" i="41"/>
  <c r="L31" i="41"/>
  <c r="M31" i="41"/>
  <c r="N31" i="41"/>
  <c r="O31" i="41"/>
  <c r="P31" i="41"/>
  <c r="Q31" i="41"/>
  <c r="R31" i="41"/>
  <c r="S31" i="41"/>
  <c r="T31" i="41"/>
  <c r="U31" i="41"/>
  <c r="V31" i="41"/>
  <c r="W31" i="41"/>
  <c r="X31" i="41"/>
  <c r="Y31" i="41"/>
  <c r="Z31" i="41"/>
  <c r="AA31" i="41"/>
  <c r="AB31" i="41"/>
  <c r="AC31" i="41"/>
  <c r="AD31" i="41"/>
  <c r="AE31" i="41"/>
  <c r="AF31" i="41"/>
  <c r="AG31" i="41"/>
  <c r="AH31" i="41"/>
  <c r="AI31" i="41"/>
  <c r="AJ31" i="41"/>
  <c r="AK31" i="41"/>
  <c r="AL31" i="41"/>
  <c r="AM31" i="41"/>
  <c r="AN31" i="41"/>
  <c r="AO31" i="41"/>
  <c r="AP31" i="41"/>
  <c r="AQ31" i="41"/>
  <c r="AR31" i="41"/>
  <c r="AS31" i="41"/>
  <c r="AT31" i="41"/>
  <c r="AU31" i="41"/>
  <c r="AV31" i="41"/>
  <c r="AW31" i="41"/>
  <c r="AX31" i="41"/>
  <c r="B31" i="41"/>
  <c r="B10" i="31"/>
  <c r="B26" i="31"/>
  <c r="B17" i="32"/>
  <c r="B8" i="30"/>
  <c r="B15" i="29"/>
  <c r="B6" i="28"/>
  <c r="B22" i="28"/>
  <c r="B13" i="27"/>
  <c r="B4" i="25"/>
  <c r="B20" i="25"/>
  <c r="B11" i="23"/>
  <c r="B2" i="23"/>
  <c r="B18" i="22"/>
  <c r="C2" i="45"/>
  <c r="D2" i="45"/>
  <c r="E2" i="45"/>
  <c r="E45" i="45" s="1"/>
  <c r="E342" i="45" s="1"/>
  <c r="F2" i="45"/>
  <c r="G2" i="45"/>
  <c r="H2" i="45"/>
  <c r="I2" i="45"/>
  <c r="J2" i="45"/>
  <c r="K2" i="45"/>
  <c r="C3" i="45"/>
  <c r="D3" i="45"/>
  <c r="E3" i="45"/>
  <c r="F3" i="45"/>
  <c r="G3" i="45"/>
  <c r="H3" i="45"/>
  <c r="I3" i="45"/>
  <c r="J3" i="45"/>
  <c r="K3" i="45"/>
  <c r="C4" i="45"/>
  <c r="C47" i="45" s="1"/>
  <c r="C345" i="45" s="1"/>
  <c r="D4" i="45"/>
  <c r="E4" i="45"/>
  <c r="F4" i="45"/>
  <c r="F47" i="45" s="1"/>
  <c r="F345" i="45" s="1"/>
  <c r="G4" i="45"/>
  <c r="H4" i="45"/>
  <c r="I4" i="45"/>
  <c r="J4" i="45"/>
  <c r="K4" i="45"/>
  <c r="C5" i="45"/>
  <c r="D5" i="45"/>
  <c r="E5" i="45"/>
  <c r="F5" i="45"/>
  <c r="G5" i="45"/>
  <c r="H5" i="45"/>
  <c r="I5" i="45"/>
  <c r="J5" i="45"/>
  <c r="K5" i="45"/>
  <c r="C6" i="45"/>
  <c r="D6" i="45"/>
  <c r="E6" i="45"/>
  <c r="F6" i="45"/>
  <c r="G6" i="45"/>
  <c r="H6" i="45"/>
  <c r="I6" i="45"/>
  <c r="J6" i="45"/>
  <c r="K6" i="45"/>
  <c r="C7" i="45"/>
  <c r="D7" i="45"/>
  <c r="E7" i="45"/>
  <c r="F7" i="45"/>
  <c r="G7" i="45"/>
  <c r="H7" i="45"/>
  <c r="I7" i="45"/>
  <c r="J7" i="45"/>
  <c r="K7" i="45"/>
  <c r="K50" i="45" s="1"/>
  <c r="K348" i="45" s="1"/>
  <c r="B8" i="26" s="1"/>
  <c r="C8" i="45"/>
  <c r="D8" i="45"/>
  <c r="E8" i="45"/>
  <c r="F8" i="45"/>
  <c r="G8" i="45"/>
  <c r="H8" i="45"/>
  <c r="I8" i="45"/>
  <c r="J8" i="45"/>
  <c r="K8" i="45"/>
  <c r="C9" i="45"/>
  <c r="D9" i="45"/>
  <c r="E9" i="45"/>
  <c r="F9" i="45"/>
  <c r="G9" i="45"/>
  <c r="H9" i="45"/>
  <c r="I9" i="45"/>
  <c r="I52" i="45" s="1"/>
  <c r="J9" i="45"/>
  <c r="K9" i="45"/>
  <c r="C10" i="45"/>
  <c r="D10" i="45"/>
  <c r="E10" i="45"/>
  <c r="F10" i="45"/>
  <c r="G10" i="45"/>
  <c r="H10" i="45"/>
  <c r="I10" i="45"/>
  <c r="J10" i="45"/>
  <c r="J53" i="45" s="1"/>
  <c r="K10" i="45"/>
  <c r="C11" i="45"/>
  <c r="D11" i="45"/>
  <c r="E11" i="45"/>
  <c r="F11" i="45"/>
  <c r="G11" i="45"/>
  <c r="G54" i="45" s="1"/>
  <c r="G83" i="45" s="1"/>
  <c r="H11" i="45"/>
  <c r="I11" i="45"/>
  <c r="J11" i="45"/>
  <c r="K11" i="45"/>
  <c r="C12" i="45"/>
  <c r="D12" i="45"/>
  <c r="E12" i="45"/>
  <c r="F12" i="45"/>
  <c r="G12" i="45"/>
  <c r="H12" i="45"/>
  <c r="H55" i="45" s="1"/>
  <c r="I12" i="45"/>
  <c r="J12" i="45"/>
  <c r="K12" i="45"/>
  <c r="K55" i="45" s="1"/>
  <c r="K354" i="45" s="1"/>
  <c r="B14" i="26" s="1"/>
  <c r="C13" i="45"/>
  <c r="D13" i="45"/>
  <c r="E13" i="45"/>
  <c r="E56" i="45" s="1"/>
  <c r="E85" i="45" s="1"/>
  <c r="F13" i="45"/>
  <c r="G13" i="45"/>
  <c r="H13" i="45"/>
  <c r="I13" i="45"/>
  <c r="J13" i="45"/>
  <c r="K13" i="45"/>
  <c r="C14" i="45"/>
  <c r="D14" i="45"/>
  <c r="E14" i="45"/>
  <c r="F14" i="45"/>
  <c r="F57" i="45" s="1"/>
  <c r="F356" i="45" s="1"/>
  <c r="G14" i="45"/>
  <c r="H14" i="45"/>
  <c r="I14" i="45"/>
  <c r="I57" i="45" s="1"/>
  <c r="J14" i="45"/>
  <c r="K14" i="45"/>
  <c r="C15" i="45"/>
  <c r="C58" i="45" s="1"/>
  <c r="C87" i="45" s="1"/>
  <c r="D15" i="45"/>
  <c r="E15" i="45"/>
  <c r="E58" i="45" s="1"/>
  <c r="E357" i="45" s="1"/>
  <c r="F15" i="45"/>
  <c r="G15" i="45"/>
  <c r="H15" i="45"/>
  <c r="H58" i="45" s="1"/>
  <c r="H357" i="45" s="1"/>
  <c r="I15" i="45"/>
  <c r="J15" i="45"/>
  <c r="K15" i="45"/>
  <c r="C16" i="45"/>
  <c r="D16" i="45"/>
  <c r="D59" i="45" s="1"/>
  <c r="E16" i="45"/>
  <c r="F16" i="45"/>
  <c r="G16" i="45"/>
  <c r="H16" i="45"/>
  <c r="I16" i="45"/>
  <c r="J16" i="45"/>
  <c r="J59" i="45" s="1"/>
  <c r="K16" i="45"/>
  <c r="C17" i="45"/>
  <c r="D17" i="45"/>
  <c r="E17" i="45"/>
  <c r="F17" i="45"/>
  <c r="F60" i="45" s="1"/>
  <c r="G17" i="45"/>
  <c r="H17" i="45"/>
  <c r="I17" i="45"/>
  <c r="J17" i="45"/>
  <c r="K17" i="45"/>
  <c r="C18" i="45"/>
  <c r="D18" i="45"/>
  <c r="E18" i="45"/>
  <c r="E61" i="45" s="1"/>
  <c r="E360" i="45" s="1"/>
  <c r="F18" i="45"/>
  <c r="G18" i="45"/>
  <c r="H18" i="45"/>
  <c r="H61" i="45" s="1"/>
  <c r="I18" i="45"/>
  <c r="J18" i="45"/>
  <c r="K18" i="45"/>
  <c r="C19" i="45"/>
  <c r="D19" i="45"/>
  <c r="D62" i="45" s="1"/>
  <c r="E19" i="45"/>
  <c r="F19" i="45"/>
  <c r="G19" i="45"/>
  <c r="H19" i="45"/>
  <c r="I19" i="45"/>
  <c r="J19" i="45"/>
  <c r="K19" i="45"/>
  <c r="C20" i="45"/>
  <c r="C63" i="45" s="1"/>
  <c r="D20" i="45"/>
  <c r="E20" i="45"/>
  <c r="F20" i="45"/>
  <c r="F63" i="45" s="1"/>
  <c r="G20" i="45"/>
  <c r="H20" i="45"/>
  <c r="I20" i="45"/>
  <c r="J20" i="45"/>
  <c r="K20" i="45"/>
  <c r="C21" i="45"/>
  <c r="D21" i="45"/>
  <c r="E21" i="45"/>
  <c r="F21" i="45"/>
  <c r="G21" i="45"/>
  <c r="H21" i="45"/>
  <c r="I21" i="45"/>
  <c r="J21" i="45"/>
  <c r="K21" i="45"/>
  <c r="C22" i="45"/>
  <c r="D22" i="45"/>
  <c r="D65" i="45" s="1"/>
  <c r="E22" i="45"/>
  <c r="F22" i="45"/>
  <c r="G22" i="45"/>
  <c r="H22" i="45"/>
  <c r="I22" i="45"/>
  <c r="J22" i="45"/>
  <c r="K22" i="45"/>
  <c r="C23" i="45"/>
  <c r="D23" i="45"/>
  <c r="E23" i="45"/>
  <c r="F23" i="45"/>
  <c r="G23" i="45"/>
  <c r="H23" i="45"/>
  <c r="I23" i="45"/>
  <c r="J23" i="45"/>
  <c r="K23" i="45"/>
  <c r="K66" i="45" s="1"/>
  <c r="K366" i="45" s="1"/>
  <c r="B26" i="26" s="1"/>
  <c r="C24" i="45"/>
  <c r="D24" i="45"/>
  <c r="E24" i="45"/>
  <c r="F24" i="45"/>
  <c r="G24" i="45"/>
  <c r="H24" i="45"/>
  <c r="I24" i="45"/>
  <c r="J24" i="45"/>
  <c r="K24" i="45"/>
  <c r="C25" i="45"/>
  <c r="D25" i="45"/>
  <c r="E25" i="45"/>
  <c r="F25" i="45"/>
  <c r="G25" i="45"/>
  <c r="H25" i="45"/>
  <c r="I25" i="45"/>
  <c r="I68" i="45" s="1"/>
  <c r="J25" i="45"/>
  <c r="K25" i="45"/>
  <c r="K68" i="45" s="1"/>
  <c r="K350" i="45" s="1"/>
  <c r="B10" i="26" s="1"/>
  <c r="C26" i="45"/>
  <c r="D26" i="45"/>
  <c r="E26" i="45"/>
  <c r="F26" i="45"/>
  <c r="G26" i="45"/>
  <c r="H26" i="45"/>
  <c r="I26" i="45"/>
  <c r="J26" i="45"/>
  <c r="J69" i="45" s="1"/>
  <c r="J364" i="45" s="1"/>
  <c r="K26" i="45"/>
  <c r="C30" i="45"/>
  <c r="D30" i="45"/>
  <c r="E30" i="45"/>
  <c r="F30" i="45"/>
  <c r="G30" i="45"/>
  <c r="G101" i="45" s="1"/>
  <c r="H30" i="45"/>
  <c r="H101" i="45" s="1"/>
  <c r="I30" i="45"/>
  <c r="I101" i="45" s="1"/>
  <c r="J30" i="45"/>
  <c r="K30" i="45"/>
  <c r="L30" i="45"/>
  <c r="M30" i="45" s="1"/>
  <c r="N30" i="45" s="1"/>
  <c r="O30" i="45" s="1"/>
  <c r="P30" i="45" s="1"/>
  <c r="Q30" i="45" s="1"/>
  <c r="R30" i="45" s="1"/>
  <c r="S30" i="45" s="1"/>
  <c r="T30" i="45" s="1"/>
  <c r="U30" i="45" s="1"/>
  <c r="V30" i="45" s="1"/>
  <c r="W30" i="45" s="1"/>
  <c r="X30" i="45" s="1"/>
  <c r="Y30" i="45" s="1"/>
  <c r="Z30" i="45" s="1"/>
  <c r="AA30" i="45" s="1"/>
  <c r="AB30" i="45" s="1"/>
  <c r="AC30" i="45" s="1"/>
  <c r="AD30" i="45" s="1"/>
  <c r="AE30" i="45" s="1"/>
  <c r="AF30" i="45" s="1"/>
  <c r="AG30" i="45" s="1"/>
  <c r="AH30" i="45" s="1"/>
  <c r="AI30" i="45" s="1"/>
  <c r="AJ30" i="45" s="1"/>
  <c r="AK30" i="45" s="1"/>
  <c r="AL30" i="45" s="1"/>
  <c r="AM30" i="45" s="1"/>
  <c r="AN30" i="45" s="1"/>
  <c r="AO30" i="45" s="1"/>
  <c r="AP30" i="45" s="1"/>
  <c r="AQ30" i="45" s="1"/>
  <c r="AR30" i="45" s="1"/>
  <c r="AS30" i="45" s="1"/>
  <c r="AT30" i="45" s="1"/>
  <c r="AU30" i="45" s="1"/>
  <c r="AV30" i="45" s="1"/>
  <c r="AW30" i="45" s="1"/>
  <c r="AX30" i="45" s="1"/>
  <c r="AY30" i="45" s="1"/>
  <c r="C31" i="45"/>
  <c r="D31" i="45"/>
  <c r="E31" i="45"/>
  <c r="F31" i="45"/>
  <c r="G31" i="45"/>
  <c r="H31" i="45"/>
  <c r="I31" i="45"/>
  <c r="J31" i="45"/>
  <c r="K31" i="45"/>
  <c r="L31" i="45" s="1"/>
  <c r="M31" i="45" s="1"/>
  <c r="N31" i="45" s="1"/>
  <c r="O31" i="45" s="1"/>
  <c r="P31" i="45" s="1"/>
  <c r="Q31" i="45" s="1"/>
  <c r="R31" i="45" s="1"/>
  <c r="S31" i="45" s="1"/>
  <c r="T31" i="45" s="1"/>
  <c r="U31" i="45" s="1"/>
  <c r="V31" i="45" s="1"/>
  <c r="W31" i="45" s="1"/>
  <c r="X31" i="45" s="1"/>
  <c r="Y31" i="45" s="1"/>
  <c r="Z31" i="45" s="1"/>
  <c r="AA31" i="45" s="1"/>
  <c r="AB31" i="45" s="1"/>
  <c r="AC31" i="45" s="1"/>
  <c r="AD31" i="45" s="1"/>
  <c r="AE31" i="45" s="1"/>
  <c r="AF31" i="45" s="1"/>
  <c r="AG31" i="45" s="1"/>
  <c r="AH31" i="45" s="1"/>
  <c r="AI31" i="45" s="1"/>
  <c r="AJ31" i="45" s="1"/>
  <c r="AK31" i="45" s="1"/>
  <c r="AL31" i="45" s="1"/>
  <c r="AM31" i="45" s="1"/>
  <c r="AN31" i="45" s="1"/>
  <c r="AO31" i="45" s="1"/>
  <c r="AP31" i="45" s="1"/>
  <c r="AQ31" i="45" s="1"/>
  <c r="AR31" i="45" s="1"/>
  <c r="AS31" i="45" s="1"/>
  <c r="AT31" i="45" s="1"/>
  <c r="AU31" i="45" s="1"/>
  <c r="AV31" i="45" s="1"/>
  <c r="AW31" i="45" s="1"/>
  <c r="AX31" i="45" s="1"/>
  <c r="AY31" i="45" s="1"/>
  <c r="C32" i="45"/>
  <c r="D32" i="45"/>
  <c r="D134" i="45" s="1"/>
  <c r="E32" i="45"/>
  <c r="E134" i="45" s="1"/>
  <c r="F32" i="45"/>
  <c r="G32" i="45"/>
  <c r="H32" i="45"/>
  <c r="I32" i="45"/>
  <c r="I134" i="45" s="1"/>
  <c r="J32" i="45"/>
  <c r="K32" i="45"/>
  <c r="L32" i="45"/>
  <c r="M32" i="45" s="1"/>
  <c r="N32" i="45" s="1"/>
  <c r="O32" i="45" s="1"/>
  <c r="P32" i="45" s="1"/>
  <c r="Q32" i="45" s="1"/>
  <c r="R32" i="45" s="1"/>
  <c r="S32" i="45" s="1"/>
  <c r="T32" i="45" s="1"/>
  <c r="U32" i="45" s="1"/>
  <c r="V32" i="45" s="1"/>
  <c r="W32" i="45" s="1"/>
  <c r="X32" i="45" s="1"/>
  <c r="Y32" i="45" s="1"/>
  <c r="Z32" i="45" s="1"/>
  <c r="AA32" i="45" s="1"/>
  <c r="AB32" i="45" s="1"/>
  <c r="AC32" i="45" s="1"/>
  <c r="AD32" i="45" s="1"/>
  <c r="AE32" i="45" s="1"/>
  <c r="AF32" i="45" s="1"/>
  <c r="AG32" i="45" s="1"/>
  <c r="AH32" i="45" s="1"/>
  <c r="AI32" i="45" s="1"/>
  <c r="AJ32" i="45" s="1"/>
  <c r="AK32" i="45" s="1"/>
  <c r="AL32" i="45" s="1"/>
  <c r="AM32" i="45" s="1"/>
  <c r="AN32" i="45" s="1"/>
  <c r="AO32" i="45" s="1"/>
  <c r="AP32" i="45" s="1"/>
  <c r="AQ32" i="45" s="1"/>
  <c r="AR32" i="45" s="1"/>
  <c r="AS32" i="45" s="1"/>
  <c r="AT32" i="45" s="1"/>
  <c r="AU32" i="45" s="1"/>
  <c r="AV32" i="45" s="1"/>
  <c r="AW32" i="45" s="1"/>
  <c r="AX32" i="45" s="1"/>
  <c r="AY32" i="45" s="1"/>
  <c r="C33" i="45"/>
  <c r="D33" i="45"/>
  <c r="E33" i="45"/>
  <c r="F33" i="45"/>
  <c r="G33" i="45"/>
  <c r="H33" i="45"/>
  <c r="I33" i="45"/>
  <c r="J33" i="45"/>
  <c r="J161" i="45" s="1"/>
  <c r="K33" i="45"/>
  <c r="L33" i="45" s="1"/>
  <c r="M33" i="45" s="1"/>
  <c r="N33" i="45" s="1"/>
  <c r="O33" i="45" s="1"/>
  <c r="P33" i="45" s="1"/>
  <c r="Q33" i="45" s="1"/>
  <c r="R33" i="45" s="1"/>
  <c r="S33" i="45" s="1"/>
  <c r="T33" i="45" s="1"/>
  <c r="U33" i="45" s="1"/>
  <c r="V33" i="45" s="1"/>
  <c r="W33" i="45" s="1"/>
  <c r="X33" i="45" s="1"/>
  <c r="Y33" i="45" s="1"/>
  <c r="Z33" i="45" s="1"/>
  <c r="AA33" i="45" s="1"/>
  <c r="AB33" i="45" s="1"/>
  <c r="AC33" i="45" s="1"/>
  <c r="AD33" i="45" s="1"/>
  <c r="AE33" i="45" s="1"/>
  <c r="AF33" i="45" s="1"/>
  <c r="AG33" i="45" s="1"/>
  <c r="AH33" i="45" s="1"/>
  <c r="AI33" i="45" s="1"/>
  <c r="AJ33" i="45" s="1"/>
  <c r="AK33" i="45" s="1"/>
  <c r="AL33" i="45" s="1"/>
  <c r="AM33" i="45" s="1"/>
  <c r="AN33" i="45" s="1"/>
  <c r="AO33" i="45" s="1"/>
  <c r="AP33" i="45" s="1"/>
  <c r="AQ33" i="45" s="1"/>
  <c r="AR33" i="45" s="1"/>
  <c r="AS33" i="45" s="1"/>
  <c r="AT33" i="45" s="1"/>
  <c r="AU33" i="45" s="1"/>
  <c r="AV33" i="45" s="1"/>
  <c r="AW33" i="45" s="1"/>
  <c r="AX33" i="45" s="1"/>
  <c r="AY33" i="45" s="1"/>
  <c r="C34" i="45"/>
  <c r="D34" i="45"/>
  <c r="E34" i="45"/>
  <c r="E188" i="45" s="1"/>
  <c r="F34" i="45"/>
  <c r="G34" i="45"/>
  <c r="H34" i="45"/>
  <c r="I34" i="45"/>
  <c r="J34" i="45"/>
  <c r="K34" i="45"/>
  <c r="L34" i="45" s="1"/>
  <c r="M34" i="45" s="1"/>
  <c r="N34" i="45" s="1"/>
  <c r="O34" i="45" s="1"/>
  <c r="P34" i="45" s="1"/>
  <c r="Q34" i="45" s="1"/>
  <c r="R34" i="45" s="1"/>
  <c r="S34" i="45" s="1"/>
  <c r="T34" i="45" s="1"/>
  <c r="U34" i="45" s="1"/>
  <c r="V34" i="45" s="1"/>
  <c r="W34" i="45" s="1"/>
  <c r="X34" i="45" s="1"/>
  <c r="Y34" i="45" s="1"/>
  <c r="Z34" i="45" s="1"/>
  <c r="AA34" i="45" s="1"/>
  <c r="AB34" i="45" s="1"/>
  <c r="AC34" i="45" s="1"/>
  <c r="AD34" i="45" s="1"/>
  <c r="AE34" i="45" s="1"/>
  <c r="AF34" i="45" s="1"/>
  <c r="AG34" i="45" s="1"/>
  <c r="AH34" i="45" s="1"/>
  <c r="AI34" i="45" s="1"/>
  <c r="AJ34" i="45" s="1"/>
  <c r="AK34" i="45" s="1"/>
  <c r="AL34" i="45" s="1"/>
  <c r="AM34" i="45" s="1"/>
  <c r="AN34" i="45" s="1"/>
  <c r="AO34" i="45" s="1"/>
  <c r="AP34" i="45" s="1"/>
  <c r="AQ34" i="45" s="1"/>
  <c r="AR34" i="45" s="1"/>
  <c r="AS34" i="45" s="1"/>
  <c r="AT34" i="45" s="1"/>
  <c r="AU34" i="45" s="1"/>
  <c r="AV34" i="45" s="1"/>
  <c r="AW34" i="45" s="1"/>
  <c r="AX34" i="45" s="1"/>
  <c r="AY34" i="45" s="1"/>
  <c r="C35" i="45"/>
  <c r="D35" i="45"/>
  <c r="E35" i="45"/>
  <c r="F35" i="45"/>
  <c r="G35" i="45"/>
  <c r="H35" i="45"/>
  <c r="H242" i="45" s="1"/>
  <c r="I35" i="45"/>
  <c r="J35" i="45"/>
  <c r="K35" i="45"/>
  <c r="L35" i="45"/>
  <c r="M35" i="45" s="1"/>
  <c r="N35" i="45" s="1"/>
  <c r="O35" i="45" s="1"/>
  <c r="P35" i="45" s="1"/>
  <c r="Q35" i="45" s="1"/>
  <c r="R35" i="45" s="1"/>
  <c r="S35" i="45" s="1"/>
  <c r="T35" i="45" s="1"/>
  <c r="U35" i="45" s="1"/>
  <c r="V35" i="45" s="1"/>
  <c r="W35" i="45" s="1"/>
  <c r="X35" i="45" s="1"/>
  <c r="Y35" i="45" s="1"/>
  <c r="Z35" i="45" s="1"/>
  <c r="AA35" i="45" s="1"/>
  <c r="AB35" i="45" s="1"/>
  <c r="AC35" i="45" s="1"/>
  <c r="AD35" i="45" s="1"/>
  <c r="AE35" i="45" s="1"/>
  <c r="AF35" i="45" s="1"/>
  <c r="AG35" i="45" s="1"/>
  <c r="AH35" i="45" s="1"/>
  <c r="AI35" i="45" s="1"/>
  <c r="AJ35" i="45" s="1"/>
  <c r="AK35" i="45" s="1"/>
  <c r="AL35" i="45" s="1"/>
  <c r="AM35" i="45" s="1"/>
  <c r="AN35" i="45" s="1"/>
  <c r="AO35" i="45" s="1"/>
  <c r="AP35" i="45" s="1"/>
  <c r="AQ35" i="45" s="1"/>
  <c r="AR35" i="45" s="1"/>
  <c r="AS35" i="45" s="1"/>
  <c r="AT35" i="45" s="1"/>
  <c r="AU35" i="45" s="1"/>
  <c r="AV35" i="45" s="1"/>
  <c r="AW35" i="45" s="1"/>
  <c r="AX35" i="45" s="1"/>
  <c r="AY35" i="45" s="1"/>
  <c r="C36" i="45"/>
  <c r="D36" i="45"/>
  <c r="E36" i="45"/>
  <c r="F36" i="45"/>
  <c r="G36" i="45"/>
  <c r="H36" i="45"/>
  <c r="I36" i="45"/>
  <c r="J36" i="45"/>
  <c r="K36" i="45"/>
  <c r="L36" i="45" s="1"/>
  <c r="M36" i="45" s="1"/>
  <c r="N36" i="45" s="1"/>
  <c r="O36" i="45" s="1"/>
  <c r="P36" i="45" s="1"/>
  <c r="Q36" i="45" s="1"/>
  <c r="R36" i="45" s="1"/>
  <c r="S36" i="45" s="1"/>
  <c r="T36" i="45" s="1"/>
  <c r="U36" i="45" s="1"/>
  <c r="V36" i="45" s="1"/>
  <c r="W36" i="45" s="1"/>
  <c r="X36" i="45" s="1"/>
  <c r="Y36" i="45" s="1"/>
  <c r="Z36" i="45" s="1"/>
  <c r="AA36" i="45" s="1"/>
  <c r="AB36" i="45" s="1"/>
  <c r="AC36" i="45" s="1"/>
  <c r="AD36" i="45" s="1"/>
  <c r="AE36" i="45" s="1"/>
  <c r="AF36" i="45" s="1"/>
  <c r="AG36" i="45" s="1"/>
  <c r="AH36" i="45" s="1"/>
  <c r="AI36" i="45" s="1"/>
  <c r="AJ36" i="45" s="1"/>
  <c r="AK36" i="45" s="1"/>
  <c r="AL36" i="45" s="1"/>
  <c r="AM36" i="45" s="1"/>
  <c r="AN36" i="45" s="1"/>
  <c r="AO36" i="45" s="1"/>
  <c r="AP36" i="45" s="1"/>
  <c r="AQ36" i="45" s="1"/>
  <c r="AR36" i="45" s="1"/>
  <c r="AS36" i="45" s="1"/>
  <c r="AT36" i="45" s="1"/>
  <c r="AU36" i="45" s="1"/>
  <c r="AV36" i="45" s="1"/>
  <c r="AW36" i="45" s="1"/>
  <c r="AX36" i="45" s="1"/>
  <c r="AY36" i="45" s="1"/>
  <c r="C37" i="45"/>
  <c r="D37" i="45"/>
  <c r="E37" i="45"/>
  <c r="E296" i="45" s="1"/>
  <c r="F37" i="45"/>
  <c r="G37" i="45"/>
  <c r="G296" i="45" s="1"/>
  <c r="H37" i="45"/>
  <c r="I37" i="45"/>
  <c r="J37" i="45"/>
  <c r="K37" i="45"/>
  <c r="L37" i="45" s="1"/>
  <c r="M37" i="45" s="1"/>
  <c r="N37" i="45" s="1"/>
  <c r="O37" i="45" s="1"/>
  <c r="P37" i="45" s="1"/>
  <c r="Q37" i="45" s="1"/>
  <c r="R37" i="45" s="1"/>
  <c r="S37" i="45" s="1"/>
  <c r="T37" i="45" s="1"/>
  <c r="U37" i="45" s="1"/>
  <c r="V37" i="45" s="1"/>
  <c r="W37" i="45" s="1"/>
  <c r="X37" i="45" s="1"/>
  <c r="Y37" i="45" s="1"/>
  <c r="Z37" i="45" s="1"/>
  <c r="AA37" i="45" s="1"/>
  <c r="AB37" i="45" s="1"/>
  <c r="AC37" i="45" s="1"/>
  <c r="AD37" i="45" s="1"/>
  <c r="AE37" i="45" s="1"/>
  <c r="AF37" i="45" s="1"/>
  <c r="AG37" i="45" s="1"/>
  <c r="AH37" i="45" s="1"/>
  <c r="AI37" i="45" s="1"/>
  <c r="AJ37" i="45" s="1"/>
  <c r="AK37" i="45" s="1"/>
  <c r="AL37" i="45" s="1"/>
  <c r="AM37" i="45" s="1"/>
  <c r="AN37" i="45" s="1"/>
  <c r="AO37" i="45" s="1"/>
  <c r="AP37" i="45" s="1"/>
  <c r="AQ37" i="45" s="1"/>
  <c r="AR37" i="45" s="1"/>
  <c r="AS37" i="45" s="1"/>
  <c r="AT37" i="45" s="1"/>
  <c r="AU37" i="45" s="1"/>
  <c r="AV37" i="45" s="1"/>
  <c r="AW37" i="45" s="1"/>
  <c r="AX37" i="45" s="1"/>
  <c r="AY37" i="45" s="1"/>
  <c r="C38" i="45"/>
  <c r="D38" i="45"/>
  <c r="E38" i="45"/>
  <c r="F38" i="45"/>
  <c r="G38" i="45"/>
  <c r="H38" i="45"/>
  <c r="I38" i="45"/>
  <c r="J38" i="45"/>
  <c r="K38" i="45"/>
  <c r="L38" i="45" s="1"/>
  <c r="M38" i="45" s="1"/>
  <c r="N38" i="45" s="1"/>
  <c r="O38" i="45" s="1"/>
  <c r="P38" i="45" s="1"/>
  <c r="Q38" i="45" s="1"/>
  <c r="R38" i="45" s="1"/>
  <c r="S38" i="45" s="1"/>
  <c r="T38" i="45" s="1"/>
  <c r="U38" i="45" s="1"/>
  <c r="V38" i="45" s="1"/>
  <c r="W38" i="45" s="1"/>
  <c r="X38" i="45" s="1"/>
  <c r="Y38" i="45" s="1"/>
  <c r="Z38" i="45" s="1"/>
  <c r="AA38" i="45" s="1"/>
  <c r="AB38" i="45" s="1"/>
  <c r="AC38" i="45" s="1"/>
  <c r="AD38" i="45" s="1"/>
  <c r="AE38" i="45" s="1"/>
  <c r="AF38" i="45" s="1"/>
  <c r="AG38" i="45" s="1"/>
  <c r="AH38" i="45" s="1"/>
  <c r="AI38" i="45" s="1"/>
  <c r="AJ38" i="45" s="1"/>
  <c r="AK38" i="45" s="1"/>
  <c r="AL38" i="45" s="1"/>
  <c r="AM38" i="45" s="1"/>
  <c r="AN38" i="45" s="1"/>
  <c r="AO38" i="45" s="1"/>
  <c r="AP38" i="45" s="1"/>
  <c r="AQ38" i="45" s="1"/>
  <c r="AR38" i="45" s="1"/>
  <c r="AS38" i="45" s="1"/>
  <c r="AT38" i="45" s="1"/>
  <c r="AU38" i="45" s="1"/>
  <c r="AV38" i="45" s="1"/>
  <c r="AW38" i="45" s="1"/>
  <c r="AX38" i="45" s="1"/>
  <c r="AY38" i="45" s="1"/>
  <c r="C39" i="45"/>
  <c r="F148" i="45" s="1"/>
  <c r="D39" i="45"/>
  <c r="E39" i="45"/>
  <c r="F39" i="45"/>
  <c r="G39" i="45"/>
  <c r="H39" i="45"/>
  <c r="I39" i="45"/>
  <c r="J39" i="45"/>
  <c r="K39" i="45"/>
  <c r="L39" i="45" s="1"/>
  <c r="M39" i="45" s="1"/>
  <c r="N39" i="45" s="1"/>
  <c r="O39" i="45" s="1"/>
  <c r="P39" i="45" s="1"/>
  <c r="Q39" i="45" s="1"/>
  <c r="R39" i="45" s="1"/>
  <c r="S39" i="45" s="1"/>
  <c r="T39" i="45" s="1"/>
  <c r="U39" i="45" s="1"/>
  <c r="V39" i="45" s="1"/>
  <c r="W39" i="45" s="1"/>
  <c r="X39" i="45" s="1"/>
  <c r="Y39" i="45" s="1"/>
  <c r="Z39" i="45" s="1"/>
  <c r="AA39" i="45" s="1"/>
  <c r="AB39" i="45" s="1"/>
  <c r="AC39" i="45" s="1"/>
  <c r="AD39" i="45" s="1"/>
  <c r="AE39" i="45" s="1"/>
  <c r="AF39" i="45" s="1"/>
  <c r="AG39" i="45" s="1"/>
  <c r="AH39" i="45" s="1"/>
  <c r="AI39" i="45" s="1"/>
  <c r="AJ39" i="45" s="1"/>
  <c r="AK39" i="45" s="1"/>
  <c r="AL39" i="45" s="1"/>
  <c r="AM39" i="45" s="1"/>
  <c r="AN39" i="45" s="1"/>
  <c r="AO39" i="45" s="1"/>
  <c r="AP39" i="45" s="1"/>
  <c r="AQ39" i="45" s="1"/>
  <c r="AR39" i="45" s="1"/>
  <c r="AS39" i="45" s="1"/>
  <c r="AT39" i="45" s="1"/>
  <c r="AU39" i="45" s="1"/>
  <c r="AV39" i="45" s="1"/>
  <c r="AW39" i="45" s="1"/>
  <c r="AX39" i="45" s="1"/>
  <c r="AY39" i="45" s="1"/>
  <c r="C40" i="45"/>
  <c r="D40" i="45"/>
  <c r="E40" i="45"/>
  <c r="F40" i="45"/>
  <c r="G40" i="45"/>
  <c r="H40" i="45"/>
  <c r="I40" i="45"/>
  <c r="J40" i="45"/>
  <c r="K40" i="45"/>
  <c r="L40" i="45" s="1"/>
  <c r="M40" i="45" s="1"/>
  <c r="N40" i="45" s="1"/>
  <c r="O40" i="45" s="1"/>
  <c r="P40" i="45" s="1"/>
  <c r="Q40" i="45" s="1"/>
  <c r="R40" i="45" s="1"/>
  <c r="S40" i="45" s="1"/>
  <c r="T40" i="45" s="1"/>
  <c r="U40" i="45" s="1"/>
  <c r="V40" i="45" s="1"/>
  <c r="W40" i="45" s="1"/>
  <c r="X40" i="45" s="1"/>
  <c r="Y40" i="45" s="1"/>
  <c r="Z40" i="45" s="1"/>
  <c r="AA40" i="45" s="1"/>
  <c r="AB40" i="45" s="1"/>
  <c r="AC40" i="45" s="1"/>
  <c r="AD40" i="45" s="1"/>
  <c r="AE40" i="45" s="1"/>
  <c r="AF40" i="45" s="1"/>
  <c r="AG40" i="45" s="1"/>
  <c r="AH40" i="45" s="1"/>
  <c r="AI40" i="45" s="1"/>
  <c r="AJ40" i="45" s="1"/>
  <c r="AK40" i="45" s="1"/>
  <c r="AL40" i="45" s="1"/>
  <c r="AM40" i="45" s="1"/>
  <c r="AN40" i="45" s="1"/>
  <c r="AO40" i="45" s="1"/>
  <c r="AP40" i="45" s="1"/>
  <c r="AQ40" i="45" s="1"/>
  <c r="AR40" i="45" s="1"/>
  <c r="AS40" i="45" s="1"/>
  <c r="AT40" i="45" s="1"/>
  <c r="AU40" i="45" s="1"/>
  <c r="AV40" i="45" s="1"/>
  <c r="AW40" i="45" s="1"/>
  <c r="AX40" i="45" s="1"/>
  <c r="AY40" i="45" s="1"/>
  <c r="C41" i="45"/>
  <c r="D41" i="45"/>
  <c r="E41" i="45"/>
  <c r="F41" i="45"/>
  <c r="G41" i="45"/>
  <c r="H41" i="45"/>
  <c r="I41" i="45"/>
  <c r="J41" i="45"/>
  <c r="K41" i="45"/>
  <c r="L41" i="45" s="1"/>
  <c r="M41" i="45" s="1"/>
  <c r="N41" i="45" s="1"/>
  <c r="O41" i="45" s="1"/>
  <c r="P41" i="45" s="1"/>
  <c r="Q41" i="45" s="1"/>
  <c r="R41" i="45" s="1"/>
  <c r="S41" i="45" s="1"/>
  <c r="T41" i="45" s="1"/>
  <c r="U41" i="45" s="1"/>
  <c r="V41" i="45" s="1"/>
  <c r="W41" i="45" s="1"/>
  <c r="X41" i="45" s="1"/>
  <c r="Y41" i="45" s="1"/>
  <c r="Z41" i="45" s="1"/>
  <c r="AA41" i="45" s="1"/>
  <c r="AB41" i="45" s="1"/>
  <c r="AC41" i="45" s="1"/>
  <c r="AD41" i="45" s="1"/>
  <c r="AE41" i="45" s="1"/>
  <c r="AF41" i="45" s="1"/>
  <c r="AG41" i="45" s="1"/>
  <c r="AH41" i="45" s="1"/>
  <c r="AI41" i="45" s="1"/>
  <c r="AJ41" i="45" s="1"/>
  <c r="AK41" i="45" s="1"/>
  <c r="AL41" i="45" s="1"/>
  <c r="AM41" i="45" s="1"/>
  <c r="AN41" i="45" s="1"/>
  <c r="AO41" i="45" s="1"/>
  <c r="AP41" i="45" s="1"/>
  <c r="AQ41" i="45" s="1"/>
  <c r="AR41" i="45" s="1"/>
  <c r="AS41" i="45" s="1"/>
  <c r="AT41" i="45" s="1"/>
  <c r="AU41" i="45" s="1"/>
  <c r="AV41" i="45" s="1"/>
  <c r="AW41" i="45" s="1"/>
  <c r="AX41" i="45" s="1"/>
  <c r="AY41" i="45" s="1"/>
  <c r="C42" i="45"/>
  <c r="D42" i="45"/>
  <c r="E42" i="45"/>
  <c r="F42" i="45"/>
  <c r="G42" i="45"/>
  <c r="H42" i="45"/>
  <c r="I42" i="45"/>
  <c r="J42" i="45"/>
  <c r="K42" i="45"/>
  <c r="L42" i="45" s="1"/>
  <c r="M42" i="45" s="1"/>
  <c r="N42" i="45" s="1"/>
  <c r="O42" i="45" s="1"/>
  <c r="P42" i="45" s="1"/>
  <c r="Q42" i="45" s="1"/>
  <c r="R42" i="45" s="1"/>
  <c r="S42" i="45" s="1"/>
  <c r="T42" i="45" s="1"/>
  <c r="U42" i="45" s="1"/>
  <c r="V42" i="45" s="1"/>
  <c r="W42" i="45" s="1"/>
  <c r="X42" i="45" s="1"/>
  <c r="Y42" i="45" s="1"/>
  <c r="Z42" i="45" s="1"/>
  <c r="AA42" i="45" s="1"/>
  <c r="AB42" i="45" s="1"/>
  <c r="AC42" i="45" s="1"/>
  <c r="AD42" i="45" s="1"/>
  <c r="AE42" i="45" s="1"/>
  <c r="AF42" i="45" s="1"/>
  <c r="AG42" i="45" s="1"/>
  <c r="AH42" i="45" s="1"/>
  <c r="AI42" i="45" s="1"/>
  <c r="AJ42" i="45" s="1"/>
  <c r="AK42" i="45" s="1"/>
  <c r="AL42" i="45" s="1"/>
  <c r="AM42" i="45" s="1"/>
  <c r="AN42" i="45" s="1"/>
  <c r="AO42" i="45" s="1"/>
  <c r="AP42" i="45" s="1"/>
  <c r="AQ42" i="45" s="1"/>
  <c r="AR42" i="45" s="1"/>
  <c r="AS42" i="45" s="1"/>
  <c r="AT42" i="45" s="1"/>
  <c r="AU42" i="45" s="1"/>
  <c r="AV42" i="45" s="1"/>
  <c r="AW42" i="45" s="1"/>
  <c r="AX42" i="45" s="1"/>
  <c r="AY42" i="45" s="1"/>
  <c r="C45" i="45"/>
  <c r="C342" i="45" s="1"/>
  <c r="D45" i="45"/>
  <c r="D342" i="45" s="1"/>
  <c r="F45" i="45"/>
  <c r="G45" i="45"/>
  <c r="I45" i="45"/>
  <c r="I342" i="45" s="1"/>
  <c r="J45" i="45"/>
  <c r="K45" i="45"/>
  <c r="K342" i="45" s="1"/>
  <c r="B2" i="26" s="1"/>
  <c r="C46" i="45"/>
  <c r="E46" i="45"/>
  <c r="E344" i="45" s="1"/>
  <c r="F46" i="45"/>
  <c r="F344" i="45" s="1"/>
  <c r="G46" i="45"/>
  <c r="G344" i="45" s="1"/>
  <c r="H46" i="45"/>
  <c r="I46" i="45"/>
  <c r="J46" i="45"/>
  <c r="J344" i="45" s="1"/>
  <c r="K46" i="45"/>
  <c r="K344" i="45" s="1"/>
  <c r="B4" i="26" s="1"/>
  <c r="D47" i="45"/>
  <c r="E47" i="45"/>
  <c r="G47" i="45"/>
  <c r="G345" i="45" s="1"/>
  <c r="H47" i="45"/>
  <c r="H345" i="45" s="1"/>
  <c r="I47" i="45"/>
  <c r="I345" i="45" s="1"/>
  <c r="J47" i="45"/>
  <c r="K47" i="45"/>
  <c r="K345" i="45" s="1"/>
  <c r="B5" i="26" s="1"/>
  <c r="C48" i="45"/>
  <c r="C346" i="45" s="1"/>
  <c r="D48" i="45"/>
  <c r="E48" i="45"/>
  <c r="F48" i="45"/>
  <c r="G48" i="45"/>
  <c r="G346" i="45" s="1"/>
  <c r="H48" i="45"/>
  <c r="I48" i="45"/>
  <c r="J48" i="45"/>
  <c r="J346" i="45" s="1"/>
  <c r="K48" i="45"/>
  <c r="K346" i="45" s="1"/>
  <c r="B6" i="26" s="1"/>
  <c r="C49" i="45"/>
  <c r="C347" i="45" s="1"/>
  <c r="E49" i="45"/>
  <c r="F49" i="45"/>
  <c r="F347" i="45" s="1"/>
  <c r="G49" i="45"/>
  <c r="G347" i="45" s="1"/>
  <c r="H49" i="45"/>
  <c r="H347" i="45" s="1"/>
  <c r="I49" i="45"/>
  <c r="J49" i="45"/>
  <c r="J347" i="45" s="1"/>
  <c r="K49" i="45"/>
  <c r="K347" i="45" s="1"/>
  <c r="B7" i="26" s="1"/>
  <c r="C50" i="45"/>
  <c r="C348" i="45" s="1"/>
  <c r="D50" i="45"/>
  <c r="D348" i="45" s="1"/>
  <c r="E50" i="45"/>
  <c r="E348" i="45" s="1"/>
  <c r="F50" i="45"/>
  <c r="G50" i="45"/>
  <c r="H50" i="45"/>
  <c r="I50" i="45"/>
  <c r="J50" i="45"/>
  <c r="J348" i="45" s="1"/>
  <c r="C51" i="45"/>
  <c r="D51" i="45"/>
  <c r="E51" i="45"/>
  <c r="E349" i="45" s="1"/>
  <c r="F51" i="45"/>
  <c r="F349" i="45" s="1"/>
  <c r="G51" i="45"/>
  <c r="G349" i="45" s="1"/>
  <c r="H51" i="45"/>
  <c r="I51" i="45"/>
  <c r="I349" i="45" s="1"/>
  <c r="J51" i="45"/>
  <c r="J349" i="45" s="1"/>
  <c r="C52" i="45"/>
  <c r="D52" i="45"/>
  <c r="E52" i="45"/>
  <c r="F52" i="45"/>
  <c r="G52" i="45"/>
  <c r="H52" i="45"/>
  <c r="C53" i="45"/>
  <c r="C352" i="45" s="1"/>
  <c r="D53" i="45"/>
  <c r="E53" i="45"/>
  <c r="F53" i="45"/>
  <c r="G53" i="45"/>
  <c r="H53" i="45"/>
  <c r="H352" i="45" s="1"/>
  <c r="K53" i="45"/>
  <c r="K352" i="45" s="1"/>
  <c r="B12" i="26" s="1"/>
  <c r="C54" i="45"/>
  <c r="D54" i="45"/>
  <c r="D353" i="45" s="1"/>
  <c r="E54" i="45"/>
  <c r="F54" i="45"/>
  <c r="I54" i="45"/>
  <c r="J54" i="45"/>
  <c r="K54" i="45"/>
  <c r="K353" i="45" s="1"/>
  <c r="B13" i="26" s="1"/>
  <c r="C55" i="45"/>
  <c r="D55" i="45"/>
  <c r="E55" i="45"/>
  <c r="F55" i="45"/>
  <c r="F354" i="45" s="1"/>
  <c r="I55" i="45"/>
  <c r="I354" i="45" s="1"/>
  <c r="J55" i="45"/>
  <c r="C56" i="45"/>
  <c r="C355" i="45" s="1"/>
  <c r="D56" i="45"/>
  <c r="H56" i="45"/>
  <c r="H355" i="45" s="1"/>
  <c r="I56" i="45"/>
  <c r="K56" i="45"/>
  <c r="K355" i="45" s="1"/>
  <c r="B15" i="26" s="1"/>
  <c r="C57" i="45"/>
  <c r="D57" i="45"/>
  <c r="D86" i="45" s="1"/>
  <c r="G57" i="45"/>
  <c r="G356" i="45" s="1"/>
  <c r="H57" i="45"/>
  <c r="J57" i="45"/>
  <c r="K57" i="45"/>
  <c r="K356" i="45" s="1"/>
  <c r="B16" i="26" s="1"/>
  <c r="F58" i="45"/>
  <c r="G58" i="45"/>
  <c r="I58" i="45"/>
  <c r="J58" i="45"/>
  <c r="K58" i="45"/>
  <c r="K357" i="45" s="1"/>
  <c r="B17" i="26" s="1"/>
  <c r="E59" i="45"/>
  <c r="F59" i="45"/>
  <c r="F358" i="45" s="1"/>
  <c r="H59" i="45"/>
  <c r="I59" i="45"/>
  <c r="K59" i="45"/>
  <c r="K358" i="45" s="1"/>
  <c r="B18" i="26" s="1"/>
  <c r="D60" i="45"/>
  <c r="E60" i="45"/>
  <c r="G60" i="45"/>
  <c r="G359" i="45" s="1"/>
  <c r="H60" i="45"/>
  <c r="I60" i="45"/>
  <c r="J60" i="45"/>
  <c r="K60" i="45"/>
  <c r="K359" i="45" s="1"/>
  <c r="B19" i="26" s="1"/>
  <c r="C61" i="45"/>
  <c r="D61" i="45"/>
  <c r="D360" i="45" s="1"/>
  <c r="F61" i="45"/>
  <c r="G61" i="45"/>
  <c r="I61" i="45"/>
  <c r="J61" i="45"/>
  <c r="K61" i="45"/>
  <c r="K360" i="45" s="1"/>
  <c r="B20" i="26" s="1"/>
  <c r="C62" i="45"/>
  <c r="E62" i="45"/>
  <c r="F62" i="45"/>
  <c r="G62" i="45"/>
  <c r="G361" i="45" s="1"/>
  <c r="H62" i="45"/>
  <c r="I62" i="45"/>
  <c r="J62" i="45"/>
  <c r="K62" i="45"/>
  <c r="K361" i="45" s="1"/>
  <c r="B21" i="26" s="1"/>
  <c r="D63" i="45"/>
  <c r="E63" i="45"/>
  <c r="G63" i="45"/>
  <c r="H63" i="45"/>
  <c r="I63" i="45"/>
  <c r="J63" i="45"/>
  <c r="K63" i="45"/>
  <c r="K362" i="45" s="1"/>
  <c r="B22" i="26" s="1"/>
  <c r="C64" i="45"/>
  <c r="D64" i="45"/>
  <c r="E64" i="45"/>
  <c r="F64" i="45"/>
  <c r="G64" i="45"/>
  <c r="H64" i="45"/>
  <c r="I64" i="45"/>
  <c r="J64" i="45"/>
  <c r="K64" i="45"/>
  <c r="K363" i="45" s="1"/>
  <c r="B23" i="26" s="1"/>
  <c r="C65" i="45"/>
  <c r="C365" i="45" s="1"/>
  <c r="E65" i="45"/>
  <c r="F65" i="45"/>
  <c r="G65" i="45"/>
  <c r="H65" i="45"/>
  <c r="I65" i="45"/>
  <c r="J65" i="45"/>
  <c r="J95" i="45" s="1"/>
  <c r="K65" i="45"/>
  <c r="K365" i="45" s="1"/>
  <c r="B25" i="26" s="1"/>
  <c r="C66" i="45"/>
  <c r="D66" i="45"/>
  <c r="E66" i="45"/>
  <c r="F66" i="45"/>
  <c r="G66" i="45"/>
  <c r="H66" i="45"/>
  <c r="I66" i="45"/>
  <c r="I96" i="45" s="1"/>
  <c r="J66" i="45"/>
  <c r="J96" i="45" s="1"/>
  <c r="C67" i="45"/>
  <c r="D67" i="45"/>
  <c r="E67" i="45"/>
  <c r="F67" i="45"/>
  <c r="G67" i="45"/>
  <c r="H67" i="45"/>
  <c r="I67" i="45"/>
  <c r="J67" i="45"/>
  <c r="C68" i="45"/>
  <c r="D68" i="45"/>
  <c r="E68" i="45"/>
  <c r="F68" i="45"/>
  <c r="G68" i="45"/>
  <c r="H68" i="45"/>
  <c r="C69" i="45"/>
  <c r="D69" i="45"/>
  <c r="E69" i="45"/>
  <c r="F69" i="45"/>
  <c r="G69" i="45"/>
  <c r="H69" i="45"/>
  <c r="K69" i="45"/>
  <c r="K94" i="45" s="1"/>
  <c r="C72" i="45"/>
  <c r="D72" i="45"/>
  <c r="I72" i="45"/>
  <c r="G75" i="45"/>
  <c r="K75" i="45"/>
  <c r="C77" i="45"/>
  <c r="G77" i="45"/>
  <c r="J77" i="45"/>
  <c r="E79" i="45"/>
  <c r="C82" i="45"/>
  <c r="H82" i="45"/>
  <c r="K82" i="45"/>
  <c r="I84" i="45"/>
  <c r="K86" i="45"/>
  <c r="F88" i="45"/>
  <c r="G89" i="45"/>
  <c r="C99" i="45"/>
  <c r="D99" i="45"/>
  <c r="E99" i="45"/>
  <c r="F99" i="45"/>
  <c r="G99" i="45"/>
  <c r="H99" i="45"/>
  <c r="I99" i="45"/>
  <c r="J99" i="45"/>
  <c r="K99" i="45"/>
  <c r="C100" i="45"/>
  <c r="D100" i="45"/>
  <c r="E100" i="45"/>
  <c r="F100" i="45"/>
  <c r="G100" i="45"/>
  <c r="H100" i="45"/>
  <c r="I100" i="45"/>
  <c r="J100" i="45"/>
  <c r="K100" i="45"/>
  <c r="B4" i="23" s="1"/>
  <c r="C101" i="45"/>
  <c r="D101" i="45"/>
  <c r="E101" i="45"/>
  <c r="F101" i="45"/>
  <c r="J101" i="45"/>
  <c r="K101" i="45"/>
  <c r="B3" i="23" s="1"/>
  <c r="C102" i="45"/>
  <c r="D102" i="45"/>
  <c r="E102" i="45"/>
  <c r="F102" i="45"/>
  <c r="G102" i="45"/>
  <c r="H102" i="45"/>
  <c r="I102" i="45"/>
  <c r="J102" i="45"/>
  <c r="K102" i="45"/>
  <c r="B5" i="23" s="1"/>
  <c r="C103" i="45"/>
  <c r="D103" i="45"/>
  <c r="E103" i="45"/>
  <c r="F103" i="45"/>
  <c r="G103" i="45"/>
  <c r="H103" i="45"/>
  <c r="I103" i="45"/>
  <c r="J103" i="45"/>
  <c r="K103" i="45"/>
  <c r="B6" i="23" s="1"/>
  <c r="C104" i="45"/>
  <c r="D104" i="45"/>
  <c r="E104" i="45"/>
  <c r="F104" i="45"/>
  <c r="G104" i="45"/>
  <c r="H104" i="45"/>
  <c r="I104" i="45"/>
  <c r="J104" i="45"/>
  <c r="K104" i="45"/>
  <c r="B7" i="23" s="1"/>
  <c r="C105" i="45"/>
  <c r="D105" i="45"/>
  <c r="E105" i="45"/>
  <c r="F105" i="45"/>
  <c r="G105" i="45"/>
  <c r="H105" i="45"/>
  <c r="I105" i="45"/>
  <c r="J105" i="45"/>
  <c r="K105" i="45"/>
  <c r="B8" i="23" s="1"/>
  <c r="C106" i="45"/>
  <c r="D106" i="45"/>
  <c r="E106" i="45"/>
  <c r="F106" i="45"/>
  <c r="G106" i="45"/>
  <c r="H106" i="45"/>
  <c r="I106" i="45"/>
  <c r="J106" i="45"/>
  <c r="K106" i="45"/>
  <c r="B9" i="23" s="1"/>
  <c r="C107" i="45"/>
  <c r="D107" i="45"/>
  <c r="E107" i="45"/>
  <c r="F107" i="45"/>
  <c r="G107" i="45"/>
  <c r="H107" i="45"/>
  <c r="I107" i="45"/>
  <c r="J107" i="45"/>
  <c r="K107" i="45"/>
  <c r="B10" i="23" s="1"/>
  <c r="C108" i="45"/>
  <c r="D108" i="45"/>
  <c r="E108" i="45"/>
  <c r="F108" i="45"/>
  <c r="G108" i="45"/>
  <c r="H108" i="45"/>
  <c r="I108" i="45"/>
  <c r="J108" i="45"/>
  <c r="K108" i="45"/>
  <c r="C109" i="45"/>
  <c r="D109" i="45"/>
  <c r="E109" i="45"/>
  <c r="F109" i="45"/>
  <c r="G109" i="45"/>
  <c r="H109" i="45"/>
  <c r="I109" i="45"/>
  <c r="J109" i="45"/>
  <c r="K109" i="45"/>
  <c r="B12" i="23" s="1"/>
  <c r="C110" i="45"/>
  <c r="D110" i="45"/>
  <c r="E110" i="45"/>
  <c r="F110" i="45"/>
  <c r="G110" i="45"/>
  <c r="H110" i="45"/>
  <c r="I110" i="45"/>
  <c r="J110" i="45"/>
  <c r="K110" i="45"/>
  <c r="B13" i="23" s="1"/>
  <c r="C111" i="45"/>
  <c r="D111" i="45"/>
  <c r="E111" i="45"/>
  <c r="F111" i="45"/>
  <c r="G111" i="45"/>
  <c r="H111" i="45"/>
  <c r="I111" i="45"/>
  <c r="J111" i="45"/>
  <c r="K111" i="45"/>
  <c r="B14" i="23" s="1"/>
  <c r="C112" i="45"/>
  <c r="D112" i="45"/>
  <c r="E112" i="45"/>
  <c r="F112" i="45"/>
  <c r="G112" i="45"/>
  <c r="H112" i="45"/>
  <c r="I112" i="45"/>
  <c r="J112" i="45"/>
  <c r="K112" i="45"/>
  <c r="B15" i="23" s="1"/>
  <c r="C113" i="45"/>
  <c r="D113" i="45"/>
  <c r="E113" i="45"/>
  <c r="F113" i="45"/>
  <c r="G113" i="45"/>
  <c r="H113" i="45"/>
  <c r="I113" i="45"/>
  <c r="J113" i="45"/>
  <c r="K113" i="45"/>
  <c r="B16" i="23" s="1"/>
  <c r="C114" i="45"/>
  <c r="D114" i="45"/>
  <c r="E114" i="45"/>
  <c r="F114" i="45"/>
  <c r="G114" i="45"/>
  <c r="H114" i="45"/>
  <c r="I114" i="45"/>
  <c r="J114" i="45"/>
  <c r="K114" i="45"/>
  <c r="B17" i="23" s="1"/>
  <c r="C115" i="45"/>
  <c r="D115" i="45"/>
  <c r="E115" i="45"/>
  <c r="F115" i="45"/>
  <c r="G115" i="45"/>
  <c r="H115" i="45"/>
  <c r="I115" i="45"/>
  <c r="J115" i="45"/>
  <c r="K115" i="45"/>
  <c r="B18" i="23" s="1"/>
  <c r="C116" i="45"/>
  <c r="D116" i="45"/>
  <c r="E116" i="45"/>
  <c r="F116" i="45"/>
  <c r="G116" i="45"/>
  <c r="H116" i="45"/>
  <c r="I116" i="45"/>
  <c r="J116" i="45"/>
  <c r="K116" i="45"/>
  <c r="B19" i="23" s="1"/>
  <c r="C117" i="45"/>
  <c r="D117" i="45"/>
  <c r="E117" i="45"/>
  <c r="F117" i="45"/>
  <c r="G117" i="45"/>
  <c r="H117" i="45"/>
  <c r="I117" i="45"/>
  <c r="J117" i="45"/>
  <c r="K117" i="45"/>
  <c r="B20" i="23" s="1"/>
  <c r="C118" i="45"/>
  <c r="D118" i="45"/>
  <c r="E118" i="45"/>
  <c r="F118" i="45"/>
  <c r="G118" i="45"/>
  <c r="H118" i="45"/>
  <c r="I118" i="45"/>
  <c r="J118" i="45"/>
  <c r="K118" i="45"/>
  <c r="B21" i="23" s="1"/>
  <c r="C119" i="45"/>
  <c r="D119" i="45"/>
  <c r="E119" i="45"/>
  <c r="F119" i="45"/>
  <c r="G119" i="45"/>
  <c r="H119" i="45"/>
  <c r="I119" i="45"/>
  <c r="J119" i="45"/>
  <c r="K119" i="45"/>
  <c r="B22" i="23" s="1"/>
  <c r="C120" i="45"/>
  <c r="D120" i="45"/>
  <c r="E120" i="45"/>
  <c r="F120" i="45"/>
  <c r="G120" i="45"/>
  <c r="H120" i="45"/>
  <c r="I120" i="45"/>
  <c r="J120" i="45"/>
  <c r="K120" i="45"/>
  <c r="B23" i="23" s="1"/>
  <c r="C122" i="45"/>
  <c r="D122" i="45"/>
  <c r="E122" i="45"/>
  <c r="F122" i="45"/>
  <c r="G122" i="45"/>
  <c r="H122" i="45"/>
  <c r="I122" i="45"/>
  <c r="J122" i="45"/>
  <c r="K122" i="45"/>
  <c r="B25" i="23" s="1"/>
  <c r="C123" i="45"/>
  <c r="D123" i="45"/>
  <c r="E123" i="45"/>
  <c r="F123" i="45"/>
  <c r="G123" i="45"/>
  <c r="H123" i="45"/>
  <c r="I123" i="45"/>
  <c r="J123" i="45"/>
  <c r="K123" i="45"/>
  <c r="B26" i="23" s="1"/>
  <c r="C126" i="45"/>
  <c r="D126" i="45"/>
  <c r="E126" i="45"/>
  <c r="F126" i="45"/>
  <c r="G126" i="45"/>
  <c r="H126" i="45"/>
  <c r="I126" i="45"/>
  <c r="J126" i="45"/>
  <c r="K126" i="45"/>
  <c r="B2" i="32" s="1"/>
  <c r="C127" i="45"/>
  <c r="D127" i="45"/>
  <c r="E127" i="45"/>
  <c r="F127" i="45"/>
  <c r="G127" i="45"/>
  <c r="H127" i="45"/>
  <c r="I127" i="45"/>
  <c r="J127" i="45"/>
  <c r="K127" i="45"/>
  <c r="B4" i="32" s="1"/>
  <c r="C128" i="45"/>
  <c r="D128" i="45"/>
  <c r="E128" i="45"/>
  <c r="F128" i="45"/>
  <c r="G128" i="45"/>
  <c r="H128" i="45"/>
  <c r="I128" i="45"/>
  <c r="J128" i="45"/>
  <c r="K128" i="45"/>
  <c r="B3" i="32" s="1"/>
  <c r="C129" i="45"/>
  <c r="D129" i="45"/>
  <c r="E129" i="45"/>
  <c r="F129" i="45"/>
  <c r="G129" i="45"/>
  <c r="H129" i="45"/>
  <c r="I129" i="45"/>
  <c r="J129" i="45"/>
  <c r="K129" i="45"/>
  <c r="B5" i="32" s="1"/>
  <c r="C130" i="45"/>
  <c r="D130" i="45"/>
  <c r="E130" i="45"/>
  <c r="F130" i="45"/>
  <c r="G130" i="45"/>
  <c r="H130" i="45"/>
  <c r="I130" i="45"/>
  <c r="J130" i="45"/>
  <c r="K130" i="45"/>
  <c r="B6" i="32" s="1"/>
  <c r="C131" i="45"/>
  <c r="D131" i="45"/>
  <c r="E131" i="45"/>
  <c r="F131" i="45"/>
  <c r="G131" i="45"/>
  <c r="H131" i="45"/>
  <c r="I131" i="45"/>
  <c r="J131" i="45"/>
  <c r="K131" i="45"/>
  <c r="B7" i="32" s="1"/>
  <c r="C132" i="45"/>
  <c r="D132" i="45"/>
  <c r="E132" i="45"/>
  <c r="F132" i="45"/>
  <c r="G132" i="45"/>
  <c r="H132" i="45"/>
  <c r="I132" i="45"/>
  <c r="J132" i="45"/>
  <c r="K132" i="45"/>
  <c r="B8" i="32" s="1"/>
  <c r="C133" i="45"/>
  <c r="D133" i="45"/>
  <c r="E133" i="45"/>
  <c r="F133" i="45"/>
  <c r="G133" i="45"/>
  <c r="H133" i="45"/>
  <c r="I133" i="45"/>
  <c r="J133" i="45"/>
  <c r="K133" i="45"/>
  <c r="B9" i="32" s="1"/>
  <c r="C134" i="45"/>
  <c r="F134" i="45"/>
  <c r="G134" i="45"/>
  <c r="H134" i="45"/>
  <c r="J134" i="45"/>
  <c r="K134" i="45"/>
  <c r="B10" i="32" s="1"/>
  <c r="C135" i="45"/>
  <c r="D135" i="45"/>
  <c r="E135" i="45"/>
  <c r="F135" i="45"/>
  <c r="G135" i="45"/>
  <c r="H135" i="45"/>
  <c r="I135" i="45"/>
  <c r="J135" i="45"/>
  <c r="K135" i="45"/>
  <c r="B11" i="32" s="1"/>
  <c r="C136" i="45"/>
  <c r="D136" i="45"/>
  <c r="E136" i="45"/>
  <c r="F136" i="45"/>
  <c r="G136" i="45"/>
  <c r="H136" i="45"/>
  <c r="I136" i="45"/>
  <c r="J136" i="45"/>
  <c r="K136" i="45"/>
  <c r="B12" i="32" s="1"/>
  <c r="C137" i="45"/>
  <c r="D137" i="45"/>
  <c r="E137" i="45"/>
  <c r="F137" i="45"/>
  <c r="G137" i="45"/>
  <c r="H137" i="45"/>
  <c r="I137" i="45"/>
  <c r="J137" i="45"/>
  <c r="K137" i="45"/>
  <c r="B13" i="32" s="1"/>
  <c r="C138" i="45"/>
  <c r="D138" i="45"/>
  <c r="E138" i="45"/>
  <c r="F138" i="45"/>
  <c r="G138" i="45"/>
  <c r="H138" i="45"/>
  <c r="I138" i="45"/>
  <c r="J138" i="45"/>
  <c r="K138" i="45"/>
  <c r="B14" i="32" s="1"/>
  <c r="C139" i="45"/>
  <c r="D139" i="45"/>
  <c r="E139" i="45"/>
  <c r="F139" i="45"/>
  <c r="G139" i="45"/>
  <c r="H139" i="45"/>
  <c r="I139" i="45"/>
  <c r="J139" i="45"/>
  <c r="K139" i="45"/>
  <c r="B15" i="32" s="1"/>
  <c r="C140" i="45"/>
  <c r="D140" i="45"/>
  <c r="E140" i="45"/>
  <c r="F140" i="45"/>
  <c r="G140" i="45"/>
  <c r="H140" i="45"/>
  <c r="I140" i="45"/>
  <c r="J140" i="45"/>
  <c r="K140" i="45"/>
  <c r="B16" i="32" s="1"/>
  <c r="C141" i="45"/>
  <c r="D141" i="45"/>
  <c r="E141" i="45"/>
  <c r="F141" i="45"/>
  <c r="G141" i="45"/>
  <c r="H141" i="45"/>
  <c r="I141" i="45"/>
  <c r="J141" i="45"/>
  <c r="K141" i="45"/>
  <c r="C142" i="45"/>
  <c r="D142" i="45"/>
  <c r="E142" i="45"/>
  <c r="F142" i="45"/>
  <c r="G142" i="45"/>
  <c r="H142" i="45"/>
  <c r="I142" i="45"/>
  <c r="J142" i="45"/>
  <c r="K142" i="45"/>
  <c r="B18" i="32" s="1"/>
  <c r="C143" i="45"/>
  <c r="D143" i="45"/>
  <c r="E143" i="45"/>
  <c r="F143" i="45"/>
  <c r="G143" i="45"/>
  <c r="H143" i="45"/>
  <c r="I143" i="45"/>
  <c r="J143" i="45"/>
  <c r="K143" i="45"/>
  <c r="B19" i="32" s="1"/>
  <c r="C144" i="45"/>
  <c r="D144" i="45"/>
  <c r="E144" i="45"/>
  <c r="F144" i="45"/>
  <c r="G144" i="45"/>
  <c r="H144" i="45"/>
  <c r="I144" i="45"/>
  <c r="J144" i="45"/>
  <c r="K144" i="45"/>
  <c r="B20" i="32" s="1"/>
  <c r="C145" i="45"/>
  <c r="D145" i="45"/>
  <c r="E145" i="45"/>
  <c r="F145" i="45"/>
  <c r="G145" i="45"/>
  <c r="H145" i="45"/>
  <c r="I145" i="45"/>
  <c r="J145" i="45"/>
  <c r="K145" i="45"/>
  <c r="B21" i="32" s="1"/>
  <c r="C146" i="45"/>
  <c r="D146" i="45"/>
  <c r="E146" i="45"/>
  <c r="F146" i="45"/>
  <c r="G146" i="45"/>
  <c r="H146" i="45"/>
  <c r="I146" i="45"/>
  <c r="J146" i="45"/>
  <c r="K146" i="45"/>
  <c r="B22" i="32" s="1"/>
  <c r="C147" i="45"/>
  <c r="D147" i="45"/>
  <c r="E147" i="45"/>
  <c r="F147" i="45"/>
  <c r="G147" i="45"/>
  <c r="H147" i="45"/>
  <c r="I147" i="45"/>
  <c r="J147" i="45"/>
  <c r="K147" i="45"/>
  <c r="B23" i="32" s="1"/>
  <c r="C149" i="45"/>
  <c r="D149" i="45"/>
  <c r="E149" i="45"/>
  <c r="F149" i="45"/>
  <c r="G149" i="45"/>
  <c r="H149" i="45"/>
  <c r="I149" i="45"/>
  <c r="J149" i="45"/>
  <c r="K149" i="45"/>
  <c r="B25" i="32" s="1"/>
  <c r="C150" i="45"/>
  <c r="D150" i="45"/>
  <c r="E150" i="45"/>
  <c r="F150" i="45"/>
  <c r="G150" i="45"/>
  <c r="H150" i="45"/>
  <c r="I150" i="45"/>
  <c r="J150" i="45"/>
  <c r="K150" i="45"/>
  <c r="B26" i="32" s="1"/>
  <c r="C153" i="45"/>
  <c r="D153" i="45"/>
  <c r="E153" i="45"/>
  <c r="F153" i="45"/>
  <c r="G153" i="45"/>
  <c r="H153" i="45"/>
  <c r="I153" i="45"/>
  <c r="J153" i="45"/>
  <c r="K153" i="45"/>
  <c r="B2" i="22" s="1"/>
  <c r="C154" i="45"/>
  <c r="D154" i="45"/>
  <c r="E154" i="45"/>
  <c r="F154" i="45"/>
  <c r="G154" i="45"/>
  <c r="H154" i="45"/>
  <c r="I154" i="45"/>
  <c r="J154" i="45"/>
  <c r="K154" i="45"/>
  <c r="B4" i="22" s="1"/>
  <c r="C155" i="45"/>
  <c r="D155" i="45"/>
  <c r="E155" i="45"/>
  <c r="F155" i="45"/>
  <c r="G155" i="45"/>
  <c r="H155" i="45"/>
  <c r="I155" i="45"/>
  <c r="J155" i="45"/>
  <c r="K155" i="45"/>
  <c r="B3" i="22" s="1"/>
  <c r="C156" i="45"/>
  <c r="D156" i="45"/>
  <c r="E156" i="45"/>
  <c r="F156" i="45"/>
  <c r="G156" i="45"/>
  <c r="H156" i="45"/>
  <c r="I156" i="45"/>
  <c r="J156" i="45"/>
  <c r="K156" i="45"/>
  <c r="B5" i="22" s="1"/>
  <c r="C157" i="45"/>
  <c r="D157" i="45"/>
  <c r="E157" i="45"/>
  <c r="F157" i="45"/>
  <c r="G157" i="45"/>
  <c r="H157" i="45"/>
  <c r="I157" i="45"/>
  <c r="J157" i="45"/>
  <c r="K157" i="45"/>
  <c r="B6" i="22" s="1"/>
  <c r="C158" i="45"/>
  <c r="D158" i="45"/>
  <c r="E158" i="45"/>
  <c r="F158" i="45"/>
  <c r="G158" i="45"/>
  <c r="H158" i="45"/>
  <c r="I158" i="45"/>
  <c r="J158" i="45"/>
  <c r="K158" i="45"/>
  <c r="B7" i="22" s="1"/>
  <c r="C159" i="45"/>
  <c r="D159" i="45"/>
  <c r="E159" i="45"/>
  <c r="F159" i="45"/>
  <c r="G159" i="45"/>
  <c r="H159" i="45"/>
  <c r="I159" i="45"/>
  <c r="J159" i="45"/>
  <c r="K159" i="45"/>
  <c r="B8" i="22" s="1"/>
  <c r="C160" i="45"/>
  <c r="D160" i="45"/>
  <c r="E160" i="45"/>
  <c r="F160" i="45"/>
  <c r="G160" i="45"/>
  <c r="H160" i="45"/>
  <c r="I160" i="45"/>
  <c r="J160" i="45"/>
  <c r="K160" i="45"/>
  <c r="B9" i="22" s="1"/>
  <c r="C161" i="45"/>
  <c r="D161" i="45"/>
  <c r="E161" i="45"/>
  <c r="F161" i="45"/>
  <c r="G161" i="45"/>
  <c r="H161" i="45"/>
  <c r="I161" i="45"/>
  <c r="K161" i="45"/>
  <c r="B10" i="22" s="1"/>
  <c r="C162" i="45"/>
  <c r="D162" i="45"/>
  <c r="E162" i="45"/>
  <c r="F162" i="45"/>
  <c r="G162" i="45"/>
  <c r="H162" i="45"/>
  <c r="I162" i="45"/>
  <c r="J162" i="45"/>
  <c r="K162" i="45"/>
  <c r="B11" i="22" s="1"/>
  <c r="C163" i="45"/>
  <c r="D163" i="45"/>
  <c r="E163" i="45"/>
  <c r="F163" i="45"/>
  <c r="G163" i="45"/>
  <c r="H163" i="45"/>
  <c r="I163" i="45"/>
  <c r="J163" i="45"/>
  <c r="K163" i="45"/>
  <c r="B12" i="22" s="1"/>
  <c r="C164" i="45"/>
  <c r="D164" i="45"/>
  <c r="E164" i="45"/>
  <c r="F164" i="45"/>
  <c r="G164" i="45"/>
  <c r="H164" i="45"/>
  <c r="I164" i="45"/>
  <c r="J164" i="45"/>
  <c r="K164" i="45"/>
  <c r="B13" i="22" s="1"/>
  <c r="C165" i="45"/>
  <c r="D165" i="45"/>
  <c r="E165" i="45"/>
  <c r="F165" i="45"/>
  <c r="G165" i="45"/>
  <c r="H165" i="45"/>
  <c r="I165" i="45"/>
  <c r="J165" i="45"/>
  <c r="K165" i="45"/>
  <c r="B14" i="22" s="1"/>
  <c r="C166" i="45"/>
  <c r="D166" i="45"/>
  <c r="E166" i="45"/>
  <c r="F166" i="45"/>
  <c r="G166" i="45"/>
  <c r="H166" i="45"/>
  <c r="I166" i="45"/>
  <c r="J166" i="45"/>
  <c r="K166" i="45"/>
  <c r="B15" i="22" s="1"/>
  <c r="C167" i="45"/>
  <c r="D167" i="45"/>
  <c r="E167" i="45"/>
  <c r="F167" i="45"/>
  <c r="G167" i="45"/>
  <c r="H167" i="45"/>
  <c r="I167" i="45"/>
  <c r="J167" i="45"/>
  <c r="K167" i="45"/>
  <c r="B16" i="22" s="1"/>
  <c r="C168" i="45"/>
  <c r="D168" i="45"/>
  <c r="E168" i="45"/>
  <c r="F168" i="45"/>
  <c r="G168" i="45"/>
  <c r="H168" i="45"/>
  <c r="I168" i="45"/>
  <c r="J168" i="45"/>
  <c r="K168" i="45"/>
  <c r="B17" i="22" s="1"/>
  <c r="C169" i="45"/>
  <c r="D169" i="45"/>
  <c r="E169" i="45"/>
  <c r="F169" i="45"/>
  <c r="G169" i="45"/>
  <c r="H169" i="45"/>
  <c r="I169" i="45"/>
  <c r="J169" i="45"/>
  <c r="K169" i="45"/>
  <c r="C170" i="45"/>
  <c r="D170" i="45"/>
  <c r="E170" i="45"/>
  <c r="F170" i="45"/>
  <c r="G170" i="45"/>
  <c r="H170" i="45"/>
  <c r="I170" i="45"/>
  <c r="J170" i="45"/>
  <c r="K170" i="45"/>
  <c r="B19" i="22" s="1"/>
  <c r="C171" i="45"/>
  <c r="D171" i="45"/>
  <c r="E171" i="45"/>
  <c r="F171" i="45"/>
  <c r="G171" i="45"/>
  <c r="H171" i="45"/>
  <c r="I171" i="45"/>
  <c r="J171" i="45"/>
  <c r="K171" i="45"/>
  <c r="B20" i="22" s="1"/>
  <c r="C172" i="45"/>
  <c r="D172" i="45"/>
  <c r="E172" i="45"/>
  <c r="F172" i="45"/>
  <c r="G172" i="45"/>
  <c r="H172" i="45"/>
  <c r="I172" i="45"/>
  <c r="J172" i="45"/>
  <c r="K172" i="45"/>
  <c r="B21" i="22" s="1"/>
  <c r="C173" i="45"/>
  <c r="D173" i="45"/>
  <c r="E173" i="45"/>
  <c r="F173" i="45"/>
  <c r="G173" i="45"/>
  <c r="H173" i="45"/>
  <c r="I173" i="45"/>
  <c r="J173" i="45"/>
  <c r="K173" i="45"/>
  <c r="B22" i="22" s="1"/>
  <c r="C174" i="45"/>
  <c r="D174" i="45"/>
  <c r="E174" i="45"/>
  <c r="F174" i="45"/>
  <c r="G174" i="45"/>
  <c r="H174" i="45"/>
  <c r="I174" i="45"/>
  <c r="J174" i="45"/>
  <c r="K174" i="45"/>
  <c r="B23" i="22" s="1"/>
  <c r="C176" i="45"/>
  <c r="D176" i="45"/>
  <c r="E176" i="45"/>
  <c r="F176" i="45"/>
  <c r="G176" i="45"/>
  <c r="H176" i="45"/>
  <c r="I176" i="45"/>
  <c r="J176" i="45"/>
  <c r="K176" i="45"/>
  <c r="B25" i="22" s="1"/>
  <c r="C177" i="45"/>
  <c r="D177" i="45"/>
  <c r="E177" i="45"/>
  <c r="F177" i="45"/>
  <c r="G177" i="45"/>
  <c r="H177" i="45"/>
  <c r="I177" i="45"/>
  <c r="J177" i="45"/>
  <c r="K177" i="45"/>
  <c r="B26" i="22" s="1"/>
  <c r="C180" i="45"/>
  <c r="D180" i="45"/>
  <c r="E180" i="45"/>
  <c r="F180" i="45"/>
  <c r="G180" i="45"/>
  <c r="H180" i="45"/>
  <c r="I180" i="45"/>
  <c r="J180" i="45"/>
  <c r="K180" i="45"/>
  <c r="B2" i="31" s="1"/>
  <c r="C181" i="45"/>
  <c r="D181" i="45"/>
  <c r="E181" i="45"/>
  <c r="F181" i="45"/>
  <c r="G181" i="45"/>
  <c r="H181" i="45"/>
  <c r="I181" i="45"/>
  <c r="J181" i="45"/>
  <c r="K181" i="45"/>
  <c r="B4" i="31" s="1"/>
  <c r="C182" i="45"/>
  <c r="D182" i="45"/>
  <c r="E182" i="45"/>
  <c r="F182" i="45"/>
  <c r="G182" i="45"/>
  <c r="H182" i="45"/>
  <c r="I182" i="45"/>
  <c r="J182" i="45"/>
  <c r="K182" i="45"/>
  <c r="B3" i="31" s="1"/>
  <c r="C183" i="45"/>
  <c r="D183" i="45"/>
  <c r="E183" i="45"/>
  <c r="F183" i="45"/>
  <c r="G183" i="45"/>
  <c r="H183" i="45"/>
  <c r="I183" i="45"/>
  <c r="J183" i="45"/>
  <c r="K183" i="45"/>
  <c r="B5" i="31" s="1"/>
  <c r="C184" i="45"/>
  <c r="D184" i="45"/>
  <c r="E184" i="45"/>
  <c r="F184" i="45"/>
  <c r="G184" i="45"/>
  <c r="H184" i="45"/>
  <c r="I184" i="45"/>
  <c r="J184" i="45"/>
  <c r="K184" i="45"/>
  <c r="B6" i="31" s="1"/>
  <c r="C185" i="45"/>
  <c r="D185" i="45"/>
  <c r="E185" i="45"/>
  <c r="F185" i="45"/>
  <c r="G185" i="45"/>
  <c r="H185" i="45"/>
  <c r="I185" i="45"/>
  <c r="J185" i="45"/>
  <c r="K185" i="45"/>
  <c r="B7" i="31" s="1"/>
  <c r="C186" i="45"/>
  <c r="D186" i="45"/>
  <c r="E186" i="45"/>
  <c r="F186" i="45"/>
  <c r="G186" i="45"/>
  <c r="H186" i="45"/>
  <c r="I186" i="45"/>
  <c r="J186" i="45"/>
  <c r="K186" i="45"/>
  <c r="B8" i="31" s="1"/>
  <c r="C187" i="45"/>
  <c r="D187" i="45"/>
  <c r="E187" i="45"/>
  <c r="F187" i="45"/>
  <c r="G187" i="45"/>
  <c r="H187" i="45"/>
  <c r="I187" i="45"/>
  <c r="J187" i="45"/>
  <c r="K187" i="45"/>
  <c r="B9" i="31" s="1"/>
  <c r="C188" i="45"/>
  <c r="D188" i="45"/>
  <c r="F188" i="45"/>
  <c r="G188" i="45"/>
  <c r="H188" i="45"/>
  <c r="I188" i="45"/>
  <c r="J188" i="45"/>
  <c r="K188" i="45"/>
  <c r="C189" i="45"/>
  <c r="D189" i="45"/>
  <c r="E189" i="45"/>
  <c r="F189" i="45"/>
  <c r="G189" i="45"/>
  <c r="H189" i="45"/>
  <c r="I189" i="45"/>
  <c r="J189" i="45"/>
  <c r="K189" i="45"/>
  <c r="B11" i="31" s="1"/>
  <c r="C190" i="45"/>
  <c r="D190" i="45"/>
  <c r="E190" i="45"/>
  <c r="F190" i="45"/>
  <c r="G190" i="45"/>
  <c r="H190" i="45"/>
  <c r="I190" i="45"/>
  <c r="J190" i="45"/>
  <c r="K190" i="45"/>
  <c r="B12" i="31" s="1"/>
  <c r="C191" i="45"/>
  <c r="D191" i="45"/>
  <c r="E191" i="45"/>
  <c r="F191" i="45"/>
  <c r="G191" i="45"/>
  <c r="H191" i="45"/>
  <c r="I191" i="45"/>
  <c r="J191" i="45"/>
  <c r="K191" i="45"/>
  <c r="B13" i="31" s="1"/>
  <c r="C192" i="45"/>
  <c r="D192" i="45"/>
  <c r="E192" i="45"/>
  <c r="F192" i="45"/>
  <c r="G192" i="45"/>
  <c r="H192" i="45"/>
  <c r="I192" i="45"/>
  <c r="J192" i="45"/>
  <c r="K192" i="45"/>
  <c r="B14" i="31" s="1"/>
  <c r="C193" i="45"/>
  <c r="D193" i="45"/>
  <c r="E193" i="45"/>
  <c r="F193" i="45"/>
  <c r="G193" i="45"/>
  <c r="H193" i="45"/>
  <c r="I193" i="45"/>
  <c r="J193" i="45"/>
  <c r="K193" i="45"/>
  <c r="B15" i="31" s="1"/>
  <c r="C194" i="45"/>
  <c r="D194" i="45"/>
  <c r="E194" i="45"/>
  <c r="F194" i="45"/>
  <c r="G194" i="45"/>
  <c r="H194" i="45"/>
  <c r="I194" i="45"/>
  <c r="J194" i="45"/>
  <c r="K194" i="45"/>
  <c r="B16" i="31" s="1"/>
  <c r="C195" i="45"/>
  <c r="D195" i="45"/>
  <c r="E195" i="45"/>
  <c r="F195" i="45"/>
  <c r="G195" i="45"/>
  <c r="H195" i="45"/>
  <c r="I195" i="45"/>
  <c r="J195" i="45"/>
  <c r="K195" i="45"/>
  <c r="B17" i="31" s="1"/>
  <c r="C196" i="45"/>
  <c r="D196" i="45"/>
  <c r="E196" i="45"/>
  <c r="F196" i="45"/>
  <c r="G196" i="45"/>
  <c r="H196" i="45"/>
  <c r="I196" i="45"/>
  <c r="J196" i="45"/>
  <c r="K196" i="45"/>
  <c r="B18" i="31" s="1"/>
  <c r="C197" i="45"/>
  <c r="D197" i="45"/>
  <c r="E197" i="45"/>
  <c r="F197" i="45"/>
  <c r="G197" i="45"/>
  <c r="H197" i="45"/>
  <c r="I197" i="45"/>
  <c r="J197" i="45"/>
  <c r="K197" i="45"/>
  <c r="B19" i="31" s="1"/>
  <c r="C198" i="45"/>
  <c r="D198" i="45"/>
  <c r="E198" i="45"/>
  <c r="F198" i="45"/>
  <c r="G198" i="45"/>
  <c r="H198" i="45"/>
  <c r="I198" i="45"/>
  <c r="J198" i="45"/>
  <c r="K198" i="45"/>
  <c r="B20" i="31" s="1"/>
  <c r="C199" i="45"/>
  <c r="D199" i="45"/>
  <c r="E199" i="45"/>
  <c r="F199" i="45"/>
  <c r="G199" i="45"/>
  <c r="H199" i="45"/>
  <c r="I199" i="45"/>
  <c r="J199" i="45"/>
  <c r="K199" i="45"/>
  <c r="B21" i="31" s="1"/>
  <c r="C200" i="45"/>
  <c r="D200" i="45"/>
  <c r="E200" i="45"/>
  <c r="F200" i="45"/>
  <c r="G200" i="45"/>
  <c r="H200" i="45"/>
  <c r="I200" i="45"/>
  <c r="J200" i="45"/>
  <c r="K200" i="45"/>
  <c r="B22" i="31" s="1"/>
  <c r="C201" i="45"/>
  <c r="D201" i="45"/>
  <c r="E201" i="45"/>
  <c r="F201" i="45"/>
  <c r="G201" i="45"/>
  <c r="H201" i="45"/>
  <c r="I201" i="45"/>
  <c r="J201" i="45"/>
  <c r="K201" i="45"/>
  <c r="B23" i="31" s="1"/>
  <c r="C203" i="45"/>
  <c r="D203" i="45"/>
  <c r="E203" i="45"/>
  <c r="F203" i="45"/>
  <c r="G203" i="45"/>
  <c r="H203" i="45"/>
  <c r="I203" i="45"/>
  <c r="J203" i="45"/>
  <c r="K203" i="45"/>
  <c r="B25" i="31" s="1"/>
  <c r="C204" i="45"/>
  <c r="D204" i="45"/>
  <c r="E204" i="45"/>
  <c r="F204" i="45"/>
  <c r="G204" i="45"/>
  <c r="H204" i="45"/>
  <c r="I204" i="45"/>
  <c r="J204" i="45"/>
  <c r="K204" i="45"/>
  <c r="C207" i="45"/>
  <c r="D207" i="45"/>
  <c r="E207" i="45"/>
  <c r="F207" i="45"/>
  <c r="G207" i="45"/>
  <c r="H207" i="45"/>
  <c r="I207" i="45"/>
  <c r="J207" i="45"/>
  <c r="K207" i="45"/>
  <c r="B2" i="27" s="1"/>
  <c r="C208" i="45"/>
  <c r="D208" i="45"/>
  <c r="E208" i="45"/>
  <c r="F208" i="45"/>
  <c r="G208" i="45"/>
  <c r="H208" i="45"/>
  <c r="I208" i="45"/>
  <c r="J208" i="45"/>
  <c r="K208" i="45"/>
  <c r="B4" i="27" s="1"/>
  <c r="C209" i="45"/>
  <c r="D209" i="45"/>
  <c r="E209" i="45"/>
  <c r="F209" i="45"/>
  <c r="G209" i="45"/>
  <c r="H209" i="45"/>
  <c r="I209" i="45"/>
  <c r="J209" i="45"/>
  <c r="K209" i="45"/>
  <c r="B3" i="27" s="1"/>
  <c r="C210" i="45"/>
  <c r="D210" i="45"/>
  <c r="E210" i="45"/>
  <c r="F210" i="45"/>
  <c r="G210" i="45"/>
  <c r="H210" i="45"/>
  <c r="I210" i="45"/>
  <c r="J210" i="45"/>
  <c r="K210" i="45"/>
  <c r="B5" i="27" s="1"/>
  <c r="C211" i="45"/>
  <c r="D211" i="45"/>
  <c r="E211" i="45"/>
  <c r="F211" i="45"/>
  <c r="G211" i="45"/>
  <c r="H211" i="45"/>
  <c r="I211" i="45"/>
  <c r="J211" i="45"/>
  <c r="K211" i="45"/>
  <c r="B6" i="27" s="1"/>
  <c r="C212" i="45"/>
  <c r="D212" i="45"/>
  <c r="E212" i="45"/>
  <c r="F212" i="45"/>
  <c r="G212" i="45"/>
  <c r="H212" i="45"/>
  <c r="I212" i="45"/>
  <c r="J212" i="45"/>
  <c r="K212" i="45"/>
  <c r="B7" i="27" s="1"/>
  <c r="C213" i="45"/>
  <c r="D213" i="45"/>
  <c r="E213" i="45"/>
  <c r="F213" i="45"/>
  <c r="G213" i="45"/>
  <c r="H213" i="45"/>
  <c r="I213" i="45"/>
  <c r="J213" i="45"/>
  <c r="K213" i="45"/>
  <c r="B8" i="27" s="1"/>
  <c r="C214" i="45"/>
  <c r="D214" i="45"/>
  <c r="E214" i="45"/>
  <c r="F214" i="45"/>
  <c r="G214" i="45"/>
  <c r="H214" i="45"/>
  <c r="I214" i="45"/>
  <c r="J214" i="45"/>
  <c r="K214" i="45"/>
  <c r="B9" i="27" s="1"/>
  <c r="C215" i="45"/>
  <c r="D215" i="45"/>
  <c r="E215" i="45"/>
  <c r="F215" i="45"/>
  <c r="G215" i="45"/>
  <c r="H215" i="45"/>
  <c r="I215" i="45"/>
  <c r="J215" i="45"/>
  <c r="K215" i="45"/>
  <c r="B10" i="27" s="1"/>
  <c r="C216" i="45"/>
  <c r="D216" i="45"/>
  <c r="E216" i="45"/>
  <c r="F216" i="45"/>
  <c r="G216" i="45"/>
  <c r="H216" i="45"/>
  <c r="I216" i="45"/>
  <c r="J216" i="45"/>
  <c r="K216" i="45"/>
  <c r="B11" i="27" s="1"/>
  <c r="C217" i="45"/>
  <c r="D217" i="45"/>
  <c r="E217" i="45"/>
  <c r="F217" i="45"/>
  <c r="G217" i="45"/>
  <c r="H217" i="45"/>
  <c r="I217" i="45"/>
  <c r="J217" i="45"/>
  <c r="K217" i="45"/>
  <c r="B12" i="27" s="1"/>
  <c r="C218" i="45"/>
  <c r="D218" i="45"/>
  <c r="E218" i="45"/>
  <c r="F218" i="45"/>
  <c r="G218" i="45"/>
  <c r="H218" i="45"/>
  <c r="I218" i="45"/>
  <c r="J218" i="45"/>
  <c r="K218" i="45"/>
  <c r="C219" i="45"/>
  <c r="D219" i="45"/>
  <c r="E219" i="45"/>
  <c r="F219" i="45"/>
  <c r="G219" i="45"/>
  <c r="H219" i="45"/>
  <c r="I219" i="45"/>
  <c r="J219" i="45"/>
  <c r="K219" i="45"/>
  <c r="B14" i="27" s="1"/>
  <c r="C220" i="45"/>
  <c r="D220" i="45"/>
  <c r="E220" i="45"/>
  <c r="F220" i="45"/>
  <c r="G220" i="45"/>
  <c r="H220" i="45"/>
  <c r="I220" i="45"/>
  <c r="J220" i="45"/>
  <c r="K220" i="45"/>
  <c r="B15" i="27" s="1"/>
  <c r="C221" i="45"/>
  <c r="D221" i="45"/>
  <c r="E221" i="45"/>
  <c r="F221" i="45"/>
  <c r="G221" i="45"/>
  <c r="H221" i="45"/>
  <c r="I221" i="45"/>
  <c r="J221" i="45"/>
  <c r="K221" i="45"/>
  <c r="B16" i="27" s="1"/>
  <c r="C222" i="45"/>
  <c r="D222" i="45"/>
  <c r="E222" i="45"/>
  <c r="F222" i="45"/>
  <c r="G222" i="45"/>
  <c r="H222" i="45"/>
  <c r="I222" i="45"/>
  <c r="J222" i="45"/>
  <c r="K222" i="45"/>
  <c r="B17" i="27" s="1"/>
  <c r="C223" i="45"/>
  <c r="D223" i="45"/>
  <c r="E223" i="45"/>
  <c r="F223" i="45"/>
  <c r="G223" i="45"/>
  <c r="H223" i="45"/>
  <c r="I223" i="45"/>
  <c r="J223" i="45"/>
  <c r="K223" i="45"/>
  <c r="B18" i="27" s="1"/>
  <c r="C224" i="45"/>
  <c r="D224" i="45"/>
  <c r="E224" i="45"/>
  <c r="F224" i="45"/>
  <c r="G224" i="45"/>
  <c r="H224" i="45"/>
  <c r="I224" i="45"/>
  <c r="J224" i="45"/>
  <c r="K224" i="45"/>
  <c r="B19" i="27" s="1"/>
  <c r="C225" i="45"/>
  <c r="D225" i="45"/>
  <c r="E225" i="45"/>
  <c r="F225" i="45"/>
  <c r="G225" i="45"/>
  <c r="H225" i="45"/>
  <c r="I225" i="45"/>
  <c r="J225" i="45"/>
  <c r="K225" i="45"/>
  <c r="B20" i="27" s="1"/>
  <c r="C226" i="45"/>
  <c r="D226" i="45"/>
  <c r="E226" i="45"/>
  <c r="F226" i="45"/>
  <c r="G226" i="45"/>
  <c r="H226" i="45"/>
  <c r="I226" i="45"/>
  <c r="J226" i="45"/>
  <c r="K226" i="45"/>
  <c r="B21" i="27" s="1"/>
  <c r="C227" i="45"/>
  <c r="D227" i="45"/>
  <c r="E227" i="45"/>
  <c r="F227" i="45"/>
  <c r="G227" i="45"/>
  <c r="H227" i="45"/>
  <c r="I227" i="45"/>
  <c r="J227" i="45"/>
  <c r="K227" i="45"/>
  <c r="B22" i="27" s="1"/>
  <c r="C228" i="45"/>
  <c r="D228" i="45"/>
  <c r="E228" i="45"/>
  <c r="F228" i="45"/>
  <c r="G228" i="45"/>
  <c r="H228" i="45"/>
  <c r="I228" i="45"/>
  <c r="J228" i="45"/>
  <c r="K228" i="45"/>
  <c r="B23" i="27" s="1"/>
  <c r="C230" i="45"/>
  <c r="D230" i="45"/>
  <c r="E230" i="45"/>
  <c r="F230" i="45"/>
  <c r="G230" i="45"/>
  <c r="H230" i="45"/>
  <c r="I230" i="45"/>
  <c r="J230" i="45"/>
  <c r="K230" i="45"/>
  <c r="B25" i="27" s="1"/>
  <c r="C231" i="45"/>
  <c r="D231" i="45"/>
  <c r="E231" i="45"/>
  <c r="F231" i="45"/>
  <c r="G231" i="45"/>
  <c r="H231" i="45"/>
  <c r="I231" i="45"/>
  <c r="J231" i="45"/>
  <c r="K231" i="45"/>
  <c r="B26" i="27" s="1"/>
  <c r="C234" i="45"/>
  <c r="D234" i="45"/>
  <c r="E234" i="45"/>
  <c r="F234" i="45"/>
  <c r="G234" i="45"/>
  <c r="H234" i="45"/>
  <c r="I234" i="45"/>
  <c r="J234" i="45"/>
  <c r="K234" i="45"/>
  <c r="B2" i="25" s="1"/>
  <c r="C235" i="45"/>
  <c r="D235" i="45"/>
  <c r="E235" i="45"/>
  <c r="F235" i="45"/>
  <c r="G235" i="45"/>
  <c r="H235" i="45"/>
  <c r="I235" i="45"/>
  <c r="J235" i="45"/>
  <c r="K235" i="45"/>
  <c r="C236" i="45"/>
  <c r="D236" i="45"/>
  <c r="E236" i="45"/>
  <c r="F236" i="45"/>
  <c r="G236" i="45"/>
  <c r="H236" i="45"/>
  <c r="I236" i="45"/>
  <c r="J236" i="45"/>
  <c r="K236" i="45"/>
  <c r="B3" i="25" s="1"/>
  <c r="C237" i="45"/>
  <c r="D237" i="45"/>
  <c r="E237" i="45"/>
  <c r="F237" i="45"/>
  <c r="G237" i="45"/>
  <c r="H237" i="45"/>
  <c r="I237" i="45"/>
  <c r="J237" i="45"/>
  <c r="K237" i="45"/>
  <c r="B5" i="25" s="1"/>
  <c r="C238" i="45"/>
  <c r="D238" i="45"/>
  <c r="E238" i="45"/>
  <c r="F238" i="45"/>
  <c r="G238" i="45"/>
  <c r="H238" i="45"/>
  <c r="I238" i="45"/>
  <c r="J238" i="45"/>
  <c r="K238" i="45"/>
  <c r="B6" i="25" s="1"/>
  <c r="C239" i="45"/>
  <c r="D239" i="45"/>
  <c r="E239" i="45"/>
  <c r="F239" i="45"/>
  <c r="G239" i="45"/>
  <c r="H239" i="45"/>
  <c r="I239" i="45"/>
  <c r="J239" i="45"/>
  <c r="K239" i="45"/>
  <c r="B7" i="25" s="1"/>
  <c r="C240" i="45"/>
  <c r="D240" i="45"/>
  <c r="E240" i="45"/>
  <c r="F240" i="45"/>
  <c r="G240" i="45"/>
  <c r="H240" i="45"/>
  <c r="I240" i="45"/>
  <c r="J240" i="45"/>
  <c r="K240" i="45"/>
  <c r="B8" i="25" s="1"/>
  <c r="C241" i="45"/>
  <c r="D241" i="45"/>
  <c r="E241" i="45"/>
  <c r="F241" i="45"/>
  <c r="G241" i="45"/>
  <c r="H241" i="45"/>
  <c r="I241" i="45"/>
  <c r="J241" i="45"/>
  <c r="K241" i="45"/>
  <c r="B9" i="25" s="1"/>
  <c r="C242" i="45"/>
  <c r="D242" i="45"/>
  <c r="E242" i="45"/>
  <c r="F242" i="45"/>
  <c r="G242" i="45"/>
  <c r="I242" i="45"/>
  <c r="J242" i="45"/>
  <c r="K242" i="45"/>
  <c r="B10" i="25" s="1"/>
  <c r="C243" i="45"/>
  <c r="D243" i="45"/>
  <c r="E243" i="45"/>
  <c r="F243" i="45"/>
  <c r="G243" i="45"/>
  <c r="H243" i="45"/>
  <c r="I243" i="45"/>
  <c r="J243" i="45"/>
  <c r="K243" i="45"/>
  <c r="B11" i="25" s="1"/>
  <c r="C244" i="45"/>
  <c r="D244" i="45"/>
  <c r="E244" i="45"/>
  <c r="F244" i="45"/>
  <c r="G244" i="45"/>
  <c r="H244" i="45"/>
  <c r="I244" i="45"/>
  <c r="J244" i="45"/>
  <c r="K244" i="45"/>
  <c r="B12" i="25" s="1"/>
  <c r="C245" i="45"/>
  <c r="D245" i="45"/>
  <c r="E245" i="45"/>
  <c r="F245" i="45"/>
  <c r="G245" i="45"/>
  <c r="H245" i="45"/>
  <c r="I245" i="45"/>
  <c r="J245" i="45"/>
  <c r="K245" i="45"/>
  <c r="B13" i="25" s="1"/>
  <c r="C246" i="45"/>
  <c r="D246" i="45"/>
  <c r="E246" i="45"/>
  <c r="F246" i="45"/>
  <c r="G246" i="45"/>
  <c r="H246" i="45"/>
  <c r="I246" i="45"/>
  <c r="J246" i="45"/>
  <c r="K246" i="45"/>
  <c r="B14" i="25" s="1"/>
  <c r="C247" i="45"/>
  <c r="D247" i="45"/>
  <c r="E247" i="45"/>
  <c r="F247" i="45"/>
  <c r="G247" i="45"/>
  <c r="H247" i="45"/>
  <c r="I247" i="45"/>
  <c r="J247" i="45"/>
  <c r="K247" i="45"/>
  <c r="B15" i="25" s="1"/>
  <c r="C248" i="45"/>
  <c r="D248" i="45"/>
  <c r="E248" i="45"/>
  <c r="F248" i="45"/>
  <c r="G248" i="45"/>
  <c r="H248" i="45"/>
  <c r="I248" i="45"/>
  <c r="J248" i="45"/>
  <c r="K248" i="45"/>
  <c r="B16" i="25" s="1"/>
  <c r="C249" i="45"/>
  <c r="D249" i="45"/>
  <c r="E249" i="45"/>
  <c r="F249" i="45"/>
  <c r="G249" i="45"/>
  <c r="H249" i="45"/>
  <c r="I249" i="45"/>
  <c r="J249" i="45"/>
  <c r="K249" i="45"/>
  <c r="B17" i="25" s="1"/>
  <c r="C250" i="45"/>
  <c r="D250" i="45"/>
  <c r="E250" i="45"/>
  <c r="F250" i="45"/>
  <c r="G250" i="45"/>
  <c r="H250" i="45"/>
  <c r="I250" i="45"/>
  <c r="J250" i="45"/>
  <c r="K250" i="45"/>
  <c r="B18" i="25" s="1"/>
  <c r="C251" i="45"/>
  <c r="D251" i="45"/>
  <c r="E251" i="45"/>
  <c r="F251" i="45"/>
  <c r="G251" i="45"/>
  <c r="H251" i="45"/>
  <c r="I251" i="45"/>
  <c r="J251" i="45"/>
  <c r="K251" i="45"/>
  <c r="B19" i="25" s="1"/>
  <c r="C252" i="45"/>
  <c r="D252" i="45"/>
  <c r="E252" i="45"/>
  <c r="F252" i="45"/>
  <c r="G252" i="45"/>
  <c r="H252" i="45"/>
  <c r="I252" i="45"/>
  <c r="J252" i="45"/>
  <c r="K252" i="45"/>
  <c r="C253" i="45"/>
  <c r="D253" i="45"/>
  <c r="E253" i="45"/>
  <c r="F253" i="45"/>
  <c r="G253" i="45"/>
  <c r="H253" i="45"/>
  <c r="I253" i="45"/>
  <c r="J253" i="45"/>
  <c r="K253" i="45"/>
  <c r="B21" i="25" s="1"/>
  <c r="C254" i="45"/>
  <c r="D254" i="45"/>
  <c r="E254" i="45"/>
  <c r="F254" i="45"/>
  <c r="G254" i="45"/>
  <c r="H254" i="45"/>
  <c r="I254" i="45"/>
  <c r="J254" i="45"/>
  <c r="K254" i="45"/>
  <c r="B22" i="25" s="1"/>
  <c r="C255" i="45"/>
  <c r="D255" i="45"/>
  <c r="E255" i="45"/>
  <c r="F255" i="45"/>
  <c r="G255" i="45"/>
  <c r="H255" i="45"/>
  <c r="I255" i="45"/>
  <c r="J255" i="45"/>
  <c r="K255" i="45"/>
  <c r="B23" i="25" s="1"/>
  <c r="C257" i="45"/>
  <c r="D257" i="45"/>
  <c r="E257" i="45"/>
  <c r="F257" i="45"/>
  <c r="G257" i="45"/>
  <c r="H257" i="45"/>
  <c r="I257" i="45"/>
  <c r="J257" i="45"/>
  <c r="K257" i="45"/>
  <c r="B25" i="25" s="1"/>
  <c r="C258" i="45"/>
  <c r="D258" i="45"/>
  <c r="E258" i="45"/>
  <c r="F258" i="45"/>
  <c r="G258" i="45"/>
  <c r="H258" i="45"/>
  <c r="I258" i="45"/>
  <c r="J258" i="45"/>
  <c r="K258" i="45"/>
  <c r="B26" i="25" s="1"/>
  <c r="C261" i="45"/>
  <c r="D261" i="45"/>
  <c r="E261" i="45"/>
  <c r="F261" i="45"/>
  <c r="G261" i="45"/>
  <c r="H261" i="45"/>
  <c r="I261" i="45"/>
  <c r="J261" i="45"/>
  <c r="K261" i="45"/>
  <c r="B2" i="28" s="1"/>
  <c r="C262" i="45"/>
  <c r="D262" i="45"/>
  <c r="E262" i="45"/>
  <c r="F262" i="45"/>
  <c r="G262" i="45"/>
  <c r="H262" i="45"/>
  <c r="I262" i="45"/>
  <c r="J262" i="45"/>
  <c r="K262" i="45"/>
  <c r="B4" i="28" s="1"/>
  <c r="C263" i="45"/>
  <c r="D263" i="45"/>
  <c r="E263" i="45"/>
  <c r="F263" i="45"/>
  <c r="G263" i="45"/>
  <c r="H263" i="45"/>
  <c r="I263" i="45"/>
  <c r="J263" i="45"/>
  <c r="K263" i="45"/>
  <c r="B3" i="28" s="1"/>
  <c r="C264" i="45"/>
  <c r="D264" i="45"/>
  <c r="E264" i="45"/>
  <c r="F264" i="45"/>
  <c r="G264" i="45"/>
  <c r="H264" i="45"/>
  <c r="I264" i="45"/>
  <c r="J264" i="45"/>
  <c r="K264" i="45"/>
  <c r="B5" i="28" s="1"/>
  <c r="C265" i="45"/>
  <c r="D265" i="45"/>
  <c r="E265" i="45"/>
  <c r="F265" i="45"/>
  <c r="G265" i="45"/>
  <c r="H265" i="45"/>
  <c r="I265" i="45"/>
  <c r="J265" i="45"/>
  <c r="K265" i="45"/>
  <c r="C266" i="45"/>
  <c r="D266" i="45"/>
  <c r="E266" i="45"/>
  <c r="F266" i="45"/>
  <c r="G266" i="45"/>
  <c r="H266" i="45"/>
  <c r="I266" i="45"/>
  <c r="J266" i="45"/>
  <c r="K266" i="45"/>
  <c r="B7" i="28" s="1"/>
  <c r="C267" i="45"/>
  <c r="D267" i="45"/>
  <c r="E267" i="45"/>
  <c r="F267" i="45"/>
  <c r="G267" i="45"/>
  <c r="H267" i="45"/>
  <c r="I267" i="45"/>
  <c r="J267" i="45"/>
  <c r="K267" i="45"/>
  <c r="B8" i="28" s="1"/>
  <c r="C268" i="45"/>
  <c r="D268" i="45"/>
  <c r="E268" i="45"/>
  <c r="F268" i="45"/>
  <c r="G268" i="45"/>
  <c r="H268" i="45"/>
  <c r="I268" i="45"/>
  <c r="J268" i="45"/>
  <c r="K268" i="45"/>
  <c r="B9" i="28" s="1"/>
  <c r="C269" i="45"/>
  <c r="D269" i="45"/>
  <c r="E269" i="45"/>
  <c r="F269" i="45"/>
  <c r="G269" i="45"/>
  <c r="H269" i="45"/>
  <c r="I269" i="45"/>
  <c r="J269" i="45"/>
  <c r="K269" i="45"/>
  <c r="B10" i="28" s="1"/>
  <c r="C270" i="45"/>
  <c r="D270" i="45"/>
  <c r="E270" i="45"/>
  <c r="F270" i="45"/>
  <c r="G270" i="45"/>
  <c r="H270" i="45"/>
  <c r="I270" i="45"/>
  <c r="J270" i="45"/>
  <c r="K270" i="45"/>
  <c r="B11" i="28" s="1"/>
  <c r="C271" i="45"/>
  <c r="D271" i="45"/>
  <c r="E271" i="45"/>
  <c r="F271" i="45"/>
  <c r="G271" i="45"/>
  <c r="H271" i="45"/>
  <c r="I271" i="45"/>
  <c r="J271" i="45"/>
  <c r="K271" i="45"/>
  <c r="B12" i="28" s="1"/>
  <c r="C272" i="45"/>
  <c r="D272" i="45"/>
  <c r="E272" i="45"/>
  <c r="F272" i="45"/>
  <c r="G272" i="45"/>
  <c r="H272" i="45"/>
  <c r="I272" i="45"/>
  <c r="J272" i="45"/>
  <c r="K272" i="45"/>
  <c r="B13" i="28" s="1"/>
  <c r="C273" i="45"/>
  <c r="D273" i="45"/>
  <c r="E273" i="45"/>
  <c r="F273" i="45"/>
  <c r="G273" i="45"/>
  <c r="H273" i="45"/>
  <c r="I273" i="45"/>
  <c r="J273" i="45"/>
  <c r="K273" i="45"/>
  <c r="B14" i="28" s="1"/>
  <c r="C274" i="45"/>
  <c r="D274" i="45"/>
  <c r="E274" i="45"/>
  <c r="F274" i="45"/>
  <c r="G274" i="45"/>
  <c r="H274" i="45"/>
  <c r="I274" i="45"/>
  <c r="J274" i="45"/>
  <c r="K274" i="45"/>
  <c r="B15" i="28" s="1"/>
  <c r="C275" i="45"/>
  <c r="D275" i="45"/>
  <c r="E275" i="45"/>
  <c r="F275" i="45"/>
  <c r="G275" i="45"/>
  <c r="H275" i="45"/>
  <c r="I275" i="45"/>
  <c r="J275" i="45"/>
  <c r="K275" i="45"/>
  <c r="B16" i="28" s="1"/>
  <c r="C276" i="45"/>
  <c r="D276" i="45"/>
  <c r="E276" i="45"/>
  <c r="F276" i="45"/>
  <c r="G276" i="45"/>
  <c r="H276" i="45"/>
  <c r="I276" i="45"/>
  <c r="J276" i="45"/>
  <c r="K276" i="45"/>
  <c r="B17" i="28" s="1"/>
  <c r="C277" i="45"/>
  <c r="D277" i="45"/>
  <c r="E277" i="45"/>
  <c r="F277" i="45"/>
  <c r="G277" i="45"/>
  <c r="H277" i="45"/>
  <c r="I277" i="45"/>
  <c r="J277" i="45"/>
  <c r="K277" i="45"/>
  <c r="B18" i="28" s="1"/>
  <c r="C278" i="45"/>
  <c r="D278" i="45"/>
  <c r="E278" i="45"/>
  <c r="F278" i="45"/>
  <c r="G278" i="45"/>
  <c r="H278" i="45"/>
  <c r="I278" i="45"/>
  <c r="J278" i="45"/>
  <c r="K278" i="45"/>
  <c r="B19" i="28" s="1"/>
  <c r="C279" i="45"/>
  <c r="D279" i="45"/>
  <c r="E279" i="45"/>
  <c r="F279" i="45"/>
  <c r="G279" i="45"/>
  <c r="H279" i="45"/>
  <c r="I279" i="45"/>
  <c r="J279" i="45"/>
  <c r="K279" i="45"/>
  <c r="B20" i="28" s="1"/>
  <c r="C280" i="45"/>
  <c r="D280" i="45"/>
  <c r="E280" i="45"/>
  <c r="F280" i="45"/>
  <c r="G280" i="45"/>
  <c r="H280" i="45"/>
  <c r="I280" i="45"/>
  <c r="J280" i="45"/>
  <c r="K280" i="45"/>
  <c r="B21" i="28" s="1"/>
  <c r="C281" i="45"/>
  <c r="D281" i="45"/>
  <c r="E281" i="45"/>
  <c r="F281" i="45"/>
  <c r="G281" i="45"/>
  <c r="H281" i="45"/>
  <c r="I281" i="45"/>
  <c r="J281" i="45"/>
  <c r="K281" i="45"/>
  <c r="C282" i="45"/>
  <c r="D282" i="45"/>
  <c r="E282" i="45"/>
  <c r="F282" i="45"/>
  <c r="G282" i="45"/>
  <c r="H282" i="45"/>
  <c r="I282" i="45"/>
  <c r="J282" i="45"/>
  <c r="K282" i="45"/>
  <c r="B23" i="28" s="1"/>
  <c r="C284" i="45"/>
  <c r="D284" i="45"/>
  <c r="E284" i="45"/>
  <c r="F284" i="45"/>
  <c r="G284" i="45"/>
  <c r="H284" i="45"/>
  <c r="I284" i="45"/>
  <c r="J284" i="45"/>
  <c r="K284" i="45"/>
  <c r="B25" i="28" s="1"/>
  <c r="C285" i="45"/>
  <c r="D285" i="45"/>
  <c r="E285" i="45"/>
  <c r="F285" i="45"/>
  <c r="G285" i="45"/>
  <c r="H285" i="45"/>
  <c r="I285" i="45"/>
  <c r="J285" i="45"/>
  <c r="K285" i="45"/>
  <c r="B26" i="28" s="1"/>
  <c r="C288" i="45"/>
  <c r="D288" i="45"/>
  <c r="E288" i="45"/>
  <c r="F288" i="45"/>
  <c r="G288" i="45"/>
  <c r="H288" i="45"/>
  <c r="I288" i="45"/>
  <c r="J288" i="45"/>
  <c r="K288" i="45"/>
  <c r="B2" i="30" s="1"/>
  <c r="C289" i="45"/>
  <c r="D289" i="45"/>
  <c r="E289" i="45"/>
  <c r="F289" i="45"/>
  <c r="G289" i="45"/>
  <c r="H289" i="45"/>
  <c r="I289" i="45"/>
  <c r="J289" i="45"/>
  <c r="K289" i="45"/>
  <c r="B4" i="30" s="1"/>
  <c r="C290" i="45"/>
  <c r="D290" i="45"/>
  <c r="E290" i="45"/>
  <c r="F290" i="45"/>
  <c r="G290" i="45"/>
  <c r="H290" i="45"/>
  <c r="I290" i="45"/>
  <c r="J290" i="45"/>
  <c r="K290" i="45"/>
  <c r="B3" i="30" s="1"/>
  <c r="C291" i="45"/>
  <c r="D291" i="45"/>
  <c r="E291" i="45"/>
  <c r="F291" i="45"/>
  <c r="G291" i="45"/>
  <c r="H291" i="45"/>
  <c r="I291" i="45"/>
  <c r="J291" i="45"/>
  <c r="K291" i="45"/>
  <c r="B5" i="30" s="1"/>
  <c r="C292" i="45"/>
  <c r="D292" i="45"/>
  <c r="E292" i="45"/>
  <c r="F292" i="45"/>
  <c r="G292" i="45"/>
  <c r="H292" i="45"/>
  <c r="I292" i="45"/>
  <c r="J292" i="45"/>
  <c r="K292" i="45"/>
  <c r="B6" i="30" s="1"/>
  <c r="C293" i="45"/>
  <c r="D293" i="45"/>
  <c r="E293" i="45"/>
  <c r="F293" i="45"/>
  <c r="G293" i="45"/>
  <c r="H293" i="45"/>
  <c r="I293" i="45"/>
  <c r="J293" i="45"/>
  <c r="K293" i="45"/>
  <c r="B7" i="30" s="1"/>
  <c r="C294" i="45"/>
  <c r="D294" i="45"/>
  <c r="E294" i="45"/>
  <c r="F294" i="45"/>
  <c r="G294" i="45"/>
  <c r="H294" i="45"/>
  <c r="I294" i="45"/>
  <c r="J294" i="45"/>
  <c r="K294" i="45"/>
  <c r="C295" i="45"/>
  <c r="D295" i="45"/>
  <c r="E295" i="45"/>
  <c r="F295" i="45"/>
  <c r="G295" i="45"/>
  <c r="H295" i="45"/>
  <c r="I295" i="45"/>
  <c r="J295" i="45"/>
  <c r="K295" i="45"/>
  <c r="B9" i="30" s="1"/>
  <c r="C296" i="45"/>
  <c r="D296" i="45"/>
  <c r="F296" i="45"/>
  <c r="H296" i="45"/>
  <c r="I296" i="45"/>
  <c r="J296" i="45"/>
  <c r="K296" i="45"/>
  <c r="B10" i="30" s="1"/>
  <c r="C297" i="45"/>
  <c r="D297" i="45"/>
  <c r="E297" i="45"/>
  <c r="F297" i="45"/>
  <c r="G297" i="45"/>
  <c r="H297" i="45"/>
  <c r="I297" i="45"/>
  <c r="J297" i="45"/>
  <c r="K297" i="45"/>
  <c r="B11" i="30" s="1"/>
  <c r="C298" i="45"/>
  <c r="D298" i="45"/>
  <c r="E298" i="45"/>
  <c r="F298" i="45"/>
  <c r="G298" i="45"/>
  <c r="H298" i="45"/>
  <c r="I298" i="45"/>
  <c r="J298" i="45"/>
  <c r="K298" i="45"/>
  <c r="B12" i="30" s="1"/>
  <c r="C299" i="45"/>
  <c r="D299" i="45"/>
  <c r="E299" i="45"/>
  <c r="F299" i="45"/>
  <c r="G299" i="45"/>
  <c r="H299" i="45"/>
  <c r="I299" i="45"/>
  <c r="J299" i="45"/>
  <c r="K299" i="45"/>
  <c r="B13" i="30" s="1"/>
  <c r="C300" i="45"/>
  <c r="D300" i="45"/>
  <c r="E300" i="45"/>
  <c r="F300" i="45"/>
  <c r="G300" i="45"/>
  <c r="H300" i="45"/>
  <c r="I300" i="45"/>
  <c r="J300" i="45"/>
  <c r="K300" i="45"/>
  <c r="B14" i="30" s="1"/>
  <c r="C301" i="45"/>
  <c r="D301" i="45"/>
  <c r="E301" i="45"/>
  <c r="F301" i="45"/>
  <c r="G301" i="45"/>
  <c r="H301" i="45"/>
  <c r="I301" i="45"/>
  <c r="J301" i="45"/>
  <c r="K301" i="45"/>
  <c r="B15" i="30" s="1"/>
  <c r="C302" i="45"/>
  <c r="D302" i="45"/>
  <c r="E302" i="45"/>
  <c r="F302" i="45"/>
  <c r="G302" i="45"/>
  <c r="H302" i="45"/>
  <c r="I302" i="45"/>
  <c r="J302" i="45"/>
  <c r="K302" i="45"/>
  <c r="B16" i="30" s="1"/>
  <c r="C303" i="45"/>
  <c r="D303" i="45"/>
  <c r="E303" i="45"/>
  <c r="F303" i="45"/>
  <c r="G303" i="45"/>
  <c r="H303" i="45"/>
  <c r="I303" i="45"/>
  <c r="J303" i="45"/>
  <c r="K303" i="45"/>
  <c r="B17" i="30" s="1"/>
  <c r="C304" i="45"/>
  <c r="D304" i="45"/>
  <c r="E304" i="45"/>
  <c r="F304" i="45"/>
  <c r="G304" i="45"/>
  <c r="H304" i="45"/>
  <c r="I304" i="45"/>
  <c r="J304" i="45"/>
  <c r="K304" i="45"/>
  <c r="B18" i="30" s="1"/>
  <c r="C305" i="45"/>
  <c r="D305" i="45"/>
  <c r="E305" i="45"/>
  <c r="F305" i="45"/>
  <c r="G305" i="45"/>
  <c r="H305" i="45"/>
  <c r="I305" i="45"/>
  <c r="J305" i="45"/>
  <c r="K305" i="45"/>
  <c r="B19" i="30" s="1"/>
  <c r="C306" i="45"/>
  <c r="D306" i="45"/>
  <c r="E306" i="45"/>
  <c r="F306" i="45"/>
  <c r="G306" i="45"/>
  <c r="H306" i="45"/>
  <c r="I306" i="45"/>
  <c r="J306" i="45"/>
  <c r="K306" i="45"/>
  <c r="B20" i="30" s="1"/>
  <c r="C307" i="45"/>
  <c r="D307" i="45"/>
  <c r="E307" i="45"/>
  <c r="F307" i="45"/>
  <c r="G307" i="45"/>
  <c r="H307" i="45"/>
  <c r="I307" i="45"/>
  <c r="J307" i="45"/>
  <c r="K307" i="45"/>
  <c r="B21" i="30" s="1"/>
  <c r="C308" i="45"/>
  <c r="D308" i="45"/>
  <c r="E308" i="45"/>
  <c r="F308" i="45"/>
  <c r="G308" i="45"/>
  <c r="H308" i="45"/>
  <c r="I308" i="45"/>
  <c r="J308" i="45"/>
  <c r="K308" i="45"/>
  <c r="B22" i="30" s="1"/>
  <c r="C309" i="45"/>
  <c r="D309" i="45"/>
  <c r="E309" i="45"/>
  <c r="F309" i="45"/>
  <c r="G309" i="45"/>
  <c r="H309" i="45"/>
  <c r="I309" i="45"/>
  <c r="J309" i="45"/>
  <c r="K309" i="45"/>
  <c r="B23" i="30" s="1"/>
  <c r="C311" i="45"/>
  <c r="D311" i="45"/>
  <c r="E311" i="45"/>
  <c r="F311" i="45"/>
  <c r="G311" i="45"/>
  <c r="H311" i="45"/>
  <c r="I311" i="45"/>
  <c r="J311" i="45"/>
  <c r="K311" i="45"/>
  <c r="B25" i="30" s="1"/>
  <c r="C312" i="45"/>
  <c r="D312" i="45"/>
  <c r="E312" i="45"/>
  <c r="F312" i="45"/>
  <c r="G312" i="45"/>
  <c r="H312" i="45"/>
  <c r="I312" i="45"/>
  <c r="J312" i="45"/>
  <c r="K312" i="45"/>
  <c r="B26" i="30" s="1"/>
  <c r="C315" i="45"/>
  <c r="D315" i="45"/>
  <c r="E315" i="45"/>
  <c r="F315" i="45"/>
  <c r="G315" i="45"/>
  <c r="H315" i="45"/>
  <c r="I315" i="45"/>
  <c r="J315" i="45"/>
  <c r="K315" i="45"/>
  <c r="B2" i="29" s="1"/>
  <c r="C316" i="45"/>
  <c r="D316" i="45"/>
  <c r="E316" i="45"/>
  <c r="F316" i="45"/>
  <c r="G316" i="45"/>
  <c r="H316" i="45"/>
  <c r="I316" i="45"/>
  <c r="J316" i="45"/>
  <c r="K316" i="45"/>
  <c r="B4" i="29" s="1"/>
  <c r="C317" i="45"/>
  <c r="D317" i="45"/>
  <c r="E317" i="45"/>
  <c r="F317" i="45"/>
  <c r="G317" i="45"/>
  <c r="H317" i="45"/>
  <c r="I317" i="45"/>
  <c r="J317" i="45"/>
  <c r="K317" i="45"/>
  <c r="B3" i="29" s="1"/>
  <c r="C318" i="45"/>
  <c r="D318" i="45"/>
  <c r="E318" i="45"/>
  <c r="F318" i="45"/>
  <c r="G318" i="45"/>
  <c r="H318" i="45"/>
  <c r="I318" i="45"/>
  <c r="J318" i="45"/>
  <c r="K318" i="45"/>
  <c r="B5" i="29" s="1"/>
  <c r="C319" i="45"/>
  <c r="D319" i="45"/>
  <c r="E319" i="45"/>
  <c r="F319" i="45"/>
  <c r="G319" i="45"/>
  <c r="H319" i="45"/>
  <c r="I319" i="45"/>
  <c r="J319" i="45"/>
  <c r="K319" i="45"/>
  <c r="B6" i="29" s="1"/>
  <c r="C320" i="45"/>
  <c r="D320" i="45"/>
  <c r="E320" i="45"/>
  <c r="F320" i="45"/>
  <c r="G320" i="45"/>
  <c r="H320" i="45"/>
  <c r="I320" i="45"/>
  <c r="J320" i="45"/>
  <c r="K320" i="45"/>
  <c r="B7" i="29" s="1"/>
  <c r="C321" i="45"/>
  <c r="D321" i="45"/>
  <c r="E321" i="45"/>
  <c r="F321" i="45"/>
  <c r="G321" i="45"/>
  <c r="H321" i="45"/>
  <c r="I321" i="45"/>
  <c r="J321" i="45"/>
  <c r="K321" i="45"/>
  <c r="B8" i="29" s="1"/>
  <c r="C322" i="45"/>
  <c r="D322" i="45"/>
  <c r="E322" i="45"/>
  <c r="F322" i="45"/>
  <c r="G322" i="45"/>
  <c r="H322" i="45"/>
  <c r="I322" i="45"/>
  <c r="J322" i="45"/>
  <c r="K322" i="45"/>
  <c r="B9" i="29" s="1"/>
  <c r="C323" i="45"/>
  <c r="D323" i="45"/>
  <c r="E323" i="45"/>
  <c r="F323" i="45"/>
  <c r="G323" i="45"/>
  <c r="H323" i="45"/>
  <c r="I323" i="45"/>
  <c r="J323" i="45"/>
  <c r="K323" i="45"/>
  <c r="B10" i="29" s="1"/>
  <c r="C324" i="45"/>
  <c r="D324" i="45"/>
  <c r="E324" i="45"/>
  <c r="F324" i="45"/>
  <c r="G324" i="45"/>
  <c r="H324" i="45"/>
  <c r="I324" i="45"/>
  <c r="J324" i="45"/>
  <c r="K324" i="45"/>
  <c r="B11" i="29" s="1"/>
  <c r="C325" i="45"/>
  <c r="D325" i="45"/>
  <c r="E325" i="45"/>
  <c r="F325" i="45"/>
  <c r="G325" i="45"/>
  <c r="H325" i="45"/>
  <c r="I325" i="45"/>
  <c r="J325" i="45"/>
  <c r="K325" i="45"/>
  <c r="B12" i="29" s="1"/>
  <c r="C326" i="45"/>
  <c r="D326" i="45"/>
  <c r="E326" i="45"/>
  <c r="F326" i="45"/>
  <c r="G326" i="45"/>
  <c r="H326" i="45"/>
  <c r="I326" i="45"/>
  <c r="J326" i="45"/>
  <c r="K326" i="45"/>
  <c r="B13" i="29" s="1"/>
  <c r="C327" i="45"/>
  <c r="D327" i="45"/>
  <c r="E327" i="45"/>
  <c r="F327" i="45"/>
  <c r="G327" i="45"/>
  <c r="H327" i="45"/>
  <c r="I327" i="45"/>
  <c r="J327" i="45"/>
  <c r="K327" i="45"/>
  <c r="B14" i="29" s="1"/>
  <c r="C328" i="45"/>
  <c r="D328" i="45"/>
  <c r="E328" i="45"/>
  <c r="F328" i="45"/>
  <c r="G328" i="45"/>
  <c r="H328" i="45"/>
  <c r="I328" i="45"/>
  <c r="J328" i="45"/>
  <c r="K328" i="45"/>
  <c r="C329" i="45"/>
  <c r="D329" i="45"/>
  <c r="E329" i="45"/>
  <c r="F329" i="45"/>
  <c r="G329" i="45"/>
  <c r="H329" i="45"/>
  <c r="I329" i="45"/>
  <c r="J329" i="45"/>
  <c r="K329" i="45"/>
  <c r="B16" i="29" s="1"/>
  <c r="C330" i="45"/>
  <c r="D330" i="45"/>
  <c r="E330" i="45"/>
  <c r="F330" i="45"/>
  <c r="G330" i="45"/>
  <c r="H330" i="45"/>
  <c r="I330" i="45"/>
  <c r="J330" i="45"/>
  <c r="K330" i="45"/>
  <c r="B17" i="29" s="1"/>
  <c r="C331" i="45"/>
  <c r="D331" i="45"/>
  <c r="E331" i="45"/>
  <c r="F331" i="45"/>
  <c r="G331" i="45"/>
  <c r="H331" i="45"/>
  <c r="I331" i="45"/>
  <c r="J331" i="45"/>
  <c r="K331" i="45"/>
  <c r="B18" i="29" s="1"/>
  <c r="C332" i="45"/>
  <c r="D332" i="45"/>
  <c r="E332" i="45"/>
  <c r="F332" i="45"/>
  <c r="G332" i="45"/>
  <c r="H332" i="45"/>
  <c r="I332" i="45"/>
  <c r="J332" i="45"/>
  <c r="K332" i="45"/>
  <c r="B19" i="29" s="1"/>
  <c r="C333" i="45"/>
  <c r="D333" i="45"/>
  <c r="E333" i="45"/>
  <c r="F333" i="45"/>
  <c r="G333" i="45"/>
  <c r="H333" i="45"/>
  <c r="I333" i="45"/>
  <c r="J333" i="45"/>
  <c r="K333" i="45"/>
  <c r="B20" i="29" s="1"/>
  <c r="C334" i="45"/>
  <c r="D334" i="45"/>
  <c r="E334" i="45"/>
  <c r="F334" i="45"/>
  <c r="G334" i="45"/>
  <c r="H334" i="45"/>
  <c r="I334" i="45"/>
  <c r="J334" i="45"/>
  <c r="K334" i="45"/>
  <c r="B21" i="29" s="1"/>
  <c r="C335" i="45"/>
  <c r="D335" i="45"/>
  <c r="E335" i="45"/>
  <c r="F335" i="45"/>
  <c r="G335" i="45"/>
  <c r="H335" i="45"/>
  <c r="I335" i="45"/>
  <c r="J335" i="45"/>
  <c r="K335" i="45"/>
  <c r="B22" i="29" s="1"/>
  <c r="C336" i="45"/>
  <c r="D336" i="45"/>
  <c r="E336" i="45"/>
  <c r="F336" i="45"/>
  <c r="G336" i="45"/>
  <c r="H336" i="45"/>
  <c r="I336" i="45"/>
  <c r="J336" i="45"/>
  <c r="K336" i="45"/>
  <c r="B23" i="29" s="1"/>
  <c r="C338" i="45"/>
  <c r="D338" i="45"/>
  <c r="E338" i="45"/>
  <c r="F338" i="45"/>
  <c r="G338" i="45"/>
  <c r="H338" i="45"/>
  <c r="I338" i="45"/>
  <c r="J338" i="45"/>
  <c r="K338" i="45"/>
  <c r="B25" i="29" s="1"/>
  <c r="C339" i="45"/>
  <c r="D339" i="45"/>
  <c r="E339" i="45"/>
  <c r="F339" i="45"/>
  <c r="G339" i="45"/>
  <c r="H339" i="45"/>
  <c r="I339" i="45"/>
  <c r="J339" i="45"/>
  <c r="K339" i="45"/>
  <c r="B26" i="29" s="1"/>
  <c r="B2" i="44"/>
  <c r="C2" i="44"/>
  <c r="D2" i="44"/>
  <c r="E2" i="44"/>
  <c r="F2" i="44"/>
  <c r="G2" i="44"/>
  <c r="H2" i="44"/>
  <c r="I2" i="44"/>
  <c r="J2" i="44"/>
  <c r="B3" i="44"/>
  <c r="C3" i="44"/>
  <c r="D3" i="44"/>
  <c r="E3" i="44"/>
  <c r="F3" i="44"/>
  <c r="G3" i="44"/>
  <c r="H3" i="44"/>
  <c r="I3" i="44"/>
  <c r="J3" i="44"/>
  <c r="B4" i="44"/>
  <c r="C4" i="44"/>
  <c r="D4" i="44"/>
  <c r="E4" i="44"/>
  <c r="F4" i="44"/>
  <c r="G4" i="44"/>
  <c r="H4" i="44"/>
  <c r="I4" i="44"/>
  <c r="J4" i="44"/>
  <c r="B5" i="44"/>
  <c r="C5" i="44"/>
  <c r="D5" i="44"/>
  <c r="E5" i="44"/>
  <c r="F5" i="44"/>
  <c r="G5" i="44"/>
  <c r="H5" i="44"/>
  <c r="I5" i="44"/>
  <c r="J5" i="44"/>
  <c r="B6" i="44"/>
  <c r="C6" i="44"/>
  <c r="D6" i="44"/>
  <c r="E6" i="44"/>
  <c r="F6" i="44"/>
  <c r="G6" i="44"/>
  <c r="H6" i="44"/>
  <c r="I6" i="44"/>
  <c r="J6" i="44"/>
  <c r="B7" i="44"/>
  <c r="C7" i="44"/>
  <c r="D7" i="44"/>
  <c r="E7" i="44"/>
  <c r="F7" i="44"/>
  <c r="G7" i="44"/>
  <c r="H7" i="44"/>
  <c r="I7" i="44"/>
  <c r="J7" i="44"/>
  <c r="B8" i="44"/>
  <c r="C8" i="44"/>
  <c r="D8" i="44"/>
  <c r="E8" i="44"/>
  <c r="F8" i="44"/>
  <c r="G8" i="44"/>
  <c r="H8" i="44"/>
  <c r="I8" i="44"/>
  <c r="J8" i="44"/>
  <c r="B9" i="44"/>
  <c r="C9" i="44"/>
  <c r="D9" i="44"/>
  <c r="E9" i="44"/>
  <c r="F9" i="44"/>
  <c r="G9" i="44"/>
  <c r="H9" i="44"/>
  <c r="I9" i="44"/>
  <c r="J9" i="44"/>
  <c r="B10" i="44"/>
  <c r="C10" i="44"/>
  <c r="D10" i="44"/>
  <c r="E10" i="44"/>
  <c r="F10" i="44"/>
  <c r="G10" i="44"/>
  <c r="H10" i="44"/>
  <c r="I10" i="44"/>
  <c r="J10" i="44"/>
  <c r="B11" i="44"/>
  <c r="C11" i="44"/>
  <c r="D11" i="44"/>
  <c r="E11" i="44"/>
  <c r="F11" i="44"/>
  <c r="G11" i="44"/>
  <c r="H11" i="44"/>
  <c r="I11" i="44"/>
  <c r="J11" i="44"/>
  <c r="B12" i="44"/>
  <c r="C12" i="44"/>
  <c r="D12" i="44"/>
  <c r="E12" i="44"/>
  <c r="F12" i="44"/>
  <c r="G12" i="44"/>
  <c r="H12" i="44"/>
  <c r="I12" i="44"/>
  <c r="J12" i="44"/>
  <c r="B13" i="44"/>
  <c r="C13" i="44"/>
  <c r="D13" i="44"/>
  <c r="E13" i="44"/>
  <c r="F13" i="44"/>
  <c r="G13" i="44"/>
  <c r="H13" i="44"/>
  <c r="I13" i="44"/>
  <c r="J13" i="44"/>
  <c r="B14" i="44"/>
  <c r="C14" i="44"/>
  <c r="D14" i="44"/>
  <c r="E14" i="44"/>
  <c r="F14" i="44"/>
  <c r="G14" i="44"/>
  <c r="H14" i="44"/>
  <c r="I14" i="44"/>
  <c r="J14" i="44"/>
  <c r="B15" i="44"/>
  <c r="C15" i="44"/>
  <c r="D15" i="44"/>
  <c r="E15" i="44"/>
  <c r="F15" i="44"/>
  <c r="G15" i="44"/>
  <c r="H15" i="44"/>
  <c r="I15" i="44"/>
  <c r="J15" i="44"/>
  <c r="B16" i="44"/>
  <c r="C16" i="44"/>
  <c r="D16" i="44"/>
  <c r="E16" i="44"/>
  <c r="F16" i="44"/>
  <c r="G16" i="44"/>
  <c r="H16" i="44"/>
  <c r="I16" i="44"/>
  <c r="J16" i="44"/>
  <c r="B17" i="44"/>
  <c r="C17" i="44"/>
  <c r="D17" i="44"/>
  <c r="E17" i="44"/>
  <c r="F17" i="44"/>
  <c r="G17" i="44"/>
  <c r="H17" i="44"/>
  <c r="I17" i="44"/>
  <c r="J17" i="44"/>
  <c r="B18" i="44"/>
  <c r="C18" i="44"/>
  <c r="D18" i="44"/>
  <c r="E18" i="44"/>
  <c r="F18" i="44"/>
  <c r="G18" i="44"/>
  <c r="H18" i="44"/>
  <c r="I18" i="44"/>
  <c r="J18" i="44"/>
  <c r="B19" i="44"/>
  <c r="C19" i="44"/>
  <c r="D19" i="44"/>
  <c r="E19" i="44"/>
  <c r="F19" i="44"/>
  <c r="G19" i="44"/>
  <c r="H19" i="44"/>
  <c r="I19" i="44"/>
  <c r="J19" i="44"/>
  <c r="B20" i="44"/>
  <c r="C20" i="44"/>
  <c r="D20" i="44"/>
  <c r="E20" i="44"/>
  <c r="F20" i="44"/>
  <c r="G20" i="44"/>
  <c r="H20" i="44"/>
  <c r="I20" i="44"/>
  <c r="J20" i="44"/>
  <c r="B21" i="44"/>
  <c r="C21" i="44"/>
  <c r="D21" i="44"/>
  <c r="E21" i="44"/>
  <c r="F21" i="44"/>
  <c r="G21" i="44"/>
  <c r="H21" i="44"/>
  <c r="I21" i="44"/>
  <c r="J21" i="44"/>
  <c r="B22" i="44"/>
  <c r="C22" i="44"/>
  <c r="D22" i="44"/>
  <c r="E22" i="44"/>
  <c r="F22" i="44"/>
  <c r="G22" i="44"/>
  <c r="H22" i="44"/>
  <c r="I22" i="44"/>
  <c r="J22" i="44"/>
  <c r="B23" i="44"/>
  <c r="C23" i="44"/>
  <c r="D23" i="44"/>
  <c r="E23" i="44"/>
  <c r="F23" i="44"/>
  <c r="G23" i="44"/>
  <c r="H23" i="44"/>
  <c r="I23" i="44"/>
  <c r="J23" i="44"/>
  <c r="B24" i="44"/>
  <c r="C24" i="44"/>
  <c r="D24" i="44"/>
  <c r="E24" i="44"/>
  <c r="F24" i="44"/>
  <c r="G24" i="44"/>
  <c r="H24" i="44"/>
  <c r="I24" i="44"/>
  <c r="J24" i="44"/>
  <c r="B25" i="44"/>
  <c r="C25" i="44"/>
  <c r="D25" i="44"/>
  <c r="E25" i="44"/>
  <c r="F25" i="44"/>
  <c r="G25" i="44"/>
  <c r="H25" i="44"/>
  <c r="I25" i="44"/>
  <c r="J25" i="44"/>
  <c r="B26" i="44"/>
  <c r="C26" i="44"/>
  <c r="D26" i="44"/>
  <c r="E26" i="44"/>
  <c r="F26" i="44"/>
  <c r="G26" i="44"/>
  <c r="H26" i="44"/>
  <c r="I26" i="44"/>
  <c r="J26" i="44"/>
  <c r="B27" i="44"/>
  <c r="C27" i="44"/>
  <c r="D27" i="44"/>
  <c r="E27" i="44"/>
  <c r="F27" i="44"/>
  <c r="G27" i="44"/>
  <c r="H27" i="44"/>
  <c r="I27" i="44"/>
  <c r="J27" i="44"/>
  <c r="B28" i="44"/>
  <c r="C28" i="44"/>
  <c r="D28" i="44"/>
  <c r="E28" i="44"/>
  <c r="F28" i="44"/>
  <c r="G28" i="44"/>
  <c r="H28" i="44"/>
  <c r="I28" i="44"/>
  <c r="J28" i="44"/>
  <c r="B29" i="44"/>
  <c r="C29" i="44"/>
  <c r="D29" i="44"/>
  <c r="E29" i="44"/>
  <c r="F29" i="44"/>
  <c r="G29" i="44"/>
  <c r="H29" i="44"/>
  <c r="I29" i="44"/>
  <c r="J29" i="44"/>
  <c r="P3" i="43"/>
  <c r="Q3" i="43"/>
  <c r="R3" i="43"/>
  <c r="S3" i="43"/>
  <c r="T3" i="43"/>
  <c r="U3" i="43"/>
  <c r="V3" i="43"/>
  <c r="W3" i="43"/>
  <c r="P4" i="43"/>
  <c r="Q4" i="43"/>
  <c r="R4" i="43"/>
  <c r="S4" i="43"/>
  <c r="T4" i="43"/>
  <c r="U4" i="43"/>
  <c r="V4" i="43"/>
  <c r="W4" i="43"/>
  <c r="P5" i="43"/>
  <c r="Q5" i="43"/>
  <c r="R5" i="43"/>
  <c r="S5" i="43"/>
  <c r="T5" i="43"/>
  <c r="U5" i="43"/>
  <c r="V5" i="43"/>
  <c r="W5" i="43"/>
  <c r="P6" i="43"/>
  <c r="Q6" i="43"/>
  <c r="R6" i="43"/>
  <c r="S6" i="43"/>
  <c r="T6" i="43"/>
  <c r="U6" i="43"/>
  <c r="V6" i="43"/>
  <c r="W6" i="43"/>
  <c r="P7" i="43"/>
  <c r="Q7" i="43"/>
  <c r="R7" i="43"/>
  <c r="S7" i="43"/>
  <c r="T7" i="43"/>
  <c r="U7" i="43"/>
  <c r="V7" i="43"/>
  <c r="W7" i="43"/>
  <c r="P8" i="43"/>
  <c r="Q8" i="43"/>
  <c r="R8" i="43"/>
  <c r="S8" i="43"/>
  <c r="T8" i="43"/>
  <c r="U8" i="43"/>
  <c r="V8" i="43"/>
  <c r="W8" i="43"/>
  <c r="P9" i="43"/>
  <c r="Q9" i="43"/>
  <c r="R9" i="43"/>
  <c r="S9" i="43"/>
  <c r="T9" i="43"/>
  <c r="U9" i="43"/>
  <c r="V9" i="43"/>
  <c r="W9" i="43"/>
  <c r="P10" i="43"/>
  <c r="Q10" i="43"/>
  <c r="R10" i="43"/>
  <c r="S10" i="43"/>
  <c r="T10" i="43"/>
  <c r="U10" i="43"/>
  <c r="V10" i="43"/>
  <c r="W10" i="43"/>
  <c r="P11" i="43"/>
  <c r="Q11" i="43"/>
  <c r="R11" i="43"/>
  <c r="S11" i="43"/>
  <c r="T11" i="43"/>
  <c r="U11" i="43"/>
  <c r="V11" i="43"/>
  <c r="W11" i="43"/>
  <c r="P12" i="43"/>
  <c r="Q12" i="43"/>
  <c r="R12" i="43"/>
  <c r="S12" i="43"/>
  <c r="T12" i="43"/>
  <c r="U12" i="43"/>
  <c r="V12" i="43"/>
  <c r="W12" i="43"/>
  <c r="P13" i="43"/>
  <c r="Q13" i="43"/>
  <c r="R13" i="43"/>
  <c r="S13" i="43"/>
  <c r="T13" i="43"/>
  <c r="U13" i="43"/>
  <c r="V13" i="43"/>
  <c r="W13" i="43"/>
  <c r="P14" i="43"/>
  <c r="Q14" i="43"/>
  <c r="R14" i="43"/>
  <c r="S14" i="43"/>
  <c r="T14" i="43"/>
  <c r="U14" i="43"/>
  <c r="V14" i="43"/>
  <c r="W14" i="43"/>
  <c r="P15" i="43"/>
  <c r="Q15" i="43"/>
  <c r="R15" i="43"/>
  <c r="S15" i="43"/>
  <c r="T15" i="43"/>
  <c r="U15" i="43"/>
  <c r="V15" i="43"/>
  <c r="W15" i="43"/>
  <c r="P16" i="43"/>
  <c r="Q16" i="43"/>
  <c r="R16" i="43"/>
  <c r="S16" i="43"/>
  <c r="T16" i="43"/>
  <c r="U16" i="43"/>
  <c r="V16" i="43"/>
  <c r="W16" i="43"/>
  <c r="P17" i="43"/>
  <c r="Q17" i="43"/>
  <c r="R17" i="43"/>
  <c r="S17" i="43"/>
  <c r="T17" i="43"/>
  <c r="U17" i="43"/>
  <c r="V17" i="43"/>
  <c r="W17" i="43"/>
  <c r="P18" i="43"/>
  <c r="Q18" i="43"/>
  <c r="R18" i="43"/>
  <c r="S18" i="43"/>
  <c r="T18" i="43"/>
  <c r="U18" i="43"/>
  <c r="V18" i="43"/>
  <c r="W18" i="43"/>
  <c r="P19" i="43"/>
  <c r="Q19" i="43"/>
  <c r="R19" i="43"/>
  <c r="S19" i="43"/>
  <c r="T19" i="43"/>
  <c r="U19" i="43"/>
  <c r="V19" i="43"/>
  <c r="W19" i="43"/>
  <c r="P20" i="43"/>
  <c r="Q20" i="43"/>
  <c r="R20" i="43"/>
  <c r="S20" i="43"/>
  <c r="T20" i="43"/>
  <c r="U20" i="43"/>
  <c r="V20" i="43"/>
  <c r="W20" i="43"/>
  <c r="P21" i="43"/>
  <c r="Q21" i="43"/>
  <c r="R21" i="43"/>
  <c r="S21" i="43"/>
  <c r="S33" i="43" s="1"/>
  <c r="T21" i="43"/>
  <c r="T33" i="43" s="1"/>
  <c r="U21" i="43"/>
  <c r="U33" i="43" s="1"/>
  <c r="V21" i="43"/>
  <c r="W21" i="43"/>
  <c r="P22" i="43"/>
  <c r="Q22" i="43"/>
  <c r="R22" i="43"/>
  <c r="S22" i="43"/>
  <c r="T22" i="43"/>
  <c r="U22" i="43"/>
  <c r="V22" i="43"/>
  <c r="W22" i="43"/>
  <c r="P23" i="43"/>
  <c r="Q23" i="43"/>
  <c r="R23" i="43"/>
  <c r="S23" i="43"/>
  <c r="T23" i="43"/>
  <c r="U23" i="43"/>
  <c r="V23" i="43"/>
  <c r="V33" i="43" s="1"/>
  <c r="W23" i="43"/>
  <c r="P24" i="43"/>
  <c r="Q24" i="43"/>
  <c r="R24" i="43"/>
  <c r="S24" i="43"/>
  <c r="T24" i="43"/>
  <c r="U24" i="43"/>
  <c r="V24" i="43"/>
  <c r="W24" i="43"/>
  <c r="P25" i="43"/>
  <c r="Q25" i="43"/>
  <c r="R25" i="43"/>
  <c r="S25" i="43"/>
  <c r="T25" i="43"/>
  <c r="U25" i="43"/>
  <c r="V25" i="43"/>
  <c r="W25" i="43"/>
  <c r="P26" i="43"/>
  <c r="Q26" i="43"/>
  <c r="R26" i="43"/>
  <c r="S26" i="43"/>
  <c r="T26" i="43"/>
  <c r="U26" i="43"/>
  <c r="V26" i="43"/>
  <c r="W26" i="43"/>
  <c r="P27" i="43"/>
  <c r="Q27" i="43"/>
  <c r="R27" i="43"/>
  <c r="S27" i="43"/>
  <c r="T27" i="43"/>
  <c r="U27" i="43"/>
  <c r="V27" i="43"/>
  <c r="W27" i="43"/>
  <c r="P28" i="43"/>
  <c r="Q28" i="43"/>
  <c r="R28" i="43"/>
  <c r="S28" i="43"/>
  <c r="T28" i="43"/>
  <c r="U28" i="43"/>
  <c r="V28" i="43"/>
  <c r="W28" i="43"/>
  <c r="P29" i="43"/>
  <c r="Q29" i="43"/>
  <c r="R29" i="43"/>
  <c r="R33" i="43" s="1"/>
  <c r="S29" i="43"/>
  <c r="T29" i="43"/>
  <c r="U29" i="43"/>
  <c r="V29" i="43"/>
  <c r="W29" i="43"/>
  <c r="P31" i="43"/>
  <c r="P32" i="43"/>
  <c r="Q32" i="43"/>
  <c r="V32" i="43"/>
  <c r="P33" i="43"/>
  <c r="Q33" i="43"/>
  <c r="B2" i="42"/>
  <c r="K2" i="42" s="1"/>
  <c r="C2" i="42"/>
  <c r="D2" i="42"/>
  <c r="E2" i="42"/>
  <c r="F2" i="42"/>
  <c r="G2" i="42"/>
  <c r="H2" i="42"/>
  <c r="I2" i="42"/>
  <c r="J2" i="42"/>
  <c r="B3" i="42"/>
  <c r="C3" i="42"/>
  <c r="D3" i="42"/>
  <c r="E3" i="42"/>
  <c r="F3" i="42"/>
  <c r="G3" i="42"/>
  <c r="H3" i="42"/>
  <c r="I3" i="42"/>
  <c r="J3" i="42"/>
  <c r="B4" i="42"/>
  <c r="C4" i="42"/>
  <c r="D4" i="42"/>
  <c r="E4" i="42"/>
  <c r="F4" i="42"/>
  <c r="G4" i="42"/>
  <c r="H4" i="42"/>
  <c r="I4" i="42"/>
  <c r="J4" i="42"/>
  <c r="B5" i="42"/>
  <c r="C5" i="42"/>
  <c r="D5" i="42"/>
  <c r="E5" i="42"/>
  <c r="F5" i="42"/>
  <c r="G5" i="42"/>
  <c r="H5" i="42"/>
  <c r="I5" i="42"/>
  <c r="J5" i="42"/>
  <c r="B6" i="42"/>
  <c r="C6" i="42"/>
  <c r="D6" i="42"/>
  <c r="E6" i="42"/>
  <c r="F6" i="42"/>
  <c r="G6" i="42"/>
  <c r="H6" i="42"/>
  <c r="I6" i="42"/>
  <c r="J6" i="42"/>
  <c r="B7" i="42"/>
  <c r="C7" i="42"/>
  <c r="D7" i="42"/>
  <c r="E7" i="42"/>
  <c r="F7" i="42"/>
  <c r="G7" i="42"/>
  <c r="H7" i="42"/>
  <c r="I7" i="42"/>
  <c r="J7" i="42"/>
  <c r="B8" i="42"/>
  <c r="C8" i="42"/>
  <c r="D8" i="42"/>
  <c r="E8" i="42"/>
  <c r="F8" i="42"/>
  <c r="G8" i="42"/>
  <c r="H8" i="42"/>
  <c r="I8" i="42"/>
  <c r="J8" i="42"/>
  <c r="K8" i="42"/>
  <c r="B9" i="42"/>
  <c r="C9" i="42"/>
  <c r="D9" i="42"/>
  <c r="E9" i="42"/>
  <c r="F9" i="42"/>
  <c r="G9" i="42"/>
  <c r="H9" i="42"/>
  <c r="I9" i="42"/>
  <c r="J9" i="42"/>
  <c r="B10" i="42"/>
  <c r="C10" i="42"/>
  <c r="D10" i="42"/>
  <c r="E10" i="42"/>
  <c r="F10" i="42"/>
  <c r="G10" i="42"/>
  <c r="H10" i="42"/>
  <c r="I10" i="42"/>
  <c r="J10" i="42"/>
  <c r="B11" i="42"/>
  <c r="C11" i="42"/>
  <c r="D11" i="42"/>
  <c r="E11" i="42"/>
  <c r="F11" i="42"/>
  <c r="G11" i="42"/>
  <c r="H11" i="42"/>
  <c r="I11" i="42"/>
  <c r="J11" i="42"/>
  <c r="B12" i="42"/>
  <c r="C12" i="42"/>
  <c r="D12" i="42"/>
  <c r="E12" i="42"/>
  <c r="F12" i="42"/>
  <c r="G12" i="42"/>
  <c r="H12" i="42"/>
  <c r="I12" i="42"/>
  <c r="J12" i="42"/>
  <c r="B13" i="42"/>
  <c r="C13" i="42"/>
  <c r="D13" i="42"/>
  <c r="E13" i="42"/>
  <c r="F13" i="42"/>
  <c r="G13" i="42"/>
  <c r="H13" i="42"/>
  <c r="I13" i="42"/>
  <c r="J13" i="42"/>
  <c r="B14" i="42"/>
  <c r="C14" i="42"/>
  <c r="D14" i="42"/>
  <c r="E14" i="42"/>
  <c r="F14" i="42"/>
  <c r="G14" i="42"/>
  <c r="H14" i="42"/>
  <c r="I14" i="42"/>
  <c r="J14" i="42"/>
  <c r="B15" i="42"/>
  <c r="C15" i="42"/>
  <c r="D15" i="42"/>
  <c r="E15" i="42"/>
  <c r="F15" i="42"/>
  <c r="G15" i="42"/>
  <c r="H15" i="42"/>
  <c r="I15" i="42"/>
  <c r="J15" i="42"/>
  <c r="B16" i="42"/>
  <c r="C16" i="42"/>
  <c r="D16" i="42"/>
  <c r="E16" i="42"/>
  <c r="F16" i="42"/>
  <c r="G16" i="42"/>
  <c r="H16" i="42"/>
  <c r="I16" i="42"/>
  <c r="J16" i="42"/>
  <c r="B17" i="42"/>
  <c r="C17" i="42"/>
  <c r="D17" i="42"/>
  <c r="E17" i="42"/>
  <c r="F17" i="42"/>
  <c r="G17" i="42"/>
  <c r="H17" i="42"/>
  <c r="I17" i="42"/>
  <c r="J17" i="42"/>
  <c r="B18" i="42"/>
  <c r="C18" i="42"/>
  <c r="D18" i="42"/>
  <c r="E18" i="42"/>
  <c r="F18" i="42"/>
  <c r="G18" i="42"/>
  <c r="H18" i="42"/>
  <c r="I18" i="42"/>
  <c r="J18" i="42"/>
  <c r="B19" i="42"/>
  <c r="C19" i="42"/>
  <c r="D19" i="42"/>
  <c r="E19" i="42"/>
  <c r="F19" i="42"/>
  <c r="G19" i="42"/>
  <c r="H19" i="42"/>
  <c r="I19" i="42"/>
  <c r="J19" i="42"/>
  <c r="B20" i="42"/>
  <c r="C20" i="42"/>
  <c r="D20" i="42"/>
  <c r="E20" i="42"/>
  <c r="F20" i="42"/>
  <c r="G20" i="42"/>
  <c r="H20" i="42"/>
  <c r="I20" i="42"/>
  <c r="J20" i="42"/>
  <c r="B21" i="42"/>
  <c r="C21" i="42"/>
  <c r="D21" i="42"/>
  <c r="E21" i="42"/>
  <c r="F21" i="42"/>
  <c r="G21" i="42"/>
  <c r="H21" i="42"/>
  <c r="I21" i="42"/>
  <c r="J21" i="42"/>
  <c r="B22" i="42"/>
  <c r="C22" i="42"/>
  <c r="D22" i="42"/>
  <c r="E22" i="42"/>
  <c r="F22" i="42"/>
  <c r="G22" i="42"/>
  <c r="H22" i="42"/>
  <c r="I22" i="42"/>
  <c r="J22" i="42"/>
  <c r="B23" i="42"/>
  <c r="C23" i="42"/>
  <c r="D23" i="42"/>
  <c r="E23" i="42"/>
  <c r="F23" i="42"/>
  <c r="G23" i="42"/>
  <c r="H23" i="42"/>
  <c r="I23" i="42"/>
  <c r="J23" i="42"/>
  <c r="B24" i="42"/>
  <c r="C24" i="42"/>
  <c r="K24" i="42" s="1"/>
  <c r="D24" i="42"/>
  <c r="E24" i="42"/>
  <c r="F24" i="42"/>
  <c r="G24" i="42"/>
  <c r="H24" i="42"/>
  <c r="I24" i="42"/>
  <c r="J24" i="42"/>
  <c r="B25" i="42"/>
  <c r="C25" i="42"/>
  <c r="D25" i="42"/>
  <c r="E25" i="42"/>
  <c r="F25" i="42"/>
  <c r="G25" i="42"/>
  <c r="H25" i="42"/>
  <c r="I25" i="42"/>
  <c r="J25" i="42"/>
  <c r="B26" i="42"/>
  <c r="C26" i="42"/>
  <c r="D26" i="42"/>
  <c r="E26" i="42"/>
  <c r="F26" i="42"/>
  <c r="G26" i="42"/>
  <c r="H26" i="42"/>
  <c r="I26" i="42"/>
  <c r="J26" i="42"/>
  <c r="B27" i="42"/>
  <c r="C27" i="42"/>
  <c r="D27" i="42"/>
  <c r="E27" i="42"/>
  <c r="F27" i="42"/>
  <c r="G27" i="42"/>
  <c r="H27" i="42"/>
  <c r="I27" i="42"/>
  <c r="J27" i="42"/>
  <c r="B28" i="42"/>
  <c r="C28" i="42"/>
  <c r="D28" i="42"/>
  <c r="E28" i="42"/>
  <c r="F28" i="42"/>
  <c r="G28" i="42"/>
  <c r="H28" i="42"/>
  <c r="I28" i="42"/>
  <c r="J28" i="42"/>
  <c r="B29" i="42"/>
  <c r="C29" i="42"/>
  <c r="D29" i="42"/>
  <c r="E29" i="42"/>
  <c r="F29" i="42"/>
  <c r="G29" i="42"/>
  <c r="H29" i="42"/>
  <c r="I29" i="42"/>
  <c r="J29" i="42"/>
  <c r="M2" i="40"/>
  <c r="N2" i="40"/>
  <c r="O2" i="40"/>
  <c r="M3" i="40"/>
  <c r="N3" i="40"/>
  <c r="O3" i="40"/>
  <c r="M4" i="40"/>
  <c r="N4" i="40"/>
  <c r="O4" i="40"/>
  <c r="M5" i="40"/>
  <c r="N5" i="40"/>
  <c r="O5" i="40"/>
  <c r="M6" i="40"/>
  <c r="N6" i="40"/>
  <c r="O6" i="40"/>
  <c r="M7" i="40"/>
  <c r="N7" i="40"/>
  <c r="O7" i="40"/>
  <c r="M8" i="40"/>
  <c r="N8" i="40"/>
  <c r="O8" i="40"/>
  <c r="M9" i="40"/>
  <c r="N9" i="40"/>
  <c r="O9" i="40"/>
  <c r="M10" i="40"/>
  <c r="N10" i="40"/>
  <c r="O10" i="40"/>
  <c r="M11" i="40"/>
  <c r="N11" i="40"/>
  <c r="O11" i="40"/>
  <c r="M12" i="40"/>
  <c r="N12" i="40"/>
  <c r="O12" i="40"/>
  <c r="M13" i="40"/>
  <c r="N13" i="40"/>
  <c r="O13" i="40"/>
  <c r="M14" i="40"/>
  <c r="N14" i="40"/>
  <c r="O14" i="40"/>
  <c r="M15" i="40"/>
  <c r="N15" i="40"/>
  <c r="O15" i="40"/>
  <c r="M16" i="40"/>
  <c r="N16" i="40"/>
  <c r="O16" i="40"/>
  <c r="M17" i="40"/>
  <c r="N17" i="40"/>
  <c r="O17" i="40"/>
  <c r="M18" i="40"/>
  <c r="N18" i="40"/>
  <c r="O18" i="40"/>
  <c r="M19" i="40"/>
  <c r="N19" i="40"/>
  <c r="O19" i="40"/>
  <c r="M20" i="40"/>
  <c r="N20" i="40"/>
  <c r="O20" i="40"/>
  <c r="M21" i="40"/>
  <c r="N21" i="40"/>
  <c r="O21" i="40"/>
  <c r="M22" i="40"/>
  <c r="N22" i="40"/>
  <c r="O22" i="40"/>
  <c r="M23" i="40"/>
  <c r="N23" i="40"/>
  <c r="O23" i="40"/>
  <c r="M24" i="40"/>
  <c r="N24" i="40"/>
  <c r="O24" i="40"/>
  <c r="M25" i="40"/>
  <c r="N25" i="40"/>
  <c r="O25" i="40"/>
  <c r="M26" i="40"/>
  <c r="N26" i="40"/>
  <c r="O26" i="40"/>
  <c r="M27" i="40"/>
  <c r="N27" i="40"/>
  <c r="O27" i="40"/>
  <c r="M28" i="40"/>
  <c r="N28" i="40"/>
  <c r="O28" i="40"/>
  <c r="M29" i="40"/>
  <c r="N29" i="40"/>
  <c r="O29" i="40"/>
  <c r="M30" i="40"/>
  <c r="N30" i="40"/>
  <c r="O30" i="40"/>
  <c r="M31" i="40"/>
  <c r="N31" i="40"/>
  <c r="O31" i="40"/>
  <c r="M32" i="40"/>
  <c r="N32" i="40"/>
  <c r="O32" i="40"/>
  <c r="M33" i="40"/>
  <c r="N33" i="40"/>
  <c r="O33" i="40"/>
  <c r="M34" i="40"/>
  <c r="N34" i="40"/>
  <c r="O34" i="40"/>
  <c r="M35" i="40"/>
  <c r="N35" i="40"/>
  <c r="O35" i="40"/>
  <c r="M36" i="40"/>
  <c r="N36" i="40"/>
  <c r="O36" i="40"/>
  <c r="M37" i="40"/>
  <c r="N37" i="40"/>
  <c r="O37" i="40"/>
  <c r="M38" i="40"/>
  <c r="N38" i="40"/>
  <c r="O38" i="40"/>
  <c r="M39" i="40"/>
  <c r="N39" i="40"/>
  <c r="O39" i="40"/>
  <c r="M40" i="40"/>
  <c r="N40" i="40"/>
  <c r="O40" i="40"/>
  <c r="M41" i="40"/>
  <c r="N41" i="40"/>
  <c r="O41" i="40"/>
  <c r="M42" i="40"/>
  <c r="N42" i="40"/>
  <c r="O42" i="40"/>
  <c r="M43" i="40"/>
  <c r="N43" i="40"/>
  <c r="O43" i="40"/>
  <c r="M44" i="40"/>
  <c r="N44" i="40"/>
  <c r="O44" i="40"/>
  <c r="M45" i="40"/>
  <c r="N45" i="40"/>
  <c r="O45" i="40"/>
  <c r="M46" i="40"/>
  <c r="N46" i="40"/>
  <c r="O46" i="40"/>
  <c r="M47" i="40"/>
  <c r="N47" i="40"/>
  <c r="O47" i="40"/>
  <c r="M48" i="40"/>
  <c r="N48" i="40"/>
  <c r="O48" i="40"/>
  <c r="M49" i="40"/>
  <c r="N49" i="40"/>
  <c r="O49" i="40"/>
  <c r="M50" i="40"/>
  <c r="N50" i="40"/>
  <c r="O50" i="40"/>
  <c r="M51" i="40"/>
  <c r="N51" i="40"/>
  <c r="O51" i="40"/>
  <c r="M52" i="40"/>
  <c r="N52" i="40"/>
  <c r="O52" i="40"/>
  <c r="M53" i="40"/>
  <c r="N53" i="40"/>
  <c r="O53" i="40"/>
  <c r="M54" i="40"/>
  <c r="N54" i="40"/>
  <c r="O54" i="40"/>
  <c r="M55" i="40"/>
  <c r="N55" i="40"/>
  <c r="O55" i="40"/>
  <c r="M56" i="40"/>
  <c r="N56" i="40"/>
  <c r="O56" i="40"/>
  <c r="M57" i="40"/>
  <c r="N57" i="40"/>
  <c r="O57" i="40"/>
  <c r="M58" i="40"/>
  <c r="N58" i="40"/>
  <c r="O58" i="40"/>
  <c r="M59" i="40"/>
  <c r="N59" i="40"/>
  <c r="O59" i="40"/>
  <c r="M60" i="40"/>
  <c r="N60" i="40"/>
  <c r="O60" i="40"/>
  <c r="M61" i="40"/>
  <c r="N61" i="40"/>
  <c r="O61" i="40"/>
  <c r="M62" i="40"/>
  <c r="N62" i="40"/>
  <c r="O62" i="40"/>
  <c r="M63" i="40"/>
  <c r="N63" i="40"/>
  <c r="O63" i="40"/>
  <c r="M64" i="40"/>
  <c r="N64" i="40"/>
  <c r="O64" i="40"/>
  <c r="M65" i="40"/>
  <c r="N65" i="40"/>
  <c r="O65" i="40"/>
  <c r="M66" i="40"/>
  <c r="N66" i="40"/>
  <c r="O66" i="40"/>
  <c r="M67" i="40"/>
  <c r="N67" i="40"/>
  <c r="O67" i="40"/>
  <c r="M68" i="40"/>
  <c r="N68" i="40"/>
  <c r="O68" i="40"/>
  <c r="M69" i="40"/>
  <c r="N69" i="40"/>
  <c r="O69" i="40"/>
  <c r="M70" i="40"/>
  <c r="N70" i="40"/>
  <c r="O70" i="40"/>
  <c r="M71" i="40"/>
  <c r="N71" i="40"/>
  <c r="O71" i="40"/>
  <c r="M72" i="40"/>
  <c r="N72" i="40"/>
  <c r="O72" i="40"/>
  <c r="M73" i="40"/>
  <c r="N73" i="40"/>
  <c r="O73" i="40"/>
  <c r="M74" i="40"/>
  <c r="N74" i="40"/>
  <c r="O74" i="40"/>
  <c r="M75" i="40"/>
  <c r="N75" i="40"/>
  <c r="O75" i="40"/>
  <c r="M76" i="40"/>
  <c r="N76" i="40"/>
  <c r="O76" i="40"/>
  <c r="M77" i="40"/>
  <c r="N77" i="40"/>
  <c r="O77" i="40"/>
  <c r="M78" i="40"/>
  <c r="N78" i="40"/>
  <c r="O78" i="40"/>
  <c r="M79" i="40"/>
  <c r="N79" i="40"/>
  <c r="O79" i="40"/>
  <c r="M80" i="40"/>
  <c r="N80" i="40"/>
  <c r="O80" i="40"/>
  <c r="M81" i="40"/>
  <c r="N81" i="40"/>
  <c r="O81" i="40"/>
  <c r="M82" i="40"/>
  <c r="N82" i="40"/>
  <c r="O82" i="40"/>
  <c r="M83" i="40"/>
  <c r="N83" i="40"/>
  <c r="O83" i="40"/>
  <c r="M84" i="40"/>
  <c r="N84" i="40"/>
  <c r="O84" i="40"/>
  <c r="M85" i="40"/>
  <c r="N85" i="40"/>
  <c r="O85" i="40"/>
  <c r="M86" i="40"/>
  <c r="N86" i="40"/>
  <c r="O86" i="40"/>
  <c r="M87" i="40"/>
  <c r="N87" i="40"/>
  <c r="O87" i="40"/>
  <c r="M88" i="40"/>
  <c r="N88" i="40"/>
  <c r="O88" i="40"/>
  <c r="M89" i="40"/>
  <c r="N89" i="40"/>
  <c r="O89" i="40"/>
  <c r="M90" i="40"/>
  <c r="N90" i="40"/>
  <c r="O90" i="40"/>
  <c r="M91" i="40"/>
  <c r="N91" i="40"/>
  <c r="O91" i="40"/>
  <c r="M92" i="40"/>
  <c r="N92" i="40"/>
  <c r="O92" i="40"/>
  <c r="M93" i="40"/>
  <c r="N93" i="40"/>
  <c r="O93" i="40"/>
  <c r="M94" i="40"/>
  <c r="N94" i="40"/>
  <c r="O94" i="40"/>
  <c r="M95" i="40"/>
  <c r="N95" i="40"/>
  <c r="O95" i="40"/>
  <c r="M96" i="40"/>
  <c r="N96" i="40"/>
  <c r="O96" i="40"/>
  <c r="M97" i="40"/>
  <c r="N97" i="40"/>
  <c r="O97" i="40"/>
  <c r="M98" i="40"/>
  <c r="N98" i="40"/>
  <c r="O98" i="40"/>
  <c r="M99" i="40"/>
  <c r="N99" i="40"/>
  <c r="O99" i="40"/>
  <c r="M100" i="40"/>
  <c r="N100" i="40"/>
  <c r="O100" i="40"/>
  <c r="M101" i="40"/>
  <c r="N101" i="40"/>
  <c r="O101" i="40"/>
  <c r="M102" i="40"/>
  <c r="N102" i="40"/>
  <c r="O102" i="40"/>
  <c r="M103" i="40"/>
  <c r="N103" i="40"/>
  <c r="O103" i="40"/>
  <c r="M104" i="40"/>
  <c r="N104" i="40"/>
  <c r="O104" i="40"/>
  <c r="M105" i="40"/>
  <c r="N105" i="40"/>
  <c r="O105" i="40"/>
  <c r="M106" i="40"/>
  <c r="N106" i="40"/>
  <c r="O106" i="40"/>
  <c r="M107" i="40"/>
  <c r="N107" i="40"/>
  <c r="O107" i="40"/>
  <c r="M108" i="40"/>
  <c r="N108" i="40"/>
  <c r="O108" i="40"/>
  <c r="M109" i="40"/>
  <c r="N109" i="40"/>
  <c r="O109" i="40"/>
  <c r="M110" i="40"/>
  <c r="N110" i="40"/>
  <c r="O110" i="40"/>
  <c r="M111" i="40"/>
  <c r="N111" i="40"/>
  <c r="O111" i="40"/>
  <c r="M112" i="40"/>
  <c r="N112" i="40"/>
  <c r="O112" i="40"/>
  <c r="M113" i="40"/>
  <c r="N113" i="40"/>
  <c r="O113" i="40"/>
  <c r="M114" i="40"/>
  <c r="N114" i="40"/>
  <c r="O114" i="40"/>
  <c r="M115" i="40"/>
  <c r="N115" i="40"/>
  <c r="O115" i="40"/>
  <c r="M116" i="40"/>
  <c r="N116" i="40"/>
  <c r="O116" i="40"/>
  <c r="M117" i="40"/>
  <c r="N117" i="40"/>
  <c r="O117" i="40"/>
  <c r="M118" i="40"/>
  <c r="N118" i="40"/>
  <c r="O118" i="40"/>
  <c r="M119" i="40"/>
  <c r="N119" i="40"/>
  <c r="O119" i="40"/>
  <c r="M120" i="40"/>
  <c r="N120" i="40"/>
  <c r="O120" i="40"/>
  <c r="M121" i="40"/>
  <c r="N121" i="40"/>
  <c r="O121" i="40"/>
  <c r="M122" i="40"/>
  <c r="N122" i="40"/>
  <c r="O122" i="40"/>
  <c r="M123" i="40"/>
  <c r="N123" i="40"/>
  <c r="O123" i="40"/>
  <c r="M124" i="40"/>
  <c r="N124" i="40"/>
  <c r="O124" i="40"/>
  <c r="M125" i="40"/>
  <c r="N125" i="40"/>
  <c r="O125" i="40"/>
  <c r="M126" i="40"/>
  <c r="N126" i="40"/>
  <c r="O126" i="40"/>
  <c r="M127" i="40"/>
  <c r="N127" i="40"/>
  <c r="O127" i="40"/>
  <c r="M128" i="40"/>
  <c r="N128" i="40"/>
  <c r="O128" i="40"/>
  <c r="M129" i="40"/>
  <c r="N129" i="40"/>
  <c r="O129" i="40"/>
  <c r="M130" i="40"/>
  <c r="N130" i="40"/>
  <c r="O130" i="40"/>
  <c r="M131" i="40"/>
  <c r="N131" i="40"/>
  <c r="O131" i="40"/>
  <c r="M132" i="40"/>
  <c r="N132" i="40"/>
  <c r="O132" i="40"/>
  <c r="M133" i="40"/>
  <c r="N133" i="40"/>
  <c r="O133" i="40"/>
  <c r="M134" i="40"/>
  <c r="N134" i="40"/>
  <c r="O134" i="40"/>
  <c r="M135" i="40"/>
  <c r="N135" i="40"/>
  <c r="O135" i="40"/>
  <c r="M136" i="40"/>
  <c r="N136" i="40"/>
  <c r="O136" i="40"/>
  <c r="M137" i="40"/>
  <c r="N137" i="40"/>
  <c r="O137" i="40"/>
  <c r="M138" i="40"/>
  <c r="N138" i="40"/>
  <c r="O138" i="40"/>
  <c r="M139" i="40"/>
  <c r="N139" i="40"/>
  <c r="O139" i="40"/>
  <c r="M140" i="40"/>
  <c r="N140" i="40"/>
  <c r="O140" i="40"/>
  <c r="M141" i="40"/>
  <c r="N141" i="40"/>
  <c r="O141" i="40"/>
  <c r="M142" i="40"/>
  <c r="N142" i="40"/>
  <c r="O142" i="40"/>
  <c r="M143" i="40"/>
  <c r="N143" i="40"/>
  <c r="O143" i="40"/>
  <c r="M144" i="40"/>
  <c r="N144" i="40"/>
  <c r="O144" i="40"/>
  <c r="M145" i="40"/>
  <c r="N145" i="40"/>
  <c r="O145" i="40"/>
  <c r="M146" i="40"/>
  <c r="N146" i="40"/>
  <c r="O146" i="40"/>
  <c r="M147" i="40"/>
  <c r="N147" i="40"/>
  <c r="O147" i="40"/>
  <c r="M148" i="40"/>
  <c r="N148" i="40"/>
  <c r="O148" i="40"/>
  <c r="M149" i="40"/>
  <c r="N149" i="40"/>
  <c r="O149" i="40"/>
  <c r="M150" i="40"/>
  <c r="N150" i="40"/>
  <c r="O150" i="40"/>
  <c r="M151" i="40"/>
  <c r="N151" i="40"/>
  <c r="O151" i="40"/>
  <c r="M152" i="40"/>
  <c r="N152" i="40"/>
  <c r="O152" i="40"/>
  <c r="M153" i="40"/>
  <c r="N153" i="40"/>
  <c r="O153" i="40"/>
  <c r="M154" i="40"/>
  <c r="N154" i="40"/>
  <c r="O154" i="40"/>
  <c r="M155" i="40"/>
  <c r="N155" i="40"/>
  <c r="O155" i="40"/>
  <c r="M156" i="40"/>
  <c r="N156" i="40"/>
  <c r="O156" i="40"/>
  <c r="M157" i="40"/>
  <c r="N157" i="40"/>
  <c r="O157" i="40"/>
  <c r="M158" i="40"/>
  <c r="N158" i="40"/>
  <c r="O158" i="40"/>
  <c r="M159" i="40"/>
  <c r="N159" i="40"/>
  <c r="O159" i="40"/>
  <c r="M160" i="40"/>
  <c r="N160" i="40"/>
  <c r="O160" i="40"/>
  <c r="M161" i="40"/>
  <c r="N161" i="40"/>
  <c r="O161" i="40"/>
  <c r="M162" i="40"/>
  <c r="N162" i="40"/>
  <c r="O162" i="40"/>
  <c r="M163" i="40"/>
  <c r="N163" i="40"/>
  <c r="O163" i="40"/>
  <c r="M164" i="40"/>
  <c r="N164" i="40"/>
  <c r="O164" i="40"/>
  <c r="M165" i="40"/>
  <c r="N165" i="40"/>
  <c r="O165" i="40"/>
  <c r="M166" i="40"/>
  <c r="N166" i="40"/>
  <c r="O166" i="40"/>
  <c r="M167" i="40"/>
  <c r="N167" i="40"/>
  <c r="O167" i="40"/>
  <c r="M168" i="40"/>
  <c r="N168" i="40"/>
  <c r="O168" i="40"/>
  <c r="M169" i="40"/>
  <c r="N169" i="40"/>
  <c r="O169" i="40"/>
  <c r="M170" i="40"/>
  <c r="N170" i="40"/>
  <c r="O170" i="40"/>
  <c r="M171" i="40"/>
  <c r="N171" i="40"/>
  <c r="O171" i="40"/>
  <c r="M172" i="40"/>
  <c r="N172" i="40"/>
  <c r="O172" i="40"/>
  <c r="M173" i="40"/>
  <c r="N173" i="40"/>
  <c r="O173" i="40"/>
  <c r="M174" i="40"/>
  <c r="N174" i="40"/>
  <c r="O174" i="40"/>
  <c r="M175" i="40"/>
  <c r="N175" i="40"/>
  <c r="O175" i="40"/>
  <c r="M176" i="40"/>
  <c r="N176" i="40"/>
  <c r="O176" i="40"/>
  <c r="M177" i="40"/>
  <c r="N177" i="40"/>
  <c r="O177" i="40"/>
  <c r="M178" i="40"/>
  <c r="N178" i="40"/>
  <c r="O178" i="40"/>
  <c r="M179" i="40"/>
  <c r="N179" i="40"/>
  <c r="O179" i="40"/>
  <c r="M180" i="40"/>
  <c r="N180" i="40"/>
  <c r="O180" i="40"/>
  <c r="M181" i="40"/>
  <c r="N181" i="40"/>
  <c r="O181" i="40"/>
  <c r="M182" i="40"/>
  <c r="N182" i="40"/>
  <c r="O182" i="40"/>
  <c r="M183" i="40"/>
  <c r="N183" i="40"/>
  <c r="O183" i="40"/>
  <c r="M184" i="40"/>
  <c r="N184" i="40"/>
  <c r="O184" i="40"/>
  <c r="M185" i="40"/>
  <c r="N185" i="40"/>
  <c r="O185" i="40"/>
  <c r="M186" i="40"/>
  <c r="N186" i="40"/>
  <c r="O186" i="40"/>
  <c r="M187" i="40"/>
  <c r="N187" i="40"/>
  <c r="O187" i="40"/>
  <c r="M188" i="40"/>
  <c r="N188" i="40"/>
  <c r="O188" i="40"/>
  <c r="M189" i="40"/>
  <c r="N189" i="40"/>
  <c r="O189" i="40"/>
  <c r="M190" i="40"/>
  <c r="N190" i="40"/>
  <c r="O190" i="40"/>
  <c r="M191" i="40"/>
  <c r="N191" i="40"/>
  <c r="O191" i="40"/>
  <c r="M192" i="40"/>
  <c r="N192" i="40"/>
  <c r="O192" i="40"/>
  <c r="M193" i="40"/>
  <c r="N193" i="40"/>
  <c r="O193" i="40"/>
  <c r="M194" i="40"/>
  <c r="N194" i="40"/>
  <c r="O194" i="40"/>
  <c r="M195" i="40"/>
  <c r="N195" i="40"/>
  <c r="O195" i="40"/>
  <c r="M196" i="40"/>
  <c r="N196" i="40"/>
  <c r="O196" i="40"/>
  <c r="M197" i="40"/>
  <c r="N197" i="40"/>
  <c r="O197" i="40"/>
  <c r="M198" i="40"/>
  <c r="N198" i="40"/>
  <c r="O198" i="40"/>
  <c r="M199" i="40"/>
  <c r="N199" i="40"/>
  <c r="O199" i="40"/>
  <c r="M200" i="40"/>
  <c r="N200" i="40"/>
  <c r="O200" i="40"/>
  <c r="M201" i="40"/>
  <c r="N201" i="40"/>
  <c r="O201" i="40"/>
  <c r="M202" i="40"/>
  <c r="N202" i="40"/>
  <c r="O202" i="40"/>
  <c r="M203" i="40"/>
  <c r="N203" i="40"/>
  <c r="O203" i="40"/>
  <c r="M204" i="40"/>
  <c r="N204" i="40"/>
  <c r="O204" i="40"/>
  <c r="M205" i="40"/>
  <c r="N205" i="40"/>
  <c r="O205" i="40"/>
  <c r="M206" i="40"/>
  <c r="N206" i="40"/>
  <c r="O206" i="40"/>
  <c r="M207" i="40"/>
  <c r="N207" i="40"/>
  <c r="O207" i="40"/>
  <c r="M208" i="40"/>
  <c r="N208" i="40"/>
  <c r="O208" i="40"/>
  <c r="M209" i="40"/>
  <c r="N209" i="40"/>
  <c r="O209" i="40"/>
  <c r="M210" i="40"/>
  <c r="N210" i="40"/>
  <c r="O210" i="40"/>
  <c r="M211" i="40"/>
  <c r="N211" i="40"/>
  <c r="O211" i="40"/>
  <c r="M212" i="40"/>
  <c r="N212" i="40"/>
  <c r="O212" i="40"/>
  <c r="M213" i="40"/>
  <c r="N213" i="40"/>
  <c r="O213" i="40"/>
  <c r="M214" i="40"/>
  <c r="N214" i="40"/>
  <c r="O214" i="40"/>
  <c r="M215" i="40"/>
  <c r="N215" i="40"/>
  <c r="O215" i="40"/>
  <c r="M216" i="40"/>
  <c r="N216" i="40"/>
  <c r="O216" i="40"/>
  <c r="M217" i="40"/>
  <c r="N217" i="40"/>
  <c r="O217" i="40"/>
  <c r="M218" i="40"/>
  <c r="N218" i="40"/>
  <c r="O218" i="40"/>
  <c r="M219" i="40"/>
  <c r="N219" i="40"/>
  <c r="O219" i="40"/>
  <c r="M220" i="40"/>
  <c r="N220" i="40"/>
  <c r="O220" i="40"/>
  <c r="M221" i="40"/>
  <c r="N221" i="40"/>
  <c r="O221" i="40"/>
  <c r="M222" i="40"/>
  <c r="N222" i="40"/>
  <c r="O222" i="40"/>
  <c r="M223" i="40"/>
  <c r="N223" i="40"/>
  <c r="O223" i="40"/>
  <c r="M224" i="40"/>
  <c r="N224" i="40"/>
  <c r="O224" i="40"/>
  <c r="M225" i="40"/>
  <c r="N225" i="40"/>
  <c r="O225" i="40"/>
  <c r="M226" i="40"/>
  <c r="N226" i="40"/>
  <c r="O226" i="40"/>
  <c r="M227" i="40"/>
  <c r="N227" i="40"/>
  <c r="O227" i="40"/>
  <c r="M228" i="40"/>
  <c r="N228" i="40"/>
  <c r="O228" i="40"/>
  <c r="M229" i="40"/>
  <c r="N229" i="40"/>
  <c r="O229" i="40"/>
  <c r="M230" i="40"/>
  <c r="N230" i="40"/>
  <c r="O230" i="40"/>
  <c r="M231" i="40"/>
  <c r="N231" i="40"/>
  <c r="O231" i="40"/>
  <c r="M232" i="40"/>
  <c r="N232" i="40"/>
  <c r="O232" i="40"/>
  <c r="M233" i="40"/>
  <c r="N233" i="40"/>
  <c r="O233" i="40"/>
  <c r="M234" i="40"/>
  <c r="N234" i="40"/>
  <c r="O234" i="40"/>
  <c r="M235" i="40"/>
  <c r="N235" i="40"/>
  <c r="O235" i="40"/>
  <c r="M236" i="40"/>
  <c r="N236" i="40"/>
  <c r="O236" i="40"/>
  <c r="M237" i="40"/>
  <c r="N237" i="40"/>
  <c r="O237" i="40"/>
  <c r="M238" i="40"/>
  <c r="N238" i="40"/>
  <c r="O238" i="40"/>
  <c r="M239" i="40"/>
  <c r="N239" i="40"/>
  <c r="O239" i="40"/>
  <c r="M240" i="40"/>
  <c r="N240" i="40"/>
  <c r="O240" i="40"/>
  <c r="M241" i="40"/>
  <c r="N241" i="40"/>
  <c r="O241" i="40"/>
  <c r="M242" i="40"/>
  <c r="N242" i="40"/>
  <c r="O242" i="40"/>
  <c r="M243" i="40"/>
  <c r="N243" i="40"/>
  <c r="O243" i="40"/>
  <c r="M244" i="40"/>
  <c r="N244" i="40"/>
  <c r="O244" i="40"/>
  <c r="M245" i="40"/>
  <c r="N245" i="40"/>
  <c r="O245" i="40"/>
  <c r="M246" i="40"/>
  <c r="N246" i="40"/>
  <c r="O246" i="40"/>
  <c r="M247" i="40"/>
  <c r="N247" i="40"/>
  <c r="O247" i="40"/>
  <c r="M248" i="40"/>
  <c r="N248" i="40"/>
  <c r="O248" i="40"/>
  <c r="M249" i="40"/>
  <c r="N249" i="40"/>
  <c r="O249" i="40"/>
  <c r="M250" i="40"/>
  <c r="N250" i="40"/>
  <c r="O250" i="40"/>
  <c r="M251" i="40"/>
  <c r="N251" i="40"/>
  <c r="O251" i="40"/>
  <c r="M252" i="40"/>
  <c r="N252" i="40"/>
  <c r="O252" i="40"/>
  <c r="M253" i="40"/>
  <c r="N253" i="40"/>
  <c r="O253" i="40"/>
  <c r="E137" i="19"/>
  <c r="J76" i="45" l="1"/>
  <c r="D90" i="45"/>
  <c r="C76" i="45"/>
  <c r="G73" i="45"/>
  <c r="F84" i="45"/>
  <c r="D83" i="45"/>
  <c r="J79" i="45"/>
  <c r="G76" i="45"/>
  <c r="J337" i="45"/>
  <c r="D283" i="45"/>
  <c r="H75" i="45"/>
  <c r="H121" i="45"/>
  <c r="J229" i="45"/>
  <c r="C175" i="45"/>
  <c r="F75" i="45"/>
  <c r="K78" i="45"/>
  <c r="K73" i="45"/>
  <c r="E78" i="45"/>
  <c r="H45" i="45"/>
  <c r="H342" i="45" s="1"/>
  <c r="D78" i="45"/>
  <c r="F73" i="45"/>
  <c r="K90" i="45"/>
  <c r="K77" i="45"/>
  <c r="D49" i="45"/>
  <c r="D347" i="45" s="1"/>
  <c r="G256" i="45"/>
  <c r="F77" i="45"/>
  <c r="K89" i="45"/>
  <c r="K10" i="44"/>
  <c r="G86" i="45"/>
  <c r="C85" i="45"/>
  <c r="H77" i="45"/>
  <c r="E73" i="45"/>
  <c r="C95" i="45"/>
  <c r="G91" i="45"/>
  <c r="G79" i="45"/>
  <c r="F79" i="45"/>
  <c r="I75" i="45"/>
  <c r="I91" i="45"/>
  <c r="I361" i="45"/>
  <c r="G80" i="45"/>
  <c r="G350" i="45"/>
  <c r="I89" i="45"/>
  <c r="I359" i="45"/>
  <c r="J83" i="45"/>
  <c r="J353" i="45"/>
  <c r="J78" i="45"/>
  <c r="I351" i="45"/>
  <c r="I81" i="45"/>
  <c r="G96" i="45"/>
  <c r="G366" i="45"/>
  <c r="H93" i="45"/>
  <c r="H363" i="45"/>
  <c r="I80" i="45"/>
  <c r="I350" i="45"/>
  <c r="J93" i="45"/>
  <c r="J363" i="45"/>
  <c r="D79" i="45"/>
  <c r="D349" i="45"/>
  <c r="H80" i="45"/>
  <c r="H350" i="45"/>
  <c r="H96" i="45"/>
  <c r="H366" i="45"/>
  <c r="I93" i="45"/>
  <c r="I363" i="45"/>
  <c r="J91" i="45"/>
  <c r="J361" i="45"/>
  <c r="J89" i="45"/>
  <c r="J359" i="45"/>
  <c r="C79" i="45"/>
  <c r="C349" i="45"/>
  <c r="E75" i="45"/>
  <c r="E345" i="45"/>
  <c r="J82" i="45"/>
  <c r="J352" i="45"/>
  <c r="J366" i="45"/>
  <c r="D75" i="45"/>
  <c r="D345" i="45"/>
  <c r="I366" i="45"/>
  <c r="F80" i="45"/>
  <c r="F350" i="45"/>
  <c r="F96" i="45"/>
  <c r="F366" i="45"/>
  <c r="G93" i="45"/>
  <c r="G363" i="45"/>
  <c r="H91" i="45"/>
  <c r="H361" i="45"/>
  <c r="H89" i="45"/>
  <c r="H359" i="45"/>
  <c r="J87" i="45"/>
  <c r="J357" i="45"/>
  <c r="I85" i="45"/>
  <c r="I355" i="45"/>
  <c r="I83" i="45"/>
  <c r="I353" i="45"/>
  <c r="H81" i="45"/>
  <c r="H351" i="45"/>
  <c r="I78" i="45"/>
  <c r="I348" i="45"/>
  <c r="I73" i="45"/>
  <c r="I344" i="45"/>
  <c r="C357" i="45"/>
  <c r="F93" i="45"/>
  <c r="F363" i="45"/>
  <c r="I87" i="45"/>
  <c r="I357" i="45"/>
  <c r="G81" i="45"/>
  <c r="G351" i="45"/>
  <c r="H78" i="45"/>
  <c r="H348" i="45"/>
  <c r="H73" i="45"/>
  <c r="H344" i="45"/>
  <c r="E80" i="45"/>
  <c r="E350" i="45"/>
  <c r="E96" i="45"/>
  <c r="E366" i="45"/>
  <c r="C78" i="45"/>
  <c r="D80" i="45"/>
  <c r="D350" i="45"/>
  <c r="D96" i="45"/>
  <c r="D366" i="45"/>
  <c r="E93" i="45"/>
  <c r="E363" i="45"/>
  <c r="F91" i="45"/>
  <c r="F361" i="45"/>
  <c r="E89" i="45"/>
  <c r="E359" i="45"/>
  <c r="G87" i="45"/>
  <c r="G357" i="45"/>
  <c r="F83" i="45"/>
  <c r="F353" i="45"/>
  <c r="F81" i="45"/>
  <c r="F351" i="45"/>
  <c r="G78" i="45"/>
  <c r="G348" i="45"/>
  <c r="I76" i="45"/>
  <c r="I346" i="45"/>
  <c r="D356" i="45"/>
  <c r="C80" i="45"/>
  <c r="C350" i="45"/>
  <c r="C96" i="45"/>
  <c r="C366" i="45"/>
  <c r="D93" i="45"/>
  <c r="D363" i="45"/>
  <c r="E91" i="45"/>
  <c r="E361" i="45"/>
  <c r="D89" i="45"/>
  <c r="D359" i="45"/>
  <c r="F87" i="45"/>
  <c r="F357" i="45"/>
  <c r="D85" i="45"/>
  <c r="D355" i="45"/>
  <c r="E83" i="45"/>
  <c r="E353" i="45"/>
  <c r="E81" i="45"/>
  <c r="E351" i="45"/>
  <c r="F78" i="45"/>
  <c r="F348" i="45"/>
  <c r="H76" i="45"/>
  <c r="H346" i="45"/>
  <c r="F89" i="45"/>
  <c r="F359" i="45"/>
  <c r="D88" i="45"/>
  <c r="D358" i="45"/>
  <c r="J365" i="45"/>
  <c r="C91" i="45"/>
  <c r="C361" i="45"/>
  <c r="D81" i="45"/>
  <c r="D351" i="45"/>
  <c r="E355" i="45"/>
  <c r="C93" i="45"/>
  <c r="C363" i="45"/>
  <c r="I74" i="45"/>
  <c r="I343" i="45"/>
  <c r="I95" i="45"/>
  <c r="I365" i="45"/>
  <c r="J92" i="45"/>
  <c r="J362" i="45"/>
  <c r="C83" i="45"/>
  <c r="C353" i="45"/>
  <c r="C81" i="45"/>
  <c r="C351" i="45"/>
  <c r="F76" i="45"/>
  <c r="F346" i="45"/>
  <c r="C73" i="45"/>
  <c r="C344" i="45"/>
  <c r="J72" i="45"/>
  <c r="J342" i="45"/>
  <c r="J74" i="45"/>
  <c r="J343" i="45"/>
  <c r="H94" i="45"/>
  <c r="H364" i="45"/>
  <c r="H74" i="45"/>
  <c r="H343" i="45"/>
  <c r="H95" i="45"/>
  <c r="H365" i="45"/>
  <c r="I92" i="45"/>
  <c r="I362" i="45"/>
  <c r="J90" i="45"/>
  <c r="J360" i="45"/>
  <c r="E76" i="45"/>
  <c r="E346" i="45"/>
  <c r="G74" i="45"/>
  <c r="G343" i="45"/>
  <c r="I90" i="45"/>
  <c r="I360" i="45"/>
  <c r="J84" i="45"/>
  <c r="J354" i="45"/>
  <c r="D76" i="45"/>
  <c r="D346" i="45"/>
  <c r="H84" i="45"/>
  <c r="H354" i="45"/>
  <c r="K364" i="45"/>
  <c r="B24" i="26" s="1"/>
  <c r="F94" i="45"/>
  <c r="F364" i="45"/>
  <c r="F74" i="45"/>
  <c r="F343" i="45"/>
  <c r="F95" i="45"/>
  <c r="F365" i="45"/>
  <c r="G92" i="45"/>
  <c r="G362" i="45"/>
  <c r="H90" i="45"/>
  <c r="H360" i="45"/>
  <c r="J88" i="45"/>
  <c r="J358" i="45"/>
  <c r="J86" i="45"/>
  <c r="J356" i="45"/>
  <c r="I77" i="45"/>
  <c r="I347" i="45"/>
  <c r="G72" i="45"/>
  <c r="G342" i="45"/>
  <c r="G353" i="45"/>
  <c r="H92" i="45"/>
  <c r="H362" i="45"/>
  <c r="E94" i="45"/>
  <c r="E364" i="45"/>
  <c r="E95" i="45"/>
  <c r="E365" i="45"/>
  <c r="F92" i="45"/>
  <c r="F362" i="45"/>
  <c r="G90" i="45"/>
  <c r="G360" i="45"/>
  <c r="I88" i="45"/>
  <c r="I358" i="45"/>
  <c r="H86" i="45"/>
  <c r="H356" i="45"/>
  <c r="G82" i="45"/>
  <c r="G352" i="45"/>
  <c r="H79" i="45"/>
  <c r="H349" i="45"/>
  <c r="J75" i="45"/>
  <c r="J345" i="45"/>
  <c r="F72" i="45"/>
  <c r="F342" i="45"/>
  <c r="D91" i="45"/>
  <c r="D361" i="45"/>
  <c r="G94" i="45"/>
  <c r="G364" i="45"/>
  <c r="E74" i="45"/>
  <c r="E343" i="45"/>
  <c r="H85" i="45"/>
  <c r="D94" i="45"/>
  <c r="D364" i="45"/>
  <c r="D74" i="45"/>
  <c r="D343" i="45"/>
  <c r="D95" i="45"/>
  <c r="D365" i="45"/>
  <c r="E92" i="45"/>
  <c r="E362" i="45"/>
  <c r="F90" i="45"/>
  <c r="F360" i="45"/>
  <c r="H88" i="45"/>
  <c r="H358" i="45"/>
  <c r="E84" i="45"/>
  <c r="E354" i="45"/>
  <c r="F82" i="45"/>
  <c r="F352" i="45"/>
  <c r="I86" i="45"/>
  <c r="I356" i="45"/>
  <c r="D92" i="45"/>
  <c r="D362" i="45"/>
  <c r="D84" i="45"/>
  <c r="D354" i="45"/>
  <c r="E82" i="45"/>
  <c r="E352" i="45"/>
  <c r="G95" i="45"/>
  <c r="G365" i="45"/>
  <c r="J73" i="45"/>
  <c r="C94" i="45"/>
  <c r="C364" i="45"/>
  <c r="C74" i="45"/>
  <c r="C343" i="45"/>
  <c r="I79" i="45"/>
  <c r="C90" i="45"/>
  <c r="C360" i="45"/>
  <c r="E88" i="45"/>
  <c r="E358" i="45"/>
  <c r="C86" i="45"/>
  <c r="C356" i="45"/>
  <c r="C84" i="45"/>
  <c r="C354" i="45"/>
  <c r="D82" i="45"/>
  <c r="D352" i="45"/>
  <c r="E77" i="45"/>
  <c r="E347" i="45"/>
  <c r="C92" i="45"/>
  <c r="C362" i="45"/>
  <c r="K87" i="45"/>
  <c r="J148" i="45"/>
  <c r="K84" i="45"/>
  <c r="D310" i="45"/>
  <c r="G283" i="45"/>
  <c r="J256" i="45"/>
  <c r="C202" i="45"/>
  <c r="F175" i="45"/>
  <c r="I148" i="45"/>
  <c r="K121" i="45"/>
  <c r="B24" i="23" s="1"/>
  <c r="E90" i="45"/>
  <c r="G59" i="45"/>
  <c r="C310" i="45"/>
  <c r="F283" i="45"/>
  <c r="I256" i="45"/>
  <c r="E175" i="45"/>
  <c r="H148" i="45"/>
  <c r="J121" i="45"/>
  <c r="K337" i="45"/>
  <c r="B24" i="29" s="1"/>
  <c r="E283" i="45"/>
  <c r="H256" i="45"/>
  <c r="K229" i="45"/>
  <c r="B24" i="27" s="1"/>
  <c r="D175" i="45"/>
  <c r="G148" i="45"/>
  <c r="I121" i="45"/>
  <c r="K72" i="45"/>
  <c r="D46" i="45"/>
  <c r="I337" i="45"/>
  <c r="C283" i="45"/>
  <c r="F256" i="45"/>
  <c r="I229" i="45"/>
  <c r="E148" i="45"/>
  <c r="G121" i="45"/>
  <c r="K93" i="45"/>
  <c r="H337" i="45"/>
  <c r="E256" i="45"/>
  <c r="H229" i="45"/>
  <c r="D148" i="45"/>
  <c r="F121" i="45"/>
  <c r="K76" i="45"/>
  <c r="D256" i="45"/>
  <c r="G229" i="45"/>
  <c r="C148" i="45"/>
  <c r="E121" i="45"/>
  <c r="E72" i="45"/>
  <c r="F337" i="45"/>
  <c r="C256" i="45"/>
  <c r="F229" i="45"/>
  <c r="D121" i="45"/>
  <c r="H87" i="45"/>
  <c r="K83" i="45"/>
  <c r="C75" i="45"/>
  <c r="G337" i="45"/>
  <c r="E337" i="45"/>
  <c r="E229" i="45"/>
  <c r="K202" i="45"/>
  <c r="B24" i="31" s="1"/>
  <c r="C121" i="45"/>
  <c r="K95" i="45"/>
  <c r="D337" i="45"/>
  <c r="K310" i="45"/>
  <c r="B24" i="30" s="1"/>
  <c r="D229" i="45"/>
  <c r="J202" i="45"/>
  <c r="K91" i="45"/>
  <c r="C337" i="45"/>
  <c r="J310" i="45"/>
  <c r="C229" i="45"/>
  <c r="I202" i="45"/>
  <c r="I310" i="45"/>
  <c r="H202" i="45"/>
  <c r="K175" i="45"/>
  <c r="B24" i="22" s="1"/>
  <c r="H310" i="45"/>
  <c r="K283" i="45"/>
  <c r="B24" i="28" s="1"/>
  <c r="G202" i="45"/>
  <c r="J175" i="45"/>
  <c r="K88" i="45"/>
  <c r="G310" i="45"/>
  <c r="J283" i="45"/>
  <c r="F202" i="45"/>
  <c r="I175" i="45"/>
  <c r="F310" i="45"/>
  <c r="I283" i="45"/>
  <c r="E202" i="45"/>
  <c r="H175" i="45"/>
  <c r="K148" i="45"/>
  <c r="B24" i="32" s="1"/>
  <c r="K96" i="45"/>
  <c r="K85" i="45"/>
  <c r="J56" i="45"/>
  <c r="E310" i="45"/>
  <c r="H283" i="45"/>
  <c r="K256" i="45"/>
  <c r="B24" i="25" s="1"/>
  <c r="D202" i="45"/>
  <c r="G175" i="45"/>
  <c r="K92" i="45"/>
  <c r="F86" i="45"/>
  <c r="C60" i="45"/>
  <c r="E87" i="45"/>
  <c r="G56" i="45"/>
  <c r="K80" i="45"/>
  <c r="K52" i="45"/>
  <c r="K351" i="45" s="1"/>
  <c r="B11" i="26" s="1"/>
  <c r="J94" i="45"/>
  <c r="I69" i="45"/>
  <c r="J68" i="45"/>
  <c r="K67" i="45"/>
  <c r="C59" i="45"/>
  <c r="C43" i="45" s="1"/>
  <c r="D58" i="45"/>
  <c r="D357" i="45" s="1"/>
  <c r="E57" i="45"/>
  <c r="E43" i="45" s="1"/>
  <c r="F56" i="45"/>
  <c r="F43" i="45" s="1"/>
  <c r="G55" i="45"/>
  <c r="G354" i="45" s="1"/>
  <c r="H54" i="45"/>
  <c r="H43" i="45" s="1"/>
  <c r="I53" i="45"/>
  <c r="J52" i="45"/>
  <c r="K51" i="45"/>
  <c r="K349" i="45" s="1"/>
  <c r="B9" i="26" s="1"/>
  <c r="K2" i="44"/>
  <c r="L2" i="45" s="1"/>
  <c r="K26" i="44"/>
  <c r="K23" i="42"/>
  <c r="K9" i="44" s="1"/>
  <c r="K26" i="42"/>
  <c r="K12" i="44" s="1"/>
  <c r="L10" i="45" s="1"/>
  <c r="K25" i="42"/>
  <c r="K21" i="44" s="1"/>
  <c r="L19" i="45" s="1"/>
  <c r="L8" i="42"/>
  <c r="M8" i="42" s="1"/>
  <c r="K27" i="42"/>
  <c r="K7" i="44" s="1"/>
  <c r="L6" i="45" s="1"/>
  <c r="L24" i="42"/>
  <c r="K17" i="42"/>
  <c r="K22" i="44" s="1"/>
  <c r="L20" i="45" s="1"/>
  <c r="L63" i="45" s="1"/>
  <c r="L362" i="45" s="1"/>
  <c r="C22" i="26" s="1"/>
  <c r="K28" i="42"/>
  <c r="K25" i="44" s="1"/>
  <c r="K9" i="42"/>
  <c r="K29" i="42"/>
  <c r="K8" i="44" s="1"/>
  <c r="L7" i="45" s="1"/>
  <c r="L50" i="45" s="1"/>
  <c r="L348" i="45" s="1"/>
  <c r="C8" i="26" s="1"/>
  <c r="K7" i="42"/>
  <c r="K18" i="44" s="1"/>
  <c r="L16" i="45" s="1"/>
  <c r="K22" i="42"/>
  <c r="L22" i="42" s="1"/>
  <c r="K6" i="42"/>
  <c r="L6" i="42" s="1"/>
  <c r="K21" i="42"/>
  <c r="K16" i="44" s="1"/>
  <c r="K5" i="42"/>
  <c r="K11" i="44" s="1"/>
  <c r="L9" i="45" s="1"/>
  <c r="L52" i="45" s="1"/>
  <c r="L351" i="45" s="1"/>
  <c r="C11" i="26" s="1"/>
  <c r="K20" i="42"/>
  <c r="K23" i="44" s="1"/>
  <c r="L21" i="45" s="1"/>
  <c r="L64" i="45" s="1"/>
  <c r="L363" i="45" s="1"/>
  <c r="C23" i="26" s="1"/>
  <c r="K4" i="42"/>
  <c r="K14" i="44" s="1"/>
  <c r="L12" i="45" s="1"/>
  <c r="L55" i="45" s="1"/>
  <c r="L354" i="45" s="1"/>
  <c r="C14" i="26" s="1"/>
  <c r="K19" i="42"/>
  <c r="K20" i="44" s="1"/>
  <c r="L18" i="45" s="1"/>
  <c r="K3" i="42"/>
  <c r="K19" i="44" s="1"/>
  <c r="L17" i="45" s="1"/>
  <c r="L60" i="45" s="1"/>
  <c r="L359" i="45" s="1"/>
  <c r="C19" i="26" s="1"/>
  <c r="L2" i="42"/>
  <c r="K18" i="42"/>
  <c r="K4" i="44" s="1"/>
  <c r="K16" i="42"/>
  <c r="K28" i="44" s="1"/>
  <c r="L25" i="45" s="1"/>
  <c r="L68" i="45" s="1"/>
  <c r="K15" i="42"/>
  <c r="K29" i="44" s="1"/>
  <c r="L26" i="45" s="1"/>
  <c r="L69" i="45" s="1"/>
  <c r="K14" i="42"/>
  <c r="K27" i="44" s="1"/>
  <c r="L24" i="45" s="1"/>
  <c r="L67" i="45" s="1"/>
  <c r="K13" i="42"/>
  <c r="L13" i="42" s="1"/>
  <c r="K12" i="42"/>
  <c r="K15" i="44" s="1"/>
  <c r="L13" i="45" s="1"/>
  <c r="L56" i="45" s="1"/>
  <c r="K11" i="42"/>
  <c r="K13" i="44" s="1"/>
  <c r="L11" i="45" s="1"/>
  <c r="L54" i="45" s="1"/>
  <c r="L353" i="45" s="1"/>
  <c r="C13" i="26" s="1"/>
  <c r="K10" i="42"/>
  <c r="K6" i="44" s="1"/>
  <c r="L5" i="45" s="1"/>
  <c r="L48" i="45" s="1"/>
  <c r="L346" i="45" s="1"/>
  <c r="C6" i="26" s="1"/>
  <c r="K29" i="18"/>
  <c r="K30" i="18"/>
  <c r="K31" i="18"/>
  <c r="K32" i="18"/>
  <c r="K33" i="18"/>
  <c r="K34" i="18"/>
  <c r="K35" i="18"/>
  <c r="K36" i="18"/>
  <c r="K37" i="18"/>
  <c r="K38" i="18"/>
  <c r="K39" i="18"/>
  <c r="K40" i="18"/>
  <c r="K41" i="18"/>
  <c r="K42" i="18"/>
  <c r="K43" i="18"/>
  <c r="K44" i="18"/>
  <c r="K45" i="18"/>
  <c r="K46" i="18"/>
  <c r="K47" i="18"/>
  <c r="K48" i="18"/>
  <c r="K49" i="18"/>
  <c r="K50" i="18"/>
  <c r="K51" i="18"/>
  <c r="K52" i="18"/>
  <c r="K53" i="18"/>
  <c r="C137" i="19"/>
  <c r="D137" i="19"/>
  <c r="F137" i="19"/>
  <c r="G137" i="19"/>
  <c r="H137" i="19"/>
  <c r="I137" i="19"/>
  <c r="J137" i="19"/>
  <c r="K137" i="19"/>
  <c r="L137" i="19"/>
  <c r="M137" i="19"/>
  <c r="N137" i="19"/>
  <c r="O137" i="19"/>
  <c r="P137" i="19"/>
  <c r="H53" i="18" s="1"/>
  <c r="Q137" i="19"/>
  <c r="R137" i="19"/>
  <c r="S137" i="19"/>
  <c r="T137" i="19"/>
  <c r="U137" i="19"/>
  <c r="V137" i="19"/>
  <c r="W137" i="19"/>
  <c r="X137" i="19"/>
  <c r="Z137" i="19"/>
  <c r="AA137" i="19"/>
  <c r="AB137" i="19"/>
  <c r="AC137" i="19"/>
  <c r="AD137" i="19"/>
  <c r="D53" i="18" s="1"/>
  <c r="AE137" i="19"/>
  <c r="AF137" i="19"/>
  <c r="G53" i="18" s="1"/>
  <c r="AG137" i="19"/>
  <c r="B53" i="18" s="1"/>
  <c r="AH137" i="19"/>
  <c r="E53" i="18" s="1"/>
  <c r="D113" i="19"/>
  <c r="E113" i="19"/>
  <c r="F113" i="19"/>
  <c r="G113" i="19"/>
  <c r="H113" i="19"/>
  <c r="I113" i="19"/>
  <c r="J113" i="19"/>
  <c r="K113" i="19"/>
  <c r="L113" i="19"/>
  <c r="M113" i="19"/>
  <c r="N113" i="19"/>
  <c r="O113" i="19"/>
  <c r="P113" i="19"/>
  <c r="H29" i="18" s="1"/>
  <c r="Q113" i="19"/>
  <c r="R113" i="19"/>
  <c r="S113" i="19"/>
  <c r="T113" i="19"/>
  <c r="U113" i="19"/>
  <c r="V113" i="19"/>
  <c r="W113" i="19"/>
  <c r="X113" i="19"/>
  <c r="Y113" i="19"/>
  <c r="Z113" i="19"/>
  <c r="AA113" i="19"/>
  <c r="AB113" i="19"/>
  <c r="AC113" i="19"/>
  <c r="AD113" i="19"/>
  <c r="AE113" i="19"/>
  <c r="AF113" i="19"/>
  <c r="G29" i="18" s="1"/>
  <c r="AG113" i="19"/>
  <c r="B29" i="18" s="1"/>
  <c r="AH113" i="19"/>
  <c r="E29" i="18" s="1"/>
  <c r="C113" i="19"/>
  <c r="A99" i="19"/>
  <c r="A98" i="19"/>
  <c r="A97" i="19"/>
  <c r="A96" i="19"/>
  <c r="A95" i="19"/>
  <c r="A94" i="19"/>
  <c r="A93" i="19"/>
  <c r="A92" i="19"/>
  <c r="A91" i="19"/>
  <c r="A90" i="19"/>
  <c r="A89" i="19"/>
  <c r="A88" i="19"/>
  <c r="A87" i="19"/>
  <c r="A86" i="19"/>
  <c r="A85" i="19"/>
  <c r="A84" i="19"/>
  <c r="A83" i="19"/>
  <c r="A82" i="19"/>
  <c r="A81" i="19"/>
  <c r="A80" i="19"/>
  <c r="A79" i="19"/>
  <c r="A78" i="19"/>
  <c r="A77" i="19"/>
  <c r="A76" i="19"/>
  <c r="A75" i="19"/>
  <c r="A74" i="19"/>
  <c r="A73" i="19"/>
  <c r="A72" i="19"/>
  <c r="A71" i="19"/>
  <c r="A70" i="19"/>
  <c r="A69" i="19"/>
  <c r="A68" i="19"/>
  <c r="A67" i="19"/>
  <c r="A66" i="19"/>
  <c r="A65" i="19"/>
  <c r="A64" i="19"/>
  <c r="A63" i="19"/>
  <c r="A62" i="19"/>
  <c r="A61" i="19"/>
  <c r="A60" i="19"/>
  <c r="A59" i="19"/>
  <c r="A58" i="19"/>
  <c r="A57" i="19"/>
  <c r="L1" i="19"/>
  <c r="M1" i="19"/>
  <c r="N1" i="19"/>
  <c r="O1" i="19"/>
  <c r="P1" i="19"/>
  <c r="Q1" i="19"/>
  <c r="R1" i="19"/>
  <c r="S1" i="19"/>
  <c r="T1" i="19"/>
  <c r="U1" i="19"/>
  <c r="V1" i="19"/>
  <c r="W1" i="19"/>
  <c r="X1" i="19"/>
  <c r="Y1" i="19"/>
  <c r="Z1" i="19"/>
  <c r="AA1" i="19"/>
  <c r="AB1" i="19"/>
  <c r="AC1" i="19"/>
  <c r="AD1" i="19"/>
  <c r="AE1" i="19"/>
  <c r="AF1" i="19"/>
  <c r="AG1" i="19"/>
  <c r="AH1" i="19"/>
  <c r="D1" i="19"/>
  <c r="E1" i="19"/>
  <c r="F1" i="19"/>
  <c r="G1" i="19"/>
  <c r="H1" i="19"/>
  <c r="I1" i="19"/>
  <c r="J1" i="19"/>
  <c r="K1" i="19"/>
  <c r="C1" i="19"/>
  <c r="C1" i="16"/>
  <c r="A1" i="16"/>
  <c r="AP68" i="19"/>
  <c r="AQ68" i="19" s="1"/>
  <c r="AS68" i="19" s="1"/>
  <c r="D29" i="19" s="1"/>
  <c r="D77" i="19" s="1"/>
  <c r="AP67" i="19"/>
  <c r="AQ67" i="19" s="1"/>
  <c r="AS67" i="19" s="1"/>
  <c r="D30" i="19" s="1"/>
  <c r="D78" i="19" s="1"/>
  <c r="AP66" i="19"/>
  <c r="AQ66" i="19" s="1"/>
  <c r="AS66" i="19" s="1"/>
  <c r="G30" i="19" s="1"/>
  <c r="AP65" i="19"/>
  <c r="AQ65" i="19" s="1"/>
  <c r="AS65" i="19" s="1"/>
  <c r="G29" i="19" s="1"/>
  <c r="AP16" i="19"/>
  <c r="C6" i="19"/>
  <c r="C8" i="19"/>
  <c r="C56" i="19" s="1"/>
  <c r="O8" i="19"/>
  <c r="O56" i="19" s="1"/>
  <c r="C9" i="19"/>
  <c r="C57" i="19" s="1"/>
  <c r="O9" i="19"/>
  <c r="O57" i="19" s="1"/>
  <c r="C10" i="19"/>
  <c r="C58" i="19" s="1"/>
  <c r="C115" i="19" s="1"/>
  <c r="O10" i="19"/>
  <c r="O58" i="19" s="1"/>
  <c r="O115" i="19" s="1"/>
  <c r="C11" i="19"/>
  <c r="C59" i="19" s="1"/>
  <c r="O11" i="19"/>
  <c r="O59" i="19" s="1"/>
  <c r="C12" i="19"/>
  <c r="C60" i="19" s="1"/>
  <c r="O12" i="19"/>
  <c r="O60" i="19" s="1"/>
  <c r="C13" i="19"/>
  <c r="C61" i="19" s="1"/>
  <c r="O13" i="19"/>
  <c r="O61" i="19" s="1"/>
  <c r="C14" i="19"/>
  <c r="C62" i="19" s="1"/>
  <c r="O14" i="19"/>
  <c r="O62" i="19" s="1"/>
  <c r="C15" i="19"/>
  <c r="C63" i="19" s="1"/>
  <c r="O15" i="19"/>
  <c r="O63" i="19" s="1"/>
  <c r="C16" i="19"/>
  <c r="C64" i="19" s="1"/>
  <c r="O16" i="19"/>
  <c r="O64" i="19" s="1"/>
  <c r="C17" i="19"/>
  <c r="C65" i="19" s="1"/>
  <c r="O17" i="19"/>
  <c r="O65" i="19" s="1"/>
  <c r="C18" i="19"/>
  <c r="C66" i="19" s="1"/>
  <c r="O18" i="19"/>
  <c r="O66" i="19" s="1"/>
  <c r="C19" i="19"/>
  <c r="C67" i="19" s="1"/>
  <c r="O19" i="19"/>
  <c r="O67" i="19" s="1"/>
  <c r="C20" i="19"/>
  <c r="C68" i="19" s="1"/>
  <c r="O20" i="19"/>
  <c r="O68" i="19" s="1"/>
  <c r="C21" i="19"/>
  <c r="C69" i="19" s="1"/>
  <c r="O21" i="19"/>
  <c r="O69" i="19" s="1"/>
  <c r="C22" i="19"/>
  <c r="C70" i="19" s="1"/>
  <c r="O22" i="19"/>
  <c r="O70" i="19" s="1"/>
  <c r="C23" i="19"/>
  <c r="C71" i="19" s="1"/>
  <c r="O23" i="19"/>
  <c r="O71" i="19" s="1"/>
  <c r="C24" i="19"/>
  <c r="C72" i="19" s="1"/>
  <c r="O24" i="19"/>
  <c r="O72" i="19" s="1"/>
  <c r="C25" i="19"/>
  <c r="C73" i="19" s="1"/>
  <c r="O25" i="19"/>
  <c r="O73" i="19" s="1"/>
  <c r="C26" i="19"/>
  <c r="C74" i="19" s="1"/>
  <c r="O26" i="19"/>
  <c r="O74" i="19" s="1"/>
  <c r="C27" i="19"/>
  <c r="C75" i="19" s="1"/>
  <c r="O27" i="19"/>
  <c r="O75" i="19" s="1"/>
  <c r="C28" i="19"/>
  <c r="C76" i="19" s="1"/>
  <c r="O28" i="19"/>
  <c r="O76" i="19" s="1"/>
  <c r="C29" i="19"/>
  <c r="C77" i="19" s="1"/>
  <c r="O29" i="19"/>
  <c r="O77" i="19" s="1"/>
  <c r="C30" i="19"/>
  <c r="C78" i="19" s="1"/>
  <c r="O30" i="19"/>
  <c r="O78" i="19" s="1"/>
  <c r="C31" i="19"/>
  <c r="C79" i="19" s="1"/>
  <c r="O31" i="19"/>
  <c r="O79" i="19" s="1"/>
  <c r="C32" i="19"/>
  <c r="C80" i="19" s="1"/>
  <c r="O32" i="19"/>
  <c r="O80" i="19" s="1"/>
  <c r="C33" i="19"/>
  <c r="C81" i="19" s="1"/>
  <c r="C123" i="19" s="1"/>
  <c r="O33" i="19"/>
  <c r="O81" i="19" s="1"/>
  <c r="O123" i="19" s="1"/>
  <c r="C34" i="19"/>
  <c r="C82" i="19" s="1"/>
  <c r="C124" i="19" s="1"/>
  <c r="O34" i="19"/>
  <c r="O82" i="19" s="1"/>
  <c r="O124" i="19" s="1"/>
  <c r="C35" i="19"/>
  <c r="C83" i="19" s="1"/>
  <c r="C126" i="19" s="1"/>
  <c r="O35" i="19"/>
  <c r="O83" i="19" s="1"/>
  <c r="O126" i="19" s="1"/>
  <c r="C36" i="19"/>
  <c r="C84" i="19" s="1"/>
  <c r="C127" i="19" s="1"/>
  <c r="O36" i="19"/>
  <c r="O84" i="19" s="1"/>
  <c r="O127" i="19" s="1"/>
  <c r="C37" i="19"/>
  <c r="C85" i="19" s="1"/>
  <c r="C128" i="19" s="1"/>
  <c r="O37" i="19"/>
  <c r="O85" i="19" s="1"/>
  <c r="O128" i="19" s="1"/>
  <c r="C38" i="19"/>
  <c r="C86" i="19" s="1"/>
  <c r="C134" i="19" s="1"/>
  <c r="O38" i="19"/>
  <c r="O86" i="19" s="1"/>
  <c r="O134" i="19" s="1"/>
  <c r="C39" i="19"/>
  <c r="C87" i="19" s="1"/>
  <c r="C125" i="19" s="1"/>
  <c r="O39" i="19"/>
  <c r="O87" i="19" s="1"/>
  <c r="O125" i="19" s="1"/>
  <c r="C40" i="19"/>
  <c r="C88" i="19" s="1"/>
  <c r="C132" i="19" s="1"/>
  <c r="O40" i="19"/>
  <c r="O88" i="19" s="1"/>
  <c r="O132" i="19" s="1"/>
  <c r="C41" i="19"/>
  <c r="C89" i="19" s="1"/>
  <c r="C133" i="19" s="1"/>
  <c r="O41" i="19"/>
  <c r="O89" i="19" s="1"/>
  <c r="O133" i="19" s="1"/>
  <c r="C42" i="19"/>
  <c r="C90" i="19" s="1"/>
  <c r="C130" i="19" s="1"/>
  <c r="O42" i="19"/>
  <c r="O90" i="19" s="1"/>
  <c r="O130" i="19" s="1"/>
  <c r="C43" i="19"/>
  <c r="C91" i="19" s="1"/>
  <c r="O43" i="19"/>
  <c r="O91" i="19" s="1"/>
  <c r="C44" i="19"/>
  <c r="C92" i="19" s="1"/>
  <c r="O44" i="19"/>
  <c r="O92" i="19" s="1"/>
  <c r="C45" i="19"/>
  <c r="C93" i="19" s="1"/>
  <c r="O45" i="19"/>
  <c r="O93" i="19" s="1"/>
  <c r="C46" i="19"/>
  <c r="C94" i="19" s="1"/>
  <c r="C136" i="19" s="1"/>
  <c r="O46" i="19"/>
  <c r="O94" i="19" s="1"/>
  <c r="C47" i="19"/>
  <c r="C95" i="19" s="1"/>
  <c r="O47" i="19"/>
  <c r="O95" i="19" s="1"/>
  <c r="C48" i="19"/>
  <c r="C96" i="19" s="1"/>
  <c r="O48" i="19"/>
  <c r="O96" i="19" s="1"/>
  <c r="C49" i="19"/>
  <c r="C97" i="19" s="1"/>
  <c r="O49" i="19"/>
  <c r="O97" i="19" s="1"/>
  <c r="C50" i="19"/>
  <c r="C98" i="19" s="1"/>
  <c r="O50" i="19"/>
  <c r="O98" i="19" s="1"/>
  <c r="C51" i="19"/>
  <c r="C99" i="19" s="1"/>
  <c r="O51" i="19"/>
  <c r="O99" i="19" s="1"/>
  <c r="C7" i="19"/>
  <c r="C55" i="19" s="1"/>
  <c r="O7" i="19"/>
  <c r="O55" i="19" s="1"/>
  <c r="E6" i="19"/>
  <c r="AP64" i="19"/>
  <c r="AR64" i="19"/>
  <c r="AS64" i="19" s="1"/>
  <c r="I30" i="19" s="1"/>
  <c r="I78" i="19" s="1"/>
  <c r="AR63" i="19"/>
  <c r="AS63" i="19" s="1"/>
  <c r="F34" i="19" s="1"/>
  <c r="F82" i="19" s="1"/>
  <c r="F124" i="19" s="1"/>
  <c r="AP63" i="19"/>
  <c r="AP24" i="19"/>
  <c r="AP19" i="19"/>
  <c r="AP17" i="19"/>
  <c r="AP18" i="19"/>
  <c r="AP20" i="19"/>
  <c r="AP21" i="19"/>
  <c r="AP22" i="19"/>
  <c r="AP23" i="19"/>
  <c r="AV28" i="19"/>
  <c r="AA45" i="19" s="1"/>
  <c r="AA93" i="19" s="1"/>
  <c r="AP28" i="19"/>
  <c r="AS29" i="19"/>
  <c r="AA29" i="19" s="1"/>
  <c r="AA77" i="19" s="1"/>
  <c r="AS30" i="19"/>
  <c r="R29" i="19" s="1"/>
  <c r="R77" i="19" s="1"/>
  <c r="AS31" i="19"/>
  <c r="T30" i="19" s="1"/>
  <c r="T78" i="19" s="1"/>
  <c r="AS32" i="19"/>
  <c r="N30" i="19" s="1"/>
  <c r="N78" i="19" s="1"/>
  <c r="AS33" i="19"/>
  <c r="AE29" i="19" s="1"/>
  <c r="AE77" i="19" s="1"/>
  <c r="AS34" i="19"/>
  <c r="AD30" i="19" s="1"/>
  <c r="AD78" i="19" s="1"/>
  <c r="AS27" i="19"/>
  <c r="Q30" i="19" s="1"/>
  <c r="Q78" i="19" s="1"/>
  <c r="AR16" i="19"/>
  <c r="AQ29" i="19"/>
  <c r="AQ30" i="19"/>
  <c r="AQ31" i="19"/>
  <c r="AR31" i="19" s="1"/>
  <c r="AV31" i="19" s="1"/>
  <c r="T20" i="19" s="1"/>
  <c r="T68" i="19" s="1"/>
  <c r="AQ32" i="19"/>
  <c r="AR32" i="19" s="1"/>
  <c r="AV32" i="19" s="1"/>
  <c r="N38" i="19" s="1"/>
  <c r="N86" i="19" s="1"/>
  <c r="N134" i="19" s="1"/>
  <c r="AQ33" i="19"/>
  <c r="AR33" i="19" s="1"/>
  <c r="AV33" i="19" s="1"/>
  <c r="AE38" i="19" s="1"/>
  <c r="AE86" i="19" s="1"/>
  <c r="AE134" i="19" s="1"/>
  <c r="AQ34" i="19"/>
  <c r="AR34" i="19" s="1"/>
  <c r="AV34" i="19" s="1"/>
  <c r="AQ27" i="19"/>
  <c r="AR27" i="19" s="1"/>
  <c r="AV27" i="19" s="1"/>
  <c r="Q18" i="19" s="1"/>
  <c r="Q66" i="19" s="1"/>
  <c r="AM34" i="19"/>
  <c r="AM33" i="19"/>
  <c r="AM67" i="19"/>
  <c r="AM65" i="19"/>
  <c r="AM94" i="19"/>
  <c r="AV94" i="19" s="1"/>
  <c r="AM32" i="19"/>
  <c r="AM64" i="19"/>
  <c r="AM92" i="19"/>
  <c r="AV92" i="19" s="1"/>
  <c r="AB51" i="19" s="1"/>
  <c r="AB99" i="19" s="1"/>
  <c r="AM31" i="19"/>
  <c r="AM30" i="19"/>
  <c r="AM28" i="19"/>
  <c r="AM27" i="19"/>
  <c r="AM93" i="19"/>
  <c r="AV93" i="19" s="1"/>
  <c r="L18" i="42" l="1"/>
  <c r="H72" i="45"/>
  <c r="L45" i="45"/>
  <c r="J43" i="45"/>
  <c r="I43" i="45"/>
  <c r="D43" i="45"/>
  <c r="D77" i="45"/>
  <c r="L10" i="44"/>
  <c r="G84" i="45"/>
  <c r="K43" i="45"/>
  <c r="L342" i="45"/>
  <c r="C2" i="26" s="1"/>
  <c r="G43" i="45"/>
  <c r="L5" i="42"/>
  <c r="L28" i="42"/>
  <c r="L62" i="45"/>
  <c r="L361" i="45" s="1"/>
  <c r="C21" i="26" s="1"/>
  <c r="K74" i="45"/>
  <c r="K343" i="45"/>
  <c r="B3" i="26" s="1"/>
  <c r="L59" i="45"/>
  <c r="L358" i="45" s="1"/>
  <c r="C18" i="26" s="1"/>
  <c r="K17" i="44"/>
  <c r="L15" i="45" s="1"/>
  <c r="G85" i="45"/>
  <c r="G355" i="45"/>
  <c r="D73" i="45"/>
  <c r="D344" i="45"/>
  <c r="L81" i="45"/>
  <c r="L94" i="45"/>
  <c r="L310" i="45" s="1"/>
  <c r="C24" i="30" s="1"/>
  <c r="L364" i="45"/>
  <c r="C24" i="26" s="1"/>
  <c r="L23" i="42"/>
  <c r="L9" i="44" s="1"/>
  <c r="M8" i="45" s="1"/>
  <c r="H83" i="45"/>
  <c r="H353" i="45"/>
  <c r="L121" i="45"/>
  <c r="C24" i="23" s="1"/>
  <c r="L80" i="45"/>
  <c r="L242" i="45" s="1"/>
  <c r="L350" i="45"/>
  <c r="C10" i="26" s="1"/>
  <c r="L26" i="44"/>
  <c r="L23" i="45"/>
  <c r="C88" i="45"/>
  <c r="C358" i="45"/>
  <c r="J80" i="45"/>
  <c r="J350" i="45"/>
  <c r="L84" i="45"/>
  <c r="L327" i="45" s="1"/>
  <c r="G88" i="45"/>
  <c r="G358" i="45"/>
  <c r="L74" i="45"/>
  <c r="L263" i="45" s="1"/>
  <c r="L343" i="45"/>
  <c r="C3" i="26" s="1"/>
  <c r="L25" i="44"/>
  <c r="M22" i="45" s="1"/>
  <c r="M65" i="45" s="1"/>
  <c r="M365" i="45" s="1"/>
  <c r="D25" i="26" s="1"/>
  <c r="L22" i="45"/>
  <c r="C89" i="45"/>
  <c r="C359" i="45"/>
  <c r="L76" i="45"/>
  <c r="L265" i="45" s="1"/>
  <c r="I94" i="45"/>
  <c r="I364" i="45"/>
  <c r="L49" i="45"/>
  <c r="L347" i="45" s="1"/>
  <c r="C7" i="26" s="1"/>
  <c r="F85" i="45"/>
  <c r="F355" i="45"/>
  <c r="J85" i="45"/>
  <c r="J355" i="45"/>
  <c r="J81" i="45"/>
  <c r="J351" i="45"/>
  <c r="L89" i="45"/>
  <c r="L197" i="45" s="1"/>
  <c r="L61" i="45"/>
  <c r="L360" i="45" s="1"/>
  <c r="C20" i="26" s="1"/>
  <c r="L14" i="45"/>
  <c r="L53" i="45"/>
  <c r="L352" i="45" s="1"/>
  <c r="C12" i="26" s="1"/>
  <c r="E86" i="45"/>
  <c r="E356" i="45"/>
  <c r="L93" i="45"/>
  <c r="L147" i="45" s="1"/>
  <c r="L8" i="45"/>
  <c r="L51" i="45" s="1"/>
  <c r="L349" i="45" s="1"/>
  <c r="C9" i="26" s="1"/>
  <c r="L92" i="45"/>
  <c r="L119" i="45" s="1"/>
  <c r="L72" i="45"/>
  <c r="L315" i="45" s="1"/>
  <c r="C2" i="29" s="1"/>
  <c r="L4" i="44"/>
  <c r="M3" i="45" s="1"/>
  <c r="L3" i="45"/>
  <c r="L85" i="45"/>
  <c r="L139" i="45" s="1"/>
  <c r="L355" i="45"/>
  <c r="C15" i="26" s="1"/>
  <c r="L21" i="42"/>
  <c r="L16" i="44" s="1"/>
  <c r="M14" i="45" s="1"/>
  <c r="I82" i="45"/>
  <c r="I352" i="45"/>
  <c r="D87" i="45"/>
  <c r="L246" i="45"/>
  <c r="L296" i="45"/>
  <c r="L323" i="45"/>
  <c r="C10" i="29" s="1"/>
  <c r="L173" i="45"/>
  <c r="L273" i="45"/>
  <c r="K79" i="45"/>
  <c r="K81" i="45"/>
  <c r="L78" i="45"/>
  <c r="L267" i="45" s="1"/>
  <c r="C8" i="28" s="1"/>
  <c r="L83" i="45"/>
  <c r="K3" i="44"/>
  <c r="L3" i="44" s="1"/>
  <c r="L17" i="44"/>
  <c r="K24" i="44"/>
  <c r="L9" i="42"/>
  <c r="M9" i="42" s="1"/>
  <c r="N9" i="42" s="1"/>
  <c r="L2" i="44"/>
  <c r="M2" i="45" s="1"/>
  <c r="K5" i="44"/>
  <c r="L11" i="44"/>
  <c r="L11" i="42"/>
  <c r="L13" i="44" s="1"/>
  <c r="M11" i="45" s="1"/>
  <c r="L14" i="42"/>
  <c r="L27" i="44" s="1"/>
  <c r="M24" i="45" s="1"/>
  <c r="M67" i="45" s="1"/>
  <c r="L19" i="42"/>
  <c r="L20" i="44" s="1"/>
  <c r="M6" i="42"/>
  <c r="N6" i="42" s="1"/>
  <c r="L16" i="42"/>
  <c r="L28" i="44" s="1"/>
  <c r="M25" i="45" s="1"/>
  <c r="M68" i="45" s="1"/>
  <c r="L7" i="42"/>
  <c r="L18" i="44" s="1"/>
  <c r="M16" i="45" s="1"/>
  <c r="L4" i="42"/>
  <c r="L14" i="44" s="1"/>
  <c r="M22" i="42"/>
  <c r="M28" i="42"/>
  <c r="N28" i="42" s="1"/>
  <c r="L25" i="42"/>
  <c r="L21" i="44" s="1"/>
  <c r="M19" i="45" s="1"/>
  <c r="L26" i="42"/>
  <c r="L12" i="44" s="1"/>
  <c r="M10" i="45" s="1"/>
  <c r="M24" i="42"/>
  <c r="M10" i="44" s="1"/>
  <c r="M19" i="42"/>
  <c r="N19" i="42" s="1"/>
  <c r="N8" i="42"/>
  <c r="L12" i="42"/>
  <c r="M12" i="42" s="1"/>
  <c r="M5" i="42"/>
  <c r="N5" i="42" s="1"/>
  <c r="L29" i="42"/>
  <c r="L8" i="44" s="1"/>
  <c r="M7" i="45" s="1"/>
  <c r="M23" i="42"/>
  <c r="M2" i="42"/>
  <c r="L20" i="42"/>
  <c r="L23" i="44" s="1"/>
  <c r="M21" i="45" s="1"/>
  <c r="L15" i="42"/>
  <c r="L29" i="44" s="1"/>
  <c r="M26" i="45" s="1"/>
  <c r="L3" i="42"/>
  <c r="L19" i="44" s="1"/>
  <c r="M17" i="45" s="1"/>
  <c r="L17" i="42"/>
  <c r="L22" i="44" s="1"/>
  <c r="M20" i="45" s="1"/>
  <c r="L27" i="42"/>
  <c r="L7" i="44" s="1"/>
  <c r="M6" i="45" s="1"/>
  <c r="M49" i="45" s="1"/>
  <c r="M347" i="45" s="1"/>
  <c r="D7" i="26" s="1"/>
  <c r="L10" i="42"/>
  <c r="L6" i="44" s="1"/>
  <c r="M5" i="45" s="1"/>
  <c r="M13" i="42"/>
  <c r="M18" i="42"/>
  <c r="C118" i="19"/>
  <c r="C131" i="19"/>
  <c r="C119" i="19"/>
  <c r="O119" i="19"/>
  <c r="F53" i="18"/>
  <c r="O129" i="19"/>
  <c r="C53" i="18"/>
  <c r="O122" i="19"/>
  <c r="I29" i="18"/>
  <c r="C29" i="18"/>
  <c r="C122" i="19"/>
  <c r="O131" i="19"/>
  <c r="O118" i="19"/>
  <c r="O116" i="19"/>
  <c r="F29" i="18"/>
  <c r="J53" i="18"/>
  <c r="J29" i="18"/>
  <c r="O136" i="19"/>
  <c r="D29" i="18"/>
  <c r="C129" i="19"/>
  <c r="C116" i="19"/>
  <c r="O120" i="19"/>
  <c r="C120" i="19"/>
  <c r="O117" i="19"/>
  <c r="C117" i="19"/>
  <c r="AE50" i="19"/>
  <c r="AE98" i="19" s="1"/>
  <c r="AE18" i="19"/>
  <c r="AE66" i="19" s="1"/>
  <c r="AE46" i="19"/>
  <c r="AE94" i="19" s="1"/>
  <c r="T7" i="19"/>
  <c r="T55" i="19" s="1"/>
  <c r="AE25" i="19"/>
  <c r="AE73" i="19" s="1"/>
  <c r="AE10" i="19"/>
  <c r="AE58" i="19" s="1"/>
  <c r="AE115" i="19" s="1"/>
  <c r="AE32" i="19"/>
  <c r="AE80" i="19" s="1"/>
  <c r="AE39" i="19"/>
  <c r="AE87" i="19" s="1"/>
  <c r="AE125" i="19" s="1"/>
  <c r="T50" i="19"/>
  <c r="T98" i="19" s="1"/>
  <c r="S30" i="19"/>
  <c r="S78" i="19" s="1"/>
  <c r="S7" i="19"/>
  <c r="S55" i="19" s="1"/>
  <c r="S49" i="19"/>
  <c r="S97" i="19" s="1"/>
  <c r="AE17" i="19"/>
  <c r="AE65" i="19" s="1"/>
  <c r="AE49" i="19"/>
  <c r="AE97" i="19" s="1"/>
  <c r="AE9" i="19"/>
  <c r="AE57" i="19" s="1"/>
  <c r="T49" i="19"/>
  <c r="T97" i="19" s="1"/>
  <c r="AE7" i="19"/>
  <c r="AE55" i="19" s="1"/>
  <c r="Q49" i="19"/>
  <c r="Q97" i="19" s="1"/>
  <c r="AE42" i="19"/>
  <c r="AE90" i="19" s="1"/>
  <c r="AE130" i="19" s="1"/>
  <c r="AE48" i="19"/>
  <c r="AE96" i="19" s="1"/>
  <c r="N7" i="19"/>
  <c r="N55" i="19" s="1"/>
  <c r="Q51" i="19"/>
  <c r="Q99" i="19" s="1"/>
  <c r="AE47" i="19"/>
  <c r="AE95" i="19" s="1"/>
  <c r="AE33" i="19"/>
  <c r="AE81" i="19" s="1"/>
  <c r="AE123" i="19" s="1"/>
  <c r="AE26" i="19"/>
  <c r="AE74" i="19" s="1"/>
  <c r="S48" i="19"/>
  <c r="S96" i="19" s="1"/>
  <c r="J14" i="19"/>
  <c r="J62" i="19" s="1"/>
  <c r="J22" i="19"/>
  <c r="J70" i="19" s="1"/>
  <c r="J29" i="19"/>
  <c r="J77" i="19" s="1"/>
  <c r="J35" i="19"/>
  <c r="J83" i="19" s="1"/>
  <c r="J126" i="19" s="1"/>
  <c r="J43" i="19"/>
  <c r="J91" i="19" s="1"/>
  <c r="J13" i="19"/>
  <c r="J61" i="19" s="1"/>
  <c r="J21" i="19"/>
  <c r="J69" i="19" s="1"/>
  <c r="J42" i="19"/>
  <c r="J90" i="19" s="1"/>
  <c r="J130" i="19" s="1"/>
  <c r="J12" i="19"/>
  <c r="J60" i="19" s="1"/>
  <c r="J20" i="19"/>
  <c r="J68" i="19" s="1"/>
  <c r="J28" i="19"/>
  <c r="J76" i="19" s="1"/>
  <c r="J34" i="19"/>
  <c r="J82" i="19" s="1"/>
  <c r="J124" i="19" s="1"/>
  <c r="J41" i="19"/>
  <c r="J89" i="19" s="1"/>
  <c r="J133" i="19" s="1"/>
  <c r="J11" i="19"/>
  <c r="J59" i="19" s="1"/>
  <c r="J19" i="19"/>
  <c r="J67" i="19" s="1"/>
  <c r="J27" i="19"/>
  <c r="J75" i="19" s="1"/>
  <c r="J30" i="19"/>
  <c r="J78" i="19" s="1"/>
  <c r="J40" i="19"/>
  <c r="J88" i="19" s="1"/>
  <c r="J132" i="19" s="1"/>
  <c r="J48" i="19"/>
  <c r="J96" i="19" s="1"/>
  <c r="J10" i="19"/>
  <c r="J58" i="19" s="1"/>
  <c r="J115" i="19" s="1"/>
  <c r="J18" i="19"/>
  <c r="J66" i="19" s="1"/>
  <c r="J26" i="19"/>
  <c r="J74" i="19" s="1"/>
  <c r="J33" i="19"/>
  <c r="J81" i="19" s="1"/>
  <c r="J123" i="19" s="1"/>
  <c r="J39" i="19"/>
  <c r="J87" i="19" s="1"/>
  <c r="J125" i="19" s="1"/>
  <c r="J47" i="19"/>
  <c r="J95" i="19" s="1"/>
  <c r="J9" i="19"/>
  <c r="J57" i="19" s="1"/>
  <c r="J17" i="19"/>
  <c r="J65" i="19" s="1"/>
  <c r="J25" i="19"/>
  <c r="J73" i="19" s="1"/>
  <c r="J32" i="19"/>
  <c r="J80" i="19" s="1"/>
  <c r="J38" i="19"/>
  <c r="J86" i="19" s="1"/>
  <c r="J134" i="19" s="1"/>
  <c r="J46" i="19"/>
  <c r="J94" i="19" s="1"/>
  <c r="J8" i="19"/>
  <c r="J56" i="19" s="1"/>
  <c r="J16" i="19"/>
  <c r="J64" i="19" s="1"/>
  <c r="J24" i="19"/>
  <c r="J72" i="19" s="1"/>
  <c r="J15" i="19"/>
  <c r="J63" i="19" s="1"/>
  <c r="J51" i="19"/>
  <c r="J99" i="19" s="1"/>
  <c r="J7" i="19"/>
  <c r="J55" i="19" s="1"/>
  <c r="J45" i="19"/>
  <c r="J93" i="19" s="1"/>
  <c r="J131" i="19" s="1"/>
  <c r="J36" i="19"/>
  <c r="J84" i="19" s="1"/>
  <c r="J127" i="19" s="1"/>
  <c r="J23" i="19"/>
  <c r="J71" i="19" s="1"/>
  <c r="J49" i="19"/>
  <c r="J97" i="19" s="1"/>
  <c r="J37" i="19"/>
  <c r="J85" i="19" s="1"/>
  <c r="J128" i="19" s="1"/>
  <c r="J44" i="19"/>
  <c r="J92" i="19" s="1"/>
  <c r="J50" i="19"/>
  <c r="J98" i="19" s="1"/>
  <c r="J31" i="19"/>
  <c r="J79" i="19" s="1"/>
  <c r="AD8" i="19"/>
  <c r="AD56" i="19" s="1"/>
  <c r="AD16" i="19"/>
  <c r="AD64" i="19" s="1"/>
  <c r="AD24" i="19"/>
  <c r="AD72" i="19" s="1"/>
  <c r="AD31" i="19"/>
  <c r="AD79" i="19" s="1"/>
  <c r="AD37" i="19"/>
  <c r="AD85" i="19" s="1"/>
  <c r="AD128" i="19" s="1"/>
  <c r="AD45" i="19"/>
  <c r="AD93" i="19" s="1"/>
  <c r="AD15" i="19"/>
  <c r="AD63" i="19" s="1"/>
  <c r="AD23" i="19"/>
  <c r="AD71" i="19" s="1"/>
  <c r="AD36" i="19"/>
  <c r="AD84" i="19" s="1"/>
  <c r="AD127" i="19" s="1"/>
  <c r="AD44" i="19"/>
  <c r="AD92" i="19" s="1"/>
  <c r="AD14" i="19"/>
  <c r="AD62" i="19" s="1"/>
  <c r="AD22" i="19"/>
  <c r="AD70" i="19" s="1"/>
  <c r="AD35" i="19"/>
  <c r="AD83" i="19" s="1"/>
  <c r="AD126" i="19" s="1"/>
  <c r="AD43" i="19"/>
  <c r="AD91" i="19" s="1"/>
  <c r="AD13" i="19"/>
  <c r="AD61" i="19" s="1"/>
  <c r="AD21" i="19"/>
  <c r="AD69" i="19" s="1"/>
  <c r="AD34" i="19"/>
  <c r="AD82" i="19" s="1"/>
  <c r="AD124" i="19" s="1"/>
  <c r="AD42" i="19"/>
  <c r="AD90" i="19" s="1"/>
  <c r="AD130" i="19" s="1"/>
  <c r="AD50" i="19"/>
  <c r="AD98" i="19" s="1"/>
  <c r="AD12" i="19"/>
  <c r="AD60" i="19" s="1"/>
  <c r="AD20" i="19"/>
  <c r="AD68" i="19" s="1"/>
  <c r="AD28" i="19"/>
  <c r="AD76" i="19" s="1"/>
  <c r="AD41" i="19"/>
  <c r="AD89" i="19" s="1"/>
  <c r="AD133" i="19" s="1"/>
  <c r="AD49" i="19"/>
  <c r="AD97" i="19" s="1"/>
  <c r="AD11" i="19"/>
  <c r="AD59" i="19" s="1"/>
  <c r="AD19" i="19"/>
  <c r="AD67" i="19" s="1"/>
  <c r="AD27" i="19"/>
  <c r="AD75" i="19" s="1"/>
  <c r="AD40" i="19"/>
  <c r="AD88" i="19" s="1"/>
  <c r="AD132" i="19" s="1"/>
  <c r="AD48" i="19"/>
  <c r="AD96" i="19" s="1"/>
  <c r="AD10" i="19"/>
  <c r="AD58" i="19" s="1"/>
  <c r="AD115" i="19" s="1"/>
  <c r="AD18" i="19"/>
  <c r="AD66" i="19" s="1"/>
  <c r="AD26" i="19"/>
  <c r="AD74" i="19" s="1"/>
  <c r="AD33" i="19"/>
  <c r="AD81" i="19" s="1"/>
  <c r="AD123" i="19" s="1"/>
  <c r="AB15" i="19"/>
  <c r="AB63" i="19" s="1"/>
  <c r="AB23" i="19"/>
  <c r="AB71" i="19" s="1"/>
  <c r="AB36" i="19"/>
  <c r="AB84" i="19" s="1"/>
  <c r="AB127" i="19" s="1"/>
  <c r="AB44" i="19"/>
  <c r="AB92" i="19" s="1"/>
  <c r="AB14" i="19"/>
  <c r="AB62" i="19" s="1"/>
  <c r="AB22" i="19"/>
  <c r="AB70" i="19" s="1"/>
  <c r="AB35" i="19"/>
  <c r="AB83" i="19" s="1"/>
  <c r="AB126" i="19" s="1"/>
  <c r="AB43" i="19"/>
  <c r="AB91" i="19" s="1"/>
  <c r="AB13" i="19"/>
  <c r="AB61" i="19" s="1"/>
  <c r="AB21" i="19"/>
  <c r="AB69" i="19" s="1"/>
  <c r="AB30" i="19"/>
  <c r="AB78" i="19" s="1"/>
  <c r="AB34" i="19"/>
  <c r="AB82" i="19" s="1"/>
  <c r="AB124" i="19" s="1"/>
  <c r="AB42" i="19"/>
  <c r="AB90" i="19" s="1"/>
  <c r="AB130" i="19" s="1"/>
  <c r="AB12" i="19"/>
  <c r="AB60" i="19" s="1"/>
  <c r="AB20" i="19"/>
  <c r="AB68" i="19" s="1"/>
  <c r="AB28" i="19"/>
  <c r="AB76" i="19" s="1"/>
  <c r="AB41" i="19"/>
  <c r="AB89" i="19" s="1"/>
  <c r="AB133" i="19" s="1"/>
  <c r="AB49" i="19"/>
  <c r="AB97" i="19" s="1"/>
  <c r="AB11" i="19"/>
  <c r="AB59" i="19" s="1"/>
  <c r="AB19" i="19"/>
  <c r="AB67" i="19" s="1"/>
  <c r="AB27" i="19"/>
  <c r="AB75" i="19" s="1"/>
  <c r="AB40" i="19"/>
  <c r="AB88" i="19" s="1"/>
  <c r="AB132" i="19" s="1"/>
  <c r="AB48" i="19"/>
  <c r="AB96" i="19" s="1"/>
  <c r="AB10" i="19"/>
  <c r="AB58" i="19" s="1"/>
  <c r="AB115" i="19" s="1"/>
  <c r="AB18" i="19"/>
  <c r="AB66" i="19" s="1"/>
  <c r="AB26" i="19"/>
  <c r="AB74" i="19" s="1"/>
  <c r="AB33" i="19"/>
  <c r="AB81" i="19" s="1"/>
  <c r="AB123" i="19" s="1"/>
  <c r="AB39" i="19"/>
  <c r="AB87" i="19" s="1"/>
  <c r="AB125" i="19" s="1"/>
  <c r="AB47" i="19"/>
  <c r="AB95" i="19" s="1"/>
  <c r="AB9" i="19"/>
  <c r="AB57" i="19" s="1"/>
  <c r="AB17" i="19"/>
  <c r="AB65" i="19" s="1"/>
  <c r="AB25" i="19"/>
  <c r="AB73" i="19" s="1"/>
  <c r="AB32" i="19"/>
  <c r="AB80" i="19" s="1"/>
  <c r="AD51" i="19"/>
  <c r="AD99" i="19" s="1"/>
  <c r="AA37" i="19"/>
  <c r="AA85" i="19" s="1"/>
  <c r="AA128" i="19" s="1"/>
  <c r="T28" i="19"/>
  <c r="T76" i="19" s="1"/>
  <c r="Q10" i="19"/>
  <c r="Q58" i="19" s="1"/>
  <c r="Q115" i="19" s="1"/>
  <c r="S28" i="19"/>
  <c r="S76" i="19" s="1"/>
  <c r="AA23" i="19"/>
  <c r="AA71" i="19" s="1"/>
  <c r="Q19" i="19"/>
  <c r="Q67" i="19" s="1"/>
  <c r="Q48" i="19"/>
  <c r="Q96" i="19" s="1"/>
  <c r="N47" i="19"/>
  <c r="N95" i="19" s="1"/>
  <c r="N39" i="19"/>
  <c r="N87" i="19" s="1"/>
  <c r="N125" i="19" s="1"/>
  <c r="T12" i="19"/>
  <c r="T60" i="19" s="1"/>
  <c r="S44" i="19"/>
  <c r="S92" i="19" s="1"/>
  <c r="AD25" i="19"/>
  <c r="AD73" i="19" s="1"/>
  <c r="AB16" i="19"/>
  <c r="AB64" i="19" s="1"/>
  <c r="S12" i="19"/>
  <c r="S60" i="19" s="1"/>
  <c r="AD32" i="19"/>
  <c r="AD80" i="19" s="1"/>
  <c r="AD122" i="19" s="1"/>
  <c r="AA16" i="19"/>
  <c r="AA64" i="19" s="1"/>
  <c r="AB45" i="19"/>
  <c r="AB93" i="19" s="1"/>
  <c r="AA40" i="19"/>
  <c r="AA88" i="19" s="1"/>
  <c r="AA132" i="19" s="1"/>
  <c r="AD38" i="19"/>
  <c r="AD86" i="19" s="1"/>
  <c r="AD134" i="19" s="1"/>
  <c r="D50" i="18" s="1"/>
  <c r="AD9" i="19"/>
  <c r="AD57" i="19" s="1"/>
  <c r="S40" i="19"/>
  <c r="S88" i="19" s="1"/>
  <c r="S132" i="19" s="1"/>
  <c r="S10" i="19"/>
  <c r="S58" i="19" s="1"/>
  <c r="S115" i="19" s="1"/>
  <c r="S18" i="19"/>
  <c r="S66" i="19" s="1"/>
  <c r="S26" i="19"/>
  <c r="S74" i="19" s="1"/>
  <c r="S33" i="19"/>
  <c r="S81" i="19" s="1"/>
  <c r="S123" i="19" s="1"/>
  <c r="S39" i="19"/>
  <c r="S87" i="19" s="1"/>
  <c r="S125" i="19" s="1"/>
  <c r="S47" i="19"/>
  <c r="S95" i="19" s="1"/>
  <c r="S9" i="19"/>
  <c r="S57" i="19" s="1"/>
  <c r="S17" i="19"/>
  <c r="S65" i="19" s="1"/>
  <c r="S25" i="19"/>
  <c r="S73" i="19" s="1"/>
  <c r="S32" i="19"/>
  <c r="S80" i="19" s="1"/>
  <c r="S38" i="19"/>
  <c r="S86" i="19" s="1"/>
  <c r="S134" i="19" s="1"/>
  <c r="S46" i="19"/>
  <c r="S94" i="19" s="1"/>
  <c r="S8" i="19"/>
  <c r="S56" i="19" s="1"/>
  <c r="S16" i="19"/>
  <c r="S64" i="19" s="1"/>
  <c r="S24" i="19"/>
  <c r="S72" i="19" s="1"/>
  <c r="S31" i="19"/>
  <c r="S79" i="19" s="1"/>
  <c r="S37" i="19"/>
  <c r="S85" i="19" s="1"/>
  <c r="S128" i="19" s="1"/>
  <c r="S45" i="19"/>
  <c r="S93" i="19" s="1"/>
  <c r="S15" i="19"/>
  <c r="S63" i="19" s="1"/>
  <c r="S23" i="19"/>
  <c r="S71" i="19" s="1"/>
  <c r="S36" i="19"/>
  <c r="S84" i="19" s="1"/>
  <c r="S127" i="19" s="1"/>
  <c r="S14" i="19"/>
  <c r="S62" i="19" s="1"/>
  <c r="S22" i="19"/>
  <c r="S70" i="19" s="1"/>
  <c r="S29" i="19"/>
  <c r="S77" i="19" s="1"/>
  <c r="S35" i="19"/>
  <c r="S83" i="19" s="1"/>
  <c r="S126" i="19" s="1"/>
  <c r="S43" i="19"/>
  <c r="S91" i="19" s="1"/>
  <c r="S13" i="19"/>
  <c r="S61" i="19" s="1"/>
  <c r="S21" i="19"/>
  <c r="S69" i="19" s="1"/>
  <c r="S42" i="19"/>
  <c r="S90" i="19" s="1"/>
  <c r="S130" i="19" s="1"/>
  <c r="T42" i="19"/>
  <c r="T90" i="19" s="1"/>
  <c r="T130" i="19" s="1"/>
  <c r="S27" i="19"/>
  <c r="S75" i="19" s="1"/>
  <c r="N25" i="19"/>
  <c r="N73" i="19" s="1"/>
  <c r="AB50" i="19"/>
  <c r="AB98" i="19" s="1"/>
  <c r="Q40" i="19"/>
  <c r="Q88" i="19" s="1"/>
  <c r="Q132" i="19" s="1"/>
  <c r="AB38" i="19"/>
  <c r="AB86" i="19" s="1"/>
  <c r="AB134" i="19" s="1"/>
  <c r="T34" i="19"/>
  <c r="T82" i="19" s="1"/>
  <c r="T124" i="19" s="1"/>
  <c r="N32" i="19"/>
  <c r="N80" i="19" s="1"/>
  <c r="N122" i="19" s="1"/>
  <c r="Q39" i="19"/>
  <c r="Q87" i="19" s="1"/>
  <c r="Q125" i="19" s="1"/>
  <c r="Q9" i="19"/>
  <c r="Q57" i="19" s="1"/>
  <c r="Q17" i="19"/>
  <c r="Q65" i="19" s="1"/>
  <c r="Q25" i="19"/>
  <c r="Q73" i="19" s="1"/>
  <c r="Q38" i="19"/>
  <c r="Q86" i="19" s="1"/>
  <c r="Q134" i="19" s="1"/>
  <c r="Q46" i="19"/>
  <c r="Q94" i="19" s="1"/>
  <c r="Q136" i="19" s="1"/>
  <c r="Q8" i="19"/>
  <c r="Q56" i="19" s="1"/>
  <c r="Q16" i="19"/>
  <c r="Q64" i="19" s="1"/>
  <c r="Q24" i="19"/>
  <c r="Q72" i="19" s="1"/>
  <c r="Q37" i="19"/>
  <c r="Q85" i="19" s="1"/>
  <c r="Q128" i="19" s="1"/>
  <c r="Q45" i="19"/>
  <c r="Q93" i="19" s="1"/>
  <c r="Q15" i="19"/>
  <c r="Q63" i="19" s="1"/>
  <c r="Q23" i="19"/>
  <c r="Q71" i="19" s="1"/>
  <c r="Q36" i="19"/>
  <c r="Q84" i="19" s="1"/>
  <c r="Q127" i="19" s="1"/>
  <c r="Q44" i="19"/>
  <c r="Q92" i="19" s="1"/>
  <c r="Q7" i="19"/>
  <c r="Q55" i="19" s="1"/>
  <c r="Q31" i="19"/>
  <c r="Q79" i="19" s="1"/>
  <c r="Q14" i="19"/>
  <c r="Q62" i="19" s="1"/>
  <c r="Q22" i="19"/>
  <c r="Q70" i="19" s="1"/>
  <c r="Q32" i="19"/>
  <c r="Q80" i="19" s="1"/>
  <c r="Q122" i="19" s="1"/>
  <c r="Q29" i="19"/>
  <c r="Q77" i="19" s="1"/>
  <c r="Q35" i="19"/>
  <c r="Q83" i="19" s="1"/>
  <c r="Q126" i="19" s="1"/>
  <c r="Q13" i="19"/>
  <c r="Q61" i="19" s="1"/>
  <c r="Q21" i="19"/>
  <c r="Q69" i="19" s="1"/>
  <c r="Q42" i="19"/>
  <c r="Q90" i="19" s="1"/>
  <c r="Q130" i="19" s="1"/>
  <c r="Q12" i="19"/>
  <c r="Q60" i="19" s="1"/>
  <c r="Q20" i="19"/>
  <c r="Q68" i="19" s="1"/>
  <c r="Q28" i="19"/>
  <c r="Q76" i="19" s="1"/>
  <c r="Q34" i="19"/>
  <c r="Q82" i="19" s="1"/>
  <c r="Q124" i="19" s="1"/>
  <c r="Q41" i="19"/>
  <c r="Q89" i="19" s="1"/>
  <c r="Q133" i="19" s="1"/>
  <c r="AA36" i="19"/>
  <c r="AA84" i="19" s="1"/>
  <c r="AA127" i="19" s="1"/>
  <c r="AA44" i="19"/>
  <c r="AA92" i="19" s="1"/>
  <c r="AA14" i="19"/>
  <c r="AA62" i="19" s="1"/>
  <c r="AA22" i="19"/>
  <c r="AA70" i="19" s="1"/>
  <c r="AA35" i="19"/>
  <c r="AA83" i="19" s="1"/>
  <c r="AA126" i="19" s="1"/>
  <c r="AA43" i="19"/>
  <c r="AA91" i="19" s="1"/>
  <c r="AA51" i="19"/>
  <c r="AA99" i="19" s="1"/>
  <c r="AA13" i="19"/>
  <c r="AA61" i="19" s="1"/>
  <c r="AA21" i="19"/>
  <c r="AA69" i="19" s="1"/>
  <c r="AA34" i="19"/>
  <c r="AA82" i="19" s="1"/>
  <c r="AA124" i="19" s="1"/>
  <c r="AA42" i="19"/>
  <c r="AA90" i="19" s="1"/>
  <c r="AA130" i="19" s="1"/>
  <c r="AA50" i="19"/>
  <c r="AA98" i="19" s="1"/>
  <c r="AA12" i="19"/>
  <c r="AA60" i="19" s="1"/>
  <c r="AA20" i="19"/>
  <c r="AA68" i="19" s="1"/>
  <c r="AA28" i="19"/>
  <c r="AA76" i="19" s="1"/>
  <c r="AA41" i="19"/>
  <c r="AA89" i="19" s="1"/>
  <c r="AA133" i="19" s="1"/>
  <c r="AA49" i="19"/>
  <c r="AA97" i="19" s="1"/>
  <c r="AA11" i="19"/>
  <c r="AA59" i="19" s="1"/>
  <c r="AA19" i="19"/>
  <c r="AA67" i="19" s="1"/>
  <c r="AA27" i="19"/>
  <c r="AA75" i="19" s="1"/>
  <c r="AA10" i="19"/>
  <c r="AA58" i="19" s="1"/>
  <c r="AA115" i="19" s="1"/>
  <c r="AA18" i="19"/>
  <c r="AA66" i="19" s="1"/>
  <c r="AA26" i="19"/>
  <c r="AA74" i="19" s="1"/>
  <c r="AA33" i="19"/>
  <c r="AA81" i="19" s="1"/>
  <c r="AA123" i="19" s="1"/>
  <c r="AA39" i="19"/>
  <c r="AA87" i="19" s="1"/>
  <c r="AA125" i="19" s="1"/>
  <c r="AA47" i="19"/>
  <c r="AA95" i="19" s="1"/>
  <c r="AA131" i="19" s="1"/>
  <c r="AA9" i="19"/>
  <c r="AA57" i="19" s="1"/>
  <c r="AA17" i="19"/>
  <c r="AA65" i="19" s="1"/>
  <c r="AA25" i="19"/>
  <c r="AA73" i="19" s="1"/>
  <c r="AA32" i="19"/>
  <c r="AA80" i="19" s="1"/>
  <c r="AA38" i="19"/>
  <c r="AA86" i="19" s="1"/>
  <c r="AA134" i="19" s="1"/>
  <c r="S51" i="19"/>
  <c r="S99" i="19" s="1"/>
  <c r="AD46" i="19"/>
  <c r="AD94" i="19" s="1"/>
  <c r="S34" i="19"/>
  <c r="S82" i="19" s="1"/>
  <c r="S124" i="19" s="1"/>
  <c r="AD29" i="19"/>
  <c r="AD77" i="19" s="1"/>
  <c r="Q27" i="19"/>
  <c r="Q75" i="19" s="1"/>
  <c r="S11" i="19"/>
  <c r="S59" i="19" s="1"/>
  <c r="N9" i="19"/>
  <c r="N57" i="19" s="1"/>
  <c r="AB29" i="19"/>
  <c r="AB77" i="19" s="1"/>
  <c r="AD7" i="19"/>
  <c r="AD55" i="19" s="1"/>
  <c r="AB46" i="19"/>
  <c r="AB94" i="19" s="1"/>
  <c r="AB136" i="19" s="1"/>
  <c r="AB24" i="19"/>
  <c r="AB72" i="19" s="1"/>
  <c r="S20" i="19"/>
  <c r="S68" i="19" s="1"/>
  <c r="AA15" i="19"/>
  <c r="AA63" i="19" s="1"/>
  <c r="Q11" i="19"/>
  <c r="Q59" i="19" s="1"/>
  <c r="N8" i="19"/>
  <c r="N56" i="19" s="1"/>
  <c r="N16" i="19"/>
  <c r="N64" i="19" s="1"/>
  <c r="N24" i="19"/>
  <c r="N72" i="19" s="1"/>
  <c r="N37" i="19"/>
  <c r="N85" i="19" s="1"/>
  <c r="N128" i="19" s="1"/>
  <c r="N45" i="19"/>
  <c r="N93" i="19" s="1"/>
  <c r="N131" i="19" s="1"/>
  <c r="N15" i="19"/>
  <c r="N63" i="19" s="1"/>
  <c r="N23" i="19"/>
  <c r="N71" i="19" s="1"/>
  <c r="N31" i="19"/>
  <c r="N79" i="19" s="1"/>
  <c r="N44" i="19"/>
  <c r="N92" i="19" s="1"/>
  <c r="N36" i="19"/>
  <c r="N84" i="19" s="1"/>
  <c r="N127" i="19" s="1"/>
  <c r="N14" i="19"/>
  <c r="N62" i="19" s="1"/>
  <c r="N22" i="19"/>
  <c r="N70" i="19" s="1"/>
  <c r="N29" i="19"/>
  <c r="N77" i="19" s="1"/>
  <c r="N35" i="19"/>
  <c r="N83" i="19" s="1"/>
  <c r="N126" i="19" s="1"/>
  <c r="N43" i="19"/>
  <c r="N91" i="19" s="1"/>
  <c r="N13" i="19"/>
  <c r="N61" i="19" s="1"/>
  <c r="N21" i="19"/>
  <c r="N69" i="19" s="1"/>
  <c r="N50" i="19"/>
  <c r="N98" i="19" s="1"/>
  <c r="N42" i="19"/>
  <c r="N90" i="19" s="1"/>
  <c r="N130" i="19" s="1"/>
  <c r="N12" i="19"/>
  <c r="N60" i="19" s="1"/>
  <c r="N20" i="19"/>
  <c r="N68" i="19" s="1"/>
  <c r="N28" i="19"/>
  <c r="N76" i="19" s="1"/>
  <c r="N34" i="19"/>
  <c r="N82" i="19" s="1"/>
  <c r="N124" i="19" s="1"/>
  <c r="N41" i="19"/>
  <c r="N89" i="19" s="1"/>
  <c r="N133" i="19" s="1"/>
  <c r="N49" i="19"/>
  <c r="N97" i="19" s="1"/>
  <c r="N11" i="19"/>
  <c r="N59" i="19" s="1"/>
  <c r="N19" i="19"/>
  <c r="N67" i="19" s="1"/>
  <c r="N27" i="19"/>
  <c r="N75" i="19" s="1"/>
  <c r="N40" i="19"/>
  <c r="N88" i="19" s="1"/>
  <c r="N132" i="19" s="1"/>
  <c r="N48" i="19"/>
  <c r="N96" i="19" s="1"/>
  <c r="N10" i="19"/>
  <c r="N58" i="19" s="1"/>
  <c r="N115" i="19" s="1"/>
  <c r="N18" i="19"/>
  <c r="N66" i="19" s="1"/>
  <c r="N26" i="19"/>
  <c r="N74" i="19" s="1"/>
  <c r="N33" i="19"/>
  <c r="N81" i="19" s="1"/>
  <c r="N123" i="19" s="1"/>
  <c r="AB7" i="19"/>
  <c r="AB55" i="19" s="1"/>
  <c r="AD47" i="19"/>
  <c r="AD95" i="19" s="1"/>
  <c r="AA46" i="19"/>
  <c r="AA94" i="19" s="1"/>
  <c r="AB31" i="19"/>
  <c r="AB79" i="19" s="1"/>
  <c r="AA24" i="19"/>
  <c r="AA72" i="19" s="1"/>
  <c r="T11" i="19"/>
  <c r="T59" i="19" s="1"/>
  <c r="T19" i="19"/>
  <c r="T67" i="19" s="1"/>
  <c r="T27" i="19"/>
  <c r="T75" i="19" s="1"/>
  <c r="T40" i="19"/>
  <c r="T88" i="19" s="1"/>
  <c r="T132" i="19" s="1"/>
  <c r="T10" i="19"/>
  <c r="T58" i="19" s="1"/>
  <c r="T115" i="19" s="1"/>
  <c r="T18" i="19"/>
  <c r="T66" i="19" s="1"/>
  <c r="T26" i="19"/>
  <c r="T74" i="19" s="1"/>
  <c r="T33" i="19"/>
  <c r="T81" i="19" s="1"/>
  <c r="T123" i="19" s="1"/>
  <c r="T47" i="19"/>
  <c r="T95" i="19" s="1"/>
  <c r="T39" i="19"/>
  <c r="T87" i="19" s="1"/>
  <c r="T125" i="19" s="1"/>
  <c r="T9" i="19"/>
  <c r="T57" i="19" s="1"/>
  <c r="T17" i="19"/>
  <c r="T65" i="19" s="1"/>
  <c r="T25" i="19"/>
  <c r="T73" i="19" s="1"/>
  <c r="T32" i="19"/>
  <c r="T80" i="19" s="1"/>
  <c r="T122" i="19" s="1"/>
  <c r="T38" i="19"/>
  <c r="T86" i="19" s="1"/>
  <c r="T134" i="19" s="1"/>
  <c r="T46" i="19"/>
  <c r="T94" i="19" s="1"/>
  <c r="T8" i="19"/>
  <c r="T56" i="19" s="1"/>
  <c r="T16" i="19"/>
  <c r="T64" i="19" s="1"/>
  <c r="T24" i="19"/>
  <c r="T72" i="19" s="1"/>
  <c r="T31" i="19"/>
  <c r="T79" i="19" s="1"/>
  <c r="T37" i="19"/>
  <c r="T85" i="19" s="1"/>
  <c r="T128" i="19" s="1"/>
  <c r="T45" i="19"/>
  <c r="T93" i="19" s="1"/>
  <c r="T15" i="19"/>
  <c r="T63" i="19" s="1"/>
  <c r="T23" i="19"/>
  <c r="T71" i="19" s="1"/>
  <c r="T36" i="19"/>
  <c r="T84" i="19" s="1"/>
  <c r="T127" i="19" s="1"/>
  <c r="T44" i="19"/>
  <c r="T92" i="19" s="1"/>
  <c r="T14" i="19"/>
  <c r="T62" i="19" s="1"/>
  <c r="T22" i="19"/>
  <c r="T70" i="19" s="1"/>
  <c r="T29" i="19"/>
  <c r="T77" i="19" s="1"/>
  <c r="T35" i="19"/>
  <c r="T83" i="19" s="1"/>
  <c r="T126" i="19" s="1"/>
  <c r="T43" i="19"/>
  <c r="T91" i="19" s="1"/>
  <c r="T51" i="19"/>
  <c r="T99" i="19" s="1"/>
  <c r="T13" i="19"/>
  <c r="T61" i="19" s="1"/>
  <c r="T21" i="19"/>
  <c r="T69" i="19" s="1"/>
  <c r="AA7" i="19"/>
  <c r="AA55" i="19" s="1"/>
  <c r="N51" i="19"/>
  <c r="N99" i="19" s="1"/>
  <c r="T41" i="19"/>
  <c r="T89" i="19" s="1"/>
  <c r="T133" i="19" s="1"/>
  <c r="AA31" i="19"/>
  <c r="AA79" i="19" s="1"/>
  <c r="AD17" i="19"/>
  <c r="AD65" i="19" s="1"/>
  <c r="AB8" i="19"/>
  <c r="AB56" i="19" s="1"/>
  <c r="Q43" i="19"/>
  <c r="Q91" i="19" s="1"/>
  <c r="S41" i="19"/>
  <c r="S89" i="19" s="1"/>
  <c r="S133" i="19" s="1"/>
  <c r="AA8" i="19"/>
  <c r="AA56" i="19" s="1"/>
  <c r="S50" i="19"/>
  <c r="S98" i="19" s="1"/>
  <c r="AA48" i="19"/>
  <c r="AA96" i="19" s="1"/>
  <c r="AD39" i="19"/>
  <c r="AD87" i="19" s="1"/>
  <c r="AD125" i="19" s="1"/>
  <c r="D41" i="18" s="1"/>
  <c r="Q26" i="19"/>
  <c r="Q74" i="19" s="1"/>
  <c r="Q50" i="19"/>
  <c r="Q98" i="19" s="1"/>
  <c r="T48" i="19"/>
  <c r="T96" i="19" s="1"/>
  <c r="Q47" i="19"/>
  <c r="Q95" i="19" s="1"/>
  <c r="N46" i="19"/>
  <c r="N94" i="19" s="1"/>
  <c r="AB37" i="19"/>
  <c r="AB85" i="19" s="1"/>
  <c r="AB128" i="19" s="1"/>
  <c r="Q33" i="19"/>
  <c r="Q81" i="19" s="1"/>
  <c r="Q123" i="19" s="1"/>
  <c r="S19" i="19"/>
  <c r="S67" i="19" s="1"/>
  <c r="N17" i="19"/>
  <c r="N65" i="19" s="1"/>
  <c r="AE40" i="19"/>
  <c r="AE88" i="19" s="1"/>
  <c r="AE132" i="19" s="1"/>
  <c r="AE27" i="19"/>
  <c r="AE75" i="19" s="1"/>
  <c r="AE19" i="19"/>
  <c r="AE67" i="19" s="1"/>
  <c r="AE11" i="19"/>
  <c r="AE59" i="19" s="1"/>
  <c r="AE41" i="19"/>
  <c r="AE89" i="19" s="1"/>
  <c r="AE133" i="19" s="1"/>
  <c r="AE28" i="19"/>
  <c r="AE76" i="19" s="1"/>
  <c r="AE20" i="19"/>
  <c r="AE68" i="19" s="1"/>
  <c r="AE12" i="19"/>
  <c r="AE60" i="19" s="1"/>
  <c r="AE34" i="19"/>
  <c r="AE82" i="19" s="1"/>
  <c r="AE124" i="19" s="1"/>
  <c r="AE21" i="19"/>
  <c r="AE69" i="19" s="1"/>
  <c r="AE13" i="19"/>
  <c r="AE61" i="19" s="1"/>
  <c r="AE51" i="19"/>
  <c r="AE99" i="19" s="1"/>
  <c r="AE43" i="19"/>
  <c r="AE91" i="19" s="1"/>
  <c r="AE35" i="19"/>
  <c r="AE83" i="19" s="1"/>
  <c r="AE126" i="19" s="1"/>
  <c r="AE30" i="19"/>
  <c r="AE78" i="19" s="1"/>
  <c r="AE22" i="19"/>
  <c r="AE70" i="19" s="1"/>
  <c r="AE14" i="19"/>
  <c r="AE62" i="19" s="1"/>
  <c r="AE44" i="19"/>
  <c r="AE92" i="19" s="1"/>
  <c r="AE36" i="19"/>
  <c r="AE84" i="19" s="1"/>
  <c r="AE127" i="19" s="1"/>
  <c r="AE23" i="19"/>
  <c r="AE71" i="19" s="1"/>
  <c r="AE15" i="19"/>
  <c r="AE63" i="19" s="1"/>
  <c r="AE45" i="19"/>
  <c r="AE93" i="19" s="1"/>
  <c r="AE37" i="19"/>
  <c r="AE85" i="19" s="1"/>
  <c r="AE128" i="19" s="1"/>
  <c r="AE31" i="19"/>
  <c r="AE79" i="19" s="1"/>
  <c r="AE24" i="19"/>
  <c r="AE72" i="19" s="1"/>
  <c r="AE119" i="19" s="1"/>
  <c r="AE16" i="19"/>
  <c r="AE64" i="19" s="1"/>
  <c r="AE8" i="19"/>
  <c r="AE56" i="19" s="1"/>
  <c r="AR68" i="19"/>
  <c r="AV68" i="19" s="1"/>
  <c r="AR67" i="19"/>
  <c r="AV67" i="19" s="1"/>
  <c r="AR30" i="19"/>
  <c r="AV30" i="19" s="1"/>
  <c r="AV64" i="19"/>
  <c r="AS28" i="19"/>
  <c r="AA30" i="19" s="1"/>
  <c r="AA78" i="19" s="1"/>
  <c r="AQ28" i="19"/>
  <c r="AV63" i="19"/>
  <c r="F9" i="19" s="1"/>
  <c r="L294" i="45" l="1"/>
  <c r="L15" i="44"/>
  <c r="L228" i="45"/>
  <c r="L182" i="45"/>
  <c r="L161" i="45"/>
  <c r="L188" i="45"/>
  <c r="L269" i="45"/>
  <c r="L215" i="45"/>
  <c r="L107" i="45"/>
  <c r="C10" i="23" s="1"/>
  <c r="L138" i="45"/>
  <c r="L300" i="45"/>
  <c r="C14" i="30" s="1"/>
  <c r="L135" i="45"/>
  <c r="L309" i="45"/>
  <c r="C23" i="30" s="1"/>
  <c r="L153" i="45"/>
  <c r="L159" i="45"/>
  <c r="L79" i="45"/>
  <c r="L322" i="45" s="1"/>
  <c r="C9" i="29" s="1"/>
  <c r="L186" i="45"/>
  <c r="L234" i="45"/>
  <c r="L174" i="45"/>
  <c r="L202" i="45"/>
  <c r="C24" i="31" s="1"/>
  <c r="L148" i="45"/>
  <c r="L175" i="45"/>
  <c r="L77" i="45"/>
  <c r="L104" i="45" s="1"/>
  <c r="L101" i="45"/>
  <c r="L155" i="45"/>
  <c r="C3" i="22" s="1"/>
  <c r="L209" i="45"/>
  <c r="L201" i="45"/>
  <c r="C23" i="31" s="1"/>
  <c r="L105" i="45"/>
  <c r="L224" i="45"/>
  <c r="L184" i="45"/>
  <c r="L288" i="45"/>
  <c r="L126" i="45"/>
  <c r="L213" i="45"/>
  <c r="L274" i="45"/>
  <c r="L236" i="45"/>
  <c r="L336" i="45"/>
  <c r="C23" i="29" s="1"/>
  <c r="L24" i="44"/>
  <c r="M24" i="44" s="1"/>
  <c r="N24" i="44" s="1"/>
  <c r="L301" i="45"/>
  <c r="C15" i="30" s="1"/>
  <c r="L328" i="45"/>
  <c r="L128" i="45"/>
  <c r="L112" i="45"/>
  <c r="C15" i="23" s="1"/>
  <c r="M4" i="42"/>
  <c r="M21" i="42"/>
  <c r="L247" i="45"/>
  <c r="L324" i="45"/>
  <c r="C11" i="29" s="1"/>
  <c r="L297" i="45"/>
  <c r="L82" i="45"/>
  <c r="L325" i="45" s="1"/>
  <c r="C12" i="29" s="1"/>
  <c r="L305" i="45"/>
  <c r="C19" i="30" s="1"/>
  <c r="M51" i="45"/>
  <c r="M349" i="45" s="1"/>
  <c r="D9" i="26" s="1"/>
  <c r="C3" i="28"/>
  <c r="C19" i="31"/>
  <c r="C22" i="23"/>
  <c r="O6" i="42"/>
  <c r="P6" i="42" s="1"/>
  <c r="Q6" i="42" s="1"/>
  <c r="R6" i="42" s="1"/>
  <c r="M50" i="45"/>
  <c r="M348" i="45" s="1"/>
  <c r="D8" i="26" s="1"/>
  <c r="C10" i="25"/>
  <c r="M57" i="45"/>
  <c r="M356" i="45" s="1"/>
  <c r="D16" i="26" s="1"/>
  <c r="C8" i="23"/>
  <c r="M20" i="44"/>
  <c r="M18" i="45"/>
  <c r="L317" i="45"/>
  <c r="C3" i="29" s="1"/>
  <c r="L165" i="45"/>
  <c r="L219" i="45"/>
  <c r="L192" i="45"/>
  <c r="L111" i="45"/>
  <c r="L337" i="45"/>
  <c r="L229" i="45"/>
  <c r="L256" i="45"/>
  <c r="L283" i="45"/>
  <c r="M69" i="45"/>
  <c r="M364" i="45" s="1"/>
  <c r="D24" i="26" s="1"/>
  <c r="M74" i="45"/>
  <c r="M263" i="45" s="1"/>
  <c r="M343" i="45"/>
  <c r="D3" i="26" s="1"/>
  <c r="L321" i="45"/>
  <c r="C8" i="29" s="1"/>
  <c r="L290" i="45"/>
  <c r="M95" i="45"/>
  <c r="L207" i="45"/>
  <c r="L308" i="45"/>
  <c r="L120" i="45"/>
  <c r="L255" i="45"/>
  <c r="L282" i="45"/>
  <c r="C11" i="32"/>
  <c r="C23" i="32"/>
  <c r="M54" i="45"/>
  <c r="M353" i="45" s="1"/>
  <c r="D13" i="26" s="1"/>
  <c r="L240" i="45"/>
  <c r="L320" i="45"/>
  <c r="L239" i="45"/>
  <c r="L158" i="45"/>
  <c r="L185" i="45"/>
  <c r="L266" i="45"/>
  <c r="M60" i="45"/>
  <c r="M359" i="45" s="1"/>
  <c r="D19" i="26" s="1"/>
  <c r="M59" i="45"/>
  <c r="M358" i="45" s="1"/>
  <c r="D18" i="26" s="1"/>
  <c r="M80" i="45"/>
  <c r="M350" i="45"/>
  <c r="D10" i="26" s="1"/>
  <c r="C8" i="30"/>
  <c r="C11" i="30"/>
  <c r="M11" i="44"/>
  <c r="M9" i="45"/>
  <c r="C8" i="27"/>
  <c r="C3" i="25"/>
  <c r="C14" i="32"/>
  <c r="C14" i="28"/>
  <c r="L200" i="45"/>
  <c r="C10" i="28"/>
  <c r="C3" i="23"/>
  <c r="M9" i="44"/>
  <c r="N8" i="45" s="1"/>
  <c r="M48" i="45"/>
  <c r="M346" i="45" s="1"/>
  <c r="D6" i="26" s="1"/>
  <c r="L5" i="44"/>
  <c r="L4" i="45"/>
  <c r="C8" i="22"/>
  <c r="C3" i="31"/>
  <c r="L227" i="45"/>
  <c r="C6" i="28"/>
  <c r="L146" i="45"/>
  <c r="C15" i="25"/>
  <c r="L217" i="45"/>
  <c r="L109" i="45"/>
  <c r="L190" i="45"/>
  <c r="L136" i="45"/>
  <c r="L298" i="45"/>
  <c r="L163" i="45"/>
  <c r="L271" i="45"/>
  <c r="C24" i="32"/>
  <c r="M15" i="44"/>
  <c r="N13" i="45" s="1"/>
  <c r="M13" i="45"/>
  <c r="M56" i="45" s="1"/>
  <c r="C8" i="31"/>
  <c r="C14" i="29"/>
  <c r="M63" i="45"/>
  <c r="M362" i="45" s="1"/>
  <c r="D22" i="26" s="1"/>
  <c r="L160" i="45"/>
  <c r="L134" i="45"/>
  <c r="L193" i="45"/>
  <c r="L166" i="45"/>
  <c r="L220" i="45"/>
  <c r="L57" i="45"/>
  <c r="L356" i="45" s="1"/>
  <c r="C16" i="26" s="1"/>
  <c r="L157" i="45"/>
  <c r="L238" i="45"/>
  <c r="L292" i="45"/>
  <c r="L211" i="45"/>
  <c r="L103" i="45"/>
  <c r="L130" i="45"/>
  <c r="L319" i="45"/>
  <c r="L66" i="45"/>
  <c r="L366" i="45" s="1"/>
  <c r="C26" i="26" s="1"/>
  <c r="C3" i="32"/>
  <c r="M77" i="45"/>
  <c r="C2" i="32"/>
  <c r="M53" i="45"/>
  <c r="M352" i="45" s="1"/>
  <c r="D12" i="26" s="1"/>
  <c r="M4" i="44"/>
  <c r="N3" i="45" s="1"/>
  <c r="C10" i="31"/>
  <c r="C2" i="22"/>
  <c r="L281" i="45"/>
  <c r="C6" i="31"/>
  <c r="M26" i="44"/>
  <c r="M23" i="45"/>
  <c r="L58" i="45"/>
  <c r="L357" i="45" s="1"/>
  <c r="C17" i="26" s="1"/>
  <c r="M62" i="45"/>
  <c r="M361" i="45" s="1"/>
  <c r="D21" i="26" s="1"/>
  <c r="M45" i="45"/>
  <c r="C10" i="22"/>
  <c r="L254" i="45"/>
  <c r="C15" i="28"/>
  <c r="C15" i="29"/>
  <c r="L90" i="45"/>
  <c r="L88" i="45"/>
  <c r="C19" i="27"/>
  <c r="C22" i="22"/>
  <c r="C10" i="30"/>
  <c r="L46" i="45"/>
  <c r="L65" i="45"/>
  <c r="L365" i="45" s="1"/>
  <c r="C25" i="26" s="1"/>
  <c r="C10" i="27"/>
  <c r="M46" i="45"/>
  <c r="M344" i="45" s="1"/>
  <c r="D4" i="26" s="1"/>
  <c r="L143" i="45"/>
  <c r="L278" i="45"/>
  <c r="L170" i="45"/>
  <c r="L251" i="45"/>
  <c r="L116" i="45"/>
  <c r="M16" i="44"/>
  <c r="N14" i="45" s="1"/>
  <c r="M17" i="44"/>
  <c r="N15" i="45" s="1"/>
  <c r="M15" i="45"/>
  <c r="C23" i="27"/>
  <c r="C2" i="25"/>
  <c r="L99" i="45"/>
  <c r="L180" i="45"/>
  <c r="L261" i="45"/>
  <c r="M64" i="45"/>
  <c r="M363" i="45" s="1"/>
  <c r="D23" i="26" s="1"/>
  <c r="M14" i="44"/>
  <c r="N12" i="45" s="1"/>
  <c r="M12" i="45"/>
  <c r="C2" i="30"/>
  <c r="C14" i="25"/>
  <c r="L91" i="45"/>
  <c r="L335" i="45"/>
  <c r="C23" i="22"/>
  <c r="C15" i="32"/>
  <c r="L332" i="45"/>
  <c r="C24" i="22"/>
  <c r="L132" i="45"/>
  <c r="L162" i="45"/>
  <c r="L243" i="45"/>
  <c r="L108" i="45"/>
  <c r="L216" i="45"/>
  <c r="L187" i="45"/>
  <c r="L214" i="45"/>
  <c r="L295" i="45"/>
  <c r="L189" i="45"/>
  <c r="L270" i="45"/>
  <c r="L299" i="45"/>
  <c r="L326" i="45"/>
  <c r="L272" i="45"/>
  <c r="L191" i="45"/>
  <c r="L110" i="45"/>
  <c r="L218" i="45"/>
  <c r="L245" i="45"/>
  <c r="L137" i="45"/>
  <c r="L164" i="45"/>
  <c r="M14" i="42"/>
  <c r="M27" i="44" s="1"/>
  <c r="N24" i="45" s="1"/>
  <c r="N67" i="45" s="1"/>
  <c r="M3" i="44"/>
  <c r="N3" i="44" s="1"/>
  <c r="O3" i="44" s="1"/>
  <c r="M25" i="44"/>
  <c r="M7" i="42"/>
  <c r="N7" i="42" s="1"/>
  <c r="M11" i="42"/>
  <c r="M13" i="44" s="1"/>
  <c r="N11" i="45" s="1"/>
  <c r="M2" i="44"/>
  <c r="N2" i="45" s="1"/>
  <c r="N12" i="42"/>
  <c r="M16" i="42"/>
  <c r="M28" i="44" s="1"/>
  <c r="N25" i="45" s="1"/>
  <c r="N68" i="45" s="1"/>
  <c r="M20" i="42"/>
  <c r="M23" i="44" s="1"/>
  <c r="N21" i="45" s="1"/>
  <c r="O19" i="42"/>
  <c r="M29" i="42"/>
  <c r="M8" i="44" s="1"/>
  <c r="N7" i="45" s="1"/>
  <c r="M15" i="42"/>
  <c r="M29" i="44" s="1"/>
  <c r="N26" i="45" s="1"/>
  <c r="N69" i="45" s="1"/>
  <c r="N21" i="42"/>
  <c r="O9" i="42"/>
  <c r="N2" i="42"/>
  <c r="O2" i="42" s="1"/>
  <c r="N22" i="42"/>
  <c r="M27" i="42"/>
  <c r="N27" i="42" s="1"/>
  <c r="N23" i="42"/>
  <c r="O23" i="42" s="1"/>
  <c r="P23" i="42" s="1"/>
  <c r="N18" i="42"/>
  <c r="M3" i="42"/>
  <c r="M19" i="44" s="1"/>
  <c r="N17" i="45" s="1"/>
  <c r="N60" i="45" s="1"/>
  <c r="O5" i="42"/>
  <c r="M17" i="42"/>
  <c r="M22" i="44" s="1"/>
  <c r="N20" i="45" s="1"/>
  <c r="N24" i="42"/>
  <c r="N10" i="44" s="1"/>
  <c r="O28" i="42"/>
  <c r="P28" i="42" s="1"/>
  <c r="M10" i="42"/>
  <c r="M6" i="44" s="1"/>
  <c r="N5" i="45" s="1"/>
  <c r="O8" i="42"/>
  <c r="M25" i="42"/>
  <c r="N25" i="42" s="1"/>
  <c r="M26" i="42"/>
  <c r="M12" i="44" s="1"/>
  <c r="N10" i="45" s="1"/>
  <c r="N13" i="42"/>
  <c r="O13" i="42" s="1"/>
  <c r="N4" i="42"/>
  <c r="D39" i="18"/>
  <c r="N119" i="19"/>
  <c r="AE122" i="19"/>
  <c r="D38" i="18" s="1"/>
  <c r="T129" i="19"/>
  <c r="D46" i="18"/>
  <c r="J116" i="19"/>
  <c r="AE131" i="19"/>
  <c r="AD117" i="19"/>
  <c r="AA129" i="19"/>
  <c r="T119" i="19"/>
  <c r="AE118" i="19"/>
  <c r="Q117" i="19"/>
  <c r="S117" i="19"/>
  <c r="N116" i="19"/>
  <c r="AA120" i="19"/>
  <c r="T118" i="19"/>
  <c r="AA119" i="19"/>
  <c r="D31" i="18"/>
  <c r="J129" i="19"/>
  <c r="J119" i="19"/>
  <c r="S129" i="19"/>
  <c r="S120" i="19"/>
  <c r="AD118" i="19"/>
  <c r="D34" i="18" s="1"/>
  <c r="AB129" i="19"/>
  <c r="S118" i="19"/>
  <c r="S136" i="19"/>
  <c r="AB131" i="19"/>
  <c r="AE129" i="19"/>
  <c r="AD116" i="19"/>
  <c r="AA118" i="19"/>
  <c r="N136" i="19"/>
  <c r="T116" i="19"/>
  <c r="S116" i="19"/>
  <c r="T136" i="19"/>
  <c r="Q120" i="19"/>
  <c r="AA136" i="19"/>
  <c r="AA116" i="19"/>
  <c r="AD136" i="19"/>
  <c r="T117" i="19"/>
  <c r="AB120" i="19"/>
  <c r="AB118" i="19"/>
  <c r="AE116" i="19"/>
  <c r="N120" i="19"/>
  <c r="N118" i="19"/>
  <c r="Q129" i="19"/>
  <c r="Q116" i="19"/>
  <c r="Q131" i="19"/>
  <c r="N129" i="19"/>
  <c r="AA117" i="19"/>
  <c r="S119" i="19"/>
  <c r="AA122" i="19"/>
  <c r="N117" i="19"/>
  <c r="T120" i="19"/>
  <c r="Q119" i="19"/>
  <c r="T131" i="19"/>
  <c r="AB119" i="19"/>
  <c r="Q118" i="19"/>
  <c r="D44" i="18"/>
  <c r="AB116" i="19"/>
  <c r="J122" i="19"/>
  <c r="AD119" i="19"/>
  <c r="D35" i="18" s="1"/>
  <c r="S122" i="19"/>
  <c r="J136" i="19"/>
  <c r="AE120" i="19"/>
  <c r="D40" i="18"/>
  <c r="AB117" i="19"/>
  <c r="AD120" i="19"/>
  <c r="AD129" i="19"/>
  <c r="D45" i="18" s="1"/>
  <c r="J117" i="19"/>
  <c r="D42" i="18"/>
  <c r="AB122" i="19"/>
  <c r="D48" i="18"/>
  <c r="AE136" i="19"/>
  <c r="S131" i="19"/>
  <c r="J118" i="19"/>
  <c r="D32" i="18"/>
  <c r="D43" i="18"/>
  <c r="J120" i="19"/>
  <c r="D49" i="18"/>
  <c r="AD131" i="19"/>
  <c r="AE117" i="19"/>
  <c r="D33" i="18" s="1"/>
  <c r="I35" i="19"/>
  <c r="I83" i="19" s="1"/>
  <c r="I126" i="19" s="1"/>
  <c r="I43" i="19"/>
  <c r="I91" i="19" s="1"/>
  <c r="I13" i="19"/>
  <c r="I61" i="19" s="1"/>
  <c r="I21" i="19"/>
  <c r="I69" i="19" s="1"/>
  <c r="I42" i="19"/>
  <c r="I90" i="19" s="1"/>
  <c r="I130" i="19" s="1"/>
  <c r="I50" i="19"/>
  <c r="I98" i="19" s="1"/>
  <c r="I29" i="19"/>
  <c r="I77" i="19" s="1"/>
  <c r="I12" i="19"/>
  <c r="I60" i="19" s="1"/>
  <c r="I20" i="19"/>
  <c r="I68" i="19" s="1"/>
  <c r="I28" i="19"/>
  <c r="I76" i="19" s="1"/>
  <c r="I34" i="19"/>
  <c r="I82" i="19" s="1"/>
  <c r="I124" i="19" s="1"/>
  <c r="I41" i="19"/>
  <c r="I89" i="19" s="1"/>
  <c r="I133" i="19" s="1"/>
  <c r="I49" i="19"/>
  <c r="I97" i="19" s="1"/>
  <c r="I11" i="19"/>
  <c r="I59" i="19" s="1"/>
  <c r="I19" i="19"/>
  <c r="I67" i="19" s="1"/>
  <c r="I27" i="19"/>
  <c r="I75" i="19" s="1"/>
  <c r="I40" i="19"/>
  <c r="I88" i="19" s="1"/>
  <c r="I132" i="19" s="1"/>
  <c r="I48" i="19"/>
  <c r="I96" i="19" s="1"/>
  <c r="I10" i="19"/>
  <c r="I58" i="19" s="1"/>
  <c r="I115" i="19" s="1"/>
  <c r="I18" i="19"/>
  <c r="I66" i="19" s="1"/>
  <c r="I26" i="19"/>
  <c r="I74" i="19" s="1"/>
  <c r="I33" i="19"/>
  <c r="I81" i="19" s="1"/>
  <c r="I123" i="19" s="1"/>
  <c r="I9" i="19"/>
  <c r="I57" i="19" s="1"/>
  <c r="I17" i="19"/>
  <c r="I65" i="19" s="1"/>
  <c r="I25" i="19"/>
  <c r="I73" i="19" s="1"/>
  <c r="I32" i="19"/>
  <c r="I80" i="19" s="1"/>
  <c r="I122" i="19" s="1"/>
  <c r="I38" i="19"/>
  <c r="I86" i="19" s="1"/>
  <c r="I134" i="19" s="1"/>
  <c r="I46" i="19"/>
  <c r="I94" i="19" s="1"/>
  <c r="I8" i="19"/>
  <c r="I56" i="19" s="1"/>
  <c r="I16" i="19"/>
  <c r="I64" i="19" s="1"/>
  <c r="I24" i="19"/>
  <c r="I72" i="19" s="1"/>
  <c r="I37" i="19"/>
  <c r="I85" i="19" s="1"/>
  <c r="I128" i="19" s="1"/>
  <c r="I51" i="19"/>
  <c r="I99" i="19" s="1"/>
  <c r="I45" i="19"/>
  <c r="I93" i="19" s="1"/>
  <c r="I22" i="19"/>
  <c r="I70" i="19" s="1"/>
  <c r="I36" i="19"/>
  <c r="I84" i="19" s="1"/>
  <c r="I127" i="19" s="1"/>
  <c r="I7" i="19"/>
  <c r="I55" i="19" s="1"/>
  <c r="I23" i="19"/>
  <c r="I71" i="19" s="1"/>
  <c r="I14" i="19"/>
  <c r="I62" i="19" s="1"/>
  <c r="I44" i="19"/>
  <c r="I92" i="19" s="1"/>
  <c r="I47" i="19"/>
  <c r="I95" i="19" s="1"/>
  <c r="I39" i="19"/>
  <c r="I87" i="19" s="1"/>
  <c r="I125" i="19" s="1"/>
  <c r="I31" i="19"/>
  <c r="I79" i="19" s="1"/>
  <c r="I15" i="19"/>
  <c r="I63" i="19" s="1"/>
  <c r="F42" i="19"/>
  <c r="F90" i="19" s="1"/>
  <c r="F130" i="19" s="1"/>
  <c r="F12" i="19"/>
  <c r="F60" i="19" s="1"/>
  <c r="F20" i="19"/>
  <c r="F68" i="19" s="1"/>
  <c r="F28" i="19"/>
  <c r="F76" i="19" s="1"/>
  <c r="F41" i="19"/>
  <c r="F89" i="19" s="1"/>
  <c r="F133" i="19" s="1"/>
  <c r="F49" i="19"/>
  <c r="F97" i="19" s="1"/>
  <c r="F11" i="19"/>
  <c r="F59" i="19" s="1"/>
  <c r="F19" i="19"/>
  <c r="F67" i="19" s="1"/>
  <c r="F27" i="19"/>
  <c r="F75" i="19" s="1"/>
  <c r="F40" i="19"/>
  <c r="F88" i="19" s="1"/>
  <c r="F132" i="19" s="1"/>
  <c r="F48" i="19"/>
  <c r="F96" i="19" s="1"/>
  <c r="F10" i="19"/>
  <c r="F58" i="19" s="1"/>
  <c r="F115" i="19" s="1"/>
  <c r="F18" i="19"/>
  <c r="F66" i="19" s="1"/>
  <c r="F26" i="19"/>
  <c r="F74" i="19" s="1"/>
  <c r="F30" i="19"/>
  <c r="F78" i="19" s="1"/>
  <c r="F33" i="19"/>
  <c r="F81" i="19" s="1"/>
  <c r="F123" i="19" s="1"/>
  <c r="F39" i="19"/>
  <c r="F87" i="19" s="1"/>
  <c r="F125" i="19" s="1"/>
  <c r="F47" i="19"/>
  <c r="F95" i="19" s="1"/>
  <c r="F57" i="19"/>
  <c r="F17" i="19"/>
  <c r="F65" i="19" s="1"/>
  <c r="F25" i="19"/>
  <c r="F73" i="19" s="1"/>
  <c r="F32" i="19"/>
  <c r="F80" i="19" s="1"/>
  <c r="F8" i="19"/>
  <c r="F56" i="19" s="1"/>
  <c r="F16" i="19"/>
  <c r="F64" i="19" s="1"/>
  <c r="F24" i="19"/>
  <c r="F72" i="19" s="1"/>
  <c r="F37" i="19"/>
  <c r="F85" i="19" s="1"/>
  <c r="F128" i="19" s="1"/>
  <c r="F45" i="19"/>
  <c r="F93" i="19" s="1"/>
  <c r="F15" i="19"/>
  <c r="F63" i="19" s="1"/>
  <c r="F23" i="19"/>
  <c r="F71" i="19" s="1"/>
  <c r="F31" i="19"/>
  <c r="F79" i="19" s="1"/>
  <c r="F36" i="19"/>
  <c r="F84" i="19" s="1"/>
  <c r="F127" i="19" s="1"/>
  <c r="F44" i="19"/>
  <c r="F92" i="19" s="1"/>
  <c r="F22" i="19"/>
  <c r="F70" i="19" s="1"/>
  <c r="F13" i="19"/>
  <c r="F61" i="19" s="1"/>
  <c r="F38" i="19"/>
  <c r="F86" i="19" s="1"/>
  <c r="F134" i="19" s="1"/>
  <c r="F29" i="19"/>
  <c r="F77" i="19" s="1"/>
  <c r="F7" i="19"/>
  <c r="F55" i="19" s="1"/>
  <c r="F14" i="19"/>
  <c r="F62" i="19" s="1"/>
  <c r="F51" i="19"/>
  <c r="F99" i="19" s="1"/>
  <c r="F21" i="19"/>
  <c r="F69" i="19" s="1"/>
  <c r="F50" i="19"/>
  <c r="F98" i="19" s="1"/>
  <c r="F35" i="19"/>
  <c r="F83" i="19" s="1"/>
  <c r="F126" i="19" s="1"/>
  <c r="F46" i="19"/>
  <c r="F94" i="19" s="1"/>
  <c r="F43" i="19"/>
  <c r="F91" i="19" s="1"/>
  <c r="R10" i="19"/>
  <c r="R58" i="19" s="1"/>
  <c r="R115" i="19" s="1"/>
  <c r="F31" i="18" s="1"/>
  <c r="R18" i="19"/>
  <c r="R66" i="19" s="1"/>
  <c r="R26" i="19"/>
  <c r="R74" i="19" s="1"/>
  <c r="R33" i="19"/>
  <c r="R81" i="19" s="1"/>
  <c r="R123" i="19" s="1"/>
  <c r="F39" i="18" s="1"/>
  <c r="R39" i="19"/>
  <c r="R87" i="19" s="1"/>
  <c r="R125" i="19" s="1"/>
  <c r="F41" i="18" s="1"/>
  <c r="R9" i="19"/>
  <c r="R57" i="19" s="1"/>
  <c r="R17" i="19"/>
  <c r="R65" i="19" s="1"/>
  <c r="R25" i="19"/>
  <c r="R73" i="19" s="1"/>
  <c r="R32" i="19"/>
  <c r="R80" i="19" s="1"/>
  <c r="R38" i="19"/>
  <c r="R86" i="19" s="1"/>
  <c r="R134" i="19" s="1"/>
  <c r="F50" i="18" s="1"/>
  <c r="R46" i="19"/>
  <c r="R94" i="19" s="1"/>
  <c r="R8" i="19"/>
  <c r="R56" i="19" s="1"/>
  <c r="R16" i="19"/>
  <c r="R64" i="19" s="1"/>
  <c r="R24" i="19"/>
  <c r="R72" i="19" s="1"/>
  <c r="R119" i="19" s="1"/>
  <c r="R31" i="19"/>
  <c r="R79" i="19" s="1"/>
  <c r="R37" i="19"/>
  <c r="R85" i="19" s="1"/>
  <c r="R128" i="19" s="1"/>
  <c r="F44" i="18" s="1"/>
  <c r="R45" i="19"/>
  <c r="R93" i="19" s="1"/>
  <c r="R15" i="19"/>
  <c r="R63" i="19" s="1"/>
  <c r="R23" i="19"/>
  <c r="R71" i="19" s="1"/>
  <c r="R7" i="19"/>
  <c r="R55" i="19" s="1"/>
  <c r="R36" i="19"/>
  <c r="R84" i="19" s="1"/>
  <c r="R127" i="19" s="1"/>
  <c r="F43" i="18" s="1"/>
  <c r="R44" i="19"/>
  <c r="R92" i="19" s="1"/>
  <c r="R14" i="19"/>
  <c r="R62" i="19" s="1"/>
  <c r="R22" i="19"/>
  <c r="R70" i="19" s="1"/>
  <c r="R35" i="19"/>
  <c r="R83" i="19" s="1"/>
  <c r="R126" i="19" s="1"/>
  <c r="F42" i="18" s="1"/>
  <c r="R43" i="19"/>
  <c r="R91" i="19" s="1"/>
  <c r="R13" i="19"/>
  <c r="R61" i="19" s="1"/>
  <c r="R21" i="19"/>
  <c r="R69" i="19" s="1"/>
  <c r="R42" i="19"/>
  <c r="R90" i="19" s="1"/>
  <c r="R130" i="19" s="1"/>
  <c r="F46" i="18" s="1"/>
  <c r="R50" i="19"/>
  <c r="R98" i="19" s="1"/>
  <c r="R12" i="19"/>
  <c r="R60" i="19" s="1"/>
  <c r="R20" i="19"/>
  <c r="R68" i="19" s="1"/>
  <c r="R28" i="19"/>
  <c r="R76" i="19" s="1"/>
  <c r="R41" i="19"/>
  <c r="R89" i="19" s="1"/>
  <c r="R133" i="19" s="1"/>
  <c r="F49" i="18" s="1"/>
  <c r="R47" i="19"/>
  <c r="R95" i="19" s="1"/>
  <c r="R51" i="19"/>
  <c r="R99" i="19" s="1"/>
  <c r="R11" i="19"/>
  <c r="R59" i="19" s="1"/>
  <c r="R34" i="19"/>
  <c r="R82" i="19" s="1"/>
  <c r="R124" i="19" s="1"/>
  <c r="F40" i="18" s="1"/>
  <c r="R27" i="19"/>
  <c r="R75" i="19" s="1"/>
  <c r="R40" i="19"/>
  <c r="R88" i="19" s="1"/>
  <c r="R132" i="19" s="1"/>
  <c r="F48" i="18" s="1"/>
  <c r="R30" i="19"/>
  <c r="R78" i="19" s="1"/>
  <c r="R122" i="19" s="1"/>
  <c r="F38" i="18" s="1"/>
  <c r="R49" i="19"/>
  <c r="R97" i="19" s="1"/>
  <c r="R48" i="19"/>
  <c r="R96" i="19" s="1"/>
  <c r="R19" i="19"/>
  <c r="R67" i="19" s="1"/>
  <c r="D17" i="19"/>
  <c r="D65" i="19" s="1"/>
  <c r="D41" i="19"/>
  <c r="D89" i="19" s="1"/>
  <c r="D133" i="19" s="1"/>
  <c r="D16" i="19"/>
  <c r="D64" i="19" s="1"/>
  <c r="D40" i="19"/>
  <c r="D88" i="19" s="1"/>
  <c r="D132" i="19" s="1"/>
  <c r="D15" i="19"/>
  <c r="D63" i="19" s="1"/>
  <c r="D39" i="19"/>
  <c r="D87" i="19" s="1"/>
  <c r="D125" i="19" s="1"/>
  <c r="D7" i="19"/>
  <c r="D55" i="19" s="1"/>
  <c r="D14" i="19"/>
  <c r="D62" i="19" s="1"/>
  <c r="D38" i="19"/>
  <c r="D86" i="19" s="1"/>
  <c r="D134" i="19" s="1"/>
  <c r="D13" i="19"/>
  <c r="D61" i="19" s="1"/>
  <c r="D37" i="19"/>
  <c r="D85" i="19" s="1"/>
  <c r="D128" i="19" s="1"/>
  <c r="D12" i="19"/>
  <c r="D60" i="19" s="1"/>
  <c r="D28" i="19"/>
  <c r="D76" i="19" s="1"/>
  <c r="D36" i="19"/>
  <c r="D84" i="19" s="1"/>
  <c r="D127" i="19" s="1"/>
  <c r="D11" i="19"/>
  <c r="D59" i="19" s="1"/>
  <c r="D27" i="19"/>
  <c r="D75" i="19" s="1"/>
  <c r="D35" i="19"/>
  <c r="D83" i="19" s="1"/>
  <c r="D126" i="19" s="1"/>
  <c r="D51" i="19"/>
  <c r="D99" i="19" s="1"/>
  <c r="D42" i="19"/>
  <c r="D90" i="19" s="1"/>
  <c r="D130" i="19" s="1"/>
  <c r="D10" i="19"/>
  <c r="D58" i="19" s="1"/>
  <c r="D115" i="19" s="1"/>
  <c r="D26" i="19"/>
  <c r="D74" i="19" s="1"/>
  <c r="D50" i="19"/>
  <c r="D98" i="19" s="1"/>
  <c r="D9" i="19"/>
  <c r="D57" i="19" s="1"/>
  <c r="D25" i="19"/>
  <c r="D73" i="19" s="1"/>
  <c r="D49" i="19"/>
  <c r="D97" i="19" s="1"/>
  <c r="D8" i="19"/>
  <c r="D56" i="19" s="1"/>
  <c r="D24" i="19"/>
  <c r="D72" i="19" s="1"/>
  <c r="D34" i="19"/>
  <c r="D82" i="19" s="1"/>
  <c r="D124" i="19" s="1"/>
  <c r="D48" i="19"/>
  <c r="D96" i="19" s="1"/>
  <c r="D23" i="19"/>
  <c r="D71" i="19" s="1"/>
  <c r="D33" i="19"/>
  <c r="D81" i="19" s="1"/>
  <c r="D123" i="19" s="1"/>
  <c r="D47" i="19"/>
  <c r="D95" i="19" s="1"/>
  <c r="D22" i="19"/>
  <c r="D70" i="19" s="1"/>
  <c r="D32" i="19"/>
  <c r="D80" i="19" s="1"/>
  <c r="D122" i="19" s="1"/>
  <c r="D46" i="19"/>
  <c r="D94" i="19" s="1"/>
  <c r="D31" i="19"/>
  <c r="D79" i="19" s="1"/>
  <c r="D45" i="19"/>
  <c r="D93" i="19" s="1"/>
  <c r="D21" i="19"/>
  <c r="D69" i="19" s="1"/>
  <c r="D20" i="19"/>
  <c r="D68" i="19" s="1"/>
  <c r="D44" i="19"/>
  <c r="D92" i="19" s="1"/>
  <c r="D19" i="19"/>
  <c r="D67" i="19" s="1"/>
  <c r="D43" i="19"/>
  <c r="D91" i="19" s="1"/>
  <c r="D18" i="19"/>
  <c r="D66" i="19" s="1"/>
  <c r="AM63" i="19"/>
  <c r="AV12" i="19"/>
  <c r="L133" i="45" l="1"/>
  <c r="C9" i="32" s="1"/>
  <c r="M182" i="45"/>
  <c r="L268" i="45"/>
  <c r="C9" i="28" s="1"/>
  <c r="L241" i="45"/>
  <c r="L244" i="45"/>
  <c r="L293" i="45"/>
  <c r="M269" i="45"/>
  <c r="L106" i="45"/>
  <c r="C9" i="23" s="1"/>
  <c r="L212" i="45"/>
  <c r="L131" i="45"/>
  <c r="M296" i="45"/>
  <c r="M107" i="45"/>
  <c r="M215" i="45"/>
  <c r="M188" i="45"/>
  <c r="D10" i="31" s="1"/>
  <c r="M209" i="45"/>
  <c r="D3" i="27" s="1"/>
  <c r="C3" i="27"/>
  <c r="N15" i="44"/>
  <c r="O13" i="45" s="1"/>
  <c r="M155" i="45"/>
  <c r="M101" i="45"/>
  <c r="M317" i="45"/>
  <c r="D3" i="29" s="1"/>
  <c r="M128" i="45"/>
  <c r="N4" i="44"/>
  <c r="O3" i="45" s="1"/>
  <c r="O46" i="45" s="1"/>
  <c r="O344" i="45" s="1"/>
  <c r="F4" i="26" s="1"/>
  <c r="M342" i="45"/>
  <c r="D2" i="26" s="1"/>
  <c r="L344" i="45"/>
  <c r="C4" i="26" s="1"/>
  <c r="M161" i="45"/>
  <c r="M76" i="45"/>
  <c r="M265" i="45" s="1"/>
  <c r="D6" i="28" s="1"/>
  <c r="M94" i="45"/>
  <c r="M72" i="45"/>
  <c r="M234" i="45" s="1"/>
  <c r="D2" i="25" s="1"/>
  <c r="M288" i="45"/>
  <c r="M236" i="45"/>
  <c r="N16" i="44"/>
  <c r="O14" i="45" s="1"/>
  <c r="O57" i="45" s="1"/>
  <c r="O356" i="45" s="1"/>
  <c r="F16" i="26" s="1"/>
  <c r="M153" i="45"/>
  <c r="D2" i="22" s="1"/>
  <c r="L73" i="45"/>
  <c r="L289" i="45" s="1"/>
  <c r="M89" i="45"/>
  <c r="M91" i="45"/>
  <c r="O56" i="45"/>
  <c r="O355" i="45" s="1"/>
  <c r="F15" i="26" s="1"/>
  <c r="N80" i="45"/>
  <c r="N350" i="45"/>
  <c r="E10" i="26" s="1"/>
  <c r="D10" i="28"/>
  <c r="C13" i="31"/>
  <c r="C11" i="22"/>
  <c r="L118" i="45"/>
  <c r="L172" i="45"/>
  <c r="L199" i="45"/>
  <c r="L253" i="45"/>
  <c r="L307" i="45"/>
  <c r="L226" i="45"/>
  <c r="L145" i="45"/>
  <c r="L334" i="45"/>
  <c r="L280" i="45"/>
  <c r="L262" i="45"/>
  <c r="L154" i="45"/>
  <c r="L235" i="45"/>
  <c r="L208" i="45"/>
  <c r="L181" i="45"/>
  <c r="L316" i="45"/>
  <c r="C22" i="28"/>
  <c r="C6" i="29"/>
  <c r="M319" i="45"/>
  <c r="C12" i="31"/>
  <c r="C7" i="32"/>
  <c r="M131" i="45"/>
  <c r="M86" i="45"/>
  <c r="N45" i="45"/>
  <c r="D10" i="23"/>
  <c r="C22" i="25"/>
  <c r="C9" i="25"/>
  <c r="M130" i="45"/>
  <c r="C6" i="32"/>
  <c r="C12" i="23"/>
  <c r="N51" i="45"/>
  <c r="N349" i="45" s="1"/>
  <c r="E9" i="26" s="1"/>
  <c r="M52" i="45"/>
  <c r="M351" i="45" s="1"/>
  <c r="D11" i="26" s="1"/>
  <c r="C7" i="23"/>
  <c r="M104" i="45"/>
  <c r="M283" i="45"/>
  <c r="C24" i="28"/>
  <c r="M99" i="45"/>
  <c r="C2" i="23"/>
  <c r="P3" i="44"/>
  <c r="Q3" i="44" s="1"/>
  <c r="R3" i="44" s="1"/>
  <c r="C13" i="29"/>
  <c r="M58" i="45"/>
  <c r="M357" i="45" s="1"/>
  <c r="D17" i="26" s="1"/>
  <c r="M103" i="45"/>
  <c r="C6" i="23"/>
  <c r="C12" i="27"/>
  <c r="N11" i="44"/>
  <c r="O9" i="45" s="1"/>
  <c r="N9" i="45"/>
  <c r="C7" i="28"/>
  <c r="M266" i="45"/>
  <c r="M256" i="45"/>
  <c r="C24" i="25"/>
  <c r="N50" i="45"/>
  <c r="N348" i="45" s="1"/>
  <c r="E8" i="26" s="1"/>
  <c r="D10" i="30"/>
  <c r="D10" i="22"/>
  <c r="M211" i="45"/>
  <c r="C6" i="27"/>
  <c r="D3" i="23"/>
  <c r="M323" i="45"/>
  <c r="C7" i="31"/>
  <c r="M185" i="45"/>
  <c r="D3" i="22"/>
  <c r="M229" i="45"/>
  <c r="C24" i="27"/>
  <c r="M242" i="45"/>
  <c r="N94" i="45"/>
  <c r="N364" i="45"/>
  <c r="E24" i="26" s="1"/>
  <c r="C13" i="30"/>
  <c r="N48" i="45"/>
  <c r="N346" i="45" s="1"/>
  <c r="E6" i="26" s="1"/>
  <c r="D2" i="30"/>
  <c r="M292" i="45"/>
  <c r="C6" i="30"/>
  <c r="C7" i="22"/>
  <c r="M158" i="45"/>
  <c r="C23" i="28"/>
  <c r="M337" i="45"/>
  <c r="C24" i="29"/>
  <c r="M78" i="45"/>
  <c r="M240" i="45" s="1"/>
  <c r="N57" i="45"/>
  <c r="N356" i="45" s="1"/>
  <c r="E16" i="26" s="1"/>
  <c r="O4" i="42"/>
  <c r="N64" i="45"/>
  <c r="N363" i="45" s="1"/>
  <c r="E23" i="26" s="1"/>
  <c r="N14" i="44"/>
  <c r="C11" i="28"/>
  <c r="M55" i="45"/>
  <c r="M354" i="45" s="1"/>
  <c r="D14" i="26" s="1"/>
  <c r="C19" i="23"/>
  <c r="M116" i="45"/>
  <c r="M238" i="45"/>
  <c r="C6" i="25"/>
  <c r="C22" i="32"/>
  <c r="C7" i="25"/>
  <c r="M239" i="45"/>
  <c r="C23" i="25"/>
  <c r="C14" i="23"/>
  <c r="N53" i="45"/>
  <c r="N352" i="45" s="1"/>
  <c r="E12" i="26" s="1"/>
  <c r="N74" i="45"/>
  <c r="N155" i="45" s="1"/>
  <c r="N343" i="45"/>
  <c r="E3" i="26" s="1"/>
  <c r="N58" i="45"/>
  <c r="N357" i="45" s="1"/>
  <c r="E17" i="26" s="1"/>
  <c r="C9" i="31"/>
  <c r="N55" i="45"/>
  <c r="N354" i="45" s="1"/>
  <c r="E14" i="26" s="1"/>
  <c r="C19" i="25"/>
  <c r="M251" i="45"/>
  <c r="N46" i="45"/>
  <c r="N344" i="45" s="1"/>
  <c r="E4" i="26" s="1"/>
  <c r="M157" i="45"/>
  <c r="C6" i="22"/>
  <c r="M85" i="45"/>
  <c r="M166" i="45" s="1"/>
  <c r="M355" i="45"/>
  <c r="D15" i="26" s="1"/>
  <c r="C22" i="31"/>
  <c r="C7" i="29"/>
  <c r="M320" i="45"/>
  <c r="C23" i="23"/>
  <c r="C14" i="31"/>
  <c r="N25" i="44"/>
  <c r="N22" i="45"/>
  <c r="C13" i="28"/>
  <c r="M93" i="45"/>
  <c r="M120" i="45" s="1"/>
  <c r="C19" i="22"/>
  <c r="M170" i="45"/>
  <c r="M82" i="45"/>
  <c r="M325" i="45" s="1"/>
  <c r="L86" i="45"/>
  <c r="N56" i="45"/>
  <c r="N355" i="45" s="1"/>
  <c r="E15" i="26" s="1"/>
  <c r="M305" i="45"/>
  <c r="C22" i="30"/>
  <c r="C14" i="27"/>
  <c r="N63" i="45"/>
  <c r="N362" i="45" s="1"/>
  <c r="E22" i="26" s="1"/>
  <c r="C22" i="27"/>
  <c r="C8" i="25"/>
  <c r="M207" i="45"/>
  <c r="C2" i="27"/>
  <c r="C14" i="22"/>
  <c r="C19" i="28"/>
  <c r="M278" i="45"/>
  <c r="N17" i="44"/>
  <c r="O15" i="45" s="1"/>
  <c r="M261" i="45"/>
  <c r="C2" i="28"/>
  <c r="C19" i="32"/>
  <c r="M143" i="45"/>
  <c r="C15" i="27"/>
  <c r="N89" i="45"/>
  <c r="N359" i="45"/>
  <c r="E19" i="26" s="1"/>
  <c r="O24" i="44"/>
  <c r="C9" i="30"/>
  <c r="M332" i="45"/>
  <c r="C19" i="29"/>
  <c r="M180" i="45"/>
  <c r="C2" i="31"/>
  <c r="M73" i="45"/>
  <c r="L331" i="45"/>
  <c r="L142" i="45"/>
  <c r="L250" i="45"/>
  <c r="L304" i="45"/>
  <c r="L196" i="45"/>
  <c r="L223" i="45"/>
  <c r="L277" i="45"/>
  <c r="L169" i="45"/>
  <c r="L115" i="45"/>
  <c r="L87" i="45"/>
  <c r="C15" i="22"/>
  <c r="N182" i="45"/>
  <c r="D3" i="31"/>
  <c r="M88" i="45"/>
  <c r="M83" i="45"/>
  <c r="M326" i="45" s="1"/>
  <c r="M61" i="45"/>
  <c r="M360" i="45" s="1"/>
  <c r="D20" i="26" s="1"/>
  <c r="L252" i="45"/>
  <c r="L144" i="45"/>
  <c r="L225" i="45"/>
  <c r="L117" i="45"/>
  <c r="L333" i="45"/>
  <c r="L306" i="45"/>
  <c r="L198" i="45"/>
  <c r="L279" i="45"/>
  <c r="C20" i="28" s="1"/>
  <c r="L171" i="45"/>
  <c r="C15" i="31"/>
  <c r="C12" i="28"/>
  <c r="M290" i="45"/>
  <c r="C3" i="30"/>
  <c r="N20" i="44"/>
  <c r="O18" i="45" s="1"/>
  <c r="N18" i="45"/>
  <c r="C13" i="22"/>
  <c r="M66" i="45"/>
  <c r="M366" i="45" s="1"/>
  <c r="D26" i="26" s="1"/>
  <c r="M134" i="45"/>
  <c r="C10" i="32"/>
  <c r="C12" i="22"/>
  <c r="C13" i="32"/>
  <c r="C11" i="27"/>
  <c r="C13" i="25"/>
  <c r="N215" i="45"/>
  <c r="D10" i="27"/>
  <c r="D3" i="32"/>
  <c r="C9" i="22"/>
  <c r="C12" i="25"/>
  <c r="L47" i="45"/>
  <c r="L345" i="45" s="1"/>
  <c r="C5" i="26" s="1"/>
  <c r="N263" i="45"/>
  <c r="D3" i="28"/>
  <c r="N54" i="45"/>
  <c r="N353" i="45" s="1"/>
  <c r="E13" i="26" s="1"/>
  <c r="C11" i="31"/>
  <c r="C8" i="32"/>
  <c r="N23" i="45"/>
  <c r="N26" i="44"/>
  <c r="O23" i="45" s="1"/>
  <c r="C13" i="27"/>
  <c r="C11" i="23"/>
  <c r="L95" i="45"/>
  <c r="L96" i="45"/>
  <c r="M92" i="45"/>
  <c r="M200" i="45" s="1"/>
  <c r="C12" i="30"/>
  <c r="M5" i="44"/>
  <c r="N4" i="45" s="1"/>
  <c r="M4" i="45"/>
  <c r="N236" i="45"/>
  <c r="D3" i="25"/>
  <c r="C7" i="27"/>
  <c r="M212" i="45"/>
  <c r="M79" i="45"/>
  <c r="C13" i="23"/>
  <c r="C9" i="27"/>
  <c r="C11" i="25"/>
  <c r="C22" i="29"/>
  <c r="C12" i="32"/>
  <c r="C7" i="30"/>
  <c r="M293" i="45"/>
  <c r="N317" i="45"/>
  <c r="E3" i="29" s="1"/>
  <c r="N27" i="44"/>
  <c r="N9" i="44"/>
  <c r="Q23" i="42"/>
  <c r="R23" i="42" s="1"/>
  <c r="M18" i="44"/>
  <c r="N2" i="44"/>
  <c r="N14" i="42"/>
  <c r="O14" i="42" s="1"/>
  <c r="N11" i="42"/>
  <c r="O11" i="42" s="1"/>
  <c r="P11" i="42" s="1"/>
  <c r="M21" i="44"/>
  <c r="M7" i="44"/>
  <c r="P8" i="42"/>
  <c r="N17" i="42"/>
  <c r="N22" i="44" s="1"/>
  <c r="O20" i="45" s="1"/>
  <c r="N26" i="42"/>
  <c r="N12" i="44" s="1"/>
  <c r="O10" i="45" s="1"/>
  <c r="Q8" i="42"/>
  <c r="R8" i="42" s="1"/>
  <c r="Q28" i="42"/>
  <c r="R28" i="42" s="1"/>
  <c r="S28" i="42" s="1"/>
  <c r="O27" i="42"/>
  <c r="P27" i="42" s="1"/>
  <c r="O12" i="42"/>
  <c r="P12" i="42" s="1"/>
  <c r="P19" i="42"/>
  <c r="P5" i="42"/>
  <c r="Q5" i="42" s="1"/>
  <c r="N20" i="42"/>
  <c r="N23" i="44" s="1"/>
  <c r="O21" i="45" s="1"/>
  <c r="O18" i="42"/>
  <c r="O4" i="44" s="1"/>
  <c r="P3" i="45" s="1"/>
  <c r="P9" i="42"/>
  <c r="Q9" i="42" s="1"/>
  <c r="N10" i="42"/>
  <c r="O10" i="42" s="1"/>
  <c r="N3" i="42"/>
  <c r="N19" i="44" s="1"/>
  <c r="O17" i="45" s="1"/>
  <c r="O60" i="45" s="1"/>
  <c r="N16" i="42"/>
  <c r="O16" i="42" s="1"/>
  <c r="O22" i="42"/>
  <c r="O21" i="42"/>
  <c r="P21" i="42" s="1"/>
  <c r="P2" i="42"/>
  <c r="P13" i="42"/>
  <c r="O7" i="42"/>
  <c r="P7" i="42" s="1"/>
  <c r="O24" i="42"/>
  <c r="O10" i="44" s="1"/>
  <c r="S6" i="42"/>
  <c r="N29" i="42"/>
  <c r="N8" i="44" s="1"/>
  <c r="O7" i="45" s="1"/>
  <c r="O25" i="42"/>
  <c r="N15" i="42"/>
  <c r="N29" i="44" s="1"/>
  <c r="O26" i="45" s="1"/>
  <c r="O69" i="45" s="1"/>
  <c r="D47" i="18"/>
  <c r="I131" i="19"/>
  <c r="I119" i="19"/>
  <c r="I116" i="19"/>
  <c r="R118" i="19"/>
  <c r="F119" i="19"/>
  <c r="I120" i="19"/>
  <c r="F118" i="19"/>
  <c r="F35" i="18"/>
  <c r="D119" i="19"/>
  <c r="D129" i="19"/>
  <c r="D131" i="19"/>
  <c r="F129" i="19"/>
  <c r="D136" i="19"/>
  <c r="F136" i="19"/>
  <c r="R116" i="19"/>
  <c r="F32" i="18" s="1"/>
  <c r="I136" i="19"/>
  <c r="R120" i="19"/>
  <c r="F36" i="18" s="1"/>
  <c r="F122" i="19"/>
  <c r="D118" i="19"/>
  <c r="F120" i="19"/>
  <c r="D120" i="19"/>
  <c r="R131" i="19"/>
  <c r="F47" i="18" s="1"/>
  <c r="I117" i="19"/>
  <c r="F131" i="19"/>
  <c r="I118" i="19"/>
  <c r="D52" i="18"/>
  <c r="D116" i="19"/>
  <c r="R136" i="19"/>
  <c r="F52" i="18" s="1"/>
  <c r="F116" i="19"/>
  <c r="F34" i="18"/>
  <c r="D117" i="19"/>
  <c r="R129" i="19"/>
  <c r="F45" i="18" s="1"/>
  <c r="I129" i="19"/>
  <c r="F117" i="19"/>
  <c r="R117" i="19"/>
  <c r="F33" i="18" s="1"/>
  <c r="D36" i="18"/>
  <c r="AH10" i="19"/>
  <c r="AH58" i="19" s="1"/>
  <c r="AH115" i="19" s="1"/>
  <c r="E31" i="18" s="1"/>
  <c r="AH18" i="19"/>
  <c r="AH66" i="19" s="1"/>
  <c r="AH26" i="19"/>
  <c r="AH74" i="19" s="1"/>
  <c r="AH33" i="19"/>
  <c r="AH81" i="19" s="1"/>
  <c r="AH123" i="19" s="1"/>
  <c r="E39" i="18" s="1"/>
  <c r="AH39" i="19"/>
  <c r="AH87" i="19" s="1"/>
  <c r="AH125" i="19" s="1"/>
  <c r="E41" i="18" s="1"/>
  <c r="AH9" i="19"/>
  <c r="AH57" i="19" s="1"/>
  <c r="AH17" i="19"/>
  <c r="AH65" i="19" s="1"/>
  <c r="AH25" i="19"/>
  <c r="AH73" i="19" s="1"/>
  <c r="AH29" i="19"/>
  <c r="AH77" i="19" s="1"/>
  <c r="AH32" i="19"/>
  <c r="AH80" i="19" s="1"/>
  <c r="AH46" i="19"/>
  <c r="AH94" i="19" s="1"/>
  <c r="AH38" i="19"/>
  <c r="AH86" i="19" s="1"/>
  <c r="AH134" i="19" s="1"/>
  <c r="E50" i="18" s="1"/>
  <c r="AH8" i="19"/>
  <c r="AH56" i="19" s="1"/>
  <c r="AH16" i="19"/>
  <c r="AH64" i="19" s="1"/>
  <c r="AH24" i="19"/>
  <c r="AH72" i="19" s="1"/>
  <c r="AH31" i="19"/>
  <c r="AH79" i="19" s="1"/>
  <c r="AH37" i="19"/>
  <c r="AH85" i="19" s="1"/>
  <c r="AH128" i="19" s="1"/>
  <c r="E44" i="18" s="1"/>
  <c r="AH45" i="19"/>
  <c r="AH93" i="19" s="1"/>
  <c r="AH15" i="19"/>
  <c r="AH63" i="19" s="1"/>
  <c r="AH23" i="19"/>
  <c r="AH71" i="19" s="1"/>
  <c r="AH36" i="19"/>
  <c r="AH84" i="19" s="1"/>
  <c r="AH127" i="19" s="1"/>
  <c r="E43" i="18" s="1"/>
  <c r="AH44" i="19"/>
  <c r="AH92" i="19" s="1"/>
  <c r="AH7" i="19"/>
  <c r="AH55" i="19" s="1"/>
  <c r="AH14" i="19"/>
  <c r="AH62" i="19" s="1"/>
  <c r="AH22" i="19"/>
  <c r="AH70" i="19" s="1"/>
  <c r="AH30" i="19"/>
  <c r="AH78" i="19" s="1"/>
  <c r="AH122" i="19" s="1"/>
  <c r="E38" i="18" s="1"/>
  <c r="AH35" i="19"/>
  <c r="AH83" i="19" s="1"/>
  <c r="AH126" i="19" s="1"/>
  <c r="E42" i="18" s="1"/>
  <c r="AH43" i="19"/>
  <c r="AH91" i="19" s="1"/>
  <c r="AH129" i="19" s="1"/>
  <c r="E45" i="18" s="1"/>
  <c r="AH13" i="19"/>
  <c r="AH61" i="19" s="1"/>
  <c r="AH21" i="19"/>
  <c r="AH69" i="19" s="1"/>
  <c r="AH34" i="19"/>
  <c r="AH82" i="19" s="1"/>
  <c r="AH124" i="19" s="1"/>
  <c r="E40" i="18" s="1"/>
  <c r="AH42" i="19"/>
  <c r="AH90" i="19" s="1"/>
  <c r="AH130" i="19" s="1"/>
  <c r="E46" i="18" s="1"/>
  <c r="AH50" i="19"/>
  <c r="AH98" i="19" s="1"/>
  <c r="AH12" i="19"/>
  <c r="AH60" i="19" s="1"/>
  <c r="AH20" i="19"/>
  <c r="AH68" i="19" s="1"/>
  <c r="AH28" i="19"/>
  <c r="AH76" i="19" s="1"/>
  <c r="AH51" i="19"/>
  <c r="AH99" i="19" s="1"/>
  <c r="AH19" i="19"/>
  <c r="AH67" i="19" s="1"/>
  <c r="AH48" i="19"/>
  <c r="AH96" i="19" s="1"/>
  <c r="AH41" i="19"/>
  <c r="AH89" i="19" s="1"/>
  <c r="AH133" i="19" s="1"/>
  <c r="E49" i="18" s="1"/>
  <c r="AH49" i="19"/>
  <c r="AH97" i="19" s="1"/>
  <c r="AH47" i="19"/>
  <c r="AH95" i="19" s="1"/>
  <c r="AH11" i="19"/>
  <c r="AH59" i="19" s="1"/>
  <c r="AH27" i="19"/>
  <c r="AH75" i="19" s="1"/>
  <c r="AH40" i="19"/>
  <c r="AH88" i="19" s="1"/>
  <c r="AH132" i="19" s="1"/>
  <c r="E48" i="18" s="1"/>
  <c r="M132" i="45" l="1"/>
  <c r="O11" i="44"/>
  <c r="P9" i="45" s="1"/>
  <c r="L100" i="45"/>
  <c r="P10" i="44"/>
  <c r="C27" i="45"/>
  <c r="D27" i="45"/>
  <c r="E27" i="45"/>
  <c r="F27" i="45"/>
  <c r="G27" i="45"/>
  <c r="H27" i="45"/>
  <c r="I27" i="45"/>
  <c r="J27" i="45"/>
  <c r="P24" i="42"/>
  <c r="N128" i="45"/>
  <c r="M27" i="45"/>
  <c r="K27" i="45"/>
  <c r="K28" i="45" s="1"/>
  <c r="N269" i="45"/>
  <c r="L27" i="45"/>
  <c r="O17" i="44"/>
  <c r="P17" i="44" s="1"/>
  <c r="Q15" i="45" s="1"/>
  <c r="L127" i="45"/>
  <c r="O15" i="44"/>
  <c r="P13" i="45" s="1"/>
  <c r="P24" i="44"/>
  <c r="L43" i="45"/>
  <c r="S3" i="44"/>
  <c r="N342" i="45"/>
  <c r="E2" i="26" s="1"/>
  <c r="N161" i="45"/>
  <c r="N107" i="45"/>
  <c r="E10" i="23" s="1"/>
  <c r="N296" i="45"/>
  <c r="N78" i="45"/>
  <c r="N240" i="45" s="1"/>
  <c r="N92" i="45"/>
  <c r="N83" i="45"/>
  <c r="N85" i="45"/>
  <c r="M90" i="45"/>
  <c r="M279" i="45" s="1"/>
  <c r="D20" i="28" s="1"/>
  <c r="N188" i="45"/>
  <c r="N82" i="45"/>
  <c r="M81" i="45"/>
  <c r="M184" i="45"/>
  <c r="D6" i="31" s="1"/>
  <c r="M126" i="45"/>
  <c r="D2" i="32" s="1"/>
  <c r="M315" i="45"/>
  <c r="D2" i="29" s="1"/>
  <c r="M175" i="45"/>
  <c r="M310" i="45"/>
  <c r="M121" i="45"/>
  <c r="M202" i="45"/>
  <c r="M148" i="45"/>
  <c r="M244" i="45"/>
  <c r="D12" i="25" s="1"/>
  <c r="M110" i="45"/>
  <c r="N110" i="45" s="1"/>
  <c r="N86" i="45"/>
  <c r="O86" i="45"/>
  <c r="M218" i="45"/>
  <c r="N218" i="45" s="1"/>
  <c r="M164" i="45"/>
  <c r="M220" i="45"/>
  <c r="P4" i="42"/>
  <c r="Q4" i="42" s="1"/>
  <c r="M272" i="45"/>
  <c r="M136" i="45"/>
  <c r="M197" i="45"/>
  <c r="D19" i="31" s="1"/>
  <c r="M224" i="45"/>
  <c r="M245" i="45"/>
  <c r="N245" i="45" s="1"/>
  <c r="M84" i="45"/>
  <c r="M111" i="45" s="1"/>
  <c r="M271" i="45"/>
  <c r="M335" i="45"/>
  <c r="N335" i="45" s="1"/>
  <c r="M137" i="45"/>
  <c r="N137" i="45" s="1"/>
  <c r="M298" i="45"/>
  <c r="M163" i="45"/>
  <c r="D12" i="22" s="1"/>
  <c r="M193" i="45"/>
  <c r="N93" i="45"/>
  <c r="N76" i="45"/>
  <c r="N103" i="45" s="1"/>
  <c r="M87" i="45"/>
  <c r="P46" i="45"/>
  <c r="P344" i="45" s="1"/>
  <c r="G4" i="26" s="1"/>
  <c r="E3" i="22"/>
  <c r="N200" i="45"/>
  <c r="D22" i="31"/>
  <c r="N326" i="45"/>
  <c r="D13" i="29"/>
  <c r="D23" i="23"/>
  <c r="N120" i="45"/>
  <c r="O64" i="45"/>
  <c r="O363" i="45" s="1"/>
  <c r="F23" i="26" s="1"/>
  <c r="E3" i="28"/>
  <c r="D2" i="31"/>
  <c r="O2" i="44"/>
  <c r="P2" i="45" s="1"/>
  <c r="O2" i="45"/>
  <c r="D13" i="23"/>
  <c r="L75" i="45"/>
  <c r="E3" i="31"/>
  <c r="P52" i="45"/>
  <c r="P351" i="45" s="1"/>
  <c r="G11" i="26" s="1"/>
  <c r="N65" i="45"/>
  <c r="N365" i="45" s="1"/>
  <c r="E25" i="26" s="1"/>
  <c r="N251" i="45"/>
  <c r="D19" i="25"/>
  <c r="M255" i="45"/>
  <c r="D10" i="29"/>
  <c r="N323" i="45"/>
  <c r="D7" i="28"/>
  <c r="N283" i="45"/>
  <c r="D24" i="28"/>
  <c r="M254" i="45"/>
  <c r="M181" i="45"/>
  <c r="C4" i="31"/>
  <c r="M106" i="45"/>
  <c r="M322" i="45"/>
  <c r="M133" i="45"/>
  <c r="M268" i="45"/>
  <c r="N193" i="45"/>
  <c r="D15" i="31"/>
  <c r="N332" i="45"/>
  <c r="D19" i="29"/>
  <c r="N278" i="45"/>
  <c r="D19" i="28"/>
  <c r="O25" i="44"/>
  <c r="O22" i="45"/>
  <c r="D7" i="25"/>
  <c r="M208" i="45"/>
  <c r="C4" i="27"/>
  <c r="O53" i="45"/>
  <c r="O352" i="45" s="1"/>
  <c r="F12" i="26" s="1"/>
  <c r="D7" i="27"/>
  <c r="D13" i="27"/>
  <c r="C20" i="22"/>
  <c r="M171" i="45"/>
  <c r="D15" i="22"/>
  <c r="N166" i="45"/>
  <c r="M308" i="45"/>
  <c r="N84" i="45"/>
  <c r="N101" i="45"/>
  <c r="N52" i="45"/>
  <c r="N351" i="45" s="1"/>
  <c r="E11" i="26" s="1"/>
  <c r="N209" i="45"/>
  <c r="M235" i="45"/>
  <c r="C4" i="25"/>
  <c r="N18" i="44"/>
  <c r="O16" i="45" s="1"/>
  <c r="N16" i="45"/>
  <c r="N134" i="45"/>
  <c r="D10" i="32"/>
  <c r="L303" i="45"/>
  <c r="L276" i="45"/>
  <c r="L168" i="45"/>
  <c r="L114" i="45"/>
  <c r="L141" i="45"/>
  <c r="L222" i="45"/>
  <c r="L330" i="45"/>
  <c r="L195" i="45"/>
  <c r="L249" i="45"/>
  <c r="M295" i="45"/>
  <c r="D19" i="30"/>
  <c r="N305" i="45"/>
  <c r="O52" i="45"/>
  <c r="O351" i="45" s="1"/>
  <c r="F11" i="26" s="1"/>
  <c r="D7" i="23"/>
  <c r="N72" i="45"/>
  <c r="N180" i="45" s="1"/>
  <c r="M100" i="45"/>
  <c r="C4" i="23"/>
  <c r="M191" i="45"/>
  <c r="O66" i="45"/>
  <c r="O366" i="45" s="1"/>
  <c r="F26" i="26" s="1"/>
  <c r="M96" i="45"/>
  <c r="C20" i="31"/>
  <c r="M198" i="45"/>
  <c r="M115" i="45"/>
  <c r="C18" i="23"/>
  <c r="M146" i="45"/>
  <c r="D6" i="27"/>
  <c r="M217" i="45"/>
  <c r="M154" i="45"/>
  <c r="C4" i="22"/>
  <c r="N21" i="44"/>
  <c r="N19" i="45"/>
  <c r="O9" i="44"/>
  <c r="O8" i="45"/>
  <c r="D7" i="30"/>
  <c r="N5" i="44"/>
  <c r="O4" i="45" s="1"/>
  <c r="Q24" i="44"/>
  <c r="M187" i="45"/>
  <c r="M299" i="45"/>
  <c r="M262" i="45"/>
  <c r="C4" i="28"/>
  <c r="O50" i="45"/>
  <c r="O348" i="45" s="1"/>
  <c r="F8" i="26" s="1"/>
  <c r="O89" i="45"/>
  <c r="O359" i="45"/>
  <c r="F19" i="26" s="1"/>
  <c r="P15" i="45"/>
  <c r="N6" i="44"/>
  <c r="O5" i="45" s="1"/>
  <c r="D12" i="32"/>
  <c r="E3" i="25"/>
  <c r="N66" i="45"/>
  <c r="N366" i="45" s="1"/>
  <c r="E26" i="26" s="1"/>
  <c r="M160" i="45"/>
  <c r="C20" i="30"/>
  <c r="M306" i="45"/>
  <c r="M169" i="45"/>
  <c r="C18" i="22"/>
  <c r="M47" i="45"/>
  <c r="C20" i="29"/>
  <c r="M333" i="45"/>
  <c r="M277" i="45"/>
  <c r="C18" i="28"/>
  <c r="L113" i="45"/>
  <c r="L302" i="45"/>
  <c r="L194" i="45"/>
  <c r="L167" i="45"/>
  <c r="L140" i="45"/>
  <c r="L248" i="45"/>
  <c r="L221" i="45"/>
  <c r="L275" i="45"/>
  <c r="L329" i="45"/>
  <c r="D7" i="29"/>
  <c r="O20" i="44"/>
  <c r="P18" i="45" s="1"/>
  <c r="D6" i="25"/>
  <c r="O26" i="44"/>
  <c r="M135" i="45"/>
  <c r="M297" i="45"/>
  <c r="M324" i="45"/>
  <c r="D7" i="32"/>
  <c r="M289" i="45"/>
  <c r="C4" i="30"/>
  <c r="O27" i="44"/>
  <c r="P24" i="45" s="1"/>
  <c r="P67" i="45" s="1"/>
  <c r="O24" i="45"/>
  <c r="O67" i="45" s="1"/>
  <c r="N47" i="45"/>
  <c r="N345" i="45" s="1"/>
  <c r="E5" i="26" s="1"/>
  <c r="E3" i="32"/>
  <c r="N164" i="45"/>
  <c r="D13" i="22"/>
  <c r="C20" i="23"/>
  <c r="M117" i="45"/>
  <c r="M223" i="45"/>
  <c r="C18" i="27"/>
  <c r="N325" i="45"/>
  <c r="D12" i="29"/>
  <c r="N87" i="45"/>
  <c r="M267" i="45"/>
  <c r="M105" i="45"/>
  <c r="M321" i="45"/>
  <c r="M159" i="45"/>
  <c r="M294" i="45"/>
  <c r="M186" i="45"/>
  <c r="M213" i="45"/>
  <c r="D6" i="23"/>
  <c r="N79" i="45"/>
  <c r="M280" i="45"/>
  <c r="C21" i="28"/>
  <c r="E10" i="28"/>
  <c r="N61" i="45"/>
  <c r="N360" i="45" s="1"/>
  <c r="E20" i="26" s="1"/>
  <c r="C20" i="27"/>
  <c r="M225" i="45"/>
  <c r="M196" i="45"/>
  <c r="C18" i="31"/>
  <c r="D2" i="27"/>
  <c r="N170" i="45"/>
  <c r="D19" i="22"/>
  <c r="E10" i="31"/>
  <c r="E10" i="22"/>
  <c r="M190" i="45"/>
  <c r="M334" i="45"/>
  <c r="C21" i="29"/>
  <c r="E10" i="27"/>
  <c r="C20" i="32"/>
  <c r="M144" i="45"/>
  <c r="C18" i="30"/>
  <c r="M304" i="45"/>
  <c r="N116" i="45"/>
  <c r="D19" i="23"/>
  <c r="N337" i="45"/>
  <c r="D24" i="29"/>
  <c r="D10" i="25"/>
  <c r="N242" i="45"/>
  <c r="M145" i="45"/>
  <c r="C21" i="32"/>
  <c r="O61" i="45"/>
  <c r="O360" i="45" s="1"/>
  <c r="F20" i="26" s="1"/>
  <c r="M119" i="45"/>
  <c r="M173" i="45"/>
  <c r="C20" i="25"/>
  <c r="M252" i="45"/>
  <c r="M250" i="45"/>
  <c r="C18" i="25"/>
  <c r="D8" i="25"/>
  <c r="M228" i="45"/>
  <c r="M174" i="45"/>
  <c r="M147" i="45"/>
  <c r="M336" i="45"/>
  <c r="M201" i="45"/>
  <c r="M309" i="45"/>
  <c r="E10" i="30"/>
  <c r="M109" i="45"/>
  <c r="D6" i="29"/>
  <c r="N319" i="45"/>
  <c r="M226" i="45"/>
  <c r="C21" i="27"/>
  <c r="O85" i="45"/>
  <c r="O94" i="45"/>
  <c r="O364" i="45"/>
  <c r="F24" i="26" s="1"/>
  <c r="L123" i="45"/>
  <c r="C26" i="23" s="1"/>
  <c r="L231" i="45"/>
  <c r="L150" i="45"/>
  <c r="L258" i="45"/>
  <c r="L285" i="45"/>
  <c r="L339" i="45"/>
  <c r="L312" i="45"/>
  <c r="L204" i="45"/>
  <c r="L177" i="45"/>
  <c r="N290" i="45"/>
  <c r="D3" i="30"/>
  <c r="M142" i="45"/>
  <c r="C18" i="32"/>
  <c r="N143" i="45"/>
  <c r="D19" i="32"/>
  <c r="M139" i="45"/>
  <c r="M328" i="45"/>
  <c r="M301" i="45"/>
  <c r="M112" i="45"/>
  <c r="M247" i="45"/>
  <c r="M274" i="45"/>
  <c r="M246" i="45"/>
  <c r="M282" i="45"/>
  <c r="N229" i="45"/>
  <c r="D24" i="27"/>
  <c r="C21" i="30"/>
  <c r="M307" i="45"/>
  <c r="M331" i="45"/>
  <c r="C18" i="29"/>
  <c r="M227" i="45"/>
  <c r="D7" i="22"/>
  <c r="D6" i="32"/>
  <c r="M253" i="45"/>
  <c r="C21" i="25"/>
  <c r="O73" i="45"/>
  <c r="D12" i="30"/>
  <c r="D6" i="22"/>
  <c r="N157" i="45"/>
  <c r="M281" i="45"/>
  <c r="M199" i="45"/>
  <c r="C21" i="31"/>
  <c r="N7" i="44"/>
  <c r="N6" i="45"/>
  <c r="N27" i="45" s="1"/>
  <c r="N28" i="45" s="1"/>
  <c r="P56" i="45"/>
  <c r="P355" i="45" s="1"/>
  <c r="G15" i="26" s="1"/>
  <c r="M214" i="45"/>
  <c r="L203" i="45"/>
  <c r="L149" i="45"/>
  <c r="L338" i="45"/>
  <c r="L311" i="45"/>
  <c r="L122" i="45"/>
  <c r="L230" i="45"/>
  <c r="L257" i="45"/>
  <c r="L176" i="45"/>
  <c r="L284" i="45"/>
  <c r="D12" i="28"/>
  <c r="N261" i="45"/>
  <c r="D2" i="28"/>
  <c r="N73" i="45"/>
  <c r="D7" i="31"/>
  <c r="D2" i="23"/>
  <c r="M241" i="45"/>
  <c r="M127" i="45"/>
  <c r="C4" i="32"/>
  <c r="M172" i="45"/>
  <c r="C21" i="22"/>
  <c r="O63" i="45"/>
  <c r="O362" i="45" s="1"/>
  <c r="F22" i="26" s="1"/>
  <c r="D8" i="32"/>
  <c r="O58" i="45"/>
  <c r="O357" i="45" s="1"/>
  <c r="F17" i="26" s="1"/>
  <c r="N272" i="45"/>
  <c r="D13" i="28"/>
  <c r="O14" i="44"/>
  <c r="O12" i="45"/>
  <c r="D6" i="30"/>
  <c r="N292" i="45"/>
  <c r="N256" i="45"/>
  <c r="D24" i="25"/>
  <c r="C4" i="29"/>
  <c r="M316" i="45"/>
  <c r="M118" i="45"/>
  <c r="C21" i="23"/>
  <c r="S23" i="42"/>
  <c r="T23" i="42" s="1"/>
  <c r="U23" i="42" s="1"/>
  <c r="V23" i="42" s="1"/>
  <c r="P4" i="44"/>
  <c r="Q3" i="45" s="1"/>
  <c r="P15" i="44"/>
  <c r="Q13" i="45" s="1"/>
  <c r="O16" i="44"/>
  <c r="N28" i="44"/>
  <c r="P11" i="44"/>
  <c r="P2" i="44"/>
  <c r="Q2" i="45" s="1"/>
  <c r="O18" i="44"/>
  <c r="N13" i="44"/>
  <c r="P22" i="42"/>
  <c r="P25" i="42"/>
  <c r="Q25" i="42" s="1"/>
  <c r="O29" i="42"/>
  <c r="O8" i="44" s="1"/>
  <c r="P7" i="45" s="1"/>
  <c r="Q7" i="42"/>
  <c r="Q12" i="42"/>
  <c r="R12" i="42" s="1"/>
  <c r="Q21" i="42"/>
  <c r="T28" i="42"/>
  <c r="S8" i="42"/>
  <c r="O26" i="42"/>
  <c r="O12" i="44" s="1"/>
  <c r="P10" i="45" s="1"/>
  <c r="O17" i="42"/>
  <c r="O22" i="44" s="1"/>
  <c r="P20" i="45" s="1"/>
  <c r="Q2" i="42"/>
  <c r="R2" i="42"/>
  <c r="S2" i="42" s="1"/>
  <c r="T2" i="42" s="1"/>
  <c r="Q27" i="42"/>
  <c r="Q24" i="42"/>
  <c r="Q10" i="44" s="1"/>
  <c r="P10" i="42"/>
  <c r="P14" i="42"/>
  <c r="P27" i="44" s="1"/>
  <c r="Q24" i="45" s="1"/>
  <c r="Q67" i="45" s="1"/>
  <c r="Q13" i="42"/>
  <c r="O20" i="42"/>
  <c r="O23" i="44" s="1"/>
  <c r="P21" i="45" s="1"/>
  <c r="R5" i="42"/>
  <c r="R9" i="42"/>
  <c r="T6" i="42"/>
  <c r="T3" i="44" s="1"/>
  <c r="O15" i="42"/>
  <c r="O29" i="44" s="1"/>
  <c r="P26" i="45" s="1"/>
  <c r="P16" i="42"/>
  <c r="P18" i="42"/>
  <c r="O3" i="42"/>
  <c r="O19" i="44" s="1"/>
  <c r="P17" i="45" s="1"/>
  <c r="P60" i="45" s="1"/>
  <c r="Q11" i="42"/>
  <c r="Q19" i="42"/>
  <c r="AH119" i="19"/>
  <c r="E35" i="18" s="1"/>
  <c r="AH117" i="19"/>
  <c r="E33" i="18" s="1"/>
  <c r="AH116" i="19"/>
  <c r="E32" i="18" s="1"/>
  <c r="AH120" i="19"/>
  <c r="E36" i="18" s="1"/>
  <c r="AH131" i="19"/>
  <c r="E47" i="18" s="1"/>
  <c r="AH118" i="19"/>
  <c r="E34" i="18" s="1"/>
  <c r="AH136" i="19"/>
  <c r="E52" i="18" s="1"/>
  <c r="F6" i="19"/>
  <c r="G6" i="19"/>
  <c r="H6" i="19"/>
  <c r="I6" i="19"/>
  <c r="J6" i="19"/>
  <c r="K6" i="19"/>
  <c r="L6" i="19"/>
  <c r="M6" i="19"/>
  <c r="N6" i="19"/>
  <c r="O6" i="19"/>
  <c r="P6" i="19"/>
  <c r="Q6" i="19"/>
  <c r="R6" i="19"/>
  <c r="S6" i="19"/>
  <c r="T6" i="19"/>
  <c r="U6" i="19"/>
  <c r="V6" i="19"/>
  <c r="W6" i="19"/>
  <c r="X6" i="19"/>
  <c r="Y6" i="19"/>
  <c r="Z6" i="19"/>
  <c r="AA6" i="19"/>
  <c r="AB6" i="19"/>
  <c r="AC6" i="19"/>
  <c r="AD6" i="19"/>
  <c r="AE6" i="19"/>
  <c r="D6" i="19"/>
  <c r="AV4" i="19"/>
  <c r="AS23" i="19"/>
  <c r="AS18" i="19"/>
  <c r="AV11" i="19"/>
  <c r="AR23" i="19"/>
  <c r="AV23" i="19" s="1"/>
  <c r="AR22" i="19"/>
  <c r="AV22" i="19" s="1"/>
  <c r="AR18" i="19"/>
  <c r="AV18" i="19" s="1"/>
  <c r="AR21" i="19"/>
  <c r="AV21" i="19" s="1"/>
  <c r="AR20" i="19"/>
  <c r="AV20" i="19" s="1"/>
  <c r="AR17" i="19"/>
  <c r="AV17" i="19" s="1"/>
  <c r="AS16" i="19"/>
  <c r="W29" i="19" s="1"/>
  <c r="W77" i="19" s="1"/>
  <c r="AM23" i="19"/>
  <c r="AM22" i="19"/>
  <c r="AM21" i="19"/>
  <c r="AM4" i="19"/>
  <c r="AV5" i="19" s="1"/>
  <c r="AM5" i="19"/>
  <c r="AV6" i="19" s="1"/>
  <c r="AM6" i="19"/>
  <c r="AV7" i="19" s="1"/>
  <c r="AM7" i="19"/>
  <c r="AV8" i="19" s="1"/>
  <c r="AM18" i="19"/>
  <c r="AM20" i="19"/>
  <c r="AM16" i="19"/>
  <c r="AM17" i="19"/>
  <c r="AM8" i="19"/>
  <c r="AV9" i="19" s="1"/>
  <c r="AM9" i="19"/>
  <c r="AV10" i="19" s="1"/>
  <c r="M28" i="45" l="1"/>
  <c r="F28" i="45"/>
  <c r="N220" i="45"/>
  <c r="L28" i="45"/>
  <c r="J28" i="45"/>
  <c r="I28" i="45"/>
  <c r="H28" i="45"/>
  <c r="G28" i="45"/>
  <c r="Q17" i="44"/>
  <c r="R15" i="45" s="1"/>
  <c r="E28" i="45"/>
  <c r="D28" i="45"/>
  <c r="C28" i="45"/>
  <c r="M327" i="45"/>
  <c r="N132" i="45"/>
  <c r="M300" i="45"/>
  <c r="D22" i="29"/>
  <c r="M273" i="45"/>
  <c r="M138" i="45"/>
  <c r="N244" i="45"/>
  <c r="N211" i="45"/>
  <c r="N298" i="45"/>
  <c r="N238" i="45"/>
  <c r="N163" i="45"/>
  <c r="N130" i="45"/>
  <c r="D15" i="27"/>
  <c r="N136" i="45"/>
  <c r="E12" i="32" s="1"/>
  <c r="N271" i="45"/>
  <c r="O90" i="45"/>
  <c r="M345" i="45"/>
  <c r="D5" i="26" s="1"/>
  <c r="M43" i="45"/>
  <c r="R24" i="44"/>
  <c r="D13" i="32"/>
  <c r="N99" i="45"/>
  <c r="O6" i="44"/>
  <c r="P5" i="45" s="1"/>
  <c r="N207" i="45"/>
  <c r="E2" i="27" s="1"/>
  <c r="O96" i="45"/>
  <c r="N90" i="45"/>
  <c r="N279" i="45" s="1"/>
  <c r="N197" i="45"/>
  <c r="E19" i="31" s="1"/>
  <c r="N148" i="45"/>
  <c r="E24" i="32" s="1"/>
  <c r="D24" i="32"/>
  <c r="O92" i="45"/>
  <c r="M75" i="45"/>
  <c r="N202" i="45"/>
  <c r="E24" i="31" s="1"/>
  <c r="D24" i="31"/>
  <c r="N121" i="45"/>
  <c r="E24" i="23" s="1"/>
  <c r="D24" i="23"/>
  <c r="D24" i="30"/>
  <c r="N310" i="45"/>
  <c r="D24" i="22"/>
  <c r="N175" i="45"/>
  <c r="E24" i="22" s="1"/>
  <c r="N75" i="45"/>
  <c r="P20" i="44"/>
  <c r="Q18" i="45" s="1"/>
  <c r="N96" i="45"/>
  <c r="M162" i="45"/>
  <c r="D11" i="22" s="1"/>
  <c r="M216" i="45"/>
  <c r="D11" i="27" s="1"/>
  <c r="M108" i="45"/>
  <c r="D11" i="23" s="1"/>
  <c r="M189" i="45"/>
  <c r="D11" i="31" s="1"/>
  <c r="M243" i="45"/>
  <c r="D11" i="25" s="1"/>
  <c r="M270" i="45"/>
  <c r="D11" i="28" s="1"/>
  <c r="R4" i="42"/>
  <c r="S4" i="42" s="1"/>
  <c r="T4" i="42" s="1"/>
  <c r="N224" i="45"/>
  <c r="D19" i="27"/>
  <c r="N265" i="45"/>
  <c r="E6" i="28" s="1"/>
  <c r="N184" i="45"/>
  <c r="E6" i="31" s="1"/>
  <c r="O78" i="45"/>
  <c r="O240" i="45" s="1"/>
  <c r="D13" i="25"/>
  <c r="O82" i="45"/>
  <c r="O298" i="45" s="1"/>
  <c r="M219" i="45"/>
  <c r="D14" i="27" s="1"/>
  <c r="M192" i="45"/>
  <c r="M165" i="45"/>
  <c r="E2" i="31"/>
  <c r="P69" i="45"/>
  <c r="P364" i="45" s="1"/>
  <c r="G24" i="26" s="1"/>
  <c r="D21" i="23"/>
  <c r="E8" i="32"/>
  <c r="P85" i="45"/>
  <c r="E12" i="30"/>
  <c r="N327" i="45"/>
  <c r="D14" i="29"/>
  <c r="E20" i="28"/>
  <c r="O279" i="45"/>
  <c r="E10" i="25"/>
  <c r="M167" i="45"/>
  <c r="C16" i="22"/>
  <c r="N187" i="45"/>
  <c r="D9" i="31"/>
  <c r="N146" i="45"/>
  <c r="D22" i="32"/>
  <c r="O81" i="45"/>
  <c r="O166" i="45"/>
  <c r="E15" i="22"/>
  <c r="E12" i="22"/>
  <c r="E23" i="23"/>
  <c r="Q45" i="45"/>
  <c r="D4" i="29"/>
  <c r="N316" i="45"/>
  <c r="N246" i="45"/>
  <c r="D14" i="25"/>
  <c r="E8" i="25"/>
  <c r="D18" i="27"/>
  <c r="M194" i="45"/>
  <c r="C16" i="31"/>
  <c r="E10" i="32"/>
  <c r="O65" i="45"/>
  <c r="O365" i="45" s="1"/>
  <c r="F25" i="26" s="1"/>
  <c r="O283" i="45"/>
  <c r="E24" i="28"/>
  <c r="L291" i="45"/>
  <c r="L156" i="45"/>
  <c r="L210" i="45"/>
  <c r="L264" i="45"/>
  <c r="L183" i="45"/>
  <c r="L237" i="45"/>
  <c r="L102" i="45"/>
  <c r="L129" i="45"/>
  <c r="L318" i="45"/>
  <c r="N49" i="45"/>
  <c r="N347" i="45" s="1"/>
  <c r="E7" i="26" s="1"/>
  <c r="D14" i="30"/>
  <c r="N300" i="45"/>
  <c r="E3" i="30"/>
  <c r="D21" i="28"/>
  <c r="N117" i="45"/>
  <c r="D20" i="23"/>
  <c r="D11" i="29"/>
  <c r="C16" i="30"/>
  <c r="M302" i="45"/>
  <c r="O148" i="45"/>
  <c r="N59" i="45"/>
  <c r="N358" i="45" s="1"/>
  <c r="E18" i="26" s="1"/>
  <c r="N171" i="45"/>
  <c r="D20" i="22"/>
  <c r="P22" i="45"/>
  <c r="P65" i="45" s="1"/>
  <c r="P25" i="44"/>
  <c r="E12" i="28"/>
  <c r="O7" i="44"/>
  <c r="O6" i="45"/>
  <c r="O49" i="45" s="1"/>
  <c r="D21" i="25"/>
  <c r="N273" i="45"/>
  <c r="D14" i="28"/>
  <c r="O337" i="45"/>
  <c r="E24" i="29"/>
  <c r="D11" i="30"/>
  <c r="M113" i="45"/>
  <c r="C16" i="23"/>
  <c r="O59" i="45"/>
  <c r="O358" i="45" s="1"/>
  <c r="F18" i="26" s="1"/>
  <c r="O13" i="44"/>
  <c r="O11" i="45"/>
  <c r="P16" i="44"/>
  <c r="P14" i="45"/>
  <c r="O256" i="45"/>
  <c r="E24" i="25"/>
  <c r="D21" i="22"/>
  <c r="C25" i="28"/>
  <c r="M284" i="45"/>
  <c r="E6" i="32"/>
  <c r="N138" i="45"/>
  <c r="D14" i="32"/>
  <c r="E13" i="25"/>
  <c r="D21" i="27"/>
  <c r="O170" i="45"/>
  <c r="E19" i="22"/>
  <c r="E6" i="23"/>
  <c r="D11" i="32"/>
  <c r="O47" i="45"/>
  <c r="O345" i="45" s="1"/>
  <c r="F5" i="26" s="1"/>
  <c r="D18" i="23"/>
  <c r="E19" i="30"/>
  <c r="O305" i="45"/>
  <c r="O278" i="45"/>
  <c r="E19" i="28"/>
  <c r="E10" i="29"/>
  <c r="P50" i="45"/>
  <c r="P348" i="45" s="1"/>
  <c r="G8" i="26" s="1"/>
  <c r="R58" i="45"/>
  <c r="R357" i="45" s="1"/>
  <c r="I17" i="26" s="1"/>
  <c r="E6" i="30"/>
  <c r="C25" i="22"/>
  <c r="M176" i="45"/>
  <c r="N274" i="45"/>
  <c r="D15" i="28"/>
  <c r="E6" i="29"/>
  <c r="D18" i="25"/>
  <c r="O116" i="45"/>
  <c r="E19" i="23"/>
  <c r="E13" i="22"/>
  <c r="P23" i="45"/>
  <c r="P26" i="44"/>
  <c r="D18" i="28"/>
  <c r="O48" i="45"/>
  <c r="O346" i="45" s="1"/>
  <c r="F6" i="26" s="1"/>
  <c r="N198" i="45"/>
  <c r="D20" i="31"/>
  <c r="N235" i="45"/>
  <c r="D4" i="25"/>
  <c r="E12" i="25"/>
  <c r="O244" i="45"/>
  <c r="E13" i="23"/>
  <c r="E13" i="29"/>
  <c r="Q46" i="45"/>
  <c r="Q344" i="45" s="1"/>
  <c r="H4" i="26" s="1"/>
  <c r="D21" i="31"/>
  <c r="Q74" i="45"/>
  <c r="Q343" i="45"/>
  <c r="H3" i="26" s="1"/>
  <c r="N127" i="45"/>
  <c r="D4" i="32"/>
  <c r="C25" i="25"/>
  <c r="M257" i="45"/>
  <c r="N281" i="45"/>
  <c r="D22" i="28"/>
  <c r="N247" i="45"/>
  <c r="D15" i="25"/>
  <c r="N252" i="45"/>
  <c r="D20" i="25"/>
  <c r="D18" i="30"/>
  <c r="N213" i="45"/>
  <c r="D8" i="27"/>
  <c r="E6" i="25"/>
  <c r="N333" i="45"/>
  <c r="D20" i="29"/>
  <c r="P58" i="45"/>
  <c r="P357" i="45" s="1"/>
  <c r="G17" i="26" s="1"/>
  <c r="N295" i="45"/>
  <c r="D9" i="30"/>
  <c r="O332" i="45"/>
  <c r="E19" i="29"/>
  <c r="D23" i="25"/>
  <c r="N255" i="45"/>
  <c r="O45" i="45"/>
  <c r="Q56" i="45"/>
  <c r="Q355" i="45" s="1"/>
  <c r="H15" i="26" s="1"/>
  <c r="O55" i="45"/>
  <c r="O354" i="45" s="1"/>
  <c r="F14" i="26" s="1"/>
  <c r="N241" i="45"/>
  <c r="D9" i="25"/>
  <c r="C25" i="27"/>
  <c r="M230" i="45"/>
  <c r="E6" i="22"/>
  <c r="N112" i="45"/>
  <c r="D15" i="23"/>
  <c r="C26" i="22"/>
  <c r="M177" i="45"/>
  <c r="N109" i="45"/>
  <c r="D12" i="23"/>
  <c r="N186" i="45"/>
  <c r="D8" i="31"/>
  <c r="Q58" i="45"/>
  <c r="Q357" i="45" s="1"/>
  <c r="H17" i="26" s="1"/>
  <c r="O51" i="45"/>
  <c r="O349" i="45" s="1"/>
  <c r="F9" i="26" s="1"/>
  <c r="M123" i="45"/>
  <c r="M249" i="45"/>
  <c r="C17" i="25"/>
  <c r="E13" i="27"/>
  <c r="P45" i="45"/>
  <c r="E22" i="31"/>
  <c r="O200" i="45"/>
  <c r="E2" i="28"/>
  <c r="P64" i="45"/>
  <c r="P363" i="45" s="1"/>
  <c r="G23" i="26" s="1"/>
  <c r="P12" i="45"/>
  <c r="P14" i="44"/>
  <c r="E2" i="23"/>
  <c r="C25" i="23"/>
  <c r="M122" i="45"/>
  <c r="N227" i="45"/>
  <c r="D22" i="27"/>
  <c r="D15" i="30"/>
  <c r="N301" i="45"/>
  <c r="M204" i="45"/>
  <c r="C26" i="31"/>
  <c r="N173" i="45"/>
  <c r="D22" i="22"/>
  <c r="N144" i="45"/>
  <c r="D20" i="32"/>
  <c r="O220" i="45"/>
  <c r="E15" i="27"/>
  <c r="N294" i="45"/>
  <c r="D8" i="30"/>
  <c r="P61" i="45"/>
  <c r="P360" i="45" s="1"/>
  <c r="G20" i="26" s="1"/>
  <c r="P9" i="44"/>
  <c r="P8" i="45"/>
  <c r="M195" i="45"/>
  <c r="C17" i="31"/>
  <c r="E3" i="27"/>
  <c r="O193" i="45"/>
  <c r="E15" i="31"/>
  <c r="O251" i="45"/>
  <c r="E19" i="25"/>
  <c r="C25" i="30"/>
  <c r="M311" i="45"/>
  <c r="D15" i="29"/>
  <c r="N328" i="45"/>
  <c r="C26" i="30"/>
  <c r="M312" i="45"/>
  <c r="D22" i="23"/>
  <c r="N119" i="45"/>
  <c r="N159" i="45"/>
  <c r="D8" i="22"/>
  <c r="N62" i="45"/>
  <c r="N361" i="45" s="1"/>
  <c r="E21" i="26" s="1"/>
  <c r="M330" i="45"/>
  <c r="C17" i="29"/>
  <c r="N81" i="45"/>
  <c r="N268" i="45"/>
  <c r="D9" i="28"/>
  <c r="N95" i="45"/>
  <c r="P18" i="44"/>
  <c r="P16" i="45"/>
  <c r="C25" i="29"/>
  <c r="M338" i="45"/>
  <c r="D18" i="29"/>
  <c r="D18" i="31"/>
  <c r="D8" i="29"/>
  <c r="N321" i="45"/>
  <c r="O21" i="44"/>
  <c r="P19" i="45" s="1"/>
  <c r="O19" i="45"/>
  <c r="N191" i="45"/>
  <c r="D13" i="31"/>
  <c r="M222" i="45"/>
  <c r="C17" i="27"/>
  <c r="N133" i="45"/>
  <c r="D9" i="32"/>
  <c r="E13" i="28"/>
  <c r="N139" i="45"/>
  <c r="D15" i="32"/>
  <c r="M339" i="45"/>
  <c r="C26" i="29"/>
  <c r="D23" i="30"/>
  <c r="N309" i="45"/>
  <c r="P48" i="45"/>
  <c r="P346" i="45" s="1"/>
  <c r="G6" i="26" s="1"/>
  <c r="O87" i="45"/>
  <c r="C25" i="32"/>
  <c r="M149" i="45"/>
  <c r="D21" i="30"/>
  <c r="C26" i="28"/>
  <c r="M285" i="45"/>
  <c r="D23" i="31"/>
  <c r="N201" i="45"/>
  <c r="O335" i="45"/>
  <c r="E22" i="29"/>
  <c r="N225" i="45"/>
  <c r="D20" i="27"/>
  <c r="N105" i="45"/>
  <c r="D8" i="23"/>
  <c r="M329" i="45"/>
  <c r="C16" i="29"/>
  <c r="D18" i="22"/>
  <c r="M141" i="45"/>
  <c r="C17" i="32"/>
  <c r="E3" i="23"/>
  <c r="D9" i="29"/>
  <c r="N322" i="45"/>
  <c r="P81" i="45"/>
  <c r="E13" i="32"/>
  <c r="C25" i="31"/>
  <c r="M203" i="45"/>
  <c r="O143" i="45"/>
  <c r="E19" i="32"/>
  <c r="M258" i="45"/>
  <c r="C26" i="25"/>
  <c r="D23" i="29"/>
  <c r="N336" i="45"/>
  <c r="N267" i="45"/>
  <c r="D8" i="28"/>
  <c r="O74" i="45"/>
  <c r="O209" i="45" s="1"/>
  <c r="O343" i="45"/>
  <c r="F3" i="26" s="1"/>
  <c r="M275" i="45"/>
  <c r="C16" i="28"/>
  <c r="D20" i="30"/>
  <c r="N306" i="45"/>
  <c r="D4" i="22"/>
  <c r="N154" i="45"/>
  <c r="N100" i="45"/>
  <c r="D4" i="23"/>
  <c r="M114" i="45"/>
  <c r="C17" i="23"/>
  <c r="O5" i="44"/>
  <c r="P4" i="45" s="1"/>
  <c r="N106" i="45"/>
  <c r="D9" i="23"/>
  <c r="P53" i="45"/>
  <c r="P352" i="45" s="1"/>
  <c r="G12" i="26" s="1"/>
  <c r="Q11" i="44"/>
  <c r="Q9" i="45"/>
  <c r="N214" i="45"/>
  <c r="D9" i="27"/>
  <c r="C26" i="32"/>
  <c r="M150" i="45"/>
  <c r="D23" i="32"/>
  <c r="N147" i="45"/>
  <c r="D21" i="29"/>
  <c r="P74" i="45"/>
  <c r="P343" i="45"/>
  <c r="G3" i="26" s="1"/>
  <c r="M221" i="45"/>
  <c r="C16" i="27"/>
  <c r="N262" i="45"/>
  <c r="D4" i="28"/>
  <c r="N217" i="45"/>
  <c r="D12" i="27"/>
  <c r="N153" i="45"/>
  <c r="N234" i="45"/>
  <c r="N126" i="45"/>
  <c r="N315" i="45"/>
  <c r="N288" i="45"/>
  <c r="C17" i="22"/>
  <c r="M168" i="45"/>
  <c r="P63" i="45"/>
  <c r="P362" i="45" s="1"/>
  <c r="G22" i="26" s="1"/>
  <c r="P89" i="45"/>
  <c r="P359" i="45"/>
  <c r="G19" i="26" s="1"/>
  <c r="O28" i="44"/>
  <c r="O25" i="45"/>
  <c r="O68" i="45" s="1"/>
  <c r="N111" i="45"/>
  <c r="D14" i="23"/>
  <c r="Q61" i="45"/>
  <c r="Q360" i="45" s="1"/>
  <c r="H20" i="26" s="1"/>
  <c r="O229" i="45"/>
  <c r="E24" i="27"/>
  <c r="D18" i="32"/>
  <c r="C26" i="27"/>
  <c r="M231" i="45"/>
  <c r="D23" i="22"/>
  <c r="N174" i="45"/>
  <c r="N190" i="45"/>
  <c r="D12" i="31"/>
  <c r="M248" i="45"/>
  <c r="C16" i="25"/>
  <c r="N160" i="45"/>
  <c r="D9" i="22"/>
  <c r="N299" i="45"/>
  <c r="D13" i="30"/>
  <c r="E6" i="27"/>
  <c r="C17" i="28"/>
  <c r="M276" i="45"/>
  <c r="N208" i="45"/>
  <c r="D4" i="27"/>
  <c r="N181" i="45"/>
  <c r="D4" i="31"/>
  <c r="O93" i="45"/>
  <c r="O120" i="45" s="1"/>
  <c r="P73" i="45"/>
  <c r="D23" i="28"/>
  <c r="N282" i="45"/>
  <c r="D23" i="27"/>
  <c r="N228" i="45"/>
  <c r="D21" i="32"/>
  <c r="E12" i="29"/>
  <c r="O325" i="45"/>
  <c r="N289" i="45"/>
  <c r="D4" i="30"/>
  <c r="M140" i="45"/>
  <c r="C16" i="32"/>
  <c r="C17" i="30"/>
  <c r="M303" i="45"/>
  <c r="D22" i="30"/>
  <c r="N308" i="45"/>
  <c r="N254" i="45"/>
  <c r="E22" i="25" s="1"/>
  <c r="D22" i="25"/>
  <c r="Q15" i="44"/>
  <c r="Q22" i="42"/>
  <c r="R22" i="42" s="1"/>
  <c r="S22" i="42" s="1"/>
  <c r="T22" i="42" s="1"/>
  <c r="U22" i="42" s="1"/>
  <c r="V22" i="42" s="1"/>
  <c r="W22" i="42" s="1"/>
  <c r="X22" i="42" s="1"/>
  <c r="Y22" i="42" s="1"/>
  <c r="Z22" i="42" s="1"/>
  <c r="AA22" i="42" s="1"/>
  <c r="AB22" i="42" s="1"/>
  <c r="AC22" i="42" s="1"/>
  <c r="AD22" i="42" s="1"/>
  <c r="AE22" i="42" s="1"/>
  <c r="AF22" i="42" s="1"/>
  <c r="AG22" i="42" s="1"/>
  <c r="AH22" i="42" s="1"/>
  <c r="AI22" i="42" s="1"/>
  <c r="AJ22" i="42" s="1"/>
  <c r="AK22" i="42" s="1"/>
  <c r="AL22" i="42" s="1"/>
  <c r="AM22" i="42" s="1"/>
  <c r="AN22" i="42" s="1"/>
  <c r="AO22" i="42" s="1"/>
  <c r="AP22" i="42" s="1"/>
  <c r="AQ22" i="42" s="1"/>
  <c r="AR22" i="42" s="1"/>
  <c r="AS22" i="42" s="1"/>
  <c r="AT22" i="42" s="1"/>
  <c r="AU22" i="42" s="1"/>
  <c r="AV22" i="42" s="1"/>
  <c r="AW22" i="42" s="1"/>
  <c r="AX22" i="42" s="1"/>
  <c r="P6" i="44"/>
  <c r="Q5" i="45" s="1"/>
  <c r="Q2" i="44"/>
  <c r="R25" i="42"/>
  <c r="W23" i="42"/>
  <c r="X23" i="42" s="1"/>
  <c r="R19" i="42"/>
  <c r="P17" i="42"/>
  <c r="P22" i="44" s="1"/>
  <c r="Q20" i="45" s="1"/>
  <c r="R7" i="42"/>
  <c r="S9" i="42"/>
  <c r="S24" i="44" s="1"/>
  <c r="Q16" i="42"/>
  <c r="S5" i="42"/>
  <c r="T5" i="42" s="1"/>
  <c r="U5" i="42" s="1"/>
  <c r="R11" i="42"/>
  <c r="P15" i="42"/>
  <c r="P29" i="44" s="1"/>
  <c r="Q26" i="45" s="1"/>
  <c r="Q69" i="45" s="1"/>
  <c r="R27" i="42"/>
  <c r="P3" i="42"/>
  <c r="P19" i="44" s="1"/>
  <c r="Q17" i="45" s="1"/>
  <c r="R13" i="42"/>
  <c r="S13" i="42" s="1"/>
  <c r="T13" i="42" s="1"/>
  <c r="U13" i="42" s="1"/>
  <c r="V13" i="42" s="1"/>
  <c r="W13" i="42" s="1"/>
  <c r="U2" i="42"/>
  <c r="V2" i="42" s="1"/>
  <c r="W2" i="42" s="1"/>
  <c r="X2" i="42" s="1"/>
  <c r="Y2" i="42" s="1"/>
  <c r="Z2" i="42" s="1"/>
  <c r="AA2" i="42" s="1"/>
  <c r="AB2" i="42" s="1"/>
  <c r="AC2" i="42" s="1"/>
  <c r="AD2" i="42" s="1"/>
  <c r="AE2" i="42" s="1"/>
  <c r="AF2" i="42" s="1"/>
  <c r="P26" i="42"/>
  <c r="P12" i="44" s="1"/>
  <c r="Q10" i="45" s="1"/>
  <c r="U6" i="42"/>
  <c r="U3" i="44" s="1"/>
  <c r="Q14" i="42"/>
  <c r="Q27" i="44" s="1"/>
  <c r="R24" i="45" s="1"/>
  <c r="R67" i="45" s="1"/>
  <c r="R21" i="42"/>
  <c r="P29" i="42"/>
  <c r="P8" i="44" s="1"/>
  <c r="S12" i="42"/>
  <c r="T8" i="42"/>
  <c r="P20" i="42"/>
  <c r="Q20" i="42" s="1"/>
  <c r="R20" i="42" s="1"/>
  <c r="S20" i="42" s="1"/>
  <c r="T20" i="42" s="1"/>
  <c r="U20" i="42" s="1"/>
  <c r="V20" i="42" s="1"/>
  <c r="Q18" i="42"/>
  <c r="Q4" i="44" s="1"/>
  <c r="R3" i="45" s="1"/>
  <c r="U28" i="42"/>
  <c r="V28" i="42" s="1"/>
  <c r="W28" i="42" s="1"/>
  <c r="X28" i="42" s="1"/>
  <c r="Y28" i="42" s="1"/>
  <c r="Z28" i="42" s="1"/>
  <c r="AA28" i="42" s="1"/>
  <c r="AB28" i="42" s="1"/>
  <c r="AC28" i="42" s="1"/>
  <c r="AD28" i="42" s="1"/>
  <c r="AE28" i="42" s="1"/>
  <c r="AF28" i="42" s="1"/>
  <c r="AG28" i="42" s="1"/>
  <c r="AH28" i="42" s="1"/>
  <c r="AI28" i="42" s="1"/>
  <c r="AJ28" i="42" s="1"/>
  <c r="AK28" i="42" s="1"/>
  <c r="AL28" i="42" s="1"/>
  <c r="AM28" i="42" s="1"/>
  <c r="AN28" i="42" s="1"/>
  <c r="AO28" i="42" s="1"/>
  <c r="AP28" i="42" s="1"/>
  <c r="AQ28" i="42" s="1"/>
  <c r="AR28" i="42" s="1"/>
  <c r="AS28" i="42" s="1"/>
  <c r="AT28" i="42" s="1"/>
  <c r="AU28" i="42" s="1"/>
  <c r="AV28" i="42" s="1"/>
  <c r="AW28" i="42" s="1"/>
  <c r="AX28" i="42" s="1"/>
  <c r="R24" i="42"/>
  <c r="R10" i="44" s="1"/>
  <c r="Q10" i="42"/>
  <c r="H13" i="19"/>
  <c r="H61" i="19" s="1"/>
  <c r="H21" i="19"/>
  <c r="H69" i="19" s="1"/>
  <c r="H29" i="19"/>
  <c r="H77" i="19" s="1"/>
  <c r="H42" i="19"/>
  <c r="H90" i="19" s="1"/>
  <c r="H130" i="19" s="1"/>
  <c r="H12" i="19"/>
  <c r="H60" i="19" s="1"/>
  <c r="H20" i="19"/>
  <c r="H68" i="19" s="1"/>
  <c r="H28" i="19"/>
  <c r="H76" i="19" s="1"/>
  <c r="H34" i="19"/>
  <c r="H82" i="19" s="1"/>
  <c r="H124" i="19" s="1"/>
  <c r="H41" i="19"/>
  <c r="H89" i="19" s="1"/>
  <c r="H133" i="19" s="1"/>
  <c r="H11" i="19"/>
  <c r="H59" i="19" s="1"/>
  <c r="H19" i="19"/>
  <c r="H67" i="19" s="1"/>
  <c r="H27" i="19"/>
  <c r="H75" i="19" s="1"/>
  <c r="H40" i="19"/>
  <c r="H88" i="19" s="1"/>
  <c r="H132" i="19" s="1"/>
  <c r="H48" i="19"/>
  <c r="H96" i="19" s="1"/>
  <c r="H10" i="19"/>
  <c r="H58" i="19" s="1"/>
  <c r="H115" i="19" s="1"/>
  <c r="H18" i="19"/>
  <c r="H66" i="19" s="1"/>
  <c r="H26" i="19"/>
  <c r="H74" i="19" s="1"/>
  <c r="H120" i="19" s="1"/>
  <c r="H30" i="19"/>
  <c r="H78" i="19" s="1"/>
  <c r="H33" i="19"/>
  <c r="H81" i="19" s="1"/>
  <c r="H123" i="19" s="1"/>
  <c r="H39" i="19"/>
  <c r="H87" i="19" s="1"/>
  <c r="H125" i="19" s="1"/>
  <c r="H47" i="19"/>
  <c r="H95" i="19" s="1"/>
  <c r="H9" i="19"/>
  <c r="H57" i="19" s="1"/>
  <c r="H17" i="19"/>
  <c r="H65" i="19" s="1"/>
  <c r="H25" i="19"/>
  <c r="H73" i="19" s="1"/>
  <c r="H32" i="19"/>
  <c r="H80" i="19" s="1"/>
  <c r="H38" i="19"/>
  <c r="H86" i="19" s="1"/>
  <c r="H134" i="19" s="1"/>
  <c r="H46" i="19"/>
  <c r="H94" i="19" s="1"/>
  <c r="H8" i="19"/>
  <c r="H56" i="19" s="1"/>
  <c r="H16" i="19"/>
  <c r="H64" i="19" s="1"/>
  <c r="H24" i="19"/>
  <c r="H72" i="19" s="1"/>
  <c r="H37" i="19"/>
  <c r="H85" i="19" s="1"/>
  <c r="H128" i="19" s="1"/>
  <c r="H45" i="19"/>
  <c r="H93" i="19" s="1"/>
  <c r="H15" i="19"/>
  <c r="H63" i="19" s="1"/>
  <c r="H23" i="19"/>
  <c r="H71" i="19" s="1"/>
  <c r="H31" i="19"/>
  <c r="H79" i="19" s="1"/>
  <c r="H43" i="19"/>
  <c r="H91" i="19" s="1"/>
  <c r="H22" i="19"/>
  <c r="H70" i="19" s="1"/>
  <c r="H36" i="19"/>
  <c r="H84" i="19" s="1"/>
  <c r="H127" i="19" s="1"/>
  <c r="H7" i="19"/>
  <c r="H55" i="19" s="1"/>
  <c r="H14" i="19"/>
  <c r="H62" i="19" s="1"/>
  <c r="H44" i="19"/>
  <c r="H92" i="19" s="1"/>
  <c r="H49" i="19"/>
  <c r="H97" i="19" s="1"/>
  <c r="H50" i="19"/>
  <c r="H98" i="19" s="1"/>
  <c r="H35" i="19"/>
  <c r="H83" i="19" s="1"/>
  <c r="H126" i="19" s="1"/>
  <c r="H51" i="19"/>
  <c r="H99" i="19" s="1"/>
  <c r="M37" i="19"/>
  <c r="M85" i="19" s="1"/>
  <c r="M128" i="19" s="1"/>
  <c r="M45" i="19"/>
  <c r="M93" i="19" s="1"/>
  <c r="M15" i="19"/>
  <c r="M63" i="19" s="1"/>
  <c r="M23" i="19"/>
  <c r="M71" i="19" s="1"/>
  <c r="M31" i="19"/>
  <c r="M79" i="19" s="1"/>
  <c r="M36" i="19"/>
  <c r="M84" i="19" s="1"/>
  <c r="M127" i="19" s="1"/>
  <c r="M44" i="19"/>
  <c r="M92" i="19" s="1"/>
  <c r="M7" i="19"/>
  <c r="M55" i="19" s="1"/>
  <c r="M14" i="19"/>
  <c r="M62" i="19" s="1"/>
  <c r="M22" i="19"/>
  <c r="M70" i="19" s="1"/>
  <c r="M29" i="19"/>
  <c r="M77" i="19" s="1"/>
  <c r="M35" i="19"/>
  <c r="M83" i="19" s="1"/>
  <c r="M126" i="19" s="1"/>
  <c r="M43" i="19"/>
  <c r="M91" i="19" s="1"/>
  <c r="M51" i="19"/>
  <c r="M99" i="19" s="1"/>
  <c r="M13" i="19"/>
  <c r="M61" i="19" s="1"/>
  <c r="M21" i="19"/>
  <c r="M69" i="19" s="1"/>
  <c r="M118" i="19" s="1"/>
  <c r="M42" i="19"/>
  <c r="M90" i="19" s="1"/>
  <c r="M130" i="19" s="1"/>
  <c r="M50" i="19"/>
  <c r="M98" i="19" s="1"/>
  <c r="M12" i="19"/>
  <c r="M60" i="19" s="1"/>
  <c r="M20" i="19"/>
  <c r="M68" i="19" s="1"/>
  <c r="M28" i="19"/>
  <c r="M76" i="19" s="1"/>
  <c r="M34" i="19"/>
  <c r="M82" i="19" s="1"/>
  <c r="M124" i="19" s="1"/>
  <c r="M11" i="19"/>
  <c r="M59" i="19" s="1"/>
  <c r="M19" i="19"/>
  <c r="M67" i="19" s="1"/>
  <c r="M27" i="19"/>
  <c r="M75" i="19" s="1"/>
  <c r="M30" i="19"/>
  <c r="M78" i="19" s="1"/>
  <c r="M40" i="19"/>
  <c r="M88" i="19" s="1"/>
  <c r="M132" i="19" s="1"/>
  <c r="M48" i="19"/>
  <c r="M96" i="19" s="1"/>
  <c r="M10" i="19"/>
  <c r="M58" i="19" s="1"/>
  <c r="M115" i="19" s="1"/>
  <c r="M18" i="19"/>
  <c r="M66" i="19" s="1"/>
  <c r="M26" i="19"/>
  <c r="M74" i="19" s="1"/>
  <c r="M33" i="19"/>
  <c r="M81" i="19" s="1"/>
  <c r="M123" i="19" s="1"/>
  <c r="M39" i="19"/>
  <c r="M87" i="19" s="1"/>
  <c r="M125" i="19" s="1"/>
  <c r="M8" i="19"/>
  <c r="M56" i="19" s="1"/>
  <c r="M24" i="19"/>
  <c r="M72" i="19" s="1"/>
  <c r="M38" i="19"/>
  <c r="M86" i="19" s="1"/>
  <c r="M134" i="19" s="1"/>
  <c r="M9" i="19"/>
  <c r="M57" i="19" s="1"/>
  <c r="M32" i="19"/>
  <c r="M80" i="19" s="1"/>
  <c r="M25" i="19"/>
  <c r="M73" i="19" s="1"/>
  <c r="M16" i="19"/>
  <c r="M64" i="19" s="1"/>
  <c r="M49" i="19"/>
  <c r="M97" i="19" s="1"/>
  <c r="M47" i="19"/>
  <c r="M95" i="19" s="1"/>
  <c r="M17" i="19"/>
  <c r="M65" i="19" s="1"/>
  <c r="M41" i="19"/>
  <c r="M89" i="19" s="1"/>
  <c r="M133" i="19" s="1"/>
  <c r="M46" i="19"/>
  <c r="M94" i="19" s="1"/>
  <c r="AS24" i="19"/>
  <c r="AC30" i="19" s="1"/>
  <c r="AC78" i="19" s="1"/>
  <c r="AC29" i="19"/>
  <c r="AC77" i="19" s="1"/>
  <c r="L15" i="19"/>
  <c r="L63" i="19" s="1"/>
  <c r="L23" i="19"/>
  <c r="L71" i="19" s="1"/>
  <c r="L31" i="19"/>
  <c r="L79" i="19" s="1"/>
  <c r="L36" i="19"/>
  <c r="L84" i="19" s="1"/>
  <c r="L127" i="19" s="1"/>
  <c r="L44" i="19"/>
  <c r="L92" i="19" s="1"/>
  <c r="L14" i="19"/>
  <c r="L62" i="19" s="1"/>
  <c r="L22" i="19"/>
  <c r="L70" i="19" s="1"/>
  <c r="L29" i="19"/>
  <c r="L77" i="19" s="1"/>
  <c r="L35" i="19"/>
  <c r="L83" i="19" s="1"/>
  <c r="L126" i="19" s="1"/>
  <c r="L43" i="19"/>
  <c r="L91" i="19" s="1"/>
  <c r="L13" i="19"/>
  <c r="L61" i="19" s="1"/>
  <c r="L21" i="19"/>
  <c r="L69" i="19" s="1"/>
  <c r="L42" i="19"/>
  <c r="L90" i="19" s="1"/>
  <c r="L130" i="19" s="1"/>
  <c r="L12" i="19"/>
  <c r="L60" i="19" s="1"/>
  <c r="L20" i="19"/>
  <c r="L68" i="19" s="1"/>
  <c r="L28" i="19"/>
  <c r="L76" i="19" s="1"/>
  <c r="L34" i="19"/>
  <c r="L82" i="19" s="1"/>
  <c r="L124" i="19" s="1"/>
  <c r="L41" i="19"/>
  <c r="L89" i="19" s="1"/>
  <c r="L133" i="19" s="1"/>
  <c r="L49" i="19"/>
  <c r="L97" i="19" s="1"/>
  <c r="L11" i="19"/>
  <c r="L59" i="19" s="1"/>
  <c r="L19" i="19"/>
  <c r="L67" i="19" s="1"/>
  <c r="L27" i="19"/>
  <c r="L75" i="19" s="1"/>
  <c r="L30" i="19"/>
  <c r="L78" i="19" s="1"/>
  <c r="L40" i="19"/>
  <c r="L88" i="19" s="1"/>
  <c r="L132" i="19" s="1"/>
  <c r="L48" i="19"/>
  <c r="L96" i="19" s="1"/>
  <c r="L10" i="19"/>
  <c r="L58" i="19" s="1"/>
  <c r="L115" i="19" s="1"/>
  <c r="L18" i="19"/>
  <c r="L66" i="19" s="1"/>
  <c r="L26" i="19"/>
  <c r="L74" i="19" s="1"/>
  <c r="L33" i="19"/>
  <c r="L81" i="19" s="1"/>
  <c r="L123" i="19" s="1"/>
  <c r="L39" i="19"/>
  <c r="L87" i="19" s="1"/>
  <c r="L125" i="19" s="1"/>
  <c r="L47" i="19"/>
  <c r="L95" i="19" s="1"/>
  <c r="L9" i="19"/>
  <c r="L57" i="19" s="1"/>
  <c r="L17" i="19"/>
  <c r="L65" i="19" s="1"/>
  <c r="L25" i="19"/>
  <c r="L73" i="19" s="1"/>
  <c r="L24" i="19"/>
  <c r="L72" i="19" s="1"/>
  <c r="L51" i="19"/>
  <c r="L99" i="19" s="1"/>
  <c r="L38" i="19"/>
  <c r="L86" i="19" s="1"/>
  <c r="L134" i="19" s="1"/>
  <c r="L45" i="19"/>
  <c r="L93" i="19" s="1"/>
  <c r="L32" i="19"/>
  <c r="L80" i="19" s="1"/>
  <c r="L16" i="19"/>
  <c r="L64" i="19" s="1"/>
  <c r="L7" i="19"/>
  <c r="L55" i="19" s="1"/>
  <c r="L37" i="19"/>
  <c r="L85" i="19" s="1"/>
  <c r="L128" i="19" s="1"/>
  <c r="L50" i="19"/>
  <c r="L98" i="19" s="1"/>
  <c r="L46" i="19"/>
  <c r="L94" i="19" s="1"/>
  <c r="L8" i="19"/>
  <c r="L56" i="19" s="1"/>
  <c r="P9" i="19"/>
  <c r="P57" i="19" s="1"/>
  <c r="P17" i="19"/>
  <c r="P65" i="19" s="1"/>
  <c r="P25" i="19"/>
  <c r="P73" i="19" s="1"/>
  <c r="P32" i="19"/>
  <c r="P80" i="19" s="1"/>
  <c r="P38" i="19"/>
  <c r="P86" i="19" s="1"/>
  <c r="P134" i="19" s="1"/>
  <c r="H50" i="18" s="1"/>
  <c r="P8" i="19"/>
  <c r="P56" i="19" s="1"/>
  <c r="P16" i="19"/>
  <c r="P64" i="19" s="1"/>
  <c r="P24" i="19"/>
  <c r="P72" i="19" s="1"/>
  <c r="P37" i="19"/>
  <c r="P85" i="19" s="1"/>
  <c r="P128" i="19" s="1"/>
  <c r="H44" i="18" s="1"/>
  <c r="P45" i="19"/>
  <c r="P93" i="19" s="1"/>
  <c r="P15" i="19"/>
  <c r="P63" i="19" s="1"/>
  <c r="P23" i="19"/>
  <c r="P71" i="19" s="1"/>
  <c r="P31" i="19"/>
  <c r="P79" i="19" s="1"/>
  <c r="P36" i="19"/>
  <c r="P84" i="19" s="1"/>
  <c r="P127" i="19" s="1"/>
  <c r="H43" i="18" s="1"/>
  <c r="P44" i="19"/>
  <c r="P92" i="19" s="1"/>
  <c r="P14" i="19"/>
  <c r="P62" i="19" s="1"/>
  <c r="P22" i="19"/>
  <c r="P70" i="19" s="1"/>
  <c r="P29" i="19"/>
  <c r="P77" i="19" s="1"/>
  <c r="P35" i="19"/>
  <c r="P83" i="19" s="1"/>
  <c r="P126" i="19" s="1"/>
  <c r="H42" i="18" s="1"/>
  <c r="P43" i="19"/>
  <c r="P91" i="19" s="1"/>
  <c r="P51" i="19"/>
  <c r="P99" i="19" s="1"/>
  <c r="P13" i="19"/>
  <c r="P61" i="19" s="1"/>
  <c r="P21" i="19"/>
  <c r="P69" i="19" s="1"/>
  <c r="P42" i="19"/>
  <c r="P90" i="19" s="1"/>
  <c r="P130" i="19" s="1"/>
  <c r="H46" i="18" s="1"/>
  <c r="P12" i="19"/>
  <c r="P60" i="19" s="1"/>
  <c r="P20" i="19"/>
  <c r="P68" i="19" s="1"/>
  <c r="P28" i="19"/>
  <c r="P76" i="19" s="1"/>
  <c r="P34" i="19"/>
  <c r="P82" i="19" s="1"/>
  <c r="P124" i="19" s="1"/>
  <c r="H40" i="18" s="1"/>
  <c r="P41" i="19"/>
  <c r="P89" i="19" s="1"/>
  <c r="P133" i="19" s="1"/>
  <c r="H49" i="18" s="1"/>
  <c r="P49" i="19"/>
  <c r="P97" i="19" s="1"/>
  <c r="P11" i="19"/>
  <c r="P59" i="19" s="1"/>
  <c r="P19" i="19"/>
  <c r="P67" i="19" s="1"/>
  <c r="P27" i="19"/>
  <c r="P75" i="19" s="1"/>
  <c r="P30" i="19"/>
  <c r="P78" i="19" s="1"/>
  <c r="P26" i="19"/>
  <c r="P74" i="19" s="1"/>
  <c r="P46" i="19"/>
  <c r="P94" i="19" s="1"/>
  <c r="P18" i="19"/>
  <c r="P66" i="19" s="1"/>
  <c r="P40" i="19"/>
  <c r="P88" i="19" s="1"/>
  <c r="P132" i="19" s="1"/>
  <c r="H48" i="18" s="1"/>
  <c r="P7" i="19"/>
  <c r="P55" i="19" s="1"/>
  <c r="P48" i="19"/>
  <c r="P96" i="19" s="1"/>
  <c r="P10" i="19"/>
  <c r="P58" i="19" s="1"/>
  <c r="P115" i="19" s="1"/>
  <c r="H31" i="18" s="1"/>
  <c r="P33" i="19"/>
  <c r="P81" i="19" s="1"/>
  <c r="P123" i="19" s="1"/>
  <c r="H39" i="18" s="1"/>
  <c r="P39" i="19"/>
  <c r="P87" i="19" s="1"/>
  <c r="P125" i="19" s="1"/>
  <c r="H41" i="18" s="1"/>
  <c r="P47" i="19"/>
  <c r="P95" i="19" s="1"/>
  <c r="P50" i="19"/>
  <c r="P98" i="19" s="1"/>
  <c r="E12" i="19"/>
  <c r="E60" i="19" s="1"/>
  <c r="E20" i="19"/>
  <c r="E68" i="19" s="1"/>
  <c r="E28" i="19"/>
  <c r="E76" i="19" s="1"/>
  <c r="E41" i="19"/>
  <c r="E89" i="19" s="1"/>
  <c r="E133" i="19" s="1"/>
  <c r="C49" i="18" s="1"/>
  <c r="E11" i="19"/>
  <c r="E59" i="19" s="1"/>
  <c r="E19" i="19"/>
  <c r="E67" i="19" s="1"/>
  <c r="E27" i="19"/>
  <c r="E75" i="19" s="1"/>
  <c r="E34" i="19"/>
  <c r="E82" i="19" s="1"/>
  <c r="E124" i="19" s="1"/>
  <c r="C40" i="18" s="1"/>
  <c r="E40" i="19"/>
  <c r="E88" i="19" s="1"/>
  <c r="E132" i="19" s="1"/>
  <c r="C48" i="18" s="1"/>
  <c r="E48" i="19"/>
  <c r="E96" i="19" s="1"/>
  <c r="E10" i="19"/>
  <c r="E58" i="19" s="1"/>
  <c r="E115" i="19" s="1"/>
  <c r="E18" i="19"/>
  <c r="E66" i="19" s="1"/>
  <c r="E26" i="19"/>
  <c r="E74" i="19" s="1"/>
  <c r="E30" i="19"/>
  <c r="E78" i="19" s="1"/>
  <c r="E33" i="19"/>
  <c r="E81" i="19" s="1"/>
  <c r="E123" i="19" s="1"/>
  <c r="C39" i="18" s="1"/>
  <c r="E39" i="19"/>
  <c r="E87" i="19" s="1"/>
  <c r="E125" i="19" s="1"/>
  <c r="C41" i="18" s="1"/>
  <c r="E47" i="19"/>
  <c r="E95" i="19" s="1"/>
  <c r="E9" i="19"/>
  <c r="E57" i="19" s="1"/>
  <c r="E17" i="19"/>
  <c r="E65" i="19" s="1"/>
  <c r="E25" i="19"/>
  <c r="E73" i="19" s="1"/>
  <c r="E32" i="19"/>
  <c r="E80" i="19" s="1"/>
  <c r="E38" i="19"/>
  <c r="E86" i="19" s="1"/>
  <c r="E134" i="19" s="1"/>
  <c r="E46" i="19"/>
  <c r="E94" i="19" s="1"/>
  <c r="E8" i="19"/>
  <c r="E56" i="19" s="1"/>
  <c r="E16" i="19"/>
  <c r="E64" i="19" s="1"/>
  <c r="E24" i="19"/>
  <c r="E72" i="19" s="1"/>
  <c r="E37" i="19"/>
  <c r="E85" i="19" s="1"/>
  <c r="E128" i="19" s="1"/>
  <c r="E45" i="19"/>
  <c r="E93" i="19" s="1"/>
  <c r="E131" i="19" s="1"/>
  <c r="E15" i="19"/>
  <c r="E63" i="19" s="1"/>
  <c r="E23" i="19"/>
  <c r="E71" i="19" s="1"/>
  <c r="E31" i="19"/>
  <c r="E79" i="19" s="1"/>
  <c r="E36" i="19"/>
  <c r="E84" i="19" s="1"/>
  <c r="E127" i="19" s="1"/>
  <c r="C43" i="18" s="1"/>
  <c r="E44" i="19"/>
  <c r="E92" i="19" s="1"/>
  <c r="E7" i="19"/>
  <c r="E55" i="19" s="1"/>
  <c r="E14" i="19"/>
  <c r="E62" i="19" s="1"/>
  <c r="E22" i="19"/>
  <c r="E70" i="19" s="1"/>
  <c r="E13" i="19"/>
  <c r="E61" i="19" s="1"/>
  <c r="E29" i="19"/>
  <c r="E77" i="19" s="1"/>
  <c r="E42" i="19"/>
  <c r="E90" i="19" s="1"/>
  <c r="E130" i="19" s="1"/>
  <c r="C46" i="18" s="1"/>
  <c r="E49" i="19"/>
  <c r="E97" i="19" s="1"/>
  <c r="E21" i="19"/>
  <c r="E69" i="19" s="1"/>
  <c r="E50" i="19"/>
  <c r="E98" i="19" s="1"/>
  <c r="E35" i="19"/>
  <c r="E83" i="19" s="1"/>
  <c r="E126" i="19" s="1"/>
  <c r="C42" i="18" s="1"/>
  <c r="E51" i="19"/>
  <c r="E99" i="19" s="1"/>
  <c r="E43" i="19"/>
  <c r="E91" i="19" s="1"/>
  <c r="E129" i="19" s="1"/>
  <c r="AC31" i="19"/>
  <c r="AC79" i="19" s="1"/>
  <c r="AC37" i="19"/>
  <c r="AC85" i="19" s="1"/>
  <c r="AC128" i="19" s="1"/>
  <c r="AC45" i="19"/>
  <c r="AC93" i="19" s="1"/>
  <c r="AC131" i="19" s="1"/>
  <c r="AC15" i="19"/>
  <c r="AC63" i="19" s="1"/>
  <c r="AC23" i="19"/>
  <c r="AC71" i="19" s="1"/>
  <c r="AC36" i="19"/>
  <c r="AC84" i="19" s="1"/>
  <c r="AC127" i="19" s="1"/>
  <c r="AC44" i="19"/>
  <c r="AC92" i="19" s="1"/>
  <c r="AC7" i="19"/>
  <c r="AC55" i="19" s="1"/>
  <c r="AC14" i="19"/>
  <c r="AC62" i="19" s="1"/>
  <c r="AC22" i="19"/>
  <c r="AC70" i="19" s="1"/>
  <c r="AC35" i="19"/>
  <c r="AC83" i="19" s="1"/>
  <c r="AC126" i="19" s="1"/>
  <c r="AC43" i="19"/>
  <c r="AC91" i="19" s="1"/>
  <c r="AC51" i="19"/>
  <c r="AC99" i="19" s="1"/>
  <c r="AC13" i="19"/>
  <c r="AC61" i="19" s="1"/>
  <c r="AC21" i="19"/>
  <c r="AC69" i="19" s="1"/>
  <c r="AC34" i="19"/>
  <c r="AC82" i="19" s="1"/>
  <c r="AC124" i="19" s="1"/>
  <c r="AC42" i="19"/>
  <c r="AC90" i="19" s="1"/>
  <c r="AC130" i="19" s="1"/>
  <c r="AC50" i="19"/>
  <c r="AC98" i="19" s="1"/>
  <c r="AC12" i="19"/>
  <c r="AC60" i="19" s="1"/>
  <c r="AC20" i="19"/>
  <c r="AC68" i="19" s="1"/>
  <c r="AC28" i="19"/>
  <c r="AC76" i="19" s="1"/>
  <c r="AC11" i="19"/>
  <c r="AC59" i="19" s="1"/>
  <c r="AC19" i="19"/>
  <c r="AC67" i="19" s="1"/>
  <c r="AC27" i="19"/>
  <c r="AC75" i="19" s="1"/>
  <c r="AC40" i="19"/>
  <c r="AC88" i="19" s="1"/>
  <c r="AC132" i="19" s="1"/>
  <c r="AC48" i="19"/>
  <c r="AC96" i="19" s="1"/>
  <c r="AC10" i="19"/>
  <c r="AC58" i="19" s="1"/>
  <c r="AC115" i="19" s="1"/>
  <c r="AC18" i="19"/>
  <c r="AC66" i="19" s="1"/>
  <c r="AC26" i="19"/>
  <c r="AC74" i="19" s="1"/>
  <c r="AC33" i="19"/>
  <c r="AC81" i="19" s="1"/>
  <c r="AC123" i="19" s="1"/>
  <c r="AC39" i="19"/>
  <c r="AC87" i="19" s="1"/>
  <c r="AC125" i="19" s="1"/>
  <c r="AC17" i="19"/>
  <c r="AC65" i="19" s="1"/>
  <c r="AC47" i="19"/>
  <c r="AC95" i="19" s="1"/>
  <c r="AC8" i="19"/>
  <c r="AC56" i="19" s="1"/>
  <c r="AC41" i="19"/>
  <c r="AC89" i="19" s="1"/>
  <c r="AC133" i="19" s="1"/>
  <c r="AC49" i="19"/>
  <c r="AC97" i="19" s="1"/>
  <c r="AC24" i="19"/>
  <c r="AC72" i="19" s="1"/>
  <c r="AC46" i="19"/>
  <c r="AC94" i="19" s="1"/>
  <c r="AC9" i="19"/>
  <c r="AC57" i="19" s="1"/>
  <c r="AC38" i="19"/>
  <c r="AC86" i="19" s="1"/>
  <c r="AC134" i="19" s="1"/>
  <c r="AC32" i="19"/>
  <c r="AC80" i="19" s="1"/>
  <c r="AC25" i="19"/>
  <c r="AC73" i="19" s="1"/>
  <c r="AC16" i="19"/>
  <c r="AC64" i="19" s="1"/>
  <c r="K36" i="19"/>
  <c r="K84" i="19" s="1"/>
  <c r="K127" i="19" s="1"/>
  <c r="K44" i="19"/>
  <c r="K92" i="19" s="1"/>
  <c r="K14" i="19"/>
  <c r="K62" i="19" s="1"/>
  <c r="K22" i="19"/>
  <c r="K70" i="19" s="1"/>
  <c r="K29" i="19"/>
  <c r="K77" i="19" s="1"/>
  <c r="K35" i="19"/>
  <c r="K83" i="19" s="1"/>
  <c r="K126" i="19" s="1"/>
  <c r="K43" i="19"/>
  <c r="K91" i="19" s="1"/>
  <c r="K51" i="19"/>
  <c r="K99" i="19" s="1"/>
  <c r="K13" i="19"/>
  <c r="K61" i="19" s="1"/>
  <c r="K21" i="19"/>
  <c r="K69" i="19" s="1"/>
  <c r="K42" i="19"/>
  <c r="K90" i="19" s="1"/>
  <c r="K130" i="19" s="1"/>
  <c r="K50" i="19"/>
  <c r="K98" i="19" s="1"/>
  <c r="K12" i="19"/>
  <c r="K60" i="19" s="1"/>
  <c r="K20" i="19"/>
  <c r="K68" i="19" s="1"/>
  <c r="K28" i="19"/>
  <c r="K76" i="19" s="1"/>
  <c r="K34" i="19"/>
  <c r="K82" i="19" s="1"/>
  <c r="K124" i="19" s="1"/>
  <c r="K41" i="19"/>
  <c r="K89" i="19" s="1"/>
  <c r="K133" i="19" s="1"/>
  <c r="K49" i="19"/>
  <c r="K97" i="19" s="1"/>
  <c r="K11" i="19"/>
  <c r="K59" i="19" s="1"/>
  <c r="K19" i="19"/>
  <c r="K67" i="19" s="1"/>
  <c r="K27" i="19"/>
  <c r="K75" i="19" s="1"/>
  <c r="K30" i="19"/>
  <c r="K78" i="19" s="1"/>
  <c r="K10" i="19"/>
  <c r="K58" i="19" s="1"/>
  <c r="K115" i="19" s="1"/>
  <c r="K18" i="19"/>
  <c r="K66" i="19" s="1"/>
  <c r="K26" i="19"/>
  <c r="K74" i="19" s="1"/>
  <c r="K33" i="19"/>
  <c r="K81" i="19" s="1"/>
  <c r="K123" i="19" s="1"/>
  <c r="K39" i="19"/>
  <c r="K87" i="19" s="1"/>
  <c r="K125" i="19" s="1"/>
  <c r="K47" i="19"/>
  <c r="K95" i="19" s="1"/>
  <c r="K9" i="19"/>
  <c r="K57" i="19" s="1"/>
  <c r="K17" i="19"/>
  <c r="K65" i="19" s="1"/>
  <c r="K25" i="19"/>
  <c r="K73" i="19" s="1"/>
  <c r="K32" i="19"/>
  <c r="K80" i="19" s="1"/>
  <c r="K38" i="19"/>
  <c r="K86" i="19" s="1"/>
  <c r="K134" i="19" s="1"/>
  <c r="K24" i="19"/>
  <c r="K72" i="19" s="1"/>
  <c r="K31" i="19"/>
  <c r="K79" i="19" s="1"/>
  <c r="K15" i="19"/>
  <c r="K63" i="19" s="1"/>
  <c r="K45" i="19"/>
  <c r="K93" i="19" s="1"/>
  <c r="K40" i="19"/>
  <c r="K88" i="19" s="1"/>
  <c r="K132" i="19" s="1"/>
  <c r="K16" i="19"/>
  <c r="K64" i="19" s="1"/>
  <c r="K7" i="19"/>
  <c r="K55" i="19" s="1"/>
  <c r="K23" i="19"/>
  <c r="K71" i="19" s="1"/>
  <c r="K48" i="19"/>
  <c r="K96" i="19" s="1"/>
  <c r="K37" i="19"/>
  <c r="K85" i="19" s="1"/>
  <c r="K128" i="19" s="1"/>
  <c r="K46" i="19"/>
  <c r="K94" i="19" s="1"/>
  <c r="K8" i="19"/>
  <c r="K56" i="19" s="1"/>
  <c r="V12" i="19"/>
  <c r="V60" i="19" s="1"/>
  <c r="V20" i="19"/>
  <c r="V68" i="19" s="1"/>
  <c r="V28" i="19"/>
  <c r="V76" i="19" s="1"/>
  <c r="V34" i="19"/>
  <c r="V82" i="19" s="1"/>
  <c r="V124" i="19" s="1"/>
  <c r="V41" i="19"/>
  <c r="V89" i="19" s="1"/>
  <c r="V133" i="19" s="1"/>
  <c r="V11" i="19"/>
  <c r="V59" i="19" s="1"/>
  <c r="V19" i="19"/>
  <c r="V67" i="19" s="1"/>
  <c r="V27" i="19"/>
  <c r="V75" i="19" s="1"/>
  <c r="V40" i="19"/>
  <c r="V88" i="19" s="1"/>
  <c r="V132" i="19" s="1"/>
  <c r="V48" i="19"/>
  <c r="V96" i="19" s="1"/>
  <c r="V10" i="19"/>
  <c r="V58" i="19" s="1"/>
  <c r="V115" i="19" s="1"/>
  <c r="V18" i="19"/>
  <c r="V66" i="19" s="1"/>
  <c r="V26" i="19"/>
  <c r="V74" i="19" s="1"/>
  <c r="V33" i="19"/>
  <c r="V81" i="19" s="1"/>
  <c r="V123" i="19" s="1"/>
  <c r="V39" i="19"/>
  <c r="V87" i="19" s="1"/>
  <c r="V125" i="19" s="1"/>
  <c r="V47" i="19"/>
  <c r="V95" i="19" s="1"/>
  <c r="V9" i="19"/>
  <c r="V57" i="19" s="1"/>
  <c r="V17" i="19"/>
  <c r="V65" i="19" s="1"/>
  <c r="V25" i="19"/>
  <c r="V73" i="19" s="1"/>
  <c r="V32" i="19"/>
  <c r="V80" i="19" s="1"/>
  <c r="V38" i="19"/>
  <c r="V86" i="19" s="1"/>
  <c r="V134" i="19" s="1"/>
  <c r="V46" i="19"/>
  <c r="V94" i="19" s="1"/>
  <c r="V8" i="19"/>
  <c r="V56" i="19" s="1"/>
  <c r="V16" i="19"/>
  <c r="V64" i="19" s="1"/>
  <c r="V24" i="19"/>
  <c r="V72" i="19" s="1"/>
  <c r="V31" i="19"/>
  <c r="V79" i="19" s="1"/>
  <c r="V37" i="19"/>
  <c r="V85" i="19" s="1"/>
  <c r="V128" i="19" s="1"/>
  <c r="V45" i="19"/>
  <c r="V93" i="19" s="1"/>
  <c r="V15" i="19"/>
  <c r="V63" i="19" s="1"/>
  <c r="V23" i="19"/>
  <c r="V71" i="19" s="1"/>
  <c r="V29" i="19"/>
  <c r="V77" i="19" s="1"/>
  <c r="V36" i="19"/>
  <c r="V84" i="19" s="1"/>
  <c r="V127" i="19" s="1"/>
  <c r="V44" i="19"/>
  <c r="V92" i="19" s="1"/>
  <c r="V7" i="19"/>
  <c r="V55" i="19" s="1"/>
  <c r="V14" i="19"/>
  <c r="V62" i="19" s="1"/>
  <c r="V22" i="19"/>
  <c r="V70" i="19" s="1"/>
  <c r="V49" i="19"/>
  <c r="V97" i="19" s="1"/>
  <c r="V43" i="19"/>
  <c r="V91" i="19" s="1"/>
  <c r="V129" i="19" s="1"/>
  <c r="V13" i="19"/>
  <c r="V61" i="19" s="1"/>
  <c r="V50" i="19"/>
  <c r="V98" i="19" s="1"/>
  <c r="V51" i="19"/>
  <c r="V99" i="19" s="1"/>
  <c r="V42" i="19"/>
  <c r="V90" i="19" s="1"/>
  <c r="V130" i="19" s="1"/>
  <c r="V30" i="19"/>
  <c r="V78" i="19" s="1"/>
  <c r="V21" i="19"/>
  <c r="V69" i="19" s="1"/>
  <c r="V35" i="19"/>
  <c r="V83" i="19" s="1"/>
  <c r="V126" i="19" s="1"/>
  <c r="AS19" i="19"/>
  <c r="U30" i="19" s="1"/>
  <c r="U78" i="19" s="1"/>
  <c r="U29" i="19"/>
  <c r="U77" i="19" s="1"/>
  <c r="Y35" i="19"/>
  <c r="Y83" i="19" s="1"/>
  <c r="Y126" i="19" s="1"/>
  <c r="Y43" i="19"/>
  <c r="Y91" i="19" s="1"/>
  <c r="Y13" i="19"/>
  <c r="Y61" i="19" s="1"/>
  <c r="Y21" i="19"/>
  <c r="Y69" i="19" s="1"/>
  <c r="Y30" i="19"/>
  <c r="Y78" i="19" s="1"/>
  <c r="Y42" i="19"/>
  <c r="Y90" i="19" s="1"/>
  <c r="Y130" i="19" s="1"/>
  <c r="Y50" i="19"/>
  <c r="Y98" i="19" s="1"/>
  <c r="Y12" i="19"/>
  <c r="Y60" i="19" s="1"/>
  <c r="Y20" i="19"/>
  <c r="Y68" i="19" s="1"/>
  <c r="Y28" i="19"/>
  <c r="Y76" i="19" s="1"/>
  <c r="Y41" i="19"/>
  <c r="Y89" i="19" s="1"/>
  <c r="Y133" i="19" s="1"/>
  <c r="Y49" i="19"/>
  <c r="Y97" i="19" s="1"/>
  <c r="Y11" i="19"/>
  <c r="Y59" i="19" s="1"/>
  <c r="Y19" i="19"/>
  <c r="Y67" i="19" s="1"/>
  <c r="Y27" i="19"/>
  <c r="Y75" i="19" s="1"/>
  <c r="Y40" i="19"/>
  <c r="Y88" i="19" s="1"/>
  <c r="Y132" i="19" s="1"/>
  <c r="Y48" i="19"/>
  <c r="Y96" i="19" s="1"/>
  <c r="Y10" i="19"/>
  <c r="Y58" i="19" s="1"/>
  <c r="Y115" i="19" s="1"/>
  <c r="Y18" i="19"/>
  <c r="Y66" i="19" s="1"/>
  <c r="Y26" i="19"/>
  <c r="Y74" i="19" s="1"/>
  <c r="Y33" i="19"/>
  <c r="Y81" i="19" s="1"/>
  <c r="Y123" i="19" s="1"/>
  <c r="Y9" i="19"/>
  <c r="Y57" i="19" s="1"/>
  <c r="Y17" i="19"/>
  <c r="Y65" i="19" s="1"/>
  <c r="Y25" i="19"/>
  <c r="Y73" i="19" s="1"/>
  <c r="Y32" i="19"/>
  <c r="Y80" i="19" s="1"/>
  <c r="Y38" i="19"/>
  <c r="Y86" i="19" s="1"/>
  <c r="Y134" i="19" s="1"/>
  <c r="Y46" i="19"/>
  <c r="Y94" i="19" s="1"/>
  <c r="Y8" i="19"/>
  <c r="Y56" i="19" s="1"/>
  <c r="Y16" i="19"/>
  <c r="Y64" i="19" s="1"/>
  <c r="Y24" i="19"/>
  <c r="Y72" i="19" s="1"/>
  <c r="Y29" i="19"/>
  <c r="Y77" i="19" s="1"/>
  <c r="Y31" i="19"/>
  <c r="Y79" i="19" s="1"/>
  <c r="Y37" i="19"/>
  <c r="Y85" i="19" s="1"/>
  <c r="Y128" i="19" s="1"/>
  <c r="Y39" i="19"/>
  <c r="Y87" i="19" s="1"/>
  <c r="Y125" i="19" s="1"/>
  <c r="Y7" i="19"/>
  <c r="Y55" i="19" s="1"/>
  <c r="Y47" i="19"/>
  <c r="Y95" i="19" s="1"/>
  <c r="Y15" i="19"/>
  <c r="Y63" i="19" s="1"/>
  <c r="Y22" i="19"/>
  <c r="Y70" i="19" s="1"/>
  <c r="Y36" i="19"/>
  <c r="Y84" i="19" s="1"/>
  <c r="Y127" i="19" s="1"/>
  <c r="Y45" i="19"/>
  <c r="Y93" i="19" s="1"/>
  <c r="Y51" i="19"/>
  <c r="Y99" i="19" s="1"/>
  <c r="Y23" i="19"/>
  <c r="Y71" i="19" s="1"/>
  <c r="Y14" i="19"/>
  <c r="Y62" i="19" s="1"/>
  <c r="Y44" i="19"/>
  <c r="Y92" i="19" s="1"/>
  <c r="X13" i="19"/>
  <c r="X61" i="19" s="1"/>
  <c r="X21" i="19"/>
  <c r="X69" i="19" s="1"/>
  <c r="X30" i="19"/>
  <c r="X78" i="19" s="1"/>
  <c r="X42" i="19"/>
  <c r="X90" i="19" s="1"/>
  <c r="X130" i="19" s="1"/>
  <c r="X12" i="19"/>
  <c r="X60" i="19" s="1"/>
  <c r="X20" i="19"/>
  <c r="X68" i="19" s="1"/>
  <c r="X28" i="19"/>
  <c r="X76" i="19" s="1"/>
  <c r="X34" i="19"/>
  <c r="X82" i="19" s="1"/>
  <c r="X124" i="19" s="1"/>
  <c r="X41" i="19"/>
  <c r="X89" i="19" s="1"/>
  <c r="X133" i="19" s="1"/>
  <c r="X11" i="19"/>
  <c r="X59" i="19" s="1"/>
  <c r="X19" i="19"/>
  <c r="X67" i="19" s="1"/>
  <c r="X27" i="19"/>
  <c r="X75" i="19" s="1"/>
  <c r="X40" i="19"/>
  <c r="X88" i="19" s="1"/>
  <c r="X132" i="19" s="1"/>
  <c r="X48" i="19"/>
  <c r="X96" i="19" s="1"/>
  <c r="X10" i="19"/>
  <c r="X58" i="19" s="1"/>
  <c r="X115" i="19" s="1"/>
  <c r="X18" i="19"/>
  <c r="X66" i="19" s="1"/>
  <c r="X26" i="19"/>
  <c r="X74" i="19" s="1"/>
  <c r="X33" i="19"/>
  <c r="X81" i="19" s="1"/>
  <c r="X123" i="19" s="1"/>
  <c r="X39" i="19"/>
  <c r="X87" i="19" s="1"/>
  <c r="X125" i="19" s="1"/>
  <c r="X47" i="19"/>
  <c r="X95" i="19" s="1"/>
  <c r="X9" i="19"/>
  <c r="X57" i="19" s="1"/>
  <c r="X17" i="19"/>
  <c r="X65" i="19" s="1"/>
  <c r="X25" i="19"/>
  <c r="X73" i="19" s="1"/>
  <c r="X32" i="19"/>
  <c r="X80" i="19" s="1"/>
  <c r="X38" i="19"/>
  <c r="X86" i="19" s="1"/>
  <c r="X134" i="19" s="1"/>
  <c r="X46" i="19"/>
  <c r="X94" i="19" s="1"/>
  <c r="X8" i="19"/>
  <c r="X56" i="19" s="1"/>
  <c r="X16" i="19"/>
  <c r="X64" i="19" s="1"/>
  <c r="X24" i="19"/>
  <c r="X72" i="19" s="1"/>
  <c r="X31" i="19"/>
  <c r="X79" i="19" s="1"/>
  <c r="X37" i="19"/>
  <c r="X85" i="19" s="1"/>
  <c r="X128" i="19" s="1"/>
  <c r="X45" i="19"/>
  <c r="X93" i="19" s="1"/>
  <c r="X15" i="19"/>
  <c r="X63" i="19" s="1"/>
  <c r="X23" i="19"/>
  <c r="X71" i="19" s="1"/>
  <c r="X35" i="19"/>
  <c r="X83" i="19" s="1"/>
  <c r="X126" i="19" s="1"/>
  <c r="X7" i="19"/>
  <c r="X55" i="19" s="1"/>
  <c r="X49" i="19"/>
  <c r="X97" i="19" s="1"/>
  <c r="X50" i="19"/>
  <c r="X98" i="19" s="1"/>
  <c r="X22" i="19"/>
  <c r="X70" i="19" s="1"/>
  <c r="X43" i="19"/>
  <c r="X91" i="19" s="1"/>
  <c r="X36" i="19"/>
  <c r="X84" i="19" s="1"/>
  <c r="X127" i="19" s="1"/>
  <c r="X51" i="19"/>
  <c r="X99" i="19" s="1"/>
  <c r="X14" i="19"/>
  <c r="X62" i="19" s="1"/>
  <c r="X44" i="19"/>
  <c r="X92" i="19" s="1"/>
  <c r="U34" i="19"/>
  <c r="U82" i="19" s="1"/>
  <c r="U124" i="19" s="1"/>
  <c r="U41" i="19"/>
  <c r="U89" i="19" s="1"/>
  <c r="U133" i="19" s="1"/>
  <c r="U11" i="19"/>
  <c r="U59" i="19" s="1"/>
  <c r="U19" i="19"/>
  <c r="U67" i="19" s="1"/>
  <c r="U27" i="19"/>
  <c r="U75" i="19" s="1"/>
  <c r="U40" i="19"/>
  <c r="U88" i="19" s="1"/>
  <c r="U132" i="19" s="1"/>
  <c r="U48" i="19"/>
  <c r="U96" i="19" s="1"/>
  <c r="U10" i="19"/>
  <c r="U58" i="19" s="1"/>
  <c r="U115" i="19" s="1"/>
  <c r="U18" i="19"/>
  <c r="U66" i="19" s="1"/>
  <c r="U26" i="19"/>
  <c r="U74" i="19" s="1"/>
  <c r="U33" i="19"/>
  <c r="U81" i="19" s="1"/>
  <c r="U123" i="19" s="1"/>
  <c r="U39" i="19"/>
  <c r="U87" i="19" s="1"/>
  <c r="U125" i="19" s="1"/>
  <c r="U47" i="19"/>
  <c r="U95" i="19" s="1"/>
  <c r="U9" i="19"/>
  <c r="U57" i="19" s="1"/>
  <c r="U17" i="19"/>
  <c r="U65" i="19" s="1"/>
  <c r="U25" i="19"/>
  <c r="U73" i="19" s="1"/>
  <c r="U32" i="19"/>
  <c r="U80" i="19" s="1"/>
  <c r="U38" i="19"/>
  <c r="U86" i="19" s="1"/>
  <c r="U134" i="19" s="1"/>
  <c r="U46" i="19"/>
  <c r="U94" i="19" s="1"/>
  <c r="U8" i="19"/>
  <c r="U56" i="19" s="1"/>
  <c r="U16" i="19"/>
  <c r="U64" i="19" s="1"/>
  <c r="U24" i="19"/>
  <c r="U72" i="19" s="1"/>
  <c r="U119" i="19" s="1"/>
  <c r="U31" i="19"/>
  <c r="U79" i="19" s="1"/>
  <c r="U37" i="19"/>
  <c r="U85" i="19" s="1"/>
  <c r="U128" i="19" s="1"/>
  <c r="U15" i="19"/>
  <c r="U63" i="19" s="1"/>
  <c r="U23" i="19"/>
  <c r="U71" i="19" s="1"/>
  <c r="U36" i="19"/>
  <c r="U84" i="19" s="1"/>
  <c r="U127" i="19" s="1"/>
  <c r="U44" i="19"/>
  <c r="U92" i="19" s="1"/>
  <c r="U14" i="19"/>
  <c r="U62" i="19" s="1"/>
  <c r="U22" i="19"/>
  <c r="U70" i="19" s="1"/>
  <c r="U35" i="19"/>
  <c r="U83" i="19" s="1"/>
  <c r="U126" i="19" s="1"/>
  <c r="U43" i="19"/>
  <c r="U91" i="19" s="1"/>
  <c r="U28" i="19"/>
  <c r="U76" i="19" s="1"/>
  <c r="U49" i="19"/>
  <c r="U97" i="19" s="1"/>
  <c r="U13" i="19"/>
  <c r="U61" i="19" s="1"/>
  <c r="U50" i="19"/>
  <c r="U98" i="19" s="1"/>
  <c r="U45" i="19"/>
  <c r="U93" i="19" s="1"/>
  <c r="U20" i="19"/>
  <c r="U68" i="19" s="1"/>
  <c r="U51" i="19"/>
  <c r="U99" i="19" s="1"/>
  <c r="U42" i="19"/>
  <c r="U90" i="19" s="1"/>
  <c r="U130" i="19" s="1"/>
  <c r="U21" i="19"/>
  <c r="U69" i="19" s="1"/>
  <c r="U7" i="19"/>
  <c r="U55" i="19" s="1"/>
  <c r="U12" i="19"/>
  <c r="U60" i="19" s="1"/>
  <c r="AF9" i="19"/>
  <c r="AF57" i="19" s="1"/>
  <c r="AF17" i="19"/>
  <c r="AF65" i="19" s="1"/>
  <c r="AF25" i="19"/>
  <c r="AF73" i="19" s="1"/>
  <c r="AF29" i="19"/>
  <c r="AF77" i="19" s="1"/>
  <c r="AF32" i="19"/>
  <c r="AF80" i="19" s="1"/>
  <c r="AF38" i="19"/>
  <c r="AF86" i="19" s="1"/>
  <c r="AF134" i="19" s="1"/>
  <c r="G50" i="18" s="1"/>
  <c r="AF8" i="19"/>
  <c r="AF56" i="19" s="1"/>
  <c r="AF16" i="19"/>
  <c r="AF64" i="19" s="1"/>
  <c r="AF24" i="19"/>
  <c r="AF72" i="19" s="1"/>
  <c r="AF31" i="19"/>
  <c r="AF79" i="19" s="1"/>
  <c r="AF37" i="19"/>
  <c r="AF85" i="19" s="1"/>
  <c r="AF128" i="19" s="1"/>
  <c r="G44" i="18" s="1"/>
  <c r="AF45" i="19"/>
  <c r="AF93" i="19" s="1"/>
  <c r="AF15" i="19"/>
  <c r="AF63" i="19" s="1"/>
  <c r="AF23" i="19"/>
  <c r="AF71" i="19" s="1"/>
  <c r="AF36" i="19"/>
  <c r="AF84" i="19" s="1"/>
  <c r="AF127" i="19" s="1"/>
  <c r="G43" i="18" s="1"/>
  <c r="AF44" i="19"/>
  <c r="AF92" i="19" s="1"/>
  <c r="AF14" i="19"/>
  <c r="AF62" i="19" s="1"/>
  <c r="AF22" i="19"/>
  <c r="AF70" i="19" s="1"/>
  <c r="AF30" i="19"/>
  <c r="AF78" i="19" s="1"/>
  <c r="AF35" i="19"/>
  <c r="AF83" i="19" s="1"/>
  <c r="AF126" i="19" s="1"/>
  <c r="G42" i="18" s="1"/>
  <c r="AF43" i="19"/>
  <c r="AF91" i="19" s="1"/>
  <c r="AF51" i="19"/>
  <c r="AF99" i="19" s="1"/>
  <c r="AF13" i="19"/>
  <c r="AF61" i="19" s="1"/>
  <c r="AF21" i="19"/>
  <c r="AF69" i="19" s="1"/>
  <c r="AF34" i="19"/>
  <c r="AF82" i="19" s="1"/>
  <c r="AF124" i="19" s="1"/>
  <c r="G40" i="18" s="1"/>
  <c r="AF42" i="19"/>
  <c r="AF90" i="19" s="1"/>
  <c r="AF130" i="19" s="1"/>
  <c r="G46" i="18" s="1"/>
  <c r="AF12" i="19"/>
  <c r="AF60" i="19" s="1"/>
  <c r="AF20" i="19"/>
  <c r="AF68" i="19" s="1"/>
  <c r="AF28" i="19"/>
  <c r="AF76" i="19" s="1"/>
  <c r="AF41" i="19"/>
  <c r="AF89" i="19" s="1"/>
  <c r="AF133" i="19" s="1"/>
  <c r="G49" i="18" s="1"/>
  <c r="AF49" i="19"/>
  <c r="AF97" i="19" s="1"/>
  <c r="AF11" i="19"/>
  <c r="AF59" i="19" s="1"/>
  <c r="AF19" i="19"/>
  <c r="AF67" i="19" s="1"/>
  <c r="AF27" i="19"/>
  <c r="AF75" i="19" s="1"/>
  <c r="AF10" i="19"/>
  <c r="AF58" i="19" s="1"/>
  <c r="AF115" i="19" s="1"/>
  <c r="G31" i="18" s="1"/>
  <c r="AF33" i="19"/>
  <c r="AF81" i="19" s="1"/>
  <c r="AF123" i="19" s="1"/>
  <c r="G39" i="18" s="1"/>
  <c r="AF26" i="19"/>
  <c r="AF74" i="19" s="1"/>
  <c r="AF39" i="19"/>
  <c r="AF87" i="19" s="1"/>
  <c r="AF125" i="19" s="1"/>
  <c r="G41" i="18" s="1"/>
  <c r="AF48" i="19"/>
  <c r="AF96" i="19" s="1"/>
  <c r="AF47" i="19"/>
  <c r="AF95" i="19" s="1"/>
  <c r="AF7" i="19"/>
  <c r="AF55" i="19" s="1"/>
  <c r="AF46" i="19"/>
  <c r="AF94" i="19" s="1"/>
  <c r="AF18" i="19"/>
  <c r="AF66" i="19" s="1"/>
  <c r="AF50" i="19"/>
  <c r="AF98" i="19" s="1"/>
  <c r="AF40" i="19"/>
  <c r="AF88" i="19" s="1"/>
  <c r="AF132" i="19" s="1"/>
  <c r="G48" i="18" s="1"/>
  <c r="AG39" i="19"/>
  <c r="AG87" i="19" s="1"/>
  <c r="AG125" i="19" s="1"/>
  <c r="B41" i="18" s="1"/>
  <c r="AG9" i="19"/>
  <c r="AG57" i="19" s="1"/>
  <c r="AG17" i="19"/>
  <c r="AG65" i="19" s="1"/>
  <c r="AG25" i="19"/>
  <c r="AG73" i="19" s="1"/>
  <c r="AG29" i="19"/>
  <c r="AG77" i="19" s="1"/>
  <c r="AG32" i="19"/>
  <c r="AG80" i="19" s="1"/>
  <c r="AG38" i="19"/>
  <c r="AG86" i="19" s="1"/>
  <c r="AG134" i="19" s="1"/>
  <c r="B50" i="18" s="1"/>
  <c r="AG46" i="19"/>
  <c r="AG94" i="19" s="1"/>
  <c r="AG8" i="19"/>
  <c r="AG56" i="19" s="1"/>
  <c r="AG16" i="19"/>
  <c r="AG64" i="19" s="1"/>
  <c r="AG24" i="19"/>
  <c r="AG72" i="19" s="1"/>
  <c r="AG31" i="19"/>
  <c r="AG79" i="19" s="1"/>
  <c r="AG37" i="19"/>
  <c r="AG85" i="19" s="1"/>
  <c r="AG128" i="19" s="1"/>
  <c r="B44" i="18" s="1"/>
  <c r="AG45" i="19"/>
  <c r="AG93" i="19" s="1"/>
  <c r="AG131" i="19" s="1"/>
  <c r="B47" i="18" s="1"/>
  <c r="AG15" i="19"/>
  <c r="AG63" i="19" s="1"/>
  <c r="AG23" i="19"/>
  <c r="AG71" i="19" s="1"/>
  <c r="AG36" i="19"/>
  <c r="AG84" i="19" s="1"/>
  <c r="AG127" i="19" s="1"/>
  <c r="B43" i="18" s="1"/>
  <c r="AG44" i="19"/>
  <c r="AG92" i="19" s="1"/>
  <c r="AG7" i="19"/>
  <c r="AG55" i="19" s="1"/>
  <c r="AG14" i="19"/>
  <c r="AG62" i="19" s="1"/>
  <c r="AG22" i="19"/>
  <c r="AG70" i="19" s="1"/>
  <c r="AG30" i="19"/>
  <c r="AG78" i="19" s="1"/>
  <c r="AG35" i="19"/>
  <c r="AG83" i="19" s="1"/>
  <c r="AG126" i="19" s="1"/>
  <c r="B42" i="18" s="1"/>
  <c r="AG13" i="19"/>
  <c r="AG61" i="19" s="1"/>
  <c r="AG21" i="19"/>
  <c r="AG69" i="19" s="1"/>
  <c r="AG34" i="19"/>
  <c r="AG82" i="19" s="1"/>
  <c r="AG124" i="19" s="1"/>
  <c r="B40" i="18" s="1"/>
  <c r="AG42" i="19"/>
  <c r="AG90" i="19" s="1"/>
  <c r="AG130" i="19" s="1"/>
  <c r="B46" i="18" s="1"/>
  <c r="AG12" i="19"/>
  <c r="AG60" i="19" s="1"/>
  <c r="AG20" i="19"/>
  <c r="AG68" i="19" s="1"/>
  <c r="AG28" i="19"/>
  <c r="AG76" i="19" s="1"/>
  <c r="AG41" i="19"/>
  <c r="AG89" i="19" s="1"/>
  <c r="AG133" i="19" s="1"/>
  <c r="B49" i="18" s="1"/>
  <c r="AG51" i="19"/>
  <c r="AG99" i="19" s="1"/>
  <c r="AG19" i="19"/>
  <c r="AG67" i="19" s="1"/>
  <c r="AG10" i="19"/>
  <c r="AG58" i="19" s="1"/>
  <c r="AG115" i="19" s="1"/>
  <c r="B31" i="18" s="1"/>
  <c r="AG49" i="19"/>
  <c r="AG97" i="19" s="1"/>
  <c r="AG33" i="19"/>
  <c r="AG81" i="19" s="1"/>
  <c r="AG123" i="19" s="1"/>
  <c r="B39" i="18" s="1"/>
  <c r="AG26" i="19"/>
  <c r="AG74" i="19" s="1"/>
  <c r="AG48" i="19"/>
  <c r="AG96" i="19" s="1"/>
  <c r="AG43" i="19"/>
  <c r="AG91" i="19" s="1"/>
  <c r="AG47" i="19"/>
  <c r="AG95" i="19" s="1"/>
  <c r="AG11" i="19"/>
  <c r="AG59" i="19" s="1"/>
  <c r="AG27" i="19"/>
  <c r="AG75" i="19" s="1"/>
  <c r="AG18" i="19"/>
  <c r="AG66" i="19" s="1"/>
  <c r="AG50" i="19"/>
  <c r="AG98" i="19" s="1"/>
  <c r="AG40" i="19"/>
  <c r="AG88" i="19" s="1"/>
  <c r="AG132" i="19" s="1"/>
  <c r="B48" i="18" s="1"/>
  <c r="Z14" i="19"/>
  <c r="Z62" i="19" s="1"/>
  <c r="Z22" i="19"/>
  <c r="Z70" i="19" s="1"/>
  <c r="Z35" i="19"/>
  <c r="Z83" i="19" s="1"/>
  <c r="Z126" i="19" s="1"/>
  <c r="Z43" i="19"/>
  <c r="Z91" i="19" s="1"/>
  <c r="Z13" i="19"/>
  <c r="Z61" i="19" s="1"/>
  <c r="Z21" i="19"/>
  <c r="Z69" i="19" s="1"/>
  <c r="Z30" i="19"/>
  <c r="Z78" i="19" s="1"/>
  <c r="Z42" i="19"/>
  <c r="Z90" i="19" s="1"/>
  <c r="Z130" i="19" s="1"/>
  <c r="Z12" i="19"/>
  <c r="Z60" i="19" s="1"/>
  <c r="Z20" i="19"/>
  <c r="Z68" i="19" s="1"/>
  <c r="Z28" i="19"/>
  <c r="Z76" i="19" s="1"/>
  <c r="Z41" i="19"/>
  <c r="Z89" i="19" s="1"/>
  <c r="Z133" i="19" s="1"/>
  <c r="Z11" i="19"/>
  <c r="Z59" i="19" s="1"/>
  <c r="Z19" i="19"/>
  <c r="Z67" i="19" s="1"/>
  <c r="Z27" i="19"/>
  <c r="Z75" i="19" s="1"/>
  <c r="Z40" i="19"/>
  <c r="Z88" i="19" s="1"/>
  <c r="Z132" i="19" s="1"/>
  <c r="Z48" i="19"/>
  <c r="Z96" i="19" s="1"/>
  <c r="Z10" i="19"/>
  <c r="Z58" i="19" s="1"/>
  <c r="Z115" i="19" s="1"/>
  <c r="Z18" i="19"/>
  <c r="Z66" i="19" s="1"/>
  <c r="Z26" i="19"/>
  <c r="Z74" i="19" s="1"/>
  <c r="Z33" i="19"/>
  <c r="Z81" i="19" s="1"/>
  <c r="Z123" i="19" s="1"/>
  <c r="Z39" i="19"/>
  <c r="Z87" i="19" s="1"/>
  <c r="Z125" i="19" s="1"/>
  <c r="Z47" i="19"/>
  <c r="Z95" i="19" s="1"/>
  <c r="Z9" i="19"/>
  <c r="Z57" i="19" s="1"/>
  <c r="Z17" i="19"/>
  <c r="Z65" i="19" s="1"/>
  <c r="Z25" i="19"/>
  <c r="Z73" i="19" s="1"/>
  <c r="Z32" i="19"/>
  <c r="Z80" i="19" s="1"/>
  <c r="Z38" i="19"/>
  <c r="Z86" i="19" s="1"/>
  <c r="Z134" i="19" s="1"/>
  <c r="Z46" i="19"/>
  <c r="Z94" i="19" s="1"/>
  <c r="Z8" i="19"/>
  <c r="Z56" i="19" s="1"/>
  <c r="Z16" i="19"/>
  <c r="Z64" i="19" s="1"/>
  <c r="Z24" i="19"/>
  <c r="Z72" i="19" s="1"/>
  <c r="Z31" i="19"/>
  <c r="Z79" i="19" s="1"/>
  <c r="Z7" i="19"/>
  <c r="Z55" i="19" s="1"/>
  <c r="Z49" i="19"/>
  <c r="Z97" i="19" s="1"/>
  <c r="Z15" i="19"/>
  <c r="Z63" i="19" s="1"/>
  <c r="Z29" i="19"/>
  <c r="Z77" i="19" s="1"/>
  <c r="Z50" i="19"/>
  <c r="Z98" i="19" s="1"/>
  <c r="Z36" i="19"/>
  <c r="Z84" i="19" s="1"/>
  <c r="Z127" i="19" s="1"/>
  <c r="Z45" i="19"/>
  <c r="Z93" i="19" s="1"/>
  <c r="Z131" i="19" s="1"/>
  <c r="Z23" i="19"/>
  <c r="Z71" i="19" s="1"/>
  <c r="Z51" i="19"/>
  <c r="Z99" i="19" s="1"/>
  <c r="Z37" i="19"/>
  <c r="Z85" i="19" s="1"/>
  <c r="Z128" i="19" s="1"/>
  <c r="Z44" i="19"/>
  <c r="Z92" i="19" s="1"/>
  <c r="AS21" i="19"/>
  <c r="Y34" i="19" s="1"/>
  <c r="Y82" i="19" s="1"/>
  <c r="Y124" i="19" s="1"/>
  <c r="AS17" i="19"/>
  <c r="X29" i="19" s="1"/>
  <c r="X77" i="19" s="1"/>
  <c r="AV16" i="19"/>
  <c r="AS22" i="19"/>
  <c r="Z34" i="19" s="1"/>
  <c r="Z82" i="19" s="1"/>
  <c r="Z124" i="19" s="1"/>
  <c r="AS20" i="19"/>
  <c r="AB5" i="19"/>
  <c r="F5" i="19"/>
  <c r="D5" i="19"/>
  <c r="C5" i="19"/>
  <c r="T5" i="19"/>
  <c r="S5" i="19"/>
  <c r="AH5" i="19"/>
  <c r="R5" i="19"/>
  <c r="Q5" i="19"/>
  <c r="AE5" i="19"/>
  <c r="O5" i="19"/>
  <c r="AD5" i="19"/>
  <c r="N5" i="19"/>
  <c r="AA5" i="19"/>
  <c r="I5" i="19"/>
  <c r="J5" i="19"/>
  <c r="L120" i="16"/>
  <c r="L102" i="19" s="1"/>
  <c r="M120" i="16"/>
  <c r="M102" i="19" s="1"/>
  <c r="N120" i="16"/>
  <c r="N102" i="19" s="1"/>
  <c r="N114" i="19" s="1"/>
  <c r="O120" i="16"/>
  <c r="O102" i="19" s="1"/>
  <c r="O114" i="19" s="1"/>
  <c r="P120" i="16"/>
  <c r="P102" i="19" s="1"/>
  <c r="Q120" i="16"/>
  <c r="Q102" i="19" s="1"/>
  <c r="Q114" i="19" s="1"/>
  <c r="R120" i="16"/>
  <c r="R102" i="19" s="1"/>
  <c r="R114" i="19" s="1"/>
  <c r="S120" i="16"/>
  <c r="S102" i="19" s="1"/>
  <c r="S114" i="19" s="1"/>
  <c r="T120" i="16"/>
  <c r="T102" i="19" s="1"/>
  <c r="T114" i="19" s="1"/>
  <c r="U120" i="16"/>
  <c r="U102" i="19" s="1"/>
  <c r="V120" i="16"/>
  <c r="V102" i="19" s="1"/>
  <c r="W120" i="16"/>
  <c r="W102" i="19" s="1"/>
  <c r="X120" i="16"/>
  <c r="X102" i="19" s="1"/>
  <c r="Y120" i="16"/>
  <c r="Y102" i="19" s="1"/>
  <c r="Z120" i="16"/>
  <c r="Z102" i="19" s="1"/>
  <c r="AA120" i="16"/>
  <c r="AA102" i="19" s="1"/>
  <c r="AA114" i="19" s="1"/>
  <c r="AB120" i="16"/>
  <c r="AB102" i="19" s="1"/>
  <c r="AB114" i="19" s="1"/>
  <c r="AC120" i="16"/>
  <c r="AC102" i="19" s="1"/>
  <c r="AD120" i="16"/>
  <c r="AD102" i="19" s="1"/>
  <c r="AD114" i="19" s="1"/>
  <c r="AE120" i="16"/>
  <c r="AE102" i="19" s="1"/>
  <c r="AE114" i="19" s="1"/>
  <c r="AF120" i="16"/>
  <c r="AF102" i="19" s="1"/>
  <c r="AG120" i="16"/>
  <c r="AG102" i="19" s="1"/>
  <c r="AH120" i="16"/>
  <c r="AH102" i="19" s="1"/>
  <c r="AH114" i="19" s="1"/>
  <c r="E30" i="18" s="1"/>
  <c r="L121" i="16"/>
  <c r="L103" i="19" s="1"/>
  <c r="M121" i="16"/>
  <c r="M103" i="19" s="1"/>
  <c r="N121" i="16"/>
  <c r="N103" i="19" s="1"/>
  <c r="O121" i="16"/>
  <c r="O103" i="19" s="1"/>
  <c r="P121" i="16"/>
  <c r="P103" i="19" s="1"/>
  <c r="Q121" i="16"/>
  <c r="Q103" i="19" s="1"/>
  <c r="R121" i="16"/>
  <c r="R103" i="19" s="1"/>
  <c r="S121" i="16"/>
  <c r="S103" i="19" s="1"/>
  <c r="T121" i="16"/>
  <c r="T103" i="19" s="1"/>
  <c r="U121" i="16"/>
  <c r="U103" i="19" s="1"/>
  <c r="V121" i="16"/>
  <c r="V103" i="19" s="1"/>
  <c r="W121" i="16"/>
  <c r="W103" i="19" s="1"/>
  <c r="X121" i="16"/>
  <c r="X103" i="19" s="1"/>
  <c r="Y121" i="16"/>
  <c r="Y103" i="19" s="1"/>
  <c r="Z121" i="16"/>
  <c r="Z103" i="19" s="1"/>
  <c r="AA121" i="16"/>
  <c r="AA103" i="19" s="1"/>
  <c r="AB121" i="16"/>
  <c r="AB103" i="19" s="1"/>
  <c r="AC121" i="16"/>
  <c r="AC103" i="19" s="1"/>
  <c r="AD121" i="16"/>
  <c r="AD103" i="19" s="1"/>
  <c r="AE121" i="16"/>
  <c r="AE103" i="19" s="1"/>
  <c r="AF121" i="16"/>
  <c r="AF103" i="19" s="1"/>
  <c r="AG121" i="16"/>
  <c r="AG103" i="19" s="1"/>
  <c r="AH121" i="16"/>
  <c r="AH103" i="19" s="1"/>
  <c r="L122" i="16"/>
  <c r="L104" i="19" s="1"/>
  <c r="M122" i="16"/>
  <c r="M104" i="19" s="1"/>
  <c r="N122" i="16"/>
  <c r="N104" i="19" s="1"/>
  <c r="O122" i="16"/>
  <c r="O104" i="19" s="1"/>
  <c r="P122" i="16"/>
  <c r="P104" i="19" s="1"/>
  <c r="Q122" i="16"/>
  <c r="Q104" i="19" s="1"/>
  <c r="R122" i="16"/>
  <c r="R104" i="19" s="1"/>
  <c r="S122" i="16"/>
  <c r="S104" i="19" s="1"/>
  <c r="T122" i="16"/>
  <c r="T104" i="19" s="1"/>
  <c r="U122" i="16"/>
  <c r="U104" i="19" s="1"/>
  <c r="V122" i="16"/>
  <c r="V104" i="19" s="1"/>
  <c r="W122" i="16"/>
  <c r="W104" i="19" s="1"/>
  <c r="X122" i="16"/>
  <c r="X104" i="19" s="1"/>
  <c r="Y122" i="16"/>
  <c r="Y104" i="19" s="1"/>
  <c r="Z122" i="16"/>
  <c r="Z104" i="19" s="1"/>
  <c r="AA122" i="16"/>
  <c r="AA104" i="19" s="1"/>
  <c r="AB122" i="16"/>
  <c r="AB104" i="19" s="1"/>
  <c r="AC122" i="16"/>
  <c r="AC104" i="19" s="1"/>
  <c r="AD122" i="16"/>
  <c r="AD104" i="19" s="1"/>
  <c r="AE122" i="16"/>
  <c r="AE104" i="19" s="1"/>
  <c r="AF122" i="16"/>
  <c r="AF104" i="19" s="1"/>
  <c r="AG122" i="16"/>
  <c r="AG104" i="19" s="1"/>
  <c r="AH122" i="16"/>
  <c r="AH104" i="19" s="1"/>
  <c r="L123" i="16"/>
  <c r="L105" i="19" s="1"/>
  <c r="M123" i="16"/>
  <c r="M105" i="19" s="1"/>
  <c r="N123" i="16"/>
  <c r="N105" i="19" s="1"/>
  <c r="O123" i="16"/>
  <c r="O105" i="19" s="1"/>
  <c r="P123" i="16"/>
  <c r="P105" i="19" s="1"/>
  <c r="Q123" i="16"/>
  <c r="Q105" i="19" s="1"/>
  <c r="R123" i="16"/>
  <c r="R105" i="19" s="1"/>
  <c r="S123" i="16"/>
  <c r="S105" i="19" s="1"/>
  <c r="T123" i="16"/>
  <c r="T105" i="19" s="1"/>
  <c r="U123" i="16"/>
  <c r="U105" i="19" s="1"/>
  <c r="V123" i="16"/>
  <c r="V105" i="19" s="1"/>
  <c r="W123" i="16"/>
  <c r="W105" i="19" s="1"/>
  <c r="X123" i="16"/>
  <c r="X105" i="19" s="1"/>
  <c r="Y123" i="16"/>
  <c r="Y105" i="19" s="1"/>
  <c r="Z123" i="16"/>
  <c r="Z105" i="19" s="1"/>
  <c r="AA123" i="16"/>
  <c r="AA105" i="19" s="1"/>
  <c r="AB123" i="16"/>
  <c r="AB105" i="19" s="1"/>
  <c r="AC123" i="16"/>
  <c r="AC105" i="19" s="1"/>
  <c r="AD123" i="16"/>
  <c r="AD105" i="19" s="1"/>
  <c r="AE123" i="16"/>
  <c r="AE105" i="19" s="1"/>
  <c r="AF123" i="16"/>
  <c r="AF105" i="19" s="1"/>
  <c r="AG123" i="16"/>
  <c r="AG105" i="19" s="1"/>
  <c r="AH123" i="16"/>
  <c r="AH105" i="19" s="1"/>
  <c r="L124" i="16"/>
  <c r="L106" i="19" s="1"/>
  <c r="M124" i="16"/>
  <c r="M106" i="19" s="1"/>
  <c r="N124" i="16"/>
  <c r="N106" i="19" s="1"/>
  <c r="O124" i="16"/>
  <c r="O106" i="19" s="1"/>
  <c r="P124" i="16"/>
  <c r="P106" i="19" s="1"/>
  <c r="Q124" i="16"/>
  <c r="Q106" i="19" s="1"/>
  <c r="R124" i="16"/>
  <c r="R106" i="19" s="1"/>
  <c r="S124" i="16"/>
  <c r="S106" i="19" s="1"/>
  <c r="T124" i="16"/>
  <c r="T106" i="19" s="1"/>
  <c r="U124" i="16"/>
  <c r="U106" i="19" s="1"/>
  <c r="V124" i="16"/>
  <c r="V106" i="19" s="1"/>
  <c r="W124" i="16"/>
  <c r="W106" i="19" s="1"/>
  <c r="X124" i="16"/>
  <c r="X106" i="19" s="1"/>
  <c r="Y124" i="16"/>
  <c r="Y106" i="19" s="1"/>
  <c r="Z124" i="16"/>
  <c r="Z106" i="19" s="1"/>
  <c r="AA124" i="16"/>
  <c r="AA106" i="19" s="1"/>
  <c r="AB124" i="16"/>
  <c r="AB106" i="19" s="1"/>
  <c r="AC124" i="16"/>
  <c r="AC106" i="19" s="1"/>
  <c r="AD124" i="16"/>
  <c r="AD106" i="19" s="1"/>
  <c r="AE124" i="16"/>
  <c r="AE106" i="19" s="1"/>
  <c r="AF124" i="16"/>
  <c r="AF106" i="19" s="1"/>
  <c r="AG124" i="16"/>
  <c r="AG106" i="19" s="1"/>
  <c r="AH124" i="16"/>
  <c r="AH106" i="19" s="1"/>
  <c r="L125" i="16"/>
  <c r="L107" i="19" s="1"/>
  <c r="M125" i="16"/>
  <c r="M107" i="19" s="1"/>
  <c r="N125" i="16"/>
  <c r="N107" i="19" s="1"/>
  <c r="O125" i="16"/>
  <c r="O107" i="19" s="1"/>
  <c r="P125" i="16"/>
  <c r="P107" i="19" s="1"/>
  <c r="Q125" i="16"/>
  <c r="Q107" i="19" s="1"/>
  <c r="R125" i="16"/>
  <c r="R107" i="19" s="1"/>
  <c r="S125" i="16"/>
  <c r="S107" i="19" s="1"/>
  <c r="T125" i="16"/>
  <c r="T107" i="19" s="1"/>
  <c r="U125" i="16"/>
  <c r="U107" i="19" s="1"/>
  <c r="V125" i="16"/>
  <c r="V107" i="19" s="1"/>
  <c r="W125" i="16"/>
  <c r="W107" i="19" s="1"/>
  <c r="X125" i="16"/>
  <c r="X107" i="19" s="1"/>
  <c r="Y125" i="16"/>
  <c r="Y107" i="19" s="1"/>
  <c r="Z125" i="16"/>
  <c r="Z107" i="19" s="1"/>
  <c r="AA125" i="16"/>
  <c r="AA107" i="19" s="1"/>
  <c r="AB125" i="16"/>
  <c r="AB107" i="19" s="1"/>
  <c r="AC125" i="16"/>
  <c r="AC107" i="19" s="1"/>
  <c r="AD125" i="16"/>
  <c r="AD107" i="19" s="1"/>
  <c r="AE125" i="16"/>
  <c r="AE107" i="19" s="1"/>
  <c r="AF125" i="16"/>
  <c r="AF107" i="19" s="1"/>
  <c r="AG125" i="16"/>
  <c r="AG107" i="19" s="1"/>
  <c r="AH125" i="16"/>
  <c r="AH107" i="19" s="1"/>
  <c r="L126" i="16"/>
  <c r="L108" i="19" s="1"/>
  <c r="M126" i="16"/>
  <c r="M108" i="19" s="1"/>
  <c r="N126" i="16"/>
  <c r="N108" i="19" s="1"/>
  <c r="O126" i="16"/>
  <c r="O108" i="19" s="1"/>
  <c r="P126" i="16"/>
  <c r="P108" i="19" s="1"/>
  <c r="Q126" i="16"/>
  <c r="Q108" i="19" s="1"/>
  <c r="R126" i="16"/>
  <c r="R108" i="19" s="1"/>
  <c r="S126" i="16"/>
  <c r="S108" i="19" s="1"/>
  <c r="T126" i="16"/>
  <c r="T108" i="19" s="1"/>
  <c r="U126" i="16"/>
  <c r="U108" i="19" s="1"/>
  <c r="V126" i="16"/>
  <c r="V108" i="19" s="1"/>
  <c r="W126" i="16"/>
  <c r="W108" i="19" s="1"/>
  <c r="X126" i="16"/>
  <c r="X108" i="19" s="1"/>
  <c r="Y126" i="16"/>
  <c r="Y108" i="19" s="1"/>
  <c r="Z126" i="16"/>
  <c r="Z108" i="19" s="1"/>
  <c r="AA126" i="16"/>
  <c r="AA108" i="19" s="1"/>
  <c r="AB126" i="16"/>
  <c r="AB108" i="19" s="1"/>
  <c r="AC126" i="16"/>
  <c r="AC108" i="19" s="1"/>
  <c r="AD126" i="16"/>
  <c r="AD108" i="19" s="1"/>
  <c r="AE126" i="16"/>
  <c r="AE108" i="19" s="1"/>
  <c r="AF126" i="16"/>
  <c r="AF108" i="19" s="1"/>
  <c r="AG126" i="16"/>
  <c r="AG108" i="19" s="1"/>
  <c r="AH126" i="16"/>
  <c r="AH108" i="19" s="1"/>
  <c r="L127" i="16"/>
  <c r="L109" i="19" s="1"/>
  <c r="M127" i="16"/>
  <c r="M109" i="19" s="1"/>
  <c r="N127" i="16"/>
  <c r="N109" i="19" s="1"/>
  <c r="O127" i="16"/>
  <c r="O109" i="19" s="1"/>
  <c r="P127" i="16"/>
  <c r="P109" i="19" s="1"/>
  <c r="Q127" i="16"/>
  <c r="Q109" i="19" s="1"/>
  <c r="R127" i="16"/>
  <c r="R109" i="19" s="1"/>
  <c r="S127" i="16"/>
  <c r="S109" i="19" s="1"/>
  <c r="T127" i="16"/>
  <c r="T109" i="19" s="1"/>
  <c r="U127" i="16"/>
  <c r="U109" i="19" s="1"/>
  <c r="V127" i="16"/>
  <c r="V109" i="19" s="1"/>
  <c r="W127" i="16"/>
  <c r="W109" i="19" s="1"/>
  <c r="X127" i="16"/>
  <c r="X109" i="19" s="1"/>
  <c r="Y127" i="16"/>
  <c r="Y109" i="19" s="1"/>
  <c r="Z127" i="16"/>
  <c r="Z109" i="19" s="1"/>
  <c r="AA127" i="16"/>
  <c r="AA109" i="19" s="1"/>
  <c r="AB127" i="16"/>
  <c r="AB109" i="19" s="1"/>
  <c r="AC127" i="16"/>
  <c r="AC109" i="19" s="1"/>
  <c r="AD127" i="16"/>
  <c r="AD109" i="19" s="1"/>
  <c r="AE127" i="16"/>
  <c r="AE109" i="19" s="1"/>
  <c r="AF127" i="16"/>
  <c r="AF109" i="19" s="1"/>
  <c r="AG127" i="16"/>
  <c r="AG109" i="19" s="1"/>
  <c r="AH127" i="16"/>
  <c r="AH109" i="19" s="1"/>
  <c r="D120" i="16"/>
  <c r="D102" i="19" s="1"/>
  <c r="D114" i="19" s="1"/>
  <c r="E120" i="16"/>
  <c r="E102" i="19" s="1"/>
  <c r="F120" i="16"/>
  <c r="F102" i="19" s="1"/>
  <c r="F114" i="19" s="1"/>
  <c r="G120" i="16"/>
  <c r="G102" i="19" s="1"/>
  <c r="H120" i="16"/>
  <c r="H102" i="19" s="1"/>
  <c r="I120" i="16"/>
  <c r="I102" i="19" s="1"/>
  <c r="I114" i="19" s="1"/>
  <c r="J120" i="16"/>
  <c r="J102" i="19" s="1"/>
  <c r="J114" i="19" s="1"/>
  <c r="K120" i="16"/>
  <c r="K102" i="19" s="1"/>
  <c r="D121" i="16"/>
  <c r="D103" i="19" s="1"/>
  <c r="E121" i="16"/>
  <c r="E103" i="19" s="1"/>
  <c r="F121" i="16"/>
  <c r="F103" i="19" s="1"/>
  <c r="G121" i="16"/>
  <c r="G103" i="19" s="1"/>
  <c r="H121" i="16"/>
  <c r="H103" i="19" s="1"/>
  <c r="I121" i="16"/>
  <c r="I103" i="19" s="1"/>
  <c r="J121" i="16"/>
  <c r="J103" i="19" s="1"/>
  <c r="K121" i="16"/>
  <c r="K103" i="19" s="1"/>
  <c r="D122" i="16"/>
  <c r="D104" i="19" s="1"/>
  <c r="E122" i="16"/>
  <c r="E104" i="19" s="1"/>
  <c r="F122" i="16"/>
  <c r="F104" i="19" s="1"/>
  <c r="G122" i="16"/>
  <c r="G104" i="19" s="1"/>
  <c r="H122" i="16"/>
  <c r="H104" i="19" s="1"/>
  <c r="I122" i="16"/>
  <c r="I104" i="19" s="1"/>
  <c r="J122" i="16"/>
  <c r="J104" i="19" s="1"/>
  <c r="K122" i="16"/>
  <c r="K104" i="19" s="1"/>
  <c r="D123" i="16"/>
  <c r="D105" i="19" s="1"/>
  <c r="E123" i="16"/>
  <c r="E105" i="19" s="1"/>
  <c r="F123" i="16"/>
  <c r="F105" i="19" s="1"/>
  <c r="G123" i="16"/>
  <c r="G105" i="19" s="1"/>
  <c r="H123" i="16"/>
  <c r="H105" i="19" s="1"/>
  <c r="I123" i="16"/>
  <c r="I105" i="19" s="1"/>
  <c r="J123" i="16"/>
  <c r="J105" i="19" s="1"/>
  <c r="K123" i="16"/>
  <c r="K105" i="19" s="1"/>
  <c r="D124" i="16"/>
  <c r="D106" i="19" s="1"/>
  <c r="E124" i="16"/>
  <c r="E106" i="19" s="1"/>
  <c r="F124" i="16"/>
  <c r="F106" i="19" s="1"/>
  <c r="G124" i="16"/>
  <c r="G106" i="19" s="1"/>
  <c r="H124" i="16"/>
  <c r="H106" i="19" s="1"/>
  <c r="I124" i="16"/>
  <c r="I106" i="19" s="1"/>
  <c r="J124" i="16"/>
  <c r="J106" i="19" s="1"/>
  <c r="K124" i="16"/>
  <c r="K106" i="19" s="1"/>
  <c r="D125" i="16"/>
  <c r="D107" i="19" s="1"/>
  <c r="E125" i="16"/>
  <c r="E107" i="19" s="1"/>
  <c r="F125" i="16"/>
  <c r="F107" i="19" s="1"/>
  <c r="G125" i="16"/>
  <c r="G107" i="19" s="1"/>
  <c r="H125" i="16"/>
  <c r="H107" i="19" s="1"/>
  <c r="I125" i="16"/>
  <c r="I107" i="19" s="1"/>
  <c r="J125" i="16"/>
  <c r="J107" i="19" s="1"/>
  <c r="K125" i="16"/>
  <c r="K107" i="19" s="1"/>
  <c r="D126" i="16"/>
  <c r="D108" i="19" s="1"/>
  <c r="E126" i="16"/>
  <c r="E108" i="19" s="1"/>
  <c r="F126" i="16"/>
  <c r="F108" i="19" s="1"/>
  <c r="G126" i="16"/>
  <c r="G108" i="19" s="1"/>
  <c r="H126" i="16"/>
  <c r="H108" i="19" s="1"/>
  <c r="I126" i="16"/>
  <c r="I108" i="19" s="1"/>
  <c r="J126" i="16"/>
  <c r="J108" i="19" s="1"/>
  <c r="K126" i="16"/>
  <c r="K108" i="19" s="1"/>
  <c r="D127" i="16"/>
  <c r="D109" i="19" s="1"/>
  <c r="E127" i="16"/>
  <c r="E109" i="19" s="1"/>
  <c r="F127" i="16"/>
  <c r="F109" i="19" s="1"/>
  <c r="G127" i="16"/>
  <c r="G109" i="19" s="1"/>
  <c r="H127" i="16"/>
  <c r="H109" i="19" s="1"/>
  <c r="I127" i="16"/>
  <c r="I109" i="19" s="1"/>
  <c r="J127" i="16"/>
  <c r="J109" i="19" s="1"/>
  <c r="K127" i="16"/>
  <c r="K109" i="19" s="1"/>
  <c r="C121" i="16"/>
  <c r="C103" i="19" s="1"/>
  <c r="C122" i="16"/>
  <c r="C104" i="19" s="1"/>
  <c r="C123" i="16"/>
  <c r="C105" i="19" s="1"/>
  <c r="C124" i="16"/>
  <c r="C106" i="19" s="1"/>
  <c r="C125" i="16"/>
  <c r="C107" i="19" s="1"/>
  <c r="C126" i="16"/>
  <c r="C108" i="19" s="1"/>
  <c r="C127" i="16"/>
  <c r="C109" i="19" s="1"/>
  <c r="C120" i="16"/>
  <c r="C102" i="19" s="1"/>
  <c r="C114" i="19" s="1"/>
  <c r="O271" i="45" l="1"/>
  <c r="O136" i="45"/>
  <c r="O27" i="45"/>
  <c r="O28" i="45" s="1"/>
  <c r="O175" i="45"/>
  <c r="F24" i="22" s="1"/>
  <c r="O132" i="45"/>
  <c r="P87" i="45"/>
  <c r="P21" i="44"/>
  <c r="P342" i="45"/>
  <c r="G2" i="26" s="1"/>
  <c r="O342" i="45"/>
  <c r="F2" i="26" s="1"/>
  <c r="N43" i="45"/>
  <c r="Q342" i="45"/>
  <c r="H2" i="26" s="1"/>
  <c r="Q90" i="45"/>
  <c r="O121" i="45"/>
  <c r="F24" i="23" s="1"/>
  <c r="O202" i="45"/>
  <c r="F24" i="31" s="1"/>
  <c r="P93" i="45"/>
  <c r="E24" i="30"/>
  <c r="O310" i="45"/>
  <c r="F24" i="30" s="1"/>
  <c r="O84" i="45"/>
  <c r="N77" i="45"/>
  <c r="N185" i="45" s="1"/>
  <c r="O197" i="45"/>
  <c r="F19" i="31" s="1"/>
  <c r="P78" i="45"/>
  <c r="Q20" i="44"/>
  <c r="R18" i="45" s="1"/>
  <c r="O163" i="45"/>
  <c r="O101" i="45"/>
  <c r="Q87" i="45"/>
  <c r="Q72" i="45"/>
  <c r="N165" i="45"/>
  <c r="E14" i="22" s="1"/>
  <c r="D14" i="22"/>
  <c r="N192" i="45"/>
  <c r="E14" i="31" s="1"/>
  <c r="D14" i="31"/>
  <c r="Q29" i="42"/>
  <c r="N91" i="45"/>
  <c r="N226" i="45" s="1"/>
  <c r="P72" i="45"/>
  <c r="R87" i="45"/>
  <c r="P94" i="45"/>
  <c r="P148" i="45" s="1"/>
  <c r="N219" i="45"/>
  <c r="E14" i="27" s="1"/>
  <c r="N88" i="45"/>
  <c r="O224" i="45"/>
  <c r="F19" i="27" s="1"/>
  <c r="E19" i="27"/>
  <c r="O79" i="45"/>
  <c r="O241" i="45" s="1"/>
  <c r="P209" i="45"/>
  <c r="F3" i="27"/>
  <c r="P120" i="45"/>
  <c r="F23" i="23"/>
  <c r="Q8" i="44"/>
  <c r="R7" i="45" s="1"/>
  <c r="Q7" i="45"/>
  <c r="N114" i="45"/>
  <c r="D17" i="23"/>
  <c r="N258" i="45"/>
  <c r="D26" i="25"/>
  <c r="N222" i="45"/>
  <c r="D17" i="27"/>
  <c r="O294" i="45"/>
  <c r="E8" i="30"/>
  <c r="N257" i="45"/>
  <c r="D25" i="25"/>
  <c r="F12" i="25"/>
  <c r="P57" i="45"/>
  <c r="P356" i="45" s="1"/>
  <c r="G16" i="26" s="1"/>
  <c r="O165" i="45"/>
  <c r="C5" i="29"/>
  <c r="M318" i="45"/>
  <c r="N194" i="45"/>
  <c r="D16" i="31"/>
  <c r="R2" i="44"/>
  <c r="R2" i="45"/>
  <c r="E12" i="27"/>
  <c r="O217" i="45"/>
  <c r="R17" i="44"/>
  <c r="O181" i="45"/>
  <c r="E4" i="31"/>
  <c r="N168" i="45"/>
  <c r="D17" i="22"/>
  <c r="N329" i="45"/>
  <c r="D16" i="29"/>
  <c r="O268" i="45"/>
  <c r="E9" i="28"/>
  <c r="D25" i="30"/>
  <c r="N311" i="45"/>
  <c r="Q14" i="44"/>
  <c r="Q12" i="45"/>
  <c r="E9" i="25"/>
  <c r="O333" i="45"/>
  <c r="E20" i="29"/>
  <c r="N250" i="45"/>
  <c r="P170" i="45"/>
  <c r="F19" i="22"/>
  <c r="Q16" i="44"/>
  <c r="R14" i="45" s="1"/>
  <c r="Q14" i="45"/>
  <c r="O273" i="45"/>
  <c r="E14" i="28"/>
  <c r="D16" i="30"/>
  <c r="N302" i="45"/>
  <c r="M129" i="45"/>
  <c r="C5" i="32"/>
  <c r="P166" i="45"/>
  <c r="F15" i="22"/>
  <c r="E12" i="31"/>
  <c r="O190" i="45"/>
  <c r="N231" i="45"/>
  <c r="D26" i="27"/>
  <c r="N140" i="45"/>
  <c r="D16" i="32"/>
  <c r="O208" i="45"/>
  <c r="E4" i="27"/>
  <c r="O147" i="45"/>
  <c r="E23" i="32"/>
  <c r="O100" i="45"/>
  <c r="E4" i="23"/>
  <c r="P143" i="45"/>
  <c r="F19" i="32"/>
  <c r="P76" i="45"/>
  <c r="E13" i="31"/>
  <c r="N243" i="45"/>
  <c r="N216" i="45"/>
  <c r="N270" i="45"/>
  <c r="N162" i="45"/>
  <c r="N189" i="45"/>
  <c r="N108" i="45"/>
  <c r="P220" i="45"/>
  <c r="F15" i="27"/>
  <c r="P55" i="45"/>
  <c r="P354" i="45" s="1"/>
  <c r="G14" i="26" s="1"/>
  <c r="O54" i="45"/>
  <c r="O353" i="45" s="1"/>
  <c r="F13" i="26" s="1"/>
  <c r="M102" i="45"/>
  <c r="C5" i="23"/>
  <c r="N223" i="45"/>
  <c r="O267" i="45"/>
  <c r="E8" i="28"/>
  <c r="Q63" i="45"/>
  <c r="Q362" i="45" s="1"/>
  <c r="H22" i="26" s="1"/>
  <c r="N276" i="45"/>
  <c r="D17" i="28"/>
  <c r="E2" i="30"/>
  <c r="O154" i="45"/>
  <c r="E4" i="22"/>
  <c r="N203" i="45"/>
  <c r="D25" i="31"/>
  <c r="O105" i="45"/>
  <c r="E8" i="23"/>
  <c r="O62" i="45"/>
  <c r="O361" i="45" s="1"/>
  <c r="F21" i="26" s="1"/>
  <c r="O127" i="45"/>
  <c r="E4" i="32"/>
  <c r="O235" i="45"/>
  <c r="E4" i="25"/>
  <c r="P278" i="45"/>
  <c r="F19" i="28"/>
  <c r="P13" i="44"/>
  <c r="P11" i="45"/>
  <c r="N324" i="45"/>
  <c r="M237" i="45"/>
  <c r="C5" i="25"/>
  <c r="P132" i="45"/>
  <c r="F8" i="32"/>
  <c r="E2" i="29"/>
  <c r="N150" i="45"/>
  <c r="D26" i="32"/>
  <c r="P62" i="45"/>
  <c r="P361" i="45" s="1"/>
  <c r="G21" i="26" s="1"/>
  <c r="N330" i="45"/>
  <c r="D17" i="29"/>
  <c r="P251" i="45"/>
  <c r="F19" i="25"/>
  <c r="O144" i="45"/>
  <c r="E20" i="32"/>
  <c r="Q85" i="45"/>
  <c r="F19" i="30"/>
  <c r="P305" i="45"/>
  <c r="O88" i="45"/>
  <c r="O77" i="45"/>
  <c r="O347" i="45"/>
  <c r="F7" i="26" s="1"/>
  <c r="M183" i="45"/>
  <c r="C5" i="31"/>
  <c r="P240" i="45"/>
  <c r="F8" i="25"/>
  <c r="E22" i="32"/>
  <c r="O146" i="45"/>
  <c r="R11" i="44"/>
  <c r="S9" i="45" s="1"/>
  <c r="R9" i="45"/>
  <c r="O282" i="45"/>
  <c r="E23" i="28"/>
  <c r="N248" i="45"/>
  <c r="D16" i="25"/>
  <c r="E2" i="32"/>
  <c r="E20" i="30"/>
  <c r="O306" i="45"/>
  <c r="O225" i="45"/>
  <c r="E20" i="27"/>
  <c r="E23" i="30"/>
  <c r="O309" i="45"/>
  <c r="E8" i="29"/>
  <c r="O321" i="45"/>
  <c r="O186" i="45"/>
  <c r="E8" i="31"/>
  <c r="O213" i="45"/>
  <c r="E8" i="27"/>
  <c r="E20" i="31"/>
  <c r="O198" i="45"/>
  <c r="O274" i="45"/>
  <c r="E15" i="28"/>
  <c r="P7" i="44"/>
  <c r="P6" i="45"/>
  <c r="M264" i="45"/>
  <c r="C5" i="28"/>
  <c r="Q48" i="45"/>
  <c r="Q346" i="45" s="1"/>
  <c r="H6" i="26" s="1"/>
  <c r="P28" i="44"/>
  <c r="P25" i="45"/>
  <c r="P68" i="45" s="1"/>
  <c r="R16" i="44"/>
  <c r="S14" i="45" s="1"/>
  <c r="F24" i="27"/>
  <c r="E2" i="25"/>
  <c r="P193" i="45"/>
  <c r="F15" i="31"/>
  <c r="E22" i="22"/>
  <c r="O173" i="45"/>
  <c r="O72" i="45"/>
  <c r="O315" i="45" s="1"/>
  <c r="O76" i="45"/>
  <c r="N176" i="45"/>
  <c r="D25" i="22"/>
  <c r="F12" i="28"/>
  <c r="E20" i="23"/>
  <c r="O117" i="45"/>
  <c r="M210" i="45"/>
  <c r="C5" i="27"/>
  <c r="O246" i="45"/>
  <c r="E14" i="25"/>
  <c r="O187" i="45"/>
  <c r="E9" i="31"/>
  <c r="Q60" i="45"/>
  <c r="Q359" i="45" s="1"/>
  <c r="H19" i="26" s="1"/>
  <c r="R74" i="45"/>
  <c r="R343" i="45"/>
  <c r="I3" i="26" s="1"/>
  <c r="F12" i="29"/>
  <c r="F22" i="29"/>
  <c r="F22" i="31"/>
  <c r="O109" i="45"/>
  <c r="E12" i="23"/>
  <c r="O138" i="45"/>
  <c r="E14" i="32"/>
  <c r="O192" i="45"/>
  <c r="M156" i="45"/>
  <c r="C5" i="22"/>
  <c r="O254" i="45"/>
  <c r="O289" i="45"/>
  <c r="E4" i="30"/>
  <c r="O153" i="45"/>
  <c r="E2" i="22"/>
  <c r="O214" i="45"/>
  <c r="E9" i="27"/>
  <c r="Q53" i="45"/>
  <c r="Q352" i="45" s="1"/>
  <c r="H12" i="26" s="1"/>
  <c r="E13" i="30"/>
  <c r="Q52" i="45"/>
  <c r="Q351" i="45" s="1"/>
  <c r="H11" i="26" s="1"/>
  <c r="N275" i="45"/>
  <c r="D16" i="28"/>
  <c r="E9" i="29"/>
  <c r="O322" i="45"/>
  <c r="O201" i="45"/>
  <c r="E23" i="31"/>
  <c r="N339" i="45"/>
  <c r="D26" i="29"/>
  <c r="O159" i="45"/>
  <c r="E8" i="22"/>
  <c r="N204" i="45"/>
  <c r="D26" i="31"/>
  <c r="N177" i="45"/>
  <c r="D26" i="22"/>
  <c r="O255" i="45"/>
  <c r="E23" i="25"/>
  <c r="N199" i="45"/>
  <c r="O75" i="45"/>
  <c r="Q25" i="44"/>
  <c r="Q22" i="45"/>
  <c r="M291" i="45"/>
  <c r="C5" i="30"/>
  <c r="E4" i="29"/>
  <c r="O316" i="45"/>
  <c r="N167" i="45"/>
  <c r="D16" i="22"/>
  <c r="E22" i="23"/>
  <c r="O119" i="45"/>
  <c r="E15" i="30"/>
  <c r="O301" i="45"/>
  <c r="P5" i="44"/>
  <c r="Q4" i="45" s="1"/>
  <c r="N113" i="45"/>
  <c r="D16" i="23"/>
  <c r="P95" i="45"/>
  <c r="P365" i="45"/>
  <c r="G25" i="26" s="1"/>
  <c r="O160" i="45"/>
  <c r="E9" i="22"/>
  <c r="O111" i="45"/>
  <c r="E14" i="23"/>
  <c r="P82" i="45"/>
  <c r="P271" i="45" s="1"/>
  <c r="O182" i="45"/>
  <c r="O317" i="45"/>
  <c r="O263" i="45"/>
  <c r="O155" i="45"/>
  <c r="O128" i="45"/>
  <c r="O236" i="45"/>
  <c r="N285" i="45"/>
  <c r="D26" i="28"/>
  <c r="O139" i="45"/>
  <c r="E15" i="32"/>
  <c r="N195" i="45"/>
  <c r="D17" i="31"/>
  <c r="Q73" i="45"/>
  <c r="Q26" i="44"/>
  <c r="Q23" i="45"/>
  <c r="P136" i="45"/>
  <c r="F12" i="32"/>
  <c r="N284" i="45"/>
  <c r="D25" i="28"/>
  <c r="O290" i="45"/>
  <c r="F24" i="28"/>
  <c r="O80" i="45"/>
  <c r="O350" i="45"/>
  <c r="F10" i="26" s="1"/>
  <c r="O262" i="45"/>
  <c r="F4" i="28" s="1"/>
  <c r="E4" i="28"/>
  <c r="P101" i="45"/>
  <c r="F3" i="23"/>
  <c r="N338" i="45"/>
  <c r="D25" i="29"/>
  <c r="D26" i="30"/>
  <c r="N312" i="45"/>
  <c r="P51" i="45"/>
  <c r="P349" i="45" s="1"/>
  <c r="G9" i="26" s="1"/>
  <c r="O112" i="45"/>
  <c r="E15" i="23"/>
  <c r="P332" i="45"/>
  <c r="F19" i="29"/>
  <c r="O252" i="45"/>
  <c r="E20" i="25"/>
  <c r="P66" i="45"/>
  <c r="P366" i="45" s="1"/>
  <c r="G26" i="26" s="1"/>
  <c r="N297" i="45"/>
  <c r="O171" i="45"/>
  <c r="E20" i="22"/>
  <c r="E14" i="30"/>
  <c r="O300" i="45"/>
  <c r="O95" i="45"/>
  <c r="F20" i="28"/>
  <c r="Q9" i="44"/>
  <c r="Q8" i="45"/>
  <c r="E22" i="27"/>
  <c r="O227" i="45"/>
  <c r="R46" i="45"/>
  <c r="R344" i="45" s="1"/>
  <c r="I4" i="26" s="1"/>
  <c r="Q94" i="45"/>
  <c r="Q364" i="45"/>
  <c r="H24" i="26" s="1"/>
  <c r="E22" i="30"/>
  <c r="O308" i="45"/>
  <c r="N221" i="45"/>
  <c r="D16" i="27"/>
  <c r="O106" i="45"/>
  <c r="E9" i="23"/>
  <c r="O336" i="45"/>
  <c r="E23" i="29"/>
  <c r="N141" i="45"/>
  <c r="D17" i="32"/>
  <c r="P59" i="45"/>
  <c r="P358" i="45" s="1"/>
  <c r="G18" i="26" s="1"/>
  <c r="O328" i="45"/>
  <c r="E15" i="29"/>
  <c r="P90" i="45"/>
  <c r="P279" i="45" s="1"/>
  <c r="N122" i="45"/>
  <c r="D25" i="23"/>
  <c r="O295" i="45"/>
  <c r="E9" i="30"/>
  <c r="O247" i="45"/>
  <c r="E15" i="25"/>
  <c r="N135" i="45"/>
  <c r="F24" i="29"/>
  <c r="N104" i="45"/>
  <c r="N131" i="45"/>
  <c r="N239" i="45"/>
  <c r="P197" i="45"/>
  <c r="N149" i="45"/>
  <c r="D25" i="32"/>
  <c r="O133" i="45"/>
  <c r="E9" i="32"/>
  <c r="Q18" i="44"/>
  <c r="Q16" i="45"/>
  <c r="N249" i="45"/>
  <c r="D17" i="25"/>
  <c r="N230" i="45"/>
  <c r="D25" i="27"/>
  <c r="F24" i="32"/>
  <c r="F12" i="22"/>
  <c r="O327" i="45"/>
  <c r="E14" i="29"/>
  <c r="O228" i="45"/>
  <c r="E23" i="27"/>
  <c r="Q21" i="44"/>
  <c r="Q19" i="45"/>
  <c r="R15" i="44"/>
  <c r="R13" i="45"/>
  <c r="P47" i="45"/>
  <c r="P345" i="45" s="1"/>
  <c r="G5" i="26" s="1"/>
  <c r="S11" i="44"/>
  <c r="D17" i="30"/>
  <c r="N303" i="45"/>
  <c r="O174" i="45"/>
  <c r="E23" i="22"/>
  <c r="P92" i="45"/>
  <c r="P335" i="45" s="1"/>
  <c r="N123" i="45"/>
  <c r="D26" i="23"/>
  <c r="E22" i="28"/>
  <c r="O281" i="45"/>
  <c r="P116" i="45"/>
  <c r="F19" i="23"/>
  <c r="F24" i="25"/>
  <c r="F12" i="30"/>
  <c r="Y23" i="42"/>
  <c r="Z23" i="42" s="1"/>
  <c r="AA23" i="42" s="1"/>
  <c r="AB23" i="42" s="1"/>
  <c r="P23" i="44"/>
  <c r="Q6" i="44"/>
  <c r="R14" i="42"/>
  <c r="R27" i="44" s="1"/>
  <c r="S24" i="45" s="1"/>
  <c r="V6" i="42"/>
  <c r="W6" i="42" s="1"/>
  <c r="X6" i="42" s="1"/>
  <c r="Y6" i="42" s="1"/>
  <c r="Z6" i="42" s="1"/>
  <c r="AA6" i="42" s="1"/>
  <c r="AB6" i="42" s="1"/>
  <c r="AC6" i="42" s="1"/>
  <c r="AD6" i="42" s="1"/>
  <c r="AE6" i="42" s="1"/>
  <c r="AF6" i="42" s="1"/>
  <c r="AG6" i="42" s="1"/>
  <c r="AH6" i="42" s="1"/>
  <c r="AI6" i="42" s="1"/>
  <c r="AJ6" i="42" s="1"/>
  <c r="AK6" i="42" s="1"/>
  <c r="AL6" i="42" s="1"/>
  <c r="AM6" i="42" s="1"/>
  <c r="AN6" i="42" s="1"/>
  <c r="AO6" i="42" s="1"/>
  <c r="AP6" i="42" s="1"/>
  <c r="AQ6" i="42" s="1"/>
  <c r="AR6" i="42" s="1"/>
  <c r="AS6" i="42" s="1"/>
  <c r="AT6" i="42" s="1"/>
  <c r="AU6" i="42" s="1"/>
  <c r="AV6" i="42" s="1"/>
  <c r="AW6" i="42" s="1"/>
  <c r="AX6" i="42" s="1"/>
  <c r="Q15" i="42"/>
  <c r="R15" i="42" s="1"/>
  <c r="S15" i="42" s="1"/>
  <c r="T15" i="42" s="1"/>
  <c r="U15" i="42" s="1"/>
  <c r="V15" i="42" s="1"/>
  <c r="W15" i="42" s="1"/>
  <c r="X15" i="42" s="1"/>
  <c r="Y15" i="42" s="1"/>
  <c r="Z15" i="42" s="1"/>
  <c r="AA15" i="42" s="1"/>
  <c r="AB15" i="42" s="1"/>
  <c r="AC15" i="42" s="1"/>
  <c r="AD15" i="42" s="1"/>
  <c r="AE15" i="42" s="1"/>
  <c r="AF15" i="42" s="1"/>
  <c r="AG15" i="42" s="1"/>
  <c r="AH15" i="42" s="1"/>
  <c r="AI15" i="42" s="1"/>
  <c r="AJ15" i="42" s="1"/>
  <c r="AK15" i="42" s="1"/>
  <c r="AL15" i="42" s="1"/>
  <c r="AM15" i="42" s="1"/>
  <c r="AN15" i="42" s="1"/>
  <c r="AO15" i="42" s="1"/>
  <c r="AP15" i="42" s="1"/>
  <c r="AQ15" i="42" s="1"/>
  <c r="AR15" i="42" s="1"/>
  <c r="AS15" i="42" s="1"/>
  <c r="AT15" i="42" s="1"/>
  <c r="AU15" i="42" s="1"/>
  <c r="AV15" i="42" s="1"/>
  <c r="AW15" i="42" s="1"/>
  <c r="AX15" i="42" s="1"/>
  <c r="S11" i="42"/>
  <c r="T11" i="42" s="1"/>
  <c r="U11" i="42" s="1"/>
  <c r="V11" i="42" s="1"/>
  <c r="W11" i="42" s="1"/>
  <c r="X11" i="42" s="1"/>
  <c r="Y11" i="42" s="1"/>
  <c r="Z11" i="42" s="1"/>
  <c r="AA11" i="42" s="1"/>
  <c r="AB11" i="42" s="1"/>
  <c r="T12" i="42"/>
  <c r="U12" i="42" s="1"/>
  <c r="V12" i="42" s="1"/>
  <c r="W12" i="42" s="1"/>
  <c r="X12" i="42" s="1"/>
  <c r="Y12" i="42" s="1"/>
  <c r="Z12" i="42" s="1"/>
  <c r="AA12" i="42" s="1"/>
  <c r="AB12" i="42" s="1"/>
  <c r="AC12" i="42" s="1"/>
  <c r="AD12" i="42" s="1"/>
  <c r="AE12" i="42" s="1"/>
  <c r="AF12" i="42" s="1"/>
  <c r="AG12" i="42" s="1"/>
  <c r="AH12" i="42" s="1"/>
  <c r="AI12" i="42" s="1"/>
  <c r="AJ12" i="42" s="1"/>
  <c r="AK12" i="42" s="1"/>
  <c r="AL12" i="42" s="1"/>
  <c r="AM12" i="42" s="1"/>
  <c r="AN12" i="42" s="1"/>
  <c r="AO12" i="42" s="1"/>
  <c r="AP12" i="42" s="1"/>
  <c r="AQ12" i="42" s="1"/>
  <c r="AR12" i="42" s="1"/>
  <c r="AS12" i="42" s="1"/>
  <c r="AT12" i="42" s="1"/>
  <c r="AU12" i="42" s="1"/>
  <c r="AV12" i="42" s="1"/>
  <c r="AW12" i="42" s="1"/>
  <c r="AX12" i="42" s="1"/>
  <c r="S7" i="42"/>
  <c r="T7" i="42" s="1"/>
  <c r="U7" i="42" s="1"/>
  <c r="S19" i="42"/>
  <c r="X13" i="42"/>
  <c r="Y13" i="42" s="1"/>
  <c r="Z13" i="42" s="1"/>
  <c r="AA13" i="42" s="1"/>
  <c r="AB13" i="42" s="1"/>
  <c r="AC13" i="42" s="1"/>
  <c r="AD13" i="42" s="1"/>
  <c r="AE13" i="42" s="1"/>
  <c r="AF13" i="42" s="1"/>
  <c r="AG13" i="42" s="1"/>
  <c r="AH13" i="42" s="1"/>
  <c r="AI13" i="42" s="1"/>
  <c r="AJ13" i="42" s="1"/>
  <c r="AK13" i="42" s="1"/>
  <c r="AL13" i="42" s="1"/>
  <c r="AM13" i="42" s="1"/>
  <c r="AN13" i="42" s="1"/>
  <c r="AO13" i="42" s="1"/>
  <c r="AP13" i="42" s="1"/>
  <c r="AQ13" i="42" s="1"/>
  <c r="AR13" i="42" s="1"/>
  <c r="AS13" i="42" s="1"/>
  <c r="AT13" i="42" s="1"/>
  <c r="AU13" i="42" s="1"/>
  <c r="AV13" i="42" s="1"/>
  <c r="AW13" i="42" s="1"/>
  <c r="AX13" i="42" s="1"/>
  <c r="R18" i="42"/>
  <c r="S18" i="42" s="1"/>
  <c r="R29" i="42"/>
  <c r="R8" i="44" s="1"/>
  <c r="S29" i="42"/>
  <c r="T29" i="42" s="1"/>
  <c r="U29" i="42" s="1"/>
  <c r="V29" i="42" s="1"/>
  <c r="AG2" i="42"/>
  <c r="AH2" i="42" s="1"/>
  <c r="AI2" i="42" s="1"/>
  <c r="AJ2" i="42" s="1"/>
  <c r="AK2" i="42" s="1"/>
  <c r="AL2" i="42" s="1"/>
  <c r="AM2" i="42" s="1"/>
  <c r="AN2" i="42" s="1"/>
  <c r="AO2" i="42" s="1"/>
  <c r="AP2" i="42" s="1"/>
  <c r="AQ2" i="42" s="1"/>
  <c r="AR2" i="42" s="1"/>
  <c r="AS2" i="42" s="1"/>
  <c r="AT2" i="42" s="1"/>
  <c r="AU2" i="42" s="1"/>
  <c r="AV2" i="42" s="1"/>
  <c r="AW2" i="42" s="1"/>
  <c r="AX2" i="42" s="1"/>
  <c r="S21" i="42"/>
  <c r="T21" i="42" s="1"/>
  <c r="U21" i="42" s="1"/>
  <c r="V21" i="42" s="1"/>
  <c r="W21" i="42" s="1"/>
  <c r="Q26" i="42"/>
  <c r="Q12" i="44" s="1"/>
  <c r="R10" i="45" s="1"/>
  <c r="U8" i="42"/>
  <c r="U4" i="42"/>
  <c r="V4" i="42" s="1"/>
  <c r="W20" i="42"/>
  <c r="X20" i="42" s="1"/>
  <c r="Y20" i="42" s="1"/>
  <c r="Z20" i="42" s="1"/>
  <c r="AA20" i="42" s="1"/>
  <c r="AB20" i="42" s="1"/>
  <c r="AC20" i="42" s="1"/>
  <c r="AD20" i="42" s="1"/>
  <c r="AE20" i="42" s="1"/>
  <c r="AF20" i="42" s="1"/>
  <c r="AG20" i="42" s="1"/>
  <c r="AH20" i="42" s="1"/>
  <c r="AI20" i="42" s="1"/>
  <c r="AJ20" i="42" s="1"/>
  <c r="AK20" i="42" s="1"/>
  <c r="AL20" i="42" s="1"/>
  <c r="AM20" i="42" s="1"/>
  <c r="AN20" i="42" s="1"/>
  <c r="AO20" i="42" s="1"/>
  <c r="AP20" i="42" s="1"/>
  <c r="AQ20" i="42" s="1"/>
  <c r="AR20" i="42" s="1"/>
  <c r="AS20" i="42" s="1"/>
  <c r="AT20" i="42" s="1"/>
  <c r="AU20" i="42" s="1"/>
  <c r="AV20" i="42" s="1"/>
  <c r="AW20" i="42" s="1"/>
  <c r="AX20" i="42" s="1"/>
  <c r="Q17" i="42"/>
  <c r="Q22" i="44" s="1"/>
  <c r="R20" i="45" s="1"/>
  <c r="R10" i="42"/>
  <c r="S10" i="42" s="1"/>
  <c r="T10" i="42" s="1"/>
  <c r="U10" i="42" s="1"/>
  <c r="V10" i="42" s="1"/>
  <c r="Q3" i="42"/>
  <c r="Q19" i="44" s="1"/>
  <c r="R17" i="45" s="1"/>
  <c r="T9" i="42"/>
  <c r="U9" i="42" s="1"/>
  <c r="V9" i="42" s="1"/>
  <c r="W9" i="42" s="1"/>
  <c r="X9" i="42" s="1"/>
  <c r="Y9" i="42" s="1"/>
  <c r="Z9" i="42" s="1"/>
  <c r="AA9" i="42" s="1"/>
  <c r="S25" i="42"/>
  <c r="T25" i="42" s="1"/>
  <c r="S27" i="42"/>
  <c r="R16" i="42"/>
  <c r="S24" i="42"/>
  <c r="S10" i="44" s="1"/>
  <c r="V5" i="42"/>
  <c r="W5" i="42" s="1"/>
  <c r="X5" i="42" s="1"/>
  <c r="X119" i="19"/>
  <c r="E120" i="19"/>
  <c r="C36" i="18" s="1"/>
  <c r="P131" i="19"/>
  <c r="H47" i="18" s="1"/>
  <c r="Z122" i="19"/>
  <c r="X129" i="19"/>
  <c r="AF131" i="19"/>
  <c r="G47" i="18" s="1"/>
  <c r="L120" i="19"/>
  <c r="H129" i="19"/>
  <c r="C45" i="18" s="1"/>
  <c r="M131" i="19"/>
  <c r="AH121" i="19"/>
  <c r="C121" i="19"/>
  <c r="D135" i="19"/>
  <c r="AG122" i="19"/>
  <c r="B38" i="18" s="1"/>
  <c r="AF122" i="19"/>
  <c r="G38" i="18" s="1"/>
  <c r="H131" i="19"/>
  <c r="C135" i="19"/>
  <c r="J121" i="19"/>
  <c r="Z114" i="19"/>
  <c r="F121" i="19"/>
  <c r="Y119" i="19"/>
  <c r="Y122" i="19"/>
  <c r="L119" i="19"/>
  <c r="S135" i="19"/>
  <c r="AH135" i="19"/>
  <c r="E51" i="18" s="1"/>
  <c r="R135" i="19"/>
  <c r="W121" i="19"/>
  <c r="Z120" i="19"/>
  <c r="Z129" i="19"/>
  <c r="P122" i="19"/>
  <c r="H38" i="18" s="1"/>
  <c r="M129" i="19"/>
  <c r="P136" i="19"/>
  <c r="H52" i="18" s="1"/>
  <c r="AG114" i="19"/>
  <c r="B30" i="18" s="1"/>
  <c r="U120" i="19"/>
  <c r="U118" i="19"/>
  <c r="X114" i="19"/>
  <c r="K114" i="19"/>
  <c r="E116" i="19"/>
  <c r="P117" i="19"/>
  <c r="H33" i="18" s="1"/>
  <c r="AC122" i="19"/>
  <c r="H135" i="19"/>
  <c r="H136" i="19"/>
  <c r="Q135" i="19"/>
  <c r="U121" i="19"/>
  <c r="K136" i="19"/>
  <c r="K135" i="19"/>
  <c r="P114" i="19"/>
  <c r="H30" i="18" s="1"/>
  <c r="H116" i="19"/>
  <c r="X122" i="19"/>
  <c r="AC136" i="19"/>
  <c r="AE135" i="19"/>
  <c r="T121" i="19"/>
  <c r="V120" i="19"/>
  <c r="J39" i="18"/>
  <c r="K118" i="19"/>
  <c r="AC119" i="19"/>
  <c r="P116" i="19"/>
  <c r="H32" i="18" s="1"/>
  <c r="L136" i="19"/>
  <c r="L118" i="19"/>
  <c r="O135" i="19"/>
  <c r="AF119" i="19"/>
  <c r="G35" i="18" s="1"/>
  <c r="L129" i="19"/>
  <c r="F30" i="18"/>
  <c r="I135" i="19"/>
  <c r="AG119" i="19"/>
  <c r="B35" i="18" s="1"/>
  <c r="K129" i="19"/>
  <c r="Z136" i="19"/>
  <c r="V119" i="19"/>
  <c r="K122" i="19"/>
  <c r="M116" i="19"/>
  <c r="AG116" i="19"/>
  <c r="B32" i="18" s="1"/>
  <c r="AF129" i="19"/>
  <c r="G45" i="18" s="1"/>
  <c r="AC118" i="19"/>
  <c r="C47" i="18"/>
  <c r="H122" i="19"/>
  <c r="C44" i="18"/>
  <c r="C31" i="18"/>
  <c r="AC114" i="19"/>
  <c r="M136" i="19"/>
  <c r="D121" i="19"/>
  <c r="AF135" i="19"/>
  <c r="G51" i="18" s="1"/>
  <c r="Y121" i="19"/>
  <c r="U122" i="19"/>
  <c r="J44" i="18"/>
  <c r="J41" i="18"/>
  <c r="J46" i="18"/>
  <c r="AC116" i="19"/>
  <c r="E117" i="19"/>
  <c r="D30" i="18"/>
  <c r="X118" i="19"/>
  <c r="E114" i="19"/>
  <c r="M117" i="19"/>
  <c r="M121" i="19"/>
  <c r="J135" i="19"/>
  <c r="AD135" i="19"/>
  <c r="N135" i="19"/>
  <c r="S121" i="19"/>
  <c r="Z119" i="19"/>
  <c r="AF136" i="19"/>
  <c r="G52" i="18" s="1"/>
  <c r="U131" i="19"/>
  <c r="X120" i="19"/>
  <c r="Y116" i="19"/>
  <c r="V118" i="19"/>
  <c r="V131" i="19"/>
  <c r="K120" i="19"/>
  <c r="L135" i="19"/>
  <c r="M122" i="19"/>
  <c r="H117" i="19"/>
  <c r="E37" i="18"/>
  <c r="R121" i="19"/>
  <c r="AG135" i="19"/>
  <c r="B51" i="18" s="1"/>
  <c r="U135" i="19"/>
  <c r="X131" i="19"/>
  <c r="V122" i="19"/>
  <c r="P135" i="19"/>
  <c r="H51" i="18" s="1"/>
  <c r="H114" i="19"/>
  <c r="AB135" i="19"/>
  <c r="Q121" i="19"/>
  <c r="X121" i="19"/>
  <c r="AF118" i="19"/>
  <c r="G34" i="18" s="1"/>
  <c r="U136" i="19"/>
  <c r="U116" i="19"/>
  <c r="Y136" i="19"/>
  <c r="J31" i="18"/>
  <c r="AC135" i="19"/>
  <c r="P121" i="19"/>
  <c r="H37" i="18" s="1"/>
  <c r="Z116" i="19"/>
  <c r="J48" i="18"/>
  <c r="J42" i="18"/>
  <c r="E122" i="19"/>
  <c r="L121" i="19"/>
  <c r="F135" i="19"/>
  <c r="O121" i="19"/>
  <c r="AG118" i="19"/>
  <c r="B34" i="18" s="1"/>
  <c r="V135" i="19"/>
  <c r="K131" i="19"/>
  <c r="K121" i="19"/>
  <c r="AC117" i="19"/>
  <c r="L122" i="19"/>
  <c r="H121" i="19"/>
  <c r="AA135" i="19"/>
  <c r="AE121" i="19"/>
  <c r="AD121" i="19"/>
  <c r="N121" i="19"/>
  <c r="AG136" i="19"/>
  <c r="B52" i="18" s="1"/>
  <c r="AF120" i="19"/>
  <c r="G36" i="18" s="1"/>
  <c r="U129" i="19"/>
  <c r="Y131" i="19"/>
  <c r="L131" i="19"/>
  <c r="M114" i="19"/>
  <c r="H118" i="19"/>
  <c r="AF121" i="19"/>
  <c r="G37" i="18" s="1"/>
  <c r="U117" i="19"/>
  <c r="Y117" i="19"/>
  <c r="Y135" i="19"/>
  <c r="V136" i="19"/>
  <c r="V116" i="19"/>
  <c r="K116" i="19"/>
  <c r="P119" i="19"/>
  <c r="H35" i="18" s="1"/>
  <c r="AG129" i="19"/>
  <c r="B45" i="18" s="1"/>
  <c r="AB121" i="19"/>
  <c r="Z117" i="19"/>
  <c r="U114" i="19"/>
  <c r="X136" i="19"/>
  <c r="X116" i="19"/>
  <c r="Y114" i="19"/>
  <c r="K119" i="19"/>
  <c r="AC120" i="19"/>
  <c r="E135" i="19"/>
  <c r="E119" i="19"/>
  <c r="P118" i="19"/>
  <c r="H34" i="18" s="1"/>
  <c r="L116" i="19"/>
  <c r="M119" i="19"/>
  <c r="AA121" i="19"/>
  <c r="AG120" i="19"/>
  <c r="B36" i="18" s="1"/>
  <c r="AG121" i="19"/>
  <c r="B37" i="18" s="1"/>
  <c r="AF117" i="19"/>
  <c r="G33" i="18" s="1"/>
  <c r="J50" i="18"/>
  <c r="J49" i="18"/>
  <c r="J43" i="18"/>
  <c r="AC129" i="19"/>
  <c r="E118" i="19"/>
  <c r="C34" i="18" s="1"/>
  <c r="M135" i="19"/>
  <c r="AF114" i="19"/>
  <c r="G30" i="18" s="1"/>
  <c r="Y120" i="19"/>
  <c r="Y118" i="19"/>
  <c r="J40" i="18"/>
  <c r="H119" i="19"/>
  <c r="V121" i="19"/>
  <c r="I121" i="19"/>
  <c r="T135" i="19"/>
  <c r="Z135" i="19"/>
  <c r="Z118" i="19"/>
  <c r="AG117" i="19"/>
  <c r="B33" i="18" s="1"/>
  <c r="AF116" i="19"/>
  <c r="G32" i="18" s="1"/>
  <c r="V117" i="19"/>
  <c r="E136" i="19"/>
  <c r="C52" i="18" s="1"/>
  <c r="P129" i="19"/>
  <c r="H45" i="18" s="1"/>
  <c r="L117" i="19"/>
  <c r="Z121" i="19"/>
  <c r="X135" i="19"/>
  <c r="X117" i="19"/>
  <c r="Y129" i="19"/>
  <c r="V114" i="19"/>
  <c r="K117" i="19"/>
  <c r="E121" i="19"/>
  <c r="C50" i="18"/>
  <c r="P120" i="19"/>
  <c r="H36" i="18" s="1"/>
  <c r="L114" i="19"/>
  <c r="AC121" i="19"/>
  <c r="M120" i="19"/>
  <c r="Y5" i="19"/>
  <c r="K5" i="19"/>
  <c r="V5" i="19"/>
  <c r="L5" i="19"/>
  <c r="U5" i="19"/>
  <c r="P5" i="19"/>
  <c r="AC5" i="19"/>
  <c r="M5" i="19"/>
  <c r="X5" i="19"/>
  <c r="H5" i="19"/>
  <c r="AF5" i="19"/>
  <c r="AG5" i="19"/>
  <c r="Z5" i="19"/>
  <c r="E5" i="19"/>
  <c r="W30" i="19"/>
  <c r="W78" i="19" s="1"/>
  <c r="W42" i="19"/>
  <c r="W90" i="19" s="1"/>
  <c r="W130" i="19" s="1"/>
  <c r="I46" i="18" s="1"/>
  <c r="W12" i="19"/>
  <c r="W60" i="19" s="1"/>
  <c r="W20" i="19"/>
  <c r="W68" i="19" s="1"/>
  <c r="W28" i="19"/>
  <c r="W76" i="19" s="1"/>
  <c r="W34" i="19"/>
  <c r="W82" i="19" s="1"/>
  <c r="W124" i="19" s="1"/>
  <c r="I40" i="18" s="1"/>
  <c r="W41" i="19"/>
  <c r="W89" i="19" s="1"/>
  <c r="W133" i="19" s="1"/>
  <c r="I49" i="18" s="1"/>
  <c r="W49" i="19"/>
  <c r="W97" i="19" s="1"/>
  <c r="W11" i="19"/>
  <c r="W59" i="19" s="1"/>
  <c r="W19" i="19"/>
  <c r="W67" i="19" s="1"/>
  <c r="W27" i="19"/>
  <c r="W75" i="19" s="1"/>
  <c r="W40" i="19"/>
  <c r="W88" i="19" s="1"/>
  <c r="W132" i="19" s="1"/>
  <c r="I48" i="18" s="1"/>
  <c r="W48" i="19"/>
  <c r="W96" i="19" s="1"/>
  <c r="W10" i="19"/>
  <c r="W58" i="19" s="1"/>
  <c r="W115" i="19" s="1"/>
  <c r="I31" i="18" s="1"/>
  <c r="W18" i="19"/>
  <c r="W66" i="19" s="1"/>
  <c r="W26" i="19"/>
  <c r="W74" i="19" s="1"/>
  <c r="W33" i="19"/>
  <c r="W81" i="19" s="1"/>
  <c r="W123" i="19" s="1"/>
  <c r="I39" i="18" s="1"/>
  <c r="W39" i="19"/>
  <c r="W87" i="19" s="1"/>
  <c r="W125" i="19" s="1"/>
  <c r="I41" i="18" s="1"/>
  <c r="W47" i="19"/>
  <c r="W95" i="19" s="1"/>
  <c r="W9" i="19"/>
  <c r="W57" i="19" s="1"/>
  <c r="W114" i="19" s="1"/>
  <c r="W17" i="19"/>
  <c r="W65" i="19" s="1"/>
  <c r="W25" i="19"/>
  <c r="W73" i="19" s="1"/>
  <c r="W32" i="19"/>
  <c r="W80" i="19" s="1"/>
  <c r="W8" i="19"/>
  <c r="W56" i="19" s="1"/>
  <c r="W16" i="19"/>
  <c r="W64" i="19" s="1"/>
  <c r="W24" i="19"/>
  <c r="W72" i="19" s="1"/>
  <c r="W31" i="19"/>
  <c r="W79" i="19" s="1"/>
  <c r="W37" i="19"/>
  <c r="W85" i="19" s="1"/>
  <c r="W128" i="19" s="1"/>
  <c r="I44" i="18" s="1"/>
  <c r="W45" i="19"/>
  <c r="W93" i="19" s="1"/>
  <c r="W15" i="19"/>
  <c r="W63" i="19" s="1"/>
  <c r="W23" i="19"/>
  <c r="W71" i="19" s="1"/>
  <c r="W36" i="19"/>
  <c r="W84" i="19" s="1"/>
  <c r="W127" i="19" s="1"/>
  <c r="I43" i="18" s="1"/>
  <c r="W44" i="19"/>
  <c r="W92" i="19" s="1"/>
  <c r="W46" i="19"/>
  <c r="W94" i="19" s="1"/>
  <c r="W22" i="19"/>
  <c r="W70" i="19" s="1"/>
  <c r="W43" i="19"/>
  <c r="W91" i="19" s="1"/>
  <c r="W13" i="19"/>
  <c r="W61" i="19" s="1"/>
  <c r="W50" i="19"/>
  <c r="W98" i="19" s="1"/>
  <c r="W135" i="19" s="1"/>
  <c r="W38" i="19"/>
  <c r="W86" i="19" s="1"/>
  <c r="W134" i="19" s="1"/>
  <c r="I50" i="18" s="1"/>
  <c r="W51" i="19"/>
  <c r="W99" i="19" s="1"/>
  <c r="W14" i="19"/>
  <c r="W62" i="19" s="1"/>
  <c r="W21" i="19"/>
  <c r="W69" i="19" s="1"/>
  <c r="W35" i="19"/>
  <c r="W83" i="19" s="1"/>
  <c r="W126" i="19" s="1"/>
  <c r="I42" i="18" s="1"/>
  <c r="W7" i="19"/>
  <c r="W55" i="19" s="1"/>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AF1" i="16"/>
  <c r="AG1" i="16"/>
  <c r="AH1" i="16"/>
  <c r="P88" i="45" l="1"/>
  <c r="P27" i="45"/>
  <c r="P28" i="45" s="1"/>
  <c r="N280" i="45"/>
  <c r="N118" i="45"/>
  <c r="N253" i="45"/>
  <c r="P79" i="45"/>
  <c r="P256" i="45"/>
  <c r="P337" i="45"/>
  <c r="P229" i="45"/>
  <c r="P163" i="45"/>
  <c r="N266" i="45"/>
  <c r="N293" i="45"/>
  <c r="P283" i="45"/>
  <c r="N158" i="45"/>
  <c r="N320" i="45"/>
  <c r="N212" i="45"/>
  <c r="P75" i="45"/>
  <c r="O43" i="45"/>
  <c r="R20" i="44"/>
  <c r="S18" i="45" s="1"/>
  <c r="Q76" i="45"/>
  <c r="Q89" i="45"/>
  <c r="Q278" i="45" s="1"/>
  <c r="O126" i="45"/>
  <c r="O234" i="45"/>
  <c r="R61" i="45"/>
  <c r="R360" i="45" s="1"/>
  <c r="I20" i="26" s="1"/>
  <c r="O288" i="45"/>
  <c r="Q82" i="45"/>
  <c r="Q271" i="45" s="1"/>
  <c r="N115" i="45"/>
  <c r="E18" i="23" s="1"/>
  <c r="N331" i="45"/>
  <c r="N277" i="45"/>
  <c r="N142" i="45"/>
  <c r="E18" i="32" s="1"/>
  <c r="N196" i="45"/>
  <c r="N169" i="45"/>
  <c r="N304" i="45"/>
  <c r="P202" i="45"/>
  <c r="P121" i="45"/>
  <c r="P310" i="45"/>
  <c r="P175" i="45"/>
  <c r="G24" i="22" s="1"/>
  <c r="N172" i="45"/>
  <c r="E21" i="22" s="1"/>
  <c r="N145" i="45"/>
  <c r="E21" i="32" s="1"/>
  <c r="N334" i="45"/>
  <c r="E21" i="29" s="1"/>
  <c r="N307" i="45"/>
  <c r="E21" i="30" s="1"/>
  <c r="P224" i="45"/>
  <c r="G19" i="27" s="1"/>
  <c r="P262" i="45"/>
  <c r="T24" i="44"/>
  <c r="U24" i="44" s="1"/>
  <c r="V24" i="44" s="1"/>
  <c r="W24" i="44" s="1"/>
  <c r="X24" i="44" s="1"/>
  <c r="Y24" i="44" s="1"/>
  <c r="Z24" i="44" s="1"/>
  <c r="AA24" i="44" s="1"/>
  <c r="P96" i="45"/>
  <c r="P91" i="45"/>
  <c r="O219" i="45"/>
  <c r="F14" i="27" s="1"/>
  <c r="G12" i="28"/>
  <c r="G22" i="29"/>
  <c r="P228" i="45"/>
  <c r="F23" i="27"/>
  <c r="G20" i="28"/>
  <c r="Q279" i="45"/>
  <c r="F22" i="30"/>
  <c r="P308" i="45"/>
  <c r="F14" i="30"/>
  <c r="Q136" i="45"/>
  <c r="G12" i="32"/>
  <c r="F3" i="29"/>
  <c r="P317" i="45"/>
  <c r="F15" i="30"/>
  <c r="P301" i="45"/>
  <c r="E16" i="28"/>
  <c r="O275" i="45"/>
  <c r="F23" i="30"/>
  <c r="P309" i="45"/>
  <c r="Q220" i="45"/>
  <c r="G15" i="27"/>
  <c r="P268" i="45"/>
  <c r="F9" i="28"/>
  <c r="F14" i="22"/>
  <c r="O114" i="45"/>
  <c r="E17" i="23"/>
  <c r="O131" i="45"/>
  <c r="E7" i="32"/>
  <c r="O122" i="45"/>
  <c r="E25" i="23"/>
  <c r="Q66" i="45"/>
  <c r="Q366" i="45" s="1"/>
  <c r="H26" i="26" s="1"/>
  <c r="P182" i="45"/>
  <c r="F3" i="31"/>
  <c r="Q81" i="45"/>
  <c r="P325" i="45"/>
  <c r="O176" i="45"/>
  <c r="E25" i="22"/>
  <c r="E21" i="23"/>
  <c r="G8" i="25"/>
  <c r="G19" i="28"/>
  <c r="O142" i="45"/>
  <c r="O108" i="45"/>
  <c r="E11" i="23"/>
  <c r="F4" i="27"/>
  <c r="P208" i="45"/>
  <c r="F14" i="28"/>
  <c r="P86" i="45"/>
  <c r="F14" i="29"/>
  <c r="O239" i="45"/>
  <c r="E7" i="25"/>
  <c r="P254" i="45"/>
  <c r="F22" i="25"/>
  <c r="O265" i="45"/>
  <c r="O184" i="45"/>
  <c r="O103" i="45"/>
  <c r="O157" i="45"/>
  <c r="O130" i="45"/>
  <c r="O292" i="45"/>
  <c r="O211" i="45"/>
  <c r="O238" i="45"/>
  <c r="O319" i="45"/>
  <c r="O189" i="45"/>
  <c r="E11" i="31"/>
  <c r="Q57" i="45"/>
  <c r="Q356" i="45" s="1"/>
  <c r="H16" i="26" s="1"/>
  <c r="E16" i="29"/>
  <c r="O329" i="45"/>
  <c r="O123" i="45"/>
  <c r="E26" i="23"/>
  <c r="E16" i="27"/>
  <c r="O221" i="45"/>
  <c r="R53" i="45"/>
  <c r="R352" i="45" s="1"/>
  <c r="I12" i="26" s="1"/>
  <c r="Q163" i="45"/>
  <c r="G12" i="22"/>
  <c r="O266" i="45"/>
  <c r="E7" i="28"/>
  <c r="O338" i="45"/>
  <c r="E25" i="29"/>
  <c r="R23" i="45"/>
  <c r="R26" i="44"/>
  <c r="P119" i="45"/>
  <c r="F22" i="23"/>
  <c r="P255" i="45"/>
  <c r="F23" i="25"/>
  <c r="P174" i="45"/>
  <c r="F23" i="22"/>
  <c r="O293" i="45"/>
  <c r="E7" i="30"/>
  <c r="P171" i="45"/>
  <c r="F20" i="22"/>
  <c r="O180" i="45"/>
  <c r="O207" i="45"/>
  <c r="O261" i="45"/>
  <c r="O99" i="45"/>
  <c r="N264" i="45"/>
  <c r="D5" i="28"/>
  <c r="P225" i="45"/>
  <c r="F20" i="27"/>
  <c r="N183" i="45"/>
  <c r="D5" i="31"/>
  <c r="O150" i="45"/>
  <c r="E26" i="32"/>
  <c r="F4" i="25"/>
  <c r="P235" i="45"/>
  <c r="O276" i="45"/>
  <c r="E17" i="28"/>
  <c r="O162" i="45"/>
  <c r="E11" i="22"/>
  <c r="E16" i="32"/>
  <c r="O140" i="45"/>
  <c r="R57" i="45"/>
  <c r="R356" i="45" s="1"/>
  <c r="I16" i="26" s="1"/>
  <c r="R86" i="45"/>
  <c r="O149" i="45"/>
  <c r="E25" i="32"/>
  <c r="S67" i="45"/>
  <c r="S343" i="45" s="1"/>
  <c r="J3" i="26" s="1"/>
  <c r="R6" i="44"/>
  <c r="R5" i="45"/>
  <c r="Q23" i="44"/>
  <c r="Q21" i="45"/>
  <c r="Q64" i="45" s="1"/>
  <c r="P298" i="45"/>
  <c r="E17" i="30"/>
  <c r="O303" i="45"/>
  <c r="Q148" i="45"/>
  <c r="G24" i="32"/>
  <c r="O158" i="45"/>
  <c r="E7" i="22"/>
  <c r="P328" i="45"/>
  <c r="F15" i="29"/>
  <c r="R73" i="45"/>
  <c r="O297" i="45"/>
  <c r="E11" i="30"/>
  <c r="Q101" i="45"/>
  <c r="G3" i="23"/>
  <c r="F14" i="23"/>
  <c r="O177" i="45"/>
  <c r="E26" i="22"/>
  <c r="N156" i="45"/>
  <c r="D5" i="22"/>
  <c r="P173" i="45"/>
  <c r="F22" i="22"/>
  <c r="P49" i="45"/>
  <c r="P347" i="45" s="1"/>
  <c r="G7" i="26" s="1"/>
  <c r="F20" i="30"/>
  <c r="P306" i="45"/>
  <c r="F2" i="29"/>
  <c r="P315" i="45"/>
  <c r="O270" i="45"/>
  <c r="E11" i="28"/>
  <c r="O168" i="45"/>
  <c r="E17" i="22"/>
  <c r="P244" i="45"/>
  <c r="E7" i="29"/>
  <c r="O320" i="45"/>
  <c r="O195" i="45"/>
  <c r="E17" i="31"/>
  <c r="E16" i="22"/>
  <c r="O167" i="45"/>
  <c r="F14" i="31"/>
  <c r="Q6" i="45"/>
  <c r="Q7" i="44"/>
  <c r="F4" i="32"/>
  <c r="P127" i="45"/>
  <c r="Q92" i="45"/>
  <c r="Q335" i="45" s="1"/>
  <c r="O216" i="45"/>
  <c r="E11" i="27"/>
  <c r="Q170" i="45"/>
  <c r="G19" i="22"/>
  <c r="S8" i="44"/>
  <c r="S7" i="45"/>
  <c r="Q256" i="45"/>
  <c r="G24" i="25"/>
  <c r="T11" i="44"/>
  <c r="T9" i="45"/>
  <c r="T52" i="45" s="1"/>
  <c r="O230" i="45"/>
  <c r="E25" i="27"/>
  <c r="O212" i="45"/>
  <c r="E7" i="27"/>
  <c r="P160" i="45"/>
  <c r="F9" i="22"/>
  <c r="F4" i="29"/>
  <c r="P316" i="45"/>
  <c r="O204" i="45"/>
  <c r="E26" i="31"/>
  <c r="Q5" i="44"/>
  <c r="O91" i="45"/>
  <c r="O243" i="45"/>
  <c r="E11" i="25"/>
  <c r="O250" i="45"/>
  <c r="E18" i="25"/>
  <c r="F4" i="31"/>
  <c r="P181" i="45"/>
  <c r="O257" i="45"/>
  <c r="E25" i="25"/>
  <c r="Q50" i="45"/>
  <c r="Q348" i="45" s="1"/>
  <c r="H8" i="26" s="1"/>
  <c r="F14" i="32"/>
  <c r="P187" i="45"/>
  <c r="F9" i="31"/>
  <c r="Q193" i="45"/>
  <c r="G15" i="31"/>
  <c r="P274" i="45"/>
  <c r="F15" i="28"/>
  <c r="P126" i="45"/>
  <c r="F2" i="32"/>
  <c r="G19" i="30"/>
  <c r="Q305" i="45"/>
  <c r="P267" i="45"/>
  <c r="F8" i="28"/>
  <c r="O231" i="45"/>
  <c r="E26" i="27"/>
  <c r="S17" i="44"/>
  <c r="S15" i="45"/>
  <c r="R50" i="45"/>
  <c r="R348" i="45" s="1"/>
  <c r="I8" i="26" s="1"/>
  <c r="O249" i="45"/>
  <c r="E17" i="25"/>
  <c r="O104" i="45"/>
  <c r="E7" i="23"/>
  <c r="O141" i="45"/>
  <c r="E17" i="32"/>
  <c r="P252" i="45"/>
  <c r="F20" i="25"/>
  <c r="O215" i="45"/>
  <c r="O296" i="45"/>
  <c r="O107" i="45"/>
  <c r="O188" i="45"/>
  <c r="O269" i="45"/>
  <c r="O161" i="45"/>
  <c r="O134" i="45"/>
  <c r="O242" i="45"/>
  <c r="O323" i="45"/>
  <c r="P159" i="45"/>
  <c r="F8" i="22"/>
  <c r="P198" i="45"/>
  <c r="F20" i="31"/>
  <c r="G8" i="32"/>
  <c r="O223" i="45"/>
  <c r="E18" i="27"/>
  <c r="P190" i="45"/>
  <c r="F12" i="31"/>
  <c r="P333" i="45"/>
  <c r="F20" i="29"/>
  <c r="P217" i="45"/>
  <c r="F12" i="27"/>
  <c r="P294" i="45"/>
  <c r="F8" i="30"/>
  <c r="P227" i="45"/>
  <c r="F22" i="27"/>
  <c r="P139" i="45"/>
  <c r="F15" i="32"/>
  <c r="N291" i="45"/>
  <c r="D5" i="30"/>
  <c r="P109" i="45"/>
  <c r="F12" i="23"/>
  <c r="F14" i="25"/>
  <c r="P234" i="45"/>
  <c r="F2" i="25"/>
  <c r="E16" i="25"/>
  <c r="O248" i="45"/>
  <c r="P105" i="45"/>
  <c r="F8" i="23"/>
  <c r="O185" i="45"/>
  <c r="E7" i="31"/>
  <c r="R56" i="45"/>
  <c r="R355" i="45" s="1"/>
  <c r="I15" i="26" s="1"/>
  <c r="Q59" i="45"/>
  <c r="Q358" i="45" s="1"/>
  <c r="H18" i="26" s="1"/>
  <c r="R60" i="45"/>
  <c r="R359" i="45" s="1"/>
  <c r="I19" i="26" s="1"/>
  <c r="Q116" i="45"/>
  <c r="G19" i="23"/>
  <c r="S15" i="44"/>
  <c r="T13" i="45" s="1"/>
  <c r="S13" i="45"/>
  <c r="S56" i="45" s="1"/>
  <c r="R16" i="45"/>
  <c r="R18" i="44"/>
  <c r="S16" i="45" s="1"/>
  <c r="Q332" i="45"/>
  <c r="G19" i="29"/>
  <c r="O280" i="45"/>
  <c r="E21" i="28"/>
  <c r="O339" i="45"/>
  <c r="E26" i="29"/>
  <c r="P214" i="45"/>
  <c r="F9" i="27"/>
  <c r="N237" i="45"/>
  <c r="D5" i="25"/>
  <c r="N102" i="45"/>
  <c r="D5" i="23"/>
  <c r="P241" i="45"/>
  <c r="F9" i="25"/>
  <c r="R45" i="45"/>
  <c r="Q337" i="45"/>
  <c r="G24" i="29"/>
  <c r="P336" i="45"/>
  <c r="F23" i="29"/>
  <c r="P281" i="45"/>
  <c r="F22" i="28"/>
  <c r="Q62" i="45"/>
  <c r="Q361" i="45" s="1"/>
  <c r="H21" i="26" s="1"/>
  <c r="O135" i="45"/>
  <c r="E11" i="32"/>
  <c r="Q51" i="45"/>
  <c r="Q349" i="45" s="1"/>
  <c r="H9" i="26" s="1"/>
  <c r="Q283" i="45"/>
  <c r="G24" i="28"/>
  <c r="O285" i="45"/>
  <c r="E26" i="28"/>
  <c r="Q65" i="45"/>
  <c r="Q365" i="45" s="1"/>
  <c r="H25" i="26" s="1"/>
  <c r="P200" i="45"/>
  <c r="N210" i="45"/>
  <c r="D5" i="27"/>
  <c r="Q229" i="45"/>
  <c r="G24" i="27"/>
  <c r="P213" i="45"/>
  <c r="F8" i="27"/>
  <c r="P282" i="45"/>
  <c r="F23" i="28"/>
  <c r="P144" i="45"/>
  <c r="F20" i="32"/>
  <c r="E11" i="29"/>
  <c r="O324" i="45"/>
  <c r="O203" i="45"/>
  <c r="E25" i="31"/>
  <c r="O83" i="45"/>
  <c r="Q143" i="45"/>
  <c r="G19" i="32"/>
  <c r="Q166" i="45"/>
  <c r="G15" i="22"/>
  <c r="Q55" i="45"/>
  <c r="Q354" i="45" s="1"/>
  <c r="H14" i="26" s="1"/>
  <c r="S2" i="44"/>
  <c r="S2" i="45"/>
  <c r="G23" i="23"/>
  <c r="R21" i="44"/>
  <c r="S19" i="45" s="1"/>
  <c r="S62" i="45" s="1"/>
  <c r="R19" i="45"/>
  <c r="P106" i="45"/>
  <c r="F9" i="23"/>
  <c r="R8" i="45"/>
  <c r="R9" i="44"/>
  <c r="P112" i="45"/>
  <c r="F15" i="23"/>
  <c r="P290" i="45"/>
  <c r="F3" i="30"/>
  <c r="P236" i="45"/>
  <c r="F3" i="25"/>
  <c r="E16" i="23"/>
  <c r="O113" i="45"/>
  <c r="R22" i="45"/>
  <c r="R25" i="44"/>
  <c r="P201" i="45"/>
  <c r="F23" i="31"/>
  <c r="P153" i="45"/>
  <c r="F2" i="22"/>
  <c r="P117" i="45"/>
  <c r="F20" i="23"/>
  <c r="S57" i="45"/>
  <c r="S356" i="45" s="1"/>
  <c r="J16" i="26" s="1"/>
  <c r="R52" i="45"/>
  <c r="R351" i="45" s="1"/>
  <c r="I11" i="26" s="1"/>
  <c r="O253" i="45"/>
  <c r="E21" i="25"/>
  <c r="R14" i="44"/>
  <c r="R12" i="45"/>
  <c r="O222" i="45"/>
  <c r="E17" i="27"/>
  <c r="P133" i="45"/>
  <c r="F9" i="32"/>
  <c r="R63" i="45"/>
  <c r="R362" i="45" s="1"/>
  <c r="I22" i="26" s="1"/>
  <c r="P247" i="45"/>
  <c r="F15" i="25"/>
  <c r="P128" i="45"/>
  <c r="F3" i="32"/>
  <c r="F9" i="29"/>
  <c r="P322" i="45"/>
  <c r="P80" i="45"/>
  <c r="P350" i="45"/>
  <c r="G10" i="26" s="1"/>
  <c r="P186" i="45"/>
  <c r="F8" i="31"/>
  <c r="S52" i="45"/>
  <c r="S351" i="45" s="1"/>
  <c r="J11" i="26" s="1"/>
  <c r="Q251" i="45"/>
  <c r="G19" i="25"/>
  <c r="P54" i="45"/>
  <c r="P353" i="45" s="1"/>
  <c r="G13" i="26" s="1"/>
  <c r="F4" i="22"/>
  <c r="P154" i="45"/>
  <c r="P84" i="45"/>
  <c r="P219" i="45" s="1"/>
  <c r="F4" i="23"/>
  <c r="P100" i="45"/>
  <c r="N129" i="45"/>
  <c r="D5" i="32"/>
  <c r="E25" i="30"/>
  <c r="O311" i="45"/>
  <c r="E16" i="31"/>
  <c r="O194" i="45"/>
  <c r="O284" i="45"/>
  <c r="E25" i="28"/>
  <c r="P155" i="45"/>
  <c r="F3" i="22"/>
  <c r="O199" i="45"/>
  <c r="E21" i="31"/>
  <c r="Q25" i="45"/>
  <c r="Q68" i="45" s="1"/>
  <c r="Q28" i="44"/>
  <c r="R25" i="45" s="1"/>
  <c r="R68" i="45" s="1"/>
  <c r="F8" i="29"/>
  <c r="P321" i="45"/>
  <c r="P146" i="45"/>
  <c r="F22" i="32"/>
  <c r="Q13" i="44"/>
  <c r="Q11" i="45"/>
  <c r="E16" i="30"/>
  <c r="O302" i="45"/>
  <c r="D5" i="29"/>
  <c r="N318" i="45"/>
  <c r="O258" i="45"/>
  <c r="E26" i="25"/>
  <c r="Q197" i="45"/>
  <c r="G19" i="31"/>
  <c r="P295" i="45"/>
  <c r="F9" i="30"/>
  <c r="Q262" i="45"/>
  <c r="G4" i="28"/>
  <c r="E26" i="30"/>
  <c r="O312" i="45"/>
  <c r="P263" i="45"/>
  <c r="F3" i="28"/>
  <c r="Q47" i="45"/>
  <c r="F4" i="30"/>
  <c r="P289" i="45"/>
  <c r="O330" i="45"/>
  <c r="E17" i="29"/>
  <c r="E21" i="27"/>
  <c r="O226" i="45"/>
  <c r="P288" i="45"/>
  <c r="F2" i="30"/>
  <c r="P147" i="45"/>
  <c r="F23" i="32"/>
  <c r="Q209" i="45"/>
  <c r="G3" i="27"/>
  <c r="R26" i="42"/>
  <c r="S26" i="42" s="1"/>
  <c r="T26" i="42" s="1"/>
  <c r="U26" i="42" s="1"/>
  <c r="V26" i="42" s="1"/>
  <c r="W26" i="42" s="1"/>
  <c r="X26" i="42" s="1"/>
  <c r="Y26" i="42" s="1"/>
  <c r="Z26" i="42" s="1"/>
  <c r="AA26" i="42" s="1"/>
  <c r="AB26" i="42" s="1"/>
  <c r="AC26" i="42" s="1"/>
  <c r="AD26" i="42" s="1"/>
  <c r="AE26" i="42" s="1"/>
  <c r="AF26" i="42" s="1"/>
  <c r="AG26" i="42" s="1"/>
  <c r="AH26" i="42" s="1"/>
  <c r="AI26" i="42" s="1"/>
  <c r="AJ26" i="42" s="1"/>
  <c r="AK26" i="42" s="1"/>
  <c r="AL26" i="42" s="1"/>
  <c r="AM26" i="42" s="1"/>
  <c r="AN26" i="42" s="1"/>
  <c r="AO26" i="42" s="1"/>
  <c r="AP26" i="42" s="1"/>
  <c r="AQ26" i="42" s="1"/>
  <c r="AR26" i="42" s="1"/>
  <c r="AS26" i="42" s="1"/>
  <c r="AT26" i="42" s="1"/>
  <c r="AU26" i="42" s="1"/>
  <c r="AV26" i="42" s="1"/>
  <c r="AW26" i="42" s="1"/>
  <c r="AX26" i="42" s="1"/>
  <c r="R4" i="44"/>
  <c r="S18" i="44"/>
  <c r="Q29" i="44"/>
  <c r="S16" i="44"/>
  <c r="V3" i="44"/>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T18" i="42"/>
  <c r="U18" i="42" s="1"/>
  <c r="V18" i="42" s="1"/>
  <c r="W18" i="42" s="1"/>
  <c r="X18" i="42" s="1"/>
  <c r="Y18" i="42" s="1"/>
  <c r="Z18" i="42" s="1"/>
  <c r="AA18" i="42" s="1"/>
  <c r="AB18" i="42" s="1"/>
  <c r="X21" i="42"/>
  <c r="Y21" i="42" s="1"/>
  <c r="Z21" i="42" s="1"/>
  <c r="AA21" i="42" s="1"/>
  <c r="AB21" i="42" s="1"/>
  <c r="AC21" i="42" s="1"/>
  <c r="AD21" i="42" s="1"/>
  <c r="AE21" i="42" s="1"/>
  <c r="AF21" i="42" s="1"/>
  <c r="AG21" i="42" s="1"/>
  <c r="AH21" i="42" s="1"/>
  <c r="AI21" i="42" s="1"/>
  <c r="AJ21" i="42" s="1"/>
  <c r="AK21" i="42" s="1"/>
  <c r="AL21" i="42" s="1"/>
  <c r="AM21" i="42" s="1"/>
  <c r="AN21" i="42" s="1"/>
  <c r="AO21" i="42" s="1"/>
  <c r="AP21" i="42" s="1"/>
  <c r="AQ21" i="42" s="1"/>
  <c r="AR21" i="42" s="1"/>
  <c r="AS21" i="42" s="1"/>
  <c r="AT21" i="42" s="1"/>
  <c r="AU21" i="42" s="1"/>
  <c r="AV21" i="42" s="1"/>
  <c r="AW21" i="42" s="1"/>
  <c r="AX21" i="42" s="1"/>
  <c r="Y5" i="42"/>
  <c r="Z5" i="42" s="1"/>
  <c r="AA5" i="42" s="1"/>
  <c r="AB5" i="42" s="1"/>
  <c r="AC5" i="42" s="1"/>
  <c r="AD5" i="42" s="1"/>
  <c r="AE5" i="42" s="1"/>
  <c r="AF5" i="42" s="1"/>
  <c r="AG5" i="42" s="1"/>
  <c r="AH5" i="42" s="1"/>
  <c r="AI5" i="42" s="1"/>
  <c r="AJ5" i="42" s="1"/>
  <c r="AK5" i="42" s="1"/>
  <c r="AL5" i="42" s="1"/>
  <c r="AM5" i="42" s="1"/>
  <c r="AN5" i="42" s="1"/>
  <c r="AO5" i="42" s="1"/>
  <c r="AP5" i="42" s="1"/>
  <c r="AQ5" i="42" s="1"/>
  <c r="AR5" i="42" s="1"/>
  <c r="AS5" i="42" s="1"/>
  <c r="AT5" i="42" s="1"/>
  <c r="AU5" i="42" s="1"/>
  <c r="AV5" i="42" s="1"/>
  <c r="AW5" i="42" s="1"/>
  <c r="AX5" i="42" s="1"/>
  <c r="S14" i="42"/>
  <c r="T14" i="42" s="1"/>
  <c r="U14" i="42" s="1"/>
  <c r="V14" i="42" s="1"/>
  <c r="W14" i="42" s="1"/>
  <c r="X14" i="42" s="1"/>
  <c r="Y14" i="42" s="1"/>
  <c r="Z14" i="42" s="1"/>
  <c r="AA14" i="42" s="1"/>
  <c r="AB14" i="42" s="1"/>
  <c r="AC14" i="42" s="1"/>
  <c r="AD14" i="42" s="1"/>
  <c r="AE14" i="42" s="1"/>
  <c r="AF14" i="42" s="1"/>
  <c r="AG14" i="42" s="1"/>
  <c r="AH14" i="42" s="1"/>
  <c r="AI14" i="42" s="1"/>
  <c r="AJ14" i="42" s="1"/>
  <c r="AK14" i="42" s="1"/>
  <c r="AL14" i="42" s="1"/>
  <c r="AM14" i="42" s="1"/>
  <c r="AN14" i="42" s="1"/>
  <c r="AO14" i="42" s="1"/>
  <c r="AP14" i="42" s="1"/>
  <c r="AQ14" i="42" s="1"/>
  <c r="AR14" i="42" s="1"/>
  <c r="AS14" i="42" s="1"/>
  <c r="AT14" i="42" s="1"/>
  <c r="AU14" i="42" s="1"/>
  <c r="AV14" i="42" s="1"/>
  <c r="AW14" i="42" s="1"/>
  <c r="AX14" i="42" s="1"/>
  <c r="AC23" i="42"/>
  <c r="AD23" i="42" s="1"/>
  <c r="AE23" i="42" s="1"/>
  <c r="AF23" i="42" s="1"/>
  <c r="AG23" i="42" s="1"/>
  <c r="AH23" i="42" s="1"/>
  <c r="AI23" i="42" s="1"/>
  <c r="AJ23" i="42" s="1"/>
  <c r="AK23" i="42" s="1"/>
  <c r="AL23" i="42" s="1"/>
  <c r="AM23" i="42" s="1"/>
  <c r="AN23" i="42" s="1"/>
  <c r="AO23" i="42" s="1"/>
  <c r="AP23" i="42" s="1"/>
  <c r="AQ23" i="42" s="1"/>
  <c r="AR23" i="42" s="1"/>
  <c r="AS23" i="42" s="1"/>
  <c r="AT23" i="42" s="1"/>
  <c r="AU23" i="42" s="1"/>
  <c r="AV23" i="42" s="1"/>
  <c r="AW23" i="42" s="1"/>
  <c r="AX23" i="42" s="1"/>
  <c r="R3" i="42"/>
  <c r="R19" i="44" s="1"/>
  <c r="S17" i="45" s="1"/>
  <c r="AC11" i="42"/>
  <c r="AD11" i="42" s="1"/>
  <c r="AE11" i="42" s="1"/>
  <c r="AF11" i="42" s="1"/>
  <c r="AG11" i="42" s="1"/>
  <c r="AH11" i="42" s="1"/>
  <c r="AI11" i="42" s="1"/>
  <c r="AJ11" i="42" s="1"/>
  <c r="AK11" i="42" s="1"/>
  <c r="AL11" i="42" s="1"/>
  <c r="AM11" i="42" s="1"/>
  <c r="AN11" i="42" s="1"/>
  <c r="AO11" i="42" s="1"/>
  <c r="AP11" i="42" s="1"/>
  <c r="AQ11" i="42" s="1"/>
  <c r="AR11" i="42" s="1"/>
  <c r="AS11" i="42" s="1"/>
  <c r="AT11" i="42" s="1"/>
  <c r="AU11" i="42" s="1"/>
  <c r="AV11" i="42" s="1"/>
  <c r="AW11" i="42" s="1"/>
  <c r="AX11" i="42" s="1"/>
  <c r="V8" i="42"/>
  <c r="W8" i="42" s="1"/>
  <c r="X8" i="42" s="1"/>
  <c r="Y8" i="42" s="1"/>
  <c r="Z8" i="42" s="1"/>
  <c r="AA8" i="42" s="1"/>
  <c r="AB8" i="42" s="1"/>
  <c r="AC8" i="42" s="1"/>
  <c r="AD8" i="42" s="1"/>
  <c r="AE8" i="42" s="1"/>
  <c r="AF8" i="42" s="1"/>
  <c r="AG8" i="42" s="1"/>
  <c r="AH8" i="42" s="1"/>
  <c r="AI8" i="42" s="1"/>
  <c r="AJ8" i="42" s="1"/>
  <c r="AK8" i="42" s="1"/>
  <c r="AL8" i="42" s="1"/>
  <c r="AM8" i="42" s="1"/>
  <c r="AN8" i="42" s="1"/>
  <c r="AO8" i="42" s="1"/>
  <c r="AP8" i="42" s="1"/>
  <c r="AQ8" i="42" s="1"/>
  <c r="AR8" i="42" s="1"/>
  <c r="AS8" i="42" s="1"/>
  <c r="AT8" i="42" s="1"/>
  <c r="AU8" i="42" s="1"/>
  <c r="AV8" i="42" s="1"/>
  <c r="AW8" i="42" s="1"/>
  <c r="AX8" i="42" s="1"/>
  <c r="T27" i="42"/>
  <c r="U27" i="42" s="1"/>
  <c r="V27" i="42" s="1"/>
  <c r="W27" i="42" s="1"/>
  <c r="X27" i="42" s="1"/>
  <c r="Y27" i="42" s="1"/>
  <c r="Z27" i="42" s="1"/>
  <c r="AA27" i="42" s="1"/>
  <c r="AB27" i="42" s="1"/>
  <c r="AC27" i="42" s="1"/>
  <c r="AD27" i="42" s="1"/>
  <c r="AE27" i="42" s="1"/>
  <c r="AF27" i="42" s="1"/>
  <c r="AG27" i="42" s="1"/>
  <c r="AH27" i="42" s="1"/>
  <c r="AI27" i="42" s="1"/>
  <c r="AJ27" i="42" s="1"/>
  <c r="AK27" i="42" s="1"/>
  <c r="AL27" i="42" s="1"/>
  <c r="AM27" i="42" s="1"/>
  <c r="AN27" i="42" s="1"/>
  <c r="AO27" i="42" s="1"/>
  <c r="AP27" i="42" s="1"/>
  <c r="AQ27" i="42" s="1"/>
  <c r="AR27" i="42" s="1"/>
  <c r="AS27" i="42" s="1"/>
  <c r="AT27" i="42" s="1"/>
  <c r="AU27" i="42" s="1"/>
  <c r="AV27" i="42" s="1"/>
  <c r="AW27" i="42" s="1"/>
  <c r="AX27" i="42" s="1"/>
  <c r="T24" i="42"/>
  <c r="U24" i="42" s="1"/>
  <c r="V24" i="42" s="1"/>
  <c r="W24" i="42" s="1"/>
  <c r="X24" i="42" s="1"/>
  <c r="Y24" i="42" s="1"/>
  <c r="Z24" i="42" s="1"/>
  <c r="AA24" i="42" s="1"/>
  <c r="AB24" i="42" s="1"/>
  <c r="AC24" i="42" s="1"/>
  <c r="AD24" i="42" s="1"/>
  <c r="AE24" i="42" s="1"/>
  <c r="AF24" i="42" s="1"/>
  <c r="AG24" i="42" s="1"/>
  <c r="AH24" i="42" s="1"/>
  <c r="AI24" i="42" s="1"/>
  <c r="AJ24" i="42" s="1"/>
  <c r="AK24" i="42" s="1"/>
  <c r="AL24" i="42" s="1"/>
  <c r="AM24" i="42" s="1"/>
  <c r="AN24" i="42" s="1"/>
  <c r="AO24" i="42" s="1"/>
  <c r="AP24" i="42" s="1"/>
  <c r="AQ24" i="42" s="1"/>
  <c r="AR24" i="42" s="1"/>
  <c r="AS24" i="42" s="1"/>
  <c r="AT24" i="42" s="1"/>
  <c r="AU24" i="42" s="1"/>
  <c r="AV24" i="42" s="1"/>
  <c r="AW24" i="42" s="1"/>
  <c r="AX24" i="42" s="1"/>
  <c r="U25" i="42"/>
  <c r="V25" i="42" s="1"/>
  <c r="W25" i="42" s="1"/>
  <c r="X25" i="42" s="1"/>
  <c r="Y25" i="42" s="1"/>
  <c r="Z25" i="42" s="1"/>
  <c r="AA25" i="42" s="1"/>
  <c r="AB25" i="42" s="1"/>
  <c r="AC25" i="42" s="1"/>
  <c r="AD25" i="42" s="1"/>
  <c r="AE25" i="42" s="1"/>
  <c r="AF25" i="42" s="1"/>
  <c r="AG25" i="42" s="1"/>
  <c r="AH25" i="42" s="1"/>
  <c r="AI25" i="42" s="1"/>
  <c r="AJ25" i="42" s="1"/>
  <c r="AK25" i="42" s="1"/>
  <c r="AL25" i="42" s="1"/>
  <c r="AM25" i="42" s="1"/>
  <c r="AN25" i="42" s="1"/>
  <c r="AO25" i="42" s="1"/>
  <c r="AP25" i="42" s="1"/>
  <c r="AQ25" i="42" s="1"/>
  <c r="AR25" i="42" s="1"/>
  <c r="AS25" i="42" s="1"/>
  <c r="AT25" i="42" s="1"/>
  <c r="AU25" i="42" s="1"/>
  <c r="AV25" i="42" s="1"/>
  <c r="AW25" i="42" s="1"/>
  <c r="AX25" i="42" s="1"/>
  <c r="T19" i="42"/>
  <c r="W4" i="42"/>
  <c r="X4" i="42" s="1"/>
  <c r="Y4" i="42" s="1"/>
  <c r="Z4" i="42" s="1"/>
  <c r="AA4" i="42" s="1"/>
  <c r="AB4" i="42" s="1"/>
  <c r="AC4" i="42" s="1"/>
  <c r="AD4" i="42" s="1"/>
  <c r="AE4" i="42" s="1"/>
  <c r="AF4" i="42" s="1"/>
  <c r="AG4" i="42" s="1"/>
  <c r="AH4" i="42" s="1"/>
  <c r="AI4" i="42" s="1"/>
  <c r="AJ4" i="42" s="1"/>
  <c r="AK4" i="42" s="1"/>
  <c r="AL4" i="42" s="1"/>
  <c r="AM4" i="42" s="1"/>
  <c r="AN4" i="42" s="1"/>
  <c r="AO4" i="42" s="1"/>
  <c r="AP4" i="42" s="1"/>
  <c r="AQ4" i="42" s="1"/>
  <c r="AR4" i="42" s="1"/>
  <c r="AS4" i="42" s="1"/>
  <c r="AT4" i="42" s="1"/>
  <c r="AU4" i="42" s="1"/>
  <c r="AV4" i="42" s="1"/>
  <c r="AW4" i="42" s="1"/>
  <c r="AX4" i="42" s="1"/>
  <c r="W29" i="42"/>
  <c r="X29" i="42" s="1"/>
  <c r="Y29" i="42" s="1"/>
  <c r="Z29" i="42" s="1"/>
  <c r="AA29" i="42" s="1"/>
  <c r="AB29" i="42" s="1"/>
  <c r="AC29" i="42" s="1"/>
  <c r="AD29" i="42" s="1"/>
  <c r="AE29" i="42" s="1"/>
  <c r="AF29" i="42" s="1"/>
  <c r="AG29" i="42" s="1"/>
  <c r="AH29" i="42" s="1"/>
  <c r="AI29" i="42" s="1"/>
  <c r="AJ29" i="42" s="1"/>
  <c r="AK29" i="42" s="1"/>
  <c r="AL29" i="42" s="1"/>
  <c r="AM29" i="42" s="1"/>
  <c r="AN29" i="42" s="1"/>
  <c r="AO29" i="42" s="1"/>
  <c r="AP29" i="42" s="1"/>
  <c r="AQ29" i="42" s="1"/>
  <c r="AR29" i="42" s="1"/>
  <c r="AS29" i="42" s="1"/>
  <c r="AT29" i="42" s="1"/>
  <c r="AU29" i="42" s="1"/>
  <c r="AV29" i="42" s="1"/>
  <c r="AW29" i="42" s="1"/>
  <c r="AX29" i="42" s="1"/>
  <c r="R17" i="42"/>
  <c r="R22" i="44" s="1"/>
  <c r="S20" i="45" s="1"/>
  <c r="S16" i="42"/>
  <c r="T16" i="42" s="1"/>
  <c r="U16" i="42" s="1"/>
  <c r="V16" i="42" s="1"/>
  <c r="W16" i="42" s="1"/>
  <c r="X16" i="42" s="1"/>
  <c r="Y16" i="42" s="1"/>
  <c r="Z16" i="42" s="1"/>
  <c r="AA16" i="42" s="1"/>
  <c r="AB16" i="42" s="1"/>
  <c r="AC16" i="42" s="1"/>
  <c r="AD16" i="42" s="1"/>
  <c r="AE16" i="42" s="1"/>
  <c r="AF16" i="42" s="1"/>
  <c r="AG16" i="42" s="1"/>
  <c r="AH16" i="42" s="1"/>
  <c r="AI16" i="42" s="1"/>
  <c r="AJ16" i="42" s="1"/>
  <c r="AK16" i="42" s="1"/>
  <c r="AL16" i="42" s="1"/>
  <c r="AM16" i="42" s="1"/>
  <c r="AN16" i="42" s="1"/>
  <c r="AO16" i="42" s="1"/>
  <c r="AP16" i="42" s="1"/>
  <c r="AQ16" i="42" s="1"/>
  <c r="AR16" i="42" s="1"/>
  <c r="AS16" i="42" s="1"/>
  <c r="AT16" i="42" s="1"/>
  <c r="AU16" i="42" s="1"/>
  <c r="AV16" i="42" s="1"/>
  <c r="AW16" i="42" s="1"/>
  <c r="AX16" i="42" s="1"/>
  <c r="V7" i="42"/>
  <c r="W7" i="42" s="1"/>
  <c r="X7" i="42" s="1"/>
  <c r="Y7" i="42" s="1"/>
  <c r="Z7" i="42" s="1"/>
  <c r="AA7" i="42" s="1"/>
  <c r="AB7" i="42" s="1"/>
  <c r="AC7" i="42" s="1"/>
  <c r="AD7" i="42" s="1"/>
  <c r="AE7" i="42" s="1"/>
  <c r="AF7" i="42" s="1"/>
  <c r="AG7" i="42" s="1"/>
  <c r="AH7" i="42" s="1"/>
  <c r="AI7" i="42" s="1"/>
  <c r="AJ7" i="42" s="1"/>
  <c r="AK7" i="42" s="1"/>
  <c r="AL7" i="42" s="1"/>
  <c r="AM7" i="42" s="1"/>
  <c r="AN7" i="42" s="1"/>
  <c r="AO7" i="42" s="1"/>
  <c r="AP7" i="42" s="1"/>
  <c r="AQ7" i="42" s="1"/>
  <c r="AR7" i="42" s="1"/>
  <c r="AS7" i="42" s="1"/>
  <c r="AT7" i="42" s="1"/>
  <c r="AU7" i="42" s="1"/>
  <c r="AV7" i="42" s="1"/>
  <c r="AW7" i="42" s="1"/>
  <c r="AX7" i="42" s="1"/>
  <c r="AB9" i="42"/>
  <c r="AC9" i="42" s="1"/>
  <c r="AD9" i="42" s="1"/>
  <c r="AE9" i="42" s="1"/>
  <c r="AF9" i="42" s="1"/>
  <c r="AG9" i="42" s="1"/>
  <c r="AH9" i="42" s="1"/>
  <c r="AI9" i="42" s="1"/>
  <c r="AJ9" i="42" s="1"/>
  <c r="AK9" i="42" s="1"/>
  <c r="AL9" i="42" s="1"/>
  <c r="AM9" i="42" s="1"/>
  <c r="AN9" i="42" s="1"/>
  <c r="AO9" i="42" s="1"/>
  <c r="AP9" i="42" s="1"/>
  <c r="AQ9" i="42" s="1"/>
  <c r="AR9" i="42" s="1"/>
  <c r="AS9" i="42" s="1"/>
  <c r="AT9" i="42" s="1"/>
  <c r="AU9" i="42" s="1"/>
  <c r="AV9" i="42" s="1"/>
  <c r="AW9" i="42" s="1"/>
  <c r="AX9" i="42" s="1"/>
  <c r="W10" i="42"/>
  <c r="X10" i="42" s="1"/>
  <c r="Y10" i="42" s="1"/>
  <c r="Z10" i="42" s="1"/>
  <c r="AA10" i="42" s="1"/>
  <c r="AB10" i="42" s="1"/>
  <c r="AC10" i="42" s="1"/>
  <c r="AD10" i="42" s="1"/>
  <c r="AE10" i="42" s="1"/>
  <c r="AF10" i="42" s="1"/>
  <c r="AG10" i="42" s="1"/>
  <c r="AH10" i="42" s="1"/>
  <c r="AI10" i="42" s="1"/>
  <c r="AJ10" i="42" s="1"/>
  <c r="AK10" i="42" s="1"/>
  <c r="AL10" i="42" s="1"/>
  <c r="AM10" i="42" s="1"/>
  <c r="AN10" i="42" s="1"/>
  <c r="AO10" i="42" s="1"/>
  <c r="AP10" i="42" s="1"/>
  <c r="AQ10" i="42" s="1"/>
  <c r="AR10" i="42" s="1"/>
  <c r="AS10" i="42" s="1"/>
  <c r="AT10" i="42" s="1"/>
  <c r="AU10" i="42" s="1"/>
  <c r="AV10" i="42" s="1"/>
  <c r="AW10" i="42" s="1"/>
  <c r="AX10" i="42" s="1"/>
  <c r="C33" i="18"/>
  <c r="F51" i="18"/>
  <c r="C38" i="18"/>
  <c r="C30" i="18"/>
  <c r="W136" i="19"/>
  <c r="D51" i="18"/>
  <c r="J34" i="18"/>
  <c r="I52" i="18"/>
  <c r="J37" i="18"/>
  <c r="W119" i="19"/>
  <c r="I35" i="18" s="1"/>
  <c r="W118" i="19"/>
  <c r="I34" i="18" s="1"/>
  <c r="J38" i="18"/>
  <c r="W131" i="19"/>
  <c r="I47" i="18" s="1"/>
  <c r="C51" i="18"/>
  <c r="I30" i="18"/>
  <c r="W116" i="19"/>
  <c r="I32" i="18" s="1"/>
  <c r="J52" i="18"/>
  <c r="J35" i="18"/>
  <c r="J47" i="18"/>
  <c r="I37" i="18"/>
  <c r="C32" i="18"/>
  <c r="W122" i="19"/>
  <c r="I38" i="18" s="1"/>
  <c r="W120" i="19"/>
  <c r="I36" i="18" s="1"/>
  <c r="J30" i="18"/>
  <c r="J45" i="18"/>
  <c r="I51" i="18"/>
  <c r="F37" i="18"/>
  <c r="J51" i="18"/>
  <c r="J36" i="18"/>
  <c r="D37" i="18"/>
  <c r="J33" i="18"/>
  <c r="C35" i="18"/>
  <c r="C37" i="18"/>
  <c r="J32" i="18"/>
  <c r="W117" i="19"/>
  <c r="I33" i="18" s="1"/>
  <c r="W129" i="19"/>
  <c r="I45" i="18" s="1"/>
  <c r="K24" i="18"/>
  <c r="K78" i="18" s="1"/>
  <c r="K18" i="18"/>
  <c r="K72" i="18" s="1"/>
  <c r="K3" i="18"/>
  <c r="K57" i="18" s="1"/>
  <c r="K6" i="18"/>
  <c r="K60" i="18" s="1"/>
  <c r="K21" i="18"/>
  <c r="K75" i="18" s="1"/>
  <c r="K10" i="18"/>
  <c r="K64" i="18" s="1"/>
  <c r="K7" i="18"/>
  <c r="K61" i="18" s="1"/>
  <c r="K22" i="18"/>
  <c r="K76" i="18" s="1"/>
  <c r="K15" i="18"/>
  <c r="K69" i="18" s="1"/>
  <c r="K16" i="18"/>
  <c r="K70" i="18" s="1"/>
  <c r="K11" i="18"/>
  <c r="K65" i="18" s="1"/>
  <c r="K2" i="18"/>
  <c r="K56" i="18" s="1"/>
  <c r="K19" i="18"/>
  <c r="K73" i="18" s="1"/>
  <c r="K5" i="18"/>
  <c r="K59" i="18" s="1"/>
  <c r="K25" i="18"/>
  <c r="K79" i="18" s="1"/>
  <c r="K13" i="18"/>
  <c r="K67" i="18" s="1"/>
  <c r="K14" i="18"/>
  <c r="K68" i="18" s="1"/>
  <c r="K23" i="18"/>
  <c r="K77" i="18" s="1"/>
  <c r="K17" i="18"/>
  <c r="K71" i="18" s="1"/>
  <c r="K9" i="18"/>
  <c r="K63" i="18" s="1"/>
  <c r="K26" i="18"/>
  <c r="K80" i="18" s="1"/>
  <c r="K12" i="18"/>
  <c r="K66" i="18" s="1"/>
  <c r="K20" i="18"/>
  <c r="K74" i="18" s="1"/>
  <c r="K4" i="18"/>
  <c r="K58" i="18" s="1"/>
  <c r="K8" i="18"/>
  <c r="K62" i="18" s="1"/>
  <c r="W5" i="19"/>
  <c r="A3" i="16"/>
  <c r="A4" i="16"/>
  <c r="A5" i="16"/>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7" i="16"/>
  <c r="A48" i="16"/>
  <c r="A49" i="16"/>
  <c r="A50" i="16"/>
  <c r="A51" i="16"/>
  <c r="A52" i="16"/>
  <c r="A53" i="16"/>
  <c r="A54" i="16"/>
  <c r="A55" i="16"/>
  <c r="A56" i="16"/>
  <c r="A57" i="16"/>
  <c r="A58" i="16"/>
  <c r="A59" i="16"/>
  <c r="A60" i="16"/>
  <c r="A61" i="16"/>
  <c r="A62" i="16"/>
  <c r="A63" i="16"/>
  <c r="A64" i="16"/>
  <c r="A65" i="16"/>
  <c r="A66" i="16"/>
  <c r="A67" i="16"/>
  <c r="A68" i="16"/>
  <c r="A69" i="16"/>
  <c r="A70" i="16"/>
  <c r="A71" i="16"/>
  <c r="A72" i="16"/>
  <c r="A73" i="16"/>
  <c r="A74" i="16"/>
  <c r="A75" i="16"/>
  <c r="A76" i="16"/>
  <c r="A77" i="16"/>
  <c r="A78" i="16"/>
  <c r="A79" i="16"/>
  <c r="A80" i="16"/>
  <c r="A81" i="16"/>
  <c r="A82" i="16"/>
  <c r="A83" i="16"/>
  <c r="A84" i="16"/>
  <c r="A85" i="16"/>
  <c r="A86" i="16"/>
  <c r="A87" i="16"/>
  <c r="A88" i="16"/>
  <c r="A89" i="16"/>
  <c r="A90" i="16"/>
  <c r="A46" i="16"/>
  <c r="Q27" i="45" l="1"/>
  <c r="Q28" i="45" s="1"/>
  <c r="S86" i="45"/>
  <c r="S74" i="45"/>
  <c r="Q86" i="45"/>
  <c r="Q345" i="45"/>
  <c r="H5" i="26" s="1"/>
  <c r="R342" i="45"/>
  <c r="I2" i="26" s="1"/>
  <c r="P43" i="45"/>
  <c r="R81" i="45"/>
  <c r="S20" i="44"/>
  <c r="T18" i="45" s="1"/>
  <c r="S61" i="45"/>
  <c r="S360" i="45" s="1"/>
  <c r="J20" i="26" s="1"/>
  <c r="R89" i="45"/>
  <c r="R28" i="44"/>
  <c r="S25" i="45" s="1"/>
  <c r="S68" i="45" s="1"/>
  <c r="Q91" i="45"/>
  <c r="R90" i="45"/>
  <c r="R78" i="45"/>
  <c r="Q84" i="45"/>
  <c r="Q219" i="45" s="1"/>
  <c r="R85" i="45"/>
  <c r="R220" i="45" s="1"/>
  <c r="G24" i="30"/>
  <c r="Q310" i="45"/>
  <c r="H24" i="30" s="1"/>
  <c r="Q121" i="45"/>
  <c r="H24" i="23" s="1"/>
  <c r="G24" i="23"/>
  <c r="Q202" i="45"/>
  <c r="H24" i="31" s="1"/>
  <c r="G24" i="31"/>
  <c r="P83" i="45"/>
  <c r="O115" i="45"/>
  <c r="Q224" i="45"/>
  <c r="H19" i="27" s="1"/>
  <c r="E18" i="30"/>
  <c r="O304" i="45"/>
  <c r="Q175" i="45"/>
  <c r="H24" i="22" s="1"/>
  <c r="O169" i="45"/>
  <c r="E18" i="22"/>
  <c r="S81" i="45"/>
  <c r="Q79" i="45"/>
  <c r="Q268" i="45" s="1"/>
  <c r="O196" i="45"/>
  <c r="E18" i="31"/>
  <c r="Q78" i="45"/>
  <c r="Q213" i="45" s="1"/>
  <c r="O277" i="45"/>
  <c r="E18" i="28"/>
  <c r="Q88" i="45"/>
  <c r="O331" i="45"/>
  <c r="E18" i="29"/>
  <c r="H22" i="29"/>
  <c r="Q289" i="45"/>
  <c r="G4" i="30"/>
  <c r="S4" i="44"/>
  <c r="S3" i="45"/>
  <c r="S46" i="45" s="1"/>
  <c r="R12" i="44"/>
  <c r="F21" i="27"/>
  <c r="P226" i="45"/>
  <c r="R80" i="45"/>
  <c r="R350" i="45"/>
  <c r="I10" i="26" s="1"/>
  <c r="Q100" i="45"/>
  <c r="G4" i="23"/>
  <c r="R55" i="45"/>
  <c r="R354" i="45" s="1"/>
  <c r="I14" i="26" s="1"/>
  <c r="P113" i="45"/>
  <c r="F16" i="23"/>
  <c r="S45" i="45"/>
  <c r="G23" i="28"/>
  <c r="G2" i="25"/>
  <c r="Q234" i="45"/>
  <c r="G20" i="29"/>
  <c r="Q333" i="45"/>
  <c r="P161" i="45"/>
  <c r="F10" i="22"/>
  <c r="O172" i="45"/>
  <c r="O145" i="45"/>
  <c r="O307" i="45"/>
  <c r="O334" i="45"/>
  <c r="S50" i="45"/>
  <c r="S348" i="45" s="1"/>
  <c r="J8" i="26" s="1"/>
  <c r="P195" i="45"/>
  <c r="F17" i="31"/>
  <c r="H24" i="32"/>
  <c r="P207" i="45"/>
  <c r="F2" i="27"/>
  <c r="F6" i="29"/>
  <c r="P319" i="45"/>
  <c r="G9" i="28"/>
  <c r="S60" i="45"/>
  <c r="S359" i="45" s="1"/>
  <c r="J19" i="26" s="1"/>
  <c r="G23" i="32"/>
  <c r="Q146" i="45"/>
  <c r="G22" i="32"/>
  <c r="R262" i="45"/>
  <c r="H4" i="28"/>
  <c r="Q295" i="45"/>
  <c r="G9" i="30"/>
  <c r="Q80" i="45"/>
  <c r="Q350" i="45"/>
  <c r="H10" i="26" s="1"/>
  <c r="G9" i="29"/>
  <c r="Q322" i="45"/>
  <c r="S12" i="45"/>
  <c r="S14" i="44"/>
  <c r="T2" i="44"/>
  <c r="T2" i="45"/>
  <c r="P135" i="45"/>
  <c r="F11" i="32"/>
  <c r="E5" i="25"/>
  <c r="O237" i="45"/>
  <c r="P269" i="45"/>
  <c r="F10" i="28"/>
  <c r="Q187" i="45"/>
  <c r="G9" i="31"/>
  <c r="R5" i="44"/>
  <c r="R4" i="45"/>
  <c r="T8" i="44"/>
  <c r="T7" i="45"/>
  <c r="F7" i="29"/>
  <c r="E5" i="22"/>
  <c r="O156" i="45"/>
  <c r="F17" i="30"/>
  <c r="P303" i="45"/>
  <c r="P162" i="45"/>
  <c r="F11" i="22"/>
  <c r="P180" i="45"/>
  <c r="F2" i="31"/>
  <c r="F7" i="28"/>
  <c r="P238" i="45"/>
  <c r="F6" i="25"/>
  <c r="P273" i="45"/>
  <c r="G14" i="27"/>
  <c r="G8" i="27"/>
  <c r="P246" i="45"/>
  <c r="Q190" i="45"/>
  <c r="G12" i="31"/>
  <c r="P188" i="45"/>
  <c r="F10" i="31"/>
  <c r="S58" i="45"/>
  <c r="S357" i="45" s="1"/>
  <c r="J17" i="26" s="1"/>
  <c r="P211" i="45"/>
  <c r="F6" i="27"/>
  <c r="Q208" i="45"/>
  <c r="G4" i="27"/>
  <c r="Q182" i="45"/>
  <c r="G3" i="31"/>
  <c r="H15" i="27"/>
  <c r="R279" i="45"/>
  <c r="H20" i="28"/>
  <c r="S63" i="45"/>
  <c r="S362" i="45" s="1"/>
  <c r="J22" i="26" s="1"/>
  <c r="P330" i="45"/>
  <c r="F17" i="29"/>
  <c r="H19" i="31"/>
  <c r="R197" i="45"/>
  <c r="F21" i="31"/>
  <c r="P199" i="45"/>
  <c r="Q154" i="45"/>
  <c r="G4" i="22"/>
  <c r="F21" i="25"/>
  <c r="P253" i="45"/>
  <c r="Q236" i="45"/>
  <c r="G3" i="25"/>
  <c r="Q214" i="45"/>
  <c r="G9" i="27"/>
  <c r="P107" i="45"/>
  <c r="F10" i="23"/>
  <c r="T17" i="44"/>
  <c r="T15" i="45"/>
  <c r="P138" i="45"/>
  <c r="P204" i="45"/>
  <c r="F26" i="31"/>
  <c r="H19" i="22"/>
  <c r="R170" i="45"/>
  <c r="Q244" i="45"/>
  <c r="G12" i="25"/>
  <c r="P177" i="45"/>
  <c r="F26" i="22"/>
  <c r="Q298" i="45"/>
  <c r="G12" i="30"/>
  <c r="P276" i="45"/>
  <c r="F17" i="28"/>
  <c r="G20" i="22"/>
  <c r="Q171" i="45"/>
  <c r="H12" i="22"/>
  <c r="P292" i="45"/>
  <c r="F6" i="30"/>
  <c r="Q96" i="45"/>
  <c r="G23" i="30"/>
  <c r="Q128" i="45"/>
  <c r="G3" i="32"/>
  <c r="H24" i="27"/>
  <c r="Q109" i="45"/>
  <c r="G12" i="23"/>
  <c r="P223" i="45"/>
  <c r="F18" i="27"/>
  <c r="P296" i="45"/>
  <c r="F10" i="30"/>
  <c r="G4" i="29"/>
  <c r="Q316" i="45"/>
  <c r="Q93" i="45"/>
  <c r="Q120" i="45" s="1"/>
  <c r="Q363" i="45"/>
  <c r="H23" i="26" s="1"/>
  <c r="Q235" i="45"/>
  <c r="G4" i="25"/>
  <c r="P130" i="45"/>
  <c r="F6" i="32"/>
  <c r="P258" i="45"/>
  <c r="F26" i="25"/>
  <c r="Q290" i="45"/>
  <c r="G3" i="30"/>
  <c r="H15" i="22"/>
  <c r="R166" i="45"/>
  <c r="Q281" i="45"/>
  <c r="G22" i="28"/>
  <c r="P339" i="45"/>
  <c r="F26" i="29"/>
  <c r="P215" i="45"/>
  <c r="F10" i="27"/>
  <c r="P231" i="45"/>
  <c r="F26" i="27"/>
  <c r="P216" i="45"/>
  <c r="F11" i="27"/>
  <c r="P168" i="45"/>
  <c r="F17" i="22"/>
  <c r="P111" i="45"/>
  <c r="R23" i="44"/>
  <c r="R21" i="45"/>
  <c r="F7" i="30"/>
  <c r="R82" i="45"/>
  <c r="R163" i="45" s="1"/>
  <c r="P157" i="45"/>
  <c r="F6" i="22"/>
  <c r="P108" i="45"/>
  <c r="F11" i="23"/>
  <c r="P275" i="45"/>
  <c r="F16" i="28"/>
  <c r="G23" i="27"/>
  <c r="T16" i="44"/>
  <c r="T14" i="45"/>
  <c r="E5" i="29"/>
  <c r="O318" i="45"/>
  <c r="Q247" i="45"/>
  <c r="G15" i="25"/>
  <c r="E5" i="27"/>
  <c r="O210" i="45"/>
  <c r="E5" i="30"/>
  <c r="O291" i="45"/>
  <c r="R48" i="45"/>
  <c r="R346" i="45" s="1"/>
  <c r="I6" i="26" s="1"/>
  <c r="P221" i="45"/>
  <c r="F16" i="27"/>
  <c r="P103" i="45"/>
  <c r="F6" i="23"/>
  <c r="P142" i="45"/>
  <c r="F18" i="32"/>
  <c r="P122" i="45"/>
  <c r="F25" i="23"/>
  <c r="Q155" i="45"/>
  <c r="G3" i="22"/>
  <c r="T15" i="44"/>
  <c r="Q112" i="45"/>
  <c r="G15" i="23"/>
  <c r="H19" i="32"/>
  <c r="R143" i="45"/>
  <c r="Q200" i="45"/>
  <c r="G22" i="31"/>
  <c r="Q336" i="45"/>
  <c r="G23" i="29"/>
  <c r="F21" i="28"/>
  <c r="P280" i="45"/>
  <c r="G20" i="25"/>
  <c r="Q252" i="45"/>
  <c r="G8" i="28"/>
  <c r="Q160" i="45"/>
  <c r="G9" i="22"/>
  <c r="Q127" i="45"/>
  <c r="G4" i="32"/>
  <c r="P270" i="45"/>
  <c r="F11" i="28"/>
  <c r="R101" i="45"/>
  <c r="H3" i="23"/>
  <c r="S6" i="44"/>
  <c r="S5" i="45"/>
  <c r="P150" i="45"/>
  <c r="F26" i="32"/>
  <c r="G23" i="22"/>
  <c r="P184" i="45"/>
  <c r="F6" i="31"/>
  <c r="G15" i="30"/>
  <c r="Q301" i="45"/>
  <c r="Q75" i="45"/>
  <c r="F16" i="30"/>
  <c r="P302" i="45"/>
  <c r="H19" i="25"/>
  <c r="R251" i="45"/>
  <c r="R92" i="45"/>
  <c r="R335" i="45" s="1"/>
  <c r="S9" i="44"/>
  <c r="S8" i="45"/>
  <c r="O110" i="45"/>
  <c r="O164" i="45"/>
  <c r="O326" i="45"/>
  <c r="O272" i="45"/>
  <c r="O218" i="45"/>
  <c r="O137" i="45"/>
  <c r="O245" i="45"/>
  <c r="O191" i="45"/>
  <c r="O299" i="45"/>
  <c r="Q95" i="45"/>
  <c r="S21" i="44"/>
  <c r="Q139" i="45"/>
  <c r="G15" i="32"/>
  <c r="G20" i="31"/>
  <c r="Q198" i="45"/>
  <c r="H19" i="30"/>
  <c r="R305" i="45"/>
  <c r="G2" i="29"/>
  <c r="Q315" i="45"/>
  <c r="P265" i="45"/>
  <c r="F6" i="28"/>
  <c r="R278" i="45"/>
  <c r="H19" i="28"/>
  <c r="F7" i="32"/>
  <c r="R29" i="44"/>
  <c r="R26" i="45"/>
  <c r="R69" i="45" s="1"/>
  <c r="G20" i="23"/>
  <c r="Q117" i="45"/>
  <c r="R51" i="45"/>
  <c r="R349" i="45" s="1"/>
  <c r="I9" i="26" s="1"/>
  <c r="H24" i="29"/>
  <c r="H19" i="29"/>
  <c r="R332" i="45"/>
  <c r="P141" i="45"/>
  <c r="F17" i="32"/>
  <c r="P257" i="45"/>
  <c r="F25" i="25"/>
  <c r="F7" i="27"/>
  <c r="R6" i="45"/>
  <c r="R7" i="44"/>
  <c r="P297" i="45"/>
  <c r="F11" i="30"/>
  <c r="E5" i="31"/>
  <c r="O183" i="45"/>
  <c r="G23" i="25"/>
  <c r="P123" i="45"/>
  <c r="F26" i="23"/>
  <c r="G3" i="29"/>
  <c r="Q317" i="45"/>
  <c r="H12" i="28"/>
  <c r="P284" i="45"/>
  <c r="F25" i="28"/>
  <c r="Q54" i="45"/>
  <c r="Q353" i="45" s="1"/>
  <c r="H13" i="26" s="1"/>
  <c r="P194" i="45"/>
  <c r="F16" i="31"/>
  <c r="P203" i="45"/>
  <c r="F25" i="31"/>
  <c r="R72" i="45"/>
  <c r="S59" i="45"/>
  <c r="S358" i="45" s="1"/>
  <c r="J18" i="26" s="1"/>
  <c r="F7" i="31"/>
  <c r="Q227" i="45"/>
  <c r="G22" i="27"/>
  <c r="G8" i="22"/>
  <c r="Q181" i="45"/>
  <c r="G4" i="31"/>
  <c r="Q49" i="45"/>
  <c r="Q347" i="45" s="1"/>
  <c r="H7" i="26" s="1"/>
  <c r="G20" i="30"/>
  <c r="Q306" i="45"/>
  <c r="P329" i="45"/>
  <c r="F16" i="29"/>
  <c r="Q254" i="45"/>
  <c r="G22" i="25"/>
  <c r="T18" i="44"/>
  <c r="T16" i="45"/>
  <c r="T59" i="45" s="1"/>
  <c r="R209" i="45"/>
  <c r="H3" i="27"/>
  <c r="Q263" i="45"/>
  <c r="G3" i="28"/>
  <c r="R11" i="45"/>
  <c r="R13" i="44"/>
  <c r="Q133" i="45"/>
  <c r="G9" i="32"/>
  <c r="G2" i="22"/>
  <c r="Q153" i="45"/>
  <c r="Q106" i="45"/>
  <c r="G9" i="23"/>
  <c r="F11" i="29"/>
  <c r="P324" i="45"/>
  <c r="P285" i="45"/>
  <c r="F26" i="28"/>
  <c r="R59" i="45"/>
  <c r="R358" i="45" s="1"/>
  <c r="I18" i="26" s="1"/>
  <c r="F7" i="23"/>
  <c r="G2" i="32"/>
  <c r="Q126" i="45"/>
  <c r="P230" i="45"/>
  <c r="F25" i="27"/>
  <c r="P149" i="45"/>
  <c r="F25" i="32"/>
  <c r="Q225" i="45"/>
  <c r="G20" i="27"/>
  <c r="Q119" i="45"/>
  <c r="G22" i="23"/>
  <c r="F26" i="30"/>
  <c r="P312" i="45"/>
  <c r="F25" i="30"/>
  <c r="P311" i="45"/>
  <c r="Q186" i="45"/>
  <c r="G8" i="31"/>
  <c r="R62" i="45"/>
  <c r="R361" i="45" s="1"/>
  <c r="I21" i="26" s="1"/>
  <c r="S85" i="45"/>
  <c r="S355" i="45"/>
  <c r="J15" i="26" s="1"/>
  <c r="G8" i="23"/>
  <c r="G8" i="30"/>
  <c r="T81" i="45"/>
  <c r="T351" i="45"/>
  <c r="K11" i="26" s="1"/>
  <c r="P192" i="45"/>
  <c r="P77" i="45"/>
  <c r="P320" i="45" s="1"/>
  <c r="Q328" i="45"/>
  <c r="G15" i="29"/>
  <c r="S26" i="44"/>
  <c r="S23" i="45"/>
  <c r="F7" i="25"/>
  <c r="O118" i="45"/>
  <c r="P114" i="45"/>
  <c r="F17" i="23"/>
  <c r="R136" i="45"/>
  <c r="H12" i="32"/>
  <c r="S80" i="45"/>
  <c r="S350" i="45"/>
  <c r="J10" i="26" s="1"/>
  <c r="G23" i="31"/>
  <c r="S91" i="45"/>
  <c r="S361" i="45"/>
  <c r="J21" i="26" s="1"/>
  <c r="H24" i="28"/>
  <c r="Q241" i="45"/>
  <c r="G9" i="25"/>
  <c r="T56" i="45"/>
  <c r="T355" i="45" s="1"/>
  <c r="K15" i="26" s="1"/>
  <c r="P248" i="45"/>
  <c r="F16" i="25"/>
  <c r="F10" i="29"/>
  <c r="P323" i="45"/>
  <c r="P249" i="45"/>
  <c r="F17" i="25"/>
  <c r="Q274" i="45"/>
  <c r="G15" i="28"/>
  <c r="P250" i="45"/>
  <c r="F18" i="25"/>
  <c r="U11" i="44"/>
  <c r="U9" i="45"/>
  <c r="U52" i="45" s="1"/>
  <c r="P167" i="45"/>
  <c r="F16" i="22"/>
  <c r="E5" i="28"/>
  <c r="O264" i="45"/>
  <c r="R66" i="45"/>
  <c r="R366" i="45" s="1"/>
  <c r="I26" i="26" s="1"/>
  <c r="P300" i="45"/>
  <c r="G8" i="29"/>
  <c r="Q321" i="45"/>
  <c r="S25" i="44"/>
  <c r="S22" i="45"/>
  <c r="G20" i="32"/>
  <c r="Q144" i="45"/>
  <c r="Q217" i="45"/>
  <c r="G12" i="27"/>
  <c r="P242" i="45"/>
  <c r="F10" i="25"/>
  <c r="F7" i="22"/>
  <c r="P140" i="45"/>
  <c r="F16" i="32"/>
  <c r="P99" i="45"/>
  <c r="F2" i="23"/>
  <c r="P327" i="45"/>
  <c r="P176" i="45"/>
  <c r="F25" i="22"/>
  <c r="P165" i="45"/>
  <c r="G2" i="30"/>
  <c r="Q288" i="45"/>
  <c r="E5" i="32"/>
  <c r="O129" i="45"/>
  <c r="P222" i="45"/>
  <c r="F17" i="27"/>
  <c r="R65" i="45"/>
  <c r="R365" i="45" s="1"/>
  <c r="I25" i="26" s="1"/>
  <c r="E5" i="23"/>
  <c r="O102" i="45"/>
  <c r="R116" i="45"/>
  <c r="H19" i="23"/>
  <c r="P134" i="45"/>
  <c r="F10" i="32"/>
  <c r="H15" i="31"/>
  <c r="R193" i="45"/>
  <c r="P243" i="45"/>
  <c r="F11" i="25"/>
  <c r="H24" i="25"/>
  <c r="Q173" i="45"/>
  <c r="G22" i="22"/>
  <c r="P261" i="45"/>
  <c r="F2" i="28"/>
  <c r="P338" i="45"/>
  <c r="F25" i="29"/>
  <c r="P189" i="45"/>
  <c r="F11" i="31"/>
  <c r="Q325" i="45"/>
  <c r="G12" i="29"/>
  <c r="G22" i="30"/>
  <c r="Q308" i="45"/>
  <c r="AB24" i="44"/>
  <c r="AC24" i="44" s="1"/>
  <c r="AD24" i="44" s="1"/>
  <c r="AE24" i="44" s="1"/>
  <c r="AF24" i="44" s="1"/>
  <c r="AG24" i="44" s="1"/>
  <c r="AH24" i="44" s="1"/>
  <c r="AI24" i="44" s="1"/>
  <c r="AJ24" i="44" s="1"/>
  <c r="AK24" i="44" s="1"/>
  <c r="AL24" i="44" s="1"/>
  <c r="AM24" i="44" s="1"/>
  <c r="AN24" i="44" s="1"/>
  <c r="AO24" i="44" s="1"/>
  <c r="AP24" i="44" s="1"/>
  <c r="AQ24" i="44" s="1"/>
  <c r="AR24" i="44" s="1"/>
  <c r="AS24" i="44" s="1"/>
  <c r="AT24" i="44" s="1"/>
  <c r="AU24" i="44" s="1"/>
  <c r="AV24" i="44" s="1"/>
  <c r="AW24" i="44" s="1"/>
  <c r="AX24" i="44" s="1"/>
  <c r="S27" i="44"/>
  <c r="T10" i="44"/>
  <c r="U10" i="44" s="1"/>
  <c r="V10" i="44" s="1"/>
  <c r="W10" i="44" s="1"/>
  <c r="X10" i="44" s="1"/>
  <c r="Y10" i="44" s="1"/>
  <c r="Z10" i="44" s="1"/>
  <c r="AA10" i="44" s="1"/>
  <c r="AB10" i="44" s="1"/>
  <c r="AC10" i="44" s="1"/>
  <c r="AD10" i="44" s="1"/>
  <c r="AE10" i="44" s="1"/>
  <c r="AF10" i="44" s="1"/>
  <c r="AG10" i="44" s="1"/>
  <c r="AH10" i="44" s="1"/>
  <c r="AI10" i="44" s="1"/>
  <c r="AJ10" i="44" s="1"/>
  <c r="AK10" i="44" s="1"/>
  <c r="AL10" i="44" s="1"/>
  <c r="AM10" i="44" s="1"/>
  <c r="AN10" i="44" s="1"/>
  <c r="AO10" i="44" s="1"/>
  <c r="AP10" i="44" s="1"/>
  <c r="AQ10" i="44" s="1"/>
  <c r="AR10" i="44" s="1"/>
  <c r="AS10" i="44" s="1"/>
  <c r="AT10" i="44" s="1"/>
  <c r="AU10" i="44" s="1"/>
  <c r="AV10" i="44" s="1"/>
  <c r="AW10" i="44" s="1"/>
  <c r="AX10" i="44" s="1"/>
  <c r="S28" i="44"/>
  <c r="AC18" i="42"/>
  <c r="AD18" i="42" s="1"/>
  <c r="AE18" i="42" s="1"/>
  <c r="AF18" i="42" s="1"/>
  <c r="AG18" i="42" s="1"/>
  <c r="AH18" i="42" s="1"/>
  <c r="AI18" i="42" s="1"/>
  <c r="AJ18" i="42" s="1"/>
  <c r="AK18" i="42" s="1"/>
  <c r="AL18" i="42" s="1"/>
  <c r="AM18" i="42" s="1"/>
  <c r="AN18" i="42" s="1"/>
  <c r="AO18" i="42" s="1"/>
  <c r="AP18" i="42" s="1"/>
  <c r="AQ18" i="42" s="1"/>
  <c r="AR18" i="42" s="1"/>
  <c r="AS18" i="42" s="1"/>
  <c r="AT18" i="42" s="1"/>
  <c r="AU18" i="42" s="1"/>
  <c r="AV18" i="42" s="1"/>
  <c r="AW18" i="42" s="1"/>
  <c r="AX18" i="42" s="1"/>
  <c r="S3" i="42"/>
  <c r="T3" i="42" s="1"/>
  <c r="U3" i="42" s="1"/>
  <c r="V3" i="42" s="1"/>
  <c r="W3" i="42" s="1"/>
  <c r="X3" i="42" s="1"/>
  <c r="Y3" i="42" s="1"/>
  <c r="Z3" i="42" s="1"/>
  <c r="AA3" i="42" s="1"/>
  <c r="AB3" i="42" s="1"/>
  <c r="AC3" i="42" s="1"/>
  <c r="AD3" i="42" s="1"/>
  <c r="AE3" i="42" s="1"/>
  <c r="AF3" i="42" s="1"/>
  <c r="AG3" i="42" s="1"/>
  <c r="AH3" i="42" s="1"/>
  <c r="AI3" i="42" s="1"/>
  <c r="AJ3" i="42" s="1"/>
  <c r="AK3" i="42" s="1"/>
  <c r="AL3" i="42" s="1"/>
  <c r="AM3" i="42" s="1"/>
  <c r="AN3" i="42" s="1"/>
  <c r="AO3" i="42" s="1"/>
  <c r="AP3" i="42" s="1"/>
  <c r="AQ3" i="42" s="1"/>
  <c r="AR3" i="42" s="1"/>
  <c r="AS3" i="42" s="1"/>
  <c r="AT3" i="42" s="1"/>
  <c r="AU3" i="42" s="1"/>
  <c r="AV3" i="42" s="1"/>
  <c r="AW3" i="42" s="1"/>
  <c r="AX3" i="42" s="1"/>
  <c r="U19" i="42"/>
  <c r="V19" i="42" s="1"/>
  <c r="W19" i="42" s="1"/>
  <c r="X19" i="42" s="1"/>
  <c r="Y19" i="42" s="1"/>
  <c r="Z19" i="42" s="1"/>
  <c r="AA19" i="42" s="1"/>
  <c r="AB19" i="42" s="1"/>
  <c r="AC19" i="42" s="1"/>
  <c r="AD19" i="42" s="1"/>
  <c r="AE19" i="42" s="1"/>
  <c r="AF19" i="42" s="1"/>
  <c r="AG19" i="42" s="1"/>
  <c r="AH19" i="42" s="1"/>
  <c r="AI19" i="42" s="1"/>
  <c r="AJ19" i="42" s="1"/>
  <c r="AK19" i="42" s="1"/>
  <c r="AL19" i="42" s="1"/>
  <c r="AM19" i="42" s="1"/>
  <c r="AN19" i="42" s="1"/>
  <c r="AO19" i="42" s="1"/>
  <c r="AP19" i="42" s="1"/>
  <c r="AQ19" i="42" s="1"/>
  <c r="AR19" i="42" s="1"/>
  <c r="AS19" i="42" s="1"/>
  <c r="AT19" i="42" s="1"/>
  <c r="AU19" i="42" s="1"/>
  <c r="AV19" i="42" s="1"/>
  <c r="AW19" i="42" s="1"/>
  <c r="AX19" i="42" s="1"/>
  <c r="S17" i="42"/>
  <c r="T17" i="42" s="1"/>
  <c r="U17" i="42" s="1"/>
  <c r="V17" i="42" s="1"/>
  <c r="W17" i="42" s="1"/>
  <c r="X17" i="42" s="1"/>
  <c r="Y17" i="42" s="1"/>
  <c r="Z17" i="42" s="1"/>
  <c r="AA17" i="42" s="1"/>
  <c r="AB17" i="42" s="1"/>
  <c r="AC17" i="42" s="1"/>
  <c r="AD17" i="42" s="1"/>
  <c r="AE17" i="42" s="1"/>
  <c r="AF17" i="42" s="1"/>
  <c r="AG17" i="42" s="1"/>
  <c r="AH17" i="42" s="1"/>
  <c r="AI17" i="42" s="1"/>
  <c r="AJ17" i="42" s="1"/>
  <c r="AK17" i="42" s="1"/>
  <c r="AL17" i="42" s="1"/>
  <c r="AM17" i="42" s="1"/>
  <c r="AN17" i="42" s="1"/>
  <c r="AO17" i="42" s="1"/>
  <c r="AP17" i="42" s="1"/>
  <c r="AQ17" i="42" s="1"/>
  <c r="AR17" i="42" s="1"/>
  <c r="AS17" i="42" s="1"/>
  <c r="AT17" i="42" s="1"/>
  <c r="AU17" i="42" s="1"/>
  <c r="AV17" i="42" s="1"/>
  <c r="AW17" i="42" s="1"/>
  <c r="AX17" i="42" s="1"/>
  <c r="C93" i="16"/>
  <c r="C109" i="16"/>
  <c r="D101" i="16"/>
  <c r="D117" i="16"/>
  <c r="K94" i="16"/>
  <c r="I96" i="16"/>
  <c r="E100" i="16"/>
  <c r="L101" i="16"/>
  <c r="J103" i="16"/>
  <c r="H105" i="16"/>
  <c r="F107" i="16"/>
  <c r="M108" i="16"/>
  <c r="K110" i="16"/>
  <c r="I112" i="16"/>
  <c r="E116" i="16"/>
  <c r="L117" i="16"/>
  <c r="Z93" i="16"/>
  <c r="U94" i="16"/>
  <c r="P95" i="16"/>
  <c r="H4" i="18" s="1"/>
  <c r="H58" i="18" s="1"/>
  <c r="AF95" i="16"/>
  <c r="G4" i="18" s="1"/>
  <c r="G58" i="18" s="1"/>
  <c r="AA96" i="16"/>
  <c r="V97" i="16"/>
  <c r="Q98" i="16"/>
  <c r="AG98" i="16"/>
  <c r="B7" i="18" s="1"/>
  <c r="B61" i="18" s="1"/>
  <c r="AB99" i="16"/>
  <c r="W100" i="16"/>
  <c r="R101" i="16"/>
  <c r="AH101" i="16"/>
  <c r="E10" i="18" s="1"/>
  <c r="E64" i="18" s="1"/>
  <c r="AC102" i="16"/>
  <c r="X103" i="16"/>
  <c r="S104" i="16"/>
  <c r="N105" i="16"/>
  <c r="AD105" i="16"/>
  <c r="Y106" i="16"/>
  <c r="T107" i="16"/>
  <c r="O108" i="16"/>
  <c r="AE108" i="16"/>
  <c r="Z109" i="16"/>
  <c r="U110" i="16"/>
  <c r="P111" i="16"/>
  <c r="H20" i="18" s="1"/>
  <c r="H74" i="18" s="1"/>
  <c r="AF111" i="16"/>
  <c r="G20" i="18" s="1"/>
  <c r="G74" i="18" s="1"/>
  <c r="AA112" i="16"/>
  <c r="V113" i="16"/>
  <c r="Q114" i="16"/>
  <c r="AG114" i="16"/>
  <c r="B23" i="18" s="1"/>
  <c r="B77" i="18" s="1"/>
  <c r="AB115" i="16"/>
  <c r="W116" i="16"/>
  <c r="R117" i="16"/>
  <c r="AH117" i="16"/>
  <c r="E26" i="18" s="1"/>
  <c r="E80" i="18" s="1"/>
  <c r="C94" i="16"/>
  <c r="C110" i="16"/>
  <c r="D102" i="16"/>
  <c r="E93" i="16"/>
  <c r="L94" i="16"/>
  <c r="J96" i="16"/>
  <c r="H98" i="16"/>
  <c r="F100" i="16"/>
  <c r="M101" i="16"/>
  <c r="K103" i="16"/>
  <c r="I105" i="16"/>
  <c r="E109" i="16"/>
  <c r="L110" i="16"/>
  <c r="J112" i="16"/>
  <c r="H114" i="16"/>
  <c r="F116" i="16"/>
  <c r="M117" i="16"/>
  <c r="AA93" i="16"/>
  <c r="V94" i="16"/>
  <c r="Q95" i="16"/>
  <c r="AG95" i="16"/>
  <c r="B4" i="18" s="1"/>
  <c r="B58" i="18" s="1"/>
  <c r="AB96" i="16"/>
  <c r="W97" i="16"/>
  <c r="R98" i="16"/>
  <c r="AH98" i="16"/>
  <c r="E7" i="18" s="1"/>
  <c r="E61" i="18" s="1"/>
  <c r="AC99" i="16"/>
  <c r="X100" i="16"/>
  <c r="S101" i="16"/>
  <c r="N102" i="16"/>
  <c r="AD102" i="16"/>
  <c r="Y103" i="16"/>
  <c r="T104" i="16"/>
  <c r="O105" i="16"/>
  <c r="AE105" i="16"/>
  <c r="Z106" i="16"/>
  <c r="U107" i="16"/>
  <c r="P108" i="16"/>
  <c r="H17" i="18" s="1"/>
  <c r="H71" i="18" s="1"/>
  <c r="AF108" i="16"/>
  <c r="G17" i="18" s="1"/>
  <c r="G71" i="18" s="1"/>
  <c r="AA109" i="16"/>
  <c r="V110" i="16"/>
  <c r="Q111" i="16"/>
  <c r="AG111" i="16"/>
  <c r="B20" i="18" s="1"/>
  <c r="B74" i="18" s="1"/>
  <c r="AB112" i="16"/>
  <c r="W113" i="16"/>
  <c r="R114" i="16"/>
  <c r="AH114" i="16"/>
  <c r="E23" i="18" s="1"/>
  <c r="E77" i="18" s="1"/>
  <c r="AC115" i="16"/>
  <c r="X116" i="16"/>
  <c r="S117" i="16"/>
  <c r="C95" i="16"/>
  <c r="C111" i="16"/>
  <c r="D103" i="16"/>
  <c r="F93" i="16"/>
  <c r="M94" i="16"/>
  <c r="K96" i="16"/>
  <c r="I98" i="16"/>
  <c r="E102" i="16"/>
  <c r="L103" i="16"/>
  <c r="J105" i="16"/>
  <c r="H107" i="16"/>
  <c r="F109" i="16"/>
  <c r="M110" i="16"/>
  <c r="K112" i="16"/>
  <c r="I114" i="16"/>
  <c r="D93" i="16"/>
  <c r="AB93" i="16"/>
  <c r="W94" i="16"/>
  <c r="R95" i="16"/>
  <c r="AH95" i="16"/>
  <c r="E4" i="18" s="1"/>
  <c r="E58" i="18" s="1"/>
  <c r="AC96" i="16"/>
  <c r="X97" i="16"/>
  <c r="S98" i="16"/>
  <c r="N99" i="16"/>
  <c r="AD99" i="16"/>
  <c r="Y100" i="16"/>
  <c r="T101" i="16"/>
  <c r="O102" i="16"/>
  <c r="AE102" i="16"/>
  <c r="Z103" i="16"/>
  <c r="U104" i="16"/>
  <c r="P105" i="16"/>
  <c r="H14" i="18" s="1"/>
  <c r="H68" i="18" s="1"/>
  <c r="AF105" i="16"/>
  <c r="G14" i="18" s="1"/>
  <c r="G68" i="18" s="1"/>
  <c r="AA106" i="16"/>
  <c r="V107" i="16"/>
  <c r="Q108" i="16"/>
  <c r="AG108" i="16"/>
  <c r="B17" i="18" s="1"/>
  <c r="B71" i="18" s="1"/>
  <c r="AB109" i="16"/>
  <c r="W110" i="16"/>
  <c r="R111" i="16"/>
  <c r="AH111" i="16"/>
  <c r="E20" i="18" s="1"/>
  <c r="E74" i="18" s="1"/>
  <c r="AC112" i="16"/>
  <c r="X113" i="16"/>
  <c r="S114" i="16"/>
  <c r="N115" i="16"/>
  <c r="AD115" i="16"/>
  <c r="Y116" i="16"/>
  <c r="T117" i="16"/>
  <c r="C96" i="16"/>
  <c r="C112" i="16"/>
  <c r="D104" i="16"/>
  <c r="G93" i="16"/>
  <c r="E95" i="16"/>
  <c r="L96" i="16"/>
  <c r="J98" i="16"/>
  <c r="H100" i="16"/>
  <c r="F102" i="16"/>
  <c r="M103" i="16"/>
  <c r="K105" i="16"/>
  <c r="I107" i="16"/>
  <c r="E111" i="16"/>
  <c r="L112" i="16"/>
  <c r="J114" i="16"/>
  <c r="H116" i="16"/>
  <c r="AC93" i="16"/>
  <c r="X94" i="16"/>
  <c r="S95" i="16"/>
  <c r="N96" i="16"/>
  <c r="AD96" i="16"/>
  <c r="Y97" i="16"/>
  <c r="T98" i="16"/>
  <c r="O99" i="16"/>
  <c r="AE99" i="16"/>
  <c r="Z100" i="16"/>
  <c r="U101" i="16"/>
  <c r="P102" i="16"/>
  <c r="H11" i="18" s="1"/>
  <c r="H65" i="18" s="1"/>
  <c r="AF102" i="16"/>
  <c r="G11" i="18" s="1"/>
  <c r="G65" i="18" s="1"/>
  <c r="AA103" i="16"/>
  <c r="V104" i="16"/>
  <c r="Q105" i="16"/>
  <c r="AG105" i="16"/>
  <c r="B14" i="18" s="1"/>
  <c r="B68" i="18" s="1"/>
  <c r="AB106" i="16"/>
  <c r="W107" i="16"/>
  <c r="R108" i="16"/>
  <c r="AH108" i="16"/>
  <c r="E17" i="18" s="1"/>
  <c r="E71" i="18" s="1"/>
  <c r="AC109" i="16"/>
  <c r="X110" i="16"/>
  <c r="S111" i="16"/>
  <c r="N112" i="16"/>
  <c r="AD112" i="16"/>
  <c r="Y113" i="16"/>
  <c r="T114" i="16"/>
  <c r="O115" i="16"/>
  <c r="AE115" i="16"/>
  <c r="Z116" i="16"/>
  <c r="U117" i="16"/>
  <c r="C97" i="16"/>
  <c r="C113" i="16"/>
  <c r="D105" i="16"/>
  <c r="H93" i="16"/>
  <c r="F95" i="16"/>
  <c r="M96" i="16"/>
  <c r="K98" i="16"/>
  <c r="I100" i="16"/>
  <c r="E104" i="16"/>
  <c r="L105" i="16"/>
  <c r="J107" i="16"/>
  <c r="H109" i="16"/>
  <c r="F111" i="16"/>
  <c r="M112" i="16"/>
  <c r="K114" i="16"/>
  <c r="I116" i="16"/>
  <c r="N93" i="16"/>
  <c r="AD93" i="16"/>
  <c r="Y94" i="16"/>
  <c r="T95" i="16"/>
  <c r="O96" i="16"/>
  <c r="AE96" i="16"/>
  <c r="Z97" i="16"/>
  <c r="U98" i="16"/>
  <c r="P99" i="16"/>
  <c r="H8" i="18" s="1"/>
  <c r="H62" i="18" s="1"/>
  <c r="AF99" i="16"/>
  <c r="G8" i="18" s="1"/>
  <c r="G62" i="18" s="1"/>
  <c r="AA100" i="16"/>
  <c r="V101" i="16"/>
  <c r="Q102" i="16"/>
  <c r="AG102" i="16"/>
  <c r="B11" i="18" s="1"/>
  <c r="B65" i="18" s="1"/>
  <c r="AB103" i="16"/>
  <c r="W104" i="16"/>
  <c r="R105" i="16"/>
  <c r="AH105" i="16"/>
  <c r="E14" i="18" s="1"/>
  <c r="E68" i="18" s="1"/>
  <c r="AC106" i="16"/>
  <c r="X107" i="16"/>
  <c r="S108" i="16"/>
  <c r="N109" i="16"/>
  <c r="AD109" i="16"/>
  <c r="Y110" i="16"/>
  <c r="T111" i="16"/>
  <c r="O112" i="16"/>
  <c r="AE112" i="16"/>
  <c r="Z113" i="16"/>
  <c r="U114" i="16"/>
  <c r="P115" i="16"/>
  <c r="H24" i="18" s="1"/>
  <c r="H78" i="18" s="1"/>
  <c r="AF115" i="16"/>
  <c r="G24" i="18" s="1"/>
  <c r="G78" i="18" s="1"/>
  <c r="AA116" i="16"/>
  <c r="V117" i="16"/>
  <c r="C98" i="16"/>
  <c r="C114" i="16"/>
  <c r="D106" i="16"/>
  <c r="I93" i="16"/>
  <c r="G95" i="16"/>
  <c r="E97" i="16"/>
  <c r="L98" i="16"/>
  <c r="J100" i="16"/>
  <c r="H102" i="16"/>
  <c r="F104" i="16"/>
  <c r="M105" i="16"/>
  <c r="K107" i="16"/>
  <c r="I109" i="16"/>
  <c r="E113" i="16"/>
  <c r="L114" i="16"/>
  <c r="J116" i="16"/>
  <c r="O93" i="16"/>
  <c r="AE93" i="16"/>
  <c r="Z94" i="16"/>
  <c r="U95" i="16"/>
  <c r="P96" i="16"/>
  <c r="H5" i="18" s="1"/>
  <c r="H59" i="18" s="1"/>
  <c r="AF96" i="16"/>
  <c r="G5" i="18" s="1"/>
  <c r="G59" i="18" s="1"/>
  <c r="AA97" i="16"/>
  <c r="V98" i="16"/>
  <c r="Q99" i="16"/>
  <c r="AG99" i="16"/>
  <c r="B8" i="18" s="1"/>
  <c r="B62" i="18" s="1"/>
  <c r="AB100" i="16"/>
  <c r="W101" i="16"/>
  <c r="R102" i="16"/>
  <c r="AH102" i="16"/>
  <c r="E11" i="18" s="1"/>
  <c r="E65" i="18" s="1"/>
  <c r="AC103" i="16"/>
  <c r="X104" i="16"/>
  <c r="S105" i="16"/>
  <c r="N106" i="16"/>
  <c r="AD106" i="16"/>
  <c r="D15" i="18" s="1"/>
  <c r="D69" i="18" s="1"/>
  <c r="Y107" i="16"/>
  <c r="T108" i="16"/>
  <c r="O109" i="16"/>
  <c r="AE109" i="16"/>
  <c r="Z110" i="16"/>
  <c r="U111" i="16"/>
  <c r="P112" i="16"/>
  <c r="H21" i="18" s="1"/>
  <c r="H75" i="18" s="1"/>
  <c r="AF112" i="16"/>
  <c r="G21" i="18" s="1"/>
  <c r="G75" i="18" s="1"/>
  <c r="AA113" i="16"/>
  <c r="V114" i="16"/>
  <c r="Q115" i="16"/>
  <c r="AG115" i="16"/>
  <c r="B24" i="18" s="1"/>
  <c r="B78" i="18" s="1"/>
  <c r="AB116" i="16"/>
  <c r="W117" i="16"/>
  <c r="C99" i="16"/>
  <c r="C115" i="16"/>
  <c r="D107" i="16"/>
  <c r="J93" i="16"/>
  <c r="H95" i="16"/>
  <c r="F97" i="16"/>
  <c r="M98" i="16"/>
  <c r="K100" i="16"/>
  <c r="I102" i="16"/>
  <c r="E106" i="16"/>
  <c r="L107" i="16"/>
  <c r="J109" i="16"/>
  <c r="H111" i="16"/>
  <c r="F113" i="16"/>
  <c r="M114" i="16"/>
  <c r="K116" i="16"/>
  <c r="P93" i="16"/>
  <c r="H2" i="18" s="1"/>
  <c r="H56" i="18" s="1"/>
  <c r="AF93" i="16"/>
  <c r="G2" i="18" s="1"/>
  <c r="G56" i="18" s="1"/>
  <c r="AA94" i="16"/>
  <c r="V95" i="16"/>
  <c r="Q96" i="16"/>
  <c r="AG96" i="16"/>
  <c r="B5" i="18" s="1"/>
  <c r="B59" i="18" s="1"/>
  <c r="AB97" i="16"/>
  <c r="W98" i="16"/>
  <c r="R99" i="16"/>
  <c r="AH99" i="16"/>
  <c r="E8" i="18" s="1"/>
  <c r="E62" i="18" s="1"/>
  <c r="AC100" i="16"/>
  <c r="X101" i="16"/>
  <c r="S102" i="16"/>
  <c r="N103" i="16"/>
  <c r="AD103" i="16"/>
  <c r="Y104" i="16"/>
  <c r="T105" i="16"/>
  <c r="O106" i="16"/>
  <c r="AE106" i="16"/>
  <c r="Z107" i="16"/>
  <c r="U108" i="16"/>
  <c r="P109" i="16"/>
  <c r="H18" i="18" s="1"/>
  <c r="H72" i="18" s="1"/>
  <c r="AF109" i="16"/>
  <c r="G18" i="18" s="1"/>
  <c r="G72" i="18" s="1"/>
  <c r="AA110" i="16"/>
  <c r="V111" i="16"/>
  <c r="Q112" i="16"/>
  <c r="AG112" i="16"/>
  <c r="B21" i="18" s="1"/>
  <c r="B75" i="18" s="1"/>
  <c r="AB113" i="16"/>
  <c r="W114" i="16"/>
  <c r="R115" i="16"/>
  <c r="AH115" i="16"/>
  <c r="E24" i="18" s="1"/>
  <c r="E78" i="18" s="1"/>
  <c r="AC116" i="16"/>
  <c r="X117" i="16"/>
  <c r="C100" i="16"/>
  <c r="C116" i="16"/>
  <c r="D108" i="16"/>
  <c r="K93" i="16"/>
  <c r="I95" i="16"/>
  <c r="E99" i="16"/>
  <c r="L100" i="16"/>
  <c r="J102" i="16"/>
  <c r="H104" i="16"/>
  <c r="F106" i="16"/>
  <c r="M107" i="16"/>
  <c r="K109" i="16"/>
  <c r="I111" i="16"/>
  <c r="G113" i="16"/>
  <c r="E115" i="16"/>
  <c r="L116" i="16"/>
  <c r="Q93" i="16"/>
  <c r="AG93" i="16"/>
  <c r="B2" i="18" s="1"/>
  <c r="B56" i="18" s="1"/>
  <c r="AB94" i="16"/>
  <c r="W95" i="16"/>
  <c r="R96" i="16"/>
  <c r="AH96" i="16"/>
  <c r="E5" i="18" s="1"/>
  <c r="E59" i="18" s="1"/>
  <c r="AC97" i="16"/>
  <c r="X98" i="16"/>
  <c r="S99" i="16"/>
  <c r="N100" i="16"/>
  <c r="AD100" i="16"/>
  <c r="Y101" i="16"/>
  <c r="T102" i="16"/>
  <c r="O103" i="16"/>
  <c r="AE103" i="16"/>
  <c r="Z104" i="16"/>
  <c r="U105" i="16"/>
  <c r="P106" i="16"/>
  <c r="H15" i="18" s="1"/>
  <c r="H69" i="18" s="1"/>
  <c r="AF106" i="16"/>
  <c r="G15" i="18" s="1"/>
  <c r="G69" i="18" s="1"/>
  <c r="AA107" i="16"/>
  <c r="V108" i="16"/>
  <c r="Q109" i="16"/>
  <c r="AG109" i="16"/>
  <c r="B18" i="18" s="1"/>
  <c r="B72" i="18" s="1"/>
  <c r="AB110" i="16"/>
  <c r="W111" i="16"/>
  <c r="R112" i="16"/>
  <c r="AH112" i="16"/>
  <c r="E21" i="18" s="1"/>
  <c r="E75" i="18" s="1"/>
  <c r="AC113" i="16"/>
  <c r="X114" i="16"/>
  <c r="S115" i="16"/>
  <c r="N116" i="16"/>
  <c r="AD116" i="16"/>
  <c r="Y117" i="16"/>
  <c r="Y137" i="19" s="1"/>
  <c r="I53" i="18" s="1"/>
  <c r="C101" i="16"/>
  <c r="C117" i="16"/>
  <c r="D109" i="16"/>
  <c r="L93" i="16"/>
  <c r="J95" i="16"/>
  <c r="H97" i="16"/>
  <c r="F99" i="16"/>
  <c r="M100" i="16"/>
  <c r="K102" i="16"/>
  <c r="I104" i="16"/>
  <c r="E108" i="16"/>
  <c r="L109" i="16"/>
  <c r="J111" i="16"/>
  <c r="H113" i="16"/>
  <c r="F115" i="16"/>
  <c r="M116" i="16"/>
  <c r="R93" i="16"/>
  <c r="AH93" i="16"/>
  <c r="E2" i="18" s="1"/>
  <c r="E56" i="18" s="1"/>
  <c r="AC94" i="16"/>
  <c r="X95" i="16"/>
  <c r="S96" i="16"/>
  <c r="N97" i="16"/>
  <c r="AD97" i="16"/>
  <c r="Y98" i="16"/>
  <c r="T99" i="16"/>
  <c r="O100" i="16"/>
  <c r="AE100" i="16"/>
  <c r="Z101" i="16"/>
  <c r="U102" i="16"/>
  <c r="P103" i="16"/>
  <c r="H12" i="18" s="1"/>
  <c r="H66" i="18" s="1"/>
  <c r="AF103" i="16"/>
  <c r="G12" i="18" s="1"/>
  <c r="G66" i="18" s="1"/>
  <c r="AA104" i="16"/>
  <c r="V105" i="16"/>
  <c r="Q106" i="16"/>
  <c r="AG106" i="16"/>
  <c r="B15" i="18" s="1"/>
  <c r="B69" i="18" s="1"/>
  <c r="AB107" i="16"/>
  <c r="W108" i="16"/>
  <c r="R109" i="16"/>
  <c r="AH109" i="16"/>
  <c r="E18" i="18" s="1"/>
  <c r="E72" i="18" s="1"/>
  <c r="AC110" i="16"/>
  <c r="X111" i="16"/>
  <c r="S112" i="16"/>
  <c r="N113" i="16"/>
  <c r="AD113" i="16"/>
  <c r="Y114" i="16"/>
  <c r="T115" i="16"/>
  <c r="O116" i="16"/>
  <c r="AE116" i="16"/>
  <c r="Z117" i="16"/>
  <c r="C102" i="16"/>
  <c r="D94" i="16"/>
  <c r="D110" i="16"/>
  <c r="M93" i="16"/>
  <c r="K95" i="16"/>
  <c r="I97" i="16"/>
  <c r="E101" i="16"/>
  <c r="L102" i="16"/>
  <c r="J104" i="16"/>
  <c r="H106" i="16"/>
  <c r="F108" i="16"/>
  <c r="M109" i="16"/>
  <c r="K111" i="16"/>
  <c r="I113" i="16"/>
  <c r="E117" i="16"/>
  <c r="S93" i="16"/>
  <c r="N94" i="16"/>
  <c r="AD94" i="16"/>
  <c r="Y95" i="16"/>
  <c r="T96" i="16"/>
  <c r="O97" i="16"/>
  <c r="AE97" i="16"/>
  <c r="Z98" i="16"/>
  <c r="U99" i="16"/>
  <c r="P100" i="16"/>
  <c r="H9" i="18" s="1"/>
  <c r="H63" i="18" s="1"/>
  <c r="AF100" i="16"/>
  <c r="G9" i="18" s="1"/>
  <c r="G63" i="18" s="1"/>
  <c r="AA101" i="16"/>
  <c r="V102" i="16"/>
  <c r="Q103" i="16"/>
  <c r="AG103" i="16"/>
  <c r="B12" i="18" s="1"/>
  <c r="B66" i="18" s="1"/>
  <c r="AB104" i="16"/>
  <c r="W105" i="16"/>
  <c r="R106" i="16"/>
  <c r="AH106" i="16"/>
  <c r="E15" i="18" s="1"/>
  <c r="E69" i="18" s="1"/>
  <c r="AC107" i="16"/>
  <c r="X108" i="16"/>
  <c r="S109" i="16"/>
  <c r="N110" i="16"/>
  <c r="F19" i="18" s="1"/>
  <c r="F73" i="18" s="1"/>
  <c r="AD110" i="16"/>
  <c r="Y111" i="16"/>
  <c r="T112" i="16"/>
  <c r="O113" i="16"/>
  <c r="AE113" i="16"/>
  <c r="Z114" i="16"/>
  <c r="U115" i="16"/>
  <c r="P116" i="16"/>
  <c r="H25" i="18" s="1"/>
  <c r="H79" i="18" s="1"/>
  <c r="AF116" i="16"/>
  <c r="G25" i="18" s="1"/>
  <c r="G79" i="18" s="1"/>
  <c r="AA117" i="16"/>
  <c r="C103" i="16"/>
  <c r="D95" i="16"/>
  <c r="D111" i="16"/>
  <c r="E94" i="16"/>
  <c r="L95" i="16"/>
  <c r="J97" i="16"/>
  <c r="H99" i="16"/>
  <c r="F101" i="16"/>
  <c r="M102" i="16"/>
  <c r="K104" i="16"/>
  <c r="I106" i="16"/>
  <c r="E110" i="16"/>
  <c r="L111" i="16"/>
  <c r="J113" i="16"/>
  <c r="J22" i="18" s="1"/>
  <c r="J76" i="18" s="1"/>
  <c r="H115" i="16"/>
  <c r="F117" i="16"/>
  <c r="T93" i="16"/>
  <c r="O94" i="16"/>
  <c r="AE94" i="16"/>
  <c r="Z95" i="16"/>
  <c r="U96" i="16"/>
  <c r="P97" i="16"/>
  <c r="H6" i="18" s="1"/>
  <c r="H60" i="18" s="1"/>
  <c r="AF97" i="16"/>
  <c r="G6" i="18" s="1"/>
  <c r="G60" i="18" s="1"/>
  <c r="AA98" i="16"/>
  <c r="V99" i="16"/>
  <c r="Q100" i="16"/>
  <c r="AG100" i="16"/>
  <c r="B9" i="18" s="1"/>
  <c r="B63" i="18" s="1"/>
  <c r="AB101" i="16"/>
  <c r="W102" i="16"/>
  <c r="R103" i="16"/>
  <c r="AH103" i="16"/>
  <c r="E12" i="18" s="1"/>
  <c r="E66" i="18" s="1"/>
  <c r="AC104" i="16"/>
  <c r="X105" i="16"/>
  <c r="S106" i="16"/>
  <c r="N107" i="16"/>
  <c r="AD107" i="16"/>
  <c r="Y108" i="16"/>
  <c r="T109" i="16"/>
  <c r="I18" i="18" s="1"/>
  <c r="I72" i="18" s="1"/>
  <c r="O110" i="16"/>
  <c r="AE110" i="16"/>
  <c r="Z111" i="16"/>
  <c r="U112" i="16"/>
  <c r="P113" i="16"/>
  <c r="H22" i="18" s="1"/>
  <c r="H76" i="18" s="1"/>
  <c r="AF113" i="16"/>
  <c r="G22" i="18" s="1"/>
  <c r="G76" i="18" s="1"/>
  <c r="AA114" i="16"/>
  <c r="V115" i="16"/>
  <c r="Q116" i="16"/>
  <c r="AG116" i="16"/>
  <c r="B25" i="18" s="1"/>
  <c r="B79" i="18" s="1"/>
  <c r="AB117" i="16"/>
  <c r="C104" i="16"/>
  <c r="D96" i="16"/>
  <c r="D112" i="16"/>
  <c r="F94" i="16"/>
  <c r="M95" i="16"/>
  <c r="K97" i="16"/>
  <c r="I99" i="16"/>
  <c r="E103" i="16"/>
  <c r="L104" i="16"/>
  <c r="J106" i="16"/>
  <c r="H108" i="16"/>
  <c r="F110" i="16"/>
  <c r="M111" i="16"/>
  <c r="K113" i="16"/>
  <c r="I115" i="16"/>
  <c r="G117" i="16"/>
  <c r="U93" i="16"/>
  <c r="P94" i="16"/>
  <c r="H3" i="18" s="1"/>
  <c r="H57" i="18" s="1"/>
  <c r="AF94" i="16"/>
  <c r="G3" i="18" s="1"/>
  <c r="G57" i="18" s="1"/>
  <c r="AA95" i="16"/>
  <c r="V96" i="16"/>
  <c r="Q97" i="16"/>
  <c r="AG97" i="16"/>
  <c r="B6" i="18" s="1"/>
  <c r="B60" i="18" s="1"/>
  <c r="AB98" i="16"/>
  <c r="W99" i="16"/>
  <c r="R100" i="16"/>
  <c r="AH100" i="16"/>
  <c r="E9" i="18" s="1"/>
  <c r="E63" i="18" s="1"/>
  <c r="AC101" i="16"/>
  <c r="X102" i="16"/>
  <c r="S103" i="16"/>
  <c r="N104" i="16"/>
  <c r="AD104" i="16"/>
  <c r="D13" i="18" s="1"/>
  <c r="D67" i="18" s="1"/>
  <c r="Y105" i="16"/>
  <c r="T106" i="16"/>
  <c r="O107" i="16"/>
  <c r="AE107" i="16"/>
  <c r="Z108" i="16"/>
  <c r="U109" i="16"/>
  <c r="P110" i="16"/>
  <c r="H19" i="18" s="1"/>
  <c r="H73" i="18" s="1"/>
  <c r="AF110" i="16"/>
  <c r="G19" i="18" s="1"/>
  <c r="G73" i="18" s="1"/>
  <c r="AA111" i="16"/>
  <c r="V112" i="16"/>
  <c r="Q113" i="16"/>
  <c r="AG113" i="16"/>
  <c r="B22" i="18" s="1"/>
  <c r="B76" i="18" s="1"/>
  <c r="AB114" i="16"/>
  <c r="W115" i="16"/>
  <c r="R116" i="16"/>
  <c r="AH116" i="16"/>
  <c r="E25" i="18" s="1"/>
  <c r="E79" i="18" s="1"/>
  <c r="AC117" i="16"/>
  <c r="C105" i="16"/>
  <c r="D97" i="16"/>
  <c r="D113" i="16"/>
  <c r="E96" i="16"/>
  <c r="L97" i="16"/>
  <c r="J99" i="16"/>
  <c r="H101" i="16"/>
  <c r="F103" i="16"/>
  <c r="M104" i="16"/>
  <c r="K106" i="16"/>
  <c r="I108" i="16"/>
  <c r="G110" i="16"/>
  <c r="E112" i="16"/>
  <c r="L113" i="16"/>
  <c r="J115" i="16"/>
  <c r="H117" i="16"/>
  <c r="V93" i="16"/>
  <c r="Q94" i="16"/>
  <c r="AG94" i="16"/>
  <c r="B3" i="18" s="1"/>
  <c r="B57" i="18" s="1"/>
  <c r="AB95" i="16"/>
  <c r="W96" i="16"/>
  <c r="R97" i="16"/>
  <c r="AH97" i="16"/>
  <c r="E6" i="18" s="1"/>
  <c r="E60" i="18" s="1"/>
  <c r="AC98" i="16"/>
  <c r="X99" i="16"/>
  <c r="S100" i="16"/>
  <c r="N101" i="16"/>
  <c r="AD101" i="16"/>
  <c r="Y102" i="16"/>
  <c r="T103" i="16"/>
  <c r="O104" i="16"/>
  <c r="AE104" i="16"/>
  <c r="Z105" i="16"/>
  <c r="U106" i="16"/>
  <c r="P107" i="16"/>
  <c r="H16" i="18" s="1"/>
  <c r="H70" i="18" s="1"/>
  <c r="AF107" i="16"/>
  <c r="G16" i="18" s="1"/>
  <c r="G70" i="18" s="1"/>
  <c r="AA108" i="16"/>
  <c r="V109" i="16"/>
  <c r="Q110" i="16"/>
  <c r="AG110" i="16"/>
  <c r="B19" i="18" s="1"/>
  <c r="B73" i="18" s="1"/>
  <c r="AB111" i="16"/>
  <c r="W112" i="16"/>
  <c r="R113" i="16"/>
  <c r="AH113" i="16"/>
  <c r="E22" i="18" s="1"/>
  <c r="E76" i="18" s="1"/>
  <c r="AC114" i="16"/>
  <c r="X115" i="16"/>
  <c r="S116" i="16"/>
  <c r="N117" i="16"/>
  <c r="F26" i="18" s="1"/>
  <c r="F80" i="18" s="1"/>
  <c r="AD117" i="16"/>
  <c r="C106" i="16"/>
  <c r="D98" i="16"/>
  <c r="D114" i="16"/>
  <c r="H94" i="16"/>
  <c r="F96" i="16"/>
  <c r="M97" i="16"/>
  <c r="K99" i="16"/>
  <c r="I101" i="16"/>
  <c r="E105" i="16"/>
  <c r="L106" i="16"/>
  <c r="J108" i="16"/>
  <c r="J17" i="18" s="1"/>
  <c r="J71" i="18" s="1"/>
  <c r="H110" i="16"/>
  <c r="F112" i="16"/>
  <c r="M113" i="16"/>
  <c r="K115" i="16"/>
  <c r="I117" i="16"/>
  <c r="W93" i="16"/>
  <c r="R94" i="16"/>
  <c r="AH94" i="16"/>
  <c r="E3" i="18" s="1"/>
  <c r="E57" i="18" s="1"/>
  <c r="AC95" i="16"/>
  <c r="X96" i="16"/>
  <c r="S97" i="16"/>
  <c r="N98" i="16"/>
  <c r="F7" i="18" s="1"/>
  <c r="F61" i="18" s="1"/>
  <c r="AD98" i="16"/>
  <c r="Y99" i="16"/>
  <c r="T100" i="16"/>
  <c r="I9" i="18" s="1"/>
  <c r="I63" i="18" s="1"/>
  <c r="O101" i="16"/>
  <c r="AE101" i="16"/>
  <c r="Z102" i="16"/>
  <c r="U103" i="16"/>
  <c r="P104" i="16"/>
  <c r="H13" i="18" s="1"/>
  <c r="H67" i="18" s="1"/>
  <c r="AF104" i="16"/>
  <c r="G13" i="18" s="1"/>
  <c r="G67" i="18" s="1"/>
  <c r="AA105" i="16"/>
  <c r="V106" i="16"/>
  <c r="Q107" i="16"/>
  <c r="AG107" i="16"/>
  <c r="B16" i="18" s="1"/>
  <c r="B70" i="18" s="1"/>
  <c r="AB108" i="16"/>
  <c r="W109" i="16"/>
  <c r="R110" i="16"/>
  <c r="AH110" i="16"/>
  <c r="E19" i="18" s="1"/>
  <c r="E73" i="18" s="1"/>
  <c r="AC111" i="16"/>
  <c r="X112" i="16"/>
  <c r="S113" i="16"/>
  <c r="N114" i="16"/>
  <c r="F23" i="18" s="1"/>
  <c r="F77" i="18" s="1"/>
  <c r="AD114" i="16"/>
  <c r="Y115" i="16"/>
  <c r="T116" i="16"/>
  <c r="I25" i="18" s="1"/>
  <c r="I79" i="18" s="1"/>
  <c r="O117" i="16"/>
  <c r="AE117" i="16"/>
  <c r="C107" i="16"/>
  <c r="D99" i="16"/>
  <c r="D115" i="16"/>
  <c r="I94" i="16"/>
  <c r="E98" i="16"/>
  <c r="L99" i="16"/>
  <c r="J101" i="16"/>
  <c r="H103" i="16"/>
  <c r="F105" i="16"/>
  <c r="M106" i="16"/>
  <c r="K108" i="16"/>
  <c r="I110" i="16"/>
  <c r="E114" i="16"/>
  <c r="L115" i="16"/>
  <c r="J117" i="16"/>
  <c r="X93" i="16"/>
  <c r="S94" i="16"/>
  <c r="N95" i="16"/>
  <c r="AD95" i="16"/>
  <c r="Y96" i="16"/>
  <c r="T97" i="16"/>
  <c r="I6" i="18" s="1"/>
  <c r="I60" i="18" s="1"/>
  <c r="O98" i="16"/>
  <c r="AE98" i="16"/>
  <c r="Z99" i="16"/>
  <c r="U100" i="16"/>
  <c r="P101" i="16"/>
  <c r="H10" i="18" s="1"/>
  <c r="H64" i="18" s="1"/>
  <c r="AF101" i="16"/>
  <c r="G10" i="18" s="1"/>
  <c r="G64" i="18" s="1"/>
  <c r="AA102" i="16"/>
  <c r="V103" i="16"/>
  <c r="Q104" i="16"/>
  <c r="AG104" i="16"/>
  <c r="B13" i="18" s="1"/>
  <c r="B67" i="18" s="1"/>
  <c r="AB105" i="16"/>
  <c r="W106" i="16"/>
  <c r="R107" i="16"/>
  <c r="AH107" i="16"/>
  <c r="E16" i="18" s="1"/>
  <c r="E70" i="18" s="1"/>
  <c r="AC108" i="16"/>
  <c r="X109" i="16"/>
  <c r="S110" i="16"/>
  <c r="N111" i="16"/>
  <c r="F20" i="18" s="1"/>
  <c r="F74" i="18" s="1"/>
  <c r="AD111" i="16"/>
  <c r="Y112" i="16"/>
  <c r="T113" i="16"/>
  <c r="O114" i="16"/>
  <c r="AE114" i="16"/>
  <c r="Z115" i="16"/>
  <c r="U116" i="16"/>
  <c r="P117" i="16"/>
  <c r="H26" i="18" s="1"/>
  <c r="H80" i="18" s="1"/>
  <c r="AF117" i="16"/>
  <c r="G26" i="18" s="1"/>
  <c r="G80" i="18" s="1"/>
  <c r="C108" i="16"/>
  <c r="D100" i="16"/>
  <c r="D116" i="16"/>
  <c r="C25" i="18" s="1"/>
  <c r="C79" i="18" s="1"/>
  <c r="J94" i="16"/>
  <c r="J3" i="18" s="1"/>
  <c r="J57" i="18" s="1"/>
  <c r="H96" i="16"/>
  <c r="F98" i="16"/>
  <c r="M99" i="16"/>
  <c r="K101" i="16"/>
  <c r="I103" i="16"/>
  <c r="E107" i="16"/>
  <c r="L108" i="16"/>
  <c r="J110" i="16"/>
  <c r="H112" i="16"/>
  <c r="F114" i="16"/>
  <c r="M115" i="16"/>
  <c r="K117" i="16"/>
  <c r="Y93" i="16"/>
  <c r="T94" i="16"/>
  <c r="O95" i="16"/>
  <c r="AE95" i="16"/>
  <c r="Z96" i="16"/>
  <c r="U97" i="16"/>
  <c r="P98" i="16"/>
  <c r="H7" i="18" s="1"/>
  <c r="H61" i="18" s="1"/>
  <c r="AF98" i="16"/>
  <c r="G7" i="18" s="1"/>
  <c r="G61" i="18" s="1"/>
  <c r="AA99" i="16"/>
  <c r="V100" i="16"/>
  <c r="Q101" i="16"/>
  <c r="AG101" i="16"/>
  <c r="B10" i="18" s="1"/>
  <c r="B64" i="18" s="1"/>
  <c r="AB102" i="16"/>
  <c r="W103" i="16"/>
  <c r="R104" i="16"/>
  <c r="AH104" i="16"/>
  <c r="E13" i="18" s="1"/>
  <c r="E67" i="18" s="1"/>
  <c r="AC105" i="16"/>
  <c r="X106" i="16"/>
  <c r="S107" i="16"/>
  <c r="N108" i="16"/>
  <c r="F17" i="18" s="1"/>
  <c r="F71" i="18" s="1"/>
  <c r="AD108" i="16"/>
  <c r="D17" i="18" s="1"/>
  <c r="D71" i="18" s="1"/>
  <c r="Y109" i="16"/>
  <c r="T110" i="16"/>
  <c r="I19" i="18" s="1"/>
  <c r="I73" i="18" s="1"/>
  <c r="O111" i="16"/>
  <c r="AE111" i="16"/>
  <c r="Z112" i="16"/>
  <c r="U113" i="16"/>
  <c r="P114" i="16"/>
  <c r="H23" i="18" s="1"/>
  <c r="H77" i="18" s="1"/>
  <c r="AF114" i="16"/>
  <c r="G23" i="18" s="1"/>
  <c r="G77" i="18" s="1"/>
  <c r="AA115" i="16"/>
  <c r="V116" i="16"/>
  <c r="Q117" i="16"/>
  <c r="AG117" i="16"/>
  <c r="B26" i="18" s="1"/>
  <c r="B80" i="18" s="1"/>
  <c r="R27" i="45" l="1"/>
  <c r="R28" i="45" s="1"/>
  <c r="Q267" i="45"/>
  <c r="Q294" i="45"/>
  <c r="Q105" i="45"/>
  <c r="Q159" i="45"/>
  <c r="R271" i="45"/>
  <c r="R79" i="45"/>
  <c r="Q228" i="45"/>
  <c r="Q255" i="45"/>
  <c r="S342" i="45"/>
  <c r="J2" i="26" s="1"/>
  <c r="Q201" i="45"/>
  <c r="Q174" i="45"/>
  <c r="Q43" i="45"/>
  <c r="S22" i="44"/>
  <c r="Q309" i="45"/>
  <c r="P185" i="45"/>
  <c r="P158" i="45"/>
  <c r="S90" i="45"/>
  <c r="T61" i="45"/>
  <c r="T360" i="45" s="1"/>
  <c r="K20" i="26" s="1"/>
  <c r="T20" i="44"/>
  <c r="U18" i="45" s="1"/>
  <c r="U61" i="45" s="1"/>
  <c r="U360" i="45" s="1"/>
  <c r="L20" i="26" s="1"/>
  <c r="R91" i="45"/>
  <c r="S78" i="45"/>
  <c r="R95" i="45"/>
  <c r="R224" i="45"/>
  <c r="I19" i="27" s="1"/>
  <c r="S89" i="45"/>
  <c r="Q83" i="45"/>
  <c r="P169" i="45"/>
  <c r="F18" i="22"/>
  <c r="T85" i="45"/>
  <c r="P239" i="45"/>
  <c r="Q77" i="45"/>
  <c r="Q320" i="45" s="1"/>
  <c r="F18" i="30"/>
  <c r="P304" i="45"/>
  <c r="S87" i="45"/>
  <c r="P331" i="45"/>
  <c r="F18" i="29"/>
  <c r="P115" i="45"/>
  <c r="F18" i="23"/>
  <c r="P104" i="45"/>
  <c r="P277" i="45"/>
  <c r="F18" i="28"/>
  <c r="Q240" i="45"/>
  <c r="Q132" i="45"/>
  <c r="S88" i="45"/>
  <c r="F18" i="31"/>
  <c r="P196" i="45"/>
  <c r="I12" i="22"/>
  <c r="G7" i="29"/>
  <c r="I22" i="29"/>
  <c r="T28" i="44"/>
  <c r="T25" i="45"/>
  <c r="G7" i="23"/>
  <c r="H2" i="30"/>
  <c r="R288" i="45"/>
  <c r="R144" i="45"/>
  <c r="H20" i="32"/>
  <c r="Q250" i="45"/>
  <c r="G18" i="25"/>
  <c r="G26" i="30"/>
  <c r="Q312" i="45"/>
  <c r="R88" i="45"/>
  <c r="Q284" i="45"/>
  <c r="G25" i="28"/>
  <c r="P212" i="45"/>
  <c r="P131" i="45"/>
  <c r="P191" i="45"/>
  <c r="F13" i="31"/>
  <c r="H15" i="30"/>
  <c r="R301" i="45"/>
  <c r="U15" i="44"/>
  <c r="U13" i="45"/>
  <c r="U56" i="45" s="1"/>
  <c r="Q275" i="45"/>
  <c r="G16" i="28"/>
  <c r="Q258" i="45"/>
  <c r="G26" i="25"/>
  <c r="R236" i="45"/>
  <c r="H3" i="25"/>
  <c r="S220" i="45"/>
  <c r="I15" i="27"/>
  <c r="S55" i="45"/>
  <c r="S354" i="45" s="1"/>
  <c r="J14" i="26" s="1"/>
  <c r="R268" i="45"/>
  <c r="H9" i="28"/>
  <c r="Q161" i="45"/>
  <c r="G10" i="22"/>
  <c r="R100" i="45"/>
  <c r="H4" i="23"/>
  <c r="Q192" i="45"/>
  <c r="G14" i="31"/>
  <c r="S209" i="45"/>
  <c r="I3" i="27"/>
  <c r="R159" i="45"/>
  <c r="H8" i="22"/>
  <c r="P245" i="45"/>
  <c r="F13" i="25"/>
  <c r="R160" i="45"/>
  <c r="H9" i="22"/>
  <c r="P210" i="45"/>
  <c r="F5" i="27"/>
  <c r="Q177" i="45"/>
  <c r="G26" i="22"/>
  <c r="Q253" i="45"/>
  <c r="G21" i="25"/>
  <c r="H14" i="27"/>
  <c r="T50" i="45"/>
  <c r="T348" i="45" s="1"/>
  <c r="K8" i="26" s="1"/>
  <c r="H9" i="29"/>
  <c r="R322" i="45"/>
  <c r="G6" i="29"/>
  <c r="Q319" i="45"/>
  <c r="R333" i="45"/>
  <c r="H20" i="29"/>
  <c r="H22" i="30"/>
  <c r="R308" i="45"/>
  <c r="Q165" i="45"/>
  <c r="G14" i="22"/>
  <c r="S65" i="45"/>
  <c r="S365" i="45" s="1"/>
  <c r="J25" i="26" s="1"/>
  <c r="R274" i="45"/>
  <c r="H15" i="28"/>
  <c r="H23" i="31"/>
  <c r="T88" i="45"/>
  <c r="T358" i="45"/>
  <c r="K18" i="26" s="1"/>
  <c r="I12" i="28"/>
  <c r="Q257" i="45"/>
  <c r="G25" i="25"/>
  <c r="S278" i="45"/>
  <c r="I19" i="28"/>
  <c r="P137" i="45"/>
  <c r="F13" i="32"/>
  <c r="R155" i="45"/>
  <c r="H3" i="22"/>
  <c r="Q108" i="45"/>
  <c r="G11" i="23"/>
  <c r="Q231" i="45"/>
  <c r="G26" i="27"/>
  <c r="Q130" i="45"/>
  <c r="G6" i="32"/>
  <c r="R128" i="45"/>
  <c r="H3" i="32"/>
  <c r="R182" i="45"/>
  <c r="H3" i="31"/>
  <c r="Q273" i="45"/>
  <c r="G14" i="28"/>
  <c r="U8" i="44"/>
  <c r="U7" i="45"/>
  <c r="T25" i="44"/>
  <c r="T22" i="45"/>
  <c r="Q285" i="45"/>
  <c r="G26" i="28"/>
  <c r="U18" i="44"/>
  <c r="U16" i="45"/>
  <c r="U59" i="45" s="1"/>
  <c r="R227" i="45"/>
  <c r="H22" i="27"/>
  <c r="H3" i="29"/>
  <c r="R317" i="45"/>
  <c r="P218" i="45"/>
  <c r="F13" i="27"/>
  <c r="Q184" i="45"/>
  <c r="G6" i="31"/>
  <c r="R267" i="45"/>
  <c r="H8" i="28"/>
  <c r="H23" i="30"/>
  <c r="R244" i="45"/>
  <c r="H12" i="25"/>
  <c r="R47" i="45"/>
  <c r="H2" i="25"/>
  <c r="R234" i="45"/>
  <c r="Q226" i="45"/>
  <c r="G21" i="27"/>
  <c r="S193" i="45"/>
  <c r="I15" i="31"/>
  <c r="T27" i="44"/>
  <c r="T24" i="45"/>
  <c r="T67" i="45" s="1"/>
  <c r="Q176" i="45"/>
  <c r="G25" i="22"/>
  <c r="H8" i="29"/>
  <c r="R321" i="45"/>
  <c r="Q249" i="45"/>
  <c r="G17" i="25"/>
  <c r="G11" i="29"/>
  <c r="Q324" i="45"/>
  <c r="Q141" i="45"/>
  <c r="G17" i="32"/>
  <c r="Q265" i="45"/>
  <c r="G6" i="28"/>
  <c r="P272" i="45"/>
  <c r="F13" i="28"/>
  <c r="R252" i="45"/>
  <c r="H20" i="25"/>
  <c r="Q122" i="45"/>
  <c r="G25" i="23"/>
  <c r="H15" i="25"/>
  <c r="R247" i="45"/>
  <c r="Q157" i="45"/>
  <c r="G6" i="22"/>
  <c r="Q215" i="45"/>
  <c r="G10" i="27"/>
  <c r="R235" i="45"/>
  <c r="H4" i="25"/>
  <c r="S170" i="45"/>
  <c r="I19" i="22"/>
  <c r="R154" i="45"/>
  <c r="H4" i="22"/>
  <c r="R208" i="45"/>
  <c r="H4" i="27"/>
  <c r="Q238" i="45"/>
  <c r="G6" i="25"/>
  <c r="S5" i="44"/>
  <c r="S4" i="45"/>
  <c r="G2" i="27"/>
  <c r="Q207" i="45"/>
  <c r="Q134" i="45"/>
  <c r="G10" i="32"/>
  <c r="Q327" i="45"/>
  <c r="G14" i="29"/>
  <c r="G10" i="29"/>
  <c r="Q323" i="45"/>
  <c r="R294" i="45"/>
  <c r="H8" i="30"/>
  <c r="R119" i="45"/>
  <c r="H22" i="23"/>
  <c r="G7" i="31"/>
  <c r="S332" i="45"/>
  <c r="I19" i="29"/>
  <c r="H2" i="29"/>
  <c r="R315" i="45"/>
  <c r="P326" i="45"/>
  <c r="F13" i="29"/>
  <c r="H23" i="22"/>
  <c r="F5" i="29"/>
  <c r="P318" i="45"/>
  <c r="Q199" i="45"/>
  <c r="G21" i="31"/>
  <c r="S12" i="44"/>
  <c r="S10" i="45"/>
  <c r="Q243" i="45"/>
  <c r="G11" i="25"/>
  <c r="G14" i="30"/>
  <c r="Q300" i="45"/>
  <c r="I12" i="32"/>
  <c r="Q123" i="45"/>
  <c r="G26" i="23"/>
  <c r="P164" i="45"/>
  <c r="F13" i="22"/>
  <c r="Q280" i="45"/>
  <c r="G21" i="28"/>
  <c r="Q142" i="45"/>
  <c r="G18" i="32"/>
  <c r="Q339" i="45"/>
  <c r="G26" i="29"/>
  <c r="H23" i="23"/>
  <c r="Q211" i="45"/>
  <c r="G6" i="27"/>
  <c r="P266" i="45"/>
  <c r="R187" i="45"/>
  <c r="H9" i="31"/>
  <c r="R295" i="45"/>
  <c r="H9" i="30"/>
  <c r="Q282" i="45"/>
  <c r="S73" i="45"/>
  <c r="S262" i="45" s="1"/>
  <c r="S344" i="45"/>
  <c r="J4" i="26" s="1"/>
  <c r="Q189" i="45"/>
  <c r="G11" i="31"/>
  <c r="I19" i="23"/>
  <c r="S116" i="45"/>
  <c r="G2" i="23"/>
  <c r="Q99" i="45"/>
  <c r="R96" i="45"/>
  <c r="R105" i="45"/>
  <c r="H8" i="23"/>
  <c r="R225" i="45"/>
  <c r="H20" i="27"/>
  <c r="R106" i="45"/>
  <c r="H9" i="23"/>
  <c r="R254" i="45"/>
  <c r="H22" i="25"/>
  <c r="I19" i="30"/>
  <c r="S305" i="45"/>
  <c r="P110" i="45"/>
  <c r="F13" i="23"/>
  <c r="Q150" i="45"/>
  <c r="G26" i="32"/>
  <c r="P293" i="45"/>
  <c r="H4" i="29"/>
  <c r="R316" i="45"/>
  <c r="Q292" i="45"/>
  <c r="G6" i="30"/>
  <c r="Q204" i="45"/>
  <c r="G26" i="31"/>
  <c r="S197" i="45"/>
  <c r="I19" i="31"/>
  <c r="S72" i="45"/>
  <c r="T4" i="44"/>
  <c r="T3" i="45"/>
  <c r="H2" i="22"/>
  <c r="R153" i="45"/>
  <c r="H23" i="25"/>
  <c r="S51" i="45"/>
  <c r="S349" i="45" s="1"/>
  <c r="J9" i="26" s="1"/>
  <c r="S48" i="45"/>
  <c r="S346" i="45" s="1"/>
  <c r="J6" i="26" s="1"/>
  <c r="Q103" i="45"/>
  <c r="G6" i="23"/>
  <c r="R64" i="45"/>
  <c r="R363" i="45" s="1"/>
  <c r="I23" i="26" s="1"/>
  <c r="R281" i="45"/>
  <c r="H22" i="28"/>
  <c r="Q138" i="45"/>
  <c r="G14" i="32"/>
  <c r="G2" i="31"/>
  <c r="Q180" i="45"/>
  <c r="Q269" i="45"/>
  <c r="G10" i="28"/>
  <c r="I4" i="28"/>
  <c r="Q195" i="45"/>
  <c r="G17" i="31"/>
  <c r="Q248" i="45"/>
  <c r="G16" i="25"/>
  <c r="Q114" i="45"/>
  <c r="G17" i="23"/>
  <c r="Q338" i="45"/>
  <c r="G25" i="29"/>
  <c r="Q140" i="45"/>
  <c r="G16" i="32"/>
  <c r="P264" i="45"/>
  <c r="F5" i="28"/>
  <c r="F21" i="23"/>
  <c r="P118" i="45"/>
  <c r="Q149" i="45"/>
  <c r="G25" i="32"/>
  <c r="Q329" i="45"/>
  <c r="G16" i="29"/>
  <c r="P183" i="45"/>
  <c r="F5" i="31"/>
  <c r="R198" i="45"/>
  <c r="H20" i="31"/>
  <c r="T8" i="45"/>
  <c r="T9" i="44"/>
  <c r="T6" i="44"/>
  <c r="T5" i="45"/>
  <c r="H23" i="29"/>
  <c r="T57" i="45"/>
  <c r="T356" i="45" s="1"/>
  <c r="K16" i="26" s="1"/>
  <c r="S23" i="44"/>
  <c r="S21" i="45"/>
  <c r="S64" i="45" s="1"/>
  <c r="S166" i="45"/>
  <c r="I15" i="22"/>
  <c r="T58" i="45"/>
  <c r="T357" i="45" s="1"/>
  <c r="K17" i="26" s="1"/>
  <c r="P237" i="45"/>
  <c r="F5" i="25"/>
  <c r="R289" i="45"/>
  <c r="H4" i="30"/>
  <c r="H20" i="30"/>
  <c r="R306" i="45"/>
  <c r="Q203" i="45"/>
  <c r="G25" i="31"/>
  <c r="Q221" i="45"/>
  <c r="G16" i="27"/>
  <c r="U16" i="44"/>
  <c r="U14" i="45"/>
  <c r="Q111" i="45"/>
  <c r="G14" i="23"/>
  <c r="Q296" i="45"/>
  <c r="G10" i="30"/>
  <c r="R171" i="45"/>
  <c r="H20" i="22"/>
  <c r="U17" i="44"/>
  <c r="U15" i="45"/>
  <c r="Q330" i="45"/>
  <c r="G17" i="29"/>
  <c r="Q188" i="45"/>
  <c r="G10" i="31"/>
  <c r="Q162" i="45"/>
  <c r="G11" i="22"/>
  <c r="R146" i="45"/>
  <c r="H22" i="32"/>
  <c r="Q113" i="45"/>
  <c r="G16" i="23"/>
  <c r="G2" i="28"/>
  <c r="Q261" i="45"/>
  <c r="G7" i="22"/>
  <c r="Q239" i="45"/>
  <c r="G7" i="25"/>
  <c r="Q230" i="45"/>
  <c r="G25" i="27"/>
  <c r="R133" i="45"/>
  <c r="H9" i="32"/>
  <c r="R117" i="45"/>
  <c r="H20" i="23"/>
  <c r="S251" i="45"/>
  <c r="I19" i="25"/>
  <c r="S101" i="45"/>
  <c r="I3" i="23"/>
  <c r="R200" i="45"/>
  <c r="H22" i="31"/>
  <c r="R76" i="45"/>
  <c r="U90" i="45"/>
  <c r="S92" i="45"/>
  <c r="S335" i="45" s="1"/>
  <c r="G17" i="30"/>
  <c r="Q303" i="45"/>
  <c r="P334" i="45"/>
  <c r="F21" i="29"/>
  <c r="R84" i="45"/>
  <c r="R219" i="45" s="1"/>
  <c r="R325" i="45"/>
  <c r="H12" i="29"/>
  <c r="Q167" i="45"/>
  <c r="G16" i="22"/>
  <c r="R241" i="45"/>
  <c r="H9" i="25"/>
  <c r="S66" i="45"/>
  <c r="S366" i="45" s="1"/>
  <c r="J26" i="26" s="1"/>
  <c r="S11" i="45"/>
  <c r="S54" i="45" s="1"/>
  <c r="S13" i="44"/>
  <c r="Q194" i="45"/>
  <c r="G16" i="31"/>
  <c r="Q297" i="45"/>
  <c r="G11" i="30"/>
  <c r="H15" i="32"/>
  <c r="R139" i="45"/>
  <c r="S143" i="45"/>
  <c r="I19" i="32"/>
  <c r="Q168" i="45"/>
  <c r="G17" i="22"/>
  <c r="R290" i="45"/>
  <c r="H3" i="30"/>
  <c r="Q223" i="45"/>
  <c r="G18" i="27"/>
  <c r="Q107" i="45"/>
  <c r="G10" i="23"/>
  <c r="R190" i="45"/>
  <c r="H12" i="31"/>
  <c r="Q135" i="45"/>
  <c r="G11" i="32"/>
  <c r="Q147" i="45"/>
  <c r="F21" i="30"/>
  <c r="P307" i="45"/>
  <c r="R126" i="45"/>
  <c r="H2" i="32"/>
  <c r="R173" i="45"/>
  <c r="H22" i="22"/>
  <c r="Q222" i="45"/>
  <c r="G17" i="27"/>
  <c r="Q242" i="45"/>
  <c r="G10" i="25"/>
  <c r="U81" i="45"/>
  <c r="U351" i="45"/>
  <c r="L11" i="26" s="1"/>
  <c r="T23" i="45"/>
  <c r="T26" i="44"/>
  <c r="R186" i="45"/>
  <c r="H8" i="31"/>
  <c r="R54" i="45"/>
  <c r="R353" i="45" s="1"/>
  <c r="I13" i="26" s="1"/>
  <c r="S6" i="45"/>
  <c r="S49" i="45" s="1"/>
  <c r="S7" i="44"/>
  <c r="R94" i="45"/>
  <c r="R364" i="45"/>
  <c r="I24" i="26" s="1"/>
  <c r="T21" i="44"/>
  <c r="T19" i="45"/>
  <c r="T62" i="45" s="1"/>
  <c r="G16" i="30"/>
  <c r="Q302" i="45"/>
  <c r="Q270" i="45"/>
  <c r="G11" i="28"/>
  <c r="Q276" i="45"/>
  <c r="G17" i="28"/>
  <c r="Q246" i="45"/>
  <c r="G14" i="25"/>
  <c r="P156" i="45"/>
  <c r="F5" i="22"/>
  <c r="T45" i="45"/>
  <c r="F21" i="32"/>
  <c r="P145" i="45"/>
  <c r="T22" i="44"/>
  <c r="T20" i="45"/>
  <c r="T63" i="45" s="1"/>
  <c r="P102" i="45"/>
  <c r="F5" i="23"/>
  <c r="P129" i="45"/>
  <c r="F5" i="32"/>
  <c r="V9" i="45"/>
  <c r="V11" i="44"/>
  <c r="G25" i="30"/>
  <c r="Q311" i="45"/>
  <c r="R49" i="45"/>
  <c r="R347" i="45" s="1"/>
  <c r="I7" i="26" s="1"/>
  <c r="S29" i="44"/>
  <c r="S26" i="45"/>
  <c r="S69" i="45" s="1"/>
  <c r="H23" i="27"/>
  <c r="Q216" i="45"/>
  <c r="G11" i="27"/>
  <c r="R109" i="45"/>
  <c r="H12" i="23"/>
  <c r="R214" i="45"/>
  <c r="H9" i="27"/>
  <c r="S279" i="45"/>
  <c r="I20" i="28"/>
  <c r="U2" i="45"/>
  <c r="U2" i="44"/>
  <c r="F21" i="22"/>
  <c r="P172" i="45"/>
  <c r="R217" i="45"/>
  <c r="H12" i="27"/>
  <c r="R328" i="45"/>
  <c r="H15" i="29"/>
  <c r="R263" i="45"/>
  <c r="H3" i="28"/>
  <c r="R181" i="45"/>
  <c r="H4" i="31"/>
  <c r="P299" i="45"/>
  <c r="F13" i="30"/>
  <c r="R127" i="45"/>
  <c r="H4" i="32"/>
  <c r="H15" i="23"/>
  <c r="R112" i="45"/>
  <c r="P291" i="45"/>
  <c r="F5" i="30"/>
  <c r="R298" i="45"/>
  <c r="H12" i="30"/>
  <c r="R213" i="45"/>
  <c r="H8" i="27"/>
  <c r="T12" i="45"/>
  <c r="T55" i="45" s="1"/>
  <c r="T14" i="44"/>
  <c r="S19" i="44"/>
  <c r="U20" i="44"/>
  <c r="I13" i="18"/>
  <c r="I67" i="18" s="1"/>
  <c r="D14" i="18"/>
  <c r="D68" i="18" s="1"/>
  <c r="J12" i="18"/>
  <c r="J66" i="18" s="1"/>
  <c r="D2" i="18"/>
  <c r="D56" i="18" s="1"/>
  <c r="D21" i="18"/>
  <c r="D75" i="18" s="1"/>
  <c r="F14" i="18"/>
  <c r="F68" i="18" s="1"/>
  <c r="D16" i="18"/>
  <c r="D70" i="18" s="1"/>
  <c r="I8" i="18"/>
  <c r="I62" i="18" s="1"/>
  <c r="J20" i="18"/>
  <c r="J74" i="18" s="1"/>
  <c r="F9" i="18"/>
  <c r="F63" i="18" s="1"/>
  <c r="J25" i="18"/>
  <c r="J79" i="18" s="1"/>
  <c r="I20" i="18"/>
  <c r="I74" i="18" s="1"/>
  <c r="F2" i="18"/>
  <c r="F56" i="18" s="1"/>
  <c r="F21" i="18"/>
  <c r="F75" i="18" s="1"/>
  <c r="D11" i="18"/>
  <c r="D65" i="18" s="1"/>
  <c r="J5" i="18"/>
  <c r="J59" i="18" s="1"/>
  <c r="D9" i="18"/>
  <c r="D63" i="18" s="1"/>
  <c r="D23" i="18"/>
  <c r="D77" i="18" s="1"/>
  <c r="D4" i="18"/>
  <c r="D58" i="18" s="1"/>
  <c r="J10" i="18"/>
  <c r="J64" i="18" s="1"/>
  <c r="I15" i="18"/>
  <c r="I69" i="18" s="1"/>
  <c r="J15" i="18"/>
  <c r="J69" i="18" s="1"/>
  <c r="F16" i="18"/>
  <c r="F70" i="18" s="1"/>
  <c r="F11" i="18"/>
  <c r="F65" i="18" s="1"/>
  <c r="J2" i="18"/>
  <c r="J56" i="18" s="1"/>
  <c r="I3" i="18"/>
  <c r="I57" i="18" s="1"/>
  <c r="I22" i="18"/>
  <c r="I76" i="18" s="1"/>
  <c r="F4" i="18"/>
  <c r="F58" i="18" s="1"/>
  <c r="D6" i="18"/>
  <c r="D60" i="18" s="1"/>
  <c r="D25" i="18"/>
  <c r="D79" i="18" s="1"/>
  <c r="D18" i="18"/>
  <c r="D72" i="18" s="1"/>
  <c r="J23" i="18"/>
  <c r="J77" i="18" s="1"/>
  <c r="I10" i="18"/>
  <c r="I64" i="18" s="1"/>
  <c r="J13" i="18"/>
  <c r="J67" i="18" s="1"/>
  <c r="I24" i="18"/>
  <c r="I78" i="18" s="1"/>
  <c r="F6" i="18"/>
  <c r="F60" i="18" s="1"/>
  <c r="F25" i="18"/>
  <c r="F79" i="18" s="1"/>
  <c r="J18" i="18"/>
  <c r="J72" i="18" s="1"/>
  <c r="I17" i="18"/>
  <c r="I71" i="18" s="1"/>
  <c r="F18" i="18"/>
  <c r="F72" i="18" s="1"/>
  <c r="D20" i="18"/>
  <c r="D74" i="18" s="1"/>
  <c r="I12" i="18"/>
  <c r="I66" i="18" s="1"/>
  <c r="J8" i="18"/>
  <c r="J62" i="18" s="1"/>
  <c r="F13" i="18"/>
  <c r="F67" i="18" s="1"/>
  <c r="I5" i="18"/>
  <c r="I59" i="18" s="1"/>
  <c r="D8" i="18"/>
  <c r="D62" i="18" s="1"/>
  <c r="J21" i="18"/>
  <c r="J75" i="18" s="1"/>
  <c r="C10" i="18"/>
  <c r="C64" i="18" s="1"/>
  <c r="D22" i="18"/>
  <c r="D76" i="18" s="1"/>
  <c r="I26" i="18"/>
  <c r="I80" i="18" s="1"/>
  <c r="F8" i="18"/>
  <c r="F62" i="18" s="1"/>
  <c r="D10" i="18"/>
  <c r="D64" i="18" s="1"/>
  <c r="J6" i="18"/>
  <c r="J60" i="18" s="1"/>
  <c r="D3" i="18"/>
  <c r="D57" i="18" s="1"/>
  <c r="F22" i="18"/>
  <c r="F76" i="18" s="1"/>
  <c r="J11" i="18"/>
  <c r="J65" i="18" s="1"/>
  <c r="I14" i="18"/>
  <c r="I68" i="18" s="1"/>
  <c r="F15" i="18"/>
  <c r="F69" i="18" s="1"/>
  <c r="J16" i="18"/>
  <c r="J70" i="18" s="1"/>
  <c r="I7" i="18"/>
  <c r="I61" i="18" s="1"/>
  <c r="J7" i="18"/>
  <c r="J61" i="18" s="1"/>
  <c r="J26" i="18"/>
  <c r="J80" i="18" s="1"/>
  <c r="F10" i="18"/>
  <c r="F64" i="18" s="1"/>
  <c r="J24" i="18"/>
  <c r="J78" i="18" s="1"/>
  <c r="C22" i="18"/>
  <c r="C76" i="18" s="1"/>
  <c r="I2" i="18"/>
  <c r="I56" i="18" s="1"/>
  <c r="I21" i="18"/>
  <c r="I75" i="18" s="1"/>
  <c r="F3" i="18"/>
  <c r="F57" i="18" s="1"/>
  <c r="D24" i="18"/>
  <c r="D78" i="18" s="1"/>
  <c r="J14" i="18"/>
  <c r="J68" i="18" s="1"/>
  <c r="J4" i="18"/>
  <c r="J58" i="18" s="1"/>
  <c r="D12" i="18"/>
  <c r="D66" i="18" s="1"/>
  <c r="J9" i="18"/>
  <c r="J63" i="18" s="1"/>
  <c r="D5" i="18"/>
  <c r="D59" i="18" s="1"/>
  <c r="F24" i="18"/>
  <c r="F78" i="18" s="1"/>
  <c r="I16" i="18"/>
  <c r="I70" i="18" s="1"/>
  <c r="J19" i="18"/>
  <c r="J73" i="18" s="1"/>
  <c r="D7" i="18"/>
  <c r="D61" i="18" s="1"/>
  <c r="D26" i="18"/>
  <c r="D80" i="18" s="1"/>
  <c r="D19" i="18"/>
  <c r="D73" i="18" s="1"/>
  <c r="I11" i="18"/>
  <c r="I65" i="18" s="1"/>
  <c r="F12" i="18"/>
  <c r="F66" i="18" s="1"/>
  <c r="I4" i="18"/>
  <c r="I58" i="18" s="1"/>
  <c r="I23" i="18"/>
  <c r="I77" i="18" s="1"/>
  <c r="F5" i="18"/>
  <c r="F59" i="18" s="1"/>
  <c r="C6" i="18"/>
  <c r="C60" i="18" s="1"/>
  <c r="C8" i="18"/>
  <c r="C62" i="18" s="1"/>
  <c r="C20" i="18"/>
  <c r="C74" i="18" s="1"/>
  <c r="C3" i="18"/>
  <c r="C57" i="18" s="1"/>
  <c r="C18" i="18"/>
  <c r="C72" i="18" s="1"/>
  <c r="C24" i="18"/>
  <c r="C78" i="18" s="1"/>
  <c r="C9" i="18"/>
  <c r="C63" i="18" s="1"/>
  <c r="C4" i="18"/>
  <c r="C58" i="18" s="1"/>
  <c r="C23" i="18"/>
  <c r="C77" i="18" s="1"/>
  <c r="C15" i="18"/>
  <c r="C69" i="18" s="1"/>
  <c r="C7" i="18"/>
  <c r="C61" i="18" s="1"/>
  <c r="C16" i="18"/>
  <c r="C70" i="18" s="1"/>
  <c r="C14" i="18"/>
  <c r="C68" i="18" s="1"/>
  <c r="C13" i="18"/>
  <c r="C67" i="18" s="1"/>
  <c r="C21" i="18"/>
  <c r="C75" i="18" s="1"/>
  <c r="C12" i="18"/>
  <c r="C66" i="18" s="1"/>
  <c r="C2" i="18"/>
  <c r="C56" i="18" s="1"/>
  <c r="C11" i="18"/>
  <c r="C65" i="18" s="1"/>
  <c r="C5" i="18"/>
  <c r="C59" i="18" s="1"/>
  <c r="C19" i="18"/>
  <c r="C73" i="18" s="1"/>
  <c r="C26" i="18"/>
  <c r="C80" i="18" s="1"/>
  <c r="C17" i="18"/>
  <c r="C71" i="18" s="1"/>
  <c r="E4" i="17"/>
  <c r="E5" i="17"/>
  <c r="E6" i="17"/>
  <c r="E7" i="17"/>
  <c r="E8" i="17"/>
  <c r="E9" i="17"/>
  <c r="E10" i="17"/>
  <c r="E11" i="17"/>
  <c r="E12" i="17"/>
  <c r="E13" i="17"/>
  <c r="E14" i="17"/>
  <c r="E15" i="17"/>
  <c r="E16" i="17"/>
  <c r="E17" i="17"/>
  <c r="E18" i="17"/>
  <c r="E19" i="17"/>
  <c r="E20" i="17"/>
  <c r="E21" i="17"/>
  <c r="E22" i="17"/>
  <c r="E23" i="17"/>
  <c r="E24" i="17"/>
  <c r="E25" i="17"/>
  <c r="E26" i="17"/>
  <c r="E27" i="17"/>
  <c r="E28" i="17"/>
  <c r="E29" i="17"/>
  <c r="E30" i="17"/>
  <c r="E31" i="17"/>
  <c r="E32" i="17"/>
  <c r="E33" i="17"/>
  <c r="E3" i="17"/>
  <c r="H33" i="17"/>
  <c r="I33" i="17" s="1"/>
  <c r="D33" i="17"/>
  <c r="D31" i="17"/>
  <c r="D30" i="17"/>
  <c r="H29" i="17"/>
  <c r="D29" i="17"/>
  <c r="H28" i="17"/>
  <c r="I28" i="17" s="1"/>
  <c r="H27" i="17"/>
  <c r="D27" i="17"/>
  <c r="H26" i="17"/>
  <c r="I26" i="17" s="1"/>
  <c r="H25" i="17"/>
  <c r="I25" i="17" s="1"/>
  <c r="H24" i="17"/>
  <c r="D24" i="17"/>
  <c r="H23" i="17"/>
  <c r="D23" i="17"/>
  <c r="H22" i="17"/>
  <c r="I22" i="17" s="1"/>
  <c r="D22" i="17"/>
  <c r="H21" i="17"/>
  <c r="D21" i="17"/>
  <c r="H20" i="17"/>
  <c r="D20" i="17"/>
  <c r="H19" i="17"/>
  <c r="D19" i="17"/>
  <c r="H18" i="17"/>
  <c r="I18" i="17" s="1"/>
  <c r="H17" i="17"/>
  <c r="I17" i="17" s="1"/>
  <c r="H16" i="17"/>
  <c r="I16" i="17" s="1"/>
  <c r="H15" i="17"/>
  <c r="I15" i="17" s="1"/>
  <c r="H14" i="17"/>
  <c r="I14" i="17" s="1"/>
  <c r="H13" i="17"/>
  <c r="D13" i="17"/>
  <c r="H12" i="17"/>
  <c r="I12" i="17" s="1"/>
  <c r="H11" i="17"/>
  <c r="D11" i="17"/>
  <c r="H10" i="17"/>
  <c r="D10" i="17"/>
  <c r="H9" i="17"/>
  <c r="I9" i="17" s="1"/>
  <c r="H8" i="17"/>
  <c r="I8" i="17" s="1"/>
  <c r="H7" i="17"/>
  <c r="D7" i="17"/>
  <c r="H6" i="17"/>
  <c r="D6" i="17"/>
  <c r="H5" i="17"/>
  <c r="I5" i="17" s="1"/>
  <c r="H4" i="17"/>
  <c r="I4" i="17" s="1"/>
  <c r="H3" i="17"/>
  <c r="I3" i="17" s="1"/>
  <c r="S27" i="45" l="1"/>
  <c r="S28" i="45" s="1"/>
  <c r="Q158" i="45"/>
  <c r="Q185" i="45"/>
  <c r="Q104" i="45"/>
  <c r="S84" i="45"/>
  <c r="R345" i="45"/>
  <c r="I5" i="26" s="1"/>
  <c r="R43" i="45"/>
  <c r="T90" i="45"/>
  <c r="T342" i="45"/>
  <c r="K2" i="26" s="1"/>
  <c r="R93" i="45"/>
  <c r="R336" i="45" s="1"/>
  <c r="S224" i="45"/>
  <c r="J19" i="27" s="1"/>
  <c r="S76" i="45"/>
  <c r="S96" i="45"/>
  <c r="T87" i="45"/>
  <c r="R75" i="45"/>
  <c r="R240" i="45"/>
  <c r="H8" i="25"/>
  <c r="Q277" i="45"/>
  <c r="G18" i="28"/>
  <c r="Q115" i="45"/>
  <c r="G18" i="23"/>
  <c r="T72" i="45"/>
  <c r="Q331" i="45"/>
  <c r="G18" i="29"/>
  <c r="G18" i="30"/>
  <c r="Q304" i="45"/>
  <c r="Q196" i="45"/>
  <c r="G18" i="31"/>
  <c r="R132" i="45"/>
  <c r="H8" i="32"/>
  <c r="Q169" i="45"/>
  <c r="G18" i="22"/>
  <c r="S219" i="45"/>
  <c r="I14" i="27"/>
  <c r="J22" i="29"/>
  <c r="I23" i="29"/>
  <c r="Q334" i="45"/>
  <c r="G21" i="29"/>
  <c r="T46" i="45"/>
  <c r="T344" i="45" s="1"/>
  <c r="K4" i="26" s="1"/>
  <c r="I12" i="31"/>
  <c r="R194" i="45"/>
  <c r="H16" i="31"/>
  <c r="H17" i="30"/>
  <c r="R303" i="45"/>
  <c r="R230" i="45"/>
  <c r="H25" i="27"/>
  <c r="R330" i="45"/>
  <c r="H17" i="29"/>
  <c r="U6" i="44"/>
  <c r="U5" i="45"/>
  <c r="R140" i="45"/>
  <c r="H16" i="32"/>
  <c r="R138" i="45"/>
  <c r="H14" i="32"/>
  <c r="U4" i="44"/>
  <c r="U3" i="45"/>
  <c r="U46" i="45" s="1"/>
  <c r="Q110" i="45"/>
  <c r="G13" i="23"/>
  <c r="T10" i="45"/>
  <c r="T53" i="45" s="1"/>
  <c r="T12" i="44"/>
  <c r="R238" i="45"/>
  <c r="H6" i="25"/>
  <c r="R122" i="45"/>
  <c r="H25" i="23"/>
  <c r="R176" i="45"/>
  <c r="H25" i="22"/>
  <c r="S267" i="45"/>
  <c r="I8" i="28"/>
  <c r="U22" i="45"/>
  <c r="U25" i="44"/>
  <c r="S155" i="45"/>
  <c r="I3" i="22"/>
  <c r="S95" i="45"/>
  <c r="R253" i="45"/>
  <c r="H21" i="25"/>
  <c r="S100" i="45"/>
  <c r="I4" i="23"/>
  <c r="R275" i="45"/>
  <c r="H16" i="28"/>
  <c r="T48" i="45"/>
  <c r="T346" i="45" s="1"/>
  <c r="K6" i="26" s="1"/>
  <c r="S213" i="45"/>
  <c r="I8" i="27"/>
  <c r="S328" i="45"/>
  <c r="I15" i="29"/>
  <c r="Q129" i="45"/>
  <c r="G5" i="32"/>
  <c r="R270" i="45"/>
  <c r="H11" i="28"/>
  <c r="T11" i="45"/>
  <c r="T54" i="45" s="1"/>
  <c r="T13" i="44"/>
  <c r="U58" i="45"/>
  <c r="U357" i="45" s="1"/>
  <c r="L17" i="26" s="1"/>
  <c r="U9" i="44"/>
  <c r="U8" i="45"/>
  <c r="J19" i="30"/>
  <c r="R189" i="45"/>
  <c r="H11" i="31"/>
  <c r="R142" i="45"/>
  <c r="H18" i="32"/>
  <c r="T74" i="45"/>
  <c r="T343" i="45"/>
  <c r="K3" i="26" s="1"/>
  <c r="U50" i="45"/>
  <c r="U348" i="45" s="1"/>
  <c r="L8" i="26" s="1"/>
  <c r="U85" i="45"/>
  <c r="U355" i="45"/>
  <c r="L15" i="26" s="1"/>
  <c r="S144" i="45"/>
  <c r="I20" i="32"/>
  <c r="T66" i="45"/>
  <c r="T366" i="45" s="1"/>
  <c r="K26" i="26" s="1"/>
  <c r="I20" i="30"/>
  <c r="S306" i="45"/>
  <c r="R339" i="45"/>
  <c r="H26" i="29"/>
  <c r="S53" i="45"/>
  <c r="S352" i="45" s="1"/>
  <c r="J12" i="26" s="1"/>
  <c r="T65" i="45"/>
  <c r="T365" i="45" s="1"/>
  <c r="K25" i="26" s="1"/>
  <c r="H16" i="30"/>
  <c r="R302" i="45"/>
  <c r="R107" i="45"/>
  <c r="H10" i="23"/>
  <c r="S83" i="45"/>
  <c r="S353" i="45"/>
  <c r="J13" i="26" s="1"/>
  <c r="H7" i="25"/>
  <c r="V17" i="44"/>
  <c r="V15" i="45"/>
  <c r="S289" i="45"/>
  <c r="I4" i="30"/>
  <c r="T51" i="45"/>
  <c r="T349" i="45" s="1"/>
  <c r="K9" i="26" s="1"/>
  <c r="R338" i="45"/>
  <c r="H25" i="29"/>
  <c r="S281" i="45"/>
  <c r="I22" i="28"/>
  <c r="R199" i="45"/>
  <c r="H21" i="31"/>
  <c r="S119" i="45"/>
  <c r="I22" i="23"/>
  <c r="S208" i="45"/>
  <c r="I4" i="27"/>
  <c r="S252" i="45"/>
  <c r="I20" i="25"/>
  <c r="U27" i="44"/>
  <c r="U24" i="45"/>
  <c r="R184" i="45"/>
  <c r="H6" i="31"/>
  <c r="V8" i="44"/>
  <c r="V7" i="45"/>
  <c r="Q137" i="45"/>
  <c r="G13" i="32"/>
  <c r="R165" i="45"/>
  <c r="H14" i="22"/>
  <c r="R177" i="45"/>
  <c r="H26" i="22"/>
  <c r="R161" i="45"/>
  <c r="H10" i="22"/>
  <c r="V15" i="44"/>
  <c r="V13" i="45"/>
  <c r="S288" i="45"/>
  <c r="I2" i="30"/>
  <c r="V20" i="44"/>
  <c r="V18" i="45"/>
  <c r="V61" i="45" s="1"/>
  <c r="I12" i="30"/>
  <c r="I12" i="27"/>
  <c r="R216" i="45"/>
  <c r="H11" i="27"/>
  <c r="Q102" i="45"/>
  <c r="G5" i="23"/>
  <c r="R242" i="45"/>
  <c r="H10" i="25"/>
  <c r="J19" i="31"/>
  <c r="R280" i="45"/>
  <c r="H21" i="28"/>
  <c r="G5" i="29"/>
  <c r="Q318" i="45"/>
  <c r="I22" i="30"/>
  <c r="S308" i="45"/>
  <c r="I15" i="30"/>
  <c r="S301" i="45"/>
  <c r="T19" i="44"/>
  <c r="T17" i="45"/>
  <c r="T92" i="45"/>
  <c r="T335" i="45" s="1"/>
  <c r="T362" i="45"/>
  <c r="K22" i="26" s="1"/>
  <c r="T91" i="45"/>
  <c r="T361" i="45"/>
  <c r="K21" i="26" s="1"/>
  <c r="H18" i="27"/>
  <c r="R223" i="45"/>
  <c r="H7" i="22"/>
  <c r="S171" i="45"/>
  <c r="I20" i="22"/>
  <c r="Q237" i="45"/>
  <c r="G5" i="25"/>
  <c r="S198" i="45"/>
  <c r="I20" i="31"/>
  <c r="H17" i="23"/>
  <c r="R114" i="45"/>
  <c r="I22" i="25"/>
  <c r="S254" i="45"/>
  <c r="R282" i="45"/>
  <c r="H23" i="28"/>
  <c r="S294" i="45"/>
  <c r="I8" i="30"/>
  <c r="S154" i="45"/>
  <c r="I4" i="22"/>
  <c r="Q272" i="45"/>
  <c r="G13" i="28"/>
  <c r="T193" i="45"/>
  <c r="J15" i="31"/>
  <c r="Q218" i="45"/>
  <c r="G13" i="27"/>
  <c r="R273" i="45"/>
  <c r="H14" i="28"/>
  <c r="J19" i="28"/>
  <c r="Q210" i="45"/>
  <c r="G5" i="27"/>
  <c r="I9" i="28"/>
  <c r="R204" i="45"/>
  <c r="H26" i="31"/>
  <c r="Q164" i="45"/>
  <c r="G13" i="22"/>
  <c r="H10" i="29"/>
  <c r="R323" i="45"/>
  <c r="I3" i="29"/>
  <c r="S317" i="45"/>
  <c r="H7" i="23"/>
  <c r="H17" i="28"/>
  <c r="R276" i="45"/>
  <c r="U22" i="44"/>
  <c r="U20" i="45"/>
  <c r="U63" i="45" s="1"/>
  <c r="H2" i="28"/>
  <c r="R261" i="45"/>
  <c r="S112" i="45"/>
  <c r="I15" i="23"/>
  <c r="Q145" i="45"/>
  <c r="G21" i="32"/>
  <c r="S290" i="45"/>
  <c r="I3" i="30"/>
  <c r="I9" i="25"/>
  <c r="S200" i="45"/>
  <c r="I22" i="31"/>
  <c r="R296" i="45"/>
  <c r="H10" i="30"/>
  <c r="Q183" i="45"/>
  <c r="G5" i="31"/>
  <c r="R248" i="45"/>
  <c r="H16" i="25"/>
  <c r="R103" i="45"/>
  <c r="H6" i="23"/>
  <c r="I9" i="23"/>
  <c r="I9" i="30"/>
  <c r="R174" i="45"/>
  <c r="J19" i="22"/>
  <c r="R265" i="45"/>
  <c r="H6" i="28"/>
  <c r="R226" i="45"/>
  <c r="H21" i="27"/>
  <c r="S182" i="45"/>
  <c r="I3" i="31"/>
  <c r="R257" i="45"/>
  <c r="H25" i="25"/>
  <c r="S333" i="45"/>
  <c r="I20" i="29"/>
  <c r="I9" i="22"/>
  <c r="Q191" i="45"/>
  <c r="G13" i="31"/>
  <c r="T68" i="45"/>
  <c r="T350" i="45" s="1"/>
  <c r="K10" i="26" s="1"/>
  <c r="V52" i="45"/>
  <c r="V351" i="45" s="1"/>
  <c r="M11" i="26" s="1"/>
  <c r="R292" i="45"/>
  <c r="H6" i="30"/>
  <c r="R123" i="45"/>
  <c r="H26" i="23"/>
  <c r="S234" i="45"/>
  <c r="I2" i="25"/>
  <c r="H6" i="29"/>
  <c r="R319" i="45"/>
  <c r="Q131" i="45"/>
  <c r="G7" i="32"/>
  <c r="U28" i="44"/>
  <c r="U25" i="45"/>
  <c r="U68" i="45" s="1"/>
  <c r="T84" i="45"/>
  <c r="T354" i="45"/>
  <c r="K14" i="26" s="1"/>
  <c r="Q291" i="45"/>
  <c r="G5" i="30"/>
  <c r="U19" i="45"/>
  <c r="U62" i="45" s="1"/>
  <c r="U21" i="44"/>
  <c r="H17" i="27"/>
  <c r="R222" i="45"/>
  <c r="R175" i="45"/>
  <c r="R121" i="45"/>
  <c r="R202" i="45"/>
  <c r="R310" i="45"/>
  <c r="R283" i="45"/>
  <c r="R337" i="45"/>
  <c r="R148" i="45"/>
  <c r="R229" i="45"/>
  <c r="R256" i="45"/>
  <c r="S173" i="45"/>
  <c r="I22" i="22"/>
  <c r="V2" i="44"/>
  <c r="V2" i="45"/>
  <c r="S94" i="45"/>
  <c r="S364" i="45"/>
  <c r="J24" i="26" s="1"/>
  <c r="T6" i="45"/>
  <c r="T7" i="44"/>
  <c r="H17" i="22"/>
  <c r="R168" i="45"/>
  <c r="R167" i="45"/>
  <c r="H16" i="22"/>
  <c r="T101" i="45"/>
  <c r="J3" i="23"/>
  <c r="R113" i="45"/>
  <c r="H16" i="23"/>
  <c r="R111" i="45"/>
  <c r="H14" i="23"/>
  <c r="T166" i="45"/>
  <c r="J15" i="22"/>
  <c r="R329" i="45"/>
  <c r="H16" i="29"/>
  <c r="R195" i="45"/>
  <c r="H17" i="31"/>
  <c r="I4" i="29"/>
  <c r="S316" i="45"/>
  <c r="S225" i="45"/>
  <c r="I20" i="27"/>
  <c r="I9" i="31"/>
  <c r="Q326" i="45"/>
  <c r="G13" i="29"/>
  <c r="R327" i="45"/>
  <c r="H14" i="29"/>
  <c r="S235" i="45"/>
  <c r="I4" i="25"/>
  <c r="H17" i="32"/>
  <c r="R141" i="45"/>
  <c r="S227" i="45"/>
  <c r="I22" i="27"/>
  <c r="S128" i="45"/>
  <c r="I3" i="32"/>
  <c r="Q245" i="45"/>
  <c r="G13" i="25"/>
  <c r="T220" i="45"/>
  <c r="J15" i="27"/>
  <c r="Q212" i="45"/>
  <c r="G7" i="27"/>
  <c r="Q172" i="45"/>
  <c r="G21" i="22"/>
  <c r="S127" i="45"/>
  <c r="I4" i="32"/>
  <c r="U45" i="45"/>
  <c r="T29" i="44"/>
  <c r="T26" i="45"/>
  <c r="S77" i="45"/>
  <c r="S347" i="45"/>
  <c r="J7" i="26" s="1"/>
  <c r="S126" i="45"/>
  <c r="I2" i="32"/>
  <c r="U57" i="45"/>
  <c r="U356" i="45" s="1"/>
  <c r="L16" i="26" s="1"/>
  <c r="S93" i="45"/>
  <c r="S336" i="45" s="1"/>
  <c r="S363" i="45"/>
  <c r="J23" i="26" s="1"/>
  <c r="S79" i="45"/>
  <c r="S241" i="45" s="1"/>
  <c r="Q266" i="45"/>
  <c r="G7" i="28"/>
  <c r="I2" i="29"/>
  <c r="S315" i="45"/>
  <c r="H11" i="29"/>
  <c r="R324" i="45"/>
  <c r="U88" i="45"/>
  <c r="U358" i="45"/>
  <c r="L18" i="26" s="1"/>
  <c r="I9" i="29"/>
  <c r="R77" i="45"/>
  <c r="R104" i="45" s="1"/>
  <c r="R83" i="45"/>
  <c r="G21" i="30"/>
  <c r="Q307" i="45"/>
  <c r="J19" i="32"/>
  <c r="I12" i="29"/>
  <c r="J19" i="25"/>
  <c r="S146" i="45"/>
  <c r="I22" i="32"/>
  <c r="V16" i="44"/>
  <c r="V14" i="45"/>
  <c r="T23" i="44"/>
  <c r="T21" i="45"/>
  <c r="T64" i="45" s="1"/>
  <c r="R149" i="45"/>
  <c r="H25" i="32"/>
  <c r="J4" i="28"/>
  <c r="Q293" i="45"/>
  <c r="G7" i="30"/>
  <c r="S105" i="45"/>
  <c r="I8" i="23"/>
  <c r="R134" i="45"/>
  <c r="H10" i="32"/>
  <c r="R215" i="45"/>
  <c r="H10" i="27"/>
  <c r="V18" i="44"/>
  <c r="V16" i="45"/>
  <c r="R130" i="45"/>
  <c r="H6" i="32"/>
  <c r="S159" i="45"/>
  <c r="I8" i="22"/>
  <c r="S236" i="45"/>
  <c r="I3" i="25"/>
  <c r="R284" i="45"/>
  <c r="H25" i="28"/>
  <c r="S263" i="45"/>
  <c r="I3" i="28"/>
  <c r="Q118" i="45"/>
  <c r="G21" i="23"/>
  <c r="R211" i="45"/>
  <c r="H6" i="27"/>
  <c r="H14" i="30"/>
  <c r="R300" i="45"/>
  <c r="R207" i="45"/>
  <c r="H2" i="27"/>
  <c r="Q156" i="45"/>
  <c r="G5" i="22"/>
  <c r="S139" i="45"/>
  <c r="I15" i="32"/>
  <c r="H25" i="30"/>
  <c r="R311" i="45"/>
  <c r="R147" i="45"/>
  <c r="H23" i="32"/>
  <c r="S117" i="45"/>
  <c r="I20" i="23"/>
  <c r="R162" i="45"/>
  <c r="H11" i="22"/>
  <c r="R221" i="45"/>
  <c r="H16" i="27"/>
  <c r="T86" i="45"/>
  <c r="R269" i="45"/>
  <c r="H10" i="28"/>
  <c r="R255" i="45"/>
  <c r="R99" i="45"/>
  <c r="H2" i="23"/>
  <c r="J19" i="29"/>
  <c r="R157" i="45"/>
  <c r="H6" i="22"/>
  <c r="R249" i="45"/>
  <c r="H17" i="25"/>
  <c r="I12" i="25"/>
  <c r="R285" i="45"/>
  <c r="H26" i="28"/>
  <c r="R231" i="45"/>
  <c r="H26" i="27"/>
  <c r="R201" i="45"/>
  <c r="T78" i="45"/>
  <c r="T209" i="45"/>
  <c r="J3" i="27"/>
  <c r="R258" i="45"/>
  <c r="H26" i="25"/>
  <c r="H26" i="30"/>
  <c r="R312" i="45"/>
  <c r="H7" i="29"/>
  <c r="I12" i="23"/>
  <c r="Q299" i="45"/>
  <c r="G13" i="30"/>
  <c r="T279" i="45"/>
  <c r="J20" i="28"/>
  <c r="S181" i="45"/>
  <c r="I4" i="31"/>
  <c r="I9" i="27"/>
  <c r="R246" i="45"/>
  <c r="H14" i="25"/>
  <c r="S186" i="45"/>
  <c r="I8" i="31"/>
  <c r="R180" i="45"/>
  <c r="H2" i="31"/>
  <c r="S153" i="45"/>
  <c r="I2" i="22"/>
  <c r="R120" i="45"/>
  <c r="S47" i="45"/>
  <c r="S247" i="45"/>
  <c r="I15" i="25"/>
  <c r="I8" i="29"/>
  <c r="S321" i="45"/>
  <c r="R309" i="45"/>
  <c r="U12" i="45"/>
  <c r="U55" i="45" s="1"/>
  <c r="U14" i="44"/>
  <c r="W11" i="44"/>
  <c r="W9" i="45"/>
  <c r="U23" i="45"/>
  <c r="U26" i="44"/>
  <c r="R135" i="45"/>
  <c r="H11" i="32"/>
  <c r="R297" i="45"/>
  <c r="H11" i="30"/>
  <c r="I9" i="32"/>
  <c r="R188" i="45"/>
  <c r="H10" i="31"/>
  <c r="R203" i="45"/>
  <c r="H25" i="31"/>
  <c r="Q264" i="45"/>
  <c r="G5" i="28"/>
  <c r="R150" i="45"/>
  <c r="H26" i="32"/>
  <c r="J19" i="23"/>
  <c r="R243" i="45"/>
  <c r="H11" i="25"/>
  <c r="R185" i="45"/>
  <c r="H7" i="31"/>
  <c r="T5" i="44"/>
  <c r="T4" i="45"/>
  <c r="R108" i="45"/>
  <c r="H11" i="23"/>
  <c r="S274" i="45"/>
  <c r="I15" i="28"/>
  <c r="R192" i="45"/>
  <c r="H14" i="31"/>
  <c r="H18" i="25"/>
  <c r="R250" i="45"/>
  <c r="I13" i="17"/>
  <c r="I7" i="17"/>
  <c r="I27" i="17"/>
  <c r="I23" i="17"/>
  <c r="I19" i="17"/>
  <c r="I6" i="17"/>
  <c r="I10" i="17"/>
  <c r="I20" i="17"/>
  <c r="I29" i="17"/>
  <c r="I11" i="17"/>
  <c r="I21" i="17"/>
  <c r="I24" i="17"/>
  <c r="T27" i="45" l="1"/>
  <c r="T28" i="45" s="1"/>
  <c r="S133" i="45"/>
  <c r="R228" i="45"/>
  <c r="I23" i="27" s="1"/>
  <c r="S345" i="45"/>
  <c r="J5" i="26" s="1"/>
  <c r="S43" i="45"/>
  <c r="U342" i="45"/>
  <c r="L2" i="26" s="1"/>
  <c r="S75" i="45"/>
  <c r="R320" i="45"/>
  <c r="R169" i="45"/>
  <c r="H18" i="22"/>
  <c r="S132" i="45"/>
  <c r="J8" i="32" s="1"/>
  <c r="I8" i="32"/>
  <c r="S295" i="45"/>
  <c r="H18" i="31"/>
  <c r="R196" i="45"/>
  <c r="U86" i="45"/>
  <c r="H18" i="30"/>
  <c r="R304" i="45"/>
  <c r="S187" i="45"/>
  <c r="S322" i="45"/>
  <c r="H18" i="29"/>
  <c r="R331" i="45"/>
  <c r="T95" i="45"/>
  <c r="R115" i="45"/>
  <c r="H18" i="23"/>
  <c r="U72" i="45"/>
  <c r="H18" i="28"/>
  <c r="R277" i="45"/>
  <c r="S240" i="45"/>
  <c r="J8" i="25" s="1"/>
  <c r="I8" i="25"/>
  <c r="J9" i="25"/>
  <c r="J23" i="29"/>
  <c r="S104" i="45"/>
  <c r="I7" i="23"/>
  <c r="K22" i="29"/>
  <c r="S202" i="45"/>
  <c r="I24" i="31"/>
  <c r="U193" i="45"/>
  <c r="K15" i="31"/>
  <c r="R237" i="45"/>
  <c r="H5" i="25"/>
  <c r="R137" i="45"/>
  <c r="H13" i="32"/>
  <c r="T281" i="45"/>
  <c r="J22" i="28"/>
  <c r="S270" i="45"/>
  <c r="I11" i="28"/>
  <c r="S253" i="45"/>
  <c r="I21" i="25"/>
  <c r="U12" i="44"/>
  <c r="U10" i="45"/>
  <c r="I17" i="30"/>
  <c r="S303" i="45"/>
  <c r="S150" i="45"/>
  <c r="I26" i="32"/>
  <c r="T290" i="45"/>
  <c r="J3" i="30"/>
  <c r="I11" i="29"/>
  <c r="S324" i="45"/>
  <c r="U29" i="44"/>
  <c r="U26" i="45"/>
  <c r="U69" i="45" s="1"/>
  <c r="T128" i="45"/>
  <c r="J3" i="32"/>
  <c r="S121" i="45"/>
  <c r="I24" i="23"/>
  <c r="R131" i="45"/>
  <c r="H7" i="32"/>
  <c r="S160" i="45"/>
  <c r="J22" i="30"/>
  <c r="T308" i="45"/>
  <c r="V78" i="45"/>
  <c r="V50" i="45"/>
  <c r="V348" i="45" s="1"/>
  <c r="M8" i="26" s="1"/>
  <c r="T82" i="45"/>
  <c r="T352" i="45"/>
  <c r="K12" i="26" s="1"/>
  <c r="W18" i="44"/>
  <c r="W16" i="45"/>
  <c r="T274" i="45"/>
  <c r="J15" i="28"/>
  <c r="R264" i="45"/>
  <c r="H5" i="28"/>
  <c r="U84" i="45"/>
  <c r="U354" i="45"/>
  <c r="L14" i="26" s="1"/>
  <c r="T186" i="45"/>
  <c r="J8" i="31"/>
  <c r="S157" i="45"/>
  <c r="I6" i="22"/>
  <c r="T240" i="45"/>
  <c r="S215" i="45"/>
  <c r="I10" i="27"/>
  <c r="T146" i="45"/>
  <c r="J22" i="32"/>
  <c r="U7" i="44"/>
  <c r="U6" i="45"/>
  <c r="S175" i="45"/>
  <c r="I24" i="22"/>
  <c r="I6" i="29"/>
  <c r="S319" i="45"/>
  <c r="S106" i="45"/>
  <c r="R145" i="45"/>
  <c r="H21" i="32"/>
  <c r="R164" i="45"/>
  <c r="H13" i="22"/>
  <c r="R272" i="45"/>
  <c r="H13" i="28"/>
  <c r="T171" i="45"/>
  <c r="J20" i="22"/>
  <c r="W7" i="45"/>
  <c r="W50" i="45" s="1"/>
  <c r="W8" i="44"/>
  <c r="S338" i="45"/>
  <c r="I25" i="29"/>
  <c r="R129" i="45"/>
  <c r="H5" i="32"/>
  <c r="J2" i="29"/>
  <c r="T315" i="45"/>
  <c r="T227" i="45"/>
  <c r="J22" i="27"/>
  <c r="S195" i="45"/>
  <c r="I17" i="31"/>
  <c r="T49" i="45"/>
  <c r="T347" i="45" s="1"/>
  <c r="K7" i="26" s="1"/>
  <c r="T333" i="45"/>
  <c r="J20" i="29"/>
  <c r="H5" i="29"/>
  <c r="R318" i="45"/>
  <c r="V90" i="45"/>
  <c r="V360" i="45"/>
  <c r="M20" i="26" s="1"/>
  <c r="T79" i="45"/>
  <c r="T241" i="45" s="1"/>
  <c r="S82" i="45"/>
  <c r="T155" i="45"/>
  <c r="J3" i="22"/>
  <c r="R110" i="45"/>
  <c r="H13" i="23"/>
  <c r="S194" i="45"/>
  <c r="I16" i="31"/>
  <c r="X11" i="44"/>
  <c r="X9" i="45"/>
  <c r="X52" i="45" s="1"/>
  <c r="J4" i="29"/>
  <c r="S168" i="45"/>
  <c r="I17" i="22"/>
  <c r="J9" i="30"/>
  <c r="V14" i="44"/>
  <c r="V12" i="45"/>
  <c r="V55" i="45" s="1"/>
  <c r="I26" i="30"/>
  <c r="S312" i="45"/>
  <c r="S134" i="45"/>
  <c r="I10" i="32"/>
  <c r="S141" i="45"/>
  <c r="I17" i="32"/>
  <c r="S103" i="45"/>
  <c r="I6" i="23"/>
  <c r="T112" i="45"/>
  <c r="J15" i="23"/>
  <c r="S204" i="45"/>
  <c r="I26" i="31"/>
  <c r="J4" i="22"/>
  <c r="R158" i="45"/>
  <c r="W20" i="44"/>
  <c r="W18" i="45"/>
  <c r="S184" i="45"/>
  <c r="I6" i="31"/>
  <c r="I18" i="32"/>
  <c r="S142" i="45"/>
  <c r="V25" i="44"/>
  <c r="V22" i="45"/>
  <c r="U73" i="45"/>
  <c r="U344" i="45"/>
  <c r="L4" i="26" s="1"/>
  <c r="W52" i="45"/>
  <c r="W351" i="45" s="1"/>
  <c r="N11" i="26" s="1"/>
  <c r="S180" i="45"/>
  <c r="I2" i="31"/>
  <c r="S203" i="45"/>
  <c r="I25" i="31"/>
  <c r="S258" i="45"/>
  <c r="I26" i="25"/>
  <c r="S147" i="45"/>
  <c r="I23" i="32"/>
  <c r="R118" i="45"/>
  <c r="H21" i="23"/>
  <c r="J4" i="32"/>
  <c r="S329" i="45"/>
  <c r="I16" i="29"/>
  <c r="T234" i="45"/>
  <c r="J2" i="25"/>
  <c r="S257" i="45"/>
  <c r="I25" i="25"/>
  <c r="S261" i="45"/>
  <c r="I2" i="28"/>
  <c r="I18" i="27"/>
  <c r="S223" i="45"/>
  <c r="U67" i="45"/>
  <c r="U343" i="45" s="1"/>
  <c r="L3" i="26" s="1"/>
  <c r="U65" i="45"/>
  <c r="U365" i="45" s="1"/>
  <c r="L25" i="26" s="1"/>
  <c r="V4" i="44"/>
  <c r="V3" i="45"/>
  <c r="T117" i="45"/>
  <c r="J20" i="23"/>
  <c r="S108" i="45"/>
  <c r="I11" i="23"/>
  <c r="S246" i="45"/>
  <c r="I14" i="25"/>
  <c r="I23" i="30"/>
  <c r="S309" i="45"/>
  <c r="I25" i="30"/>
  <c r="S311" i="45"/>
  <c r="S188" i="45"/>
  <c r="I10" i="31"/>
  <c r="J8" i="29"/>
  <c r="T321" i="45"/>
  <c r="S214" i="45"/>
  <c r="K3" i="27"/>
  <c r="S99" i="45"/>
  <c r="I2" i="23"/>
  <c r="T263" i="45"/>
  <c r="J3" i="28"/>
  <c r="T105" i="45"/>
  <c r="J8" i="23"/>
  <c r="R266" i="45"/>
  <c r="H7" i="28"/>
  <c r="V45" i="45"/>
  <c r="S222" i="45"/>
  <c r="I17" i="27"/>
  <c r="S248" i="45"/>
  <c r="I16" i="25"/>
  <c r="S268" i="45"/>
  <c r="T294" i="45"/>
  <c r="J8" i="30"/>
  <c r="S280" i="45"/>
  <c r="I21" i="28"/>
  <c r="T288" i="45"/>
  <c r="J2" i="30"/>
  <c r="V27" i="44"/>
  <c r="V24" i="45"/>
  <c r="V67" i="45" s="1"/>
  <c r="J4" i="30"/>
  <c r="S339" i="45"/>
  <c r="I26" i="29"/>
  <c r="S189" i="45"/>
  <c r="I11" i="31"/>
  <c r="T328" i="45"/>
  <c r="J15" i="29"/>
  <c r="T73" i="45"/>
  <c r="T262" i="45" s="1"/>
  <c r="S255" i="45"/>
  <c r="I23" i="25"/>
  <c r="R172" i="45"/>
  <c r="H21" i="22"/>
  <c r="J4" i="25"/>
  <c r="U166" i="45"/>
  <c r="K15" i="22"/>
  <c r="W2" i="44"/>
  <c r="W2" i="45"/>
  <c r="S123" i="45"/>
  <c r="I26" i="23"/>
  <c r="T182" i="45"/>
  <c r="J3" i="31"/>
  <c r="U92" i="45"/>
  <c r="U335" i="45" s="1"/>
  <c r="U362" i="45"/>
  <c r="L22" i="26" s="1"/>
  <c r="V56" i="45"/>
  <c r="V355" i="45" s="1"/>
  <c r="M15" i="26" s="1"/>
  <c r="V58" i="45"/>
  <c r="V357" i="45" s="1"/>
  <c r="M17" i="26" s="1"/>
  <c r="J20" i="30"/>
  <c r="T306" i="45"/>
  <c r="T267" i="45"/>
  <c r="J8" i="28"/>
  <c r="S138" i="45"/>
  <c r="I14" i="32"/>
  <c r="S249" i="45"/>
  <c r="I17" i="25"/>
  <c r="S211" i="45"/>
  <c r="I6" i="27"/>
  <c r="J4" i="31"/>
  <c r="S201" i="45"/>
  <c r="I23" i="31"/>
  <c r="T139" i="45"/>
  <c r="J15" i="32"/>
  <c r="S284" i="45"/>
  <c r="I25" i="28"/>
  <c r="R293" i="45"/>
  <c r="H7" i="30"/>
  <c r="V21" i="44"/>
  <c r="V19" i="45"/>
  <c r="V62" i="45" s="1"/>
  <c r="R183" i="45"/>
  <c r="H5" i="31"/>
  <c r="V22" i="44"/>
  <c r="V20" i="45"/>
  <c r="R210" i="45"/>
  <c r="H5" i="27"/>
  <c r="S282" i="45"/>
  <c r="I23" i="28"/>
  <c r="W15" i="44"/>
  <c r="W13" i="45"/>
  <c r="T252" i="45"/>
  <c r="J20" i="25"/>
  <c r="W17" i="44"/>
  <c r="W15" i="45"/>
  <c r="T213" i="45"/>
  <c r="J8" i="27"/>
  <c r="W16" i="44"/>
  <c r="W14" i="45"/>
  <c r="T69" i="45"/>
  <c r="T364" i="45" s="1"/>
  <c r="K24" i="26" s="1"/>
  <c r="T47" i="45"/>
  <c r="T345" i="45" s="1"/>
  <c r="K5" i="26" s="1"/>
  <c r="T75" i="45"/>
  <c r="U5" i="44"/>
  <c r="U4" i="45"/>
  <c r="T133" i="45"/>
  <c r="J9" i="32"/>
  <c r="T247" i="45"/>
  <c r="J15" i="25"/>
  <c r="S269" i="45"/>
  <c r="I10" i="28"/>
  <c r="H21" i="30"/>
  <c r="R307" i="45"/>
  <c r="S228" i="45"/>
  <c r="S327" i="45"/>
  <c r="I14" i="29"/>
  <c r="S111" i="45"/>
  <c r="I14" i="23"/>
  <c r="T173" i="45"/>
  <c r="J22" i="22"/>
  <c r="U91" i="45"/>
  <c r="U361" i="45"/>
  <c r="L21" i="26" s="1"/>
  <c r="S292" i="45"/>
  <c r="I6" i="30"/>
  <c r="S226" i="45"/>
  <c r="I21" i="27"/>
  <c r="S276" i="45"/>
  <c r="I17" i="28"/>
  <c r="T254" i="45"/>
  <c r="J22" i="25"/>
  <c r="T96" i="45"/>
  <c r="U51" i="45"/>
  <c r="U349" i="45" s="1"/>
  <c r="L9" i="26" s="1"/>
  <c r="T76" i="45"/>
  <c r="S176" i="45"/>
  <c r="I25" i="22"/>
  <c r="S140" i="45"/>
  <c r="I16" i="32"/>
  <c r="R334" i="45"/>
  <c r="H21" i="29"/>
  <c r="S231" i="45"/>
  <c r="I26" i="27"/>
  <c r="S256" i="45"/>
  <c r="I24" i="25"/>
  <c r="S296" i="45"/>
  <c r="I10" i="30"/>
  <c r="S242" i="45"/>
  <c r="I10" i="25"/>
  <c r="S161" i="45"/>
  <c r="I10" i="22"/>
  <c r="T208" i="45"/>
  <c r="J4" i="27"/>
  <c r="R239" i="45"/>
  <c r="V9" i="44"/>
  <c r="V8" i="45"/>
  <c r="U48" i="45"/>
  <c r="U346" i="45" s="1"/>
  <c r="L6" i="26" s="1"/>
  <c r="R212" i="45"/>
  <c r="H7" i="27"/>
  <c r="R326" i="45"/>
  <c r="H13" i="29"/>
  <c r="S113" i="45"/>
  <c r="I16" i="23"/>
  <c r="S229" i="45"/>
  <c r="I24" i="27"/>
  <c r="R291" i="45"/>
  <c r="H5" i="30"/>
  <c r="V81" i="45"/>
  <c r="S265" i="45"/>
  <c r="I6" i="28"/>
  <c r="S114" i="45"/>
  <c r="I17" i="23"/>
  <c r="U87" i="45"/>
  <c r="S122" i="45"/>
  <c r="I25" i="23"/>
  <c r="V6" i="44"/>
  <c r="V5" i="45"/>
  <c r="S192" i="45"/>
  <c r="I14" i="31"/>
  <c r="U279" i="45"/>
  <c r="K20" i="28"/>
  <c r="R156" i="45"/>
  <c r="H5" i="22"/>
  <c r="S243" i="45"/>
  <c r="I11" i="25"/>
  <c r="S135" i="45"/>
  <c r="I11" i="32"/>
  <c r="S120" i="45"/>
  <c r="I23" i="23"/>
  <c r="R299" i="45"/>
  <c r="H13" i="30"/>
  <c r="S285" i="45"/>
  <c r="I26" i="28"/>
  <c r="S221" i="45"/>
  <c r="I16" i="27"/>
  <c r="S207" i="45"/>
  <c r="I2" i="27"/>
  <c r="T159" i="45"/>
  <c r="J8" i="22"/>
  <c r="S149" i="45"/>
  <c r="I25" i="32"/>
  <c r="S148" i="45"/>
  <c r="I24" i="32"/>
  <c r="T80" i="45"/>
  <c r="T200" i="45"/>
  <c r="J22" i="31"/>
  <c r="S273" i="45"/>
  <c r="I14" i="28"/>
  <c r="R102" i="45"/>
  <c r="H5" i="23"/>
  <c r="S177" i="45"/>
  <c r="I26" i="22"/>
  <c r="T119" i="45"/>
  <c r="J22" i="23"/>
  <c r="T144" i="45"/>
  <c r="J20" i="32"/>
  <c r="S275" i="45"/>
  <c r="I16" i="28"/>
  <c r="S185" i="45"/>
  <c r="I7" i="31"/>
  <c r="S297" i="45"/>
  <c r="I11" i="30"/>
  <c r="I18" i="25"/>
  <c r="S250" i="45"/>
  <c r="V23" i="45"/>
  <c r="V26" i="44"/>
  <c r="I14" i="30"/>
  <c r="S300" i="45"/>
  <c r="T93" i="45"/>
  <c r="T336" i="45" s="1"/>
  <c r="T363" i="45"/>
  <c r="K23" i="26" s="1"/>
  <c r="J9" i="29"/>
  <c r="T322" i="45"/>
  <c r="T126" i="45"/>
  <c r="J2" i="32"/>
  <c r="U220" i="45"/>
  <c r="K15" i="27"/>
  <c r="T187" i="45"/>
  <c r="J9" i="31"/>
  <c r="K3" i="23"/>
  <c r="S337" i="45"/>
  <c r="I24" i="29"/>
  <c r="J3" i="29"/>
  <c r="T317" i="45"/>
  <c r="T60" i="45"/>
  <c r="T359" i="45" s="1"/>
  <c r="K19" i="26" s="1"/>
  <c r="U13" i="44"/>
  <c r="U11" i="45"/>
  <c r="S238" i="45"/>
  <c r="I6" i="25"/>
  <c r="S330" i="45"/>
  <c r="I17" i="29"/>
  <c r="T236" i="45"/>
  <c r="J3" i="25"/>
  <c r="U66" i="45"/>
  <c r="U366" i="45" s="1"/>
  <c r="L26" i="26" s="1"/>
  <c r="T153" i="45"/>
  <c r="J2" i="22"/>
  <c r="S162" i="45"/>
  <c r="I11" i="22"/>
  <c r="S130" i="45"/>
  <c r="I6" i="32"/>
  <c r="U23" i="44"/>
  <c r="U21" i="45"/>
  <c r="S283" i="45"/>
  <c r="I24" i="28"/>
  <c r="U80" i="45"/>
  <c r="U350" i="45"/>
  <c r="L10" i="26" s="1"/>
  <c r="S174" i="45"/>
  <c r="I23" i="22"/>
  <c r="R218" i="45"/>
  <c r="H13" i="27"/>
  <c r="T198" i="45"/>
  <c r="J20" i="31"/>
  <c r="U19" i="44"/>
  <c r="U17" i="45"/>
  <c r="S216" i="45"/>
  <c r="I11" i="27"/>
  <c r="S165" i="45"/>
  <c r="I14" i="22"/>
  <c r="S199" i="45"/>
  <c r="I21" i="31"/>
  <c r="S107" i="45"/>
  <c r="I10" i="23"/>
  <c r="T83" i="45"/>
  <c r="T353" i="45"/>
  <c r="K13" i="26" s="1"/>
  <c r="T100" i="45"/>
  <c r="J4" i="23"/>
  <c r="I7" i="29"/>
  <c r="S320" i="45"/>
  <c r="V59" i="45"/>
  <c r="V358" i="45" s="1"/>
  <c r="M18" i="26" s="1"/>
  <c r="V57" i="45"/>
  <c r="V356" i="45" s="1"/>
  <c r="M16" i="26" s="1"/>
  <c r="R245" i="45"/>
  <c r="H13" i="25"/>
  <c r="T225" i="45"/>
  <c r="J20" i="27"/>
  <c r="S167" i="45"/>
  <c r="I16" i="22"/>
  <c r="I24" i="30"/>
  <c r="S310" i="45"/>
  <c r="V28" i="44"/>
  <c r="V25" i="45"/>
  <c r="V68" i="45" s="1"/>
  <c r="R191" i="45"/>
  <c r="H13" i="31"/>
  <c r="I10" i="29"/>
  <c r="S323" i="45"/>
  <c r="J15" i="30"/>
  <c r="T301" i="45"/>
  <c r="I16" i="30"/>
  <c r="S302" i="45"/>
  <c r="U78" i="45"/>
  <c r="S230" i="45"/>
  <c r="I25" i="27"/>
  <c r="T219" i="45"/>
  <c r="J14" i="27"/>
  <c r="G47" i="16"/>
  <c r="G48" i="16"/>
  <c r="G94" i="16" s="1"/>
  <c r="G50" i="16"/>
  <c r="G51" i="16"/>
  <c r="G52" i="16"/>
  <c r="G55" i="16"/>
  <c r="G56" i="16"/>
  <c r="G57" i="16"/>
  <c r="G58" i="16"/>
  <c r="G60" i="16"/>
  <c r="G61" i="16"/>
  <c r="G62" i="16"/>
  <c r="G63" i="16"/>
  <c r="G99" i="16" s="1"/>
  <c r="G65" i="16"/>
  <c r="G66" i="16"/>
  <c r="G67" i="16"/>
  <c r="G68" i="16"/>
  <c r="G101" i="16" s="1"/>
  <c r="G69" i="16"/>
  <c r="G70" i="16"/>
  <c r="G71" i="16"/>
  <c r="G72" i="16"/>
  <c r="G103" i="16" s="1"/>
  <c r="G73" i="16"/>
  <c r="G104" i="16" s="1"/>
  <c r="G74" i="16"/>
  <c r="G106" i="16" s="1"/>
  <c r="G75" i="16"/>
  <c r="G107" i="16" s="1"/>
  <c r="G76" i="16"/>
  <c r="G108" i="16" s="1"/>
  <c r="G77" i="16"/>
  <c r="G114" i="16" s="1"/>
  <c r="G78" i="16"/>
  <c r="G105" i="16" s="1"/>
  <c r="G79" i="16"/>
  <c r="G112" i="16" s="1"/>
  <c r="G82" i="16"/>
  <c r="G109" i="16" s="1"/>
  <c r="G84" i="16"/>
  <c r="G111" i="16" s="1"/>
  <c r="G85" i="16"/>
  <c r="G87" i="16"/>
  <c r="G88" i="16"/>
  <c r="G89" i="16"/>
  <c r="G115" i="16" s="1"/>
  <c r="G90" i="16"/>
  <c r="G46" i="16"/>
  <c r="U27" i="45" l="1"/>
  <c r="U28" i="45" s="1"/>
  <c r="W45" i="45"/>
  <c r="V342" i="45"/>
  <c r="M2" i="26" s="1"/>
  <c r="T43" i="45"/>
  <c r="U96" i="45"/>
  <c r="T295" i="45"/>
  <c r="U74" i="45"/>
  <c r="T132" i="45"/>
  <c r="K8" i="32" s="1"/>
  <c r="S331" i="45"/>
  <c r="I18" i="29"/>
  <c r="I18" i="30"/>
  <c r="S304" i="45"/>
  <c r="I18" i="31"/>
  <c r="S196" i="45"/>
  <c r="W81" i="45"/>
  <c r="I18" i="28"/>
  <c r="S277" i="45"/>
  <c r="V85" i="45"/>
  <c r="V220" i="45" s="1"/>
  <c r="S115" i="45"/>
  <c r="I18" i="23"/>
  <c r="I18" i="22"/>
  <c r="S169" i="45"/>
  <c r="K9" i="25"/>
  <c r="L22" i="29"/>
  <c r="K23" i="29"/>
  <c r="T142" i="45"/>
  <c r="J18" i="32"/>
  <c r="K9" i="31"/>
  <c r="J24" i="25"/>
  <c r="J17" i="28"/>
  <c r="T276" i="45"/>
  <c r="W58" i="45"/>
  <c r="W357" i="45" s="1"/>
  <c r="N17" i="26" s="1"/>
  <c r="T289" i="45"/>
  <c r="S118" i="45"/>
  <c r="I21" i="23"/>
  <c r="K22" i="30"/>
  <c r="U308" i="45"/>
  <c r="U290" i="45"/>
  <c r="K3" i="30"/>
  <c r="S237" i="45"/>
  <c r="I5" i="25"/>
  <c r="X2" i="44"/>
  <c r="X2" i="45"/>
  <c r="J25" i="30"/>
  <c r="T311" i="45"/>
  <c r="T194" i="45"/>
  <c r="J16" i="31"/>
  <c r="S272" i="45"/>
  <c r="I13" i="28"/>
  <c r="T230" i="45"/>
  <c r="J25" i="27"/>
  <c r="U236" i="45"/>
  <c r="K3" i="25"/>
  <c r="T297" i="45"/>
  <c r="J11" i="30"/>
  <c r="U200" i="45"/>
  <c r="K22" i="31"/>
  <c r="U225" i="45"/>
  <c r="K20" i="27"/>
  <c r="T107" i="45"/>
  <c r="J10" i="23"/>
  <c r="T120" i="45"/>
  <c r="J23" i="23"/>
  <c r="S212" i="45"/>
  <c r="I7" i="27"/>
  <c r="T269" i="45"/>
  <c r="J10" i="28"/>
  <c r="X15" i="45"/>
  <c r="X17" i="44"/>
  <c r="S293" i="45"/>
  <c r="I7" i="30"/>
  <c r="U267" i="45"/>
  <c r="K8" i="28"/>
  <c r="L15" i="22"/>
  <c r="V74" i="45"/>
  <c r="V343" i="45"/>
  <c r="M3" i="26" s="1"/>
  <c r="S266" i="45"/>
  <c r="I7" i="28"/>
  <c r="J23" i="30"/>
  <c r="T309" i="45"/>
  <c r="T223" i="45"/>
  <c r="J18" i="27"/>
  <c r="T134" i="45"/>
  <c r="J10" i="32"/>
  <c r="S110" i="45"/>
  <c r="I13" i="23"/>
  <c r="J17" i="31"/>
  <c r="T195" i="45"/>
  <c r="S164" i="45"/>
  <c r="I13" i="22"/>
  <c r="T157" i="45"/>
  <c r="J6" i="22"/>
  <c r="J16" i="30"/>
  <c r="T302" i="45"/>
  <c r="J17" i="29"/>
  <c r="T330" i="45"/>
  <c r="L15" i="27"/>
  <c r="J7" i="31"/>
  <c r="U76" i="45"/>
  <c r="T231" i="45"/>
  <c r="J26" i="27"/>
  <c r="T226" i="45"/>
  <c r="J21" i="27"/>
  <c r="K20" i="30"/>
  <c r="U306" i="45"/>
  <c r="W27" i="44"/>
  <c r="W24" i="45"/>
  <c r="W67" i="45" s="1"/>
  <c r="T147" i="45"/>
  <c r="J23" i="32"/>
  <c r="T184" i="45"/>
  <c r="J6" i="31"/>
  <c r="J26" i="30"/>
  <c r="T312" i="45"/>
  <c r="T160" i="45"/>
  <c r="J9" i="22"/>
  <c r="T150" i="45"/>
  <c r="J26" i="32"/>
  <c r="L15" i="31"/>
  <c r="J24" i="28"/>
  <c r="U247" i="45"/>
  <c r="K15" i="25"/>
  <c r="U252" i="45"/>
  <c r="K20" i="25"/>
  <c r="T284" i="45"/>
  <c r="J25" i="28"/>
  <c r="T235" i="45"/>
  <c r="U105" i="45"/>
  <c r="K8" i="23"/>
  <c r="W61" i="45"/>
  <c r="W360" i="45" s="1"/>
  <c r="N20" i="26" s="1"/>
  <c r="U155" i="45"/>
  <c r="K3" i="22"/>
  <c r="U227" i="45"/>
  <c r="K22" i="27"/>
  <c r="S145" i="45"/>
  <c r="I21" i="32"/>
  <c r="U186" i="45"/>
  <c r="K8" i="31"/>
  <c r="J17" i="30"/>
  <c r="T303" i="45"/>
  <c r="S299" i="45"/>
  <c r="I13" i="30"/>
  <c r="T199" i="45"/>
  <c r="J21" i="31"/>
  <c r="J24" i="32"/>
  <c r="T135" i="45"/>
  <c r="J11" i="32"/>
  <c r="K15" i="30"/>
  <c r="U301" i="45"/>
  <c r="V86" i="45"/>
  <c r="U64" i="45"/>
  <c r="U363" i="45" s="1"/>
  <c r="L23" i="26" s="1"/>
  <c r="T238" i="45"/>
  <c r="J6" i="25"/>
  <c r="U126" i="45"/>
  <c r="K2" i="32"/>
  <c r="T275" i="45"/>
  <c r="J16" i="28"/>
  <c r="J17" i="23"/>
  <c r="T114" i="45"/>
  <c r="V51" i="45"/>
  <c r="V349" i="45" s="1"/>
  <c r="M9" i="26" s="1"/>
  <c r="S334" i="45"/>
  <c r="I21" i="29"/>
  <c r="T292" i="45"/>
  <c r="J6" i="30"/>
  <c r="W56" i="45"/>
  <c r="W355" i="45" s="1"/>
  <c r="N15" i="26" s="1"/>
  <c r="V87" i="45"/>
  <c r="U288" i="45"/>
  <c r="K2" i="30"/>
  <c r="T246" i="45"/>
  <c r="J14" i="25"/>
  <c r="T261" i="45"/>
  <c r="J2" i="28"/>
  <c r="T258" i="45"/>
  <c r="J26" i="25"/>
  <c r="X20" i="44"/>
  <c r="X18" i="45"/>
  <c r="V84" i="45"/>
  <c r="V354" i="45"/>
  <c r="M14" i="26" s="1"/>
  <c r="K2" i="29"/>
  <c r="U315" i="45"/>
  <c r="T106" i="45"/>
  <c r="J9" i="23"/>
  <c r="S131" i="45"/>
  <c r="I7" i="32"/>
  <c r="J24" i="31"/>
  <c r="S326" i="45"/>
  <c r="I13" i="29"/>
  <c r="T165" i="45"/>
  <c r="J14" i="22"/>
  <c r="U83" i="45"/>
  <c r="U54" i="45"/>
  <c r="U353" i="45" s="1"/>
  <c r="L13" i="26" s="1"/>
  <c r="K9" i="29"/>
  <c r="T149" i="45"/>
  <c r="J25" i="32"/>
  <c r="T243" i="45"/>
  <c r="J11" i="25"/>
  <c r="W9" i="44"/>
  <c r="W8" i="45"/>
  <c r="K9" i="32"/>
  <c r="X15" i="44"/>
  <c r="X13" i="45"/>
  <c r="U139" i="45"/>
  <c r="K15" i="32"/>
  <c r="S172" i="45"/>
  <c r="I21" i="22"/>
  <c r="U263" i="45"/>
  <c r="K3" i="28"/>
  <c r="S158" i="45"/>
  <c r="I7" i="22"/>
  <c r="W12" i="45"/>
  <c r="W14" i="44"/>
  <c r="J6" i="29"/>
  <c r="T319" i="45"/>
  <c r="U53" i="45"/>
  <c r="U352" i="45" s="1"/>
  <c r="L12" i="26" s="1"/>
  <c r="T122" i="45"/>
  <c r="J25" i="23"/>
  <c r="S245" i="45"/>
  <c r="I13" i="25"/>
  <c r="V23" i="44"/>
  <c r="V21" i="45"/>
  <c r="V13" i="44"/>
  <c r="V11" i="45"/>
  <c r="U144" i="45"/>
  <c r="K20" i="32"/>
  <c r="T265" i="45"/>
  <c r="J6" i="28"/>
  <c r="S239" i="45"/>
  <c r="I7" i="25"/>
  <c r="T140" i="45"/>
  <c r="J16" i="32"/>
  <c r="U47" i="45"/>
  <c r="T280" i="45"/>
  <c r="J21" i="28"/>
  <c r="T257" i="45"/>
  <c r="J25" i="25"/>
  <c r="T203" i="45"/>
  <c r="J25" i="31"/>
  <c r="S163" i="45"/>
  <c r="S136" i="45"/>
  <c r="S271" i="45"/>
  <c r="S244" i="45"/>
  <c r="S109" i="45"/>
  <c r="S325" i="45"/>
  <c r="S190" i="45"/>
  <c r="S298" i="45"/>
  <c r="S217" i="45"/>
  <c r="J24" i="23"/>
  <c r="V12" i="44"/>
  <c r="V10" i="45"/>
  <c r="V53" i="45" s="1"/>
  <c r="T138" i="45"/>
  <c r="J14" i="32"/>
  <c r="V88" i="45"/>
  <c r="T216" i="45"/>
  <c r="J11" i="27"/>
  <c r="T130" i="45"/>
  <c r="J6" i="32"/>
  <c r="T89" i="45"/>
  <c r="U159" i="45"/>
  <c r="K8" i="22"/>
  <c r="S156" i="45"/>
  <c r="I5" i="22"/>
  <c r="V5" i="44"/>
  <c r="V4" i="45"/>
  <c r="T282" i="45"/>
  <c r="J23" i="28"/>
  <c r="T201" i="45"/>
  <c r="J23" i="31"/>
  <c r="T255" i="45"/>
  <c r="J23" i="25"/>
  <c r="T99" i="45"/>
  <c r="J2" i="23"/>
  <c r="T154" i="45"/>
  <c r="K9" i="30"/>
  <c r="S129" i="45"/>
  <c r="I5" i="32"/>
  <c r="S264" i="45"/>
  <c r="I5" i="28"/>
  <c r="T167" i="45"/>
  <c r="J16" i="22"/>
  <c r="T174" i="45"/>
  <c r="J23" i="22"/>
  <c r="W21" i="44"/>
  <c r="W19" i="45"/>
  <c r="J7" i="29"/>
  <c r="U60" i="45"/>
  <c r="U359" i="45" s="1"/>
  <c r="L19" i="26" s="1"/>
  <c r="U119" i="45"/>
  <c r="K22" i="23"/>
  <c r="U208" i="45"/>
  <c r="K4" i="27"/>
  <c r="T176" i="45"/>
  <c r="J25" i="22"/>
  <c r="U173" i="45"/>
  <c r="K22" i="22"/>
  <c r="U262" i="45"/>
  <c r="K4" i="28"/>
  <c r="U294" i="45"/>
  <c r="K8" i="30"/>
  <c r="T108" i="45"/>
  <c r="J11" i="23"/>
  <c r="U234" i="45"/>
  <c r="K2" i="25"/>
  <c r="T180" i="45"/>
  <c r="J2" i="31"/>
  <c r="J24" i="22"/>
  <c r="U128" i="45"/>
  <c r="K3" i="32"/>
  <c r="T253" i="45"/>
  <c r="J21" i="25"/>
  <c r="J10" i="29"/>
  <c r="T323" i="45"/>
  <c r="S191" i="45"/>
  <c r="I13" i="31"/>
  <c r="V19" i="44"/>
  <c r="V17" i="45"/>
  <c r="T162" i="45"/>
  <c r="J11" i="22"/>
  <c r="K3" i="29"/>
  <c r="U317" i="45"/>
  <c r="J14" i="30"/>
  <c r="T300" i="45"/>
  <c r="T207" i="45"/>
  <c r="J2" i="27"/>
  <c r="V279" i="45"/>
  <c r="L20" i="28"/>
  <c r="S291" i="45"/>
  <c r="I5" i="30"/>
  <c r="S210" i="45"/>
  <c r="I5" i="27"/>
  <c r="T181" i="45"/>
  <c r="T268" i="45"/>
  <c r="J9" i="28"/>
  <c r="T204" i="45"/>
  <c r="J26" i="31"/>
  <c r="J17" i="22"/>
  <c r="T168" i="45"/>
  <c r="T338" i="45"/>
  <c r="J25" i="29"/>
  <c r="U49" i="45"/>
  <c r="U347" i="45" s="1"/>
  <c r="L7" i="26" s="1"/>
  <c r="U274" i="45"/>
  <c r="K15" i="28"/>
  <c r="U94" i="45"/>
  <c r="U364" i="45"/>
  <c r="L24" i="26" s="1"/>
  <c r="U219" i="45"/>
  <c r="K14" i="27"/>
  <c r="U213" i="45"/>
  <c r="K8" i="27"/>
  <c r="J17" i="32"/>
  <c r="T141" i="45"/>
  <c r="U240" i="45"/>
  <c r="K8" i="25"/>
  <c r="V80" i="45"/>
  <c r="V350" i="45"/>
  <c r="M10" i="26" s="1"/>
  <c r="T177" i="45"/>
  <c r="J26" i="22"/>
  <c r="T161" i="45"/>
  <c r="J10" i="22"/>
  <c r="U79" i="45"/>
  <c r="U241" i="45" s="1"/>
  <c r="T111" i="45"/>
  <c r="J14" i="23"/>
  <c r="T94" i="45"/>
  <c r="T283" i="45" s="1"/>
  <c r="V63" i="45"/>
  <c r="V362" i="45" s="1"/>
  <c r="M22" i="26" s="1"/>
  <c r="U328" i="45"/>
  <c r="K15" i="29"/>
  <c r="T214" i="45"/>
  <c r="J9" i="27"/>
  <c r="U117" i="45"/>
  <c r="K20" i="23"/>
  <c r="T329" i="45"/>
  <c r="J16" i="29"/>
  <c r="T316" i="45"/>
  <c r="I5" i="29"/>
  <c r="S318" i="45"/>
  <c r="X8" i="44"/>
  <c r="X7" i="45"/>
  <c r="V7" i="44"/>
  <c r="V6" i="45"/>
  <c r="W59" i="45"/>
  <c r="W358" i="45" s="1"/>
  <c r="N18" i="26" s="1"/>
  <c r="V29" i="44"/>
  <c r="V26" i="45"/>
  <c r="V69" i="45" s="1"/>
  <c r="T270" i="45"/>
  <c r="J11" i="28"/>
  <c r="J7" i="23"/>
  <c r="T221" i="45"/>
  <c r="J16" i="27"/>
  <c r="T192" i="45"/>
  <c r="J14" i="31"/>
  <c r="W22" i="44"/>
  <c r="W20" i="45"/>
  <c r="T211" i="45"/>
  <c r="J6" i="27"/>
  <c r="U182" i="45"/>
  <c r="K3" i="31"/>
  <c r="T248" i="45"/>
  <c r="J16" i="25"/>
  <c r="K8" i="29"/>
  <c r="U321" i="45"/>
  <c r="V46" i="45"/>
  <c r="V344" i="45" s="1"/>
  <c r="M4" i="26" s="1"/>
  <c r="U112" i="45"/>
  <c r="K15" i="23"/>
  <c r="W78" i="45"/>
  <c r="W348" i="45"/>
  <c r="N8" i="26" s="1"/>
  <c r="X18" i="44"/>
  <c r="X16" i="45"/>
  <c r="J11" i="29"/>
  <c r="T324" i="45"/>
  <c r="W26" i="44"/>
  <c r="W23" i="45"/>
  <c r="J24" i="30"/>
  <c r="J24" i="29"/>
  <c r="V66" i="45"/>
  <c r="V366" i="45" s="1"/>
  <c r="M26" i="26" s="1"/>
  <c r="S102" i="45"/>
  <c r="I5" i="23"/>
  <c r="V48" i="45"/>
  <c r="V346" i="45" s="1"/>
  <c r="M6" i="26" s="1"/>
  <c r="T242" i="45"/>
  <c r="J10" i="25"/>
  <c r="T327" i="45"/>
  <c r="J14" i="29"/>
  <c r="W57" i="45"/>
  <c r="W356" i="45" s="1"/>
  <c r="N16" i="26" s="1"/>
  <c r="T189" i="45"/>
  <c r="J11" i="31"/>
  <c r="W4" i="44"/>
  <c r="W3" i="45"/>
  <c r="T127" i="45"/>
  <c r="X81" i="45"/>
  <c r="X351" i="45"/>
  <c r="O11" i="26" s="1"/>
  <c r="U146" i="45"/>
  <c r="K22" i="32"/>
  <c r="U281" i="45"/>
  <c r="K22" i="28"/>
  <c r="W28" i="44"/>
  <c r="W25" i="45"/>
  <c r="W68" i="45" s="1"/>
  <c r="U198" i="45"/>
  <c r="K20" i="31"/>
  <c r="U153" i="45"/>
  <c r="K2" i="22"/>
  <c r="J24" i="27"/>
  <c r="U100" i="45"/>
  <c r="K4" i="23"/>
  <c r="S218" i="45"/>
  <c r="I13" i="27"/>
  <c r="T250" i="45"/>
  <c r="J18" i="25"/>
  <c r="T285" i="45"/>
  <c r="J26" i="28"/>
  <c r="W5" i="45"/>
  <c r="W6" i="44"/>
  <c r="T113" i="45"/>
  <c r="J16" i="23"/>
  <c r="T228" i="45"/>
  <c r="J23" i="27"/>
  <c r="X16" i="44"/>
  <c r="X14" i="45"/>
  <c r="X57" i="45" s="1"/>
  <c r="S183" i="45"/>
  <c r="I5" i="31"/>
  <c r="T249" i="45"/>
  <c r="J17" i="25"/>
  <c r="T123" i="45"/>
  <c r="J26" i="23"/>
  <c r="T222" i="45"/>
  <c r="J17" i="27"/>
  <c r="U95" i="45"/>
  <c r="V65" i="45"/>
  <c r="V365" i="45" s="1"/>
  <c r="M25" i="26" s="1"/>
  <c r="T103" i="45"/>
  <c r="J6" i="23"/>
  <c r="Y11" i="44"/>
  <c r="Y9" i="45"/>
  <c r="U333" i="45"/>
  <c r="K20" i="29"/>
  <c r="U171" i="45"/>
  <c r="K20" i="22"/>
  <c r="T273" i="45"/>
  <c r="J14" i="28"/>
  <c r="T296" i="45"/>
  <c r="J10" i="30"/>
  <c r="U254" i="45"/>
  <c r="K22" i="25"/>
  <c r="I21" i="30"/>
  <c r="S307" i="45"/>
  <c r="V91" i="45"/>
  <c r="V361" i="45"/>
  <c r="M21" i="26" s="1"/>
  <c r="W72" i="45"/>
  <c r="W342" i="45"/>
  <c r="N2" i="26" s="1"/>
  <c r="T339" i="45"/>
  <c r="J26" i="29"/>
  <c r="V72" i="45"/>
  <c r="T188" i="45"/>
  <c r="J10" i="31"/>
  <c r="W25" i="44"/>
  <c r="W22" i="45"/>
  <c r="W65" i="45" s="1"/>
  <c r="T77" i="45"/>
  <c r="T320" i="45" s="1"/>
  <c r="T215" i="45"/>
  <c r="J10" i="27"/>
  <c r="S137" i="45"/>
  <c r="I13" i="32"/>
  <c r="G98" i="16"/>
  <c r="G116" i="16"/>
  <c r="G97" i="16"/>
  <c r="G100" i="16"/>
  <c r="G96" i="16"/>
  <c r="G78" i="19"/>
  <c r="G102" i="16"/>
  <c r="G77" i="19"/>
  <c r="G121" i="19" s="1"/>
  <c r="U41" i="3"/>
  <c r="U40" i="3"/>
  <c r="U39" i="3"/>
  <c r="U38" i="3"/>
  <c r="U37" i="3"/>
  <c r="U36" i="3"/>
  <c r="U35" i="3"/>
  <c r="U34" i="3"/>
  <c r="U33" i="3"/>
  <c r="U32" i="3"/>
  <c r="U31" i="3"/>
  <c r="U30" i="3"/>
  <c r="U29" i="3"/>
  <c r="U28" i="3"/>
  <c r="U27" i="3"/>
  <c r="U26" i="3"/>
  <c r="U25" i="3"/>
  <c r="U24" i="3"/>
  <c r="U23" i="3"/>
  <c r="U22" i="3"/>
  <c r="U21" i="3"/>
  <c r="U20" i="3"/>
  <c r="U19" i="3"/>
  <c r="U18" i="3"/>
  <c r="U17" i="3"/>
  <c r="U16" i="3"/>
  <c r="U15" i="3"/>
  <c r="U14" i="3"/>
  <c r="U13" i="3"/>
  <c r="U12" i="3"/>
  <c r="U11" i="3"/>
  <c r="U10" i="3"/>
  <c r="U9" i="3"/>
  <c r="U8" i="3"/>
  <c r="U7" i="3"/>
  <c r="U6" i="3"/>
  <c r="U5" i="3"/>
  <c r="U4" i="3"/>
  <c r="U3" i="3"/>
  <c r="U41" i="4"/>
  <c r="U40" i="4"/>
  <c r="U39" i="4"/>
  <c r="U38" i="4"/>
  <c r="U37" i="4"/>
  <c r="U36" i="4"/>
  <c r="U35" i="4"/>
  <c r="U34" i="4"/>
  <c r="U33" i="4"/>
  <c r="U32" i="4"/>
  <c r="U31" i="4"/>
  <c r="U30" i="4"/>
  <c r="U29" i="4"/>
  <c r="U28" i="4"/>
  <c r="U27" i="4"/>
  <c r="U26" i="4"/>
  <c r="U25" i="4"/>
  <c r="U24" i="4"/>
  <c r="U23" i="4"/>
  <c r="U22" i="4"/>
  <c r="U21" i="4"/>
  <c r="U20" i="4"/>
  <c r="U19" i="4"/>
  <c r="U18" i="4"/>
  <c r="U17" i="4"/>
  <c r="U16" i="4"/>
  <c r="U15" i="4"/>
  <c r="U14" i="4"/>
  <c r="U13" i="4"/>
  <c r="U12" i="4"/>
  <c r="U11" i="4"/>
  <c r="U10" i="4"/>
  <c r="U9" i="4"/>
  <c r="U8" i="4"/>
  <c r="U7" i="4"/>
  <c r="U6" i="4"/>
  <c r="U5" i="4"/>
  <c r="U4" i="4"/>
  <c r="U3" i="4"/>
  <c r="U41" i="9"/>
  <c r="U40" i="9"/>
  <c r="U39" i="9"/>
  <c r="U38" i="9"/>
  <c r="U37" i="9"/>
  <c r="U36" i="9"/>
  <c r="U35" i="9"/>
  <c r="U34" i="9"/>
  <c r="U33" i="9"/>
  <c r="U32" i="9"/>
  <c r="U31" i="9"/>
  <c r="U30" i="9"/>
  <c r="U29" i="9"/>
  <c r="U28" i="9"/>
  <c r="U27" i="9"/>
  <c r="U26" i="9"/>
  <c r="U25" i="9"/>
  <c r="U24" i="9"/>
  <c r="U23" i="9"/>
  <c r="U22" i="9"/>
  <c r="U21" i="9"/>
  <c r="U20" i="9"/>
  <c r="U19" i="9"/>
  <c r="U18" i="9"/>
  <c r="U17" i="9"/>
  <c r="U16" i="9"/>
  <c r="U15" i="9"/>
  <c r="U14" i="9"/>
  <c r="U13" i="9"/>
  <c r="U12" i="9"/>
  <c r="U11" i="9"/>
  <c r="U10" i="9"/>
  <c r="U9" i="9"/>
  <c r="U8" i="9"/>
  <c r="U7" i="9"/>
  <c r="U6" i="9"/>
  <c r="U5" i="9"/>
  <c r="U4" i="9"/>
  <c r="U3" i="9"/>
  <c r="U41" i="8"/>
  <c r="U40" i="8"/>
  <c r="U39" i="8"/>
  <c r="U38" i="8"/>
  <c r="U37" i="8"/>
  <c r="U36" i="8"/>
  <c r="U35" i="8"/>
  <c r="U34" i="8"/>
  <c r="U33" i="8"/>
  <c r="U32" i="8"/>
  <c r="U31" i="8"/>
  <c r="U30" i="8"/>
  <c r="U29" i="8"/>
  <c r="U28" i="8"/>
  <c r="U27" i="8"/>
  <c r="U26" i="8"/>
  <c r="U25" i="8"/>
  <c r="U24" i="8"/>
  <c r="U23" i="8"/>
  <c r="U22" i="8"/>
  <c r="U21" i="8"/>
  <c r="U20" i="8"/>
  <c r="U19" i="8"/>
  <c r="U18" i="8"/>
  <c r="U17" i="8"/>
  <c r="U16" i="8"/>
  <c r="U15" i="8"/>
  <c r="U14" i="8"/>
  <c r="U13" i="8"/>
  <c r="U12" i="8"/>
  <c r="U11" i="8"/>
  <c r="U10" i="8"/>
  <c r="U9" i="8"/>
  <c r="U8" i="8"/>
  <c r="U7" i="8"/>
  <c r="U6" i="8"/>
  <c r="U5" i="8"/>
  <c r="U4" i="8"/>
  <c r="U3" i="8"/>
  <c r="U41" i="7"/>
  <c r="U40" i="7"/>
  <c r="U39" i="7"/>
  <c r="U38" i="7"/>
  <c r="U37" i="7"/>
  <c r="U36" i="7"/>
  <c r="U35" i="7"/>
  <c r="U34" i="7"/>
  <c r="U33" i="7"/>
  <c r="U32" i="7"/>
  <c r="U31" i="7"/>
  <c r="U30" i="7"/>
  <c r="U29" i="7"/>
  <c r="U28" i="7"/>
  <c r="U27" i="7"/>
  <c r="U26" i="7"/>
  <c r="U25" i="7"/>
  <c r="U24" i="7"/>
  <c r="U23" i="7"/>
  <c r="U22" i="7"/>
  <c r="U21" i="7"/>
  <c r="U20" i="7"/>
  <c r="U19" i="7"/>
  <c r="U18" i="7"/>
  <c r="U17" i="7"/>
  <c r="U16" i="7"/>
  <c r="U15" i="7"/>
  <c r="U14" i="7"/>
  <c r="U13" i="7"/>
  <c r="U12" i="7"/>
  <c r="U11" i="7"/>
  <c r="U10" i="7"/>
  <c r="U9" i="7"/>
  <c r="U8" i="7"/>
  <c r="U7" i="7"/>
  <c r="U6" i="7"/>
  <c r="U5" i="7"/>
  <c r="U4" i="7"/>
  <c r="U3" i="7"/>
  <c r="U41" i="5"/>
  <c r="U40" i="5"/>
  <c r="U39" i="5"/>
  <c r="U38" i="5"/>
  <c r="U37" i="5"/>
  <c r="U36" i="5"/>
  <c r="U35" i="5"/>
  <c r="U34" i="5"/>
  <c r="U33" i="5"/>
  <c r="U32" i="5"/>
  <c r="U31" i="5"/>
  <c r="U30" i="5"/>
  <c r="U29" i="5"/>
  <c r="U28" i="5"/>
  <c r="U27" i="5"/>
  <c r="U26" i="5"/>
  <c r="U25" i="5"/>
  <c r="U24" i="5"/>
  <c r="U23" i="5"/>
  <c r="U22" i="5"/>
  <c r="U21" i="5"/>
  <c r="U20" i="5"/>
  <c r="U19" i="5"/>
  <c r="U18" i="5"/>
  <c r="U17" i="5"/>
  <c r="U16" i="5"/>
  <c r="U15" i="5"/>
  <c r="U14" i="5"/>
  <c r="U13" i="5"/>
  <c r="U12" i="5"/>
  <c r="U11" i="5"/>
  <c r="U10" i="5"/>
  <c r="U9" i="5"/>
  <c r="U8" i="5"/>
  <c r="U7" i="5"/>
  <c r="U6" i="5"/>
  <c r="U5" i="5"/>
  <c r="U4" i="5"/>
  <c r="U3" i="5"/>
  <c r="K43" i="5"/>
  <c r="K42" i="5"/>
  <c r="K41" i="5"/>
  <c r="K40" i="5"/>
  <c r="K39" i="5"/>
  <c r="K38" i="5"/>
  <c r="K37" i="5"/>
  <c r="K36" i="5"/>
  <c r="K35" i="5"/>
  <c r="K34" i="5"/>
  <c r="K33" i="5"/>
  <c r="K32" i="5"/>
  <c r="K31" i="5"/>
  <c r="K30" i="5"/>
  <c r="K29" i="5"/>
  <c r="K28" i="5"/>
  <c r="K27" i="5"/>
  <c r="K26" i="5"/>
  <c r="K25" i="5"/>
  <c r="K24" i="5"/>
  <c r="K23" i="5"/>
  <c r="K22" i="5"/>
  <c r="K21" i="5"/>
  <c r="K20" i="5"/>
  <c r="K19" i="5"/>
  <c r="K18" i="5"/>
  <c r="K17" i="5"/>
  <c r="K16" i="5"/>
  <c r="K15" i="5"/>
  <c r="K14" i="5"/>
  <c r="K13" i="5"/>
  <c r="K12" i="5"/>
  <c r="K11" i="5"/>
  <c r="K10" i="5"/>
  <c r="K9" i="5"/>
  <c r="K8" i="5"/>
  <c r="K7" i="5"/>
  <c r="K6" i="5"/>
  <c r="K5" i="5"/>
  <c r="K4" i="5"/>
  <c r="K3" i="5"/>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K6" i="7"/>
  <c r="K5" i="7"/>
  <c r="K4" i="7"/>
  <c r="K3" i="7"/>
  <c r="V27" i="45" l="1"/>
  <c r="V28" i="45" s="1"/>
  <c r="T310" i="45"/>
  <c r="T229" i="45"/>
  <c r="V166" i="45"/>
  <c r="V193" i="45"/>
  <c r="U345" i="45"/>
  <c r="L5" i="26" s="1"/>
  <c r="U43" i="45"/>
  <c r="T337" i="45"/>
  <c r="V96" i="45"/>
  <c r="V73" i="45"/>
  <c r="W87" i="45"/>
  <c r="W90" i="45"/>
  <c r="T115" i="45"/>
  <c r="J18" i="23"/>
  <c r="U93" i="45"/>
  <c r="U336" i="45" s="1"/>
  <c r="T277" i="45"/>
  <c r="J18" i="28"/>
  <c r="T196" i="45"/>
  <c r="J18" i="31"/>
  <c r="J18" i="30"/>
  <c r="T304" i="45"/>
  <c r="T331" i="45"/>
  <c r="J18" i="29"/>
  <c r="W86" i="45"/>
  <c r="V92" i="45"/>
  <c r="V335" i="45" s="1"/>
  <c r="U209" i="45"/>
  <c r="L3" i="27" s="1"/>
  <c r="U101" i="45"/>
  <c r="T169" i="45"/>
  <c r="J18" i="22"/>
  <c r="U132" i="45"/>
  <c r="U283" i="45"/>
  <c r="K24" i="28"/>
  <c r="L9" i="25"/>
  <c r="L23" i="29"/>
  <c r="M22" i="29"/>
  <c r="K7" i="29"/>
  <c r="V171" i="45"/>
  <c r="L20" i="22"/>
  <c r="U127" i="45"/>
  <c r="K4" i="32"/>
  <c r="K16" i="27"/>
  <c r="U221" i="45"/>
  <c r="W279" i="45"/>
  <c r="M20" i="28"/>
  <c r="U253" i="45"/>
  <c r="K21" i="25"/>
  <c r="V173" i="45"/>
  <c r="L22" i="22"/>
  <c r="K16" i="22"/>
  <c r="U167" i="45"/>
  <c r="V47" i="45"/>
  <c r="V345" i="45" s="1"/>
  <c r="M5" i="26" s="1"/>
  <c r="W23" i="44"/>
  <c r="W21" i="45"/>
  <c r="V263" i="45"/>
  <c r="L3" i="28"/>
  <c r="V227" i="45"/>
  <c r="L22" i="27"/>
  <c r="M15" i="31"/>
  <c r="U157" i="45"/>
  <c r="K6" i="22"/>
  <c r="U107" i="45"/>
  <c r="K10" i="23"/>
  <c r="U123" i="45"/>
  <c r="K26" i="23"/>
  <c r="T183" i="45"/>
  <c r="J5" i="31"/>
  <c r="V100" i="45"/>
  <c r="L4" i="23"/>
  <c r="W46" i="45"/>
  <c r="K16" i="29"/>
  <c r="U329" i="45"/>
  <c r="U177" i="45"/>
  <c r="K26" i="22"/>
  <c r="U77" i="45"/>
  <c r="U320" i="45" s="1"/>
  <c r="W5" i="44"/>
  <c r="W4" i="45"/>
  <c r="T121" i="45"/>
  <c r="X61" i="45"/>
  <c r="X360" i="45" s="1"/>
  <c r="O20" i="26" s="1"/>
  <c r="T334" i="45"/>
  <c r="J21" i="29"/>
  <c r="U226" i="45"/>
  <c r="K21" i="27"/>
  <c r="M15" i="22"/>
  <c r="X45" i="45"/>
  <c r="T256" i="45"/>
  <c r="T218" i="45"/>
  <c r="J13" i="27"/>
  <c r="X4" i="44"/>
  <c r="X3" i="45"/>
  <c r="U337" i="45"/>
  <c r="K24" i="29"/>
  <c r="T104" i="45"/>
  <c r="U207" i="45"/>
  <c r="K2" i="27"/>
  <c r="V128" i="45"/>
  <c r="L3" i="32"/>
  <c r="U176" i="45"/>
  <c r="K25" i="22"/>
  <c r="T264" i="45"/>
  <c r="J5" i="28"/>
  <c r="T217" i="45"/>
  <c r="J12" i="27"/>
  <c r="U280" i="45"/>
  <c r="K21" i="28"/>
  <c r="T245" i="45"/>
  <c r="J13" i="25"/>
  <c r="T172" i="45"/>
  <c r="J21" i="22"/>
  <c r="Y20" i="44"/>
  <c r="Y18" i="45"/>
  <c r="U135" i="45"/>
  <c r="K11" i="32"/>
  <c r="V155" i="45"/>
  <c r="L3" i="22"/>
  <c r="T164" i="45"/>
  <c r="J13" i="22"/>
  <c r="V225" i="45"/>
  <c r="L20" i="27"/>
  <c r="Y2" i="44"/>
  <c r="Y2" i="45"/>
  <c r="U249" i="45"/>
  <c r="K17" i="25"/>
  <c r="L15" i="23"/>
  <c r="V112" i="45"/>
  <c r="T137" i="45"/>
  <c r="J13" i="32"/>
  <c r="V333" i="45"/>
  <c r="L20" i="29"/>
  <c r="X86" i="45"/>
  <c r="X356" i="45"/>
  <c r="O16" i="26" s="1"/>
  <c r="J21" i="30"/>
  <c r="T307" i="45"/>
  <c r="Y16" i="44"/>
  <c r="Y14" i="45"/>
  <c r="U229" i="45"/>
  <c r="K24" i="27"/>
  <c r="K24" i="30"/>
  <c r="U310" i="45"/>
  <c r="L8" i="29"/>
  <c r="V321" i="45"/>
  <c r="V117" i="45"/>
  <c r="L20" i="23"/>
  <c r="U338" i="45"/>
  <c r="K25" i="29"/>
  <c r="K14" i="30"/>
  <c r="U300" i="45"/>
  <c r="T156" i="45"/>
  <c r="J5" i="22"/>
  <c r="T298" i="45"/>
  <c r="J12" i="30"/>
  <c r="V79" i="45"/>
  <c r="V241" i="45" s="1"/>
  <c r="U150" i="45"/>
  <c r="K26" i="32"/>
  <c r="U231" i="45"/>
  <c r="K26" i="27"/>
  <c r="U195" i="45"/>
  <c r="K17" i="31"/>
  <c r="U187" i="45"/>
  <c r="U215" i="45"/>
  <c r="K10" i="27"/>
  <c r="Z11" i="44"/>
  <c r="Z9" i="45"/>
  <c r="U189" i="45"/>
  <c r="K11" i="31"/>
  <c r="U270" i="45"/>
  <c r="K11" i="28"/>
  <c r="U168" i="45"/>
  <c r="K17" i="22"/>
  <c r="T175" i="45"/>
  <c r="V208" i="45"/>
  <c r="L4" i="27"/>
  <c r="T129" i="45"/>
  <c r="J5" i="32"/>
  <c r="T190" i="45"/>
  <c r="J12" i="31"/>
  <c r="U75" i="45"/>
  <c r="U122" i="45"/>
  <c r="K25" i="23"/>
  <c r="V139" i="45"/>
  <c r="L15" i="32"/>
  <c r="U165" i="45"/>
  <c r="K14" i="22"/>
  <c r="U258" i="45"/>
  <c r="K26" i="25"/>
  <c r="U114" i="45"/>
  <c r="K17" i="23"/>
  <c r="T148" i="45"/>
  <c r="V267" i="45"/>
  <c r="L8" i="28"/>
  <c r="V200" i="45"/>
  <c r="L22" i="31"/>
  <c r="T237" i="45"/>
  <c r="J5" i="25"/>
  <c r="V146" i="45"/>
  <c r="L22" i="32"/>
  <c r="Y52" i="45"/>
  <c r="Y351" i="45" s="1"/>
  <c r="P11" i="26" s="1"/>
  <c r="V159" i="45"/>
  <c r="L8" i="22"/>
  <c r="T325" i="45"/>
  <c r="J12" i="29"/>
  <c r="X56" i="45"/>
  <c r="X355" i="45" s="1"/>
  <c r="O15" i="26" s="1"/>
  <c r="U160" i="45"/>
  <c r="K9" i="22"/>
  <c r="U142" i="45"/>
  <c r="K18" i="32"/>
  <c r="U228" i="45"/>
  <c r="K23" i="27"/>
  <c r="V153" i="45"/>
  <c r="L2" i="22"/>
  <c r="W66" i="45"/>
  <c r="W366" i="45" s="1"/>
  <c r="N26" i="26" s="1"/>
  <c r="V94" i="45"/>
  <c r="V364" i="45"/>
  <c r="M24" i="26" s="1"/>
  <c r="U214" i="45"/>
  <c r="K9" i="27"/>
  <c r="V240" i="45"/>
  <c r="L8" i="25"/>
  <c r="L3" i="29"/>
  <c r="V317" i="45"/>
  <c r="W95" i="45"/>
  <c r="W365" i="45"/>
  <c r="N25" i="26" s="1"/>
  <c r="V254" i="45"/>
  <c r="L22" i="25"/>
  <c r="U103" i="45"/>
  <c r="K6" i="23"/>
  <c r="X26" i="44"/>
  <c r="X23" i="45"/>
  <c r="X66" i="45" s="1"/>
  <c r="K16" i="25"/>
  <c r="U248" i="45"/>
  <c r="W29" i="44"/>
  <c r="W26" i="45"/>
  <c r="W69" i="45" s="1"/>
  <c r="U141" i="45"/>
  <c r="K17" i="32"/>
  <c r="U180" i="45"/>
  <c r="K2" i="31"/>
  <c r="V119" i="45"/>
  <c r="L22" i="23"/>
  <c r="U295" i="45"/>
  <c r="T224" i="45"/>
  <c r="T116" i="45"/>
  <c r="T170" i="45"/>
  <c r="T278" i="45"/>
  <c r="T197" i="45"/>
  <c r="T143" i="45"/>
  <c r="T305" i="45"/>
  <c r="T332" i="45"/>
  <c r="T251" i="45"/>
  <c r="T109" i="45"/>
  <c r="J12" i="23"/>
  <c r="K16" i="32"/>
  <c r="U140" i="45"/>
  <c r="U82" i="45"/>
  <c r="Y15" i="44"/>
  <c r="Y13" i="45"/>
  <c r="Y56" i="45" s="1"/>
  <c r="T326" i="45"/>
  <c r="J13" i="29"/>
  <c r="U261" i="45"/>
  <c r="K2" i="28"/>
  <c r="U199" i="45"/>
  <c r="K21" i="31"/>
  <c r="V105" i="45"/>
  <c r="L8" i="23"/>
  <c r="K26" i="30"/>
  <c r="U312" i="45"/>
  <c r="T110" i="45"/>
  <c r="J13" i="23"/>
  <c r="T293" i="45"/>
  <c r="J7" i="30"/>
  <c r="U297" i="45"/>
  <c r="K11" i="30"/>
  <c r="V290" i="45"/>
  <c r="L3" i="30"/>
  <c r="U339" i="45"/>
  <c r="K26" i="29"/>
  <c r="X25" i="44"/>
  <c r="X22" i="45"/>
  <c r="X65" i="45" s="1"/>
  <c r="V95" i="45"/>
  <c r="K16" i="23"/>
  <c r="U113" i="45"/>
  <c r="V198" i="45"/>
  <c r="L20" i="31"/>
  <c r="W88" i="45"/>
  <c r="L15" i="29"/>
  <c r="V328" i="45"/>
  <c r="U204" i="45"/>
  <c r="K26" i="31"/>
  <c r="U89" i="45"/>
  <c r="U154" i="45"/>
  <c r="K4" i="22"/>
  <c r="T244" i="45"/>
  <c r="J12" i="25"/>
  <c r="K6" i="29"/>
  <c r="U319" i="45"/>
  <c r="U275" i="45"/>
  <c r="K16" i="28"/>
  <c r="U235" i="45"/>
  <c r="K4" i="25"/>
  <c r="Y17" i="44"/>
  <c r="Y15" i="45"/>
  <c r="L22" i="30"/>
  <c r="V308" i="45"/>
  <c r="X6" i="44"/>
  <c r="X5" i="45"/>
  <c r="W80" i="45"/>
  <c r="W350" i="45"/>
  <c r="N10" i="26" s="1"/>
  <c r="U327" i="45"/>
  <c r="K14" i="29"/>
  <c r="U162" i="45"/>
  <c r="K11" i="22"/>
  <c r="V234" i="45"/>
  <c r="L2" i="25"/>
  <c r="U130" i="45"/>
  <c r="K6" i="32"/>
  <c r="T271" i="45"/>
  <c r="J12" i="28"/>
  <c r="T239" i="45"/>
  <c r="J7" i="25"/>
  <c r="U133" i="45"/>
  <c r="T202" i="45"/>
  <c r="U246" i="45"/>
  <c r="K14" i="25"/>
  <c r="T299" i="45"/>
  <c r="J13" i="30"/>
  <c r="T185" i="45"/>
  <c r="U134" i="45"/>
  <c r="K10" i="32"/>
  <c r="X58" i="45"/>
  <c r="X357" i="45" s="1"/>
  <c r="O17" i="26" s="1"/>
  <c r="V236" i="45"/>
  <c r="L3" i="25"/>
  <c r="V182" i="45"/>
  <c r="L3" i="31"/>
  <c r="W48" i="45"/>
  <c r="W346" i="45" s="1"/>
  <c r="N6" i="26" s="1"/>
  <c r="X28" i="44"/>
  <c r="X25" i="45"/>
  <c r="X68" i="45" s="1"/>
  <c r="K11" i="29"/>
  <c r="U324" i="45"/>
  <c r="V49" i="45"/>
  <c r="V347" i="45" s="1"/>
  <c r="M7" i="26" s="1"/>
  <c r="V213" i="45"/>
  <c r="L8" i="27"/>
  <c r="U268" i="45"/>
  <c r="K9" i="28"/>
  <c r="V60" i="45"/>
  <c r="V359" i="45" s="1"/>
  <c r="M19" i="26" s="1"/>
  <c r="U99" i="45"/>
  <c r="K2" i="23"/>
  <c r="T136" i="45"/>
  <c r="J12" i="32"/>
  <c r="W51" i="45"/>
  <c r="W349" i="45" s="1"/>
  <c r="N9" i="26" s="1"/>
  <c r="V126" i="45"/>
  <c r="L2" i="32"/>
  <c r="K17" i="30"/>
  <c r="U303" i="45"/>
  <c r="U284" i="45"/>
  <c r="K25" i="28"/>
  <c r="U184" i="45"/>
  <c r="K6" i="31"/>
  <c r="M15" i="27"/>
  <c r="U250" i="45"/>
  <c r="K18" i="25"/>
  <c r="U296" i="45"/>
  <c r="K10" i="30"/>
  <c r="U211" i="45"/>
  <c r="K6" i="27"/>
  <c r="W7" i="44"/>
  <c r="W6" i="45"/>
  <c r="U181" i="45"/>
  <c r="K4" i="31"/>
  <c r="W19" i="44"/>
  <c r="W17" i="45"/>
  <c r="W60" i="45" s="1"/>
  <c r="U108" i="45"/>
  <c r="K11" i="23"/>
  <c r="U216" i="45"/>
  <c r="K11" i="27"/>
  <c r="T163" i="45"/>
  <c r="J12" i="22"/>
  <c r="U265" i="45"/>
  <c r="K6" i="28"/>
  <c r="X9" i="44"/>
  <c r="X8" i="45"/>
  <c r="T131" i="45"/>
  <c r="J7" i="32"/>
  <c r="V288" i="45"/>
  <c r="L2" i="30"/>
  <c r="U223" i="45"/>
  <c r="K18" i="27"/>
  <c r="U269" i="45"/>
  <c r="K10" i="28"/>
  <c r="U230" i="45"/>
  <c r="K25" i="27"/>
  <c r="T118" i="45"/>
  <c r="J21" i="23"/>
  <c r="U273" i="45"/>
  <c r="K14" i="28"/>
  <c r="U242" i="45"/>
  <c r="K10" i="25"/>
  <c r="U188" i="45"/>
  <c r="K10" i="31"/>
  <c r="U222" i="45"/>
  <c r="K17" i="27"/>
  <c r="U285" i="45"/>
  <c r="K26" i="28"/>
  <c r="V281" i="45"/>
  <c r="L22" i="28"/>
  <c r="V76" i="45"/>
  <c r="X59" i="45"/>
  <c r="X358" i="45" s="1"/>
  <c r="O18" i="26" s="1"/>
  <c r="W63" i="45"/>
  <c r="W362" i="45" s="1"/>
  <c r="N22" i="26" s="1"/>
  <c r="X50" i="45"/>
  <c r="X348" i="45" s="1"/>
  <c r="O8" i="26" s="1"/>
  <c r="V219" i="45"/>
  <c r="L14" i="27"/>
  <c r="W62" i="45"/>
  <c r="W361" i="45" s="1"/>
  <c r="N21" i="26" s="1"/>
  <c r="U255" i="45"/>
  <c r="K23" i="25"/>
  <c r="X14" i="44"/>
  <c r="X12" i="45"/>
  <c r="U238" i="45"/>
  <c r="K6" i="25"/>
  <c r="V252" i="45"/>
  <c r="L20" i="25"/>
  <c r="U147" i="45"/>
  <c r="K23" i="32"/>
  <c r="U330" i="45"/>
  <c r="K17" i="29"/>
  <c r="K23" i="30"/>
  <c r="U309" i="45"/>
  <c r="U289" i="45"/>
  <c r="K4" i="30"/>
  <c r="Y18" i="44"/>
  <c r="Y16" i="45"/>
  <c r="Y59" i="45" s="1"/>
  <c r="X22" i="44"/>
  <c r="X20" i="45"/>
  <c r="Y8" i="44"/>
  <c r="Y7" i="45"/>
  <c r="Y50" i="45" s="1"/>
  <c r="U111" i="45"/>
  <c r="K14" i="23"/>
  <c r="T210" i="45"/>
  <c r="J5" i="27"/>
  <c r="T191" i="45"/>
  <c r="J13" i="31"/>
  <c r="V294" i="45"/>
  <c r="L8" i="30"/>
  <c r="X21" i="44"/>
  <c r="X19" i="45"/>
  <c r="U203" i="45"/>
  <c r="K25" i="31"/>
  <c r="V144" i="45"/>
  <c r="L20" i="32"/>
  <c r="W55" i="45"/>
  <c r="W354" i="45" s="1"/>
  <c r="N14" i="26" s="1"/>
  <c r="U243" i="45"/>
  <c r="K11" i="25"/>
  <c r="U106" i="45"/>
  <c r="K9" i="23"/>
  <c r="W85" i="45"/>
  <c r="W166" i="45" s="1"/>
  <c r="V186" i="45"/>
  <c r="L8" i="31"/>
  <c r="W74" i="45"/>
  <c r="W343" i="45"/>
  <c r="N3" i="26" s="1"/>
  <c r="T212" i="45"/>
  <c r="J7" i="27"/>
  <c r="T272" i="45"/>
  <c r="J13" i="28"/>
  <c r="J5" i="29"/>
  <c r="T318" i="45"/>
  <c r="K10" i="29"/>
  <c r="U323" i="45"/>
  <c r="U201" i="45"/>
  <c r="K23" i="31"/>
  <c r="U138" i="45"/>
  <c r="K14" i="32"/>
  <c r="V54" i="45"/>
  <c r="V353" i="45" s="1"/>
  <c r="M13" i="26" s="1"/>
  <c r="L2" i="29"/>
  <c r="V315" i="45"/>
  <c r="L15" i="25"/>
  <c r="V247" i="45"/>
  <c r="X27" i="44"/>
  <c r="X24" i="45"/>
  <c r="X67" i="45" s="1"/>
  <c r="K16" i="30"/>
  <c r="U302" i="45"/>
  <c r="T102" i="45"/>
  <c r="J5" i="23"/>
  <c r="U192" i="45"/>
  <c r="K14" i="31"/>
  <c r="T291" i="45"/>
  <c r="J5" i="30"/>
  <c r="V262" i="45"/>
  <c r="L4" i="28"/>
  <c r="U174" i="45"/>
  <c r="K23" i="22"/>
  <c r="V82" i="45"/>
  <c r="V352" i="45"/>
  <c r="M12" i="26" s="1"/>
  <c r="U257" i="45"/>
  <c r="K25" i="25"/>
  <c r="W13" i="44"/>
  <c r="W11" i="45"/>
  <c r="T158" i="45"/>
  <c r="J7" i="22"/>
  <c r="U149" i="45"/>
  <c r="K25" i="32"/>
  <c r="T145" i="45"/>
  <c r="J21" i="32"/>
  <c r="L20" i="30"/>
  <c r="V306" i="45"/>
  <c r="T266" i="45"/>
  <c r="J7" i="28"/>
  <c r="U120" i="45"/>
  <c r="K23" i="23"/>
  <c r="K16" i="31"/>
  <c r="U194" i="45"/>
  <c r="U276" i="45"/>
  <c r="K17" i="28"/>
  <c r="K4" i="29"/>
  <c r="U316" i="45"/>
  <c r="U161" i="45"/>
  <c r="K10" i="22"/>
  <c r="V274" i="45"/>
  <c r="L15" i="28"/>
  <c r="U282" i="45"/>
  <c r="K23" i="28"/>
  <c r="W12" i="44"/>
  <c r="W10" i="45"/>
  <c r="W53" i="45" s="1"/>
  <c r="V64" i="45"/>
  <c r="V363" i="45" s="1"/>
  <c r="M23" i="26" s="1"/>
  <c r="U322" i="45"/>
  <c r="U292" i="45"/>
  <c r="K6" i="30"/>
  <c r="L15" i="30"/>
  <c r="V301" i="45"/>
  <c r="K25" i="30"/>
  <c r="U311" i="45"/>
  <c r="K43" i="8"/>
  <c r="K42" i="8"/>
  <c r="K41" i="8"/>
  <c r="K40" i="8"/>
  <c r="K39" i="8"/>
  <c r="K38" i="8"/>
  <c r="K37" i="8"/>
  <c r="K36" i="8"/>
  <c r="K35" i="8"/>
  <c r="K34" i="8"/>
  <c r="K33" i="8"/>
  <c r="K32" i="8"/>
  <c r="K31" i="8"/>
  <c r="K30" i="8"/>
  <c r="K29" i="8"/>
  <c r="K28" i="8"/>
  <c r="K27" i="8"/>
  <c r="K26" i="8"/>
  <c r="K25" i="8"/>
  <c r="K24" i="8"/>
  <c r="K23" i="8"/>
  <c r="K22" i="8"/>
  <c r="K21" i="8"/>
  <c r="K20" i="8"/>
  <c r="K19" i="8"/>
  <c r="K18" i="8"/>
  <c r="K17" i="8"/>
  <c r="K16" i="8"/>
  <c r="K15" i="8"/>
  <c r="K14" i="8"/>
  <c r="K13" i="8"/>
  <c r="K12" i="8"/>
  <c r="K11" i="8"/>
  <c r="K10" i="8"/>
  <c r="K9" i="8"/>
  <c r="K8" i="8"/>
  <c r="K7" i="8"/>
  <c r="K6" i="8"/>
  <c r="K5" i="8"/>
  <c r="K4" i="8"/>
  <c r="K3" i="8"/>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K5" i="4"/>
  <c r="K4" i="4"/>
  <c r="K3" i="4"/>
  <c r="K43" i="9"/>
  <c r="K42" i="9"/>
  <c r="K41" i="9"/>
  <c r="K40" i="9"/>
  <c r="K39" i="9"/>
  <c r="K38" i="9"/>
  <c r="K37" i="9"/>
  <c r="K36" i="9"/>
  <c r="K35" i="9"/>
  <c r="K34" i="9"/>
  <c r="K33" i="9"/>
  <c r="K32" i="9"/>
  <c r="K31" i="9"/>
  <c r="K30" i="9"/>
  <c r="K29" i="9"/>
  <c r="K28" i="9"/>
  <c r="K27" i="9"/>
  <c r="K26" i="9"/>
  <c r="K25" i="9"/>
  <c r="K24" i="9"/>
  <c r="K23" i="9"/>
  <c r="K22" i="9"/>
  <c r="K21" i="9"/>
  <c r="K20" i="9"/>
  <c r="K19" i="9"/>
  <c r="K18" i="9"/>
  <c r="K17" i="9"/>
  <c r="K16" i="9"/>
  <c r="K15" i="9"/>
  <c r="K14" i="9"/>
  <c r="K13" i="9"/>
  <c r="K12" i="9"/>
  <c r="K11" i="9"/>
  <c r="K10" i="9"/>
  <c r="K9" i="9"/>
  <c r="K8" i="9"/>
  <c r="K7" i="9"/>
  <c r="K6" i="9"/>
  <c r="K5" i="9"/>
  <c r="K4" i="9"/>
  <c r="K3" i="9"/>
  <c r="B69" i="10"/>
  <c r="C69" i="10"/>
  <c r="D69" i="10"/>
  <c r="E69" i="10"/>
  <c r="F69" i="10"/>
  <c r="G69" i="10"/>
  <c r="H69" i="10"/>
  <c r="I69" i="10"/>
  <c r="J69" i="10"/>
  <c r="K42" i="10"/>
  <c r="K43" i="10"/>
  <c r="K41" i="10"/>
  <c r="K40" i="10"/>
  <c r="K39" i="10"/>
  <c r="K38" i="10"/>
  <c r="K37" i="10"/>
  <c r="K36" i="10"/>
  <c r="K35" i="10"/>
  <c r="K34" i="10"/>
  <c r="K33" i="10"/>
  <c r="K32" i="10"/>
  <c r="K31" i="10"/>
  <c r="K30" i="10"/>
  <c r="K29" i="10"/>
  <c r="K28" i="10"/>
  <c r="K27" i="10"/>
  <c r="K26" i="10"/>
  <c r="K25" i="10"/>
  <c r="K24" i="10"/>
  <c r="K23" i="10"/>
  <c r="K22" i="10"/>
  <c r="K21" i="10"/>
  <c r="K20" i="10"/>
  <c r="K19" i="10"/>
  <c r="K18" i="10"/>
  <c r="K17" i="10"/>
  <c r="K16" i="10"/>
  <c r="K15" i="10"/>
  <c r="K14" i="10"/>
  <c r="K13" i="10"/>
  <c r="K12" i="10"/>
  <c r="K11" i="10"/>
  <c r="K10" i="10"/>
  <c r="K9" i="10"/>
  <c r="K8" i="10"/>
  <c r="K7" i="10"/>
  <c r="K6" i="10"/>
  <c r="K5" i="10"/>
  <c r="K4" i="10"/>
  <c r="K3" i="10"/>
  <c r="U3" i="6"/>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K4" i="3"/>
  <c r="K3" i="3"/>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3" i="6"/>
  <c r="U4" i="6"/>
  <c r="U5" i="6"/>
  <c r="U6" i="6"/>
  <c r="U7" i="6"/>
  <c r="U8" i="6"/>
  <c r="U9" i="6"/>
  <c r="U10" i="6"/>
  <c r="U11" i="6"/>
  <c r="U12" i="6"/>
  <c r="U13" i="6"/>
  <c r="U14" i="6"/>
  <c r="U15" i="6"/>
  <c r="U16" i="6"/>
  <c r="U17" i="6"/>
  <c r="U18" i="6"/>
  <c r="U19" i="6"/>
  <c r="U20" i="6"/>
  <c r="U21" i="6"/>
  <c r="U22" i="6"/>
  <c r="U23" i="6"/>
  <c r="U24" i="6"/>
  <c r="U25" i="6"/>
  <c r="U26" i="6"/>
  <c r="U27" i="6"/>
  <c r="U28" i="6"/>
  <c r="U29" i="6"/>
  <c r="U30" i="6"/>
  <c r="U31" i="6"/>
  <c r="U32" i="6"/>
  <c r="U33" i="6"/>
  <c r="U34" i="6"/>
  <c r="U35" i="6"/>
  <c r="U36" i="6"/>
  <c r="U37" i="6"/>
  <c r="U38" i="6"/>
  <c r="U39" i="6"/>
  <c r="U40" i="6"/>
  <c r="U41" i="6"/>
  <c r="AR65" i="19"/>
  <c r="AV65" i="19" s="1"/>
  <c r="AR66" i="19"/>
  <c r="AV66" i="19" s="1"/>
  <c r="W27" i="45" l="1"/>
  <c r="W28" i="45" s="1"/>
  <c r="X85" i="45"/>
  <c r="X342" i="45"/>
  <c r="O2" i="26" s="1"/>
  <c r="V43" i="45"/>
  <c r="X88" i="45"/>
  <c r="W344" i="45"/>
  <c r="N4" i="26" s="1"/>
  <c r="V89" i="45"/>
  <c r="V93" i="45"/>
  <c r="V336" i="45" s="1"/>
  <c r="V77" i="45"/>
  <c r="W79" i="45"/>
  <c r="W241" i="45" s="1"/>
  <c r="W92" i="45"/>
  <c r="W335" i="45" s="1"/>
  <c r="X78" i="45"/>
  <c r="V101" i="45"/>
  <c r="M3" i="23" s="1"/>
  <c r="L3" i="23"/>
  <c r="W84" i="45"/>
  <c r="U331" i="45"/>
  <c r="K18" i="29"/>
  <c r="K18" i="30"/>
  <c r="U304" i="45"/>
  <c r="U196" i="45"/>
  <c r="K18" i="31"/>
  <c r="V209" i="45"/>
  <c r="M3" i="27" s="1"/>
  <c r="W91" i="45"/>
  <c r="U277" i="45"/>
  <c r="K18" i="28"/>
  <c r="V132" i="45"/>
  <c r="L8" i="32"/>
  <c r="U169" i="45"/>
  <c r="K18" i="22"/>
  <c r="U115" i="45"/>
  <c r="K18" i="23"/>
  <c r="L7" i="29"/>
  <c r="V320" i="45"/>
  <c r="X166" i="45"/>
  <c r="N15" i="22"/>
  <c r="M9" i="25"/>
  <c r="N22" i="29"/>
  <c r="M23" i="29"/>
  <c r="M20" i="30"/>
  <c r="W306" i="45"/>
  <c r="V83" i="45"/>
  <c r="W294" i="45"/>
  <c r="M8" i="30"/>
  <c r="V289" i="45"/>
  <c r="L4" i="30"/>
  <c r="L17" i="30"/>
  <c r="V303" i="45"/>
  <c r="W234" i="45"/>
  <c r="M2" i="25"/>
  <c r="Z17" i="44"/>
  <c r="Z15" i="45"/>
  <c r="Z58" i="45" s="1"/>
  <c r="Y85" i="45"/>
  <c r="Y355" i="45"/>
  <c r="P15" i="26" s="1"/>
  <c r="V295" i="45"/>
  <c r="L9" i="30"/>
  <c r="W254" i="45"/>
  <c r="M22" i="25"/>
  <c r="V228" i="45"/>
  <c r="L23" i="27"/>
  <c r="U237" i="45"/>
  <c r="K5" i="25"/>
  <c r="W64" i="45"/>
  <c r="W363" i="45" s="1"/>
  <c r="N23" i="26" s="1"/>
  <c r="V282" i="45"/>
  <c r="L23" i="28"/>
  <c r="L23" i="30"/>
  <c r="V309" i="45"/>
  <c r="V188" i="45"/>
  <c r="L10" i="31"/>
  <c r="U131" i="45"/>
  <c r="K7" i="32"/>
  <c r="V181" i="45"/>
  <c r="L4" i="31"/>
  <c r="V134" i="45"/>
  <c r="L10" i="32"/>
  <c r="U293" i="45"/>
  <c r="K7" i="30"/>
  <c r="Z15" i="44"/>
  <c r="Z13" i="45"/>
  <c r="V215" i="45"/>
  <c r="L10" i="27"/>
  <c r="V338" i="45"/>
  <c r="L25" i="29"/>
  <c r="W333" i="45"/>
  <c r="M20" i="29"/>
  <c r="V135" i="45"/>
  <c r="L11" i="32"/>
  <c r="W128" i="45"/>
  <c r="M3" i="32"/>
  <c r="V226" i="45"/>
  <c r="L21" i="27"/>
  <c r="M4" i="23"/>
  <c r="X23" i="44"/>
  <c r="X21" i="45"/>
  <c r="X64" i="45" s="1"/>
  <c r="V127" i="45"/>
  <c r="L4" i="32"/>
  <c r="V161" i="45"/>
  <c r="L10" i="22"/>
  <c r="W186" i="45"/>
  <c r="M8" i="31"/>
  <c r="U191" i="45"/>
  <c r="K13" i="31"/>
  <c r="M14" i="27"/>
  <c r="W219" i="45"/>
  <c r="X51" i="45"/>
  <c r="X349" i="45" s="1"/>
  <c r="O9" i="26" s="1"/>
  <c r="W49" i="45"/>
  <c r="W347" i="45" s="1"/>
  <c r="N7" i="26" s="1"/>
  <c r="L11" i="29"/>
  <c r="V324" i="45"/>
  <c r="U185" i="45"/>
  <c r="K7" i="31"/>
  <c r="V162" i="45"/>
  <c r="L11" i="22"/>
  <c r="V235" i="45"/>
  <c r="L4" i="25"/>
  <c r="W198" i="45"/>
  <c r="M20" i="31"/>
  <c r="W119" i="45"/>
  <c r="M22" i="23"/>
  <c r="V142" i="45"/>
  <c r="L18" i="32"/>
  <c r="W200" i="45"/>
  <c r="M22" i="31"/>
  <c r="U190" i="45"/>
  <c r="K12" i="31"/>
  <c r="V187" i="45"/>
  <c r="L9" i="31"/>
  <c r="Y61" i="45"/>
  <c r="Y360" i="45" s="1"/>
  <c r="P20" i="26" s="1"/>
  <c r="V192" i="45"/>
  <c r="L14" i="31"/>
  <c r="V211" i="45"/>
  <c r="L6" i="27"/>
  <c r="X12" i="44"/>
  <c r="X10" i="45"/>
  <c r="X53" i="45" s="1"/>
  <c r="U266" i="45"/>
  <c r="K7" i="28"/>
  <c r="M4" i="28"/>
  <c r="W274" i="45"/>
  <c r="M15" i="28"/>
  <c r="V242" i="45"/>
  <c r="L10" i="25"/>
  <c r="Y8" i="45"/>
  <c r="Y51" i="45" s="1"/>
  <c r="Y9" i="44"/>
  <c r="X7" i="44"/>
  <c r="X6" i="45"/>
  <c r="W126" i="45"/>
  <c r="M2" i="32"/>
  <c r="V113" i="45"/>
  <c r="L16" i="23"/>
  <c r="U110" i="45"/>
  <c r="K13" i="23"/>
  <c r="V140" i="45"/>
  <c r="L16" i="32"/>
  <c r="M3" i="29"/>
  <c r="W317" i="45"/>
  <c r="W117" i="45"/>
  <c r="M20" i="23"/>
  <c r="U137" i="45"/>
  <c r="K13" i="32"/>
  <c r="Z20" i="44"/>
  <c r="Z18" i="45"/>
  <c r="V207" i="45"/>
  <c r="L2" i="27"/>
  <c r="U334" i="45"/>
  <c r="K21" i="29"/>
  <c r="U183" i="45"/>
  <c r="K5" i="31"/>
  <c r="W171" i="45"/>
  <c r="M20" i="22"/>
  <c r="W82" i="45"/>
  <c r="W352" i="45"/>
  <c r="N12" i="26" s="1"/>
  <c r="U145" i="45"/>
  <c r="K21" i="32"/>
  <c r="U291" i="45"/>
  <c r="K5" i="30"/>
  <c r="V138" i="45"/>
  <c r="L14" i="32"/>
  <c r="V106" i="45"/>
  <c r="L9" i="23"/>
  <c r="U210" i="45"/>
  <c r="K5" i="27"/>
  <c r="V330" i="45"/>
  <c r="L17" i="29"/>
  <c r="X80" i="45"/>
  <c r="X350" i="45"/>
  <c r="O10" i="26" s="1"/>
  <c r="U299" i="45"/>
  <c r="K13" i="30"/>
  <c r="V275" i="45"/>
  <c r="L16" i="28"/>
  <c r="V180" i="45"/>
  <c r="L2" i="31"/>
  <c r="V160" i="45"/>
  <c r="L9" i="22"/>
  <c r="W267" i="45"/>
  <c r="M8" i="28"/>
  <c r="U129" i="45"/>
  <c r="K5" i="32"/>
  <c r="V195" i="45"/>
  <c r="L17" i="31"/>
  <c r="M8" i="29"/>
  <c r="W321" i="45"/>
  <c r="W112" i="45"/>
  <c r="M15" i="23"/>
  <c r="U104" i="45"/>
  <c r="K7" i="23"/>
  <c r="X90" i="45"/>
  <c r="V75" i="45"/>
  <c r="V201" i="45"/>
  <c r="L23" i="31"/>
  <c r="Y28" i="44"/>
  <c r="Y25" i="45"/>
  <c r="L6" i="29"/>
  <c r="V319" i="45"/>
  <c r="U148" i="45"/>
  <c r="K24" i="32"/>
  <c r="U172" i="45"/>
  <c r="K21" i="22"/>
  <c r="V123" i="45"/>
  <c r="L26" i="23"/>
  <c r="L10" i="29"/>
  <c r="V323" i="45"/>
  <c r="V243" i="45"/>
  <c r="L11" i="25"/>
  <c r="V111" i="45"/>
  <c r="L14" i="23"/>
  <c r="V147" i="45"/>
  <c r="L23" i="32"/>
  <c r="W76" i="45"/>
  <c r="V246" i="45"/>
  <c r="L14" i="25"/>
  <c r="V327" i="45"/>
  <c r="L14" i="29"/>
  <c r="X95" i="45"/>
  <c r="X365" i="45"/>
  <c r="O25" i="26" s="1"/>
  <c r="L26" i="30"/>
  <c r="V312" i="45"/>
  <c r="U109" i="45"/>
  <c r="K12" i="23"/>
  <c r="V141" i="45"/>
  <c r="L17" i="32"/>
  <c r="W240" i="45"/>
  <c r="M8" i="25"/>
  <c r="M4" i="27"/>
  <c r="V231" i="45"/>
  <c r="L26" i="27"/>
  <c r="L24" i="30"/>
  <c r="V310" i="45"/>
  <c r="V337" i="45"/>
  <c r="L24" i="29"/>
  <c r="U121" i="45"/>
  <c r="K24" i="23"/>
  <c r="V167" i="45"/>
  <c r="L16" i="22"/>
  <c r="V149" i="45"/>
  <c r="L25" i="32"/>
  <c r="V273" i="45"/>
  <c r="L14" i="28"/>
  <c r="L4" i="29"/>
  <c r="V316" i="45"/>
  <c r="U118" i="45"/>
  <c r="K21" i="23"/>
  <c r="V265" i="45"/>
  <c r="L6" i="28"/>
  <c r="V296" i="45"/>
  <c r="L10" i="30"/>
  <c r="U136" i="45"/>
  <c r="K12" i="32"/>
  <c r="U202" i="45"/>
  <c r="K24" i="31"/>
  <c r="Y25" i="44"/>
  <c r="Y22" i="45"/>
  <c r="Y65" i="45" s="1"/>
  <c r="U251" i="45"/>
  <c r="K19" i="25"/>
  <c r="W94" i="45"/>
  <c r="W364" i="45"/>
  <c r="N24" i="26" s="1"/>
  <c r="V114" i="45"/>
  <c r="L17" i="23"/>
  <c r="U175" i="45"/>
  <c r="K24" i="22"/>
  <c r="V249" i="45"/>
  <c r="L17" i="25"/>
  <c r="U245" i="45"/>
  <c r="K13" i="25"/>
  <c r="X46" i="45"/>
  <c r="X344" i="45" s="1"/>
  <c r="O4" i="26" s="1"/>
  <c r="W47" i="45"/>
  <c r="W345" i="45" s="1"/>
  <c r="N5" i="26" s="1"/>
  <c r="V107" i="45"/>
  <c r="L10" i="23"/>
  <c r="L25" i="30"/>
  <c r="V311" i="45"/>
  <c r="V133" i="45"/>
  <c r="L9" i="32"/>
  <c r="U244" i="45"/>
  <c r="K12" i="25"/>
  <c r="U332" i="45"/>
  <c r="K19" i="29"/>
  <c r="X29" i="44"/>
  <c r="X26" i="45"/>
  <c r="V214" i="45"/>
  <c r="L9" i="27"/>
  <c r="U325" i="45"/>
  <c r="K12" i="29"/>
  <c r="V150" i="45"/>
  <c r="L26" i="32"/>
  <c r="Y45" i="45"/>
  <c r="Y72" i="45"/>
  <c r="Y4" i="44"/>
  <c r="Y3" i="45"/>
  <c r="Y46" i="45" s="1"/>
  <c r="X5" i="44"/>
  <c r="X4" i="45"/>
  <c r="W54" i="45"/>
  <c r="W353" i="45" s="1"/>
  <c r="N13" i="26" s="1"/>
  <c r="L16" i="30"/>
  <c r="V302" i="45"/>
  <c r="K5" i="29"/>
  <c r="U318" i="45"/>
  <c r="Z8" i="44"/>
  <c r="Z7" i="45"/>
  <c r="Z50" i="45" s="1"/>
  <c r="W252" i="45"/>
  <c r="M20" i="25"/>
  <c r="V276" i="45"/>
  <c r="L17" i="28"/>
  <c r="X13" i="44"/>
  <c r="X11" i="45"/>
  <c r="X63" i="45"/>
  <c r="X362" i="45" s="1"/>
  <c r="O22" i="26" s="1"/>
  <c r="V230" i="45"/>
  <c r="L25" i="27"/>
  <c r="U163" i="45"/>
  <c r="K12" i="22"/>
  <c r="V250" i="45"/>
  <c r="L18" i="25"/>
  <c r="V99" i="45"/>
  <c r="L2" i="23"/>
  <c r="X48" i="45"/>
  <c r="X346" i="45" s="1"/>
  <c r="O6" i="26" s="1"/>
  <c r="V339" i="45"/>
  <c r="L26" i="29"/>
  <c r="W105" i="45"/>
  <c r="M8" i="23"/>
  <c r="K19" i="30"/>
  <c r="U305" i="45"/>
  <c r="V248" i="45"/>
  <c r="L16" i="25"/>
  <c r="V258" i="45"/>
  <c r="L26" i="25"/>
  <c r="V168" i="45"/>
  <c r="L17" i="22"/>
  <c r="V229" i="45"/>
  <c r="L24" i="27"/>
  <c r="Z2" i="44"/>
  <c r="Z2" i="45"/>
  <c r="V280" i="45"/>
  <c r="L21" i="28"/>
  <c r="V157" i="45"/>
  <c r="L6" i="22"/>
  <c r="W173" i="45"/>
  <c r="M22" i="22"/>
  <c r="W209" i="45"/>
  <c r="M15" i="30"/>
  <c r="W301" i="45"/>
  <c r="Y78" i="45"/>
  <c r="Y348" i="45"/>
  <c r="P8" i="26" s="1"/>
  <c r="V292" i="45"/>
  <c r="L6" i="30"/>
  <c r="V194" i="45"/>
  <c r="L16" i="31"/>
  <c r="W144" i="45"/>
  <c r="M20" i="32"/>
  <c r="U239" i="45"/>
  <c r="K7" i="25"/>
  <c r="Y6" i="44"/>
  <c r="Y5" i="45"/>
  <c r="V154" i="45"/>
  <c r="L4" i="22"/>
  <c r="U143" i="45"/>
  <c r="K19" i="32"/>
  <c r="W159" i="45"/>
  <c r="M8" i="22"/>
  <c r="Y57" i="45"/>
  <c r="Y356" i="45" s="1"/>
  <c r="P16" i="26" s="1"/>
  <c r="U218" i="45"/>
  <c r="K13" i="27"/>
  <c r="U158" i="45"/>
  <c r="K7" i="22"/>
  <c r="U102" i="45"/>
  <c r="K5" i="23"/>
  <c r="X74" i="45"/>
  <c r="X343" i="45"/>
  <c r="O3" i="26" s="1"/>
  <c r="Y22" i="44"/>
  <c r="Y20" i="45"/>
  <c r="Y63" i="45" s="1"/>
  <c r="V238" i="45"/>
  <c r="L6" i="25"/>
  <c r="L9" i="29"/>
  <c r="V322" i="45"/>
  <c r="V257" i="45"/>
  <c r="L25" i="25"/>
  <c r="Y27" i="44"/>
  <c r="Y24" i="45"/>
  <c r="Y67" i="45" s="1"/>
  <c r="U272" i="45"/>
  <c r="K13" i="28"/>
  <c r="Y88" i="45"/>
  <c r="Y358" i="45"/>
  <c r="P18" i="26" s="1"/>
  <c r="X55" i="45"/>
  <c r="X354" i="45" s="1"/>
  <c r="O14" i="26" s="1"/>
  <c r="W281" i="45"/>
  <c r="M22" i="28"/>
  <c r="V269" i="45"/>
  <c r="L10" i="28"/>
  <c r="V216" i="45"/>
  <c r="L11" i="27"/>
  <c r="W220" i="45"/>
  <c r="W182" i="45"/>
  <c r="M3" i="31"/>
  <c r="V199" i="45"/>
  <c r="L21" i="31"/>
  <c r="U197" i="45"/>
  <c r="K19" i="31"/>
  <c r="X96" i="45"/>
  <c r="X366" i="45"/>
  <c r="O26" i="26" s="1"/>
  <c r="W96" i="45"/>
  <c r="Y81" i="45"/>
  <c r="V165" i="45"/>
  <c r="L14" i="22"/>
  <c r="V270" i="45"/>
  <c r="L11" i="28"/>
  <c r="U298" i="45"/>
  <c r="K12" i="30"/>
  <c r="Z16" i="44"/>
  <c r="Z14" i="45"/>
  <c r="W225" i="45"/>
  <c r="M20" i="27"/>
  <c r="U217" i="45"/>
  <c r="K12" i="27"/>
  <c r="U256" i="45"/>
  <c r="K24" i="25"/>
  <c r="V177" i="45"/>
  <c r="L26" i="22"/>
  <c r="W193" i="45"/>
  <c r="V253" i="45"/>
  <c r="L21" i="25"/>
  <c r="Z18" i="44"/>
  <c r="Z16" i="45"/>
  <c r="Y14" i="44"/>
  <c r="Y12" i="45"/>
  <c r="U271" i="45"/>
  <c r="K12" i="28"/>
  <c r="U278" i="45"/>
  <c r="K19" i="28"/>
  <c r="Y26" i="44"/>
  <c r="Y23" i="45"/>
  <c r="Y66" i="45" s="1"/>
  <c r="K21" i="30"/>
  <c r="U307" i="45"/>
  <c r="V329" i="45"/>
  <c r="L16" i="29"/>
  <c r="W247" i="45"/>
  <c r="M15" i="25"/>
  <c r="V203" i="45"/>
  <c r="L25" i="31"/>
  <c r="V120" i="45"/>
  <c r="L23" i="23"/>
  <c r="U212" i="45"/>
  <c r="K7" i="27"/>
  <c r="X62" i="45"/>
  <c r="X361" i="45" s="1"/>
  <c r="O21" i="26" s="1"/>
  <c r="X91" i="45"/>
  <c r="V285" i="45"/>
  <c r="L26" i="28"/>
  <c r="V223" i="45"/>
  <c r="L18" i="27"/>
  <c r="V108" i="45"/>
  <c r="L11" i="23"/>
  <c r="V184" i="45"/>
  <c r="L6" i="31"/>
  <c r="V268" i="45"/>
  <c r="L9" i="28"/>
  <c r="W236" i="45"/>
  <c r="M3" i="25"/>
  <c r="M22" i="30"/>
  <c r="W308" i="45"/>
  <c r="V204" i="45"/>
  <c r="L26" i="31"/>
  <c r="W290" i="45"/>
  <c r="M3" i="30"/>
  <c r="V261" i="45"/>
  <c r="L2" i="28"/>
  <c r="U170" i="45"/>
  <c r="K19" i="22"/>
  <c r="W139" i="45"/>
  <c r="M15" i="32"/>
  <c r="V189" i="45"/>
  <c r="L11" i="31"/>
  <c r="U156" i="45"/>
  <c r="K5" i="22"/>
  <c r="U164" i="45"/>
  <c r="K13" i="22"/>
  <c r="U264" i="45"/>
  <c r="K5" i="28"/>
  <c r="X72" i="45"/>
  <c r="W227" i="45"/>
  <c r="M22" i="27"/>
  <c r="X279" i="45"/>
  <c r="N20" i="28"/>
  <c r="Y21" i="44"/>
  <c r="Y19" i="45"/>
  <c r="V255" i="45"/>
  <c r="L23" i="25"/>
  <c r="W89" i="45"/>
  <c r="W359" i="45"/>
  <c r="N19" i="26" s="1"/>
  <c r="X87" i="45"/>
  <c r="V130" i="45"/>
  <c r="L6" i="32"/>
  <c r="W328" i="45"/>
  <c r="M15" i="29"/>
  <c r="U116" i="45"/>
  <c r="K19" i="23"/>
  <c r="V103" i="45"/>
  <c r="L6" i="23"/>
  <c r="W153" i="45"/>
  <c r="M2" i="22"/>
  <c r="W146" i="45"/>
  <c r="M22" i="32"/>
  <c r="Z52" i="45"/>
  <c r="Z351" i="45" s="1"/>
  <c r="Q11" i="26" s="1"/>
  <c r="L14" i="30"/>
  <c r="V300" i="45"/>
  <c r="W73" i="45"/>
  <c r="W100" i="45" s="1"/>
  <c r="V221" i="45"/>
  <c r="L16" i="27"/>
  <c r="M2" i="29"/>
  <c r="W315" i="45"/>
  <c r="V174" i="45"/>
  <c r="L23" i="22"/>
  <c r="V222" i="45"/>
  <c r="L17" i="27"/>
  <c r="W288" i="45"/>
  <c r="M2" i="30"/>
  <c r="X19" i="44"/>
  <c r="X17" i="45"/>
  <c r="V284" i="45"/>
  <c r="L25" i="28"/>
  <c r="W213" i="45"/>
  <c r="M8" i="27"/>
  <c r="Y58" i="45"/>
  <c r="Y357" i="45" s="1"/>
  <c r="P17" i="26" s="1"/>
  <c r="V297" i="45"/>
  <c r="L11" i="30"/>
  <c r="U326" i="45"/>
  <c r="K13" i="29"/>
  <c r="U224" i="45"/>
  <c r="K19" i="27"/>
  <c r="V122" i="45"/>
  <c r="L25" i="23"/>
  <c r="AA11" i="44"/>
  <c r="AA9" i="45"/>
  <c r="W155" i="45"/>
  <c r="M3" i="22"/>
  <c r="V176" i="45"/>
  <c r="L25" i="22"/>
  <c r="W263" i="45"/>
  <c r="M3" i="28"/>
  <c r="V283" i="45"/>
  <c r="L24" i="28"/>
  <c r="G25" i="19"/>
  <c r="G73" i="19" s="1"/>
  <c r="G9" i="19"/>
  <c r="G57" i="19" s="1"/>
  <c r="G114" i="19" s="1"/>
  <c r="G48" i="19"/>
  <c r="G96" i="19" s="1"/>
  <c r="G24" i="19"/>
  <c r="G72" i="19" s="1"/>
  <c r="G8" i="19"/>
  <c r="G56" i="19" s="1"/>
  <c r="G35" i="19"/>
  <c r="G83" i="19" s="1"/>
  <c r="G126" i="19" s="1"/>
  <c r="G23" i="19"/>
  <c r="G71" i="19" s="1"/>
  <c r="G50" i="19"/>
  <c r="G98" i="19" s="1"/>
  <c r="G135" i="19" s="1"/>
  <c r="G7" i="19"/>
  <c r="G55" i="19" s="1"/>
  <c r="G22" i="19"/>
  <c r="G70" i="19" s="1"/>
  <c r="G34" i="19"/>
  <c r="G82" i="19" s="1"/>
  <c r="G124" i="19" s="1"/>
  <c r="G11" i="19"/>
  <c r="G59" i="19" s="1"/>
  <c r="G46" i="19"/>
  <c r="G94" i="19" s="1"/>
  <c r="G21" i="19"/>
  <c r="G69" i="19" s="1"/>
  <c r="G118" i="19" s="1"/>
  <c r="G33" i="19"/>
  <c r="G81" i="19" s="1"/>
  <c r="G123" i="19" s="1"/>
  <c r="G10" i="19"/>
  <c r="G58" i="19" s="1"/>
  <c r="G115" i="19" s="1"/>
  <c r="G44" i="19"/>
  <c r="G92" i="19" s="1"/>
  <c r="G20" i="19"/>
  <c r="G68" i="19" s="1"/>
  <c r="G32" i="19"/>
  <c r="G80" i="19" s="1"/>
  <c r="G122" i="19" s="1"/>
  <c r="G42" i="19"/>
  <c r="G90" i="19" s="1"/>
  <c r="G130" i="19" s="1"/>
  <c r="G19" i="19"/>
  <c r="G67" i="19" s="1"/>
  <c r="G31" i="19"/>
  <c r="G79" i="19" s="1"/>
  <c r="G39" i="19"/>
  <c r="G87" i="19" s="1"/>
  <c r="G125" i="19" s="1"/>
  <c r="G18" i="19"/>
  <c r="G66" i="19" s="1"/>
  <c r="G40" i="19"/>
  <c r="G88" i="19" s="1"/>
  <c r="G132" i="19" s="1"/>
  <c r="G51" i="19"/>
  <c r="G99" i="19" s="1"/>
  <c r="G17" i="19"/>
  <c r="G65" i="19" s="1"/>
  <c r="G43" i="19"/>
  <c r="G91" i="19" s="1"/>
  <c r="G129" i="19" s="1"/>
  <c r="G49" i="19"/>
  <c r="G97" i="19" s="1"/>
  <c r="G16" i="19"/>
  <c r="G64" i="19" s="1"/>
  <c r="G45" i="19"/>
  <c r="G93" i="19" s="1"/>
  <c r="G37" i="19"/>
  <c r="G85" i="19" s="1"/>
  <c r="G128" i="19" s="1"/>
  <c r="G47" i="19"/>
  <c r="G95" i="19" s="1"/>
  <c r="G15" i="19"/>
  <c r="G63" i="19" s="1"/>
  <c r="G38" i="19"/>
  <c r="G86" i="19" s="1"/>
  <c r="G134" i="19" s="1"/>
  <c r="G41" i="19"/>
  <c r="G89" i="19" s="1"/>
  <c r="G133" i="19" s="1"/>
  <c r="G14" i="19"/>
  <c r="G62" i="19" s="1"/>
  <c r="G27" i="19"/>
  <c r="G75" i="19" s="1"/>
  <c r="G13" i="19"/>
  <c r="G61" i="19" s="1"/>
  <c r="G36" i="19"/>
  <c r="G84" i="19" s="1"/>
  <c r="G127" i="19" s="1"/>
  <c r="G28" i="19"/>
  <c r="G76" i="19" s="1"/>
  <c r="G12" i="19"/>
  <c r="G60" i="19" s="1"/>
  <c r="G26" i="19"/>
  <c r="G74" i="19" s="1"/>
  <c r="X27" i="45" l="1"/>
  <c r="X28" i="45" s="1"/>
  <c r="Y342" i="45"/>
  <c r="P2" i="26" s="1"/>
  <c r="W43" i="45"/>
  <c r="W132" i="45"/>
  <c r="M8" i="32"/>
  <c r="W101" i="45"/>
  <c r="N3" i="23" s="1"/>
  <c r="V277" i="45"/>
  <c r="L18" i="28"/>
  <c r="V196" i="45"/>
  <c r="L18" i="31"/>
  <c r="L18" i="30"/>
  <c r="V304" i="45"/>
  <c r="X84" i="45"/>
  <c r="W83" i="45"/>
  <c r="V331" i="45"/>
  <c r="L18" i="29"/>
  <c r="X92" i="45"/>
  <c r="X335" i="45" s="1"/>
  <c r="O22" i="29" s="1"/>
  <c r="V115" i="45"/>
  <c r="L18" i="23"/>
  <c r="V169" i="45"/>
  <c r="L18" i="22"/>
  <c r="X79" i="45"/>
  <c r="N4" i="23"/>
  <c r="W283" i="45"/>
  <c r="M24" i="28"/>
  <c r="X60" i="45"/>
  <c r="X359" i="45" s="1"/>
  <c r="O19" i="26" s="1"/>
  <c r="Z21" i="44"/>
  <c r="Z19" i="45"/>
  <c r="Z62" i="45" s="1"/>
  <c r="X153" i="45"/>
  <c r="N2" i="22"/>
  <c r="V170" i="45"/>
  <c r="L19" i="22"/>
  <c r="W108" i="45"/>
  <c r="M11" i="23"/>
  <c r="W329" i="45"/>
  <c r="M16" i="29"/>
  <c r="W253" i="45"/>
  <c r="M21" i="25"/>
  <c r="W269" i="45"/>
  <c r="M10" i="28"/>
  <c r="W238" i="45"/>
  <c r="M6" i="25"/>
  <c r="V143" i="45"/>
  <c r="L19" i="32"/>
  <c r="L5" i="29"/>
  <c r="V318" i="45"/>
  <c r="W75" i="45"/>
  <c r="Y95" i="45"/>
  <c r="Y365" i="45"/>
  <c r="P25" i="26" s="1"/>
  <c r="M14" i="23"/>
  <c r="W111" i="45"/>
  <c r="Z28" i="44"/>
  <c r="Z25" i="45"/>
  <c r="X267" i="45"/>
  <c r="N8" i="28"/>
  <c r="V210" i="45"/>
  <c r="L5" i="27"/>
  <c r="V183" i="45"/>
  <c r="L5" i="31"/>
  <c r="V110" i="45"/>
  <c r="L13" i="23"/>
  <c r="V266" i="45"/>
  <c r="L7" i="28"/>
  <c r="W142" i="45"/>
  <c r="M18" i="32"/>
  <c r="W226" i="45"/>
  <c r="M21" i="27"/>
  <c r="W134" i="45"/>
  <c r="M10" i="32"/>
  <c r="M23" i="27"/>
  <c r="X294" i="45"/>
  <c r="N8" i="30"/>
  <c r="X213" i="45"/>
  <c r="N8" i="27"/>
  <c r="M23" i="25"/>
  <c r="W122" i="45"/>
  <c r="M25" i="23"/>
  <c r="V224" i="45"/>
  <c r="L19" i="27"/>
  <c r="O20" i="28"/>
  <c r="L21" i="30"/>
  <c r="V307" i="45"/>
  <c r="X193" i="45"/>
  <c r="N15" i="31"/>
  <c r="W165" i="45"/>
  <c r="M14" i="22"/>
  <c r="Y92" i="45"/>
  <c r="Y362" i="45"/>
  <c r="P22" i="26" s="1"/>
  <c r="N15" i="30"/>
  <c r="X301" i="45"/>
  <c r="W258" i="45"/>
  <c r="M26" i="25"/>
  <c r="W250" i="45"/>
  <c r="M18" i="25"/>
  <c r="W214" i="45"/>
  <c r="M9" i="27"/>
  <c r="Z25" i="44"/>
  <c r="Z22" i="45"/>
  <c r="Z65" i="45" s="1"/>
  <c r="W149" i="45"/>
  <c r="M25" i="32"/>
  <c r="W141" i="45"/>
  <c r="M17" i="32"/>
  <c r="X82" i="45"/>
  <c r="X352" i="45"/>
  <c r="O12" i="26" s="1"/>
  <c r="X219" i="45"/>
  <c r="N14" i="27"/>
  <c r="X263" i="45"/>
  <c r="N3" i="28"/>
  <c r="M14" i="30"/>
  <c r="W300" i="45"/>
  <c r="AA52" i="45"/>
  <c r="AA351" i="45" s="1"/>
  <c r="R11" i="26" s="1"/>
  <c r="Y19" i="44"/>
  <c r="Y17" i="45"/>
  <c r="W222" i="45"/>
  <c r="M17" i="27"/>
  <c r="W103" i="45"/>
  <c r="M6" i="23"/>
  <c r="W261" i="45"/>
  <c r="M2" i="28"/>
  <c r="W223" i="45"/>
  <c r="M18" i="27"/>
  <c r="N22" i="28"/>
  <c r="Z22" i="44"/>
  <c r="Z20" i="45"/>
  <c r="M16" i="30"/>
  <c r="W302" i="45"/>
  <c r="X69" i="45"/>
  <c r="X364" i="45" s="1"/>
  <c r="O24" i="26" s="1"/>
  <c r="X73" i="45"/>
  <c r="X100" i="45" s="1"/>
  <c r="W243" i="45"/>
  <c r="M11" i="25"/>
  <c r="M23" i="31"/>
  <c r="W160" i="45"/>
  <c r="M9" i="22"/>
  <c r="W106" i="45"/>
  <c r="M9" i="23"/>
  <c r="V334" i="45"/>
  <c r="L21" i="29"/>
  <c r="W113" i="45"/>
  <c r="M16" i="23"/>
  <c r="Y12" i="44"/>
  <c r="Y10" i="45"/>
  <c r="N22" i="23"/>
  <c r="X128" i="45"/>
  <c r="N3" i="32"/>
  <c r="W181" i="45"/>
  <c r="M4" i="31"/>
  <c r="N22" i="25"/>
  <c r="N20" i="30"/>
  <c r="X306" i="45"/>
  <c r="Y96" i="45"/>
  <c r="Y366" i="45"/>
  <c r="P26" i="26" s="1"/>
  <c r="W177" i="45"/>
  <c r="M26" i="22"/>
  <c r="X209" i="45"/>
  <c r="N3" i="27"/>
  <c r="W248" i="45"/>
  <c r="M16" i="25"/>
  <c r="V163" i="45"/>
  <c r="L12" i="22"/>
  <c r="Y29" i="44"/>
  <c r="Y26" i="45"/>
  <c r="V202" i="45"/>
  <c r="L24" i="31"/>
  <c r="W167" i="45"/>
  <c r="M16" i="22"/>
  <c r="V109" i="45"/>
  <c r="L12" i="23"/>
  <c r="M10" i="29"/>
  <c r="W323" i="45"/>
  <c r="N2" i="29"/>
  <c r="X315" i="45"/>
  <c r="V116" i="45"/>
  <c r="L19" i="23"/>
  <c r="X290" i="45"/>
  <c r="N3" i="30"/>
  <c r="W285" i="45"/>
  <c r="M26" i="28"/>
  <c r="Z26" i="44"/>
  <c r="Z23" i="45"/>
  <c r="W154" i="45"/>
  <c r="M4" i="22"/>
  <c r="L19" i="30"/>
  <c r="V305" i="45"/>
  <c r="M26" i="30"/>
  <c r="W312" i="45"/>
  <c r="W180" i="45"/>
  <c r="M2" i="31"/>
  <c r="M14" i="32"/>
  <c r="W138" i="45"/>
  <c r="W207" i="45"/>
  <c r="M2" i="27"/>
  <c r="X126" i="45"/>
  <c r="N2" i="32"/>
  <c r="W211" i="45"/>
  <c r="M6" i="27"/>
  <c r="X198" i="45"/>
  <c r="N20" i="31"/>
  <c r="V191" i="45"/>
  <c r="L13" i="31"/>
  <c r="W135" i="45"/>
  <c r="M11" i="32"/>
  <c r="V131" i="45"/>
  <c r="L7" i="32"/>
  <c r="W295" i="45"/>
  <c r="M9" i="30"/>
  <c r="V256" i="45"/>
  <c r="L24" i="25"/>
  <c r="Y48" i="45"/>
  <c r="Y346" i="45" s="1"/>
  <c r="P6" i="26" s="1"/>
  <c r="N22" i="22"/>
  <c r="W230" i="45"/>
  <c r="M25" i="27"/>
  <c r="V332" i="45"/>
  <c r="L19" i="29"/>
  <c r="V245" i="45"/>
  <c r="L13" i="25"/>
  <c r="V136" i="45"/>
  <c r="L12" i="32"/>
  <c r="V121" i="45"/>
  <c r="L24" i="23"/>
  <c r="Z61" i="45"/>
  <c r="Z360" i="45" s="1"/>
  <c r="Q20" i="26" s="1"/>
  <c r="X49" i="45"/>
  <c r="X347" i="45" s="1"/>
  <c r="O7" i="26" s="1"/>
  <c r="Y87" i="45"/>
  <c r="X328" i="45"/>
  <c r="N15" i="29"/>
  <c r="V264" i="45"/>
  <c r="L5" i="28"/>
  <c r="W204" i="45"/>
  <c r="M26" i="31"/>
  <c r="V278" i="45"/>
  <c r="L19" i="28"/>
  <c r="V102" i="45"/>
  <c r="L5" i="23"/>
  <c r="Z6" i="44"/>
  <c r="Z5" i="45"/>
  <c r="X47" i="45"/>
  <c r="X345" i="45" s="1"/>
  <c r="O5" i="26" s="1"/>
  <c r="W123" i="45"/>
  <c r="M26" i="23"/>
  <c r="V104" i="45"/>
  <c r="L7" i="23"/>
  <c r="W275" i="45"/>
  <c r="M16" i="28"/>
  <c r="V291" i="45"/>
  <c r="L5" i="30"/>
  <c r="AA20" i="44"/>
  <c r="AA18" i="45"/>
  <c r="Y7" i="44"/>
  <c r="Y6" i="45"/>
  <c r="M14" i="31"/>
  <c r="W192" i="45"/>
  <c r="W235" i="45"/>
  <c r="M4" i="25"/>
  <c r="X186" i="45"/>
  <c r="N8" i="31"/>
  <c r="X333" i="45"/>
  <c r="N20" i="29"/>
  <c r="W188" i="45"/>
  <c r="M10" i="31"/>
  <c r="V326" i="45"/>
  <c r="L13" i="29"/>
  <c r="W221" i="45"/>
  <c r="M16" i="27"/>
  <c r="N22" i="30"/>
  <c r="V217" i="45"/>
  <c r="L12" i="27"/>
  <c r="V197" i="45"/>
  <c r="L19" i="31"/>
  <c r="W157" i="45"/>
  <c r="M6" i="22"/>
  <c r="X105" i="45"/>
  <c r="N8" i="23"/>
  <c r="Y5" i="44"/>
  <c r="Y4" i="45"/>
  <c r="V244" i="45"/>
  <c r="L12" i="25"/>
  <c r="W249" i="45"/>
  <c r="M17" i="25"/>
  <c r="W296" i="45"/>
  <c r="M10" i="30"/>
  <c r="W337" i="45"/>
  <c r="M24" i="29"/>
  <c r="Z9" i="44"/>
  <c r="Z8" i="45"/>
  <c r="Y90" i="45"/>
  <c r="Y279" i="45" s="1"/>
  <c r="M23" i="30"/>
  <c r="Z87" i="45"/>
  <c r="Z357" i="45"/>
  <c r="Q17" i="26" s="1"/>
  <c r="W130" i="45"/>
  <c r="M6" i="32"/>
  <c r="V164" i="45"/>
  <c r="L13" i="22"/>
  <c r="V212" i="45"/>
  <c r="L7" i="27"/>
  <c r="V272" i="45"/>
  <c r="L13" i="28"/>
  <c r="V158" i="45"/>
  <c r="L7" i="22"/>
  <c r="V239" i="45"/>
  <c r="L7" i="25"/>
  <c r="X54" i="45"/>
  <c r="X353" i="45" s="1"/>
  <c r="O13" i="26" s="1"/>
  <c r="Y73" i="45"/>
  <c r="Y344" i="45"/>
  <c r="P4" i="26" s="1"/>
  <c r="M24" i="30"/>
  <c r="W310" i="45"/>
  <c r="V172" i="45"/>
  <c r="L21" i="22"/>
  <c r="X112" i="45"/>
  <c r="N15" i="23"/>
  <c r="V145" i="45"/>
  <c r="L21" i="32"/>
  <c r="V137" i="45"/>
  <c r="L13" i="32"/>
  <c r="Y79" i="45"/>
  <c r="Y349" i="45"/>
  <c r="P9" i="26" s="1"/>
  <c r="W162" i="45"/>
  <c r="M11" i="22"/>
  <c r="W161" i="45"/>
  <c r="M10" i="22"/>
  <c r="W338" i="45"/>
  <c r="M25" i="29"/>
  <c r="AA17" i="44"/>
  <c r="AA15" i="45"/>
  <c r="W297" i="45"/>
  <c r="M11" i="30"/>
  <c r="X225" i="45"/>
  <c r="N20" i="27"/>
  <c r="W199" i="45"/>
  <c r="M21" i="31"/>
  <c r="Y74" i="45"/>
  <c r="Y343" i="45"/>
  <c r="P3" i="26" s="1"/>
  <c r="W280" i="45"/>
  <c r="M21" i="28"/>
  <c r="W339" i="45"/>
  <c r="M26" i="29"/>
  <c r="Y13" i="44"/>
  <c r="Y11" i="45"/>
  <c r="Z4" i="44"/>
  <c r="Z3" i="45"/>
  <c r="W133" i="45"/>
  <c r="M9" i="32"/>
  <c r="V175" i="45"/>
  <c r="L24" i="22"/>
  <c r="W265" i="45"/>
  <c r="M6" i="28"/>
  <c r="M14" i="29"/>
  <c r="W327" i="45"/>
  <c r="N8" i="29"/>
  <c r="X321" i="45"/>
  <c r="X241" i="45"/>
  <c r="N9" i="25"/>
  <c r="V156" i="45"/>
  <c r="L5" i="22"/>
  <c r="X236" i="45"/>
  <c r="N3" i="25"/>
  <c r="M23" i="23"/>
  <c r="V271" i="45"/>
  <c r="L12" i="28"/>
  <c r="Z57" i="45"/>
  <c r="Z356" i="45" s="1"/>
  <c r="Q16" i="26" s="1"/>
  <c r="Z27" i="44"/>
  <c r="Z24" i="45"/>
  <c r="Z67" i="45" s="1"/>
  <c r="V218" i="45"/>
  <c r="L13" i="27"/>
  <c r="X144" i="45"/>
  <c r="N20" i="32"/>
  <c r="Z45" i="45"/>
  <c r="V148" i="45"/>
  <c r="L24" i="32"/>
  <c r="V299" i="45"/>
  <c r="L13" i="30"/>
  <c r="X117" i="45"/>
  <c r="N20" i="23"/>
  <c r="W242" i="45"/>
  <c r="M10" i="25"/>
  <c r="W187" i="45"/>
  <c r="M9" i="31"/>
  <c r="V185" i="45"/>
  <c r="L7" i="31"/>
  <c r="W127" i="45"/>
  <c r="M4" i="32"/>
  <c r="W215" i="45"/>
  <c r="M10" i="27"/>
  <c r="M23" i="28"/>
  <c r="X234" i="45"/>
  <c r="N2" i="25"/>
  <c r="N22" i="27"/>
  <c r="X155" i="45"/>
  <c r="N3" i="22"/>
  <c r="W284" i="45"/>
  <c r="M25" i="28"/>
  <c r="Z81" i="45"/>
  <c r="Y55" i="45"/>
  <c r="Y354" i="45" s="1"/>
  <c r="P14" i="26" s="1"/>
  <c r="AA16" i="44"/>
  <c r="AA14" i="45"/>
  <c r="AA57" i="45" s="1"/>
  <c r="X182" i="45"/>
  <c r="N3" i="31"/>
  <c r="Y86" i="45"/>
  <c r="AA2" i="44"/>
  <c r="AA2" i="45"/>
  <c r="X76" i="45"/>
  <c r="W276" i="45"/>
  <c r="M17" i="28"/>
  <c r="W114" i="45"/>
  <c r="M17" i="23"/>
  <c r="V118" i="45"/>
  <c r="L21" i="23"/>
  <c r="W231" i="45"/>
  <c r="M26" i="27"/>
  <c r="M14" i="25"/>
  <c r="W246" i="45"/>
  <c r="N3" i="29"/>
  <c r="X317" i="45"/>
  <c r="M11" i="29"/>
  <c r="W324" i="45"/>
  <c r="X93" i="45"/>
  <c r="X363" i="45"/>
  <c r="O23" i="26" s="1"/>
  <c r="Z56" i="45"/>
  <c r="Z355" i="45" s="1"/>
  <c r="Q15" i="26" s="1"/>
  <c r="W93" i="45"/>
  <c r="W336" i="45" s="1"/>
  <c r="M17" i="30"/>
  <c r="W303" i="45"/>
  <c r="Y166" i="45"/>
  <c r="O15" i="22"/>
  <c r="W189" i="45"/>
  <c r="M11" i="31"/>
  <c r="W268" i="45"/>
  <c r="M9" i="28"/>
  <c r="W203" i="45"/>
  <c r="M25" i="31"/>
  <c r="Z14" i="44"/>
  <c r="Z12" i="45"/>
  <c r="X220" i="45"/>
  <c r="N15" i="27"/>
  <c r="W257" i="45"/>
  <c r="M25" i="25"/>
  <c r="W194" i="45"/>
  <c r="M16" i="31"/>
  <c r="M25" i="30"/>
  <c r="W311" i="45"/>
  <c r="M4" i="29"/>
  <c r="W316" i="45"/>
  <c r="W195" i="45"/>
  <c r="M17" i="31"/>
  <c r="X171" i="45"/>
  <c r="N20" i="22"/>
  <c r="X274" i="45"/>
  <c r="N15" i="28"/>
  <c r="V190" i="45"/>
  <c r="L12" i="31"/>
  <c r="Y23" i="44"/>
  <c r="Y21" i="45"/>
  <c r="Y64" i="45" s="1"/>
  <c r="AA15" i="44"/>
  <c r="AA13" i="45"/>
  <c r="M7" i="29"/>
  <c r="M23" i="22"/>
  <c r="Z59" i="45"/>
  <c r="Z358" i="45" s="1"/>
  <c r="Q18" i="26" s="1"/>
  <c r="V298" i="45"/>
  <c r="L12" i="30"/>
  <c r="M9" i="29"/>
  <c r="W322" i="45"/>
  <c r="W208" i="45"/>
  <c r="M6" i="29"/>
  <c r="W319" i="45"/>
  <c r="W176" i="45"/>
  <c r="M25" i="22"/>
  <c r="AB11" i="44"/>
  <c r="AB9" i="45"/>
  <c r="AB52" i="45" s="1"/>
  <c r="W229" i="45"/>
  <c r="M24" i="27"/>
  <c r="X252" i="45"/>
  <c r="N20" i="25"/>
  <c r="W150" i="45"/>
  <c r="M26" i="32"/>
  <c r="N22" i="32"/>
  <c r="Y62" i="45"/>
  <c r="Y361" i="45" s="1"/>
  <c r="P21" i="26" s="1"/>
  <c r="X139" i="45"/>
  <c r="N15" i="32"/>
  <c r="W184" i="45"/>
  <c r="M6" i="31"/>
  <c r="X247" i="45"/>
  <c r="N15" i="25"/>
  <c r="AA18" i="44"/>
  <c r="AA16" i="45"/>
  <c r="W216" i="45"/>
  <c r="M11" i="27"/>
  <c r="X159" i="45"/>
  <c r="N8" i="22"/>
  <c r="W292" i="45"/>
  <c r="M6" i="30"/>
  <c r="Z78" i="45"/>
  <c r="Z348" i="45"/>
  <c r="Q8" i="26" s="1"/>
  <c r="M23" i="32"/>
  <c r="V129" i="45"/>
  <c r="L5" i="32"/>
  <c r="W330" i="45"/>
  <c r="M17" i="29"/>
  <c r="W140" i="45"/>
  <c r="M16" i="32"/>
  <c r="W262" i="45"/>
  <c r="N22" i="31"/>
  <c r="W77" i="45"/>
  <c r="W320" i="45" s="1"/>
  <c r="V293" i="45"/>
  <c r="L7" i="30"/>
  <c r="V237" i="45"/>
  <c r="L5" i="25"/>
  <c r="W289" i="45"/>
  <c r="M4" i="30"/>
  <c r="X288" i="45"/>
  <c r="N2" i="30"/>
  <c r="W270" i="45"/>
  <c r="M11" i="28"/>
  <c r="W168" i="45"/>
  <c r="M17" i="22"/>
  <c r="W99" i="45"/>
  <c r="M2" i="23"/>
  <c r="AA8" i="44"/>
  <c r="AA7" i="45"/>
  <c r="V325" i="45"/>
  <c r="L12" i="29"/>
  <c r="W107" i="45"/>
  <c r="M10" i="23"/>
  <c r="V251" i="45"/>
  <c r="L19" i="25"/>
  <c r="M14" i="28"/>
  <c r="W273" i="45"/>
  <c r="X240" i="45"/>
  <c r="N8" i="25"/>
  <c r="Y68" i="45"/>
  <c r="Y350" i="45" s="1"/>
  <c r="P10" i="26" s="1"/>
  <c r="G131" i="19"/>
  <c r="G120" i="19"/>
  <c r="G119" i="19"/>
  <c r="G136" i="19"/>
  <c r="G116" i="19"/>
  <c r="G117" i="19"/>
  <c r="G5" i="19"/>
  <c r="Y27" i="45" l="1"/>
  <c r="Y28" i="45" s="1"/>
  <c r="Z85" i="45"/>
  <c r="X119" i="45"/>
  <c r="Y119" i="45" s="1"/>
  <c r="X146" i="45"/>
  <c r="X308" i="45"/>
  <c r="X200" i="45"/>
  <c r="X281" i="45"/>
  <c r="X227" i="45"/>
  <c r="Y335" i="45"/>
  <c r="X254" i="45"/>
  <c r="X173" i="45"/>
  <c r="X83" i="45"/>
  <c r="X77" i="45"/>
  <c r="Z342" i="45"/>
  <c r="Q2" i="26" s="1"/>
  <c r="X43" i="45"/>
  <c r="W147" i="45"/>
  <c r="Z88" i="45"/>
  <c r="W115" i="45"/>
  <c r="M18" i="23"/>
  <c r="X101" i="45"/>
  <c r="O3" i="23" s="1"/>
  <c r="W331" i="45"/>
  <c r="M18" i="29"/>
  <c r="M18" i="30"/>
  <c r="W304" i="45"/>
  <c r="W196" i="45"/>
  <c r="M18" i="31"/>
  <c r="W277" i="45"/>
  <c r="M18" i="28"/>
  <c r="X94" i="45"/>
  <c r="X283" i="45" s="1"/>
  <c r="W169" i="45"/>
  <c r="M18" i="22"/>
  <c r="N8" i="32"/>
  <c r="X132" i="45"/>
  <c r="Y100" i="45"/>
  <c r="O4" i="23"/>
  <c r="P20" i="28"/>
  <c r="P22" i="29"/>
  <c r="Z74" i="45"/>
  <c r="Z343" i="45"/>
  <c r="Q3" i="26" s="1"/>
  <c r="X327" i="45"/>
  <c r="N14" i="29"/>
  <c r="Z5" i="44"/>
  <c r="Z4" i="45"/>
  <c r="Z47" i="45" s="1"/>
  <c r="X188" i="45"/>
  <c r="N10" i="31"/>
  <c r="X275" i="45"/>
  <c r="N16" i="28"/>
  <c r="W264" i="45"/>
  <c r="M5" i="28"/>
  <c r="O20" i="30"/>
  <c r="Y306" i="45"/>
  <c r="Y281" i="45"/>
  <c r="O22" i="28"/>
  <c r="Y263" i="45"/>
  <c r="O3" i="28"/>
  <c r="X258" i="45"/>
  <c r="N26" i="25"/>
  <c r="W224" i="45"/>
  <c r="M19" i="27"/>
  <c r="X142" i="45"/>
  <c r="N18" i="32"/>
  <c r="W325" i="45"/>
  <c r="M12" i="29"/>
  <c r="X336" i="45"/>
  <c r="N23" i="29"/>
  <c r="X114" i="45"/>
  <c r="N17" i="23"/>
  <c r="AA50" i="45"/>
  <c r="AA348" i="45" s="1"/>
  <c r="R8" i="26" s="1"/>
  <c r="X208" i="45"/>
  <c r="N4" i="27"/>
  <c r="W190" i="45"/>
  <c r="M12" i="31"/>
  <c r="X257" i="45"/>
  <c r="N25" i="25"/>
  <c r="X284" i="45"/>
  <c r="N25" i="28"/>
  <c r="X187" i="45"/>
  <c r="N9" i="31"/>
  <c r="AA27" i="44"/>
  <c r="AA24" i="45"/>
  <c r="X230" i="45"/>
  <c r="N25" i="27"/>
  <c r="Y198" i="45"/>
  <c r="O20" i="31"/>
  <c r="X154" i="45"/>
  <c r="N4" i="22"/>
  <c r="X167" i="45"/>
  <c r="N16" i="22"/>
  <c r="X106" i="45"/>
  <c r="N9" i="23"/>
  <c r="O15" i="30"/>
  <c r="Y301" i="45"/>
  <c r="W170" i="45"/>
  <c r="M19" i="22"/>
  <c r="AB8" i="44"/>
  <c r="AB7" i="45"/>
  <c r="X292" i="45"/>
  <c r="N6" i="30"/>
  <c r="Y146" i="45"/>
  <c r="O22" i="32"/>
  <c r="N9" i="29"/>
  <c r="X322" i="45"/>
  <c r="Z86" i="45"/>
  <c r="W309" i="45"/>
  <c r="Y105" i="45"/>
  <c r="O8" i="23"/>
  <c r="Y333" i="45"/>
  <c r="O20" i="29"/>
  <c r="W104" i="45"/>
  <c r="M7" i="23"/>
  <c r="Y328" i="45"/>
  <c r="O15" i="29"/>
  <c r="Z66" i="45"/>
  <c r="Z366" i="45" s="1"/>
  <c r="Q26" i="26" s="1"/>
  <c r="X223" i="45"/>
  <c r="N18" i="27"/>
  <c r="O14" i="27"/>
  <c r="X122" i="45"/>
  <c r="N25" i="23"/>
  <c r="W266" i="45"/>
  <c r="M7" i="28"/>
  <c r="M5" i="29"/>
  <c r="W318" i="45"/>
  <c r="X107" i="45"/>
  <c r="N10" i="23"/>
  <c r="W237" i="45"/>
  <c r="M5" i="25"/>
  <c r="X176" i="45"/>
  <c r="N25" i="22"/>
  <c r="Y155" i="45"/>
  <c r="O3" i="22"/>
  <c r="X242" i="45"/>
  <c r="N10" i="25"/>
  <c r="X265" i="45"/>
  <c r="N6" i="28"/>
  <c r="X199" i="45"/>
  <c r="N21" i="31"/>
  <c r="W137" i="45"/>
  <c r="M13" i="32"/>
  <c r="W239" i="45"/>
  <c r="M7" i="25"/>
  <c r="Y173" i="45"/>
  <c r="O22" i="22"/>
  <c r="X211" i="45"/>
  <c r="N6" i="27"/>
  <c r="AA26" i="44"/>
  <c r="AA23" i="45"/>
  <c r="AA66" i="45" s="1"/>
  <c r="W202" i="45"/>
  <c r="M24" i="31"/>
  <c r="Y254" i="45"/>
  <c r="O22" i="25"/>
  <c r="X160" i="45"/>
  <c r="N9" i="22"/>
  <c r="Y153" i="45"/>
  <c r="O2" i="22"/>
  <c r="AC11" i="44"/>
  <c r="AC9" i="45"/>
  <c r="Y220" i="45"/>
  <c r="O15" i="27"/>
  <c r="X99" i="45"/>
  <c r="N2" i="23"/>
  <c r="X262" i="45"/>
  <c r="N4" i="28"/>
  <c r="Y159" i="45"/>
  <c r="O8" i="22"/>
  <c r="X150" i="45"/>
  <c r="N26" i="32"/>
  <c r="Z55" i="45"/>
  <c r="Z354" i="45" s="1"/>
  <c r="Q14" i="26" s="1"/>
  <c r="X276" i="45"/>
  <c r="N17" i="28"/>
  <c r="X157" i="45"/>
  <c r="N6" i="22"/>
  <c r="Y186" i="45"/>
  <c r="O8" i="31"/>
  <c r="X123" i="45"/>
  <c r="N26" i="23"/>
  <c r="Y69" i="45"/>
  <c r="Y364" i="45" s="1"/>
  <c r="P24" i="26" s="1"/>
  <c r="X261" i="45"/>
  <c r="N2" i="28"/>
  <c r="W255" i="45"/>
  <c r="W110" i="45"/>
  <c r="M13" i="23"/>
  <c r="Z91" i="45"/>
  <c r="Z361" i="45"/>
  <c r="Q21" i="26" s="1"/>
  <c r="W293" i="45"/>
  <c r="M7" i="30"/>
  <c r="Y200" i="45"/>
  <c r="O22" i="31"/>
  <c r="Y274" i="45"/>
  <c r="O15" i="28"/>
  <c r="Y80" i="45"/>
  <c r="W298" i="45"/>
  <c r="M12" i="30"/>
  <c r="Y171" i="45"/>
  <c r="O20" i="22"/>
  <c r="AA14" i="44"/>
  <c r="AA12" i="45"/>
  <c r="N11" i="29"/>
  <c r="X324" i="45"/>
  <c r="Y227" i="45"/>
  <c r="O22" i="27"/>
  <c r="Y117" i="45"/>
  <c r="O20" i="23"/>
  <c r="W271" i="45"/>
  <c r="M12" i="28"/>
  <c r="W175" i="45"/>
  <c r="M24" i="22"/>
  <c r="Y225" i="45"/>
  <c r="O20" i="27"/>
  <c r="W145" i="45"/>
  <c r="M21" i="32"/>
  <c r="W158" i="45"/>
  <c r="M7" i="22"/>
  <c r="Z51" i="45"/>
  <c r="Z349" i="45" s="1"/>
  <c r="Q9" i="26" s="1"/>
  <c r="Y76" i="45"/>
  <c r="Y126" i="45"/>
  <c r="O2" i="32"/>
  <c r="X285" i="45"/>
  <c r="N26" i="28"/>
  <c r="Z29" i="44"/>
  <c r="Z26" i="45"/>
  <c r="X181" i="45"/>
  <c r="N4" i="31"/>
  <c r="W201" i="45"/>
  <c r="W143" i="45"/>
  <c r="M19" i="32"/>
  <c r="AA21" i="44"/>
  <c r="AA19" i="45"/>
  <c r="W251" i="45"/>
  <c r="M19" i="25"/>
  <c r="X168" i="45"/>
  <c r="N17" i="22"/>
  <c r="X140" i="45"/>
  <c r="N16" i="32"/>
  <c r="X216" i="45"/>
  <c r="N11" i="27"/>
  <c r="Y252" i="45"/>
  <c r="O20" i="25"/>
  <c r="AA45" i="45"/>
  <c r="AA9" i="44"/>
  <c r="AA8" i="45"/>
  <c r="W197" i="45"/>
  <c r="M19" i="31"/>
  <c r="X235" i="45"/>
  <c r="N4" i="25"/>
  <c r="X75" i="45"/>
  <c r="Z90" i="45"/>
  <c r="Z279" i="45" s="1"/>
  <c r="X103" i="45"/>
  <c r="N6" i="23"/>
  <c r="X141" i="45"/>
  <c r="N17" i="32"/>
  <c r="Y213" i="45"/>
  <c r="O8" i="27"/>
  <c r="W183" i="45"/>
  <c r="M5" i="31"/>
  <c r="X89" i="45"/>
  <c r="Y247" i="45"/>
  <c r="O15" i="25"/>
  <c r="X289" i="45"/>
  <c r="N4" i="30"/>
  <c r="X195" i="45"/>
  <c r="N17" i="31"/>
  <c r="X203" i="45"/>
  <c r="N25" i="31"/>
  <c r="O3" i="29"/>
  <c r="Y317" i="45"/>
  <c r="AB2" i="44"/>
  <c r="AB2" i="45"/>
  <c r="Y234" i="45"/>
  <c r="O2" i="25"/>
  <c r="W299" i="45"/>
  <c r="M13" i="30"/>
  <c r="W120" i="45"/>
  <c r="X133" i="45"/>
  <c r="N9" i="32"/>
  <c r="X297" i="45"/>
  <c r="N11" i="30"/>
  <c r="W272" i="45"/>
  <c r="M13" i="28"/>
  <c r="X192" i="45"/>
  <c r="N14" i="31"/>
  <c r="Z48" i="45"/>
  <c r="Z346" i="45" s="1"/>
  <c r="Q6" i="26" s="1"/>
  <c r="W256" i="45"/>
  <c r="M24" i="25"/>
  <c r="X207" i="45"/>
  <c r="N2" i="27"/>
  <c r="Y290" i="45"/>
  <c r="O3" i="30"/>
  <c r="W163" i="45"/>
  <c r="M12" i="22"/>
  <c r="Y128" i="45"/>
  <c r="O3" i="32"/>
  <c r="X243" i="45"/>
  <c r="N11" i="25"/>
  <c r="X238" i="45"/>
  <c r="N6" i="25"/>
  <c r="Y288" i="45"/>
  <c r="O2" i="30"/>
  <c r="X184" i="45"/>
  <c r="N6" i="31"/>
  <c r="N25" i="30"/>
  <c r="X311" i="45"/>
  <c r="AA59" i="45"/>
  <c r="AA358" i="45" s="1"/>
  <c r="R18" i="26" s="1"/>
  <c r="Y240" i="45"/>
  <c r="O8" i="25"/>
  <c r="X270" i="45"/>
  <c r="N11" i="28"/>
  <c r="AB18" i="44"/>
  <c r="AB16" i="45"/>
  <c r="Z46" i="45"/>
  <c r="Z344" i="45" s="1"/>
  <c r="Q4" i="26" s="1"/>
  <c r="AA58" i="45"/>
  <c r="AA357" i="45" s="1"/>
  <c r="R17" i="26" s="1"/>
  <c r="N24" i="29"/>
  <c r="W217" i="45"/>
  <c r="M12" i="27"/>
  <c r="AA6" i="44"/>
  <c r="AA5" i="45"/>
  <c r="X138" i="45"/>
  <c r="N14" i="32"/>
  <c r="X222" i="45"/>
  <c r="N17" i="27"/>
  <c r="X149" i="45"/>
  <c r="N25" i="32"/>
  <c r="X165" i="45"/>
  <c r="N14" i="22"/>
  <c r="Y294" i="45"/>
  <c r="O8" i="30"/>
  <c r="W210" i="45"/>
  <c r="M5" i="27"/>
  <c r="X273" i="45"/>
  <c r="N14" i="28"/>
  <c r="W174" i="45"/>
  <c r="X268" i="45"/>
  <c r="N9" i="28"/>
  <c r="X246" i="45"/>
  <c r="N14" i="25"/>
  <c r="W282" i="45"/>
  <c r="W148" i="45"/>
  <c r="M24" i="32"/>
  <c r="Y236" i="45"/>
  <c r="O3" i="25"/>
  <c r="AA4" i="44"/>
  <c r="AA3" i="45"/>
  <c r="AB17" i="44"/>
  <c r="AB15" i="45"/>
  <c r="Y112" i="45"/>
  <c r="O15" i="23"/>
  <c r="O22" i="30"/>
  <c r="Y308" i="45"/>
  <c r="Y49" i="45"/>
  <c r="Y347" i="45" s="1"/>
  <c r="P7" i="26" s="1"/>
  <c r="W121" i="45"/>
  <c r="M24" i="23"/>
  <c r="X295" i="45"/>
  <c r="N9" i="30"/>
  <c r="W116" i="45"/>
  <c r="M19" i="23"/>
  <c r="X248" i="45"/>
  <c r="N16" i="25"/>
  <c r="Y60" i="45"/>
  <c r="Y359" i="45" s="1"/>
  <c r="P19" i="26" s="1"/>
  <c r="Z95" i="45"/>
  <c r="Z365" i="45"/>
  <c r="Q25" i="26" s="1"/>
  <c r="X269" i="45"/>
  <c r="N10" i="28"/>
  <c r="N24" i="28"/>
  <c r="N24" i="27"/>
  <c r="N7" i="29"/>
  <c r="X320" i="45"/>
  <c r="N4" i="29"/>
  <c r="X316" i="45"/>
  <c r="Y182" i="45"/>
  <c r="O3" i="31"/>
  <c r="Y54" i="45"/>
  <c r="Y353" i="45" s="1"/>
  <c r="P13" i="26" s="1"/>
  <c r="X296" i="45"/>
  <c r="N10" i="30"/>
  <c r="Z7" i="44"/>
  <c r="Z6" i="45"/>
  <c r="W102" i="45"/>
  <c r="M5" i="23"/>
  <c r="O2" i="29"/>
  <c r="Y315" i="45"/>
  <c r="Y53" i="45"/>
  <c r="Y352" i="45" s="1"/>
  <c r="P12" i="26" s="1"/>
  <c r="Z19" i="44"/>
  <c r="Z17" i="45"/>
  <c r="AA25" i="44"/>
  <c r="AA22" i="45"/>
  <c r="AA65" i="45" s="1"/>
  <c r="Y193" i="45"/>
  <c r="O15" i="31"/>
  <c r="W228" i="45"/>
  <c r="Y267" i="45"/>
  <c r="O8" i="28"/>
  <c r="AB81" i="45"/>
  <c r="AB351" i="45"/>
  <c r="S11" i="26" s="1"/>
  <c r="X189" i="45"/>
  <c r="N11" i="31"/>
  <c r="AA86" i="45"/>
  <c r="AA356" i="45"/>
  <c r="R16" i="26" s="1"/>
  <c r="X215" i="45"/>
  <c r="N10" i="27"/>
  <c r="Z72" i="45"/>
  <c r="W156" i="45"/>
  <c r="M5" i="22"/>
  <c r="Z13" i="44"/>
  <c r="Z11" i="45"/>
  <c r="Z54" i="45" s="1"/>
  <c r="X338" i="45"/>
  <c r="N25" i="29"/>
  <c r="W172" i="45"/>
  <c r="M21" i="22"/>
  <c r="W212" i="45"/>
  <c r="M7" i="27"/>
  <c r="AA61" i="45"/>
  <c r="AA360" i="45" s="1"/>
  <c r="R20" i="26" s="1"/>
  <c r="W136" i="45"/>
  <c r="M12" i="32"/>
  <c r="W131" i="45"/>
  <c r="M7" i="32"/>
  <c r="X180" i="45"/>
  <c r="N2" i="31"/>
  <c r="Y209" i="45"/>
  <c r="O3" i="27"/>
  <c r="Z12" i="44"/>
  <c r="Z10" i="45"/>
  <c r="N16" i="30"/>
  <c r="X302" i="45"/>
  <c r="AA81" i="45"/>
  <c r="M21" i="30"/>
  <c r="W307" i="45"/>
  <c r="Z68" i="45"/>
  <c r="Z350" i="45" s="1"/>
  <c r="Q10" i="26" s="1"/>
  <c r="X253" i="45"/>
  <c r="N21" i="25"/>
  <c r="N24" i="30"/>
  <c r="X249" i="45"/>
  <c r="N17" i="25"/>
  <c r="X221" i="45"/>
  <c r="N16" i="27"/>
  <c r="AB20" i="44"/>
  <c r="AB18" i="45"/>
  <c r="W278" i="45"/>
  <c r="M19" i="28"/>
  <c r="N26" i="30"/>
  <c r="X312" i="45"/>
  <c r="N10" i="29"/>
  <c r="X323" i="45"/>
  <c r="X214" i="45"/>
  <c r="N9" i="27"/>
  <c r="X134" i="45"/>
  <c r="N10" i="32"/>
  <c r="AA28" i="44"/>
  <c r="AA25" i="45"/>
  <c r="AB15" i="44"/>
  <c r="AB13" i="45"/>
  <c r="Z166" i="45"/>
  <c r="P15" i="22"/>
  <c r="Y84" i="45"/>
  <c r="Y219" i="45" s="1"/>
  <c r="X127" i="45"/>
  <c r="N4" i="32"/>
  <c r="Y144" i="45"/>
  <c r="O20" i="32"/>
  <c r="Y241" i="45"/>
  <c r="O9" i="25"/>
  <c r="X339" i="45"/>
  <c r="N26" i="29"/>
  <c r="X161" i="45"/>
  <c r="N10" i="22"/>
  <c r="W164" i="45"/>
  <c r="M13" i="22"/>
  <c r="W245" i="45"/>
  <c r="M13" i="25"/>
  <c r="X135" i="45"/>
  <c r="N11" i="32"/>
  <c r="X177" i="45"/>
  <c r="N26" i="22"/>
  <c r="X113" i="45"/>
  <c r="N16" i="23"/>
  <c r="Z63" i="45"/>
  <c r="Z362" i="45" s="1"/>
  <c r="Q22" i="26" s="1"/>
  <c r="N14" i="30"/>
  <c r="X300" i="45"/>
  <c r="X111" i="45"/>
  <c r="N14" i="23"/>
  <c r="X329" i="45"/>
  <c r="N16" i="29"/>
  <c r="AB16" i="44"/>
  <c r="AB14" i="45"/>
  <c r="X147" i="45"/>
  <c r="N23" i="32"/>
  <c r="Y139" i="45"/>
  <c r="O15" i="32"/>
  <c r="Y93" i="45"/>
  <c r="Y363" i="45"/>
  <c r="P23" i="26" s="1"/>
  <c r="N17" i="30"/>
  <c r="X303" i="45"/>
  <c r="W118" i="45"/>
  <c r="M21" i="23"/>
  <c r="O8" i="29"/>
  <c r="Y321" i="45"/>
  <c r="W244" i="45"/>
  <c r="M12" i="25"/>
  <c r="W326" i="45"/>
  <c r="M13" i="29"/>
  <c r="W291" i="45"/>
  <c r="M5" i="30"/>
  <c r="X204" i="45"/>
  <c r="N26" i="31"/>
  <c r="M19" i="30"/>
  <c r="W305" i="45"/>
  <c r="AA22" i="44"/>
  <c r="AA20" i="45"/>
  <c r="AA63" i="45" s="1"/>
  <c r="X250" i="45"/>
  <c r="N18" i="25"/>
  <c r="X226" i="45"/>
  <c r="N21" i="27"/>
  <c r="X330" i="45"/>
  <c r="N17" i="29"/>
  <c r="W129" i="45"/>
  <c r="M5" i="32"/>
  <c r="AA56" i="45"/>
  <c r="AA355" i="45" s="1"/>
  <c r="R15" i="26" s="1"/>
  <c r="X231" i="45"/>
  <c r="N26" i="27"/>
  <c r="Y91" i="45"/>
  <c r="N6" i="29"/>
  <c r="X319" i="45"/>
  <c r="Z21" i="45"/>
  <c r="Z64" i="45" s="1"/>
  <c r="Z23" i="44"/>
  <c r="X194" i="45"/>
  <c r="N16" i="31"/>
  <c r="W185" i="45"/>
  <c r="M7" i="31"/>
  <c r="W218" i="45"/>
  <c r="M13" i="27"/>
  <c r="X280" i="45"/>
  <c r="N21" i="28"/>
  <c r="X162" i="45"/>
  <c r="N11" i="22"/>
  <c r="X130" i="45"/>
  <c r="N6" i="32"/>
  <c r="Y47" i="45"/>
  <c r="W332" i="45"/>
  <c r="M19" i="29"/>
  <c r="W191" i="45"/>
  <c r="M13" i="31"/>
  <c r="W109" i="45"/>
  <c r="M12" i="23"/>
  <c r="W334" i="45"/>
  <c r="M21" i="29"/>
  <c r="X108" i="45"/>
  <c r="N11" i="23"/>
  <c r="Z27" i="45" l="1"/>
  <c r="Z28" i="45" s="1"/>
  <c r="O22" i="23"/>
  <c r="Z96" i="45"/>
  <c r="X337" i="45"/>
  <c r="X310" i="45"/>
  <c r="X229" i="45"/>
  <c r="Y345" i="45"/>
  <c r="P5" i="26" s="1"/>
  <c r="Y43" i="45"/>
  <c r="Y82" i="45"/>
  <c r="AA342" i="45"/>
  <c r="R2" i="26" s="1"/>
  <c r="AA85" i="45"/>
  <c r="Z73" i="45"/>
  <c r="Y77" i="45"/>
  <c r="Y320" i="45" s="1"/>
  <c r="AA87" i="45"/>
  <c r="Z92" i="45"/>
  <c r="Z335" i="45" s="1"/>
  <c r="AA90" i="45"/>
  <c r="AA279" i="45" s="1"/>
  <c r="Y94" i="45"/>
  <c r="AA88" i="45"/>
  <c r="Z84" i="45"/>
  <c r="Z219" i="45" s="1"/>
  <c r="N18" i="22"/>
  <c r="X169" i="45"/>
  <c r="N18" i="28"/>
  <c r="X277" i="45"/>
  <c r="Z80" i="45"/>
  <c r="X196" i="45"/>
  <c r="N18" i="31"/>
  <c r="AA72" i="45"/>
  <c r="Y101" i="45"/>
  <c r="N18" i="30"/>
  <c r="X304" i="45"/>
  <c r="X331" i="45"/>
  <c r="N18" i="29"/>
  <c r="Y83" i="45"/>
  <c r="Y89" i="45"/>
  <c r="Y132" i="45"/>
  <c r="O8" i="32"/>
  <c r="X115" i="45"/>
  <c r="N18" i="23"/>
  <c r="Q20" i="28"/>
  <c r="P14" i="27"/>
  <c r="Q22" i="29"/>
  <c r="Y214" i="45"/>
  <c r="O9" i="27"/>
  <c r="Y253" i="45"/>
  <c r="O21" i="25"/>
  <c r="Y215" i="45"/>
  <c r="O10" i="27"/>
  <c r="O7" i="29"/>
  <c r="AA46" i="45"/>
  <c r="AA344" i="45" s="1"/>
  <c r="R4" i="26" s="1"/>
  <c r="Y289" i="45"/>
  <c r="O4" i="30"/>
  <c r="AA62" i="45"/>
  <c r="AA361" i="45" s="1"/>
  <c r="R21" i="26" s="1"/>
  <c r="AA55" i="45"/>
  <c r="AA354" i="45" s="1"/>
  <c r="R14" i="26" s="1"/>
  <c r="X110" i="45"/>
  <c r="N13" i="23"/>
  <c r="P15" i="30"/>
  <c r="Z301" i="45"/>
  <c r="P9" i="25"/>
  <c r="O10" i="29"/>
  <c r="Y323" i="45"/>
  <c r="X136" i="45"/>
  <c r="N12" i="32"/>
  <c r="X116" i="45"/>
  <c r="N19" i="23"/>
  <c r="AB4" i="44"/>
  <c r="AB3" i="45"/>
  <c r="X210" i="45"/>
  <c r="N5" i="27"/>
  <c r="O24" i="29"/>
  <c r="Z290" i="45"/>
  <c r="P3" i="30"/>
  <c r="Y133" i="45"/>
  <c r="O9" i="32"/>
  <c r="X197" i="45"/>
  <c r="N19" i="31"/>
  <c r="AB21" i="44"/>
  <c r="AB19" i="45"/>
  <c r="X158" i="45"/>
  <c r="N7" i="22"/>
  <c r="AB14" i="44"/>
  <c r="AB12" i="45"/>
  <c r="AB55" i="45" s="1"/>
  <c r="X255" i="45"/>
  <c r="N23" i="25"/>
  <c r="Y150" i="45"/>
  <c r="O26" i="32"/>
  <c r="Y160" i="45"/>
  <c r="O9" i="22"/>
  <c r="Y199" i="45"/>
  <c r="O21" i="31"/>
  <c r="X266" i="45"/>
  <c r="N7" i="28"/>
  <c r="Z105" i="45"/>
  <c r="P8" i="23"/>
  <c r="Y284" i="45"/>
  <c r="O25" i="28"/>
  <c r="Y142" i="45"/>
  <c r="O18" i="32"/>
  <c r="Y188" i="45"/>
  <c r="O10" i="31"/>
  <c r="Z93" i="45"/>
  <c r="Z363" i="45"/>
  <c r="Q23" i="26" s="1"/>
  <c r="O6" i="29"/>
  <c r="Y319" i="45"/>
  <c r="P2" i="29"/>
  <c r="Z315" i="45"/>
  <c r="O25" i="30"/>
  <c r="Y311" i="45"/>
  <c r="X120" i="45"/>
  <c r="N23" i="23"/>
  <c r="Z247" i="45"/>
  <c r="P15" i="25"/>
  <c r="AA51" i="45"/>
  <c r="AA349" i="45" s="1"/>
  <c r="R9" i="26" s="1"/>
  <c r="N23" i="30"/>
  <c r="X309" i="45"/>
  <c r="Z75" i="45"/>
  <c r="Z345" i="45"/>
  <c r="Q5" i="26" s="1"/>
  <c r="AB22" i="44"/>
  <c r="AB20" i="45"/>
  <c r="AB63" i="45" s="1"/>
  <c r="Y75" i="45"/>
  <c r="N19" i="30"/>
  <c r="X305" i="45"/>
  <c r="Y113" i="45"/>
  <c r="O16" i="23"/>
  <c r="Z144" i="45"/>
  <c r="P20" i="32"/>
  <c r="O26" i="30"/>
  <c r="Y312" i="45"/>
  <c r="N21" i="30"/>
  <c r="X307" i="45"/>
  <c r="O24" i="27"/>
  <c r="Y295" i="45"/>
  <c r="O9" i="30"/>
  <c r="Z236" i="45"/>
  <c r="P3" i="25"/>
  <c r="Z294" i="45"/>
  <c r="P8" i="30"/>
  <c r="Y207" i="45"/>
  <c r="O2" i="27"/>
  <c r="AB9" i="44"/>
  <c r="AB8" i="45"/>
  <c r="AB51" i="45" s="1"/>
  <c r="X143" i="45"/>
  <c r="N19" i="32"/>
  <c r="X145" i="45"/>
  <c r="N21" i="32"/>
  <c r="Z171" i="45"/>
  <c r="P20" i="22"/>
  <c r="Y261" i="45"/>
  <c r="O2" i="28"/>
  <c r="Z159" i="45"/>
  <c r="P8" i="22"/>
  <c r="Z254" i="45"/>
  <c r="P22" i="25"/>
  <c r="Y265" i="45"/>
  <c r="O6" i="28"/>
  <c r="Y122" i="45"/>
  <c r="O25" i="23"/>
  <c r="Y106" i="45"/>
  <c r="O9" i="23"/>
  <c r="Y257" i="45"/>
  <c r="O25" i="25"/>
  <c r="X224" i="45"/>
  <c r="N19" i="27"/>
  <c r="AA5" i="44"/>
  <c r="AA4" i="45"/>
  <c r="AA47" i="45" s="1"/>
  <c r="Y189" i="45"/>
  <c r="O11" i="31"/>
  <c r="X299" i="45"/>
  <c r="N13" i="30"/>
  <c r="X201" i="45"/>
  <c r="N23" i="31"/>
  <c r="Y204" i="45"/>
  <c r="O26" i="31"/>
  <c r="Y177" i="45"/>
  <c r="O26" i="22"/>
  <c r="Y127" i="45"/>
  <c r="O4" i="32"/>
  <c r="X212" i="45"/>
  <c r="N7" i="27"/>
  <c r="X102" i="45"/>
  <c r="N5" i="23"/>
  <c r="O24" i="28"/>
  <c r="X121" i="45"/>
  <c r="N24" i="23"/>
  <c r="X148" i="45"/>
  <c r="N24" i="32"/>
  <c r="Y165" i="45"/>
  <c r="O14" i="22"/>
  <c r="Y184" i="45"/>
  <c r="O6" i="31"/>
  <c r="X256" i="45"/>
  <c r="O24" i="25" s="1"/>
  <c r="N24" i="25"/>
  <c r="X183" i="45"/>
  <c r="N5" i="31"/>
  <c r="Z225" i="45"/>
  <c r="P20" i="27"/>
  <c r="X298" i="45"/>
  <c r="N12" i="30"/>
  <c r="Y262" i="45"/>
  <c r="O4" i="28"/>
  <c r="X202" i="45"/>
  <c r="N24" i="31"/>
  <c r="Y242" i="45"/>
  <c r="O10" i="25"/>
  <c r="Y167" i="45"/>
  <c r="O16" i="22"/>
  <c r="X190" i="45"/>
  <c r="O12" i="31" s="1"/>
  <c r="N12" i="31"/>
  <c r="Y258" i="45"/>
  <c r="O26" i="25"/>
  <c r="Y327" i="45"/>
  <c r="O14" i="29"/>
  <c r="AA92" i="45"/>
  <c r="AA335" i="45" s="1"/>
  <c r="AA362" i="45"/>
  <c r="R22" i="26" s="1"/>
  <c r="Y231" i="45"/>
  <c r="O26" i="27"/>
  <c r="Z139" i="45"/>
  <c r="P15" i="32"/>
  <c r="Y162" i="45"/>
  <c r="O11" i="22"/>
  <c r="X278" i="45"/>
  <c r="N19" i="28"/>
  <c r="O16" i="30"/>
  <c r="Y302" i="45"/>
  <c r="Z49" i="45"/>
  <c r="Z347" i="45" s="1"/>
  <c r="Q7" i="26" s="1"/>
  <c r="X282" i="45"/>
  <c r="N23" i="28"/>
  <c r="Z234" i="45"/>
  <c r="P2" i="25"/>
  <c r="Y181" i="45"/>
  <c r="O4" i="31"/>
  <c r="AA96" i="45"/>
  <c r="AA366" i="45"/>
  <c r="R26" i="26" s="1"/>
  <c r="O9" i="29"/>
  <c r="Y322" i="45"/>
  <c r="Y194" i="45"/>
  <c r="O16" i="31"/>
  <c r="X332" i="45"/>
  <c r="N19" i="29"/>
  <c r="X291" i="45"/>
  <c r="N5" i="30"/>
  <c r="Y147" i="45"/>
  <c r="O23" i="32"/>
  <c r="Y135" i="45"/>
  <c r="O11" i="32"/>
  <c r="AB61" i="45"/>
  <c r="AB360" i="45" s="1"/>
  <c r="S20" i="26" s="1"/>
  <c r="X172" i="45"/>
  <c r="N21" i="22"/>
  <c r="AA7" i="44"/>
  <c r="AA6" i="45"/>
  <c r="Y269" i="45"/>
  <c r="O10" i="28"/>
  <c r="Y149" i="45"/>
  <c r="O25" i="32"/>
  <c r="Z288" i="45"/>
  <c r="P2" i="30"/>
  <c r="Z76" i="45"/>
  <c r="AB45" i="45"/>
  <c r="Z213" i="45"/>
  <c r="P8" i="27"/>
  <c r="Z252" i="45"/>
  <c r="P20" i="25"/>
  <c r="Z69" i="45"/>
  <c r="Z364" i="45" s="1"/>
  <c r="Q24" i="26" s="1"/>
  <c r="X175" i="45"/>
  <c r="N24" i="22"/>
  <c r="Y123" i="45"/>
  <c r="O26" i="23"/>
  <c r="Y99" i="45"/>
  <c r="O2" i="23"/>
  <c r="AB26" i="44"/>
  <c r="AB23" i="45"/>
  <c r="Z155" i="45"/>
  <c r="P3" i="22"/>
  <c r="Y223" i="45"/>
  <c r="O18" i="27"/>
  <c r="Y154" i="45"/>
  <c r="O4" i="22"/>
  <c r="Y208" i="45"/>
  <c r="O4" i="27"/>
  <c r="Z263" i="45"/>
  <c r="P3" i="28"/>
  <c r="O14" i="30"/>
  <c r="Y300" i="45"/>
  <c r="O17" i="30"/>
  <c r="Y303" i="45"/>
  <c r="Y280" i="45"/>
  <c r="O21" i="28"/>
  <c r="AB57" i="45"/>
  <c r="AB356" i="45" s="1"/>
  <c r="S16" i="26" s="1"/>
  <c r="AC20" i="44"/>
  <c r="AC18" i="45"/>
  <c r="AC61" i="45" s="1"/>
  <c r="Z53" i="45"/>
  <c r="Z352" i="45" s="1"/>
  <c r="Q12" i="26" s="1"/>
  <c r="P22" i="30"/>
  <c r="Z308" i="45"/>
  <c r="Y246" i="45"/>
  <c r="O14" i="25"/>
  <c r="AB59" i="45"/>
  <c r="AB358" i="45" s="1"/>
  <c r="S18" i="26" s="1"/>
  <c r="AC2" i="44"/>
  <c r="AC2" i="45"/>
  <c r="AA29" i="44"/>
  <c r="AA26" i="45"/>
  <c r="AA69" i="45" s="1"/>
  <c r="Z274" i="45"/>
  <c r="P15" i="28"/>
  <c r="Y108" i="45"/>
  <c r="O11" i="23"/>
  <c r="Z267" i="45"/>
  <c r="P8" i="28"/>
  <c r="X129" i="45"/>
  <c r="N5" i="32"/>
  <c r="X326" i="45"/>
  <c r="N13" i="29"/>
  <c r="AC16" i="44"/>
  <c r="AC14" i="45"/>
  <c r="X245" i="45"/>
  <c r="N13" i="25"/>
  <c r="AB56" i="45"/>
  <c r="AB355" i="45" s="1"/>
  <c r="S15" i="26" s="1"/>
  <c r="AA12" i="44"/>
  <c r="AA10" i="45"/>
  <c r="Y338" i="45"/>
  <c r="O25" i="29"/>
  <c r="X228" i="45"/>
  <c r="N23" i="27"/>
  <c r="Y296" i="45"/>
  <c r="O10" i="30"/>
  <c r="Y222" i="45"/>
  <c r="O17" i="27"/>
  <c r="AC18" i="44"/>
  <c r="AC16" i="45"/>
  <c r="AC59" i="45" s="1"/>
  <c r="Y238" i="45"/>
  <c r="O6" i="25"/>
  <c r="Y192" i="45"/>
  <c r="O14" i="31"/>
  <c r="P3" i="29"/>
  <c r="Z317" i="45"/>
  <c r="Y141" i="45"/>
  <c r="O17" i="32"/>
  <c r="Y216" i="45"/>
  <c r="O11" i="27"/>
  <c r="X271" i="45"/>
  <c r="N12" i="28"/>
  <c r="Z186" i="45"/>
  <c r="P8" i="31"/>
  <c r="Z220" i="45"/>
  <c r="P15" i="27"/>
  <c r="Y211" i="45"/>
  <c r="O6" i="27"/>
  <c r="Y176" i="45"/>
  <c r="O25" i="22"/>
  <c r="Z146" i="45"/>
  <c r="P22" i="32"/>
  <c r="Z198" i="45"/>
  <c r="P20" i="31"/>
  <c r="AA78" i="45"/>
  <c r="Z281" i="45"/>
  <c r="P22" i="28"/>
  <c r="X191" i="45"/>
  <c r="N13" i="31"/>
  <c r="AC15" i="44"/>
  <c r="AC13" i="45"/>
  <c r="Y221" i="45"/>
  <c r="O16" i="27"/>
  <c r="Y285" i="45"/>
  <c r="O26" i="28"/>
  <c r="Z200" i="45"/>
  <c r="P22" i="31"/>
  <c r="AC52" i="45"/>
  <c r="AC351" i="45" s="1"/>
  <c r="T11" i="26" s="1"/>
  <c r="P20" i="30"/>
  <c r="Z306" i="45"/>
  <c r="Z83" i="45"/>
  <c r="Z353" i="45"/>
  <c r="Q13" i="26" s="1"/>
  <c r="Y268" i="45"/>
  <c r="O9" i="28"/>
  <c r="Y330" i="45"/>
  <c r="O17" i="29"/>
  <c r="X244" i="45"/>
  <c r="N12" i="25"/>
  <c r="Y329" i="45"/>
  <c r="O16" i="29"/>
  <c r="X164" i="45"/>
  <c r="N13" i="22"/>
  <c r="AA68" i="45"/>
  <c r="AA350" i="45" s="1"/>
  <c r="R10" i="26" s="1"/>
  <c r="Z209" i="45"/>
  <c r="P3" i="27"/>
  <c r="AA13" i="44"/>
  <c r="AA11" i="45"/>
  <c r="AA54" i="45" s="1"/>
  <c r="Z193" i="45"/>
  <c r="P15" i="31"/>
  <c r="Y138" i="45"/>
  <c r="O14" i="32"/>
  <c r="Y243" i="45"/>
  <c r="O11" i="25"/>
  <c r="X272" i="45"/>
  <c r="N13" i="28"/>
  <c r="Y103" i="45"/>
  <c r="O6" i="23"/>
  <c r="Y140" i="45"/>
  <c r="O16" i="32"/>
  <c r="Z117" i="45"/>
  <c r="P20" i="23"/>
  <c r="Y157" i="45"/>
  <c r="O6" i="22"/>
  <c r="AD11" i="44"/>
  <c r="AD9" i="45"/>
  <c r="Z173" i="45"/>
  <c r="P22" i="22"/>
  <c r="X237" i="45"/>
  <c r="N5" i="25"/>
  <c r="Z328" i="45"/>
  <c r="P15" i="29"/>
  <c r="Y292" i="45"/>
  <c r="O6" i="30"/>
  <c r="Y230" i="45"/>
  <c r="O25" i="27"/>
  <c r="Y114" i="45"/>
  <c r="O17" i="23"/>
  <c r="AA166" i="45"/>
  <c r="Q15" i="22"/>
  <c r="X334" i="45"/>
  <c r="N21" i="29"/>
  <c r="X218" i="45"/>
  <c r="N13" i="27"/>
  <c r="AB28" i="44"/>
  <c r="AB25" i="45"/>
  <c r="AB68" i="45" s="1"/>
  <c r="Y249" i="45"/>
  <c r="O17" i="25"/>
  <c r="AA95" i="45"/>
  <c r="AA365" i="45"/>
  <c r="R25" i="26" s="1"/>
  <c r="AA48" i="45"/>
  <c r="AA346" i="45" s="1"/>
  <c r="R6" i="26" s="1"/>
  <c r="Y203" i="45"/>
  <c r="O25" i="31"/>
  <c r="Z126" i="45"/>
  <c r="P2" i="32"/>
  <c r="X293" i="45"/>
  <c r="N7" i="30"/>
  <c r="AB50" i="45"/>
  <c r="AB348" i="45" s="1"/>
  <c r="S8" i="26" s="1"/>
  <c r="AA67" i="45"/>
  <c r="AA343" i="45" s="1"/>
  <c r="R3" i="26" s="1"/>
  <c r="Y130" i="45"/>
  <c r="O6" i="32"/>
  <c r="X109" i="45"/>
  <c r="N12" i="23"/>
  <c r="X185" i="45"/>
  <c r="N7" i="31"/>
  <c r="P8" i="29"/>
  <c r="Z321" i="45"/>
  <c r="Y226" i="45"/>
  <c r="O21" i="27"/>
  <c r="Y111" i="45"/>
  <c r="O14" i="23"/>
  <c r="Y161" i="45"/>
  <c r="O10" i="22"/>
  <c r="O24" i="30"/>
  <c r="Y180" i="45"/>
  <c r="O2" i="31"/>
  <c r="X156" i="45"/>
  <c r="N5" i="22"/>
  <c r="AB25" i="44"/>
  <c r="AB22" i="45"/>
  <c r="AB65" i="45" s="1"/>
  <c r="Z182" i="45"/>
  <c r="P3" i="31"/>
  <c r="Z119" i="45"/>
  <c r="P22" i="23"/>
  <c r="Z112" i="45"/>
  <c r="P15" i="23"/>
  <c r="X174" i="45"/>
  <c r="N23" i="22"/>
  <c r="AB6" i="44"/>
  <c r="AB5" i="45"/>
  <c r="AB48" i="45" s="1"/>
  <c r="Y270" i="45"/>
  <c r="O11" i="28"/>
  <c r="Z128" i="45"/>
  <c r="P3" i="32"/>
  <c r="Y168" i="45"/>
  <c r="O17" i="22"/>
  <c r="Z227" i="45"/>
  <c r="P22" i="27"/>
  <c r="Y276" i="45"/>
  <c r="O17" i="28"/>
  <c r="Z153" i="45"/>
  <c r="P2" i="22"/>
  <c r="X239" i="45"/>
  <c r="N7" i="25"/>
  <c r="Y107" i="45"/>
  <c r="O10" i="23"/>
  <c r="X104" i="45"/>
  <c r="N7" i="23"/>
  <c r="AC8" i="44"/>
  <c r="AC7" i="45"/>
  <c r="AB27" i="44"/>
  <c r="AB24" i="45"/>
  <c r="Y336" i="45"/>
  <c r="O23" i="29"/>
  <c r="X264" i="45"/>
  <c r="N5" i="28"/>
  <c r="Y134" i="45"/>
  <c r="O10" i="32"/>
  <c r="Z60" i="45"/>
  <c r="Z359" i="45" s="1"/>
  <c r="Q19" i="26" s="1"/>
  <c r="O4" i="29"/>
  <c r="Y316" i="45"/>
  <c r="AB58" i="45"/>
  <c r="AB357" i="45" s="1"/>
  <c r="S17" i="26" s="1"/>
  <c r="Y195" i="45"/>
  <c r="O17" i="31"/>
  <c r="Z79" i="45"/>
  <c r="Z241" i="45" s="1"/>
  <c r="O11" i="29"/>
  <c r="Y324" i="45"/>
  <c r="N5" i="29"/>
  <c r="X318" i="45"/>
  <c r="AA23" i="44"/>
  <c r="AA21" i="45"/>
  <c r="AA64" i="45" s="1"/>
  <c r="Y250" i="45"/>
  <c r="O18" i="25"/>
  <c r="X118" i="45"/>
  <c r="N21" i="23"/>
  <c r="Y339" i="45"/>
  <c r="O26" i="29"/>
  <c r="X131" i="45"/>
  <c r="N7" i="32"/>
  <c r="AA19" i="44"/>
  <c r="AA17" i="45"/>
  <c r="Y248" i="45"/>
  <c r="O16" i="25"/>
  <c r="AC17" i="44"/>
  <c r="AC15" i="45"/>
  <c r="Y273" i="45"/>
  <c r="O14" i="28"/>
  <c r="X217" i="45"/>
  <c r="N12" i="27"/>
  <c r="Z240" i="45"/>
  <c r="P8" i="25"/>
  <c r="X163" i="45"/>
  <c r="N12" i="22"/>
  <c r="Y297" i="45"/>
  <c r="O11" i="30"/>
  <c r="Y235" i="45"/>
  <c r="O4" i="25"/>
  <c r="X251" i="45"/>
  <c r="N19" i="25"/>
  <c r="X137" i="45"/>
  <c r="N13" i="32"/>
  <c r="Z333" i="45"/>
  <c r="P20" i="29"/>
  <c r="X170" i="45"/>
  <c r="N19" i="22"/>
  <c r="Y187" i="45"/>
  <c r="O9" i="31"/>
  <c r="X325" i="45"/>
  <c r="N12" i="29"/>
  <c r="Y275" i="45"/>
  <c r="O16" i="28"/>
  <c r="Z100" i="45"/>
  <c r="P4" i="23"/>
  <c r="AA27" i="45" l="1"/>
  <c r="AA28" i="45" s="1"/>
  <c r="Y229" i="45"/>
  <c r="Y310" i="45"/>
  <c r="Y283" i="45"/>
  <c r="Y337" i="45"/>
  <c r="Z43" i="45"/>
  <c r="AB342" i="45"/>
  <c r="S2" i="26" s="1"/>
  <c r="AA73" i="45"/>
  <c r="AB87" i="45"/>
  <c r="AA76" i="45"/>
  <c r="AB85" i="45"/>
  <c r="O18" i="29"/>
  <c r="Y331" i="45"/>
  <c r="O18" i="30"/>
  <c r="Y304" i="45"/>
  <c r="AA80" i="45"/>
  <c r="AC81" i="45"/>
  <c r="AB86" i="45"/>
  <c r="AB72" i="45"/>
  <c r="Z101" i="45"/>
  <c r="Q3" i="23" s="1"/>
  <c r="P3" i="23"/>
  <c r="Z89" i="45"/>
  <c r="AA74" i="45"/>
  <c r="AA236" i="45" s="1"/>
  <c r="Y196" i="45"/>
  <c r="O18" i="31"/>
  <c r="Y277" i="45"/>
  <c r="O18" i="28"/>
  <c r="Y115" i="45"/>
  <c r="O18" i="23"/>
  <c r="Y169" i="45"/>
  <c r="O18" i="22"/>
  <c r="Z94" i="45"/>
  <c r="P8" i="32"/>
  <c r="Z132" i="45"/>
  <c r="Q8" i="32" s="1"/>
  <c r="Q9" i="25"/>
  <c r="R22" i="29"/>
  <c r="AA146" i="45"/>
  <c r="Q22" i="32"/>
  <c r="AB12" i="44"/>
  <c r="AB10" i="45"/>
  <c r="AA274" i="45"/>
  <c r="Q15" i="28"/>
  <c r="Q3" i="22"/>
  <c r="Y201" i="45"/>
  <c r="O23" i="31"/>
  <c r="Z265" i="45"/>
  <c r="P6" i="28"/>
  <c r="Z207" i="45"/>
  <c r="P2" i="27"/>
  <c r="Z113" i="45"/>
  <c r="P16" i="23"/>
  <c r="P25" i="30"/>
  <c r="Z311" i="45"/>
  <c r="P10" i="29"/>
  <c r="Z323" i="45"/>
  <c r="P7" i="29"/>
  <c r="O24" i="32"/>
  <c r="Y148" i="45"/>
  <c r="O12" i="32"/>
  <c r="Y136" i="45"/>
  <c r="Y264" i="45"/>
  <c r="O5" i="28"/>
  <c r="Z276" i="45"/>
  <c r="P17" i="28"/>
  <c r="AA112" i="45"/>
  <c r="Q15" i="23"/>
  <c r="Z111" i="45"/>
  <c r="P14" i="23"/>
  <c r="Y293" i="45"/>
  <c r="O7" i="30"/>
  <c r="Y218" i="45"/>
  <c r="O13" i="27"/>
  <c r="AA173" i="45"/>
  <c r="Q22" i="22"/>
  <c r="Z329" i="45"/>
  <c r="P16" i="29"/>
  <c r="Z285" i="45"/>
  <c r="P26" i="28"/>
  <c r="AA94" i="45"/>
  <c r="AA364" i="45"/>
  <c r="R24" i="26" s="1"/>
  <c r="AB66" i="45"/>
  <c r="AB366" i="45" s="1"/>
  <c r="S26" i="26" s="1"/>
  <c r="Z135" i="45"/>
  <c r="P11" i="32"/>
  <c r="AA234" i="45"/>
  <c r="Q2" i="25"/>
  <c r="Z262" i="45"/>
  <c r="P4" i="28"/>
  <c r="O24" i="23"/>
  <c r="Y121" i="45"/>
  <c r="O19" i="30"/>
  <c r="Y305" i="45"/>
  <c r="Y266" i="45"/>
  <c r="O7" i="28"/>
  <c r="Y197" i="45"/>
  <c r="O19" i="31"/>
  <c r="AC21" i="44"/>
  <c r="AC19" i="45"/>
  <c r="AD17" i="44"/>
  <c r="AD15" i="45"/>
  <c r="AD52" i="45"/>
  <c r="AD351" i="45" s="1"/>
  <c r="U11" i="26" s="1"/>
  <c r="Z176" i="45"/>
  <c r="P25" i="22"/>
  <c r="Z192" i="45"/>
  <c r="P14" i="31"/>
  <c r="AB29" i="44"/>
  <c r="AB26" i="45"/>
  <c r="AB69" i="45" s="1"/>
  <c r="Z280" i="45"/>
  <c r="P21" i="28"/>
  <c r="AC26" i="44"/>
  <c r="AC23" i="45"/>
  <c r="P24" i="28"/>
  <c r="Y299" i="45"/>
  <c r="O13" i="30"/>
  <c r="AA254" i="45"/>
  <c r="Q22" i="25"/>
  <c r="AA294" i="45"/>
  <c r="Q8" i="30"/>
  <c r="Q2" i="29"/>
  <c r="AA315" i="45"/>
  <c r="Y190" i="45"/>
  <c r="Y251" i="45"/>
  <c r="O19" i="25"/>
  <c r="Z248" i="45"/>
  <c r="P16" i="25"/>
  <c r="AA60" i="45"/>
  <c r="AA359" i="45" s="1"/>
  <c r="R19" i="26" s="1"/>
  <c r="P11" i="29"/>
  <c r="Z324" i="45"/>
  <c r="Z336" i="45"/>
  <c r="P23" i="29"/>
  <c r="AA227" i="45"/>
  <c r="Q22" i="27"/>
  <c r="AA119" i="45"/>
  <c r="Q22" i="23"/>
  <c r="Z226" i="45"/>
  <c r="P21" i="27"/>
  <c r="AA126" i="45"/>
  <c r="Q2" i="32"/>
  <c r="Y334" i="45"/>
  <c r="O21" i="29"/>
  <c r="AE11" i="44"/>
  <c r="AE9" i="45"/>
  <c r="AE52" i="45" s="1"/>
  <c r="Z138" i="45"/>
  <c r="P14" i="32"/>
  <c r="O12" i="25"/>
  <c r="Y244" i="45"/>
  <c r="Z221" i="45"/>
  <c r="P16" i="27"/>
  <c r="AC45" i="45"/>
  <c r="P17" i="30"/>
  <c r="Z303" i="45"/>
  <c r="AA288" i="45"/>
  <c r="Q2" i="30"/>
  <c r="Z147" i="45"/>
  <c r="P23" i="32"/>
  <c r="Y282" i="45"/>
  <c r="O23" i="28"/>
  <c r="Z327" i="45"/>
  <c r="P14" i="29"/>
  <c r="O12" i="30"/>
  <c r="Y298" i="45"/>
  <c r="Z199" i="45"/>
  <c r="P21" i="31"/>
  <c r="Z133" i="45"/>
  <c r="P9" i="32"/>
  <c r="AC28" i="44"/>
  <c r="AC25" i="45"/>
  <c r="AC68" i="45" s="1"/>
  <c r="Y120" i="45"/>
  <c r="O23" i="23"/>
  <c r="AA105" i="45"/>
  <c r="Q8" i="23"/>
  <c r="Y137" i="45"/>
  <c r="O13" i="32"/>
  <c r="AA100" i="45"/>
  <c r="Q4" i="23"/>
  <c r="Z235" i="45"/>
  <c r="P4" i="25"/>
  <c r="AB19" i="44"/>
  <c r="AB17" i="45"/>
  <c r="AB60" i="45" s="1"/>
  <c r="AB67" i="45"/>
  <c r="AB343" i="45" s="1"/>
  <c r="S3" i="26" s="1"/>
  <c r="Q8" i="29"/>
  <c r="AA321" i="45"/>
  <c r="AC56" i="45"/>
  <c r="AC355" i="45" s="1"/>
  <c r="T15" i="26" s="1"/>
  <c r="Z211" i="45"/>
  <c r="P6" i="27"/>
  <c r="Z238" i="45"/>
  <c r="P6" i="25"/>
  <c r="Y245" i="45"/>
  <c r="O13" i="25"/>
  <c r="AD2" i="44"/>
  <c r="AD2" i="45"/>
  <c r="Z99" i="45"/>
  <c r="P2" i="23"/>
  <c r="Z77" i="45"/>
  <c r="Z320" i="45" s="1"/>
  <c r="Z189" i="45"/>
  <c r="P11" i="31"/>
  <c r="AA159" i="45"/>
  <c r="Q8" i="22"/>
  <c r="Q3" i="25"/>
  <c r="AB92" i="45"/>
  <c r="AB335" i="45" s="1"/>
  <c r="AB362" i="45"/>
  <c r="S22" i="26" s="1"/>
  <c r="P6" i="29"/>
  <c r="Z319" i="45"/>
  <c r="Q15" i="30"/>
  <c r="AA301" i="45"/>
  <c r="Z215" i="45"/>
  <c r="P10" i="27"/>
  <c r="AC27" i="44"/>
  <c r="AC24" i="45"/>
  <c r="AC67" i="45" s="1"/>
  <c r="Z168" i="45"/>
  <c r="P17" i="22"/>
  <c r="Q3" i="31"/>
  <c r="Z203" i="45"/>
  <c r="P25" i="31"/>
  <c r="AB166" i="45"/>
  <c r="R15" i="22"/>
  <c r="Z157" i="45"/>
  <c r="P6" i="22"/>
  <c r="Z330" i="45"/>
  <c r="P17" i="29"/>
  <c r="AD15" i="44"/>
  <c r="AD13" i="45"/>
  <c r="AC88" i="45"/>
  <c r="AC358" i="45"/>
  <c r="T18" i="26" s="1"/>
  <c r="AC57" i="45"/>
  <c r="AC356" i="45" s="1"/>
  <c r="T16" i="26" s="1"/>
  <c r="AB88" i="45"/>
  <c r="P14" i="30"/>
  <c r="Z300" i="45"/>
  <c r="Y291" i="45"/>
  <c r="O5" i="30"/>
  <c r="Z258" i="45"/>
  <c r="P26" i="25"/>
  <c r="AA225" i="45"/>
  <c r="Q20" i="27"/>
  <c r="Y102" i="45"/>
  <c r="O5" i="23"/>
  <c r="AA75" i="45"/>
  <c r="AA345" i="45"/>
  <c r="R5" i="26" s="1"/>
  <c r="AC22" i="44"/>
  <c r="AC20" i="45"/>
  <c r="AC63" i="45" s="1"/>
  <c r="Z160" i="45"/>
  <c r="P9" i="22"/>
  <c r="AA290" i="45"/>
  <c r="Q3" i="30"/>
  <c r="AA220" i="45"/>
  <c r="Q15" i="27"/>
  <c r="AD18" i="44"/>
  <c r="AD16" i="45"/>
  <c r="AD59" i="45" s="1"/>
  <c r="AD16" i="44"/>
  <c r="AD14" i="45"/>
  <c r="Z123" i="45"/>
  <c r="P26" i="23"/>
  <c r="P16" i="30"/>
  <c r="Z302" i="45"/>
  <c r="AB5" i="44"/>
  <c r="AB4" i="45"/>
  <c r="Z261" i="45"/>
  <c r="P2" i="28"/>
  <c r="Z295" i="45"/>
  <c r="P9" i="30"/>
  <c r="P24" i="29"/>
  <c r="Z253" i="45"/>
  <c r="P21" i="25"/>
  <c r="AC58" i="45"/>
  <c r="AC357" i="45" s="1"/>
  <c r="T17" i="26" s="1"/>
  <c r="AB95" i="45"/>
  <c r="AB365" i="45"/>
  <c r="S25" i="26" s="1"/>
  <c r="Z195" i="45"/>
  <c r="P17" i="31"/>
  <c r="AD8" i="44"/>
  <c r="AD7" i="45"/>
  <c r="AC25" i="44"/>
  <c r="AC22" i="45"/>
  <c r="Y185" i="45"/>
  <c r="O7" i="31"/>
  <c r="Z114" i="45"/>
  <c r="P17" i="23"/>
  <c r="AA117" i="45"/>
  <c r="Q20" i="23"/>
  <c r="AA193" i="45"/>
  <c r="Q15" i="31"/>
  <c r="Z268" i="45"/>
  <c r="P9" i="28"/>
  <c r="Y191" i="45"/>
  <c r="O13" i="31"/>
  <c r="Z149" i="45"/>
  <c r="P25" i="32"/>
  <c r="Y332" i="45"/>
  <c r="O19" i="29"/>
  <c r="Y183" i="45"/>
  <c r="O5" i="31"/>
  <c r="Y212" i="45"/>
  <c r="O7" i="27"/>
  <c r="P24" i="27"/>
  <c r="Z150" i="45"/>
  <c r="P26" i="32"/>
  <c r="Y110" i="45"/>
  <c r="O13" i="23"/>
  <c r="O5" i="29"/>
  <c r="Y318" i="45"/>
  <c r="Y174" i="45"/>
  <c r="O23" i="22"/>
  <c r="Y164" i="45"/>
  <c r="O13" i="22"/>
  <c r="O12" i="29"/>
  <c r="Y325" i="45"/>
  <c r="O12" i="22"/>
  <c r="Y163" i="45"/>
  <c r="Z339" i="45"/>
  <c r="P26" i="29"/>
  <c r="AA83" i="45"/>
  <c r="AA353" i="45"/>
  <c r="R13" i="26" s="1"/>
  <c r="AA186" i="45"/>
  <c r="Q8" i="31"/>
  <c r="Z222" i="45"/>
  <c r="P17" i="27"/>
  <c r="Y326" i="45"/>
  <c r="O13" i="29"/>
  <c r="Z246" i="45"/>
  <c r="P14" i="25"/>
  <c r="AA263" i="45"/>
  <c r="Q3" i="28"/>
  <c r="Y175" i="45"/>
  <c r="O24" i="22"/>
  <c r="Y224" i="45"/>
  <c r="O19" i="27"/>
  <c r="AA171" i="45"/>
  <c r="Q20" i="22"/>
  <c r="O23" i="30"/>
  <c r="Y309" i="45"/>
  <c r="AA84" i="45"/>
  <c r="Z214" i="45"/>
  <c r="P9" i="27"/>
  <c r="P10" i="32"/>
  <c r="Z134" i="45"/>
  <c r="AA153" i="45"/>
  <c r="Q2" i="22"/>
  <c r="AA200" i="45"/>
  <c r="Q22" i="31"/>
  <c r="Y104" i="45"/>
  <c r="O7" i="23"/>
  <c r="AA128" i="45"/>
  <c r="Q3" i="32"/>
  <c r="Y156" i="45"/>
  <c r="O5" i="22"/>
  <c r="O12" i="23"/>
  <c r="Y109" i="45"/>
  <c r="Z230" i="45"/>
  <c r="P25" i="27"/>
  <c r="Z140" i="45"/>
  <c r="P16" i="32"/>
  <c r="AB13" i="44"/>
  <c r="AB11" i="45"/>
  <c r="Q22" i="30"/>
  <c r="AA308" i="45"/>
  <c r="P10" i="28"/>
  <c r="Z269" i="45"/>
  <c r="Z194" i="45"/>
  <c r="P16" i="31"/>
  <c r="Y278" i="45"/>
  <c r="O19" i="28"/>
  <c r="Z167" i="45"/>
  <c r="P16" i="22"/>
  <c r="Z127" i="45"/>
  <c r="P4" i="32"/>
  <c r="O21" i="30"/>
  <c r="Y307" i="45"/>
  <c r="Z188" i="45"/>
  <c r="P10" i="31"/>
  <c r="Y255" i="45"/>
  <c r="O23" i="25"/>
  <c r="Y210" i="45"/>
  <c r="O5" i="27"/>
  <c r="Y237" i="45"/>
  <c r="O5" i="25"/>
  <c r="AA53" i="45"/>
  <c r="AA352" i="45" s="1"/>
  <c r="R12" i="26" s="1"/>
  <c r="Z181" i="45"/>
  <c r="P4" i="31"/>
  <c r="Z297" i="45"/>
  <c r="P11" i="30"/>
  <c r="AC50" i="45"/>
  <c r="AC348" i="45" s="1"/>
  <c r="T8" i="26" s="1"/>
  <c r="Z187" i="45"/>
  <c r="P9" i="31"/>
  <c r="AA240" i="45"/>
  <c r="Q8" i="25"/>
  <c r="Y118" i="45"/>
  <c r="O21" i="23"/>
  <c r="P4" i="29"/>
  <c r="Z316" i="45"/>
  <c r="Q20" i="30"/>
  <c r="AA306" i="45"/>
  <c r="O12" i="28"/>
  <c r="Y271" i="45"/>
  <c r="Z296" i="45"/>
  <c r="P10" i="30"/>
  <c r="Y129" i="45"/>
  <c r="O5" i="32"/>
  <c r="Z208" i="45"/>
  <c r="P4" i="27"/>
  <c r="AA49" i="45"/>
  <c r="AA347" i="45" s="1"/>
  <c r="R7" i="26" s="1"/>
  <c r="P9" i="29"/>
  <c r="Z322" i="45"/>
  <c r="Z257" i="45"/>
  <c r="P25" i="25"/>
  <c r="Y145" i="45"/>
  <c r="O21" i="32"/>
  <c r="AA79" i="45"/>
  <c r="AA241" i="45" s="1"/>
  <c r="AB84" i="45"/>
  <c r="AB354" i="45"/>
  <c r="S14" i="26" s="1"/>
  <c r="AB46" i="45"/>
  <c r="AB344" i="45" s="1"/>
  <c r="S4" i="26" s="1"/>
  <c r="AA91" i="45"/>
  <c r="O24" i="31"/>
  <c r="Y202" i="45"/>
  <c r="Y131" i="45"/>
  <c r="O7" i="32"/>
  <c r="Z107" i="45"/>
  <c r="P10" i="23"/>
  <c r="Z270" i="45"/>
  <c r="P11" i="28"/>
  <c r="Z180" i="45"/>
  <c r="P2" i="31"/>
  <c r="Z130" i="45"/>
  <c r="P6" i="32"/>
  <c r="Z292" i="45"/>
  <c r="P6" i="30"/>
  <c r="Z103" i="45"/>
  <c r="P6" i="23"/>
  <c r="AA209" i="45"/>
  <c r="Q3" i="27"/>
  <c r="AA281" i="45"/>
  <c r="Q22" i="28"/>
  <c r="Z82" i="45"/>
  <c r="AB7" i="44"/>
  <c r="AB6" i="45"/>
  <c r="Z162" i="45"/>
  <c r="P11" i="22"/>
  <c r="Z184" i="45"/>
  <c r="P6" i="31"/>
  <c r="Z177" i="45"/>
  <c r="P26" i="22"/>
  <c r="P26" i="30"/>
  <c r="Z312" i="45"/>
  <c r="Z142" i="45"/>
  <c r="P18" i="32"/>
  <c r="AC14" i="44"/>
  <c r="AC12" i="45"/>
  <c r="AC55" i="45" s="1"/>
  <c r="AC3" i="45"/>
  <c r="AC4" i="44"/>
  <c r="P10" i="22"/>
  <c r="Z161" i="45"/>
  <c r="Z243" i="45"/>
  <c r="P11" i="25"/>
  <c r="Z231" i="45"/>
  <c r="P26" i="27"/>
  <c r="Y170" i="45"/>
  <c r="O19" i="22"/>
  <c r="O12" i="27"/>
  <c r="Y217" i="45"/>
  <c r="Z250" i="45"/>
  <c r="P18" i="25"/>
  <c r="AB76" i="45"/>
  <c r="AB346" i="45"/>
  <c r="S6" i="26" s="1"/>
  <c r="P24" i="30"/>
  <c r="Z216" i="45"/>
  <c r="P11" i="27"/>
  <c r="Y228" i="45"/>
  <c r="O23" i="27"/>
  <c r="AA267" i="45"/>
  <c r="Q8" i="28"/>
  <c r="Z154" i="45"/>
  <c r="P4" i="22"/>
  <c r="AA252" i="45"/>
  <c r="Q20" i="25"/>
  <c r="Z106" i="45"/>
  <c r="P9" i="23"/>
  <c r="Y143" i="45"/>
  <c r="O19" i="32"/>
  <c r="AA219" i="45"/>
  <c r="Q14" i="27"/>
  <c r="Q3" i="29"/>
  <c r="AA317" i="45"/>
  <c r="AA93" i="45"/>
  <c r="AA363" i="45"/>
  <c r="R23" i="26" s="1"/>
  <c r="Z249" i="45"/>
  <c r="P17" i="25"/>
  <c r="AA328" i="45"/>
  <c r="Q15" i="29"/>
  <c r="Y272" i="45"/>
  <c r="O13" i="28"/>
  <c r="AC90" i="45"/>
  <c r="AC360" i="45"/>
  <c r="T20" i="26" s="1"/>
  <c r="Y172" i="45"/>
  <c r="O21" i="22"/>
  <c r="AA139" i="45"/>
  <c r="Q15" i="32"/>
  <c r="P10" i="25"/>
  <c r="Z242" i="45"/>
  <c r="Z165" i="45"/>
  <c r="P14" i="22"/>
  <c r="Z204" i="45"/>
  <c r="P26" i="31"/>
  <c r="AB79" i="45"/>
  <c r="AB349" i="45"/>
  <c r="S9" i="26" s="1"/>
  <c r="AA247" i="45"/>
  <c r="Q15" i="25"/>
  <c r="Z284" i="45"/>
  <c r="P25" i="28"/>
  <c r="Y158" i="45"/>
  <c r="O7" i="22"/>
  <c r="Y116" i="45"/>
  <c r="O19" i="23"/>
  <c r="Z289" i="45"/>
  <c r="P4" i="30"/>
  <c r="Z275" i="45"/>
  <c r="P16" i="28"/>
  <c r="Y239" i="45"/>
  <c r="O7" i="25"/>
  <c r="AC6" i="44"/>
  <c r="AC5" i="45"/>
  <c r="AC48" i="45" s="1"/>
  <c r="AA333" i="45"/>
  <c r="Q20" i="29"/>
  <c r="Z273" i="45"/>
  <c r="P14" i="28"/>
  <c r="AB23" i="44"/>
  <c r="AB21" i="45"/>
  <c r="AB78" i="45"/>
  <c r="AB80" i="45"/>
  <c r="AB350" i="45"/>
  <c r="S10" i="26" s="1"/>
  <c r="AA198" i="45"/>
  <c r="Q20" i="31"/>
  <c r="Z141" i="45"/>
  <c r="P17" i="32"/>
  <c r="Z338" i="45"/>
  <c r="P25" i="29"/>
  <c r="Z108" i="45"/>
  <c r="P11" i="23"/>
  <c r="AD20" i="44"/>
  <c r="AD18" i="45"/>
  <c r="AD61" i="45" s="1"/>
  <c r="Z223" i="45"/>
  <c r="P18" i="27"/>
  <c r="AA213" i="45"/>
  <c r="Q8" i="27"/>
  <c r="AB90" i="45"/>
  <c r="AB279" i="45" s="1"/>
  <c r="Y256" i="45"/>
  <c r="Z122" i="45"/>
  <c r="P25" i="23"/>
  <c r="AC8" i="45"/>
  <c r="AC51" i="45" s="1"/>
  <c r="AC9" i="44"/>
  <c r="AA144" i="45"/>
  <c r="Q20" i="32"/>
  <c r="AB62" i="45"/>
  <c r="AB361" i="45" s="1"/>
  <c r="S21" i="26" s="1"/>
  <c r="R20" i="28"/>
  <c r="AB27" i="45" l="1"/>
  <c r="AB28" i="45" s="1"/>
  <c r="Z337" i="45"/>
  <c r="AC87" i="45"/>
  <c r="Z310" i="45"/>
  <c r="Z283" i="45"/>
  <c r="Z229" i="45"/>
  <c r="AC86" i="45"/>
  <c r="AC342" i="45"/>
  <c r="T2" i="26" s="1"/>
  <c r="AA43" i="45"/>
  <c r="AA182" i="45"/>
  <c r="AA155" i="45"/>
  <c r="AA89" i="45"/>
  <c r="Z277" i="45"/>
  <c r="P18" i="28"/>
  <c r="Z196" i="45"/>
  <c r="P18" i="31"/>
  <c r="AA77" i="45"/>
  <c r="AA320" i="45" s="1"/>
  <c r="AA101" i="45"/>
  <c r="R3" i="23" s="1"/>
  <c r="AC78" i="45"/>
  <c r="AB91" i="45"/>
  <c r="P18" i="30"/>
  <c r="Z304" i="45"/>
  <c r="Z169" i="45"/>
  <c r="P18" i="22"/>
  <c r="AA82" i="45"/>
  <c r="AA132" i="45"/>
  <c r="R8" i="32" s="1"/>
  <c r="AD81" i="45"/>
  <c r="Z115" i="45"/>
  <c r="P18" i="23"/>
  <c r="Z331" i="45"/>
  <c r="P18" i="29"/>
  <c r="S22" i="29"/>
  <c r="AB241" i="45"/>
  <c r="R9" i="25"/>
  <c r="Q7" i="29"/>
  <c r="AC279" i="45"/>
  <c r="S20" i="28"/>
  <c r="Z256" i="45"/>
  <c r="P24" i="25"/>
  <c r="Z148" i="45"/>
  <c r="P24" i="32"/>
  <c r="AA150" i="45"/>
  <c r="Q26" i="32"/>
  <c r="AB254" i="45"/>
  <c r="R22" i="25"/>
  <c r="AB234" i="45"/>
  <c r="R2" i="25"/>
  <c r="Z218" i="45"/>
  <c r="P13" i="27"/>
  <c r="R3" i="22"/>
  <c r="AC7" i="44"/>
  <c r="AC6" i="45"/>
  <c r="AC23" i="44"/>
  <c r="AC21" i="45"/>
  <c r="Z158" i="45"/>
  <c r="P7" i="22"/>
  <c r="Z172" i="45"/>
  <c r="P21" i="22"/>
  <c r="Z143" i="45"/>
  <c r="P19" i="32"/>
  <c r="AD14" i="44"/>
  <c r="AD12" i="45"/>
  <c r="R22" i="30"/>
  <c r="AB308" i="45"/>
  <c r="Z224" i="45"/>
  <c r="P19" i="27"/>
  <c r="AA339" i="45"/>
  <c r="Q26" i="29"/>
  <c r="AA229" i="45"/>
  <c r="Q24" i="27"/>
  <c r="AB117" i="45"/>
  <c r="R20" i="23"/>
  <c r="AE16" i="44"/>
  <c r="AE14" i="45"/>
  <c r="AE57" i="45" s="1"/>
  <c r="AB225" i="45"/>
  <c r="R20" i="27"/>
  <c r="R15" i="30"/>
  <c r="AB301" i="45"/>
  <c r="AE2" i="44"/>
  <c r="AE2" i="45"/>
  <c r="AA235" i="45"/>
  <c r="Q4" i="25"/>
  <c r="AA336" i="45"/>
  <c r="Q23" i="29"/>
  <c r="AD58" i="45"/>
  <c r="AD357" i="45" s="1"/>
  <c r="U17" i="26" s="1"/>
  <c r="Z116" i="45"/>
  <c r="P19" i="23"/>
  <c r="AC46" i="45"/>
  <c r="AC344" i="45" s="1"/>
  <c r="T4" i="26" s="1"/>
  <c r="Q10" i="23"/>
  <c r="AA107" i="45"/>
  <c r="Z210" i="45"/>
  <c r="P5" i="27"/>
  <c r="AA223" i="45"/>
  <c r="Q18" i="27"/>
  <c r="AB281" i="45"/>
  <c r="R22" i="28"/>
  <c r="Z131" i="45"/>
  <c r="P7" i="32"/>
  <c r="AB240" i="45"/>
  <c r="R8" i="25"/>
  <c r="Z255" i="45"/>
  <c r="P23" i="25"/>
  <c r="Z104" i="45"/>
  <c r="P7" i="23"/>
  <c r="Z163" i="45"/>
  <c r="P12" i="22"/>
  <c r="AD88" i="45"/>
  <c r="AD358" i="45"/>
  <c r="U18" i="26" s="1"/>
  <c r="AA330" i="45"/>
  <c r="Q17" i="29"/>
  <c r="Q11" i="29"/>
  <c r="AA324" i="45"/>
  <c r="Z299" i="45"/>
  <c r="P13" i="30"/>
  <c r="AE17" i="44"/>
  <c r="AE15" i="45"/>
  <c r="Q11" i="32"/>
  <c r="AA135" i="45"/>
  <c r="Z293" i="45"/>
  <c r="P7" i="30"/>
  <c r="AB274" i="45"/>
  <c r="R15" i="28"/>
  <c r="AA269" i="45"/>
  <c r="Q10" i="28"/>
  <c r="AD56" i="45"/>
  <c r="AD355" i="45" s="1"/>
  <c r="U15" i="26" s="1"/>
  <c r="AA199" i="45"/>
  <c r="Q21" i="31"/>
  <c r="AB64" i="45"/>
  <c r="AB363" i="45" s="1"/>
  <c r="S23" i="26" s="1"/>
  <c r="R3" i="32"/>
  <c r="AE15" i="44"/>
  <c r="AE13" i="45"/>
  <c r="AD45" i="45"/>
  <c r="Z298" i="45"/>
  <c r="P12" i="30"/>
  <c r="Z244" i="45"/>
  <c r="P12" i="25"/>
  <c r="AD90" i="45"/>
  <c r="AD360" i="45"/>
  <c r="U20" i="26" s="1"/>
  <c r="AA273" i="45"/>
  <c r="Q14" i="28"/>
  <c r="AA284" i="45"/>
  <c r="Q25" i="28"/>
  <c r="AA106" i="45"/>
  <c r="Q9" i="23"/>
  <c r="AA250" i="45"/>
  <c r="Q18" i="25"/>
  <c r="AA142" i="45"/>
  <c r="Q18" i="32"/>
  <c r="Z202" i="45"/>
  <c r="P24" i="31"/>
  <c r="AB54" i="45"/>
  <c r="AB353" i="45" s="1"/>
  <c r="S13" i="26" s="1"/>
  <c r="Z175" i="45"/>
  <c r="P24" i="22"/>
  <c r="Z212" i="45"/>
  <c r="P7" i="27"/>
  <c r="AA114" i="45"/>
  <c r="Q17" i="23"/>
  <c r="AA253" i="45"/>
  <c r="Q21" i="25"/>
  <c r="AE18" i="44"/>
  <c r="AE16" i="45"/>
  <c r="AA258" i="45"/>
  <c r="Q26" i="25"/>
  <c r="Q6" i="29"/>
  <c r="AA319" i="45"/>
  <c r="Z245" i="45"/>
  <c r="P13" i="25"/>
  <c r="R4" i="23"/>
  <c r="AA327" i="45"/>
  <c r="Q14" i="29"/>
  <c r="AA138" i="45"/>
  <c r="Q14" i="32"/>
  <c r="AC62" i="45"/>
  <c r="AC361" i="45" s="1"/>
  <c r="T21" i="26" s="1"/>
  <c r="AB96" i="45"/>
  <c r="Q10" i="29"/>
  <c r="AA323" i="45"/>
  <c r="AB53" i="45"/>
  <c r="AB352" i="45" s="1"/>
  <c r="S12" i="26" s="1"/>
  <c r="AA289" i="45"/>
  <c r="Q4" i="30"/>
  <c r="AB139" i="45"/>
  <c r="R15" i="32"/>
  <c r="Q9" i="29"/>
  <c r="AA322" i="45"/>
  <c r="AB193" i="45"/>
  <c r="R15" i="31"/>
  <c r="AC84" i="45"/>
  <c r="AC354" i="45"/>
  <c r="T14" i="26" s="1"/>
  <c r="Z118" i="45"/>
  <c r="P21" i="23"/>
  <c r="AA208" i="45"/>
  <c r="Q4" i="27"/>
  <c r="AA187" i="45"/>
  <c r="Q9" i="31"/>
  <c r="AA188" i="45"/>
  <c r="Q10" i="31"/>
  <c r="AC11" i="45"/>
  <c r="AC54" i="45" s="1"/>
  <c r="AC13" i="44"/>
  <c r="AB200" i="45"/>
  <c r="R22" i="31"/>
  <c r="Z325" i="45"/>
  <c r="P12" i="29"/>
  <c r="AA157" i="45"/>
  <c r="Q6" i="22"/>
  <c r="AE81" i="45"/>
  <c r="AE351" i="45"/>
  <c r="V11" i="26" s="1"/>
  <c r="AA283" i="45"/>
  <c r="Q24" i="28"/>
  <c r="AD21" i="44"/>
  <c r="AD19" i="45"/>
  <c r="AA111" i="45"/>
  <c r="Q14" i="23"/>
  <c r="AC12" i="44"/>
  <c r="AC10" i="45"/>
  <c r="Z102" i="45"/>
  <c r="P5" i="23"/>
  <c r="Q10" i="27"/>
  <c r="AA215" i="45"/>
  <c r="AB333" i="45"/>
  <c r="R20" i="29"/>
  <c r="AB247" i="45"/>
  <c r="R15" i="25"/>
  <c r="Z272" i="45"/>
  <c r="P13" i="28"/>
  <c r="AB252" i="45"/>
  <c r="R20" i="25"/>
  <c r="P21" i="30"/>
  <c r="Z307" i="45"/>
  <c r="R3" i="28"/>
  <c r="Z183" i="45"/>
  <c r="P5" i="31"/>
  <c r="Z185" i="45"/>
  <c r="P7" i="31"/>
  <c r="AA337" i="45"/>
  <c r="Q24" i="29"/>
  <c r="AB220" i="45"/>
  <c r="R15" i="27"/>
  <c r="Z291" i="45"/>
  <c r="P5" i="30"/>
  <c r="AA238" i="45"/>
  <c r="Q6" i="25"/>
  <c r="Z137" i="45"/>
  <c r="P13" i="32"/>
  <c r="Z282" i="45"/>
  <c r="P23" i="28"/>
  <c r="AF11" i="44"/>
  <c r="AF9" i="45"/>
  <c r="AC66" i="45"/>
  <c r="AC366" i="45" s="1"/>
  <c r="T26" i="26" s="1"/>
  <c r="Q25" i="30"/>
  <c r="AA311" i="45"/>
  <c r="AA103" i="45"/>
  <c r="Q6" i="23"/>
  <c r="AB73" i="45"/>
  <c r="AB100" i="45" s="1"/>
  <c r="Z129" i="45"/>
  <c r="P5" i="32"/>
  <c r="AA140" i="45"/>
  <c r="Q16" i="32"/>
  <c r="AB153" i="45"/>
  <c r="R2" i="22"/>
  <c r="AC65" i="45"/>
  <c r="AC365" i="45" s="1"/>
  <c r="T25" i="26" s="1"/>
  <c r="S15" i="22"/>
  <c r="AD26" i="44"/>
  <c r="AD23" i="45"/>
  <c r="AD66" i="45" s="1"/>
  <c r="Z197" i="45"/>
  <c r="P19" i="31"/>
  <c r="AB112" i="45"/>
  <c r="R15" i="23"/>
  <c r="AB146" i="45"/>
  <c r="R22" i="32"/>
  <c r="AA123" i="45"/>
  <c r="Q26" i="23"/>
  <c r="AA134" i="45"/>
  <c r="Q10" i="32"/>
  <c r="AA246" i="45"/>
  <c r="Q14" i="25"/>
  <c r="Z164" i="45"/>
  <c r="P13" i="22"/>
  <c r="Z332" i="45"/>
  <c r="P19" i="29"/>
  <c r="AD25" i="44"/>
  <c r="AD22" i="45"/>
  <c r="AA295" i="45"/>
  <c r="Q9" i="30"/>
  <c r="R3" i="30"/>
  <c r="AA211" i="45"/>
  <c r="Q6" i="27"/>
  <c r="AB105" i="45"/>
  <c r="R8" i="23"/>
  <c r="AA147" i="45"/>
  <c r="Q23" i="32"/>
  <c r="Z334" i="45"/>
  <c r="P21" i="29"/>
  <c r="AA248" i="45"/>
  <c r="Q16" i="25"/>
  <c r="AB219" i="45"/>
  <c r="R14" i="27"/>
  <c r="AB171" i="45"/>
  <c r="R20" i="22"/>
  <c r="AE20" i="44"/>
  <c r="AE18" i="45"/>
  <c r="R3" i="27"/>
  <c r="AD6" i="44"/>
  <c r="AD5" i="45"/>
  <c r="AA292" i="45"/>
  <c r="Q6" i="30"/>
  <c r="AA296" i="45"/>
  <c r="Q10" i="30"/>
  <c r="Q11" i="30"/>
  <c r="AA297" i="45"/>
  <c r="AA127" i="45"/>
  <c r="Q4" i="32"/>
  <c r="AA230" i="45"/>
  <c r="Q25" i="27"/>
  <c r="Q14" i="30"/>
  <c r="AA300" i="45"/>
  <c r="AA203" i="45"/>
  <c r="Q25" i="31"/>
  <c r="R3" i="25"/>
  <c r="AC85" i="45"/>
  <c r="AC166" i="45" s="1"/>
  <c r="AA280" i="45"/>
  <c r="Q21" i="28"/>
  <c r="Z266" i="45"/>
  <c r="P7" i="28"/>
  <c r="AA285" i="45"/>
  <c r="Q26" i="28"/>
  <c r="AA276" i="45"/>
  <c r="Q17" i="28"/>
  <c r="AA113" i="45"/>
  <c r="Q16" i="23"/>
  <c r="AC19" i="44"/>
  <c r="AC17" i="45"/>
  <c r="AC60" i="45" s="1"/>
  <c r="AB227" i="45"/>
  <c r="R22" i="27"/>
  <c r="Z217" i="45"/>
  <c r="P12" i="27"/>
  <c r="AA108" i="45"/>
  <c r="Q11" i="23"/>
  <c r="AA204" i="45"/>
  <c r="Q26" i="31"/>
  <c r="AA249" i="45"/>
  <c r="Q17" i="25"/>
  <c r="R8" i="28"/>
  <c r="AB267" i="45"/>
  <c r="AA231" i="45"/>
  <c r="Q26" i="27"/>
  <c r="AA184" i="45"/>
  <c r="Q6" i="31"/>
  <c r="Z271" i="45"/>
  <c r="P12" i="28"/>
  <c r="Z326" i="45"/>
  <c r="P13" i="29"/>
  <c r="Z174" i="45"/>
  <c r="P23" i="22"/>
  <c r="AA149" i="45"/>
  <c r="Q25" i="32"/>
  <c r="AA261" i="45"/>
  <c r="Q2" i="28"/>
  <c r="AA160" i="45"/>
  <c r="Q9" i="22"/>
  <c r="Z120" i="45"/>
  <c r="P23" i="23"/>
  <c r="AB288" i="45"/>
  <c r="R2" i="30"/>
  <c r="AB126" i="45"/>
  <c r="R2" i="32"/>
  <c r="Z251" i="45"/>
  <c r="P19" i="25"/>
  <c r="AB94" i="45"/>
  <c r="AB364" i="45"/>
  <c r="S24" i="26" s="1"/>
  <c r="P19" i="30"/>
  <c r="Z305" i="45"/>
  <c r="AB328" i="45"/>
  <c r="R15" i="29"/>
  <c r="AA154" i="45"/>
  <c r="Q4" i="22"/>
  <c r="Z170" i="45"/>
  <c r="P19" i="22"/>
  <c r="AA177" i="45"/>
  <c r="Q26" i="22"/>
  <c r="AB144" i="45"/>
  <c r="R20" i="32"/>
  <c r="AA338" i="45"/>
  <c r="Q25" i="29"/>
  <c r="AD9" i="44"/>
  <c r="AD8" i="45"/>
  <c r="AD51" i="45" s="1"/>
  <c r="Z239" i="45"/>
  <c r="P7" i="25"/>
  <c r="AC79" i="45"/>
  <c r="AC349" i="45"/>
  <c r="T9" i="26" s="1"/>
  <c r="AA141" i="45"/>
  <c r="Q17" i="32"/>
  <c r="AA130" i="45"/>
  <c r="Q6" i="32"/>
  <c r="AA181" i="45"/>
  <c r="Q4" i="31"/>
  <c r="AA167" i="45"/>
  <c r="Q16" i="22"/>
  <c r="AA214" i="45"/>
  <c r="Q9" i="27"/>
  <c r="P5" i="29"/>
  <c r="Z318" i="45"/>
  <c r="AD50" i="45"/>
  <c r="AD348" i="45" s="1"/>
  <c r="U8" i="26" s="1"/>
  <c r="AB47" i="45"/>
  <c r="AB345" i="45" s="1"/>
  <c r="S5" i="26" s="1"/>
  <c r="AC92" i="45"/>
  <c r="AC335" i="45" s="1"/>
  <c r="AC362" i="45"/>
  <c r="T22" i="26" s="1"/>
  <c r="R3" i="31"/>
  <c r="R8" i="22"/>
  <c r="AB159" i="45"/>
  <c r="R8" i="29"/>
  <c r="AB321" i="45"/>
  <c r="AC80" i="45"/>
  <c r="AC350" i="45"/>
  <c r="T10" i="26" s="1"/>
  <c r="Q17" i="30"/>
  <c r="AA303" i="45"/>
  <c r="Z190" i="45"/>
  <c r="P12" i="31"/>
  <c r="AC29" i="44"/>
  <c r="AC26" i="45"/>
  <c r="AA329" i="45"/>
  <c r="Q16" i="29"/>
  <c r="Z264" i="45"/>
  <c r="P5" i="28"/>
  <c r="AA207" i="45"/>
  <c r="Q2" i="27"/>
  <c r="AA99" i="45"/>
  <c r="Q2" i="23"/>
  <c r="AA221" i="45"/>
  <c r="Q16" i="27"/>
  <c r="R8" i="27"/>
  <c r="AB213" i="45"/>
  <c r="AD57" i="45"/>
  <c r="AD356" i="45" s="1"/>
  <c r="U16" i="26" s="1"/>
  <c r="Q26" i="30"/>
  <c r="AA312" i="45"/>
  <c r="AC76" i="45"/>
  <c r="AC346" i="45"/>
  <c r="T6" i="26" s="1"/>
  <c r="AA275" i="45"/>
  <c r="Q16" i="28"/>
  <c r="AA165" i="45"/>
  <c r="Q14" i="22"/>
  <c r="Z228" i="45"/>
  <c r="P23" i="27"/>
  <c r="AA243" i="45"/>
  <c r="Q11" i="25"/>
  <c r="R20" i="30"/>
  <c r="AB306" i="45"/>
  <c r="Z109" i="45"/>
  <c r="P12" i="23"/>
  <c r="AA222" i="45"/>
  <c r="Q17" i="27"/>
  <c r="Z191" i="45"/>
  <c r="P13" i="31"/>
  <c r="AE8" i="44"/>
  <c r="AE7" i="45"/>
  <c r="AC5" i="44"/>
  <c r="AC4" i="45"/>
  <c r="AC27" i="45" s="1"/>
  <c r="AC28" i="45" s="1"/>
  <c r="AD22" i="44"/>
  <c r="AD20" i="45"/>
  <c r="AD28" i="44"/>
  <c r="AD25" i="45"/>
  <c r="AA226" i="45"/>
  <c r="Q21" i="27"/>
  <c r="R2" i="29"/>
  <c r="AB315" i="45"/>
  <c r="Z121" i="45"/>
  <c r="P24" i="23"/>
  <c r="AA122" i="45"/>
  <c r="Q25" i="23"/>
  <c r="AB198" i="45"/>
  <c r="R20" i="31"/>
  <c r="AA242" i="45"/>
  <c r="Q10" i="25"/>
  <c r="R3" i="29"/>
  <c r="AA161" i="45"/>
  <c r="Q10" i="22"/>
  <c r="AA180" i="45"/>
  <c r="Q2" i="31"/>
  <c r="Z145" i="45"/>
  <c r="P21" i="32"/>
  <c r="Z278" i="45"/>
  <c r="P19" i="28"/>
  <c r="P23" i="30"/>
  <c r="Z309" i="45"/>
  <c r="Q16" i="30"/>
  <c r="AA302" i="45"/>
  <c r="AA168" i="45"/>
  <c r="Q17" i="22"/>
  <c r="AA189" i="45"/>
  <c r="Q11" i="31"/>
  <c r="AB74" i="45"/>
  <c r="AB101" i="45" s="1"/>
  <c r="AC72" i="45"/>
  <c r="AA192" i="45"/>
  <c r="Q14" i="31"/>
  <c r="AA265" i="45"/>
  <c r="Q6" i="28"/>
  <c r="AA216" i="45"/>
  <c r="Q11" i="27"/>
  <c r="AA162" i="45"/>
  <c r="Q11" i="22"/>
  <c r="Q4" i="29"/>
  <c r="AA316" i="45"/>
  <c r="R8" i="31"/>
  <c r="AB186" i="45"/>
  <c r="Z110" i="45"/>
  <c r="P13" i="23"/>
  <c r="AA268" i="45"/>
  <c r="Q9" i="28"/>
  <c r="AA195" i="45"/>
  <c r="Q17" i="31"/>
  <c r="AC74" i="45"/>
  <c r="AC343" i="45"/>
  <c r="T3" i="26" s="1"/>
  <c r="AA133" i="45"/>
  <c r="Q9" i="32"/>
  <c r="AB119" i="45"/>
  <c r="R22" i="23"/>
  <c r="Z136" i="45"/>
  <c r="P12" i="32"/>
  <c r="Q24" i="30"/>
  <c r="AA310" i="45"/>
  <c r="AD4" i="44"/>
  <c r="AD3" i="45"/>
  <c r="AB49" i="45"/>
  <c r="AB347" i="45" s="1"/>
  <c r="S7" i="26" s="1"/>
  <c r="AA270" i="45"/>
  <c r="Q11" i="28"/>
  <c r="AA257" i="45"/>
  <c r="Q25" i="25"/>
  <c r="Z237" i="45"/>
  <c r="P5" i="25"/>
  <c r="AA194" i="45"/>
  <c r="Q16" i="31"/>
  <c r="Z156" i="45"/>
  <c r="P5" i="22"/>
  <c r="AD27" i="44"/>
  <c r="AD24" i="45"/>
  <c r="AB89" i="45"/>
  <c r="AB359" i="45"/>
  <c r="S19" i="26" s="1"/>
  <c r="R8" i="30"/>
  <c r="AB294" i="45"/>
  <c r="AA176" i="45"/>
  <c r="Q25" i="22"/>
  <c r="AA262" i="45"/>
  <c r="Q4" i="28"/>
  <c r="AB173" i="45"/>
  <c r="R22" i="22"/>
  <c r="Z201" i="45"/>
  <c r="P23" i="31"/>
  <c r="AE45" i="45" l="1"/>
  <c r="AB93" i="45"/>
  <c r="AB43" i="45"/>
  <c r="AD342" i="45"/>
  <c r="U2" i="26" s="1"/>
  <c r="AD85" i="45"/>
  <c r="AD166" i="45" s="1"/>
  <c r="AB132" i="45"/>
  <c r="AC95" i="45"/>
  <c r="AD72" i="45"/>
  <c r="AA169" i="45"/>
  <c r="Q18" i="22"/>
  <c r="Q18" i="30"/>
  <c r="AA304" i="45"/>
  <c r="AB83" i="45"/>
  <c r="AA331" i="45"/>
  <c r="Q18" i="29"/>
  <c r="AA196" i="45"/>
  <c r="Q18" i="31"/>
  <c r="AA115" i="45"/>
  <c r="Q18" i="23"/>
  <c r="AA277" i="45"/>
  <c r="Q18" i="28"/>
  <c r="T22" i="29"/>
  <c r="T15" i="22"/>
  <c r="S4" i="23"/>
  <c r="AE86" i="45"/>
  <c r="AE356" i="45"/>
  <c r="V16" i="26" s="1"/>
  <c r="AB192" i="45"/>
  <c r="R14" i="31"/>
  <c r="AB180" i="45"/>
  <c r="R2" i="31"/>
  <c r="AE21" i="44"/>
  <c r="AE19" i="45"/>
  <c r="AB187" i="45"/>
  <c r="R9" i="31"/>
  <c r="AD46" i="45"/>
  <c r="AD344" i="45" s="1"/>
  <c r="U4" i="26" s="1"/>
  <c r="AC267" i="45"/>
  <c r="S8" i="28"/>
  <c r="AB230" i="45"/>
  <c r="R25" i="27"/>
  <c r="AC171" i="45"/>
  <c r="S20" i="22"/>
  <c r="AB290" i="45"/>
  <c r="AC146" i="45"/>
  <c r="S22" i="32"/>
  <c r="AA129" i="45"/>
  <c r="Q5" i="32"/>
  <c r="R10" i="29"/>
  <c r="AB323" i="45"/>
  <c r="AB258" i="45"/>
  <c r="R26" i="25"/>
  <c r="AB142" i="45"/>
  <c r="R18" i="32"/>
  <c r="AA293" i="45"/>
  <c r="Q7" i="30"/>
  <c r="AA104" i="45"/>
  <c r="Q7" i="23"/>
  <c r="AC73" i="45"/>
  <c r="AC100" i="45" s="1"/>
  <c r="AF16" i="44"/>
  <c r="AF14" i="45"/>
  <c r="AF57" i="45" s="1"/>
  <c r="AA172" i="45"/>
  <c r="Q21" i="22"/>
  <c r="AB150" i="45"/>
  <c r="R26" i="32"/>
  <c r="AB238" i="45"/>
  <c r="R6" i="25"/>
  <c r="AC101" i="45"/>
  <c r="S3" i="23"/>
  <c r="AB161" i="45"/>
  <c r="R10" i="22"/>
  <c r="AB226" i="45"/>
  <c r="R21" i="27"/>
  <c r="AD86" i="45"/>
  <c r="AA190" i="45"/>
  <c r="Q12" i="31"/>
  <c r="AD78" i="45"/>
  <c r="AC328" i="45"/>
  <c r="S15" i="29"/>
  <c r="AB261" i="45"/>
  <c r="R2" i="28"/>
  <c r="AB276" i="45"/>
  <c r="R17" i="28"/>
  <c r="AA291" i="45"/>
  <c r="Q5" i="30"/>
  <c r="AA272" i="45"/>
  <c r="Q13" i="28"/>
  <c r="AB283" i="45"/>
  <c r="R24" i="28"/>
  <c r="AB208" i="45"/>
  <c r="R4" i="27"/>
  <c r="AE88" i="45"/>
  <c r="AE59" i="45"/>
  <c r="AE358" i="45" s="1"/>
  <c r="V18" i="26" s="1"/>
  <c r="AE56" i="45"/>
  <c r="AE355" i="45" s="1"/>
  <c r="V15" i="26" s="1"/>
  <c r="AB135" i="45"/>
  <c r="R11" i="32"/>
  <c r="AB268" i="45"/>
  <c r="R9" i="28"/>
  <c r="AD29" i="44"/>
  <c r="AD26" i="45"/>
  <c r="AD69" i="45" s="1"/>
  <c r="S20" i="30"/>
  <c r="AC306" i="45"/>
  <c r="AE4" i="44"/>
  <c r="AE3" i="45"/>
  <c r="AA110" i="45"/>
  <c r="Q13" i="23"/>
  <c r="AD67" i="45"/>
  <c r="AD343" i="45" s="1"/>
  <c r="U3" i="26" s="1"/>
  <c r="R24" i="30"/>
  <c r="AB310" i="45"/>
  <c r="AC186" i="45"/>
  <c r="S8" i="31"/>
  <c r="AB317" i="45"/>
  <c r="AD68" i="45"/>
  <c r="AD350" i="45" s="1"/>
  <c r="U10" i="26" s="1"/>
  <c r="AC213" i="45"/>
  <c r="S8" i="27"/>
  <c r="R17" i="30"/>
  <c r="AB303" i="45"/>
  <c r="Q5" i="29"/>
  <c r="AA318" i="45"/>
  <c r="Q19" i="30"/>
  <c r="AA305" i="45"/>
  <c r="AB127" i="45"/>
  <c r="R4" i="32"/>
  <c r="AC219" i="45"/>
  <c r="S14" i="27"/>
  <c r="AB295" i="45"/>
  <c r="R9" i="30"/>
  <c r="AC112" i="45"/>
  <c r="S15" i="23"/>
  <c r="AF18" i="44"/>
  <c r="AF16" i="45"/>
  <c r="AB250" i="45"/>
  <c r="R18" i="25"/>
  <c r="AF15" i="44"/>
  <c r="AF13" i="45"/>
  <c r="AF56" i="45" s="1"/>
  <c r="AA255" i="45"/>
  <c r="Q23" i="25"/>
  <c r="AA116" i="45"/>
  <c r="Q19" i="23"/>
  <c r="AC117" i="45"/>
  <c r="S20" i="23"/>
  <c r="AA158" i="45"/>
  <c r="Q7" i="22"/>
  <c r="AA148" i="45"/>
  <c r="Q24" i="32"/>
  <c r="AA109" i="45"/>
  <c r="Q12" i="23"/>
  <c r="AB141" i="45"/>
  <c r="R17" i="32"/>
  <c r="AB154" i="45"/>
  <c r="R4" i="22"/>
  <c r="AB160" i="45"/>
  <c r="R9" i="22"/>
  <c r="AB231" i="45"/>
  <c r="R26" i="27"/>
  <c r="AB113" i="45"/>
  <c r="R16" i="23"/>
  <c r="AC252" i="45"/>
  <c r="S20" i="25"/>
  <c r="AE27" i="44"/>
  <c r="AE24" i="45"/>
  <c r="AE67" i="45" s="1"/>
  <c r="AB189" i="45"/>
  <c r="R11" i="31"/>
  <c r="AE28" i="44"/>
  <c r="AE25" i="45"/>
  <c r="AE68" i="45" s="1"/>
  <c r="AA239" i="45"/>
  <c r="Q7" i="25"/>
  <c r="AB249" i="45"/>
  <c r="R17" i="25"/>
  <c r="AB285" i="45"/>
  <c r="R26" i="28"/>
  <c r="AB297" i="45"/>
  <c r="R11" i="30"/>
  <c r="AD65" i="45"/>
  <c r="AD365" i="45" s="1"/>
  <c r="U25" i="26" s="1"/>
  <c r="AD95" i="45"/>
  <c r="AB103" i="45"/>
  <c r="R6" i="23"/>
  <c r="AC220" i="45"/>
  <c r="S15" i="27"/>
  <c r="AC247" i="45"/>
  <c r="S15" i="25"/>
  <c r="AA118" i="45"/>
  <c r="Q21" i="23"/>
  <c r="AC91" i="45"/>
  <c r="AE58" i="45"/>
  <c r="AE357" i="45" s="1"/>
  <c r="V17" i="26" s="1"/>
  <c r="AD87" i="45"/>
  <c r="AC64" i="45"/>
  <c r="AC363" i="45" s="1"/>
  <c r="T23" i="26" s="1"/>
  <c r="AB248" i="45"/>
  <c r="R16" i="25"/>
  <c r="AE25" i="44"/>
  <c r="AE22" i="45"/>
  <c r="AA197" i="45"/>
  <c r="Q19" i="31"/>
  <c r="R25" i="30"/>
  <c r="AB311" i="45"/>
  <c r="AB253" i="45"/>
  <c r="R21" i="25"/>
  <c r="AB106" i="45"/>
  <c r="R9" i="23"/>
  <c r="AB128" i="45"/>
  <c r="AF17" i="44"/>
  <c r="AF15" i="45"/>
  <c r="AC240" i="45"/>
  <c r="S8" i="25"/>
  <c r="AB229" i="45"/>
  <c r="R24" i="27"/>
  <c r="AD23" i="44"/>
  <c r="AD21" i="45"/>
  <c r="AA256" i="45"/>
  <c r="Q24" i="25"/>
  <c r="R4" i="29"/>
  <c r="AB316" i="45"/>
  <c r="AD63" i="45"/>
  <c r="AD362" i="45" s="1"/>
  <c r="U22" i="26" s="1"/>
  <c r="AB242" i="45"/>
  <c r="R10" i="25"/>
  <c r="AE22" i="44"/>
  <c r="AE20" i="45"/>
  <c r="AB243" i="45"/>
  <c r="R11" i="25"/>
  <c r="AB221" i="45"/>
  <c r="R16" i="27"/>
  <c r="AB214" i="45"/>
  <c r="R9" i="27"/>
  <c r="AE9" i="44"/>
  <c r="AE8" i="45"/>
  <c r="AE51" i="45" s="1"/>
  <c r="AB149" i="45"/>
  <c r="R25" i="32"/>
  <c r="AB204" i="45"/>
  <c r="R26" i="31"/>
  <c r="AA266" i="45"/>
  <c r="Q7" i="28"/>
  <c r="AD96" i="45"/>
  <c r="AD366" i="45"/>
  <c r="U26" i="26" s="1"/>
  <c r="AB337" i="45"/>
  <c r="R24" i="29"/>
  <c r="AC333" i="45"/>
  <c r="S20" i="29"/>
  <c r="AB157" i="45"/>
  <c r="R6" i="22"/>
  <c r="AC49" i="45"/>
  <c r="AC347" i="45" s="1"/>
  <c r="T7" i="26" s="1"/>
  <c r="AA156" i="45"/>
  <c r="Q5" i="22"/>
  <c r="AC47" i="45"/>
  <c r="AC345" i="45" s="1"/>
  <c r="T5" i="26" s="1"/>
  <c r="S8" i="29"/>
  <c r="AC321" i="45"/>
  <c r="AB296" i="45"/>
  <c r="R10" i="30"/>
  <c r="AA334" i="45"/>
  <c r="Q21" i="29"/>
  <c r="AA332" i="45"/>
  <c r="Q19" i="29"/>
  <c r="AE26" i="44"/>
  <c r="AE23" i="45"/>
  <c r="AE66" i="45" s="1"/>
  <c r="AC96" i="45"/>
  <c r="AB215" i="45"/>
  <c r="R10" i="27"/>
  <c r="AB138" i="45"/>
  <c r="R14" i="32"/>
  <c r="AB114" i="45"/>
  <c r="R17" i="23"/>
  <c r="AB284" i="45"/>
  <c r="R25" i="28"/>
  <c r="AA299" i="45"/>
  <c r="Q13" i="30"/>
  <c r="AA131" i="45"/>
  <c r="Q7" i="32"/>
  <c r="AB336" i="45"/>
  <c r="R23" i="29"/>
  <c r="AB339" i="45"/>
  <c r="R26" i="29"/>
  <c r="AD7" i="44"/>
  <c r="AD6" i="45"/>
  <c r="AD279" i="45"/>
  <c r="T20" i="28"/>
  <c r="AD79" i="45"/>
  <c r="AD349" i="45"/>
  <c r="U9" i="26" s="1"/>
  <c r="AA136" i="45"/>
  <c r="Q12" i="32"/>
  <c r="AB168" i="45"/>
  <c r="R17" i="22"/>
  <c r="AA201" i="45"/>
  <c r="Q23" i="31"/>
  <c r="AC119" i="45"/>
  <c r="S22" i="23"/>
  <c r="AB162" i="45"/>
  <c r="R11" i="22"/>
  <c r="AD5" i="44"/>
  <c r="AD4" i="45"/>
  <c r="AB99" i="45"/>
  <c r="R2" i="23"/>
  <c r="AB338" i="45"/>
  <c r="R25" i="29"/>
  <c r="AA251" i="45"/>
  <c r="Q19" i="25"/>
  <c r="AA174" i="45"/>
  <c r="Q23" i="22"/>
  <c r="AB108" i="45"/>
  <c r="R11" i="23"/>
  <c r="AB280" i="45"/>
  <c r="R21" i="28"/>
  <c r="AA185" i="45"/>
  <c r="Q7" i="31"/>
  <c r="AA325" i="45"/>
  <c r="Q12" i="29"/>
  <c r="AC193" i="45"/>
  <c r="S15" i="31"/>
  <c r="R11" i="29"/>
  <c r="AB324" i="45"/>
  <c r="R7" i="29"/>
  <c r="R16" i="30"/>
  <c r="AB302" i="45"/>
  <c r="AB194" i="45"/>
  <c r="R16" i="31"/>
  <c r="Q23" i="30"/>
  <c r="AA309" i="45"/>
  <c r="AE50" i="45"/>
  <c r="AE348" i="45" s="1"/>
  <c r="V8" i="26" s="1"/>
  <c r="AC159" i="45"/>
  <c r="S8" i="22"/>
  <c r="AB292" i="45"/>
  <c r="R6" i="30"/>
  <c r="AB147" i="45"/>
  <c r="R23" i="32"/>
  <c r="AA164" i="45"/>
  <c r="Q13" i="22"/>
  <c r="AF52" i="45"/>
  <c r="AF351" i="45" s="1"/>
  <c r="W11" i="26" s="1"/>
  <c r="R9" i="29"/>
  <c r="AB322" i="45"/>
  <c r="AB327" i="45"/>
  <c r="R14" i="29"/>
  <c r="AA212" i="45"/>
  <c r="Q7" i="27"/>
  <c r="AB273" i="45"/>
  <c r="R14" i="28"/>
  <c r="AB199" i="45"/>
  <c r="R21" i="31"/>
  <c r="AC281" i="45"/>
  <c r="S22" i="28"/>
  <c r="AB235" i="45"/>
  <c r="R4" i="25"/>
  <c r="AA224" i="45"/>
  <c r="Q19" i="27"/>
  <c r="AB155" i="45"/>
  <c r="AC198" i="45"/>
  <c r="S20" i="31"/>
  <c r="AA228" i="45"/>
  <c r="Q23" i="27"/>
  <c r="AC173" i="45"/>
  <c r="S22" i="22"/>
  <c r="AA237" i="45"/>
  <c r="Q5" i="25"/>
  <c r="AB133" i="45"/>
  <c r="R9" i="32"/>
  <c r="AB216" i="45"/>
  <c r="R11" i="27"/>
  <c r="AB122" i="45"/>
  <c r="R25" i="23"/>
  <c r="AF8" i="44"/>
  <c r="AF7" i="45"/>
  <c r="AB165" i="45"/>
  <c r="R14" i="22"/>
  <c r="AB207" i="45"/>
  <c r="R2" i="27"/>
  <c r="AB167" i="45"/>
  <c r="R16" i="22"/>
  <c r="AC144" i="45"/>
  <c r="S20" i="32"/>
  <c r="AC126" i="45"/>
  <c r="S2" i="32"/>
  <c r="AA326" i="45"/>
  <c r="Q13" i="29"/>
  <c r="AA217" i="45"/>
  <c r="Q12" i="27"/>
  <c r="AD48" i="45"/>
  <c r="AD346" i="45" s="1"/>
  <c r="U6" i="26" s="1"/>
  <c r="AG11" i="44"/>
  <c r="AG9" i="45"/>
  <c r="AA183" i="45"/>
  <c r="Q5" i="31"/>
  <c r="AA102" i="45"/>
  <c r="Q5" i="23"/>
  <c r="AC200" i="45"/>
  <c r="S22" i="31"/>
  <c r="AE72" i="45"/>
  <c r="AE342" i="45"/>
  <c r="V2" i="26" s="1"/>
  <c r="S22" i="30"/>
  <c r="AC308" i="45"/>
  <c r="AB236" i="45"/>
  <c r="AE6" i="44"/>
  <c r="AE5" i="45"/>
  <c r="AE48" i="45" s="1"/>
  <c r="AC105" i="45"/>
  <c r="S8" i="23"/>
  <c r="AB246" i="45"/>
  <c r="R14" i="25"/>
  <c r="AC53" i="45"/>
  <c r="AC352" i="45" s="1"/>
  <c r="T12" i="26" s="1"/>
  <c r="AD13" i="44"/>
  <c r="AD11" i="45"/>
  <c r="AA175" i="45"/>
  <c r="Q24" i="22"/>
  <c r="AB330" i="45"/>
  <c r="R17" i="29"/>
  <c r="AB223" i="45"/>
  <c r="R18" i="27"/>
  <c r="AF2" i="44"/>
  <c r="AF2" i="45"/>
  <c r="AA218" i="45"/>
  <c r="Q13" i="27"/>
  <c r="AC241" i="45"/>
  <c r="S9" i="25"/>
  <c r="AB262" i="45"/>
  <c r="R4" i="28"/>
  <c r="AB257" i="45"/>
  <c r="R25" i="25"/>
  <c r="AB265" i="45"/>
  <c r="R6" i="28"/>
  <c r="AA278" i="45"/>
  <c r="Q19" i="28"/>
  <c r="AA191" i="45"/>
  <c r="Q13" i="31"/>
  <c r="AB275" i="45"/>
  <c r="R16" i="28"/>
  <c r="AA264" i="45"/>
  <c r="Q5" i="28"/>
  <c r="AB182" i="45"/>
  <c r="AB181" i="45"/>
  <c r="R4" i="31"/>
  <c r="AB177" i="45"/>
  <c r="R26" i="22"/>
  <c r="AC288" i="45"/>
  <c r="S2" i="30"/>
  <c r="AA271" i="45"/>
  <c r="Q12" i="28"/>
  <c r="AC227" i="45"/>
  <c r="S22" i="27"/>
  <c r="AA282" i="45"/>
  <c r="Q23" i="28"/>
  <c r="AB263" i="45"/>
  <c r="AD12" i="44"/>
  <c r="AD10" i="45"/>
  <c r="AD53" i="45" s="1"/>
  <c r="AC83" i="45"/>
  <c r="AC353" i="45"/>
  <c r="T13" i="26" s="1"/>
  <c r="AC139" i="45"/>
  <c r="S15" i="32"/>
  <c r="S15" i="30"/>
  <c r="AC301" i="45"/>
  <c r="AD55" i="45"/>
  <c r="AD354" i="45" s="1"/>
  <c r="U14" i="26" s="1"/>
  <c r="AC89" i="45"/>
  <c r="AC359" i="45"/>
  <c r="T19" i="26" s="1"/>
  <c r="AB203" i="45"/>
  <c r="R25" i="31"/>
  <c r="AB209" i="45"/>
  <c r="AB211" i="45"/>
  <c r="R6" i="27"/>
  <c r="AB134" i="45"/>
  <c r="R10" i="32"/>
  <c r="AC153" i="45"/>
  <c r="S2" i="22"/>
  <c r="Q21" i="30"/>
  <c r="AA307" i="45"/>
  <c r="AA245" i="45"/>
  <c r="Q13" i="25"/>
  <c r="AA244" i="45"/>
  <c r="Q12" i="25"/>
  <c r="AB269" i="45"/>
  <c r="R10" i="28"/>
  <c r="AA210" i="45"/>
  <c r="Q5" i="27"/>
  <c r="AE14" i="44"/>
  <c r="AE12" i="45"/>
  <c r="AC234" i="45"/>
  <c r="S2" i="25"/>
  <c r="AB176" i="45"/>
  <c r="R25" i="22"/>
  <c r="AB270" i="45"/>
  <c r="R11" i="28"/>
  <c r="AB195" i="45"/>
  <c r="R17" i="31"/>
  <c r="AA145" i="45"/>
  <c r="Q21" i="32"/>
  <c r="AA121" i="45"/>
  <c r="Q24" i="23"/>
  <c r="AB222" i="45"/>
  <c r="R17" i="27"/>
  <c r="AB329" i="45"/>
  <c r="R16" i="29"/>
  <c r="AB130" i="45"/>
  <c r="R6" i="32"/>
  <c r="AA170" i="45"/>
  <c r="Q19" i="22"/>
  <c r="AA120" i="45"/>
  <c r="Q23" i="23"/>
  <c r="AB184" i="45"/>
  <c r="R6" i="31"/>
  <c r="AD19" i="44"/>
  <c r="AD17" i="45"/>
  <c r="R14" i="30"/>
  <c r="AB300" i="45"/>
  <c r="AE61" i="45"/>
  <c r="AE360" i="45" s="1"/>
  <c r="V20" i="26" s="1"/>
  <c r="AA137" i="45"/>
  <c r="Q13" i="32"/>
  <c r="AB111" i="45"/>
  <c r="R14" i="23"/>
  <c r="AB188" i="45"/>
  <c r="R10" i="31"/>
  <c r="AB289" i="45"/>
  <c r="R4" i="30"/>
  <c r="R6" i="29"/>
  <c r="AB319" i="45"/>
  <c r="AB107" i="45"/>
  <c r="R10" i="23"/>
  <c r="AC294" i="45"/>
  <c r="S8" i="30"/>
  <c r="AB77" i="45"/>
  <c r="AB320" i="45" s="1"/>
  <c r="S2" i="29"/>
  <c r="AC315" i="45"/>
  <c r="R26" i="30"/>
  <c r="AB312" i="45"/>
  <c r="AC69" i="45"/>
  <c r="AC364" i="45" s="1"/>
  <c r="T24" i="26" s="1"/>
  <c r="AB75" i="45"/>
  <c r="AF20" i="44"/>
  <c r="AF18" i="45"/>
  <c r="AF61" i="45" s="1"/>
  <c r="AB123" i="45"/>
  <c r="R26" i="23"/>
  <c r="AB140" i="45"/>
  <c r="R16" i="32"/>
  <c r="AD62" i="45"/>
  <c r="AD361" i="45" s="1"/>
  <c r="U21" i="26" s="1"/>
  <c r="AB82" i="45"/>
  <c r="AA202" i="45"/>
  <c r="Q24" i="31"/>
  <c r="AA298" i="45"/>
  <c r="Q12" i="30"/>
  <c r="AC274" i="45"/>
  <c r="S15" i="28"/>
  <c r="AA163" i="45"/>
  <c r="Q12" i="22"/>
  <c r="AC225" i="45"/>
  <c r="S20" i="27"/>
  <c r="AA143" i="45"/>
  <c r="Q19" i="32"/>
  <c r="AC254" i="45"/>
  <c r="S22" i="25"/>
  <c r="AD27" i="45" l="1"/>
  <c r="AD28" i="45" s="1"/>
  <c r="AF45" i="45"/>
  <c r="AD73" i="45"/>
  <c r="AD100" i="45" s="1"/>
  <c r="AC43" i="45"/>
  <c r="AD84" i="45"/>
  <c r="AC82" i="45"/>
  <c r="AC132" i="45"/>
  <c r="S8" i="32"/>
  <c r="AC77" i="45"/>
  <c r="AC320" i="45" s="1"/>
  <c r="AD80" i="45"/>
  <c r="AC94" i="45"/>
  <c r="AB277" i="45"/>
  <c r="R18" i="28"/>
  <c r="AB115" i="45"/>
  <c r="R18" i="23"/>
  <c r="AD76" i="45"/>
  <c r="AB196" i="45"/>
  <c r="R18" i="31"/>
  <c r="AF81" i="45"/>
  <c r="AB331" i="45"/>
  <c r="R18" i="29"/>
  <c r="AD74" i="45"/>
  <c r="R18" i="30"/>
  <c r="AB304" i="45"/>
  <c r="AB169" i="45"/>
  <c r="R18" i="22"/>
  <c r="S7" i="29"/>
  <c r="T4" i="23"/>
  <c r="AB278" i="45"/>
  <c r="R19" i="28"/>
  <c r="AC223" i="45"/>
  <c r="S18" i="27"/>
  <c r="T22" i="30"/>
  <c r="AC235" i="45"/>
  <c r="S4" i="25"/>
  <c r="AB164" i="45"/>
  <c r="R13" i="22"/>
  <c r="AB251" i="45"/>
  <c r="R19" i="25"/>
  <c r="AC168" i="45"/>
  <c r="S17" i="22"/>
  <c r="AB299" i="45"/>
  <c r="R13" i="30"/>
  <c r="AE63" i="45"/>
  <c r="AE362" i="45" s="1"/>
  <c r="V22" i="26" s="1"/>
  <c r="AF58" i="45"/>
  <c r="AF357" i="45" s="1"/>
  <c r="W17" i="26" s="1"/>
  <c r="AC93" i="45"/>
  <c r="AC147" i="45" s="1"/>
  <c r="AC297" i="45"/>
  <c r="S11" i="30"/>
  <c r="AF27" i="44"/>
  <c r="AF24" i="45"/>
  <c r="AF67" i="45" s="1"/>
  <c r="AB148" i="45"/>
  <c r="R24" i="32"/>
  <c r="AD112" i="45"/>
  <c r="T15" i="23"/>
  <c r="AC258" i="45"/>
  <c r="S26" i="25"/>
  <c r="AB271" i="45"/>
  <c r="R12" i="28"/>
  <c r="AB326" i="45"/>
  <c r="R13" i="29"/>
  <c r="AC216" i="45"/>
  <c r="S11" i="27"/>
  <c r="S11" i="29"/>
  <c r="AC324" i="45"/>
  <c r="AC296" i="45"/>
  <c r="S10" i="30"/>
  <c r="AF22" i="44"/>
  <c r="AF20" i="45"/>
  <c r="AF63" i="45" s="1"/>
  <c r="AG17" i="44"/>
  <c r="AG15" i="45"/>
  <c r="AG58" i="45" s="1"/>
  <c r="S3" i="29"/>
  <c r="AC317" i="45"/>
  <c r="AC268" i="45"/>
  <c r="S9" i="28"/>
  <c r="AC276" i="45"/>
  <c r="S17" i="28"/>
  <c r="AC238" i="45"/>
  <c r="S6" i="25"/>
  <c r="S10" i="29"/>
  <c r="AC323" i="45"/>
  <c r="AC187" i="45"/>
  <c r="S9" i="31"/>
  <c r="AC269" i="45"/>
  <c r="S10" i="28"/>
  <c r="AD225" i="45"/>
  <c r="T20" i="27"/>
  <c r="S6" i="29"/>
  <c r="AC319" i="45"/>
  <c r="AC265" i="45"/>
  <c r="S6" i="28"/>
  <c r="AC330" i="45"/>
  <c r="S17" i="29"/>
  <c r="T22" i="28"/>
  <c r="S23" i="32"/>
  <c r="AC338" i="45"/>
  <c r="S25" i="29"/>
  <c r="AB136" i="45"/>
  <c r="R12" i="32"/>
  <c r="AC284" i="45"/>
  <c r="S25" i="28"/>
  <c r="T8" i="29"/>
  <c r="AD321" i="45"/>
  <c r="AC128" i="45"/>
  <c r="S3" i="32"/>
  <c r="AC285" i="45"/>
  <c r="S26" i="28"/>
  <c r="AD252" i="45"/>
  <c r="T20" i="25"/>
  <c r="AB158" i="45"/>
  <c r="R7" i="22"/>
  <c r="AC295" i="45"/>
  <c r="S9" i="30"/>
  <c r="AE62" i="45"/>
  <c r="AE361" i="45" s="1"/>
  <c r="V21" i="26" s="1"/>
  <c r="AB120" i="45"/>
  <c r="R23" i="23"/>
  <c r="AC195" i="45"/>
  <c r="S17" i="31"/>
  <c r="AB245" i="45"/>
  <c r="R13" i="25"/>
  <c r="T15" i="30"/>
  <c r="AD301" i="45"/>
  <c r="AD288" i="45"/>
  <c r="T2" i="30"/>
  <c r="AD126" i="45"/>
  <c r="T2" i="32"/>
  <c r="AC133" i="45"/>
  <c r="S9" i="32"/>
  <c r="AB266" i="45"/>
  <c r="R7" i="28"/>
  <c r="AC242" i="45"/>
  <c r="S10" i="25"/>
  <c r="AE87" i="45"/>
  <c r="AD186" i="45"/>
  <c r="T8" i="31"/>
  <c r="AC135" i="45"/>
  <c r="S11" i="32"/>
  <c r="AC261" i="45"/>
  <c r="S2" i="28"/>
  <c r="AC150" i="45"/>
  <c r="S26" i="32"/>
  <c r="AF21" i="44"/>
  <c r="AF19" i="45"/>
  <c r="AE19" i="44"/>
  <c r="AE17" i="45"/>
  <c r="AB244" i="45"/>
  <c r="R12" i="25"/>
  <c r="AB163" i="45"/>
  <c r="R12" i="22"/>
  <c r="AG20" i="44"/>
  <c r="AG18" i="45"/>
  <c r="AC289" i="45"/>
  <c r="S4" i="30"/>
  <c r="AD274" i="45"/>
  <c r="T15" i="28"/>
  <c r="R21" i="30"/>
  <c r="AB307" i="45"/>
  <c r="AC257" i="45"/>
  <c r="S25" i="25"/>
  <c r="AB175" i="45"/>
  <c r="R24" i="22"/>
  <c r="AC199" i="45"/>
  <c r="S21" i="31"/>
  <c r="AC292" i="45"/>
  <c r="S6" i="30"/>
  <c r="AD193" i="45"/>
  <c r="T15" i="31"/>
  <c r="AC114" i="45"/>
  <c r="S17" i="23"/>
  <c r="AC75" i="45"/>
  <c r="AD92" i="45"/>
  <c r="AD335" i="45" s="1"/>
  <c r="AC106" i="45"/>
  <c r="S9" i="23"/>
  <c r="AC249" i="45"/>
  <c r="S17" i="25"/>
  <c r="AC113" i="45"/>
  <c r="S16" i="23"/>
  <c r="AD117" i="45"/>
  <c r="T20" i="23"/>
  <c r="AD219" i="45"/>
  <c r="T14" i="27"/>
  <c r="S24" i="30"/>
  <c r="AC310" i="45"/>
  <c r="AB129" i="45"/>
  <c r="R5" i="32"/>
  <c r="AC123" i="45"/>
  <c r="S26" i="23"/>
  <c r="AC184" i="45"/>
  <c r="S6" i="31"/>
  <c r="AF90" i="45"/>
  <c r="AF360" i="45"/>
  <c r="W20" i="26" s="1"/>
  <c r="AC188" i="45"/>
  <c r="S10" i="31"/>
  <c r="AB170" i="45"/>
  <c r="R19" i="22"/>
  <c r="AC270" i="45"/>
  <c r="S11" i="28"/>
  <c r="AC204" i="45"/>
  <c r="S26" i="31"/>
  <c r="AE85" i="45"/>
  <c r="AD328" i="45"/>
  <c r="T15" i="29"/>
  <c r="AB172" i="45"/>
  <c r="R21" i="22"/>
  <c r="AC180" i="45"/>
  <c r="S2" i="31"/>
  <c r="AC107" i="45"/>
  <c r="S10" i="23"/>
  <c r="AB145" i="45"/>
  <c r="R21" i="32"/>
  <c r="T22" i="27"/>
  <c r="AC177" i="45"/>
  <c r="S26" i="22"/>
  <c r="AD54" i="45"/>
  <c r="AD353" i="45" s="1"/>
  <c r="U13" i="26" s="1"/>
  <c r="T22" i="31"/>
  <c r="AD144" i="45"/>
  <c r="T20" i="32"/>
  <c r="AB237" i="45"/>
  <c r="R5" i="25"/>
  <c r="AB298" i="45"/>
  <c r="R12" i="30"/>
  <c r="AD139" i="45"/>
  <c r="T15" i="32"/>
  <c r="AC262" i="45"/>
  <c r="S4" i="28"/>
  <c r="AE13" i="44"/>
  <c r="AE11" i="45"/>
  <c r="AC273" i="45"/>
  <c r="S14" i="28"/>
  <c r="AD159" i="45"/>
  <c r="T8" i="22"/>
  <c r="AB325" i="45"/>
  <c r="R12" i="29"/>
  <c r="AC99" i="45"/>
  <c r="S2" i="23"/>
  <c r="U20" i="28"/>
  <c r="AC138" i="45"/>
  <c r="S14" i="32"/>
  <c r="S4" i="29"/>
  <c r="AC316" i="45"/>
  <c r="AC253" i="45"/>
  <c r="S21" i="25"/>
  <c r="AB118" i="45"/>
  <c r="R21" i="23"/>
  <c r="AC231" i="45"/>
  <c r="S26" i="27"/>
  <c r="AB116" i="45"/>
  <c r="R19" i="23"/>
  <c r="AC127" i="45"/>
  <c r="S4" i="32"/>
  <c r="AF86" i="45"/>
  <c r="AF356" i="45"/>
  <c r="W16" i="26" s="1"/>
  <c r="T22" i="32"/>
  <c r="S26" i="30"/>
  <c r="AC312" i="45"/>
  <c r="AC111" i="45"/>
  <c r="S14" i="23"/>
  <c r="AC130" i="45"/>
  <c r="S6" i="32"/>
  <c r="AC176" i="45"/>
  <c r="S25" i="22"/>
  <c r="AD153" i="45"/>
  <c r="T2" i="22"/>
  <c r="AC181" i="45"/>
  <c r="S4" i="31"/>
  <c r="AB102" i="45"/>
  <c r="R5" i="23"/>
  <c r="AC167" i="45"/>
  <c r="S16" i="22"/>
  <c r="AD173" i="45"/>
  <c r="T22" i="22"/>
  <c r="AD47" i="45"/>
  <c r="AD345" i="45" s="1"/>
  <c r="U5" i="26" s="1"/>
  <c r="AD49" i="45"/>
  <c r="AD347" i="45" s="1"/>
  <c r="U7" i="26" s="1"/>
  <c r="AB156" i="45"/>
  <c r="R5" i="22"/>
  <c r="AC149" i="45"/>
  <c r="S25" i="32"/>
  <c r="S25" i="30"/>
  <c r="AC311" i="45"/>
  <c r="R19" i="30"/>
  <c r="AB305" i="45"/>
  <c r="AG16" i="44"/>
  <c r="AG14" i="45"/>
  <c r="AC290" i="45"/>
  <c r="S3" i="30"/>
  <c r="AC192" i="45"/>
  <c r="S14" i="31"/>
  <c r="AC182" i="45"/>
  <c r="S3" i="31"/>
  <c r="AB212" i="45"/>
  <c r="R7" i="27"/>
  <c r="AE78" i="45"/>
  <c r="AB185" i="45"/>
  <c r="R7" i="31"/>
  <c r="AE5" i="44"/>
  <c r="AE4" i="45"/>
  <c r="AE7" i="44"/>
  <c r="AE6" i="45"/>
  <c r="AC215" i="45"/>
  <c r="S10" i="27"/>
  <c r="AE79" i="45"/>
  <c r="AE349" i="45"/>
  <c r="V9" i="26" s="1"/>
  <c r="AD247" i="45"/>
  <c r="T15" i="25"/>
  <c r="AB239" i="45"/>
  <c r="R7" i="25"/>
  <c r="AC160" i="45"/>
  <c r="S9" i="22"/>
  <c r="AB255" i="45"/>
  <c r="R23" i="25"/>
  <c r="AB190" i="45"/>
  <c r="R12" i="31"/>
  <c r="AB202" i="45"/>
  <c r="R24" i="31"/>
  <c r="T2" i="29"/>
  <c r="AD315" i="45"/>
  <c r="AB137" i="45"/>
  <c r="R13" i="32"/>
  <c r="AC329" i="45"/>
  <c r="S16" i="29"/>
  <c r="AD234" i="45"/>
  <c r="T2" i="25"/>
  <c r="AB183" i="45"/>
  <c r="R5" i="31"/>
  <c r="AC207" i="45"/>
  <c r="S2" i="27"/>
  <c r="AB228" i="45"/>
  <c r="R23" i="27"/>
  <c r="R23" i="30"/>
  <c r="AB309" i="45"/>
  <c r="AF9" i="44"/>
  <c r="AF8" i="45"/>
  <c r="AB256" i="45"/>
  <c r="R24" i="25"/>
  <c r="AF85" i="45"/>
  <c r="AF355" i="45"/>
  <c r="W15" i="26" s="1"/>
  <c r="R5" i="29"/>
  <c r="AB318" i="45"/>
  <c r="AB110" i="45"/>
  <c r="R13" i="23"/>
  <c r="AC208" i="45"/>
  <c r="S4" i="27"/>
  <c r="AD171" i="45"/>
  <c r="T20" i="22"/>
  <c r="AC134" i="45"/>
  <c r="S10" i="32"/>
  <c r="AD82" i="45"/>
  <c r="AD352" i="45"/>
  <c r="U12" i="26" s="1"/>
  <c r="AD91" i="45"/>
  <c r="AE90" i="45"/>
  <c r="AE279" i="45" s="1"/>
  <c r="AE55" i="45"/>
  <c r="AE354" i="45" s="1"/>
  <c r="V14" i="26" s="1"/>
  <c r="AE12" i="44"/>
  <c r="AE10" i="45"/>
  <c r="AB264" i="45"/>
  <c r="R5" i="28"/>
  <c r="AD241" i="45"/>
  <c r="T9" i="25"/>
  <c r="AC246" i="45"/>
  <c r="S14" i="25"/>
  <c r="AG52" i="45"/>
  <c r="AG351" i="45" s="1"/>
  <c r="X11" i="26" s="1"/>
  <c r="AC327" i="45"/>
  <c r="S14" i="29"/>
  <c r="AC280" i="45"/>
  <c r="S21" i="28"/>
  <c r="AC162" i="45"/>
  <c r="S11" i="22"/>
  <c r="AC339" i="45"/>
  <c r="S26" i="29"/>
  <c r="AE96" i="45"/>
  <c r="AE366" i="45"/>
  <c r="V26" i="26" s="1"/>
  <c r="AD64" i="45"/>
  <c r="AD363" i="45" s="1"/>
  <c r="U23" i="26" s="1"/>
  <c r="AB197" i="45"/>
  <c r="R19" i="31"/>
  <c r="AD220" i="45"/>
  <c r="T15" i="27"/>
  <c r="AC154" i="45"/>
  <c r="S4" i="22"/>
  <c r="AG15" i="44"/>
  <c r="AG13" i="45"/>
  <c r="AE46" i="45"/>
  <c r="AB104" i="45"/>
  <c r="R7" i="23"/>
  <c r="AC222" i="45"/>
  <c r="S17" i="27"/>
  <c r="AF14" i="44"/>
  <c r="AF12" i="45"/>
  <c r="AC211" i="45"/>
  <c r="S6" i="27"/>
  <c r="AC263" i="45"/>
  <c r="S3" i="28"/>
  <c r="AH11" i="44"/>
  <c r="AH9" i="45"/>
  <c r="AC165" i="45"/>
  <c r="S14" i="22"/>
  <c r="AD198" i="45"/>
  <c r="T20" i="31"/>
  <c r="S9" i="29"/>
  <c r="AC322" i="45"/>
  <c r="AF26" i="44"/>
  <c r="AF23" i="45"/>
  <c r="AC157" i="45"/>
  <c r="S6" i="22"/>
  <c r="AC214" i="45"/>
  <c r="S9" i="27"/>
  <c r="AE23" i="44"/>
  <c r="AE21" i="45"/>
  <c r="AE65" i="45"/>
  <c r="AE365" i="45" s="1"/>
  <c r="V25" i="26" s="1"/>
  <c r="AE80" i="45"/>
  <c r="AE350" i="45"/>
  <c r="V10" i="26" s="1"/>
  <c r="S17" i="30"/>
  <c r="AC303" i="45"/>
  <c r="AF4" i="44"/>
  <c r="AF3" i="45"/>
  <c r="AC283" i="45"/>
  <c r="S24" i="28"/>
  <c r="AC226" i="45"/>
  <c r="S21" i="27"/>
  <c r="AC230" i="45"/>
  <c r="S25" i="27"/>
  <c r="S14" i="30"/>
  <c r="AC300" i="45"/>
  <c r="AC209" i="45"/>
  <c r="S3" i="27"/>
  <c r="AC275" i="45"/>
  <c r="S16" i="28"/>
  <c r="AB218" i="45"/>
  <c r="R13" i="27"/>
  <c r="AD105" i="45"/>
  <c r="T8" i="23"/>
  <c r="AF50" i="45"/>
  <c r="AF348" i="45" s="1"/>
  <c r="W8" i="26" s="1"/>
  <c r="AC155" i="45"/>
  <c r="S3" i="22"/>
  <c r="AC194" i="45"/>
  <c r="S16" i="31"/>
  <c r="AC108" i="45"/>
  <c r="S11" i="23"/>
  <c r="AD119" i="45"/>
  <c r="T22" i="23"/>
  <c r="AC336" i="45"/>
  <c r="S23" i="29"/>
  <c r="AF25" i="44"/>
  <c r="AF22" i="45"/>
  <c r="AF65" i="45" s="1"/>
  <c r="AC103" i="45"/>
  <c r="S6" i="23"/>
  <c r="AF28" i="44"/>
  <c r="AF25" i="45"/>
  <c r="AC141" i="45"/>
  <c r="S17" i="32"/>
  <c r="AC250" i="45"/>
  <c r="S18" i="25"/>
  <c r="T20" i="30"/>
  <c r="AD306" i="45"/>
  <c r="AB293" i="45"/>
  <c r="R7" i="30"/>
  <c r="AD254" i="45"/>
  <c r="T22" i="25"/>
  <c r="AD294" i="45"/>
  <c r="T8" i="30"/>
  <c r="AB121" i="45"/>
  <c r="R24" i="23"/>
  <c r="AB210" i="45"/>
  <c r="R5" i="27"/>
  <c r="AB282" i="45"/>
  <c r="R23" i="28"/>
  <c r="AF72" i="45"/>
  <c r="AF342" i="45"/>
  <c r="W2" i="26" s="1"/>
  <c r="AE76" i="45"/>
  <c r="AE346" i="45"/>
  <c r="V6" i="26" s="1"/>
  <c r="AG8" i="44"/>
  <c r="AG7" i="45"/>
  <c r="S16" i="30"/>
  <c r="AC302" i="45"/>
  <c r="AB332" i="45"/>
  <c r="R19" i="29"/>
  <c r="AD333" i="45"/>
  <c r="T20" i="29"/>
  <c r="AC221" i="45"/>
  <c r="S16" i="27"/>
  <c r="AC229" i="45"/>
  <c r="S24" i="27"/>
  <c r="AF59" i="45"/>
  <c r="AF358" i="45" s="1"/>
  <c r="W18" i="26" s="1"/>
  <c r="AB272" i="45"/>
  <c r="R13" i="28"/>
  <c r="AC161" i="45"/>
  <c r="S10" i="22"/>
  <c r="AD267" i="45"/>
  <c r="T8" i="28"/>
  <c r="AE166" i="45"/>
  <c r="U15" i="22"/>
  <c r="AC140" i="45"/>
  <c r="S16" i="32"/>
  <c r="AB143" i="45"/>
  <c r="R19" i="32"/>
  <c r="AD60" i="45"/>
  <c r="AD359" i="45" s="1"/>
  <c r="U19" i="26" s="1"/>
  <c r="AC203" i="45"/>
  <c r="S25" i="31"/>
  <c r="AB191" i="45"/>
  <c r="R13" i="31"/>
  <c r="AG2" i="44"/>
  <c r="AG2" i="45"/>
  <c r="AF6" i="44"/>
  <c r="AF5" i="45"/>
  <c r="AB224" i="45"/>
  <c r="R19" i="27"/>
  <c r="AB174" i="45"/>
  <c r="R23" i="22"/>
  <c r="AB201" i="45"/>
  <c r="R23" i="31"/>
  <c r="AB131" i="45"/>
  <c r="R7" i="32"/>
  <c r="AC248" i="45"/>
  <c r="S16" i="25"/>
  <c r="AC189" i="45"/>
  <c r="S11" i="31"/>
  <c r="AB109" i="45"/>
  <c r="R12" i="23"/>
  <c r="AG18" i="44"/>
  <c r="AG16" i="45"/>
  <c r="AD213" i="45"/>
  <c r="T8" i="27"/>
  <c r="AD94" i="45"/>
  <c r="AD364" i="45"/>
  <c r="U24" i="26" s="1"/>
  <c r="AC142" i="45"/>
  <c r="S18" i="32"/>
  <c r="AC236" i="45"/>
  <c r="S3" i="25"/>
  <c r="AB217" i="45"/>
  <c r="R12" i="27"/>
  <c r="AC122" i="45"/>
  <c r="S25" i="23"/>
  <c r="AB334" i="45"/>
  <c r="R21" i="29"/>
  <c r="AC337" i="45"/>
  <c r="S24" i="29"/>
  <c r="AC243" i="45"/>
  <c r="S11" i="25"/>
  <c r="AD240" i="45"/>
  <c r="T8" i="25"/>
  <c r="AE74" i="45"/>
  <c r="AE343" i="45"/>
  <c r="V3" i="26" s="1"/>
  <c r="AE29" i="44"/>
  <c r="AE26" i="45"/>
  <c r="AB291" i="45"/>
  <c r="R5" i="30"/>
  <c r="AD101" i="45"/>
  <c r="T3" i="23"/>
  <c r="AE27" i="45" l="1"/>
  <c r="AE28" i="45" s="1"/>
  <c r="AF88" i="45"/>
  <c r="AD227" i="45"/>
  <c r="AE344" i="45"/>
  <c r="V4" i="26" s="1"/>
  <c r="AD43" i="45"/>
  <c r="AD146" i="45"/>
  <c r="AE92" i="45"/>
  <c r="AD132" i="45"/>
  <c r="U8" i="32" s="1"/>
  <c r="T8" i="32"/>
  <c r="AD77" i="45"/>
  <c r="AD75" i="45"/>
  <c r="AD200" i="45"/>
  <c r="AD93" i="45"/>
  <c r="AD336" i="45" s="1"/>
  <c r="AD89" i="45"/>
  <c r="AC169" i="45"/>
  <c r="S18" i="22"/>
  <c r="S18" i="30"/>
  <c r="AC304" i="45"/>
  <c r="AE84" i="45"/>
  <c r="AC331" i="45"/>
  <c r="S18" i="29"/>
  <c r="AD83" i="45"/>
  <c r="AF87" i="45"/>
  <c r="AC196" i="45"/>
  <c r="S18" i="31"/>
  <c r="AC115" i="45"/>
  <c r="S18" i="23"/>
  <c r="S18" i="28"/>
  <c r="AC277" i="45"/>
  <c r="AF279" i="45"/>
  <c r="V20" i="28"/>
  <c r="AC266" i="45"/>
  <c r="S7" i="28"/>
  <c r="AC136" i="45"/>
  <c r="S12" i="32"/>
  <c r="AE225" i="45"/>
  <c r="U20" i="27"/>
  <c r="AE112" i="45"/>
  <c r="U15" i="23"/>
  <c r="AD337" i="45"/>
  <c r="T24" i="29"/>
  <c r="AH18" i="44"/>
  <c r="AH16" i="45"/>
  <c r="AH59" i="45" s="1"/>
  <c r="AG6" i="44"/>
  <c r="AG5" i="45"/>
  <c r="AG48" i="45" s="1"/>
  <c r="AE267" i="45"/>
  <c r="U8" i="28"/>
  <c r="AE254" i="45"/>
  <c r="U22" i="25"/>
  <c r="T23" i="29"/>
  <c r="AD275" i="45"/>
  <c r="T16" i="28"/>
  <c r="AD165" i="45"/>
  <c r="T14" i="22"/>
  <c r="AH15" i="44"/>
  <c r="AH13" i="45"/>
  <c r="AD162" i="45"/>
  <c r="T11" i="22"/>
  <c r="AE234" i="45"/>
  <c r="U2" i="25"/>
  <c r="AC239" i="45"/>
  <c r="S7" i="25"/>
  <c r="AD184" i="45"/>
  <c r="T6" i="31"/>
  <c r="AD106" i="45"/>
  <c r="T9" i="23"/>
  <c r="T25" i="25"/>
  <c r="AD257" i="45"/>
  <c r="AF19" i="44"/>
  <c r="AF17" i="45"/>
  <c r="AF60" i="45" s="1"/>
  <c r="AF92" i="45"/>
  <c r="AF362" i="45"/>
  <c r="W22" i="26" s="1"/>
  <c r="AC251" i="45"/>
  <c r="S19" i="25"/>
  <c r="AH52" i="45"/>
  <c r="AH351" i="45" s="1"/>
  <c r="Y11" i="26" s="1"/>
  <c r="AD182" i="45"/>
  <c r="T3" i="31"/>
  <c r="T25" i="22"/>
  <c r="AD176" i="45"/>
  <c r="AD231" i="45"/>
  <c r="T26" i="27"/>
  <c r="AC325" i="45"/>
  <c r="S12" i="29"/>
  <c r="AE144" i="45"/>
  <c r="U20" i="32"/>
  <c r="AC172" i="45"/>
  <c r="S21" i="22"/>
  <c r="AE335" i="45"/>
  <c r="U22" i="29"/>
  <c r="S21" i="30"/>
  <c r="AC307" i="45"/>
  <c r="AF62" i="45"/>
  <c r="AF361" i="45" s="1"/>
  <c r="W21" i="26" s="1"/>
  <c r="AD133" i="45"/>
  <c r="T9" i="32"/>
  <c r="AD295" i="45"/>
  <c r="T9" i="30"/>
  <c r="T25" i="29"/>
  <c r="AD338" i="45"/>
  <c r="AD269" i="45"/>
  <c r="T10" i="28"/>
  <c r="AG22" i="44"/>
  <c r="AG20" i="45"/>
  <c r="AG63" i="45" s="1"/>
  <c r="AC148" i="45"/>
  <c r="S24" i="32"/>
  <c r="AE60" i="45"/>
  <c r="AE359" i="45" s="1"/>
  <c r="V19" i="26" s="1"/>
  <c r="AH17" i="44"/>
  <c r="AH15" i="45"/>
  <c r="AH58" i="45" s="1"/>
  <c r="AG45" i="45"/>
  <c r="AG50" i="45"/>
  <c r="AG348" i="45" s="1"/>
  <c r="X8" i="26" s="1"/>
  <c r="AC334" i="45"/>
  <c r="S21" i="29"/>
  <c r="AC109" i="45"/>
  <c r="S12" i="23"/>
  <c r="AH2" i="44"/>
  <c r="AH2" i="45"/>
  <c r="AD161" i="45"/>
  <c r="T10" i="22"/>
  <c r="AH8" i="44"/>
  <c r="AH7" i="45"/>
  <c r="AH50" i="45" s="1"/>
  <c r="AC293" i="45"/>
  <c r="S7" i="30"/>
  <c r="U22" i="23"/>
  <c r="AE119" i="45"/>
  <c r="AD209" i="45"/>
  <c r="T3" i="27"/>
  <c r="AE95" i="45"/>
  <c r="AI11" i="44"/>
  <c r="AI9" i="45"/>
  <c r="AD154" i="45"/>
  <c r="T4" i="22"/>
  <c r="AD280" i="45"/>
  <c r="T21" i="28"/>
  <c r="AD329" i="45"/>
  <c r="T16" i="29"/>
  <c r="AE247" i="45"/>
  <c r="U15" i="25"/>
  <c r="AD123" i="45"/>
  <c r="T26" i="23"/>
  <c r="AG21" i="44"/>
  <c r="AG19" i="45"/>
  <c r="AF74" i="45"/>
  <c r="AF343" i="45"/>
  <c r="W3" i="26" s="1"/>
  <c r="AC164" i="45"/>
  <c r="S13" i="22"/>
  <c r="U20" i="30"/>
  <c r="AE306" i="45"/>
  <c r="T14" i="30"/>
  <c r="AD300" i="45"/>
  <c r="AE64" i="45"/>
  <c r="AE363" i="45" s="1"/>
  <c r="V23" i="26" s="1"/>
  <c r="AD192" i="45"/>
  <c r="T14" i="31"/>
  <c r="T6" i="32"/>
  <c r="AD130" i="45"/>
  <c r="AE159" i="45"/>
  <c r="U8" i="22"/>
  <c r="AE200" i="45"/>
  <c r="U22" i="31"/>
  <c r="AE328" i="45"/>
  <c r="U15" i="29"/>
  <c r="AE126" i="45"/>
  <c r="U2" i="32"/>
  <c r="AC158" i="45"/>
  <c r="S7" i="22"/>
  <c r="AD147" i="45"/>
  <c r="T23" i="32"/>
  <c r="AD187" i="45"/>
  <c r="T9" i="31"/>
  <c r="AD296" i="45"/>
  <c r="T10" i="30"/>
  <c r="AG27" i="44"/>
  <c r="AG24" i="45"/>
  <c r="AG67" i="45" s="1"/>
  <c r="AC212" i="45"/>
  <c r="S7" i="27"/>
  <c r="AD99" i="45"/>
  <c r="T2" i="23"/>
  <c r="AE101" i="45"/>
  <c r="U3" i="23"/>
  <c r="T25" i="23"/>
  <c r="AD122" i="45"/>
  <c r="AD189" i="45"/>
  <c r="T11" i="31"/>
  <c r="AC191" i="45"/>
  <c r="S13" i="31"/>
  <c r="AC272" i="45"/>
  <c r="S13" i="28"/>
  <c r="AD108" i="45"/>
  <c r="T11" i="23"/>
  <c r="AF23" i="44"/>
  <c r="AF21" i="45"/>
  <c r="AD263" i="45"/>
  <c r="T3" i="28"/>
  <c r="AD327" i="45"/>
  <c r="T14" i="29"/>
  <c r="AC256" i="45"/>
  <c r="S24" i="25"/>
  <c r="AC137" i="45"/>
  <c r="S13" i="32"/>
  <c r="AC129" i="45"/>
  <c r="S5" i="32"/>
  <c r="AD114" i="45"/>
  <c r="T17" i="23"/>
  <c r="AE274" i="45"/>
  <c r="U15" i="28"/>
  <c r="AD150" i="45"/>
  <c r="T26" i="32"/>
  <c r="T10" i="29"/>
  <c r="AD323" i="45"/>
  <c r="T11" i="29"/>
  <c r="AD324" i="45"/>
  <c r="AD235" i="45"/>
  <c r="T4" i="25"/>
  <c r="S5" i="29"/>
  <c r="AC318" i="45"/>
  <c r="AG81" i="45"/>
  <c r="AF51" i="45"/>
  <c r="AF349" i="45" s="1"/>
  <c r="W9" i="26" s="1"/>
  <c r="U2" i="29"/>
  <c r="AE315" i="45"/>
  <c r="AD290" i="45"/>
  <c r="T3" i="30"/>
  <c r="AE173" i="45"/>
  <c r="U22" i="22"/>
  <c r="AD111" i="45"/>
  <c r="T14" i="23"/>
  <c r="AC118" i="45"/>
  <c r="S21" i="23"/>
  <c r="AD273" i="45"/>
  <c r="T14" i="28"/>
  <c r="T24" i="30"/>
  <c r="AD310" i="45"/>
  <c r="AE288" i="45"/>
  <c r="U2" i="30"/>
  <c r="AE252" i="45"/>
  <c r="U20" i="25"/>
  <c r="AD281" i="45"/>
  <c r="AD297" i="45"/>
  <c r="T11" i="30"/>
  <c r="AD308" i="45"/>
  <c r="AE153" i="45"/>
  <c r="U2" i="22"/>
  <c r="AC237" i="45"/>
  <c r="S5" i="25"/>
  <c r="AC291" i="45"/>
  <c r="S5" i="30"/>
  <c r="AC217" i="45"/>
  <c r="S12" i="27"/>
  <c r="AD248" i="45"/>
  <c r="T16" i="25"/>
  <c r="T25" i="31"/>
  <c r="AD203" i="45"/>
  <c r="AD250" i="45"/>
  <c r="T18" i="25"/>
  <c r="AD194" i="45"/>
  <c r="T16" i="31"/>
  <c r="T25" i="27"/>
  <c r="AD230" i="45"/>
  <c r="AD214" i="45"/>
  <c r="T9" i="27"/>
  <c r="AD211" i="45"/>
  <c r="T6" i="27"/>
  <c r="AE220" i="45"/>
  <c r="U15" i="27"/>
  <c r="AG9" i="44"/>
  <c r="AG8" i="45"/>
  <c r="AD215" i="45"/>
  <c r="T10" i="27"/>
  <c r="AG57" i="45"/>
  <c r="AG356" i="45" s="1"/>
  <c r="X16" i="26" s="1"/>
  <c r="AG86" i="45"/>
  <c r="T26" i="30"/>
  <c r="AD312" i="45"/>
  <c r="AE54" i="45"/>
  <c r="AE353" i="45" s="1"/>
  <c r="V13" i="26" s="1"/>
  <c r="AD204" i="45"/>
  <c r="T26" i="31"/>
  <c r="AD289" i="45"/>
  <c r="T4" i="30"/>
  <c r="AD261" i="45"/>
  <c r="T2" i="28"/>
  <c r="U15" i="30"/>
  <c r="AE301" i="45"/>
  <c r="AF55" i="45"/>
  <c r="AF354" i="45" s="1"/>
  <c r="W14" i="26" s="1"/>
  <c r="S23" i="30"/>
  <c r="AC309" i="45"/>
  <c r="AE49" i="45"/>
  <c r="AE347" i="45" s="1"/>
  <c r="V7" i="26" s="1"/>
  <c r="AH16" i="44"/>
  <c r="AH14" i="45"/>
  <c r="AD167" i="45"/>
  <c r="T16" i="22"/>
  <c r="AD253" i="45"/>
  <c r="T21" i="25"/>
  <c r="AF13" i="44"/>
  <c r="AF11" i="45"/>
  <c r="AD177" i="45"/>
  <c r="T26" i="22"/>
  <c r="AG61" i="45"/>
  <c r="AG360" i="45" s="1"/>
  <c r="X20" i="26" s="1"/>
  <c r="AD285" i="45"/>
  <c r="T26" i="28"/>
  <c r="AD330" i="45"/>
  <c r="T17" i="29"/>
  <c r="AD238" i="45"/>
  <c r="T6" i="25"/>
  <c r="AD216" i="45"/>
  <c r="T11" i="27"/>
  <c r="AG59" i="45"/>
  <c r="AG358" i="45" s="1"/>
  <c r="X18" i="26" s="1"/>
  <c r="T16" i="30"/>
  <c r="AD302" i="45"/>
  <c r="AG56" i="45"/>
  <c r="AG355" i="45" s="1"/>
  <c r="X15" i="26" s="1"/>
  <c r="AC156" i="45"/>
  <c r="S5" i="22"/>
  <c r="AD180" i="45"/>
  <c r="T2" i="31"/>
  <c r="AD236" i="45"/>
  <c r="T3" i="25"/>
  <c r="AC131" i="45"/>
  <c r="S7" i="32"/>
  <c r="AD229" i="45"/>
  <c r="T24" i="27"/>
  <c r="AC282" i="45"/>
  <c r="S23" i="28"/>
  <c r="AD141" i="45"/>
  <c r="T17" i="32"/>
  <c r="AD155" i="45"/>
  <c r="T3" i="22"/>
  <c r="AD226" i="45"/>
  <c r="T21" i="27"/>
  <c r="AD157" i="45"/>
  <c r="T6" i="22"/>
  <c r="AG14" i="44"/>
  <c r="AG12" i="45"/>
  <c r="AG55" i="45" s="1"/>
  <c r="AC197" i="45"/>
  <c r="S19" i="31"/>
  <c r="AD246" i="45"/>
  <c r="T14" i="25"/>
  <c r="AD134" i="45"/>
  <c r="T10" i="32"/>
  <c r="AC202" i="45"/>
  <c r="S24" i="31"/>
  <c r="AF7" i="44"/>
  <c r="AF6" i="45"/>
  <c r="S19" i="30"/>
  <c r="AC305" i="45"/>
  <c r="T4" i="29"/>
  <c r="AD316" i="45"/>
  <c r="AD270" i="45"/>
  <c r="T11" i="28"/>
  <c r="AE219" i="45"/>
  <c r="U14" i="27"/>
  <c r="AE193" i="45"/>
  <c r="U15" i="31"/>
  <c r="AH20" i="44"/>
  <c r="AH18" i="45"/>
  <c r="AD135" i="45"/>
  <c r="T11" i="32"/>
  <c r="AD223" i="45"/>
  <c r="T18" i="27"/>
  <c r="AF48" i="45"/>
  <c r="AF346" i="45" s="1"/>
  <c r="W6" i="26" s="1"/>
  <c r="AF29" i="44"/>
  <c r="AF26" i="45"/>
  <c r="AF68" i="45"/>
  <c r="AF350" i="45" s="1"/>
  <c r="W10" i="26" s="1"/>
  <c r="AF78" i="45"/>
  <c r="AF66" i="45"/>
  <c r="AF366" i="45" s="1"/>
  <c r="W26" i="26" s="1"/>
  <c r="AE47" i="45"/>
  <c r="AE345" i="45" s="1"/>
  <c r="V5" i="26" s="1"/>
  <c r="AC102" i="45"/>
  <c r="S5" i="23"/>
  <c r="AE146" i="45"/>
  <c r="U22" i="32"/>
  <c r="AD262" i="45"/>
  <c r="T4" i="28"/>
  <c r="AE227" i="45"/>
  <c r="U22" i="27"/>
  <c r="AC245" i="45"/>
  <c r="S13" i="25"/>
  <c r="AD128" i="45"/>
  <c r="T3" i="32"/>
  <c r="T6" i="28"/>
  <c r="AD265" i="45"/>
  <c r="AD276" i="45"/>
  <c r="T17" i="28"/>
  <c r="AC326" i="45"/>
  <c r="S13" i="29"/>
  <c r="AD142" i="45"/>
  <c r="T18" i="32"/>
  <c r="AC201" i="45"/>
  <c r="S23" i="31"/>
  <c r="AC143" i="45"/>
  <c r="S19" i="32"/>
  <c r="AD221" i="45"/>
  <c r="T16" i="27"/>
  <c r="AC210" i="45"/>
  <c r="S5" i="27"/>
  <c r="AG28" i="44"/>
  <c r="AG25" i="45"/>
  <c r="AD283" i="45"/>
  <c r="T24" i="28"/>
  <c r="AG26" i="44"/>
  <c r="AG23" i="45"/>
  <c r="AD222" i="45"/>
  <c r="T17" i="27"/>
  <c r="AE241" i="45"/>
  <c r="U9" i="25"/>
  <c r="AE171" i="45"/>
  <c r="U20" i="22"/>
  <c r="AC228" i="45"/>
  <c r="S23" i="27"/>
  <c r="AC190" i="45"/>
  <c r="S12" i="31"/>
  <c r="AF5" i="44"/>
  <c r="AF4" i="45"/>
  <c r="T25" i="30"/>
  <c r="AD311" i="45"/>
  <c r="AC170" i="45"/>
  <c r="S19" i="22"/>
  <c r="AE117" i="45"/>
  <c r="U20" i="23"/>
  <c r="AD292" i="45"/>
  <c r="T6" i="30"/>
  <c r="AC163" i="45"/>
  <c r="S12" i="22"/>
  <c r="AE186" i="45"/>
  <c r="U8" i="31"/>
  <c r="U8" i="29"/>
  <c r="AE321" i="45"/>
  <c r="AC278" i="45"/>
  <c r="S19" i="28"/>
  <c r="AE69" i="45"/>
  <c r="AE364" i="45" s="1"/>
  <c r="V24" i="26" s="1"/>
  <c r="AD138" i="45"/>
  <c r="T14" i="32"/>
  <c r="AE139" i="45"/>
  <c r="U15" i="32"/>
  <c r="AC145" i="45"/>
  <c r="S21" i="32"/>
  <c r="AD195" i="45"/>
  <c r="T17" i="31"/>
  <c r="AD268" i="45"/>
  <c r="T9" i="28"/>
  <c r="AC271" i="45"/>
  <c r="S12" i="28"/>
  <c r="AF46" i="45"/>
  <c r="T9" i="29"/>
  <c r="AD322" i="45"/>
  <c r="AE240" i="45"/>
  <c r="U8" i="25"/>
  <c r="AC174" i="45"/>
  <c r="S23" i="22"/>
  <c r="AD140" i="45"/>
  <c r="T16" i="32"/>
  <c r="AE333" i="45"/>
  <c r="U20" i="29"/>
  <c r="AC121" i="45"/>
  <c r="S24" i="23"/>
  <c r="AD103" i="45"/>
  <c r="T6" i="23"/>
  <c r="AE105" i="45"/>
  <c r="U8" i="23"/>
  <c r="AG4" i="44"/>
  <c r="AG3" i="45"/>
  <c r="AG46" i="45" s="1"/>
  <c r="AC104" i="45"/>
  <c r="S7" i="23"/>
  <c r="AC264" i="45"/>
  <c r="S5" i="28"/>
  <c r="AD208" i="45"/>
  <c r="T4" i="27"/>
  <c r="AD207" i="45"/>
  <c r="T2" i="27"/>
  <c r="AC255" i="45"/>
  <c r="S23" i="25"/>
  <c r="AC185" i="45"/>
  <c r="S7" i="31"/>
  <c r="AD188" i="45"/>
  <c r="T10" i="31"/>
  <c r="AD113" i="45"/>
  <c r="T16" i="23"/>
  <c r="AD199" i="45"/>
  <c r="T21" i="31"/>
  <c r="AC244" i="45"/>
  <c r="S12" i="25"/>
  <c r="T6" i="29"/>
  <c r="AD319" i="45"/>
  <c r="T3" i="29"/>
  <c r="AD317" i="45"/>
  <c r="AC299" i="45"/>
  <c r="S13" i="30"/>
  <c r="U4" i="23"/>
  <c r="AC116" i="45"/>
  <c r="S19" i="23"/>
  <c r="AF95" i="45"/>
  <c r="AF365" i="45"/>
  <c r="W25" i="26" s="1"/>
  <c r="AE53" i="45"/>
  <c r="AE352" i="45" s="1"/>
  <c r="V12" i="26" s="1"/>
  <c r="T25" i="32"/>
  <c r="AD149" i="45"/>
  <c r="AD181" i="45"/>
  <c r="T4" i="31"/>
  <c r="AD127" i="45"/>
  <c r="T4" i="32"/>
  <c r="AC298" i="45"/>
  <c r="S12" i="30"/>
  <c r="AD107" i="45"/>
  <c r="T10" i="23"/>
  <c r="AD242" i="45"/>
  <c r="T10" i="25"/>
  <c r="AC120" i="45"/>
  <c r="S23" i="23"/>
  <c r="T25" i="28"/>
  <c r="AD284" i="45"/>
  <c r="AD258" i="45"/>
  <c r="T26" i="25"/>
  <c r="T7" i="29"/>
  <c r="AD320" i="45"/>
  <c r="T17" i="30"/>
  <c r="AD303" i="45"/>
  <c r="AD243" i="45"/>
  <c r="T11" i="25"/>
  <c r="AE213" i="45"/>
  <c r="U8" i="27"/>
  <c r="AC224" i="45"/>
  <c r="S19" i="27"/>
  <c r="AF166" i="45"/>
  <c r="V15" i="22"/>
  <c r="AC332" i="45"/>
  <c r="S19" i="29"/>
  <c r="AE294" i="45"/>
  <c r="U8" i="30"/>
  <c r="AG25" i="44"/>
  <c r="AG22" i="45"/>
  <c r="AC218" i="45"/>
  <c r="S13" i="27"/>
  <c r="AE198" i="45"/>
  <c r="U20" i="31"/>
  <c r="AE73" i="45"/>
  <c r="AE100" i="45" s="1"/>
  <c r="AD339" i="45"/>
  <c r="T26" i="29"/>
  <c r="AF12" i="44"/>
  <c r="AF10" i="45"/>
  <c r="AC110" i="45"/>
  <c r="S13" i="23"/>
  <c r="AC183" i="45"/>
  <c r="S5" i="31"/>
  <c r="AD160" i="45"/>
  <c r="T9" i="22"/>
  <c r="AD249" i="45"/>
  <c r="T17" i="25"/>
  <c r="AC175" i="45"/>
  <c r="S24" i="22"/>
  <c r="AE91" i="45"/>
  <c r="AG87" i="45"/>
  <c r="AG357" i="45"/>
  <c r="X17" i="26" s="1"/>
  <c r="AD168" i="45"/>
  <c r="T17" i="22"/>
  <c r="AF27" i="45" l="1"/>
  <c r="AF28" i="45" s="1"/>
  <c r="AG342" i="45"/>
  <c r="X2" i="26" s="1"/>
  <c r="AF344" i="45"/>
  <c r="W4" i="26" s="1"/>
  <c r="AE43" i="45"/>
  <c r="AE77" i="45"/>
  <c r="AF79" i="45"/>
  <c r="AE132" i="45"/>
  <c r="V8" i="32" s="1"/>
  <c r="AH81" i="45"/>
  <c r="AE89" i="45"/>
  <c r="AE93" i="45"/>
  <c r="AE147" i="45" s="1"/>
  <c r="AD115" i="45"/>
  <c r="T18" i="23"/>
  <c r="AD196" i="45"/>
  <c r="T18" i="31"/>
  <c r="AF80" i="45"/>
  <c r="AD331" i="45"/>
  <c r="T18" i="29"/>
  <c r="AF76" i="45"/>
  <c r="T18" i="30"/>
  <c r="AD304" i="45"/>
  <c r="AG72" i="45"/>
  <c r="AD169" i="45"/>
  <c r="T18" i="22"/>
  <c r="AG88" i="45"/>
  <c r="AE82" i="45"/>
  <c r="AD277" i="45"/>
  <c r="T18" i="28"/>
  <c r="V4" i="23"/>
  <c r="U23" i="32"/>
  <c r="T21" i="30"/>
  <c r="AD307" i="45"/>
  <c r="AE270" i="45"/>
  <c r="U11" i="28"/>
  <c r="AH14" i="44"/>
  <c r="AH12" i="45"/>
  <c r="AH55" i="45" s="1"/>
  <c r="AE236" i="45"/>
  <c r="U3" i="25"/>
  <c r="AE330" i="45"/>
  <c r="U17" i="29"/>
  <c r="AE83" i="45"/>
  <c r="AF153" i="45"/>
  <c r="V2" i="22"/>
  <c r="AE111" i="45"/>
  <c r="U14" i="23"/>
  <c r="U10" i="29"/>
  <c r="AE323" i="45"/>
  <c r="AE122" i="45"/>
  <c r="U25" i="23"/>
  <c r="AI8" i="44"/>
  <c r="AI7" i="45"/>
  <c r="AF234" i="45"/>
  <c r="V2" i="25"/>
  <c r="AH6" i="44"/>
  <c r="AH5" i="45"/>
  <c r="AE230" i="45"/>
  <c r="U25" i="27"/>
  <c r="AF247" i="45"/>
  <c r="V15" i="25"/>
  <c r="AH25" i="44"/>
  <c r="AH22" i="45"/>
  <c r="AE181" i="45"/>
  <c r="U4" i="31"/>
  <c r="AE208" i="45"/>
  <c r="U4" i="27"/>
  <c r="AE140" i="45"/>
  <c r="U16" i="32"/>
  <c r="AE195" i="45"/>
  <c r="U17" i="31"/>
  <c r="AD163" i="45"/>
  <c r="T12" i="22"/>
  <c r="AD228" i="45"/>
  <c r="T23" i="27"/>
  <c r="AE221" i="45"/>
  <c r="U16" i="27"/>
  <c r="AD245" i="45"/>
  <c r="T13" i="25"/>
  <c r="AF69" i="45"/>
  <c r="AF364" i="45" s="1"/>
  <c r="W24" i="26" s="1"/>
  <c r="U4" i="29"/>
  <c r="AE316" i="45"/>
  <c r="T23" i="30"/>
  <c r="AD309" i="45"/>
  <c r="U26" i="30"/>
  <c r="AE312" i="45"/>
  <c r="U22" i="30"/>
  <c r="AE308" i="45"/>
  <c r="AE327" i="45"/>
  <c r="U14" i="29"/>
  <c r="AD158" i="45"/>
  <c r="T7" i="22"/>
  <c r="AE329" i="45"/>
  <c r="U16" i="29"/>
  <c r="AH88" i="45"/>
  <c r="AH358" i="45"/>
  <c r="Y18" i="26" s="1"/>
  <c r="AE192" i="45"/>
  <c r="U14" i="31"/>
  <c r="AG76" i="45"/>
  <c r="AG346" i="45"/>
  <c r="X6" i="26" s="1"/>
  <c r="AE149" i="45"/>
  <c r="U25" i="32"/>
  <c r="AG29" i="44"/>
  <c r="AG26" i="45"/>
  <c r="AE157" i="45"/>
  <c r="U6" i="22"/>
  <c r="AE180" i="45"/>
  <c r="U2" i="31"/>
  <c r="AE285" i="45"/>
  <c r="U26" i="28"/>
  <c r="AE194" i="45"/>
  <c r="U16" i="31"/>
  <c r="AF173" i="45"/>
  <c r="V22" i="22"/>
  <c r="U14" i="30"/>
  <c r="AE300" i="45"/>
  <c r="AE161" i="45"/>
  <c r="U10" i="22"/>
  <c r="AD148" i="45"/>
  <c r="T24" i="32"/>
  <c r="AF335" i="45"/>
  <c r="V22" i="29"/>
  <c r="AD251" i="45"/>
  <c r="T19" i="25"/>
  <c r="AE162" i="45"/>
  <c r="U11" i="22"/>
  <c r="AI18" i="44"/>
  <c r="AI16" i="45"/>
  <c r="AF294" i="45"/>
  <c r="V8" i="30"/>
  <c r="AE258" i="45"/>
  <c r="U26" i="25"/>
  <c r="AD244" i="45"/>
  <c r="T12" i="25"/>
  <c r="AD264" i="45"/>
  <c r="T5" i="28"/>
  <c r="AD174" i="45"/>
  <c r="T23" i="22"/>
  <c r="AD145" i="45"/>
  <c r="T21" i="32"/>
  <c r="AE292" i="45"/>
  <c r="U6" i="30"/>
  <c r="AF171" i="45"/>
  <c r="V20" i="22"/>
  <c r="AD143" i="45"/>
  <c r="T19" i="32"/>
  <c r="AF227" i="45"/>
  <c r="V22" i="27"/>
  <c r="T19" i="30"/>
  <c r="AD305" i="45"/>
  <c r="AG90" i="45"/>
  <c r="AF84" i="45"/>
  <c r="AE297" i="45"/>
  <c r="U11" i="30"/>
  <c r="AE150" i="45"/>
  <c r="U26" i="32"/>
  <c r="AF101" i="45"/>
  <c r="V3" i="23"/>
  <c r="AF126" i="45"/>
  <c r="V2" i="32"/>
  <c r="AE280" i="45"/>
  <c r="U21" i="28"/>
  <c r="AH45" i="45"/>
  <c r="AG92" i="45"/>
  <c r="AG362" i="45"/>
  <c r="X22" i="26" s="1"/>
  <c r="AH56" i="45"/>
  <c r="AH355" i="45" s="1"/>
  <c r="Y15" i="26" s="1"/>
  <c r="AE127" i="45"/>
  <c r="U4" i="32"/>
  <c r="AE207" i="45"/>
  <c r="U2" i="27"/>
  <c r="AF186" i="45"/>
  <c r="V8" i="31"/>
  <c r="AD210" i="45"/>
  <c r="T5" i="27"/>
  <c r="AE226" i="45"/>
  <c r="U21" i="27"/>
  <c r="AD156" i="45"/>
  <c r="T5" i="22"/>
  <c r="AE250" i="45"/>
  <c r="U18" i="25"/>
  <c r="AE281" i="45"/>
  <c r="U22" i="28"/>
  <c r="AE290" i="45"/>
  <c r="U3" i="30"/>
  <c r="V20" i="30"/>
  <c r="AF306" i="45"/>
  <c r="AI2" i="44"/>
  <c r="AI2" i="45"/>
  <c r="AH22" i="44"/>
  <c r="AH20" i="45"/>
  <c r="AH63" i="45" s="1"/>
  <c r="AD172" i="45"/>
  <c r="T21" i="22"/>
  <c r="AI15" i="44"/>
  <c r="AI13" i="45"/>
  <c r="U24" i="29"/>
  <c r="AE189" i="45"/>
  <c r="U11" i="31"/>
  <c r="AE284" i="45"/>
  <c r="U25" i="28"/>
  <c r="AD332" i="45"/>
  <c r="T19" i="29"/>
  <c r="AE199" i="45"/>
  <c r="U21" i="31"/>
  <c r="AD104" i="45"/>
  <c r="T7" i="23"/>
  <c r="AF240" i="45"/>
  <c r="V8" i="25"/>
  <c r="AF139" i="45"/>
  <c r="V15" i="32"/>
  <c r="AF117" i="45"/>
  <c r="V20" i="23"/>
  <c r="AF241" i="45"/>
  <c r="V9" i="25"/>
  <c r="AD201" i="45"/>
  <c r="T23" i="31"/>
  <c r="AE262" i="45"/>
  <c r="U4" i="28"/>
  <c r="AF49" i="45"/>
  <c r="AF347" i="45" s="1"/>
  <c r="W7" i="26" s="1"/>
  <c r="AG85" i="45"/>
  <c r="V15" i="30"/>
  <c r="AF301" i="45"/>
  <c r="AE203" i="45"/>
  <c r="U25" i="31"/>
  <c r="V2" i="29"/>
  <c r="AF315" i="45"/>
  <c r="AF274" i="45"/>
  <c r="V15" i="28"/>
  <c r="AE263" i="45"/>
  <c r="U3" i="28"/>
  <c r="AE99" i="45"/>
  <c r="U2" i="23"/>
  <c r="AF328" i="45"/>
  <c r="V15" i="29"/>
  <c r="AE154" i="45"/>
  <c r="U4" i="22"/>
  <c r="AF89" i="45"/>
  <c r="AF359" i="45"/>
  <c r="W19" i="26" s="1"/>
  <c r="AG65" i="45"/>
  <c r="AG365" i="45" s="1"/>
  <c r="X25" i="26" s="1"/>
  <c r="U7" i="29"/>
  <c r="AE320" i="45"/>
  <c r="U6" i="29"/>
  <c r="AE319" i="45"/>
  <c r="AG73" i="45"/>
  <c r="AG344" i="45"/>
  <c r="X4" i="26" s="1"/>
  <c r="U9" i="29"/>
  <c r="AE322" i="45"/>
  <c r="AE223" i="45"/>
  <c r="U18" i="27"/>
  <c r="AG7" i="44"/>
  <c r="AG6" i="45"/>
  <c r="AE155" i="45"/>
  <c r="U3" i="22"/>
  <c r="AE177" i="45"/>
  <c r="U26" i="22"/>
  <c r="AE215" i="45"/>
  <c r="U10" i="27"/>
  <c r="AF252" i="45"/>
  <c r="V20" i="25"/>
  <c r="AF64" i="45"/>
  <c r="AF363" i="45" s="1"/>
  <c r="W23" i="26" s="1"/>
  <c r="AI52" i="45"/>
  <c r="AI351" i="45" s="1"/>
  <c r="Z11" i="26" s="1"/>
  <c r="AD109" i="45"/>
  <c r="T12" i="23"/>
  <c r="AE269" i="45"/>
  <c r="U10" i="28"/>
  <c r="AF144" i="45"/>
  <c r="V20" i="32"/>
  <c r="AG19" i="44"/>
  <c r="AG17" i="45"/>
  <c r="AG60" i="45" s="1"/>
  <c r="AE165" i="45"/>
  <c r="U14" i="22"/>
  <c r="AF112" i="45"/>
  <c r="V15" i="23"/>
  <c r="AH78" i="45"/>
  <c r="AH348" i="45"/>
  <c r="Y8" i="26" s="1"/>
  <c r="AE249" i="45"/>
  <c r="U17" i="25"/>
  <c r="AE160" i="45"/>
  <c r="U9" i="22"/>
  <c r="AD183" i="45"/>
  <c r="T5" i="31"/>
  <c r="AD110" i="45"/>
  <c r="T13" i="23"/>
  <c r="AE168" i="45"/>
  <c r="U17" i="22"/>
  <c r="AF53" i="45"/>
  <c r="AF352" i="45" s="1"/>
  <c r="W12" i="26" s="1"/>
  <c r="AG166" i="45"/>
  <c r="W15" i="22"/>
  <c r="AD120" i="45"/>
  <c r="T23" i="23"/>
  <c r="AE113" i="45"/>
  <c r="U16" i="23"/>
  <c r="AH4" i="44"/>
  <c r="AH3" i="45"/>
  <c r="AH46" i="45" s="1"/>
  <c r="AE138" i="45"/>
  <c r="U14" i="32"/>
  <c r="AD170" i="45"/>
  <c r="T19" i="22"/>
  <c r="AE222" i="45"/>
  <c r="U17" i="27"/>
  <c r="AE142" i="45"/>
  <c r="U18" i="32"/>
  <c r="AF146" i="45"/>
  <c r="V22" i="32"/>
  <c r="U16" i="30"/>
  <c r="AE302" i="45"/>
  <c r="AF54" i="45"/>
  <c r="AF353" i="45" s="1"/>
  <c r="W13" i="26" s="1"/>
  <c r="AG51" i="45"/>
  <c r="AG349" i="45" s="1"/>
  <c r="X9" i="26" s="1"/>
  <c r="AE114" i="45"/>
  <c r="U17" i="23"/>
  <c r="AG23" i="44"/>
  <c r="AG21" i="45"/>
  <c r="AD212" i="45"/>
  <c r="T7" i="27"/>
  <c r="AF200" i="45"/>
  <c r="V22" i="31"/>
  <c r="AD164" i="45"/>
  <c r="T13" i="22"/>
  <c r="AJ11" i="44"/>
  <c r="AJ9" i="45"/>
  <c r="AJ52" i="45" s="1"/>
  <c r="AE338" i="45"/>
  <c r="U25" i="29"/>
  <c r="AE257" i="45"/>
  <c r="U25" i="25"/>
  <c r="AE128" i="45"/>
  <c r="U3" i="32"/>
  <c r="AG84" i="45"/>
  <c r="AG354" i="45"/>
  <c r="X14" i="26" s="1"/>
  <c r="AG12" i="44"/>
  <c r="AG10" i="45"/>
  <c r="AF73" i="45"/>
  <c r="AF100" i="45" s="1"/>
  <c r="AE94" i="45"/>
  <c r="AE337" i="45" s="1"/>
  <c r="AG66" i="45"/>
  <c r="AG366" i="45" s="1"/>
  <c r="X26" i="26" s="1"/>
  <c r="AE135" i="45"/>
  <c r="U11" i="32"/>
  <c r="AD202" i="45"/>
  <c r="T24" i="31"/>
  <c r="AE141" i="45"/>
  <c r="U17" i="32"/>
  <c r="AG13" i="44"/>
  <c r="AG11" i="45"/>
  <c r="AE261" i="45"/>
  <c r="U2" i="28"/>
  <c r="AH9" i="44"/>
  <c r="AH8" i="45"/>
  <c r="AE248" i="45"/>
  <c r="U16" i="25"/>
  <c r="AF288" i="45"/>
  <c r="V2" i="30"/>
  <c r="AG74" i="45"/>
  <c r="AG343" i="45"/>
  <c r="X3" i="26" s="1"/>
  <c r="AD334" i="45"/>
  <c r="T21" i="29"/>
  <c r="AD325" i="45"/>
  <c r="T12" i="29"/>
  <c r="AE275" i="45"/>
  <c r="U16" i="28"/>
  <c r="AF225" i="45"/>
  <c r="V20" i="27"/>
  <c r="AH26" i="44"/>
  <c r="AH23" i="45"/>
  <c r="AD326" i="45"/>
  <c r="T13" i="29"/>
  <c r="AD102" i="45"/>
  <c r="T5" i="23"/>
  <c r="AH61" i="45"/>
  <c r="AH360" i="45" s="1"/>
  <c r="Y20" i="26" s="1"/>
  <c r="U24" i="30"/>
  <c r="AE310" i="45"/>
  <c r="AD129" i="45"/>
  <c r="T5" i="32"/>
  <c r="AE108" i="45"/>
  <c r="U11" i="23"/>
  <c r="AH27" i="44"/>
  <c r="AH24" i="45"/>
  <c r="AH67" i="45" s="1"/>
  <c r="AF159" i="45"/>
  <c r="V8" i="22"/>
  <c r="AE188" i="45"/>
  <c r="U10" i="31"/>
  <c r="AF105" i="45"/>
  <c r="V8" i="23"/>
  <c r="AE339" i="45"/>
  <c r="U26" i="29"/>
  <c r="U25" i="30"/>
  <c r="AE311" i="45"/>
  <c r="AE75" i="45"/>
  <c r="AI20" i="44"/>
  <c r="AI18" i="45"/>
  <c r="AI61" i="45" s="1"/>
  <c r="AE134" i="45"/>
  <c r="U10" i="32"/>
  <c r="AD282" i="45"/>
  <c r="T23" i="28"/>
  <c r="AE253" i="45"/>
  <c r="U21" i="25"/>
  <c r="AE289" i="45"/>
  <c r="U4" i="30"/>
  <c r="AF220" i="45"/>
  <c r="V15" i="27"/>
  <c r="AD217" i="45"/>
  <c r="T12" i="27"/>
  <c r="T5" i="29"/>
  <c r="AD318" i="45"/>
  <c r="AG62" i="45"/>
  <c r="AG361" i="45" s="1"/>
  <c r="X21" i="26" s="1"/>
  <c r="AE209" i="45"/>
  <c r="U3" i="27"/>
  <c r="AG78" i="45"/>
  <c r="AE295" i="45"/>
  <c r="U9" i="30"/>
  <c r="AE231" i="45"/>
  <c r="U26" i="27"/>
  <c r="AE106" i="45"/>
  <c r="U9" i="23"/>
  <c r="AE336" i="45"/>
  <c r="U23" i="29"/>
  <c r="AD136" i="45"/>
  <c r="T12" i="32"/>
  <c r="AD224" i="45"/>
  <c r="T19" i="27"/>
  <c r="AD116" i="45"/>
  <c r="T19" i="23"/>
  <c r="AE107" i="45"/>
  <c r="U10" i="23"/>
  <c r="AD185" i="45"/>
  <c r="T7" i="31"/>
  <c r="AE103" i="45"/>
  <c r="U6" i="23"/>
  <c r="AD271" i="45"/>
  <c r="T12" i="28"/>
  <c r="AD278" i="45"/>
  <c r="T19" i="28"/>
  <c r="AD137" i="45"/>
  <c r="T13" i="32"/>
  <c r="AD272" i="45"/>
  <c r="T13" i="28"/>
  <c r="AE296" i="45"/>
  <c r="U10" i="30"/>
  <c r="AH21" i="44"/>
  <c r="AH19" i="45"/>
  <c r="AH62" i="45" s="1"/>
  <c r="AF119" i="45"/>
  <c r="V22" i="23"/>
  <c r="AE176" i="45"/>
  <c r="U25" i="22"/>
  <c r="AE242" i="45"/>
  <c r="U10" i="25"/>
  <c r="AF213" i="45"/>
  <c r="V8" i="27"/>
  <c r="AE283" i="45"/>
  <c r="U24" i="28"/>
  <c r="AE276" i="45"/>
  <c r="U17" i="28"/>
  <c r="V8" i="29"/>
  <c r="AF321" i="45"/>
  <c r="AF47" i="45"/>
  <c r="AF345" i="45" s="1"/>
  <c r="W5" i="26" s="1"/>
  <c r="AG68" i="45"/>
  <c r="AG350" i="45" s="1"/>
  <c r="X10" i="26" s="1"/>
  <c r="AE265" i="45"/>
  <c r="U6" i="28"/>
  <c r="AF96" i="45"/>
  <c r="AF193" i="45"/>
  <c r="V15" i="31"/>
  <c r="AE246" i="45"/>
  <c r="U14" i="25"/>
  <c r="AE229" i="45"/>
  <c r="U24" i="27"/>
  <c r="AE216" i="45"/>
  <c r="U11" i="27"/>
  <c r="AE167" i="45"/>
  <c r="U16" i="22"/>
  <c r="AE211" i="45"/>
  <c r="U6" i="27"/>
  <c r="AD291" i="45"/>
  <c r="T5" i="30"/>
  <c r="AE273" i="45"/>
  <c r="U14" i="28"/>
  <c r="AE130" i="45"/>
  <c r="U6" i="32"/>
  <c r="AE133" i="45"/>
  <c r="U9" i="32"/>
  <c r="AE184" i="45"/>
  <c r="U6" i="31"/>
  <c r="AF254" i="45"/>
  <c r="V22" i="25"/>
  <c r="AD266" i="45"/>
  <c r="T7" i="28"/>
  <c r="AE243" i="45"/>
  <c r="U11" i="25"/>
  <c r="AD299" i="45"/>
  <c r="T13" i="30"/>
  <c r="AD255" i="45"/>
  <c r="T23" i="25"/>
  <c r="AH57" i="45"/>
  <c r="AH356" i="45" s="1"/>
  <c r="Y16" i="26" s="1"/>
  <c r="AE235" i="45"/>
  <c r="U4" i="25"/>
  <c r="AD256" i="45"/>
  <c r="T24" i="25"/>
  <c r="AD191" i="45"/>
  <c r="T13" i="31"/>
  <c r="AE187" i="45"/>
  <c r="U9" i="31"/>
  <c r="AE123" i="45"/>
  <c r="U26" i="23"/>
  <c r="AH87" i="45"/>
  <c r="AH357" i="45"/>
  <c r="Y17" i="26" s="1"/>
  <c r="AD218" i="45"/>
  <c r="T13" i="27"/>
  <c r="AF333" i="45"/>
  <c r="V20" i="29"/>
  <c r="AD190" i="45"/>
  <c r="T12" i="31"/>
  <c r="AF198" i="45"/>
  <c r="V20" i="31"/>
  <c r="AD298" i="45"/>
  <c r="T12" i="30"/>
  <c r="AD121" i="45"/>
  <c r="T24" i="23"/>
  <c r="AE268" i="45"/>
  <c r="U9" i="28"/>
  <c r="AG5" i="44"/>
  <c r="AG4" i="45"/>
  <c r="AG27" i="45" s="1"/>
  <c r="AG28" i="45" s="1"/>
  <c r="AH28" i="44"/>
  <c r="AH25" i="45"/>
  <c r="AD175" i="45"/>
  <c r="T24" i="22"/>
  <c r="U17" i="30"/>
  <c r="AE303" i="45"/>
  <c r="U3" i="29"/>
  <c r="AE317" i="45"/>
  <c r="AF219" i="45"/>
  <c r="V14" i="27"/>
  <c r="AD197" i="45"/>
  <c r="T19" i="31"/>
  <c r="AD131" i="45"/>
  <c r="T7" i="32"/>
  <c r="AE238" i="45"/>
  <c r="U6" i="25"/>
  <c r="AI16" i="44"/>
  <c r="AI14" i="45"/>
  <c r="AE204" i="45"/>
  <c r="U26" i="31"/>
  <c r="AE214" i="45"/>
  <c r="U9" i="27"/>
  <c r="AD237" i="45"/>
  <c r="T5" i="25"/>
  <c r="AD118" i="45"/>
  <c r="T21" i="23"/>
  <c r="U11" i="29"/>
  <c r="AE324" i="45"/>
  <c r="AD293" i="45"/>
  <c r="T7" i="30"/>
  <c r="AI17" i="44"/>
  <c r="AI15" i="45"/>
  <c r="AI58" i="45" s="1"/>
  <c r="AF91" i="45"/>
  <c r="AE182" i="45"/>
  <c r="U3" i="31"/>
  <c r="AD239" i="45"/>
  <c r="T7" i="25"/>
  <c r="AF267" i="45"/>
  <c r="V8" i="28"/>
  <c r="W20" i="28"/>
  <c r="AG279" i="45"/>
  <c r="AI45" i="45" l="1"/>
  <c r="AF43" i="45"/>
  <c r="AH342" i="45"/>
  <c r="Y2" i="26" s="1"/>
  <c r="AF132" i="45"/>
  <c r="W8" i="32" s="1"/>
  <c r="AF83" i="45"/>
  <c r="AE169" i="45"/>
  <c r="U18" i="22"/>
  <c r="U18" i="30"/>
  <c r="AE304" i="45"/>
  <c r="AE331" i="45"/>
  <c r="U18" i="29"/>
  <c r="AF94" i="45"/>
  <c r="AE196" i="45"/>
  <c r="U18" i="31"/>
  <c r="AE115" i="45"/>
  <c r="U18" i="23"/>
  <c r="AG91" i="45"/>
  <c r="AE277" i="45"/>
  <c r="U18" i="28"/>
  <c r="AH85" i="45"/>
  <c r="AF337" i="45"/>
  <c r="V24" i="29"/>
  <c r="AG100" i="45"/>
  <c r="W4" i="23"/>
  <c r="AG119" i="45"/>
  <c r="W22" i="23"/>
  <c r="AF103" i="45"/>
  <c r="V6" i="23"/>
  <c r="AF231" i="45"/>
  <c r="V26" i="27"/>
  <c r="X20" i="28"/>
  <c r="AE118" i="45"/>
  <c r="U21" i="23"/>
  <c r="AG219" i="45"/>
  <c r="W14" i="27"/>
  <c r="AE298" i="45"/>
  <c r="U12" i="30"/>
  <c r="AE191" i="45"/>
  <c r="U13" i="31"/>
  <c r="AG254" i="45"/>
  <c r="W22" i="25"/>
  <c r="AF167" i="45"/>
  <c r="V16" i="22"/>
  <c r="W8" i="29"/>
  <c r="AG321" i="45"/>
  <c r="AH91" i="45"/>
  <c r="AH361" i="45"/>
  <c r="Y21" i="26" s="1"/>
  <c r="AF253" i="45"/>
  <c r="V21" i="25"/>
  <c r="AH66" i="45"/>
  <c r="AH366" i="45" s="1"/>
  <c r="Y26" i="26" s="1"/>
  <c r="AH96" i="45"/>
  <c r="AH51" i="45"/>
  <c r="AH349" i="45" s="1"/>
  <c r="Y9" i="26" s="1"/>
  <c r="AF82" i="45"/>
  <c r="V7" i="29"/>
  <c r="W9" i="25"/>
  <c r="AF189" i="45"/>
  <c r="V11" i="31"/>
  <c r="AF281" i="45"/>
  <c r="V22" i="28"/>
  <c r="AF297" i="45"/>
  <c r="V11" i="30"/>
  <c r="AE174" i="45"/>
  <c r="U23" i="22"/>
  <c r="AG335" i="45"/>
  <c r="W22" i="29"/>
  <c r="AF157" i="45"/>
  <c r="V6" i="22"/>
  <c r="AE158" i="45"/>
  <c r="U7" i="22"/>
  <c r="AF221" i="45"/>
  <c r="V16" i="27"/>
  <c r="AG247" i="45"/>
  <c r="W15" i="25"/>
  <c r="W2" i="22"/>
  <c r="AG153" i="45"/>
  <c r="AG159" i="45"/>
  <c r="W8" i="22"/>
  <c r="AI26" i="44"/>
  <c r="AI23" i="45"/>
  <c r="AI9" i="44"/>
  <c r="AI8" i="45"/>
  <c r="AG200" i="45"/>
  <c r="W22" i="31"/>
  <c r="AF142" i="45"/>
  <c r="V18" i="32"/>
  <c r="AF165" i="45"/>
  <c r="V14" i="22"/>
  <c r="AF215" i="45"/>
  <c r="V10" i="27"/>
  <c r="AG274" i="45"/>
  <c r="W15" i="28"/>
  <c r="AG69" i="45"/>
  <c r="AG364" i="45" s="1"/>
  <c r="X24" i="26" s="1"/>
  <c r="AI21" i="44"/>
  <c r="AI19" i="45"/>
  <c r="AI62" i="45" s="1"/>
  <c r="AE185" i="45"/>
  <c r="U7" i="31"/>
  <c r="AF295" i="45"/>
  <c r="V9" i="30"/>
  <c r="AE237" i="45"/>
  <c r="U5" i="25"/>
  <c r="W20" i="31"/>
  <c r="AG198" i="45"/>
  <c r="AE256" i="45"/>
  <c r="U24" i="25"/>
  <c r="AF184" i="45"/>
  <c r="V6" i="31"/>
  <c r="AF216" i="45"/>
  <c r="V11" i="27"/>
  <c r="AE282" i="45"/>
  <c r="U23" i="28"/>
  <c r="AH74" i="45"/>
  <c r="AH343" i="45"/>
  <c r="Y3" i="26" s="1"/>
  <c r="AG53" i="45"/>
  <c r="AG352" i="45" s="1"/>
  <c r="X12" i="26" s="1"/>
  <c r="AG89" i="45"/>
  <c r="AG359" i="45"/>
  <c r="X19" i="26" s="1"/>
  <c r="AG95" i="45"/>
  <c r="W2" i="29"/>
  <c r="AG315" i="45"/>
  <c r="W20" i="23"/>
  <c r="AG117" i="45"/>
  <c r="AF250" i="45"/>
  <c r="V18" i="25"/>
  <c r="AE264" i="45"/>
  <c r="U5" i="28"/>
  <c r="AE148" i="45"/>
  <c r="U24" i="32"/>
  <c r="AH29" i="44"/>
  <c r="AH26" i="45"/>
  <c r="AH69" i="45" s="1"/>
  <c r="AF327" i="45"/>
  <c r="V14" i="29"/>
  <c r="AE228" i="45"/>
  <c r="U23" i="27"/>
  <c r="AF230" i="45"/>
  <c r="V25" i="27"/>
  <c r="V3" i="29"/>
  <c r="AF317" i="45"/>
  <c r="AG267" i="45"/>
  <c r="W8" i="28"/>
  <c r="V17" i="30"/>
  <c r="AF303" i="45"/>
  <c r="AF107" i="45"/>
  <c r="V10" i="23"/>
  <c r="AI27" i="44"/>
  <c r="AI24" i="45"/>
  <c r="W20" i="27"/>
  <c r="AG225" i="45"/>
  <c r="AF261" i="45"/>
  <c r="V2" i="28"/>
  <c r="AH12" i="44"/>
  <c r="AH10" i="45"/>
  <c r="AE212" i="45"/>
  <c r="U7" i="27"/>
  <c r="AF222" i="45"/>
  <c r="V17" i="27"/>
  <c r="AF168" i="45"/>
  <c r="V17" i="22"/>
  <c r="AH19" i="44"/>
  <c r="AH17" i="45"/>
  <c r="AF177" i="45"/>
  <c r="V26" i="22"/>
  <c r="AI56" i="45"/>
  <c r="AI355" i="45" s="1"/>
  <c r="Z15" i="26" s="1"/>
  <c r="AH72" i="45"/>
  <c r="U19" i="30"/>
  <c r="AE305" i="45"/>
  <c r="V22" i="30"/>
  <c r="AF308" i="45"/>
  <c r="AH48" i="45"/>
  <c r="AH346" i="45" s="1"/>
  <c r="Y6" i="26" s="1"/>
  <c r="AF330" i="45"/>
  <c r="V17" i="29"/>
  <c r="AF133" i="45"/>
  <c r="V9" i="32"/>
  <c r="AF209" i="45"/>
  <c r="V3" i="27"/>
  <c r="AF134" i="45"/>
  <c r="V10" i="32"/>
  <c r="AG54" i="45"/>
  <c r="AG353" i="45" s="1"/>
  <c r="X13" i="26" s="1"/>
  <c r="AG64" i="45"/>
  <c r="AG363" i="45" s="1"/>
  <c r="X23" i="26" s="1"/>
  <c r="AG139" i="45"/>
  <c r="W15" i="32"/>
  <c r="AJ15" i="44"/>
  <c r="AJ13" i="45"/>
  <c r="AJ56" i="45" s="1"/>
  <c r="AE156" i="45"/>
  <c r="U5" i="22"/>
  <c r="AE244" i="45"/>
  <c r="U12" i="25"/>
  <c r="AF161" i="45"/>
  <c r="V10" i="22"/>
  <c r="AF149" i="45"/>
  <c r="V25" i="32"/>
  <c r="AE163" i="45"/>
  <c r="U12" i="22"/>
  <c r="AI6" i="44"/>
  <c r="AI5" i="45"/>
  <c r="AF214" i="45"/>
  <c r="V9" i="27"/>
  <c r="AF235" i="45"/>
  <c r="V4" i="25"/>
  <c r="AH86" i="45"/>
  <c r="AF276" i="45"/>
  <c r="V17" i="28"/>
  <c r="AF296" i="45"/>
  <c r="V10" i="30"/>
  <c r="AE116" i="45"/>
  <c r="U19" i="23"/>
  <c r="AI90" i="45"/>
  <c r="AI360" i="45"/>
  <c r="Z20" i="26" s="1"/>
  <c r="AF108" i="45"/>
  <c r="V11" i="23"/>
  <c r="AF275" i="45"/>
  <c r="V16" i="28"/>
  <c r="AH13" i="44"/>
  <c r="AH11" i="45"/>
  <c r="AH54" i="45" s="1"/>
  <c r="AH23" i="44"/>
  <c r="AH21" i="45"/>
  <c r="AE170" i="45"/>
  <c r="U19" i="22"/>
  <c r="AE110" i="45"/>
  <c r="U13" i="23"/>
  <c r="W20" i="32"/>
  <c r="AG144" i="45"/>
  <c r="AF155" i="45"/>
  <c r="V3" i="22"/>
  <c r="AF203" i="45"/>
  <c r="V25" i="31"/>
  <c r="V14" i="30"/>
  <c r="AF300" i="45"/>
  <c r="V26" i="30"/>
  <c r="AF312" i="45"/>
  <c r="AF236" i="45"/>
  <c r="V3" i="25"/>
  <c r="AE190" i="45"/>
  <c r="U12" i="31"/>
  <c r="AF130" i="45"/>
  <c r="V6" i="32"/>
  <c r="AF246" i="45"/>
  <c r="V14" i="25"/>
  <c r="AJ20" i="44"/>
  <c r="AJ18" i="45"/>
  <c r="AJ61" i="45" s="1"/>
  <c r="AG49" i="45"/>
  <c r="AG347" i="45" s="1"/>
  <c r="X7" i="26" s="1"/>
  <c r="W15" i="30"/>
  <c r="AG301" i="45"/>
  <c r="AG240" i="45"/>
  <c r="W8" i="25"/>
  <c r="AE172" i="45"/>
  <c r="U21" i="22"/>
  <c r="AF226" i="45"/>
  <c r="V21" i="27"/>
  <c r="AF280" i="45"/>
  <c r="V21" i="28"/>
  <c r="AG227" i="45"/>
  <c r="W22" i="27"/>
  <c r="AF258" i="45"/>
  <c r="V26" i="25"/>
  <c r="AF195" i="45"/>
  <c r="V17" i="31"/>
  <c r="AG234" i="45"/>
  <c r="W2" i="25"/>
  <c r="AH84" i="45"/>
  <c r="AH354" i="45"/>
  <c r="Y14" i="26" s="1"/>
  <c r="U24" i="22"/>
  <c r="AE175" i="45"/>
  <c r="AF182" i="45"/>
  <c r="V3" i="31"/>
  <c r="AI57" i="45"/>
  <c r="AI356" i="45" s="1"/>
  <c r="Z16" i="26" s="1"/>
  <c r="AH68" i="45"/>
  <c r="AH350" i="45" s="1"/>
  <c r="Y10" i="26" s="1"/>
  <c r="AF283" i="45"/>
  <c r="V24" i="28"/>
  <c r="AE272" i="45"/>
  <c r="U13" i="28"/>
  <c r="AE224" i="45"/>
  <c r="U19" i="27"/>
  <c r="U5" i="29"/>
  <c r="AE318" i="45"/>
  <c r="AE129" i="45"/>
  <c r="U5" i="32"/>
  <c r="AE325" i="45"/>
  <c r="U12" i="29"/>
  <c r="AF141" i="45"/>
  <c r="V17" i="32"/>
  <c r="AF128" i="45"/>
  <c r="V3" i="32"/>
  <c r="AF114" i="45"/>
  <c r="V17" i="23"/>
  <c r="AF138" i="45"/>
  <c r="V14" i="32"/>
  <c r="AE183" i="45"/>
  <c r="U5" i="31"/>
  <c r="AF269" i="45"/>
  <c r="V10" i="28"/>
  <c r="AH7" i="44"/>
  <c r="AH6" i="45"/>
  <c r="AH92" i="45"/>
  <c r="AH362" i="45"/>
  <c r="Y22" i="26" s="1"/>
  <c r="U23" i="30"/>
  <c r="AE309" i="45"/>
  <c r="AI50" i="45"/>
  <c r="AI348" i="45" s="1"/>
  <c r="Z8" i="26" s="1"/>
  <c r="AI14" i="44"/>
  <c r="AI12" i="45"/>
  <c r="AF229" i="45"/>
  <c r="V24" i="27"/>
  <c r="AE239" i="45"/>
  <c r="U7" i="25"/>
  <c r="AF204" i="45"/>
  <c r="V26" i="31"/>
  <c r="W20" i="29"/>
  <c r="AG333" i="45"/>
  <c r="AJ16" i="44"/>
  <c r="AJ14" i="45"/>
  <c r="AJ57" i="45" s="1"/>
  <c r="AI28" i="44"/>
  <c r="AI25" i="45"/>
  <c r="AI68" i="45" s="1"/>
  <c r="AE218" i="45"/>
  <c r="U13" i="27"/>
  <c r="AE255" i="45"/>
  <c r="U23" i="25"/>
  <c r="AF273" i="45"/>
  <c r="V14" i="28"/>
  <c r="AG193" i="45"/>
  <c r="W15" i="31"/>
  <c r="V25" i="30"/>
  <c r="AF311" i="45"/>
  <c r="V24" i="30"/>
  <c r="AF310" i="45"/>
  <c r="AG79" i="45"/>
  <c r="AG241" i="45" s="1"/>
  <c r="AH73" i="45"/>
  <c r="AH344" i="45"/>
  <c r="Y4" i="26" s="1"/>
  <c r="AE104" i="45"/>
  <c r="U7" i="23"/>
  <c r="AI22" i="44"/>
  <c r="AI20" i="45"/>
  <c r="AE210" i="45"/>
  <c r="U5" i="27"/>
  <c r="W2" i="32"/>
  <c r="AG126" i="45"/>
  <c r="AE143" i="45"/>
  <c r="U19" i="32"/>
  <c r="AG294" i="45"/>
  <c r="W8" i="30"/>
  <c r="AG173" i="45"/>
  <c r="W22" i="22"/>
  <c r="AF192" i="45"/>
  <c r="V14" i="31"/>
  <c r="AF140" i="45"/>
  <c r="V16" i="32"/>
  <c r="AJ8" i="44"/>
  <c r="AJ7" i="45"/>
  <c r="AG47" i="45"/>
  <c r="AG213" i="45"/>
  <c r="W8" i="27"/>
  <c r="AE137" i="45"/>
  <c r="U13" i="32"/>
  <c r="AE136" i="45"/>
  <c r="U12" i="32"/>
  <c r="AE334" i="45"/>
  <c r="U21" i="29"/>
  <c r="AE202" i="45"/>
  <c r="U24" i="31"/>
  <c r="AF257" i="45"/>
  <c r="V25" i="25"/>
  <c r="AI4" i="44"/>
  <c r="AI3" i="45"/>
  <c r="AI46" i="45" s="1"/>
  <c r="AF160" i="45"/>
  <c r="V9" i="22"/>
  <c r="AE109" i="45"/>
  <c r="U12" i="23"/>
  <c r="AF223" i="45"/>
  <c r="V18" i="27"/>
  <c r="AF154" i="45"/>
  <c r="V4" i="22"/>
  <c r="AI72" i="45"/>
  <c r="AI342" i="45"/>
  <c r="Z2" i="26" s="1"/>
  <c r="AI59" i="45"/>
  <c r="AI358" i="45" s="1"/>
  <c r="Z18" i="26" s="1"/>
  <c r="V4" i="29"/>
  <c r="AF316" i="45"/>
  <c r="AF270" i="45"/>
  <c r="V11" i="28"/>
  <c r="AJ17" i="44"/>
  <c r="AJ15" i="45"/>
  <c r="AF238" i="45"/>
  <c r="V6" i="25"/>
  <c r="AH5" i="44"/>
  <c r="AH4" i="45"/>
  <c r="AE299" i="45"/>
  <c r="U13" i="30"/>
  <c r="AE291" i="45"/>
  <c r="U5" i="30"/>
  <c r="AE217" i="45"/>
  <c r="U12" i="27"/>
  <c r="AH90" i="45"/>
  <c r="AH279" i="45" s="1"/>
  <c r="AI81" i="45"/>
  <c r="V9" i="29"/>
  <c r="AF322" i="45"/>
  <c r="AF77" i="45"/>
  <c r="AF320" i="45" s="1"/>
  <c r="AF199" i="45"/>
  <c r="V21" i="31"/>
  <c r="AJ2" i="44"/>
  <c r="AJ2" i="45"/>
  <c r="AG186" i="45"/>
  <c r="W8" i="31"/>
  <c r="AG101" i="45"/>
  <c r="W3" i="23"/>
  <c r="W20" i="22"/>
  <c r="AG171" i="45"/>
  <c r="AJ18" i="44"/>
  <c r="AJ16" i="45"/>
  <c r="AF194" i="45"/>
  <c r="V16" i="31"/>
  <c r="AF208" i="45"/>
  <c r="V4" i="27"/>
  <c r="AF122" i="45"/>
  <c r="V25" i="23"/>
  <c r="U21" i="30"/>
  <c r="AE307" i="45"/>
  <c r="AF265" i="45"/>
  <c r="V6" i="28"/>
  <c r="AF338" i="45"/>
  <c r="V25" i="29"/>
  <c r="AF249" i="45"/>
  <c r="V17" i="25"/>
  <c r="AG328" i="45"/>
  <c r="W15" i="29"/>
  <c r="W20" i="30"/>
  <c r="AG306" i="45"/>
  <c r="V10" i="29"/>
  <c r="AF323" i="45"/>
  <c r="AI87" i="45"/>
  <c r="AI357" i="45"/>
  <c r="Z17" i="26" s="1"/>
  <c r="AF242" i="45"/>
  <c r="V10" i="25"/>
  <c r="AE278" i="45"/>
  <c r="U19" i="28"/>
  <c r="V23" i="29"/>
  <c r="AF339" i="45"/>
  <c r="V26" i="29"/>
  <c r="AF135" i="45"/>
  <c r="V11" i="32"/>
  <c r="AF113" i="45"/>
  <c r="V16" i="23"/>
  <c r="AE293" i="45"/>
  <c r="U7" i="30"/>
  <c r="AE131" i="45"/>
  <c r="U7" i="32"/>
  <c r="AF268" i="45"/>
  <c r="V9" i="28"/>
  <c r="AF123" i="45"/>
  <c r="V26" i="23"/>
  <c r="AF243" i="45"/>
  <c r="V11" i="25"/>
  <c r="AF211" i="45"/>
  <c r="V6" i="27"/>
  <c r="AG80" i="45"/>
  <c r="AG220" i="45"/>
  <c r="W15" i="27"/>
  <c r="AG96" i="45"/>
  <c r="AJ81" i="45"/>
  <c r="AJ351" i="45"/>
  <c r="AA11" i="26" s="1"/>
  <c r="V16" i="30"/>
  <c r="AF302" i="45"/>
  <c r="AF93" i="45"/>
  <c r="AF336" i="45" s="1"/>
  <c r="V4" i="28"/>
  <c r="AF262" i="45"/>
  <c r="AE332" i="45"/>
  <c r="U19" i="29"/>
  <c r="AF207" i="45"/>
  <c r="V2" i="27"/>
  <c r="AF292" i="45"/>
  <c r="V6" i="30"/>
  <c r="AF162" i="45"/>
  <c r="V11" i="22"/>
  <c r="AF285" i="45"/>
  <c r="V26" i="28"/>
  <c r="AF181" i="45"/>
  <c r="V4" i="31"/>
  <c r="V11" i="29"/>
  <c r="AF324" i="45"/>
  <c r="AF176" i="45"/>
  <c r="V25" i="22"/>
  <c r="AF106" i="45"/>
  <c r="V9" i="23"/>
  <c r="AG105" i="45"/>
  <c r="W8" i="23"/>
  <c r="AE102" i="45"/>
  <c r="U5" i="23"/>
  <c r="W2" i="30"/>
  <c r="AG288" i="45"/>
  <c r="AK11" i="44"/>
  <c r="AK9" i="45"/>
  <c r="AK52" i="45" s="1"/>
  <c r="AE120" i="45"/>
  <c r="U23" i="23"/>
  <c r="AF99" i="45"/>
  <c r="V2" i="23"/>
  <c r="AH65" i="45"/>
  <c r="AH365" i="45" s="1"/>
  <c r="Y25" i="26" s="1"/>
  <c r="V23" i="32"/>
  <c r="AE271" i="45"/>
  <c r="U12" i="28"/>
  <c r="AE197" i="45"/>
  <c r="U19" i="31"/>
  <c r="AE121" i="45"/>
  <c r="U24" i="23"/>
  <c r="AF187" i="45"/>
  <c r="V9" i="31"/>
  <c r="AE266" i="45"/>
  <c r="U7" i="28"/>
  <c r="AF75" i="45"/>
  <c r="AF289" i="45"/>
  <c r="V4" i="30"/>
  <c r="V6" i="29"/>
  <c r="AF319" i="45"/>
  <c r="AE201" i="45"/>
  <c r="U23" i="31"/>
  <c r="AF284" i="45"/>
  <c r="V25" i="28"/>
  <c r="AF290" i="45"/>
  <c r="V3" i="30"/>
  <c r="AF127" i="45"/>
  <c r="V4" i="32"/>
  <c r="AF150" i="45"/>
  <c r="V26" i="32"/>
  <c r="AE145" i="45"/>
  <c r="U21" i="32"/>
  <c r="AE251" i="45"/>
  <c r="U19" i="25"/>
  <c r="AF180" i="45"/>
  <c r="V2" i="31"/>
  <c r="AF329" i="45"/>
  <c r="V16" i="29"/>
  <c r="AE245" i="45"/>
  <c r="U13" i="25"/>
  <c r="AI25" i="44"/>
  <c r="AI22" i="45"/>
  <c r="AF111" i="45"/>
  <c r="V14" i="23"/>
  <c r="AF188" i="45"/>
  <c r="V10" i="31"/>
  <c r="AE326" i="45"/>
  <c r="U13" i="29"/>
  <c r="AF248" i="45"/>
  <c r="V16" i="25"/>
  <c r="AE164" i="45"/>
  <c r="U13" i="22"/>
  <c r="AG146" i="45"/>
  <c r="W22" i="32"/>
  <c r="AH166" i="45"/>
  <c r="X15" i="22"/>
  <c r="AG112" i="45"/>
  <c r="W15" i="23"/>
  <c r="W20" i="25"/>
  <c r="AG252" i="45"/>
  <c r="AF263" i="45"/>
  <c r="V3" i="28"/>
  <c r="AH27" i="45" l="1"/>
  <c r="AH28" i="45" s="1"/>
  <c r="AG345" i="45"/>
  <c r="X5" i="26" s="1"/>
  <c r="AG43" i="45"/>
  <c r="AI86" i="45"/>
  <c r="AH80" i="45"/>
  <c r="AG132" i="45"/>
  <c r="AH95" i="45"/>
  <c r="AG75" i="45"/>
  <c r="AH76" i="45"/>
  <c r="AF277" i="45"/>
  <c r="V18" i="28"/>
  <c r="AF115" i="45"/>
  <c r="V18" i="23"/>
  <c r="AF147" i="45"/>
  <c r="AF196" i="45"/>
  <c r="V18" i="31"/>
  <c r="AG77" i="45"/>
  <c r="AG320" i="45" s="1"/>
  <c r="AF331" i="45"/>
  <c r="V18" i="29"/>
  <c r="V18" i="30"/>
  <c r="AF304" i="45"/>
  <c r="AG83" i="45"/>
  <c r="AF169" i="45"/>
  <c r="V18" i="22"/>
  <c r="AI279" i="45"/>
  <c r="Y20" i="28"/>
  <c r="X9" i="25"/>
  <c r="W23" i="29"/>
  <c r="W7" i="29"/>
  <c r="AG263" i="45"/>
  <c r="W3" i="28"/>
  <c r="AG150" i="45"/>
  <c r="W26" i="32"/>
  <c r="AH252" i="45"/>
  <c r="X20" i="25"/>
  <c r="W2" i="23"/>
  <c r="AG99" i="45"/>
  <c r="V21" i="30"/>
  <c r="AF307" i="45"/>
  <c r="AJ45" i="45"/>
  <c r="AI5" i="44"/>
  <c r="AI4" i="45"/>
  <c r="AG223" i="45"/>
  <c r="W18" i="27"/>
  <c r="AF137" i="45"/>
  <c r="V13" i="32"/>
  <c r="AF143" i="45"/>
  <c r="V19" i="32"/>
  <c r="X15" i="30"/>
  <c r="AH301" i="45"/>
  <c r="W14" i="30"/>
  <c r="AG300" i="45"/>
  <c r="AH83" i="45"/>
  <c r="AH353" i="45"/>
  <c r="Y13" i="26" s="1"/>
  <c r="AG235" i="45"/>
  <c r="W4" i="25"/>
  <c r="AK15" i="44"/>
  <c r="AK13" i="45"/>
  <c r="AK56" i="45" s="1"/>
  <c r="W17" i="30"/>
  <c r="AG303" i="45"/>
  <c r="AF282" i="45"/>
  <c r="V23" i="28"/>
  <c r="AJ21" i="44"/>
  <c r="AJ19" i="45"/>
  <c r="AJ26" i="44"/>
  <c r="AJ23" i="45"/>
  <c r="AF174" i="45"/>
  <c r="V23" i="22"/>
  <c r="AG111" i="45"/>
  <c r="W14" i="23"/>
  <c r="AG127" i="45"/>
  <c r="W4" i="32"/>
  <c r="AG268" i="45"/>
  <c r="W9" i="28"/>
  <c r="AG242" i="45"/>
  <c r="W10" i="25"/>
  <c r="AK2" i="44"/>
  <c r="AK2" i="45"/>
  <c r="AH126" i="45"/>
  <c r="X2" i="32"/>
  <c r="AH193" i="45"/>
  <c r="X15" i="31"/>
  <c r="AF239" i="45"/>
  <c r="V7" i="25"/>
  <c r="AF183" i="45"/>
  <c r="V5" i="31"/>
  <c r="AF224" i="45"/>
  <c r="V19" i="27"/>
  <c r="AH234" i="45"/>
  <c r="X2" i="25"/>
  <c r="AI13" i="44"/>
  <c r="AI11" i="45"/>
  <c r="AI54" i="45" s="1"/>
  <c r="W22" i="30"/>
  <c r="AG308" i="45"/>
  <c r="AF212" i="45"/>
  <c r="V7" i="27"/>
  <c r="AF264" i="45"/>
  <c r="V5" i="28"/>
  <c r="AG94" i="45"/>
  <c r="AG253" i="45"/>
  <c r="W21" i="25"/>
  <c r="AF118" i="45"/>
  <c r="V21" i="23"/>
  <c r="AI95" i="45"/>
  <c r="AI65" i="45"/>
  <c r="AI365" i="45" s="1"/>
  <c r="Z25" i="26" s="1"/>
  <c r="AF266" i="45"/>
  <c r="V7" i="28"/>
  <c r="AG181" i="45"/>
  <c r="W4" i="31"/>
  <c r="W16" i="30"/>
  <c r="AG302" i="45"/>
  <c r="AG238" i="45"/>
  <c r="W6" i="25"/>
  <c r="AF109" i="45"/>
  <c r="V12" i="23"/>
  <c r="AH213" i="45"/>
  <c r="X8" i="27"/>
  <c r="AG214" i="45"/>
  <c r="W9" i="27"/>
  <c r="AH139" i="45"/>
  <c r="X15" i="32"/>
  <c r="AH53" i="45"/>
  <c r="AH352" i="45" s="1"/>
  <c r="Y12" i="26" s="1"/>
  <c r="AG216" i="45"/>
  <c r="W11" i="27"/>
  <c r="AH159" i="45"/>
  <c r="X8" i="22"/>
  <c r="AG297" i="45"/>
  <c r="W11" i="30"/>
  <c r="AF120" i="45"/>
  <c r="V23" i="23"/>
  <c r="AH112" i="45"/>
  <c r="X15" i="23"/>
  <c r="AJ25" i="44"/>
  <c r="AJ22" i="45"/>
  <c r="AG290" i="45"/>
  <c r="W3" i="30"/>
  <c r="AK81" i="45"/>
  <c r="AK351" i="45"/>
  <c r="AB11" i="26" s="1"/>
  <c r="AF131" i="45"/>
  <c r="V7" i="32"/>
  <c r="AG122" i="45"/>
  <c r="W25" i="23"/>
  <c r="AG199" i="45"/>
  <c r="W21" i="31"/>
  <c r="AJ58" i="45"/>
  <c r="AJ357" i="45" s="1"/>
  <c r="AA17" i="26" s="1"/>
  <c r="AG273" i="45"/>
  <c r="W14" i="28"/>
  <c r="AG229" i="45"/>
  <c r="W24" i="27"/>
  <c r="AG138" i="45"/>
  <c r="W14" i="32"/>
  <c r="AF272" i="45"/>
  <c r="V13" i="28"/>
  <c r="AG195" i="45"/>
  <c r="W17" i="31"/>
  <c r="AG203" i="45"/>
  <c r="W25" i="31"/>
  <c r="AG275" i="45"/>
  <c r="W16" i="28"/>
  <c r="AI48" i="45"/>
  <c r="AI346" i="45" s="1"/>
  <c r="Z6" i="26" s="1"/>
  <c r="AG93" i="45"/>
  <c r="AG336" i="45" s="1"/>
  <c r="V19" i="30"/>
  <c r="AF305" i="45"/>
  <c r="AI12" i="44"/>
  <c r="AI10" i="45"/>
  <c r="AI53" i="45" s="1"/>
  <c r="AH267" i="45"/>
  <c r="X8" i="28"/>
  <c r="AG250" i="45"/>
  <c r="W18" i="25"/>
  <c r="AH153" i="45"/>
  <c r="X2" i="22"/>
  <c r="W2" i="31"/>
  <c r="AG180" i="45"/>
  <c r="AH105" i="45"/>
  <c r="X8" i="23"/>
  <c r="AG187" i="45"/>
  <c r="W9" i="31"/>
  <c r="AL11" i="44"/>
  <c r="AL9" i="45"/>
  <c r="AL52" i="45" s="1"/>
  <c r="AG285" i="45"/>
  <c r="W26" i="28"/>
  <c r="W10" i="29"/>
  <c r="AG323" i="45"/>
  <c r="AK17" i="44"/>
  <c r="AK15" i="45"/>
  <c r="AG160" i="45"/>
  <c r="W9" i="22"/>
  <c r="AF210" i="45"/>
  <c r="V5" i="27"/>
  <c r="AI55" i="45"/>
  <c r="AI354" i="45" s="1"/>
  <c r="Z14" i="26" s="1"/>
  <c r="AJ90" i="45"/>
  <c r="AJ360" i="45"/>
  <c r="AA20" i="26" s="1"/>
  <c r="AJ6" i="44"/>
  <c r="AJ5" i="45"/>
  <c r="W3" i="29"/>
  <c r="AG317" i="45"/>
  <c r="AH117" i="45"/>
  <c r="X20" i="23"/>
  <c r="AG184" i="45"/>
  <c r="W6" i="31"/>
  <c r="AH274" i="45"/>
  <c r="X15" i="28"/>
  <c r="AG281" i="45"/>
  <c r="W22" i="28"/>
  <c r="X8" i="29"/>
  <c r="AH321" i="45"/>
  <c r="AF271" i="45"/>
  <c r="V12" i="28"/>
  <c r="Y15" i="22"/>
  <c r="AF245" i="45"/>
  <c r="V13" i="25"/>
  <c r="AG284" i="45"/>
  <c r="W25" i="28"/>
  <c r="AH288" i="45"/>
  <c r="X2" i="30"/>
  <c r="AF293" i="45"/>
  <c r="V7" i="30"/>
  <c r="AG208" i="45"/>
  <c r="W4" i="27"/>
  <c r="W9" i="29"/>
  <c r="AG322" i="45"/>
  <c r="AI73" i="45"/>
  <c r="AI344" i="45"/>
  <c r="Z4" i="26" s="1"/>
  <c r="AJ50" i="45"/>
  <c r="AJ348" i="45" s="1"/>
  <c r="AA8" i="26" s="1"/>
  <c r="AI63" i="45"/>
  <c r="AI362" i="45" s="1"/>
  <c r="Z22" i="26" s="1"/>
  <c r="AF255" i="45"/>
  <c r="V23" i="25"/>
  <c r="AJ14" i="44"/>
  <c r="AJ12" i="45"/>
  <c r="AJ55" i="45" s="1"/>
  <c r="AG114" i="45"/>
  <c r="W17" i="23"/>
  <c r="AG283" i="45"/>
  <c r="W24" i="28"/>
  <c r="AG258" i="45"/>
  <c r="W26" i="25"/>
  <c r="AK20" i="44"/>
  <c r="AK18" i="45"/>
  <c r="AG108" i="45"/>
  <c r="W11" i="23"/>
  <c r="AG261" i="45"/>
  <c r="W2" i="28"/>
  <c r="AG231" i="45"/>
  <c r="W26" i="27"/>
  <c r="AF121" i="45"/>
  <c r="V24" i="23"/>
  <c r="AG162" i="45"/>
  <c r="W11" i="22"/>
  <c r="X20" i="30"/>
  <c r="AH306" i="45"/>
  <c r="AG270" i="45"/>
  <c r="W11" i="28"/>
  <c r="AJ4" i="44"/>
  <c r="AJ3" i="45"/>
  <c r="AK8" i="44"/>
  <c r="AK7" i="45"/>
  <c r="AJ22" i="44"/>
  <c r="AJ20" i="45"/>
  <c r="AJ63" i="45" s="1"/>
  <c r="AI78" i="45"/>
  <c r="AF163" i="45"/>
  <c r="V12" i="22"/>
  <c r="AI85" i="45"/>
  <c r="AI166" i="45" s="1"/>
  <c r="AH225" i="45"/>
  <c r="X20" i="27"/>
  <c r="X2" i="29"/>
  <c r="AH315" i="45"/>
  <c r="AF256" i="45"/>
  <c r="V24" i="25"/>
  <c r="AG215" i="45"/>
  <c r="W10" i="27"/>
  <c r="AH247" i="45"/>
  <c r="X15" i="25"/>
  <c r="AG189" i="45"/>
  <c r="W11" i="31"/>
  <c r="AG113" i="45"/>
  <c r="W16" i="23"/>
  <c r="AF218" i="45"/>
  <c r="V13" i="27"/>
  <c r="AG128" i="45"/>
  <c r="W3" i="32"/>
  <c r="AH227" i="45"/>
  <c r="X22" i="27"/>
  <c r="AG246" i="45"/>
  <c r="W14" i="25"/>
  <c r="AG155" i="45"/>
  <c r="W3" i="22"/>
  <c r="AG230" i="45"/>
  <c r="W25" i="27"/>
  <c r="AH198" i="45"/>
  <c r="X20" i="31"/>
  <c r="AG167" i="45"/>
  <c r="W16" i="22"/>
  <c r="AG103" i="45"/>
  <c r="W6" i="23"/>
  <c r="AH146" i="45"/>
  <c r="X22" i="32"/>
  <c r="AG329" i="45"/>
  <c r="W16" i="29"/>
  <c r="AF201" i="45"/>
  <c r="V23" i="31"/>
  <c r="AG194" i="45"/>
  <c r="W16" i="31"/>
  <c r="W4" i="29"/>
  <c r="AG316" i="45"/>
  <c r="W6" i="29"/>
  <c r="AG319" i="45"/>
  <c r="AF197" i="45"/>
  <c r="V19" i="31"/>
  <c r="AF102" i="45"/>
  <c r="V5" i="23"/>
  <c r="AG292" i="45"/>
  <c r="W6" i="30"/>
  <c r="AH220" i="45"/>
  <c r="X15" i="27"/>
  <c r="AJ59" i="45"/>
  <c r="AJ358" i="45" s="1"/>
  <c r="AA18" i="26" s="1"/>
  <c r="AJ88" i="45"/>
  <c r="AG257" i="45"/>
  <c r="W25" i="25"/>
  <c r="AG140" i="45"/>
  <c r="W16" i="32"/>
  <c r="AF104" i="45"/>
  <c r="V7" i="23"/>
  <c r="AI80" i="45"/>
  <c r="AI350" i="45"/>
  <c r="Z10" i="26" s="1"/>
  <c r="V23" i="30"/>
  <c r="AF309" i="45"/>
  <c r="AH144" i="45"/>
  <c r="X20" i="32"/>
  <c r="AG149" i="45"/>
  <c r="W25" i="32"/>
  <c r="AG134" i="45"/>
  <c r="W10" i="32"/>
  <c r="AI67" i="45"/>
  <c r="AI343" i="45" s="1"/>
  <c r="Z3" i="26" s="1"/>
  <c r="AG165" i="45"/>
  <c r="W14" i="22"/>
  <c r="AG221" i="45"/>
  <c r="W16" i="27"/>
  <c r="AG135" i="45"/>
  <c r="W11" i="32"/>
  <c r="AH328" i="45"/>
  <c r="X15" i="29"/>
  <c r="AK18" i="44"/>
  <c r="AK16" i="45"/>
  <c r="AK59" i="45" s="1"/>
  <c r="AI88" i="45"/>
  <c r="AJ28" i="44"/>
  <c r="AJ25" i="45"/>
  <c r="AG141" i="45"/>
  <c r="W17" i="32"/>
  <c r="AG280" i="45"/>
  <c r="W21" i="28"/>
  <c r="AG130" i="45"/>
  <c r="W6" i="32"/>
  <c r="AF116" i="45"/>
  <c r="V19" i="23"/>
  <c r="AG177" i="45"/>
  <c r="W26" i="22"/>
  <c r="AJ27" i="44"/>
  <c r="AJ24" i="45"/>
  <c r="AJ67" i="45" s="1"/>
  <c r="AF228" i="45"/>
  <c r="V23" i="27"/>
  <c r="AH254" i="45"/>
  <c r="X22" i="25"/>
  <c r="AH119" i="45"/>
  <c r="X22" i="23"/>
  <c r="AF164" i="45"/>
  <c r="V13" i="22"/>
  <c r="AH171" i="45"/>
  <c r="X20" i="22"/>
  <c r="AF217" i="45"/>
  <c r="V12" i="27"/>
  <c r="AF202" i="45"/>
  <c r="V24" i="31"/>
  <c r="AG192" i="45"/>
  <c r="W14" i="31"/>
  <c r="AJ86" i="45"/>
  <c r="AJ356" i="45"/>
  <c r="AA16" i="26" s="1"/>
  <c r="AG161" i="45"/>
  <c r="W10" i="22"/>
  <c r="AG209" i="45"/>
  <c r="W3" i="27"/>
  <c r="AH60" i="45"/>
  <c r="AH359" i="45" s="1"/>
  <c r="Y19" i="26" s="1"/>
  <c r="AF237" i="45"/>
  <c r="V5" i="25"/>
  <c r="AG142" i="45"/>
  <c r="W18" i="32"/>
  <c r="AF158" i="45"/>
  <c r="V7" i="22"/>
  <c r="AG248" i="45"/>
  <c r="W16" i="25"/>
  <c r="AF251" i="45"/>
  <c r="V19" i="25"/>
  <c r="AG211" i="45"/>
  <c r="W6" i="27"/>
  <c r="AG339" i="45"/>
  <c r="W26" i="29"/>
  <c r="AG249" i="45"/>
  <c r="W17" i="25"/>
  <c r="AK16" i="44"/>
  <c r="AK14" i="45"/>
  <c r="AF325" i="45"/>
  <c r="V12" i="29"/>
  <c r="AG182" i="45"/>
  <c r="W3" i="31"/>
  <c r="AG226" i="45"/>
  <c r="W21" i="27"/>
  <c r="AF190" i="45"/>
  <c r="V12" i="31"/>
  <c r="AF110" i="45"/>
  <c r="V13" i="23"/>
  <c r="AG296" i="45"/>
  <c r="W10" i="30"/>
  <c r="AI19" i="44"/>
  <c r="AI17" i="45"/>
  <c r="AG107" i="45"/>
  <c r="W10" i="23"/>
  <c r="AG327" i="45"/>
  <c r="W14" i="29"/>
  <c r="AG82" i="45"/>
  <c r="AF191" i="45"/>
  <c r="V13" i="31"/>
  <c r="W23" i="32"/>
  <c r="AG106" i="45"/>
  <c r="W9" i="23"/>
  <c r="W2" i="27"/>
  <c r="AG207" i="45"/>
  <c r="AF291" i="45"/>
  <c r="V5" i="30"/>
  <c r="AF334" i="45"/>
  <c r="V21" i="29"/>
  <c r="AH173" i="45"/>
  <c r="X22" i="22"/>
  <c r="W24" i="30"/>
  <c r="AG310" i="45"/>
  <c r="AH333" i="45"/>
  <c r="X20" i="29"/>
  <c r="AH49" i="45"/>
  <c r="AH347" i="45" s="1"/>
  <c r="Y7" i="26" s="1"/>
  <c r="AF175" i="45"/>
  <c r="V24" i="22"/>
  <c r="AF244" i="45"/>
  <c r="V12" i="25"/>
  <c r="AG133" i="45"/>
  <c r="W9" i="32"/>
  <c r="AH94" i="45"/>
  <c r="AH364" i="45"/>
  <c r="Y24" i="26" s="1"/>
  <c r="AG295" i="45"/>
  <c r="W9" i="30"/>
  <c r="AH200" i="45"/>
  <c r="X22" i="31"/>
  <c r="AG157" i="45"/>
  <c r="W6" i="22"/>
  <c r="AF326" i="45"/>
  <c r="V13" i="29"/>
  <c r="AF145" i="45"/>
  <c r="V21" i="32"/>
  <c r="AG289" i="45"/>
  <c r="W4" i="30"/>
  <c r="AG243" i="45"/>
  <c r="W11" i="25"/>
  <c r="AG338" i="45"/>
  <c r="W25" i="29"/>
  <c r="AH101" i="45"/>
  <c r="X3" i="23"/>
  <c r="AI7" i="44"/>
  <c r="AI6" i="45"/>
  <c r="AF129" i="45"/>
  <c r="V5" i="32"/>
  <c r="AF172" i="45"/>
  <c r="V21" i="22"/>
  <c r="AG236" i="45"/>
  <c r="W3" i="25"/>
  <c r="AF170" i="45"/>
  <c r="V19" i="22"/>
  <c r="AG276" i="45"/>
  <c r="W17" i="28"/>
  <c r="AG168" i="45"/>
  <c r="W17" i="22"/>
  <c r="AI29" i="44"/>
  <c r="AI26" i="45"/>
  <c r="AI69" i="45" s="1"/>
  <c r="AI51" i="45"/>
  <c r="AI349" i="45" s="1"/>
  <c r="Z9" i="26" s="1"/>
  <c r="AH79" i="45"/>
  <c r="AH241" i="45" s="1"/>
  <c r="AF298" i="45"/>
  <c r="V12" i="30"/>
  <c r="AH100" i="45"/>
  <c r="X4" i="23"/>
  <c r="AG176" i="45"/>
  <c r="W25" i="22"/>
  <c r="AF332" i="45"/>
  <c r="V19" i="29"/>
  <c r="AF299" i="45"/>
  <c r="V13" i="30"/>
  <c r="AG154" i="45"/>
  <c r="W4" i="22"/>
  <c r="AF136" i="45"/>
  <c r="V12" i="32"/>
  <c r="AH294" i="45"/>
  <c r="X8" i="30"/>
  <c r="W25" i="30"/>
  <c r="AG311" i="45"/>
  <c r="V5" i="29"/>
  <c r="AF318" i="45"/>
  <c r="W26" i="30"/>
  <c r="AG312" i="45"/>
  <c r="AH64" i="45"/>
  <c r="AH363" i="45" s="1"/>
  <c r="Y23" i="26" s="1"/>
  <c r="AF156" i="45"/>
  <c r="V5" i="22"/>
  <c r="AG330" i="45"/>
  <c r="W17" i="29"/>
  <c r="AF185" i="45"/>
  <c r="V7" i="31"/>
  <c r="AJ9" i="44"/>
  <c r="AJ8" i="45"/>
  <c r="AH335" i="45"/>
  <c r="X22" i="29"/>
  <c r="AG188" i="45"/>
  <c r="W10" i="31"/>
  <c r="W11" i="29"/>
  <c r="AG324" i="45"/>
  <c r="AG262" i="45"/>
  <c r="W4" i="28"/>
  <c r="AG123" i="45"/>
  <c r="W26" i="23"/>
  <c r="AF278" i="45"/>
  <c r="V19" i="28"/>
  <c r="AG265" i="45"/>
  <c r="W6" i="28"/>
  <c r="AH186" i="45"/>
  <c r="X8" i="31"/>
  <c r="AH47" i="45"/>
  <c r="AH75" i="45" s="1"/>
  <c r="AG204" i="45"/>
  <c r="W26" i="31"/>
  <c r="AG269" i="45"/>
  <c r="W10" i="28"/>
  <c r="AH240" i="45"/>
  <c r="X8" i="25"/>
  <c r="AI23" i="44"/>
  <c r="AI21" i="45"/>
  <c r="AI64" i="45" s="1"/>
  <c r="AJ85" i="45"/>
  <c r="AJ355" i="45"/>
  <c r="AA15" i="26" s="1"/>
  <c r="AG222" i="45"/>
  <c r="W17" i="27"/>
  <c r="AF148" i="45"/>
  <c r="V24" i="32"/>
  <c r="AI91" i="45"/>
  <c r="AI361" i="45"/>
  <c r="Z21" i="26" s="1"/>
  <c r="AI66" i="45"/>
  <c r="AI366" i="45" s="1"/>
  <c r="Z26" i="26" s="1"/>
  <c r="AH219" i="45"/>
  <c r="X14" i="27"/>
  <c r="AG337" i="45"/>
  <c r="W24" i="29"/>
  <c r="AI27" i="45" l="1"/>
  <c r="AI28" i="45" s="1"/>
  <c r="AI79" i="45"/>
  <c r="AG147" i="45"/>
  <c r="AI84" i="45"/>
  <c r="AJ342" i="45"/>
  <c r="AA2" i="26" s="1"/>
  <c r="AH345" i="45"/>
  <c r="Y5" i="26" s="1"/>
  <c r="AH43" i="45"/>
  <c r="AI76" i="45"/>
  <c r="AI74" i="45"/>
  <c r="AH132" i="45"/>
  <c r="X8" i="32"/>
  <c r="AI92" i="45"/>
  <c r="AG169" i="45"/>
  <c r="W18" i="22"/>
  <c r="AJ78" i="45"/>
  <c r="W18" i="30"/>
  <c r="AG304" i="45"/>
  <c r="AH77" i="45"/>
  <c r="AG331" i="45"/>
  <c r="W18" i="29"/>
  <c r="W18" i="31"/>
  <c r="AG196" i="45"/>
  <c r="AG115" i="45"/>
  <c r="W18" i="23"/>
  <c r="AG277" i="45"/>
  <c r="W18" i="28"/>
  <c r="AI241" i="45"/>
  <c r="Y9" i="25"/>
  <c r="X23" i="29"/>
  <c r="AJ166" i="45"/>
  <c r="Z15" i="22"/>
  <c r="AH222" i="45"/>
  <c r="X17" i="27"/>
  <c r="AH265" i="45"/>
  <c r="X6" i="28"/>
  <c r="AG185" i="45"/>
  <c r="W7" i="31"/>
  <c r="AG136" i="45"/>
  <c r="W12" i="32"/>
  <c r="AI94" i="45"/>
  <c r="AI364" i="45"/>
  <c r="Z24" i="26" s="1"/>
  <c r="AI49" i="45"/>
  <c r="AI347" i="45" s="1"/>
  <c r="Z7" i="26" s="1"/>
  <c r="AG190" i="45"/>
  <c r="W12" i="31"/>
  <c r="AG251" i="45"/>
  <c r="W19" i="25"/>
  <c r="AG228" i="45"/>
  <c r="W23" i="27"/>
  <c r="AK88" i="45"/>
  <c r="AK358" i="45"/>
  <c r="AB18" i="26" s="1"/>
  <c r="X9" i="29"/>
  <c r="AH322" i="45"/>
  <c r="Y8" i="29"/>
  <c r="AI321" i="45"/>
  <c r="AG120" i="45"/>
  <c r="W23" i="23"/>
  <c r="AG109" i="45"/>
  <c r="W12" i="23"/>
  <c r="AJ66" i="45"/>
  <c r="AJ366" i="45" s="1"/>
  <c r="AA26" i="26" s="1"/>
  <c r="AJ96" i="45"/>
  <c r="Y15" i="30"/>
  <c r="AI301" i="45"/>
  <c r="AH269" i="45"/>
  <c r="X10" i="28"/>
  <c r="AJ7" i="44"/>
  <c r="AJ6" i="45"/>
  <c r="AI333" i="45"/>
  <c r="Y20" i="29"/>
  <c r="AJ74" i="45"/>
  <c r="AJ343" i="45"/>
  <c r="AA3" i="26" s="1"/>
  <c r="AL18" i="44"/>
  <c r="AL16" i="45"/>
  <c r="AL59" i="45" s="1"/>
  <c r="AI144" i="45"/>
  <c r="Y20" i="32"/>
  <c r="X6" i="30"/>
  <c r="AH292" i="45"/>
  <c r="AI146" i="45"/>
  <c r="Y22" i="32"/>
  <c r="AH128" i="45"/>
  <c r="X3" i="32"/>
  <c r="AI225" i="45"/>
  <c r="Y20" i="27"/>
  <c r="AH162" i="45"/>
  <c r="X11" i="22"/>
  <c r="AH258" i="45"/>
  <c r="X26" i="25"/>
  <c r="AI105" i="45"/>
  <c r="Y8" i="23"/>
  <c r="AG264" i="45"/>
  <c r="W5" i="28"/>
  <c r="AI193" i="45"/>
  <c r="Y15" i="31"/>
  <c r="AK26" i="44"/>
  <c r="AK23" i="45"/>
  <c r="AJ29" i="44"/>
  <c r="AJ26" i="45"/>
  <c r="AJ69" i="45" s="1"/>
  <c r="X6" i="22"/>
  <c r="AH157" i="45"/>
  <c r="AG278" i="45"/>
  <c r="W19" i="28"/>
  <c r="AH330" i="45"/>
  <c r="X17" i="29"/>
  <c r="AH154" i="45"/>
  <c r="X4" i="22"/>
  <c r="X24" i="30"/>
  <c r="AH310" i="45"/>
  <c r="AH226" i="45"/>
  <c r="X21" i="27"/>
  <c r="AH248" i="45"/>
  <c r="X16" i="25"/>
  <c r="AH192" i="45"/>
  <c r="X14" i="31"/>
  <c r="AK27" i="44"/>
  <c r="AK24" i="45"/>
  <c r="AK67" i="45" s="1"/>
  <c r="W23" i="30"/>
  <c r="AG309" i="45"/>
  <c r="AH180" i="45"/>
  <c r="X2" i="31"/>
  <c r="AH275" i="45"/>
  <c r="X16" i="28"/>
  <c r="AH199" i="45"/>
  <c r="X21" i="31"/>
  <c r="AH297" i="45"/>
  <c r="X11" i="30"/>
  <c r="X6" i="25"/>
  <c r="AH238" i="45"/>
  <c r="AJ62" i="45"/>
  <c r="AJ361" i="45" s="1"/>
  <c r="AA21" i="26" s="1"/>
  <c r="AI93" i="45"/>
  <c r="AI363" i="45"/>
  <c r="Z23" i="26" s="1"/>
  <c r="AI101" i="45"/>
  <c r="Y3" i="23"/>
  <c r="AI200" i="45"/>
  <c r="Y22" i="31"/>
  <c r="AG191" i="45"/>
  <c r="W13" i="31"/>
  <c r="AI328" i="45"/>
  <c r="Y15" i="29"/>
  <c r="AG102" i="45"/>
  <c r="W5" i="23"/>
  <c r="X6" i="23"/>
  <c r="AH103" i="45"/>
  <c r="AG218" i="45"/>
  <c r="W13" i="27"/>
  <c r="AG121" i="45"/>
  <c r="W24" i="23"/>
  <c r="AH283" i="45"/>
  <c r="X24" i="28"/>
  <c r="AH208" i="45"/>
  <c r="X4" i="27"/>
  <c r="AH281" i="45"/>
  <c r="X22" i="28"/>
  <c r="AG210" i="45"/>
  <c r="W5" i="27"/>
  <c r="X16" i="30"/>
  <c r="AH302" i="45"/>
  <c r="AG212" i="45"/>
  <c r="W7" i="27"/>
  <c r="AI126" i="45"/>
  <c r="Y2" i="32"/>
  <c r="AK21" i="44"/>
  <c r="AK19" i="45"/>
  <c r="AG143" i="45"/>
  <c r="W19" i="32"/>
  <c r="AI252" i="45"/>
  <c r="Y20" i="25"/>
  <c r="AG148" i="45"/>
  <c r="W24" i="32"/>
  <c r="AJ23" i="44"/>
  <c r="AJ21" i="45"/>
  <c r="AG156" i="45"/>
  <c r="W5" i="22"/>
  <c r="AG299" i="45"/>
  <c r="W13" i="30"/>
  <c r="AH182" i="45"/>
  <c r="X3" i="31"/>
  <c r="AG158" i="45"/>
  <c r="W7" i="22"/>
  <c r="AG202" i="45"/>
  <c r="W24" i="31"/>
  <c r="AH177" i="45"/>
  <c r="X26" i="22"/>
  <c r="AG163" i="45"/>
  <c r="W12" i="22"/>
  <c r="AH203" i="45"/>
  <c r="X25" i="31"/>
  <c r="AH122" i="45"/>
  <c r="X25" i="23"/>
  <c r="AI159" i="45"/>
  <c r="Y8" i="22"/>
  <c r="X22" i="30"/>
  <c r="AH308" i="45"/>
  <c r="AK45" i="45"/>
  <c r="AK72" i="45" s="1"/>
  <c r="AH337" i="45"/>
  <c r="X24" i="29"/>
  <c r="AH123" i="45"/>
  <c r="X26" i="23"/>
  <c r="AH93" i="45"/>
  <c r="AH336" i="45" s="1"/>
  <c r="AH168" i="45"/>
  <c r="X17" i="22"/>
  <c r="AH338" i="45"/>
  <c r="X25" i="29"/>
  <c r="AH295" i="45"/>
  <c r="X9" i="30"/>
  <c r="AI173" i="45"/>
  <c r="Y22" i="22"/>
  <c r="AH135" i="45"/>
  <c r="X11" i="32"/>
  <c r="AG197" i="45"/>
  <c r="W19" i="31"/>
  <c r="AH167" i="45"/>
  <c r="X16" i="22"/>
  <c r="AH113" i="45"/>
  <c r="X16" i="23"/>
  <c r="AH114" i="45"/>
  <c r="X17" i="23"/>
  <c r="AG293" i="45"/>
  <c r="W7" i="30"/>
  <c r="AI274" i="45"/>
  <c r="Y15" i="28"/>
  <c r="AH160" i="45"/>
  <c r="X9" i="22"/>
  <c r="AI153" i="45"/>
  <c r="Y2" i="22"/>
  <c r="AL2" i="44"/>
  <c r="AL2" i="45"/>
  <c r="AG282" i="45"/>
  <c r="W23" i="28"/>
  <c r="AG137" i="45"/>
  <c r="W13" i="32"/>
  <c r="AH150" i="45"/>
  <c r="X26" i="32"/>
  <c r="AH188" i="45"/>
  <c r="X10" i="31"/>
  <c r="AI240" i="45"/>
  <c r="Y8" i="25"/>
  <c r="AH262" i="45"/>
  <c r="X4" i="28"/>
  <c r="AG332" i="45"/>
  <c r="W19" i="29"/>
  <c r="AH327" i="45"/>
  <c r="X14" i="29"/>
  <c r="AG325" i="45"/>
  <c r="W12" i="29"/>
  <c r="AH142" i="45"/>
  <c r="X18" i="32"/>
  <c r="AG217" i="45"/>
  <c r="W12" i="27"/>
  <c r="AG116" i="45"/>
  <c r="W19" i="23"/>
  <c r="X6" i="29"/>
  <c r="AH319" i="45"/>
  <c r="AJ92" i="45"/>
  <c r="AJ362" i="45"/>
  <c r="AA22" i="26" s="1"/>
  <c r="AJ84" i="45"/>
  <c r="AJ354" i="45"/>
  <c r="AA14" i="26" s="1"/>
  <c r="AK58" i="45"/>
  <c r="AK357" i="45" s="1"/>
  <c r="AB17" i="26" s="1"/>
  <c r="AH195" i="45"/>
  <c r="X17" i="31"/>
  <c r="AG131" i="45"/>
  <c r="W7" i="32"/>
  <c r="AH216" i="45"/>
  <c r="X11" i="27"/>
  <c r="AH181" i="45"/>
  <c r="X4" i="31"/>
  <c r="AI83" i="45"/>
  <c r="AI353" i="45"/>
  <c r="Z13" i="26" s="1"/>
  <c r="X17" i="30"/>
  <c r="AH303" i="45"/>
  <c r="AH204" i="45"/>
  <c r="X26" i="31"/>
  <c r="AI219" i="45"/>
  <c r="Y14" i="27"/>
  <c r="AI96" i="45"/>
  <c r="X11" i="29"/>
  <c r="AH324" i="45"/>
  <c r="X26" i="30"/>
  <c r="AH312" i="45"/>
  <c r="AH276" i="45"/>
  <c r="X17" i="28"/>
  <c r="AH243" i="45"/>
  <c r="X11" i="25"/>
  <c r="AG334" i="45"/>
  <c r="W21" i="29"/>
  <c r="AK57" i="45"/>
  <c r="AK356" i="45" s="1"/>
  <c r="AB16" i="26" s="1"/>
  <c r="AH221" i="45"/>
  <c r="X16" i="27"/>
  <c r="AG104" i="45"/>
  <c r="W7" i="23"/>
  <c r="AI198" i="45"/>
  <c r="Y20" i="31"/>
  <c r="AH189" i="45"/>
  <c r="X11" i="31"/>
  <c r="AK22" i="44"/>
  <c r="AK20" i="45"/>
  <c r="AK63" i="45" s="1"/>
  <c r="AH231" i="45"/>
  <c r="X26" i="27"/>
  <c r="AK14" i="44"/>
  <c r="AK12" i="45"/>
  <c r="AI288" i="45"/>
  <c r="Y2" i="30"/>
  <c r="X6" i="31"/>
  <c r="AH184" i="45"/>
  <c r="AL17" i="44"/>
  <c r="AL15" i="45"/>
  <c r="AH250" i="45"/>
  <c r="X18" i="25"/>
  <c r="AJ13" i="44"/>
  <c r="AJ11" i="45"/>
  <c r="AH242" i="45"/>
  <c r="X10" i="25"/>
  <c r="AH223" i="45"/>
  <c r="X18" i="27"/>
  <c r="AH263" i="45"/>
  <c r="X3" i="28"/>
  <c r="AH176" i="45"/>
  <c r="X25" i="22"/>
  <c r="AH107" i="45"/>
  <c r="X10" i="23"/>
  <c r="AL16" i="44"/>
  <c r="AL14" i="45"/>
  <c r="AG237" i="45"/>
  <c r="W5" i="25"/>
  <c r="AI171" i="45"/>
  <c r="Y20" i="22"/>
  <c r="AH130" i="45"/>
  <c r="X6" i="32"/>
  <c r="X4" i="29"/>
  <c r="AH316" i="45"/>
  <c r="AK50" i="45"/>
  <c r="AK348" i="45" s="1"/>
  <c r="AB8" i="26" s="1"/>
  <c r="X10" i="29"/>
  <c r="AH323" i="45"/>
  <c r="AG272" i="45"/>
  <c r="W13" i="28"/>
  <c r="AH82" i="45"/>
  <c r="AG266" i="45"/>
  <c r="W7" i="28"/>
  <c r="AK85" i="45"/>
  <c r="AK355" i="45"/>
  <c r="AB15" i="26" s="1"/>
  <c r="AI47" i="45"/>
  <c r="X7" i="29"/>
  <c r="AH320" i="45"/>
  <c r="W5" i="29"/>
  <c r="AG318" i="45"/>
  <c r="AG170" i="45"/>
  <c r="W19" i="22"/>
  <c r="AH289" i="45"/>
  <c r="X4" i="30"/>
  <c r="AH133" i="45"/>
  <c r="X9" i="32"/>
  <c r="AG291" i="45"/>
  <c r="W5" i="30"/>
  <c r="AI60" i="45"/>
  <c r="AI359" i="45" s="1"/>
  <c r="Z19" i="26" s="1"/>
  <c r="AH89" i="45"/>
  <c r="AH165" i="45"/>
  <c r="X14" i="22"/>
  <c r="AH140" i="45"/>
  <c r="X16" i="32"/>
  <c r="AH230" i="45"/>
  <c r="X25" i="27"/>
  <c r="AI247" i="45"/>
  <c r="Y15" i="25"/>
  <c r="AL8" i="44"/>
  <c r="AL7" i="45"/>
  <c r="AH261" i="45"/>
  <c r="X2" i="28"/>
  <c r="AG255" i="45"/>
  <c r="W23" i="25"/>
  <c r="AH284" i="45"/>
  <c r="X25" i="28"/>
  <c r="AI117" i="45"/>
  <c r="Y20" i="23"/>
  <c r="AI267" i="45"/>
  <c r="Y8" i="28"/>
  <c r="AI234" i="45"/>
  <c r="Y2" i="25"/>
  <c r="AH268" i="45"/>
  <c r="X9" i="28"/>
  <c r="AL15" i="44"/>
  <c r="AL13" i="45"/>
  <c r="AJ5" i="44"/>
  <c r="AJ4" i="45"/>
  <c r="AJ47" i="45" s="1"/>
  <c r="AI100" i="45"/>
  <c r="Y4" i="23"/>
  <c r="AH207" i="45"/>
  <c r="X2" i="27"/>
  <c r="AJ19" i="44"/>
  <c r="AJ17" i="45"/>
  <c r="AH249" i="45"/>
  <c r="X17" i="25"/>
  <c r="AG164" i="45"/>
  <c r="W13" i="22"/>
  <c r="AH280" i="45"/>
  <c r="X21" i="28"/>
  <c r="AJ46" i="45"/>
  <c r="AJ344" i="45" s="1"/>
  <c r="AA4" i="26" s="1"/>
  <c r="X3" i="29"/>
  <c r="AH317" i="45"/>
  <c r="AI82" i="45"/>
  <c r="AI352" i="45"/>
  <c r="Z12" i="26" s="1"/>
  <c r="AH138" i="45"/>
  <c r="X14" i="32"/>
  <c r="AH290" i="45"/>
  <c r="X3" i="30"/>
  <c r="AI139" i="45"/>
  <c r="Y15" i="32"/>
  <c r="AH236" i="45"/>
  <c r="X3" i="25"/>
  <c r="AG145" i="45"/>
  <c r="W21" i="32"/>
  <c r="AG244" i="45"/>
  <c r="W12" i="25"/>
  <c r="AH257" i="45"/>
  <c r="X25" i="25"/>
  <c r="AH194" i="45"/>
  <c r="X16" i="31"/>
  <c r="AH155" i="45"/>
  <c r="X3" i="22"/>
  <c r="AH215" i="45"/>
  <c r="X10" i="27"/>
  <c r="AK4" i="44"/>
  <c r="AK3" i="45"/>
  <c r="AK46" i="45" s="1"/>
  <c r="AH108" i="45"/>
  <c r="X11" i="23"/>
  <c r="AG245" i="45"/>
  <c r="W13" i="25"/>
  <c r="AH285" i="45"/>
  <c r="X26" i="28"/>
  <c r="AJ12" i="44"/>
  <c r="AJ10" i="45"/>
  <c r="AJ65" i="45"/>
  <c r="AJ365" i="45" s="1"/>
  <c r="AA25" i="26" s="1"/>
  <c r="AG224" i="45"/>
  <c r="W19" i="27"/>
  <c r="AH127" i="45"/>
  <c r="X4" i="32"/>
  <c r="AH235" i="45"/>
  <c r="X4" i="25"/>
  <c r="AJ72" i="45"/>
  <c r="AG298" i="45"/>
  <c r="W12" i="30"/>
  <c r="AH296" i="45"/>
  <c r="X10" i="30"/>
  <c r="AH339" i="45"/>
  <c r="X26" i="29"/>
  <c r="AH209" i="45"/>
  <c r="X3" i="27"/>
  <c r="AI119" i="45"/>
  <c r="Y22" i="23"/>
  <c r="AH141" i="45"/>
  <c r="X17" i="32"/>
  <c r="AJ48" i="45"/>
  <c r="AJ346" i="45" s="1"/>
  <c r="AA6" i="26" s="1"/>
  <c r="AL81" i="45"/>
  <c r="AL351" i="45"/>
  <c r="AC11" i="26" s="1"/>
  <c r="W19" i="30"/>
  <c r="AG305" i="45"/>
  <c r="AH229" i="45"/>
  <c r="X24" i="27"/>
  <c r="AK25" i="44"/>
  <c r="AK22" i="45"/>
  <c r="AH214" i="45"/>
  <c r="X9" i="27"/>
  <c r="AG118" i="45"/>
  <c r="W21" i="23"/>
  <c r="W21" i="30"/>
  <c r="AG307" i="45"/>
  <c r="AG172" i="45"/>
  <c r="W21" i="22"/>
  <c r="AG326" i="45"/>
  <c r="W13" i="29"/>
  <c r="AG175" i="45"/>
  <c r="W24" i="22"/>
  <c r="AH106" i="45"/>
  <c r="X9" i="23"/>
  <c r="AJ68" i="45"/>
  <c r="AJ350" i="45" s="1"/>
  <c r="AA10" i="26" s="1"/>
  <c r="AH134" i="45"/>
  <c r="X10" i="32"/>
  <c r="AG201" i="45"/>
  <c r="W23" i="31"/>
  <c r="AH246" i="45"/>
  <c r="X14" i="25"/>
  <c r="AG256" i="45"/>
  <c r="W24" i="25"/>
  <c r="AH270" i="45"/>
  <c r="X11" i="28"/>
  <c r="AK6" i="44"/>
  <c r="AK5" i="45"/>
  <c r="AM11" i="44"/>
  <c r="AM9" i="45"/>
  <c r="AG183" i="45"/>
  <c r="W5" i="31"/>
  <c r="AH111" i="45"/>
  <c r="X14" i="23"/>
  <c r="X25" i="30"/>
  <c r="AH311" i="45"/>
  <c r="AI335" i="45"/>
  <c r="Y22" i="29"/>
  <c r="AJ51" i="45"/>
  <c r="AJ349" i="45" s="1"/>
  <c r="AA9" i="26" s="1"/>
  <c r="AI186" i="45"/>
  <c r="Y8" i="31"/>
  <c r="AK9" i="44"/>
  <c r="AK8" i="45"/>
  <c r="AK51" i="45" s="1"/>
  <c r="AI294" i="45"/>
  <c r="Y8" i="30"/>
  <c r="AG110" i="45"/>
  <c r="W13" i="23"/>
  <c r="X6" i="27"/>
  <c r="AH211" i="45"/>
  <c r="AH161" i="45"/>
  <c r="X10" i="22"/>
  <c r="AI254" i="45"/>
  <c r="Y22" i="25"/>
  <c r="AK28" i="44"/>
  <c r="AK25" i="45"/>
  <c r="AK68" i="45" s="1"/>
  <c r="Y2" i="29"/>
  <c r="AI315" i="45"/>
  <c r="Y20" i="30"/>
  <c r="AI306" i="45"/>
  <c r="AK61" i="45"/>
  <c r="AK360" i="45" s="1"/>
  <c r="AB20" i="26" s="1"/>
  <c r="AH273" i="45"/>
  <c r="X14" i="28"/>
  <c r="AI112" i="45"/>
  <c r="Y15" i="23"/>
  <c r="AI213" i="45"/>
  <c r="Y8" i="27"/>
  <c r="AH253" i="45"/>
  <c r="X21" i="25"/>
  <c r="X14" i="30"/>
  <c r="AH300" i="45"/>
  <c r="AH99" i="45"/>
  <c r="X2" i="23"/>
  <c r="AG129" i="45"/>
  <c r="W5" i="32"/>
  <c r="AH147" i="45"/>
  <c r="X23" i="32"/>
  <c r="AH149" i="45"/>
  <c r="X25" i="32"/>
  <c r="AI220" i="45"/>
  <c r="Y15" i="27"/>
  <c r="AH329" i="45"/>
  <c r="X16" i="29"/>
  <c r="AI227" i="45"/>
  <c r="Y22" i="27"/>
  <c r="AL20" i="44"/>
  <c r="AL18" i="45"/>
  <c r="AL61" i="45" s="1"/>
  <c r="AG271" i="45"/>
  <c r="W12" i="28"/>
  <c r="AH187" i="45"/>
  <c r="X9" i="31"/>
  <c r="AJ87" i="45"/>
  <c r="AG239" i="45"/>
  <c r="W7" i="25"/>
  <c r="AG174" i="45"/>
  <c r="W23" i="22"/>
  <c r="AJ279" i="45"/>
  <c r="Z20" i="28"/>
  <c r="AJ91" i="45" l="1"/>
  <c r="AJ27" i="45"/>
  <c r="AJ28" i="45" s="1"/>
  <c r="AK78" i="45"/>
  <c r="AK342" i="45"/>
  <c r="AB2" i="26" s="1"/>
  <c r="AI345" i="45"/>
  <c r="Z5" i="26" s="1"/>
  <c r="AI43" i="45"/>
  <c r="AI132" i="45"/>
  <c r="Y8" i="32"/>
  <c r="AJ95" i="45"/>
  <c r="AH277" i="45"/>
  <c r="X18" i="28"/>
  <c r="AH115" i="45"/>
  <c r="X18" i="23"/>
  <c r="AK90" i="45"/>
  <c r="AH196" i="45"/>
  <c r="X18" i="31"/>
  <c r="AH331" i="45"/>
  <c r="X18" i="29"/>
  <c r="X18" i="30"/>
  <c r="AH304" i="45"/>
  <c r="AJ76" i="45"/>
  <c r="AH169" i="45"/>
  <c r="X18" i="22"/>
  <c r="AI336" i="45"/>
  <c r="Y23" i="29"/>
  <c r="AI99" i="45"/>
  <c r="Y2" i="23"/>
  <c r="AJ186" i="45"/>
  <c r="Z8" i="31"/>
  <c r="AL6" i="44"/>
  <c r="AL5" i="45"/>
  <c r="AI106" i="45"/>
  <c r="Y9" i="23"/>
  <c r="AI229" i="45"/>
  <c r="Y24" i="27"/>
  <c r="AI296" i="45"/>
  <c r="Y10" i="30"/>
  <c r="AI289" i="45"/>
  <c r="Y4" i="30"/>
  <c r="Y10" i="29"/>
  <c r="AI323" i="45"/>
  <c r="AK86" i="45"/>
  <c r="AI204" i="45"/>
  <c r="Y26" i="31"/>
  <c r="AH332" i="45"/>
  <c r="X19" i="29"/>
  <c r="AJ153" i="45"/>
  <c r="Z2" i="22"/>
  <c r="AI135" i="45"/>
  <c r="Y11" i="32"/>
  <c r="Y22" i="30"/>
  <c r="AI308" i="45"/>
  <c r="AK62" i="45"/>
  <c r="AK361" i="45" s="1"/>
  <c r="AB21" i="26" s="1"/>
  <c r="X23" i="30"/>
  <c r="AH309" i="45"/>
  <c r="Y14" i="30"/>
  <c r="AI300" i="45"/>
  <c r="AK80" i="45"/>
  <c r="AK350" i="45"/>
  <c r="AB10" i="26" s="1"/>
  <c r="X19" i="30"/>
  <c r="AH305" i="45"/>
  <c r="AH245" i="45"/>
  <c r="X13" i="25"/>
  <c r="AH145" i="45"/>
  <c r="X21" i="32"/>
  <c r="AI280" i="45"/>
  <c r="Y21" i="28"/>
  <c r="AI268" i="45"/>
  <c r="Y9" i="28"/>
  <c r="AJ247" i="45"/>
  <c r="Z15" i="25"/>
  <c r="AI176" i="45"/>
  <c r="Y25" i="22"/>
  <c r="AJ288" i="45"/>
  <c r="Z2" i="30"/>
  <c r="Y17" i="30"/>
  <c r="AI303" i="45"/>
  <c r="AH158" i="45"/>
  <c r="X7" i="22"/>
  <c r="AL21" i="44"/>
  <c r="AL19" i="45"/>
  <c r="AL62" i="45" s="1"/>
  <c r="AH121" i="45"/>
  <c r="X24" i="23"/>
  <c r="AH278" i="45"/>
  <c r="X19" i="28"/>
  <c r="AI258" i="45"/>
  <c r="Y26" i="25"/>
  <c r="AH120" i="45"/>
  <c r="X23" i="23"/>
  <c r="AH271" i="45"/>
  <c r="X12" i="28"/>
  <c r="AK48" i="45"/>
  <c r="AK346" i="45" s="1"/>
  <c r="AB6" i="26" s="1"/>
  <c r="AH298" i="45"/>
  <c r="X12" i="30"/>
  <c r="AH170" i="45"/>
  <c r="X19" i="22"/>
  <c r="AK55" i="45"/>
  <c r="AK354" i="45" s="1"/>
  <c r="AB14" i="26" s="1"/>
  <c r="AI262" i="45"/>
  <c r="Y4" i="28"/>
  <c r="AI160" i="45"/>
  <c r="Y9" i="22"/>
  <c r="AJ173" i="45"/>
  <c r="Z22" i="22"/>
  <c r="AK74" i="45"/>
  <c r="AK343" i="45"/>
  <c r="AB3" i="26" s="1"/>
  <c r="AI157" i="45"/>
  <c r="Y6" i="22"/>
  <c r="Z8" i="29"/>
  <c r="AJ321" i="45"/>
  <c r="AJ79" i="45"/>
  <c r="AI108" i="45"/>
  <c r="Y11" i="23"/>
  <c r="AI236" i="45"/>
  <c r="Y3" i="25"/>
  <c r="AH164" i="45"/>
  <c r="X13" i="22"/>
  <c r="AJ234" i="45"/>
  <c r="Z2" i="25"/>
  <c r="AI230" i="45"/>
  <c r="Y25" i="27"/>
  <c r="X5" i="29"/>
  <c r="AH318" i="45"/>
  <c r="AI263" i="45"/>
  <c r="Y3" i="28"/>
  <c r="AL14" i="44"/>
  <c r="AL12" i="45"/>
  <c r="AH334" i="45"/>
  <c r="X21" i="29"/>
  <c r="Y6" i="29"/>
  <c r="AI319" i="45"/>
  <c r="AJ159" i="45"/>
  <c r="Z8" i="22"/>
  <c r="AI182" i="45"/>
  <c r="Y3" i="31"/>
  <c r="AJ126" i="45"/>
  <c r="Z2" i="32"/>
  <c r="AH218" i="45"/>
  <c r="X13" i="27"/>
  <c r="AL27" i="44"/>
  <c r="AL24" i="45"/>
  <c r="AL67" i="45" s="1"/>
  <c r="AI162" i="45"/>
  <c r="Y11" i="22"/>
  <c r="AH136" i="45"/>
  <c r="X12" i="32"/>
  <c r="AL28" i="44"/>
  <c r="AL25" i="45"/>
  <c r="AL68" i="45" s="1"/>
  <c r="AI270" i="45"/>
  <c r="Y11" i="28"/>
  <c r="AH326" i="45"/>
  <c r="X13" i="29"/>
  <c r="AK73" i="45"/>
  <c r="AK344" i="45"/>
  <c r="AB4" i="26" s="1"/>
  <c r="Y4" i="29"/>
  <c r="AI316" i="45"/>
  <c r="AJ240" i="45"/>
  <c r="Z8" i="25"/>
  <c r="AJ274" i="45"/>
  <c r="Z15" i="28"/>
  <c r="AI295" i="45"/>
  <c r="Y9" i="30"/>
  <c r="AI103" i="45"/>
  <c r="Y6" i="23"/>
  <c r="AJ94" i="45"/>
  <c r="AJ364" i="45"/>
  <c r="AA24" i="26" s="1"/>
  <c r="Y9" i="29"/>
  <c r="AI322" i="45"/>
  <c r="AL90" i="45"/>
  <c r="AL360" i="45"/>
  <c r="AC20" i="26" s="1"/>
  <c r="AI235" i="45"/>
  <c r="Y4" i="25"/>
  <c r="AL4" i="44"/>
  <c r="AL3" i="45"/>
  <c r="AJ139" i="45"/>
  <c r="Z15" i="32"/>
  <c r="AI249" i="45"/>
  <c r="Y17" i="25"/>
  <c r="AJ267" i="45"/>
  <c r="Z8" i="28"/>
  <c r="AI140" i="45"/>
  <c r="Y16" i="32"/>
  <c r="Y7" i="29"/>
  <c r="AI223" i="45"/>
  <c r="Y18" i="27"/>
  <c r="AI231" i="45"/>
  <c r="Y26" i="27"/>
  <c r="AI243" i="45"/>
  <c r="Y11" i="25"/>
  <c r="AI122" i="45"/>
  <c r="Y25" i="23"/>
  <c r="AH299" i="45"/>
  <c r="X13" i="30"/>
  <c r="AH212" i="45"/>
  <c r="X7" i="27"/>
  <c r="AI192" i="45"/>
  <c r="Y14" i="31"/>
  <c r="AK29" i="44"/>
  <c r="AK26" i="45"/>
  <c r="AK69" i="45" s="1"/>
  <c r="AJ225" i="45"/>
  <c r="Z20" i="27"/>
  <c r="AJ333" i="45"/>
  <c r="Z20" i="29"/>
  <c r="AH185" i="45"/>
  <c r="X7" i="31"/>
  <c r="AI253" i="45"/>
  <c r="Y21" i="25"/>
  <c r="AJ220" i="45"/>
  <c r="Z15" i="27"/>
  <c r="AJ213" i="45"/>
  <c r="Z8" i="27"/>
  <c r="AH256" i="45"/>
  <c r="X24" i="25"/>
  <c r="AJ60" i="45"/>
  <c r="AJ359" i="45" s="1"/>
  <c r="AA19" i="26" s="1"/>
  <c r="AK92" i="45"/>
  <c r="AK362" i="45"/>
  <c r="AB22" i="26" s="1"/>
  <c r="AI181" i="45"/>
  <c r="Y4" i="31"/>
  <c r="AH116" i="45"/>
  <c r="X19" i="23"/>
  <c r="AI188" i="45"/>
  <c r="Y10" i="31"/>
  <c r="AH293" i="45"/>
  <c r="X7" i="30"/>
  <c r="AI338" i="45"/>
  <c r="Y25" i="29"/>
  <c r="Y16" i="30"/>
  <c r="AI302" i="45"/>
  <c r="AI238" i="45"/>
  <c r="Y6" i="25"/>
  <c r="AJ49" i="45"/>
  <c r="AJ347" i="45" s="1"/>
  <c r="AA7" i="26" s="1"/>
  <c r="AI161" i="45"/>
  <c r="Y10" i="22"/>
  <c r="AJ335" i="45"/>
  <c r="Z22" i="29"/>
  <c r="AH172" i="45"/>
  <c r="X21" i="22"/>
  <c r="AH174" i="45"/>
  <c r="X23" i="22"/>
  <c r="AI211" i="45"/>
  <c r="Y6" i="27"/>
  <c r="Y25" i="30"/>
  <c r="AI311" i="45"/>
  <c r="X21" i="30"/>
  <c r="AH307" i="45"/>
  <c r="AI127" i="45"/>
  <c r="Y4" i="32"/>
  <c r="AI215" i="45"/>
  <c r="Y10" i="27"/>
  <c r="AI290" i="45"/>
  <c r="Y3" i="30"/>
  <c r="AK19" i="44"/>
  <c r="AK17" i="45"/>
  <c r="AJ117" i="45"/>
  <c r="Z20" i="23"/>
  <c r="AI165" i="45"/>
  <c r="Y14" i="22"/>
  <c r="AI75" i="45"/>
  <c r="AI130" i="45"/>
  <c r="Y6" i="32"/>
  <c r="AI242" i="45"/>
  <c r="Y10" i="25"/>
  <c r="AL22" i="44"/>
  <c r="AL20" i="45"/>
  <c r="AI276" i="45"/>
  <c r="Y17" i="28"/>
  <c r="AI203" i="45"/>
  <c r="Y25" i="31"/>
  <c r="AH156" i="45"/>
  <c r="X5" i="22"/>
  <c r="AH102" i="45"/>
  <c r="X5" i="23"/>
  <c r="AI248" i="45"/>
  <c r="Y16" i="25"/>
  <c r="AI128" i="45"/>
  <c r="Y3" i="32"/>
  <c r="AK7" i="44"/>
  <c r="AK6" i="45"/>
  <c r="AI265" i="45"/>
  <c r="Y6" i="28"/>
  <c r="AI329" i="45"/>
  <c r="Y16" i="29"/>
  <c r="AK279" i="45"/>
  <c r="AA20" i="28"/>
  <c r="AJ112" i="45"/>
  <c r="Z15" i="23"/>
  <c r="AI246" i="45"/>
  <c r="Y14" i="25"/>
  <c r="AJ54" i="45"/>
  <c r="AJ353" i="45" s="1"/>
  <c r="AA13" i="26" s="1"/>
  <c r="Y26" i="30"/>
  <c r="AI312" i="45"/>
  <c r="AI216" i="45"/>
  <c r="Y11" i="27"/>
  <c r="AH217" i="45"/>
  <c r="X12" i="27"/>
  <c r="AI150" i="45"/>
  <c r="Y26" i="32"/>
  <c r="AI114" i="45"/>
  <c r="Y17" i="23"/>
  <c r="AI168" i="45"/>
  <c r="Y17" i="22"/>
  <c r="AJ64" i="45"/>
  <c r="AJ363" i="45" s="1"/>
  <c r="AA23" i="26" s="1"/>
  <c r="AK66" i="45"/>
  <c r="AK366" i="45" s="1"/>
  <c r="AB26" i="26" s="1"/>
  <c r="AI141" i="45"/>
  <c r="Y17" i="32"/>
  <c r="AH239" i="45"/>
  <c r="X7" i="25"/>
  <c r="AH224" i="45"/>
  <c r="X19" i="27"/>
  <c r="AI155" i="45"/>
  <c r="Y3" i="22"/>
  <c r="AI138" i="45"/>
  <c r="Y14" i="32"/>
  <c r="AI207" i="45"/>
  <c r="Y2" i="27"/>
  <c r="AI284" i="45"/>
  <c r="Y25" i="28"/>
  <c r="AI89" i="45"/>
  <c r="AJ171" i="45"/>
  <c r="Z20" i="22"/>
  <c r="AK13" i="44"/>
  <c r="AK11" i="45"/>
  <c r="AI189" i="45"/>
  <c r="Y11" i="31"/>
  <c r="AK23" i="44"/>
  <c r="AK21" i="45"/>
  <c r="AH210" i="45"/>
  <c r="X5" i="27"/>
  <c r="AJ328" i="45"/>
  <c r="Z15" i="29"/>
  <c r="AI297" i="45"/>
  <c r="Y11" i="30"/>
  <c r="AI226" i="45"/>
  <c r="Y21" i="27"/>
  <c r="AL26" i="44"/>
  <c r="AL23" i="45"/>
  <c r="AL66" i="45" s="1"/>
  <c r="AJ146" i="45"/>
  <c r="Z22" i="32"/>
  <c r="AI269" i="45"/>
  <c r="Y10" i="28"/>
  <c r="AH228" i="45"/>
  <c r="X23" i="27"/>
  <c r="AI222" i="45"/>
  <c r="Y17" i="27"/>
  <c r="AH129" i="45"/>
  <c r="X5" i="32"/>
  <c r="AJ227" i="45"/>
  <c r="Z22" i="27"/>
  <c r="AJ254" i="45"/>
  <c r="Z22" i="25"/>
  <c r="AI149" i="45"/>
  <c r="Y25" i="32"/>
  <c r="AI147" i="45"/>
  <c r="Y23" i="32"/>
  <c r="AI273" i="45"/>
  <c r="Y14" i="28"/>
  <c r="AH110" i="45"/>
  <c r="X13" i="23"/>
  <c r="AI111" i="45"/>
  <c r="Y14" i="23"/>
  <c r="AH201" i="45"/>
  <c r="X23" i="31"/>
  <c r="AH118" i="45"/>
  <c r="X21" i="23"/>
  <c r="AJ119" i="45"/>
  <c r="Z22" i="23"/>
  <c r="Y11" i="29"/>
  <c r="AI324" i="45"/>
  <c r="AH131" i="45"/>
  <c r="X7" i="32"/>
  <c r="AI142" i="45"/>
  <c r="Y18" i="32"/>
  <c r="AH137" i="45"/>
  <c r="X13" i="32"/>
  <c r="AI113" i="45"/>
  <c r="Y16" i="23"/>
  <c r="Y24" i="30"/>
  <c r="AI310" i="45"/>
  <c r="AI292" i="45"/>
  <c r="Y6" i="30"/>
  <c r="Z15" i="30"/>
  <c r="AJ301" i="45"/>
  <c r="AH175" i="45"/>
  <c r="X24" i="22"/>
  <c r="AI194" i="45"/>
  <c r="Y16" i="31"/>
  <c r="Z4" i="23"/>
  <c r="AH255" i="45"/>
  <c r="X23" i="25"/>
  <c r="AH237" i="45"/>
  <c r="X5" i="25"/>
  <c r="AI250" i="45"/>
  <c r="Y18" i="25"/>
  <c r="AJ198" i="45"/>
  <c r="Z20" i="31"/>
  <c r="AI123" i="45"/>
  <c r="Y26" i="23"/>
  <c r="AH163" i="45"/>
  <c r="X12" i="22"/>
  <c r="AH148" i="45"/>
  <c r="X24" i="32"/>
  <c r="AI281" i="45"/>
  <c r="Y22" i="28"/>
  <c r="AH191" i="45"/>
  <c r="X13" i="31"/>
  <c r="AI199" i="45"/>
  <c r="Y21" i="31"/>
  <c r="AJ193" i="45"/>
  <c r="Z15" i="31"/>
  <c r="AH251" i="45"/>
  <c r="X19" i="25"/>
  <c r="AK166" i="45"/>
  <c r="AA15" i="22"/>
  <c r="AM20" i="44"/>
  <c r="AM18" i="45"/>
  <c r="AI187" i="45"/>
  <c r="Y9" i="31"/>
  <c r="AI134" i="45"/>
  <c r="Y10" i="32"/>
  <c r="AI214" i="45"/>
  <c r="Y9" i="27"/>
  <c r="AJ53" i="45"/>
  <c r="AJ352" i="45" s="1"/>
  <c r="AA12" i="26" s="1"/>
  <c r="Y3" i="29"/>
  <c r="AI317" i="45"/>
  <c r="AJ75" i="45"/>
  <c r="AJ345" i="45"/>
  <c r="AA5" i="26" s="1"/>
  <c r="AH291" i="45"/>
  <c r="X5" i="30"/>
  <c r="AH266" i="45"/>
  <c r="X7" i="28"/>
  <c r="AL57" i="45"/>
  <c r="AL356" i="45" s="1"/>
  <c r="AC16" i="26" s="1"/>
  <c r="AL58" i="45"/>
  <c r="AL357" i="45" s="1"/>
  <c r="AC17" i="26" s="1"/>
  <c r="AI195" i="45"/>
  <c r="Y17" i="31"/>
  <c r="AH325" i="45"/>
  <c r="X12" i="29"/>
  <c r="AH282" i="45"/>
  <c r="X23" i="28"/>
  <c r="AI167" i="45"/>
  <c r="Y16" i="22"/>
  <c r="AJ294" i="45"/>
  <c r="Z8" i="30"/>
  <c r="AH183" i="45"/>
  <c r="X5" i="31"/>
  <c r="AI209" i="45"/>
  <c r="Y3" i="27"/>
  <c r="Z20" i="30"/>
  <c r="AJ306" i="45"/>
  <c r="AK79" i="45"/>
  <c r="AK349" i="45"/>
  <c r="AB9" i="26" s="1"/>
  <c r="AM52" i="45"/>
  <c r="AM351" i="45" s="1"/>
  <c r="AD11" i="26" s="1"/>
  <c r="AJ80" i="45"/>
  <c r="AK65" i="45"/>
  <c r="AK365" i="45" s="1"/>
  <c r="AB25" i="26" s="1"/>
  <c r="AK12" i="44"/>
  <c r="AK10" i="45"/>
  <c r="AI257" i="45"/>
  <c r="Y25" i="25"/>
  <c r="AK5" i="44"/>
  <c r="AK4" i="45"/>
  <c r="AI261" i="45"/>
  <c r="Y2" i="28"/>
  <c r="AM16" i="44"/>
  <c r="AM14" i="45"/>
  <c r="AM57" i="45" s="1"/>
  <c r="AM17" i="44"/>
  <c r="AM15" i="45"/>
  <c r="AM58" i="45" s="1"/>
  <c r="AH104" i="45"/>
  <c r="X7" i="23"/>
  <c r="AK87" i="45"/>
  <c r="AL45" i="45"/>
  <c r="AL72" i="45" s="1"/>
  <c r="AI337" i="45"/>
  <c r="Y24" i="29"/>
  <c r="AI177" i="45"/>
  <c r="Y26" i="22"/>
  <c r="AJ252" i="45"/>
  <c r="Z20" i="25"/>
  <c r="AI208" i="45"/>
  <c r="Y4" i="27"/>
  <c r="AJ200" i="45"/>
  <c r="Z22" i="31"/>
  <c r="AI275" i="45"/>
  <c r="Y16" i="28"/>
  <c r="AI154" i="45"/>
  <c r="Y4" i="22"/>
  <c r="AH264" i="45"/>
  <c r="X5" i="28"/>
  <c r="AJ144" i="45"/>
  <c r="Z20" i="32"/>
  <c r="AH190" i="45"/>
  <c r="X12" i="31"/>
  <c r="AL9" i="44"/>
  <c r="AL8" i="45"/>
  <c r="AN11" i="44"/>
  <c r="AN9" i="45"/>
  <c r="AL25" i="44"/>
  <c r="AL22" i="45"/>
  <c r="AI339" i="45"/>
  <c r="Y26" i="29"/>
  <c r="AJ73" i="45"/>
  <c r="AJ100" i="45" s="1"/>
  <c r="AL56" i="45"/>
  <c r="AL355" i="45" s="1"/>
  <c r="AC15" i="26" s="1"/>
  <c r="AL50" i="45"/>
  <c r="AL348" i="45" s="1"/>
  <c r="AC8" i="26" s="1"/>
  <c r="AI133" i="45"/>
  <c r="Y9" i="32"/>
  <c r="AI184" i="45"/>
  <c r="Y6" i="31"/>
  <c r="AJ219" i="45"/>
  <c r="Z14" i="27"/>
  <c r="AI327" i="45"/>
  <c r="Y14" i="29"/>
  <c r="AM2" i="44"/>
  <c r="AM2" i="45"/>
  <c r="AH197" i="45"/>
  <c r="X19" i="31"/>
  <c r="AL88" i="45"/>
  <c r="AL358" i="45"/>
  <c r="AC18" i="26" s="1"/>
  <c r="Z2" i="29"/>
  <c r="AJ315" i="45"/>
  <c r="AI285" i="45"/>
  <c r="Y26" i="28"/>
  <c r="AH244" i="45"/>
  <c r="X12" i="25"/>
  <c r="AM15" i="44"/>
  <c r="AM13" i="45"/>
  <c r="AM8" i="44"/>
  <c r="AM7" i="45"/>
  <c r="AM50" i="45" s="1"/>
  <c r="AH272" i="45"/>
  <c r="X13" i="28"/>
  <c r="AI107" i="45"/>
  <c r="Y10" i="23"/>
  <c r="AI221" i="45"/>
  <c r="Y16" i="27"/>
  <c r="AH202" i="45"/>
  <c r="X24" i="31"/>
  <c r="AH143" i="45"/>
  <c r="X19" i="32"/>
  <c r="AI283" i="45"/>
  <c r="Y24" i="28"/>
  <c r="AJ101" i="45"/>
  <c r="Z3" i="23"/>
  <c r="AI180" i="45"/>
  <c r="Y2" i="31"/>
  <c r="AI330" i="45"/>
  <c r="Y17" i="29"/>
  <c r="AJ105" i="45"/>
  <c r="Z8" i="23"/>
  <c r="AM18" i="44"/>
  <c r="AM16" i="45"/>
  <c r="AH109" i="45"/>
  <c r="X12" i="23"/>
  <c r="AI77" i="45"/>
  <c r="AI320" i="45" s="1"/>
  <c r="AJ241" i="45"/>
  <c r="Z9" i="25"/>
  <c r="AK27" i="45" l="1"/>
  <c r="AK28" i="45" s="1"/>
  <c r="AL87" i="45"/>
  <c r="AL86" i="45"/>
  <c r="AJ43" i="45"/>
  <c r="AL342" i="45"/>
  <c r="AC2" i="26" s="1"/>
  <c r="AJ132" i="45"/>
  <c r="Z8" i="32"/>
  <c r="AK76" i="45"/>
  <c r="AI169" i="45"/>
  <c r="Y18" i="22"/>
  <c r="AM81" i="45"/>
  <c r="AJ82" i="45"/>
  <c r="Y18" i="30"/>
  <c r="AI304" i="45"/>
  <c r="AI331" i="45"/>
  <c r="Y18" i="29"/>
  <c r="AI196" i="45"/>
  <c r="Y18" i="31"/>
  <c r="AI115" i="45"/>
  <c r="Y18" i="23"/>
  <c r="AI277" i="45"/>
  <c r="Y18" i="28"/>
  <c r="Z7" i="29"/>
  <c r="AK100" i="45"/>
  <c r="AA4" i="23"/>
  <c r="AM56" i="45"/>
  <c r="AM355" i="45" s="1"/>
  <c r="AD15" i="26" s="1"/>
  <c r="AJ261" i="45"/>
  <c r="Z2" i="28"/>
  <c r="AK64" i="45"/>
  <c r="AK363" i="45" s="1"/>
  <c r="AB23" i="26" s="1"/>
  <c r="AJ155" i="45"/>
  <c r="Z3" i="22"/>
  <c r="AJ114" i="45"/>
  <c r="Z17" i="23"/>
  <c r="AL279" i="45"/>
  <c r="AB20" i="28"/>
  <c r="AI156" i="45"/>
  <c r="Y5" i="22"/>
  <c r="AK60" i="45"/>
  <c r="AK359" i="45" s="1"/>
  <c r="AB19" i="26" s="1"/>
  <c r="AI278" i="45"/>
  <c r="Y19" i="28"/>
  <c r="AK247" i="45"/>
  <c r="AA15" i="25"/>
  <c r="AN15" i="44"/>
  <c r="AN13" i="45"/>
  <c r="AN56" i="45" s="1"/>
  <c r="AA14" i="27"/>
  <c r="AL51" i="45"/>
  <c r="AL349" i="45" s="1"/>
  <c r="AC9" i="26" s="1"/>
  <c r="AM9" i="44"/>
  <c r="AM8" i="45"/>
  <c r="AK252" i="45"/>
  <c r="AA20" i="25"/>
  <c r="AK47" i="45"/>
  <c r="AJ209" i="45"/>
  <c r="Z3" i="27"/>
  <c r="AI191" i="45"/>
  <c r="Y13" i="31"/>
  <c r="AI255" i="45"/>
  <c r="Y23" i="25"/>
  <c r="AI137" i="45"/>
  <c r="Y13" i="32"/>
  <c r="AI110" i="45"/>
  <c r="Y13" i="23"/>
  <c r="AI228" i="45"/>
  <c r="Y23" i="27"/>
  <c r="AL23" i="44"/>
  <c r="AL21" i="45"/>
  <c r="AL19" i="44"/>
  <c r="AL17" i="45"/>
  <c r="AI172" i="45"/>
  <c r="Y21" i="22"/>
  <c r="AJ188" i="45"/>
  <c r="Z10" i="31"/>
  <c r="AJ253" i="45"/>
  <c r="Z21" i="25"/>
  <c r="AJ122" i="45"/>
  <c r="Z25" i="23"/>
  <c r="AK139" i="45"/>
  <c r="AA15" i="32"/>
  <c r="AK274" i="45"/>
  <c r="AA15" i="28"/>
  <c r="AI334" i="45"/>
  <c r="Y21" i="29"/>
  <c r="AJ108" i="45"/>
  <c r="Z11" i="23"/>
  <c r="AK91" i="45"/>
  <c r="AJ289" i="45"/>
  <c r="Z4" i="30"/>
  <c r="AI224" i="45"/>
  <c r="Y19" i="27"/>
  <c r="AJ150" i="45"/>
  <c r="Z26" i="32"/>
  <c r="AJ329" i="45"/>
  <c r="Z16" i="29"/>
  <c r="AJ203" i="45"/>
  <c r="Z25" i="31"/>
  <c r="AL46" i="45"/>
  <c r="AL344" i="45" s="1"/>
  <c r="AC4" i="26" s="1"/>
  <c r="AL55" i="45"/>
  <c r="AL354" i="45" s="1"/>
  <c r="AC14" i="26" s="1"/>
  <c r="AI170" i="45"/>
  <c r="Y19" i="22"/>
  <c r="AJ268" i="45"/>
  <c r="Z9" i="28"/>
  <c r="AK101" i="45"/>
  <c r="AA3" i="23"/>
  <c r="AJ283" i="45"/>
  <c r="Z24" i="28"/>
  <c r="AI244" i="45"/>
  <c r="Y12" i="25"/>
  <c r="AJ184" i="45"/>
  <c r="Z6" i="31"/>
  <c r="AL5" i="44"/>
  <c r="AL4" i="45"/>
  <c r="AK241" i="45"/>
  <c r="AA9" i="25"/>
  <c r="AI190" i="45"/>
  <c r="Y12" i="31"/>
  <c r="AJ177" i="45"/>
  <c r="Z26" i="22"/>
  <c r="AI183" i="45"/>
  <c r="Y5" i="31"/>
  <c r="AI266" i="45"/>
  <c r="Y7" i="28"/>
  <c r="AJ187" i="45"/>
  <c r="Z9" i="31"/>
  <c r="AJ281" i="45"/>
  <c r="Z22" i="28"/>
  <c r="AJ142" i="45"/>
  <c r="Z18" i="32"/>
  <c r="AJ273" i="45"/>
  <c r="Z14" i="28"/>
  <c r="AJ269" i="45"/>
  <c r="Z10" i="28"/>
  <c r="AJ189" i="45"/>
  <c r="Z11" i="31"/>
  <c r="AJ290" i="45"/>
  <c r="Z3" i="30"/>
  <c r="AK335" i="45"/>
  <c r="AA22" i="29"/>
  <c r="AI116" i="45"/>
  <c r="Y19" i="23"/>
  <c r="AI185" i="45"/>
  <c r="Y7" i="31"/>
  <c r="AJ243" i="45"/>
  <c r="Z11" i="25"/>
  <c r="AM4" i="44"/>
  <c r="AM3" i="45"/>
  <c r="AK240" i="45"/>
  <c r="AA8" i="25"/>
  <c r="AJ162" i="45"/>
  <c r="Z11" i="22"/>
  <c r="AM14" i="44"/>
  <c r="AM12" i="45"/>
  <c r="AA8" i="29"/>
  <c r="AK321" i="45"/>
  <c r="Z22" i="30"/>
  <c r="AJ308" i="45"/>
  <c r="AJ296" i="45"/>
  <c r="Z10" i="30"/>
  <c r="AO11" i="44"/>
  <c r="AO9" i="45"/>
  <c r="AO52" i="45" s="1"/>
  <c r="AJ285" i="45"/>
  <c r="Z26" i="28"/>
  <c r="AJ133" i="45"/>
  <c r="Z9" i="32"/>
  <c r="AK54" i="45"/>
  <c r="AK353" i="45" s="1"/>
  <c r="AB13" i="26" s="1"/>
  <c r="AI239" i="45"/>
  <c r="Y7" i="25"/>
  <c r="AI217" i="45"/>
  <c r="Y12" i="27"/>
  <c r="AJ265" i="45"/>
  <c r="Z6" i="28"/>
  <c r="AJ276" i="45"/>
  <c r="Z17" i="28"/>
  <c r="Z4" i="29"/>
  <c r="AJ316" i="45"/>
  <c r="AL74" i="45"/>
  <c r="AL343" i="45"/>
  <c r="AC3" i="26" s="1"/>
  <c r="AI298" i="45"/>
  <c r="Y12" i="30"/>
  <c r="AI121" i="45"/>
  <c r="Y24" i="23"/>
  <c r="AJ280" i="45"/>
  <c r="Z21" i="28"/>
  <c r="AJ257" i="45"/>
  <c r="Z25" i="25"/>
  <c r="AA2" i="29"/>
  <c r="AK315" i="45"/>
  <c r="AL78" i="45"/>
  <c r="AK144" i="45"/>
  <c r="AA20" i="32"/>
  <c r="AJ337" i="45"/>
  <c r="Z24" i="29"/>
  <c r="AK53" i="45"/>
  <c r="AK352" i="45" s="1"/>
  <c r="AB12" i="26" s="1"/>
  <c r="AK294" i="45"/>
  <c r="AA8" i="30"/>
  <c r="AI291" i="45"/>
  <c r="Y5" i="30"/>
  <c r="AI148" i="45"/>
  <c r="Y24" i="32"/>
  <c r="AJ194" i="45"/>
  <c r="Z16" i="31"/>
  <c r="AI131" i="45"/>
  <c r="Y7" i="32"/>
  <c r="Z23" i="32"/>
  <c r="AK146" i="45"/>
  <c r="AA22" i="32"/>
  <c r="AL13" i="44"/>
  <c r="AL11" i="45"/>
  <c r="AL54" i="45" s="1"/>
  <c r="AK49" i="45"/>
  <c r="AK347" i="45" s="1"/>
  <c r="AB7" i="26" s="1"/>
  <c r="AL63" i="45"/>
  <c r="AL362" i="45" s="1"/>
  <c r="AC22" i="26" s="1"/>
  <c r="AJ215" i="45"/>
  <c r="Z10" i="27"/>
  <c r="AJ161" i="45"/>
  <c r="Z10" i="22"/>
  <c r="AJ181" i="45"/>
  <c r="Z4" i="31"/>
  <c r="AK333" i="45"/>
  <c r="AA20" i="29"/>
  <c r="AJ231" i="45"/>
  <c r="Z26" i="27"/>
  <c r="AJ235" i="45"/>
  <c r="Z4" i="25"/>
  <c r="AM27" i="44"/>
  <c r="AM24" i="45"/>
  <c r="AM67" i="45" s="1"/>
  <c r="AJ263" i="45"/>
  <c r="Z3" i="28"/>
  <c r="AL91" i="45"/>
  <c r="AL361" i="45"/>
  <c r="AC21" i="26" s="1"/>
  <c r="AJ229" i="45"/>
  <c r="Z24" i="27"/>
  <c r="AI202" i="45"/>
  <c r="Y24" i="31"/>
  <c r="Z11" i="29"/>
  <c r="AJ324" i="45"/>
  <c r="AL96" i="45"/>
  <c r="AL366" i="45"/>
  <c r="AC26" i="26" s="1"/>
  <c r="AJ141" i="45"/>
  <c r="Z17" i="32"/>
  <c r="AJ216" i="45"/>
  <c r="Z11" i="27"/>
  <c r="AL7" i="44"/>
  <c r="AL6" i="45"/>
  <c r="AM22" i="44"/>
  <c r="AM20" i="45"/>
  <c r="Y5" i="29"/>
  <c r="AI318" i="45"/>
  <c r="AJ157" i="45"/>
  <c r="Z6" i="22"/>
  <c r="AM21" i="44"/>
  <c r="AM19" i="45"/>
  <c r="AI145" i="45"/>
  <c r="Y21" i="32"/>
  <c r="AJ135" i="45"/>
  <c r="Z11" i="32"/>
  <c r="AJ208" i="45"/>
  <c r="Z4" i="27"/>
  <c r="AI143" i="45"/>
  <c r="Y19" i="32"/>
  <c r="AI109" i="45"/>
  <c r="Y12" i="23"/>
  <c r="AL12" i="44"/>
  <c r="AL10" i="45"/>
  <c r="AM61" i="45"/>
  <c r="AM360" i="45" s="1"/>
  <c r="AD20" i="26" s="1"/>
  <c r="AM90" i="45"/>
  <c r="AM59" i="45"/>
  <c r="AM358" i="45" s="1"/>
  <c r="AD18" i="26" s="1"/>
  <c r="AL85" i="45"/>
  <c r="AL166" i="45" s="1"/>
  <c r="AI264" i="45"/>
  <c r="Y5" i="28"/>
  <c r="AK95" i="45"/>
  <c r="AJ167" i="45"/>
  <c r="Z16" i="22"/>
  <c r="AN20" i="44"/>
  <c r="AN18" i="45"/>
  <c r="AI163" i="45"/>
  <c r="Y12" i="22"/>
  <c r="AI175" i="45"/>
  <c r="Y24" i="22"/>
  <c r="AJ149" i="45"/>
  <c r="Z25" i="32"/>
  <c r="AM26" i="44"/>
  <c r="AM23" i="45"/>
  <c r="AM66" i="45" s="1"/>
  <c r="AK171" i="45"/>
  <c r="AA20" i="22"/>
  <c r="AK96" i="45"/>
  <c r="Z26" i="30"/>
  <c r="AJ312" i="45"/>
  <c r="AJ127" i="45"/>
  <c r="Z4" i="32"/>
  <c r="AJ77" i="45"/>
  <c r="AJ320" i="45" s="1"/>
  <c r="AK225" i="45"/>
  <c r="AA20" i="27"/>
  <c r="AJ223" i="45"/>
  <c r="Z18" i="27"/>
  <c r="AI218" i="45"/>
  <c r="Y13" i="27"/>
  <c r="AJ106" i="45"/>
  <c r="Z9" i="23"/>
  <c r="AN18" i="44"/>
  <c r="AN16" i="45"/>
  <c r="AJ221" i="45"/>
  <c r="Z16" i="27"/>
  <c r="Z3" i="29"/>
  <c r="AJ317" i="45"/>
  <c r="AA15" i="30"/>
  <c r="AK301" i="45"/>
  <c r="AJ128" i="45"/>
  <c r="Z3" i="32"/>
  <c r="AJ242" i="45"/>
  <c r="Z10" i="25"/>
  <c r="Y21" i="30"/>
  <c r="AI307" i="45"/>
  <c r="AJ89" i="45"/>
  <c r="AK94" i="45"/>
  <c r="AK364" i="45"/>
  <c r="AB24" i="26" s="1"/>
  <c r="Z9" i="29"/>
  <c r="AJ322" i="45"/>
  <c r="AI158" i="45"/>
  <c r="Y7" i="22"/>
  <c r="AI245" i="45"/>
  <c r="Y13" i="25"/>
  <c r="AK153" i="45"/>
  <c r="AA2" i="22"/>
  <c r="AL48" i="45"/>
  <c r="AL346" i="45" s="1"/>
  <c r="AC6" i="26" s="1"/>
  <c r="AJ154" i="45"/>
  <c r="Z4" i="22"/>
  <c r="AI282" i="45"/>
  <c r="Y23" i="28"/>
  <c r="AB15" i="22"/>
  <c r="AJ123" i="45"/>
  <c r="Z26" i="23"/>
  <c r="AK119" i="45"/>
  <c r="AA22" i="23"/>
  <c r="AK254" i="45"/>
  <c r="AA22" i="25"/>
  <c r="AJ226" i="45"/>
  <c r="Z21" i="27"/>
  <c r="AJ93" i="45"/>
  <c r="AJ147" i="45" s="1"/>
  <c r="AJ83" i="45"/>
  <c r="AJ238" i="45"/>
  <c r="Z6" i="25"/>
  <c r="AL29" i="44"/>
  <c r="AL26" i="45"/>
  <c r="AL69" i="45" s="1"/>
  <c r="AI326" i="45"/>
  <c r="Y13" i="29"/>
  <c r="AK126" i="45"/>
  <c r="AA2" i="32"/>
  <c r="AJ230" i="45"/>
  <c r="Z25" i="27"/>
  <c r="Z17" i="30"/>
  <c r="AJ303" i="45"/>
  <c r="Y19" i="30"/>
  <c r="AI305" i="45"/>
  <c r="AM6" i="44"/>
  <c r="AM5" i="45"/>
  <c r="AI104" i="45"/>
  <c r="Y7" i="23"/>
  <c r="AJ284" i="45"/>
  <c r="Z25" i="28"/>
  <c r="AJ130" i="45"/>
  <c r="Z6" i="32"/>
  <c r="Z25" i="30"/>
  <c r="AJ311" i="45"/>
  <c r="Z16" i="30"/>
  <c r="AJ302" i="45"/>
  <c r="AK173" i="45"/>
  <c r="AA22" i="22"/>
  <c r="AI271" i="45"/>
  <c r="Y12" i="28"/>
  <c r="AI332" i="45"/>
  <c r="Y19" i="29"/>
  <c r="AJ180" i="45"/>
  <c r="Z2" i="31"/>
  <c r="AK105" i="45"/>
  <c r="AA8" i="23"/>
  <c r="AI325" i="45"/>
  <c r="Y12" i="29"/>
  <c r="AI251" i="45"/>
  <c r="Y19" i="25"/>
  <c r="AK198" i="45"/>
  <c r="AA20" i="31"/>
  <c r="AJ292" i="45"/>
  <c r="Z6" i="30"/>
  <c r="AI118" i="45"/>
  <c r="Y21" i="23"/>
  <c r="AK227" i="45"/>
  <c r="AA22" i="27"/>
  <c r="AJ297" i="45"/>
  <c r="Z11" i="30"/>
  <c r="AI256" i="45"/>
  <c r="Y24" i="25"/>
  <c r="AJ192" i="45"/>
  <c r="Z14" i="31"/>
  <c r="AJ140" i="45"/>
  <c r="Z16" i="32"/>
  <c r="AJ270" i="45"/>
  <c r="Z11" i="28"/>
  <c r="AJ182" i="45"/>
  <c r="Z3" i="31"/>
  <c r="AK234" i="45"/>
  <c r="AA2" i="25"/>
  <c r="AK186" i="45"/>
  <c r="AA8" i="31"/>
  <c r="AJ339" i="45"/>
  <c r="Z26" i="29"/>
  <c r="AM87" i="45"/>
  <c r="AM357" i="45"/>
  <c r="AD17" i="26" s="1"/>
  <c r="AJ330" i="45"/>
  <c r="Z17" i="29"/>
  <c r="AI272" i="45"/>
  <c r="Y13" i="28"/>
  <c r="AL65" i="45"/>
  <c r="AL365" i="45" s="1"/>
  <c r="AC25" i="26" s="1"/>
  <c r="AL95" i="45"/>
  <c r="AJ207" i="45"/>
  <c r="Z2" i="27"/>
  <c r="AJ246" i="45"/>
  <c r="Z14" i="25"/>
  <c r="AJ248" i="45"/>
  <c r="Z16" i="25"/>
  <c r="AL80" i="45"/>
  <c r="AL350" i="45"/>
  <c r="AC10" i="26" s="1"/>
  <c r="AJ160" i="45"/>
  <c r="Z9" i="22"/>
  <c r="AI120" i="45"/>
  <c r="Y23" i="23"/>
  <c r="AK288" i="45"/>
  <c r="AA2" i="30"/>
  <c r="AJ204" i="45"/>
  <c r="Z26" i="31"/>
  <c r="AJ107" i="45"/>
  <c r="Z10" i="23"/>
  <c r="AI197" i="45"/>
  <c r="Y19" i="31"/>
  <c r="AM45" i="45"/>
  <c r="AM72" i="45" s="1"/>
  <c r="AJ275" i="45"/>
  <c r="Z16" i="28"/>
  <c r="AN2" i="44"/>
  <c r="AN2" i="45"/>
  <c r="AN17" i="44"/>
  <c r="AN15" i="45"/>
  <c r="Z24" i="30"/>
  <c r="AJ310" i="45"/>
  <c r="AM78" i="45"/>
  <c r="AM348" i="45"/>
  <c r="AD8" i="26" s="1"/>
  <c r="AM25" i="44"/>
  <c r="AM22" i="45"/>
  <c r="AK200" i="45"/>
  <c r="AA22" i="31"/>
  <c r="AM86" i="45"/>
  <c r="AM356" i="45"/>
  <c r="AD16" i="26" s="1"/>
  <c r="AJ195" i="45"/>
  <c r="Z17" i="31"/>
  <c r="AJ214" i="45"/>
  <c r="Z9" i="27"/>
  <c r="AK193" i="45"/>
  <c r="AA15" i="31"/>
  <c r="AJ250" i="45"/>
  <c r="Z18" i="25"/>
  <c r="AI201" i="45"/>
  <c r="Y23" i="31"/>
  <c r="AI129" i="45"/>
  <c r="Y5" i="32"/>
  <c r="AK328" i="45"/>
  <c r="AA15" i="29"/>
  <c r="AJ165" i="45"/>
  <c r="Z14" i="22"/>
  <c r="AJ211" i="45"/>
  <c r="Z6" i="27"/>
  <c r="AJ338" i="45"/>
  <c r="Z25" i="29"/>
  <c r="AK213" i="45"/>
  <c r="AA8" i="27"/>
  <c r="AI212" i="45"/>
  <c r="Y7" i="27"/>
  <c r="AK267" i="45"/>
  <c r="AA8" i="28"/>
  <c r="AJ103" i="45"/>
  <c r="Z6" i="23"/>
  <c r="AM28" i="44"/>
  <c r="AM25" i="45"/>
  <c r="AM68" i="45" s="1"/>
  <c r="AK159" i="45"/>
  <c r="AA8" i="22"/>
  <c r="AI164" i="45"/>
  <c r="Y13" i="22"/>
  <c r="Z14" i="30"/>
  <c r="AJ300" i="45"/>
  <c r="AJ99" i="45"/>
  <c r="Z2" i="23"/>
  <c r="AN8" i="44"/>
  <c r="AN7" i="45"/>
  <c r="AJ327" i="45"/>
  <c r="Z14" i="29"/>
  <c r="AN52" i="45"/>
  <c r="AN351" i="45" s="1"/>
  <c r="AE11" i="26" s="1"/>
  <c r="AN16" i="44"/>
  <c r="AN14" i="45"/>
  <c r="AA20" i="30"/>
  <c r="AK306" i="45"/>
  <c r="AJ138" i="45"/>
  <c r="Z14" i="32"/>
  <c r="AJ168" i="45"/>
  <c r="Z17" i="22"/>
  <c r="AK112" i="45"/>
  <c r="AA15" i="23"/>
  <c r="AI102" i="45"/>
  <c r="Y5" i="23"/>
  <c r="Z6" i="29"/>
  <c r="AJ319" i="45"/>
  <c r="AJ262" i="45"/>
  <c r="Z4" i="28"/>
  <c r="AJ258" i="45"/>
  <c r="Z26" i="25"/>
  <c r="AJ176" i="45"/>
  <c r="Z25" i="22"/>
  <c r="Z10" i="29"/>
  <c r="AJ323" i="45"/>
  <c r="AJ134" i="45"/>
  <c r="Z10" i="32"/>
  <c r="AJ199" i="45"/>
  <c r="Z21" i="31"/>
  <c r="AI237" i="45"/>
  <c r="Y5" i="25"/>
  <c r="AJ113" i="45"/>
  <c r="Z16" i="23"/>
  <c r="AJ111" i="45"/>
  <c r="Z14" i="23"/>
  <c r="AJ222" i="45"/>
  <c r="Z17" i="27"/>
  <c r="AI210" i="45"/>
  <c r="Y5" i="27"/>
  <c r="AK117" i="45"/>
  <c r="AA20" i="23"/>
  <c r="AI174" i="45"/>
  <c r="Y23" i="22"/>
  <c r="AI293" i="45"/>
  <c r="Y7" i="30"/>
  <c r="AK220" i="45"/>
  <c r="AA15" i="27"/>
  <c r="AI299" i="45"/>
  <c r="Y13" i="30"/>
  <c r="AJ249" i="45"/>
  <c r="Z17" i="25"/>
  <c r="AJ295" i="45"/>
  <c r="Z9" i="30"/>
  <c r="AI136" i="45"/>
  <c r="Y12" i="32"/>
  <c r="AJ236" i="45"/>
  <c r="Z3" i="25"/>
  <c r="AK84" i="45"/>
  <c r="AK219" i="45" s="1"/>
  <c r="Y23" i="30"/>
  <c r="AI309" i="45"/>
  <c r="Z23" i="29"/>
  <c r="AL27" i="45" l="1"/>
  <c r="AL28" i="45" s="1"/>
  <c r="AN81" i="45"/>
  <c r="AJ336" i="45"/>
  <c r="AN45" i="45"/>
  <c r="AL79" i="45"/>
  <c r="AM342" i="45"/>
  <c r="AD2" i="26" s="1"/>
  <c r="AK82" i="45"/>
  <c r="AK345" i="45"/>
  <c r="AB5" i="26" s="1"/>
  <c r="AK43" i="45"/>
  <c r="AK83" i="45"/>
  <c r="AK132" i="45"/>
  <c r="AB8" i="32" s="1"/>
  <c r="AA8" i="32"/>
  <c r="AK75" i="45"/>
  <c r="AL73" i="45"/>
  <c r="AJ277" i="45"/>
  <c r="Z18" i="28"/>
  <c r="AJ115" i="45"/>
  <c r="Z18" i="23"/>
  <c r="AJ196" i="45"/>
  <c r="Z18" i="31"/>
  <c r="AL76" i="45"/>
  <c r="AJ331" i="45"/>
  <c r="Z18" i="29"/>
  <c r="Z18" i="30"/>
  <c r="AJ304" i="45"/>
  <c r="AJ169" i="45"/>
  <c r="Z18" i="22"/>
  <c r="AC15" i="22"/>
  <c r="AA23" i="32"/>
  <c r="AA7" i="29"/>
  <c r="AB14" i="27"/>
  <c r="AA24" i="30"/>
  <c r="AK310" i="45"/>
  <c r="AA16" i="30"/>
  <c r="AK302" i="45"/>
  <c r="AO20" i="44"/>
  <c r="AO18" i="45"/>
  <c r="AJ143" i="45"/>
  <c r="Z19" i="32"/>
  <c r="AL220" i="45"/>
  <c r="AB15" i="27"/>
  <c r="AJ237" i="45"/>
  <c r="Z5" i="25"/>
  <c r="AJ102" i="45"/>
  <c r="Z5" i="23"/>
  <c r="AO8" i="44"/>
  <c r="AO7" i="45"/>
  <c r="AJ212" i="45"/>
  <c r="Z7" i="27"/>
  <c r="AK250" i="45"/>
  <c r="AA18" i="25"/>
  <c r="AL288" i="45"/>
  <c r="AB2" i="30"/>
  <c r="AJ272" i="45"/>
  <c r="Z13" i="28"/>
  <c r="AK140" i="45"/>
  <c r="AA16" i="32"/>
  <c r="AL198" i="45"/>
  <c r="AB20" i="31"/>
  <c r="AK230" i="45"/>
  <c r="AA25" i="27"/>
  <c r="AB22" i="25"/>
  <c r="AJ245" i="45"/>
  <c r="Z13" i="25"/>
  <c r="AA3" i="29"/>
  <c r="AK317" i="45"/>
  <c r="AK127" i="45"/>
  <c r="AA4" i="32"/>
  <c r="AL49" i="45"/>
  <c r="AL347" i="45" s="1"/>
  <c r="AC7" i="26" s="1"/>
  <c r="AL92" i="45"/>
  <c r="AL335" i="45" s="1"/>
  <c r="AK257" i="45"/>
  <c r="AA25" i="25"/>
  <c r="AJ217" i="45"/>
  <c r="Z12" i="27"/>
  <c r="AB22" i="29"/>
  <c r="AJ266" i="45"/>
  <c r="Z7" i="28"/>
  <c r="AK283" i="45"/>
  <c r="AA24" i="28"/>
  <c r="AA16" i="29"/>
  <c r="AK329" i="45"/>
  <c r="AM51" i="45"/>
  <c r="AM349" i="45" s="1"/>
  <c r="AD9" i="26" s="1"/>
  <c r="AA23" i="29"/>
  <c r="AA26" i="30"/>
  <c r="AK312" i="45"/>
  <c r="AK167" i="45"/>
  <c r="AA16" i="22"/>
  <c r="AK208" i="45"/>
  <c r="AA4" i="27"/>
  <c r="AM7" i="44"/>
  <c r="AM6" i="45"/>
  <c r="AK263" i="45"/>
  <c r="AA3" i="28"/>
  <c r="AM55" i="45"/>
  <c r="AM354" i="45" s="1"/>
  <c r="AD14" i="26" s="1"/>
  <c r="AL139" i="45"/>
  <c r="AB15" i="32"/>
  <c r="AJ110" i="45"/>
  <c r="Z13" i="23"/>
  <c r="AN9" i="44"/>
  <c r="AN8" i="45"/>
  <c r="AM279" i="45"/>
  <c r="AC20" i="28"/>
  <c r="AN50" i="45"/>
  <c r="AN348" i="45" s="1"/>
  <c r="AE8" i="26" s="1"/>
  <c r="AN58" i="45"/>
  <c r="AN357" i="45" s="1"/>
  <c r="AE17" i="26" s="1"/>
  <c r="AA25" i="30"/>
  <c r="AK311" i="45"/>
  <c r="Z23" i="30"/>
  <c r="AJ309" i="45"/>
  <c r="AJ293" i="45"/>
  <c r="Z7" i="30"/>
  <c r="AK199" i="45"/>
  <c r="AA21" i="31"/>
  <c r="AL112" i="45"/>
  <c r="AB15" i="23"/>
  <c r="AK99" i="45"/>
  <c r="AA2" i="23"/>
  <c r="AL213" i="45"/>
  <c r="AB8" i="27"/>
  <c r="AB15" i="31"/>
  <c r="AL193" i="45"/>
  <c r="AO17" i="44"/>
  <c r="AO15" i="45"/>
  <c r="AO58" i="45" s="1"/>
  <c r="AJ120" i="45"/>
  <c r="Z23" i="23"/>
  <c r="AK330" i="45"/>
  <c r="AA17" i="29"/>
  <c r="AK192" i="45"/>
  <c r="AA14" i="31"/>
  <c r="AJ251" i="45"/>
  <c r="Z19" i="25"/>
  <c r="AL126" i="45"/>
  <c r="AB2" i="32"/>
  <c r="AL119" i="45"/>
  <c r="AB22" i="23"/>
  <c r="AJ158" i="45"/>
  <c r="Z7" i="22"/>
  <c r="AM74" i="45"/>
  <c r="AM343" i="45"/>
  <c r="AD3" i="26" s="1"/>
  <c r="AK77" i="45"/>
  <c r="AK320" i="45" s="1"/>
  <c r="AK280" i="45"/>
  <c r="AA21" i="28"/>
  <c r="AJ239" i="45"/>
  <c r="Z7" i="25"/>
  <c r="AN14" i="44"/>
  <c r="AN12" i="45"/>
  <c r="AK290" i="45"/>
  <c r="AA3" i="30"/>
  <c r="AJ183" i="45"/>
  <c r="Z5" i="31"/>
  <c r="AL101" i="45"/>
  <c r="AB3" i="23"/>
  <c r="AK150" i="45"/>
  <c r="AA26" i="32"/>
  <c r="AA6" i="29"/>
  <c r="AK319" i="45"/>
  <c r="AA14" i="30"/>
  <c r="AK300" i="45"/>
  <c r="AN72" i="45"/>
  <c r="AN342" i="45"/>
  <c r="AE2" i="26" s="1"/>
  <c r="AA9" i="29"/>
  <c r="AK322" i="45"/>
  <c r="AK221" i="45"/>
  <c r="AA16" i="27"/>
  <c r="AK135" i="45"/>
  <c r="AA11" i="32"/>
  <c r="AK216" i="45"/>
  <c r="AA11" i="27"/>
  <c r="AN27" i="44"/>
  <c r="AN24" i="45"/>
  <c r="AN67" i="45" s="1"/>
  <c r="AJ291" i="45"/>
  <c r="Z5" i="30"/>
  <c r="AK122" i="45"/>
  <c r="AA25" i="23"/>
  <c r="AJ137" i="45"/>
  <c r="Z13" i="32"/>
  <c r="AK114" i="45"/>
  <c r="AA17" i="23"/>
  <c r="AJ174" i="45"/>
  <c r="Z23" i="22"/>
  <c r="AK134" i="45"/>
  <c r="AA10" i="32"/>
  <c r="AK168" i="45"/>
  <c r="AA17" i="22"/>
  <c r="AK338" i="45"/>
  <c r="AA25" i="29"/>
  <c r="AK214" i="45"/>
  <c r="AA9" i="27"/>
  <c r="AO2" i="44"/>
  <c r="AO2" i="45"/>
  <c r="AK160" i="45"/>
  <c r="AA9" i="22"/>
  <c r="AJ256" i="45"/>
  <c r="Z24" i="25"/>
  <c r="AJ325" i="45"/>
  <c r="Z12" i="29"/>
  <c r="AK130" i="45"/>
  <c r="AA6" i="32"/>
  <c r="AJ326" i="45"/>
  <c r="Z13" i="29"/>
  <c r="AK123" i="45"/>
  <c r="AA26" i="23"/>
  <c r="AN59" i="45"/>
  <c r="AN358" i="45" s="1"/>
  <c r="AE18" i="26" s="1"/>
  <c r="AJ264" i="45"/>
  <c r="Z5" i="28"/>
  <c r="AL83" i="45"/>
  <c r="AL353" i="45"/>
  <c r="AC13" i="26" s="1"/>
  <c r="AJ121" i="45"/>
  <c r="Z24" i="23"/>
  <c r="AK162" i="45"/>
  <c r="AA11" i="22"/>
  <c r="AK189" i="45"/>
  <c r="AA11" i="31"/>
  <c r="AK177" i="45"/>
  <c r="AA26" i="22"/>
  <c r="AK268" i="45"/>
  <c r="AA9" i="28"/>
  <c r="AJ224" i="45"/>
  <c r="Z19" i="27"/>
  <c r="AA10" i="29"/>
  <c r="AK323" i="45"/>
  <c r="AL94" i="45"/>
  <c r="AL364" i="45"/>
  <c r="AC24" i="26" s="1"/>
  <c r="AO18" i="44"/>
  <c r="AO16" i="45"/>
  <c r="AL171" i="45"/>
  <c r="AB20" i="22"/>
  <c r="AJ145" i="45"/>
  <c r="Z21" i="32"/>
  <c r="AK141" i="45"/>
  <c r="AA17" i="32"/>
  <c r="AK235" i="45"/>
  <c r="AA4" i="25"/>
  <c r="AM13" i="44"/>
  <c r="AM11" i="45"/>
  <c r="AL294" i="45"/>
  <c r="AB8" i="30"/>
  <c r="AK253" i="45"/>
  <c r="AA21" i="25"/>
  <c r="AJ255" i="45"/>
  <c r="Z23" i="25"/>
  <c r="AK155" i="45"/>
  <c r="AA3" i="22"/>
  <c r="AK236" i="45"/>
  <c r="AA3" i="25"/>
  <c r="AL117" i="45"/>
  <c r="AB20" i="23"/>
  <c r="AK138" i="45"/>
  <c r="AA14" i="32"/>
  <c r="AJ164" i="45"/>
  <c r="Z13" i="22"/>
  <c r="AK211" i="45"/>
  <c r="AA6" i="27"/>
  <c r="AK195" i="45"/>
  <c r="AA17" i="31"/>
  <c r="AA16" i="28"/>
  <c r="AK275" i="45"/>
  <c r="AK339" i="45"/>
  <c r="AA26" i="29"/>
  <c r="AL105" i="45"/>
  <c r="AB8" i="23"/>
  <c r="AK284" i="45"/>
  <c r="AA25" i="28"/>
  <c r="AM29" i="44"/>
  <c r="AM26" i="45"/>
  <c r="AM96" i="45"/>
  <c r="AM366" i="45"/>
  <c r="AD26" i="26" s="1"/>
  <c r="AM88" i="45"/>
  <c r="AM62" i="45"/>
  <c r="AM361" i="45" s="1"/>
  <c r="AD21" i="26" s="1"/>
  <c r="AJ298" i="45"/>
  <c r="Z12" i="30"/>
  <c r="AK133" i="45"/>
  <c r="AA9" i="32"/>
  <c r="AL240" i="45"/>
  <c r="AB8" i="25"/>
  <c r="AK269" i="45"/>
  <c r="AA10" i="28"/>
  <c r="AJ190" i="45"/>
  <c r="Z12" i="31"/>
  <c r="AK289" i="45"/>
  <c r="AA4" i="30"/>
  <c r="AN85" i="45"/>
  <c r="AN355" i="45"/>
  <c r="AE15" i="26" s="1"/>
  <c r="AK93" i="45"/>
  <c r="AK336" i="45" s="1"/>
  <c r="AB20" i="30"/>
  <c r="AL306" i="45"/>
  <c r="AK106" i="45"/>
  <c r="AA9" i="23"/>
  <c r="AN26" i="44"/>
  <c r="AN23" i="45"/>
  <c r="AN66" i="45" s="1"/>
  <c r="AN21" i="44"/>
  <c r="AN19" i="45"/>
  <c r="AK231" i="45"/>
  <c r="AA26" i="27"/>
  <c r="AL146" i="45"/>
  <c r="AB22" i="32"/>
  <c r="AM46" i="45"/>
  <c r="AM344" i="45" s="1"/>
  <c r="AD4" i="26" s="1"/>
  <c r="AK188" i="45"/>
  <c r="AA10" i="31"/>
  <c r="AJ191" i="45"/>
  <c r="Z13" i="31"/>
  <c r="AO15" i="44"/>
  <c r="AO13" i="45"/>
  <c r="AO56" i="45" s="1"/>
  <c r="AJ136" i="45"/>
  <c r="Z12" i="32"/>
  <c r="AJ210" i="45"/>
  <c r="Z5" i="27"/>
  <c r="AK176" i="45"/>
  <c r="AA25" i="22"/>
  <c r="AL159" i="45"/>
  <c r="AB8" i="22"/>
  <c r="AK165" i="45"/>
  <c r="AA14" i="22"/>
  <c r="AK248" i="45"/>
  <c r="AA16" i="25"/>
  <c r="AL186" i="45"/>
  <c r="AB8" i="31"/>
  <c r="AK297" i="45"/>
  <c r="AA11" i="30"/>
  <c r="AK180" i="45"/>
  <c r="AA2" i="31"/>
  <c r="AJ104" i="45"/>
  <c r="Z7" i="23"/>
  <c r="AK238" i="45"/>
  <c r="AA6" i="25"/>
  <c r="AJ282" i="45"/>
  <c r="Z23" i="28"/>
  <c r="Z21" i="30"/>
  <c r="AJ307" i="45"/>
  <c r="AA11" i="29"/>
  <c r="AK324" i="45"/>
  <c r="AK285" i="45"/>
  <c r="AA26" i="28"/>
  <c r="AN4" i="44"/>
  <c r="AN3" i="45"/>
  <c r="AK273" i="45"/>
  <c r="AA14" i="28"/>
  <c r="AL241" i="45"/>
  <c r="AB9" i="25"/>
  <c r="AJ170" i="45"/>
  <c r="Z19" i="22"/>
  <c r="AM48" i="45"/>
  <c r="AM346" i="45" s="1"/>
  <c r="AD6" i="26" s="1"/>
  <c r="AJ218" i="45"/>
  <c r="Z13" i="27"/>
  <c r="AK149" i="45"/>
  <c r="AA25" i="32"/>
  <c r="AL333" i="45"/>
  <c r="AB20" i="29"/>
  <c r="AK337" i="45"/>
  <c r="AA24" i="29"/>
  <c r="AA4" i="29"/>
  <c r="AK316" i="45"/>
  <c r="AO81" i="45"/>
  <c r="AO351" i="45"/>
  <c r="AF11" i="26" s="1"/>
  <c r="AL47" i="45"/>
  <c r="AL345" i="45" s="1"/>
  <c r="AC5" i="26" s="1"/>
  <c r="AL84" i="45"/>
  <c r="AL219" i="45" s="1"/>
  <c r="AK108" i="45"/>
  <c r="AA11" i="23"/>
  <c r="AJ172" i="45"/>
  <c r="Z21" i="22"/>
  <c r="AL247" i="45"/>
  <c r="AB15" i="25"/>
  <c r="AK261" i="45"/>
  <c r="AA2" i="28"/>
  <c r="AN57" i="45"/>
  <c r="AN356" i="45" s="1"/>
  <c r="AE16" i="26" s="1"/>
  <c r="AM80" i="45"/>
  <c r="AM350" i="45"/>
  <c r="AD10" i="26" s="1"/>
  <c r="AK295" i="45"/>
  <c r="AA9" i="30"/>
  <c r="AK222" i="45"/>
  <c r="AA17" i="27"/>
  <c r="AK258" i="45"/>
  <c r="AA26" i="25"/>
  <c r="AO16" i="44"/>
  <c r="AO14" i="45"/>
  <c r="AN28" i="44"/>
  <c r="AN25" i="45"/>
  <c r="AL328" i="45"/>
  <c r="AB15" i="29"/>
  <c r="AL200" i="45"/>
  <c r="AB22" i="31"/>
  <c r="AJ197" i="45"/>
  <c r="Z19" i="31"/>
  <c r="AK246" i="45"/>
  <c r="AA14" i="25"/>
  <c r="AL234" i="45"/>
  <c r="AB2" i="25"/>
  <c r="AL227" i="45"/>
  <c r="AB22" i="27"/>
  <c r="AJ332" i="45"/>
  <c r="Z19" i="29"/>
  <c r="AN6" i="44"/>
  <c r="AN5" i="45"/>
  <c r="AN48" i="45" s="1"/>
  <c r="AK154" i="45"/>
  <c r="AA4" i="22"/>
  <c r="AL53" i="45"/>
  <c r="AL352" i="45" s="1"/>
  <c r="AC12" i="26" s="1"/>
  <c r="AP11" i="44"/>
  <c r="AP9" i="45"/>
  <c r="AK243" i="45"/>
  <c r="AA11" i="25"/>
  <c r="AK142" i="45"/>
  <c r="AA18" i="32"/>
  <c r="AM5" i="44"/>
  <c r="AM4" i="45"/>
  <c r="AL60" i="45"/>
  <c r="AL359" i="45" s="1"/>
  <c r="AC19" i="26" s="1"/>
  <c r="AM85" i="45"/>
  <c r="AM166" i="45" s="1"/>
  <c r="AM65" i="45"/>
  <c r="AM365" i="45" s="1"/>
  <c r="AD25" i="26" s="1"/>
  <c r="Z19" i="30"/>
  <c r="AJ305" i="45"/>
  <c r="AK242" i="45"/>
  <c r="AA10" i="25"/>
  <c r="AK223" i="45"/>
  <c r="AA18" i="27"/>
  <c r="AJ175" i="45"/>
  <c r="Z24" i="22"/>
  <c r="AM12" i="44"/>
  <c r="AM10" i="45"/>
  <c r="AK157" i="45"/>
  <c r="AA6" i="22"/>
  <c r="AJ202" i="45"/>
  <c r="Z24" i="31"/>
  <c r="AK181" i="45"/>
  <c r="AA4" i="31"/>
  <c r="AJ131" i="45"/>
  <c r="Z7" i="32"/>
  <c r="AL144" i="45"/>
  <c r="AB20" i="32"/>
  <c r="AJ334" i="45"/>
  <c r="Z21" i="29"/>
  <c r="AM19" i="44"/>
  <c r="AM17" i="45"/>
  <c r="AM60" i="45" s="1"/>
  <c r="AK209" i="45"/>
  <c r="AA3" i="27"/>
  <c r="AJ278" i="45"/>
  <c r="Z19" i="28"/>
  <c r="AK249" i="45"/>
  <c r="AA17" i="25"/>
  <c r="AK111" i="45"/>
  <c r="AA14" i="23"/>
  <c r="AK262" i="45"/>
  <c r="AA4" i="28"/>
  <c r="AK103" i="45"/>
  <c r="AA6" i="23"/>
  <c r="AJ129" i="45"/>
  <c r="Z5" i="32"/>
  <c r="AN25" i="44"/>
  <c r="AN22" i="45"/>
  <c r="AK107" i="45"/>
  <c r="AA10" i="23"/>
  <c r="AK207" i="45"/>
  <c r="AA2" i="27"/>
  <c r="AK182" i="45"/>
  <c r="AA3" i="31"/>
  <c r="AJ118" i="45"/>
  <c r="Z21" i="23"/>
  <c r="AJ271" i="45"/>
  <c r="Z12" i="28"/>
  <c r="Z5" i="29"/>
  <c r="AJ318" i="45"/>
  <c r="AK276" i="45"/>
  <c r="AA17" i="28"/>
  <c r="AK296" i="45"/>
  <c r="AA10" i="30"/>
  <c r="AJ185" i="45"/>
  <c r="Z7" i="31"/>
  <c r="AK281" i="45"/>
  <c r="AA22" i="28"/>
  <c r="AK184" i="45"/>
  <c r="AA6" i="31"/>
  <c r="AL64" i="45"/>
  <c r="AL363" i="45" s="1"/>
  <c r="AC23" i="26" s="1"/>
  <c r="AK89" i="45"/>
  <c r="AA17" i="30"/>
  <c r="AK303" i="45"/>
  <c r="AK128" i="45"/>
  <c r="AA3" i="32"/>
  <c r="AL225" i="45"/>
  <c r="AB20" i="27"/>
  <c r="AJ163" i="45"/>
  <c r="Z12" i="22"/>
  <c r="AJ109" i="45"/>
  <c r="Z12" i="23"/>
  <c r="AK229" i="45"/>
  <c r="AA24" i="27"/>
  <c r="AK161" i="45"/>
  <c r="AA10" i="22"/>
  <c r="AK194" i="45"/>
  <c r="AA16" i="31"/>
  <c r="AB2" i="29"/>
  <c r="AL315" i="45"/>
  <c r="AA22" i="30"/>
  <c r="AK308" i="45"/>
  <c r="AM23" i="44"/>
  <c r="AM21" i="45"/>
  <c r="AL100" i="45"/>
  <c r="AB4" i="23"/>
  <c r="AJ299" i="45"/>
  <c r="Z13" i="30"/>
  <c r="AK113" i="45"/>
  <c r="AA16" i="23"/>
  <c r="AK327" i="45"/>
  <c r="AA14" i="29"/>
  <c r="AL267" i="45"/>
  <c r="AB8" i="28"/>
  <c r="AJ201" i="45"/>
  <c r="Z23" i="31"/>
  <c r="AK204" i="45"/>
  <c r="AA26" i="31"/>
  <c r="AK270" i="45"/>
  <c r="AA11" i="28"/>
  <c r="AK292" i="45"/>
  <c r="AA6" i="30"/>
  <c r="AL173" i="45"/>
  <c r="AB22" i="22"/>
  <c r="AK226" i="45"/>
  <c r="AA21" i="27"/>
  <c r="AL153" i="45"/>
  <c r="AB2" i="22"/>
  <c r="AB15" i="30"/>
  <c r="AL301" i="45"/>
  <c r="AN61" i="45"/>
  <c r="AN360" i="45" s="1"/>
  <c r="AE20" i="26" s="1"/>
  <c r="AM63" i="45"/>
  <c r="AM362" i="45" s="1"/>
  <c r="AD22" i="26" s="1"/>
  <c r="AK265" i="45"/>
  <c r="AA6" i="28"/>
  <c r="AJ116" i="45"/>
  <c r="Z19" i="23"/>
  <c r="AK187" i="45"/>
  <c r="AA9" i="31"/>
  <c r="AJ244" i="45"/>
  <c r="Z12" i="25"/>
  <c r="AK203" i="45"/>
  <c r="AA25" i="31"/>
  <c r="AN22" i="44"/>
  <c r="AN20" i="45"/>
  <c r="AK215" i="45"/>
  <c r="AA10" i="27"/>
  <c r="AJ148" i="45"/>
  <c r="Z24" i="32"/>
  <c r="AB8" i="29"/>
  <c r="AL321" i="45"/>
  <c r="AL274" i="45"/>
  <c r="AB15" i="28"/>
  <c r="AJ228" i="45"/>
  <c r="Z23" i="27"/>
  <c r="AL252" i="45"/>
  <c r="AB20" i="25"/>
  <c r="AJ156" i="45"/>
  <c r="Z5" i="22"/>
  <c r="AM27" i="45" l="1"/>
  <c r="AM28" i="45" s="1"/>
  <c r="AN86" i="45"/>
  <c r="AL254" i="45"/>
  <c r="AL132" i="45"/>
  <c r="AL43" i="45"/>
  <c r="AL75" i="45"/>
  <c r="AM76" i="45"/>
  <c r="AL93" i="45"/>
  <c r="AK169" i="45"/>
  <c r="AA18" i="22"/>
  <c r="AA18" i="30"/>
  <c r="AK304" i="45"/>
  <c r="AK331" i="45"/>
  <c r="AA18" i="29"/>
  <c r="AM73" i="45"/>
  <c r="AK196" i="45"/>
  <c r="AA18" i="31"/>
  <c r="AK115" i="45"/>
  <c r="AA18" i="23"/>
  <c r="AN87" i="45"/>
  <c r="AA18" i="28"/>
  <c r="AK277" i="45"/>
  <c r="AN78" i="45"/>
  <c r="AL336" i="45"/>
  <c r="AB23" i="29"/>
  <c r="AC14" i="27"/>
  <c r="AB7" i="29"/>
  <c r="AN166" i="45"/>
  <c r="AD15" i="22"/>
  <c r="AB6" i="29"/>
  <c r="AL319" i="45"/>
  <c r="AK120" i="45"/>
  <c r="AA23" i="23"/>
  <c r="AO61" i="45"/>
  <c r="AO360" i="45" s="1"/>
  <c r="AF20" i="26" s="1"/>
  <c r="AN63" i="45"/>
  <c r="AN362" i="45" s="1"/>
  <c r="AE22" i="26" s="1"/>
  <c r="AC15" i="30"/>
  <c r="AM301" i="45"/>
  <c r="AK271" i="45"/>
  <c r="AA12" i="28"/>
  <c r="AL262" i="45"/>
  <c r="AB4" i="28"/>
  <c r="AK131" i="45"/>
  <c r="AA7" i="32"/>
  <c r="AK170" i="45"/>
  <c r="AA19" i="22"/>
  <c r="AL238" i="45"/>
  <c r="AB6" i="25"/>
  <c r="AL176" i="45"/>
  <c r="AB25" i="22"/>
  <c r="AL231" i="45"/>
  <c r="AB26" i="27"/>
  <c r="AN29" i="44"/>
  <c r="AN26" i="45"/>
  <c r="AL138" i="45"/>
  <c r="AB14" i="32"/>
  <c r="AN13" i="44"/>
  <c r="AN11" i="45"/>
  <c r="AK224" i="45"/>
  <c r="AA19" i="27"/>
  <c r="AN88" i="45"/>
  <c r="AL214" i="45"/>
  <c r="AB9" i="27"/>
  <c r="AK291" i="45"/>
  <c r="AA5" i="30"/>
  <c r="AO87" i="45"/>
  <c r="AO357" i="45"/>
  <c r="AF17" i="26" s="1"/>
  <c r="AB25" i="30"/>
  <c r="AL311" i="45"/>
  <c r="AL329" i="45"/>
  <c r="AB16" i="29"/>
  <c r="AL127" i="45"/>
  <c r="AB4" i="32"/>
  <c r="AM288" i="45"/>
  <c r="AC2" i="30"/>
  <c r="AP20" i="44"/>
  <c r="AP18" i="45"/>
  <c r="AM267" i="45"/>
  <c r="AC8" i="28"/>
  <c r="AL194" i="45"/>
  <c r="AB16" i="31"/>
  <c r="AL154" i="45"/>
  <c r="AB4" i="22"/>
  <c r="AC22" i="31"/>
  <c r="AB4" i="29"/>
  <c r="AL316" i="45"/>
  <c r="AN62" i="45"/>
  <c r="AN361" i="45" s="1"/>
  <c r="AE21" i="26" s="1"/>
  <c r="AK190" i="45"/>
  <c r="AA12" i="31"/>
  <c r="AN74" i="45"/>
  <c r="AN343" i="45"/>
  <c r="AE3" i="26" s="1"/>
  <c r="AP17" i="44"/>
  <c r="AP15" i="45"/>
  <c r="AB3" i="29"/>
  <c r="AL317" i="45"/>
  <c r="AB16" i="30"/>
  <c r="AL302" i="45"/>
  <c r="AA19" i="30"/>
  <c r="AK305" i="45"/>
  <c r="AK118" i="45"/>
  <c r="AA21" i="23"/>
  <c r="AL111" i="45"/>
  <c r="AB14" i="23"/>
  <c r="AL181" i="45"/>
  <c r="AB4" i="31"/>
  <c r="AM95" i="45"/>
  <c r="AC9" i="25"/>
  <c r="AK104" i="45"/>
  <c r="AA7" i="23"/>
  <c r="AK210" i="45"/>
  <c r="AA5" i="27"/>
  <c r="AO21" i="44"/>
  <c r="AO19" i="45"/>
  <c r="AL284" i="45"/>
  <c r="AB25" i="28"/>
  <c r="AM117" i="45"/>
  <c r="AC20" i="23"/>
  <c r="AL235" i="45"/>
  <c r="AB4" i="25"/>
  <c r="AL268" i="45"/>
  <c r="AB9" i="28"/>
  <c r="AL123" i="45"/>
  <c r="AB26" i="23"/>
  <c r="AL338" i="45"/>
  <c r="AB25" i="29"/>
  <c r="AO27" i="44"/>
  <c r="AO24" i="45"/>
  <c r="AO67" i="45" s="1"/>
  <c r="AL150" i="45"/>
  <c r="AB26" i="32"/>
  <c r="AM193" i="45"/>
  <c r="AC15" i="31"/>
  <c r="AL250" i="45"/>
  <c r="AB18" i="25"/>
  <c r="AM69" i="45"/>
  <c r="AM364" i="45" s="1"/>
  <c r="AD24" i="26" s="1"/>
  <c r="AO22" i="44"/>
  <c r="AO20" i="45"/>
  <c r="AL203" i="45"/>
  <c r="AB25" i="31"/>
  <c r="AM153" i="45"/>
  <c r="AC2" i="22"/>
  <c r="AL327" i="45"/>
  <c r="AB14" i="29"/>
  <c r="AN96" i="45"/>
  <c r="AN366" i="45"/>
  <c r="AE26" i="26" s="1"/>
  <c r="AL269" i="45"/>
  <c r="AB10" i="28"/>
  <c r="AK158" i="45"/>
  <c r="AA7" i="22"/>
  <c r="AL263" i="45"/>
  <c r="AB3" i="28"/>
  <c r="AL283" i="45"/>
  <c r="AB24" i="28"/>
  <c r="AB24" i="30"/>
  <c r="AL310" i="45"/>
  <c r="AM328" i="45"/>
  <c r="AC15" i="29"/>
  <c r="AL261" i="45"/>
  <c r="AB2" i="28"/>
  <c r="AL184" i="45"/>
  <c r="AB6" i="31"/>
  <c r="AL182" i="45"/>
  <c r="AB3" i="31"/>
  <c r="AL249" i="45"/>
  <c r="AB17" i="25"/>
  <c r="AK202" i="45"/>
  <c r="AA24" i="31"/>
  <c r="AL89" i="45"/>
  <c r="AN76" i="45"/>
  <c r="AN346" i="45"/>
  <c r="AE6" i="26" s="1"/>
  <c r="AN68" i="45"/>
  <c r="AN350" i="45" s="1"/>
  <c r="AE10" i="26" s="1"/>
  <c r="AN80" i="45"/>
  <c r="AL337" i="45"/>
  <c r="AB24" i="29"/>
  <c r="AL273" i="45"/>
  <c r="AB14" i="28"/>
  <c r="AL180" i="45"/>
  <c r="AB2" i="31"/>
  <c r="AK136" i="45"/>
  <c r="AA12" i="32"/>
  <c r="AO26" i="44"/>
  <c r="AO23" i="45"/>
  <c r="AO66" i="45" s="1"/>
  <c r="AM105" i="45"/>
  <c r="AC8" i="23"/>
  <c r="AL236" i="45"/>
  <c r="AB3" i="25"/>
  <c r="AL141" i="45"/>
  <c r="AB17" i="32"/>
  <c r="AL177" i="45"/>
  <c r="AB26" i="22"/>
  <c r="AK326" i="45"/>
  <c r="AA13" i="29"/>
  <c r="AL168" i="45"/>
  <c r="AB17" i="22"/>
  <c r="AL216" i="45"/>
  <c r="AB11" i="27"/>
  <c r="AM101" i="45"/>
  <c r="AC3" i="23"/>
  <c r="AM49" i="45"/>
  <c r="AM347" i="45" s="1"/>
  <c r="AD7" i="26" s="1"/>
  <c r="AK245" i="45"/>
  <c r="AA13" i="25"/>
  <c r="AK212" i="45"/>
  <c r="AA7" i="27"/>
  <c r="AK244" i="45"/>
  <c r="AA12" i="25"/>
  <c r="AL113" i="45"/>
  <c r="AB16" i="23"/>
  <c r="AO6" i="44"/>
  <c r="AO5" i="45"/>
  <c r="AO48" i="45" s="1"/>
  <c r="AO28" i="44"/>
  <c r="AO25" i="45"/>
  <c r="AM247" i="45"/>
  <c r="AC15" i="25"/>
  <c r="AN46" i="45"/>
  <c r="AO85" i="45"/>
  <c r="AO355" i="45"/>
  <c r="AF15" i="26" s="1"/>
  <c r="AM240" i="45"/>
  <c r="AC8" i="25"/>
  <c r="AC22" i="23"/>
  <c r="AM213" i="45"/>
  <c r="AC8" i="27"/>
  <c r="AN7" i="44"/>
  <c r="AN6" i="45"/>
  <c r="AN49" i="45" s="1"/>
  <c r="AK266" i="45"/>
  <c r="AA7" i="28"/>
  <c r="AO50" i="45"/>
  <c r="AO348" i="45" s="1"/>
  <c r="AF8" i="26" s="1"/>
  <c r="AL226" i="45"/>
  <c r="AB21" i="27"/>
  <c r="AL281" i="45"/>
  <c r="AB22" i="28"/>
  <c r="AL207" i="45"/>
  <c r="AB2" i="27"/>
  <c r="AK278" i="45"/>
  <c r="AA19" i="28"/>
  <c r="AL157" i="45"/>
  <c r="AB6" i="22"/>
  <c r="AM47" i="45"/>
  <c r="AM345" i="45" s="1"/>
  <c r="AD5" i="26" s="1"/>
  <c r="AO57" i="45"/>
  <c r="AO356" i="45" s="1"/>
  <c r="AF16" i="26" s="1"/>
  <c r="AM333" i="45"/>
  <c r="AC20" i="29"/>
  <c r="AO4" i="44"/>
  <c r="AO3" i="45"/>
  <c r="AL297" i="45"/>
  <c r="AB11" i="30"/>
  <c r="AP15" i="44"/>
  <c r="AP13" i="45"/>
  <c r="AL106" i="45"/>
  <c r="AB9" i="23"/>
  <c r="AL339" i="45"/>
  <c r="AB26" i="29"/>
  <c r="AK145" i="45"/>
  <c r="AA21" i="32"/>
  <c r="AL189" i="45"/>
  <c r="AB11" i="31"/>
  <c r="AL130" i="45"/>
  <c r="AB6" i="32"/>
  <c r="AL134" i="45"/>
  <c r="AB10" i="32"/>
  <c r="AL135" i="45"/>
  <c r="AB11" i="32"/>
  <c r="AK183" i="45"/>
  <c r="AA5" i="31"/>
  <c r="AC22" i="25"/>
  <c r="AP8" i="44"/>
  <c r="AP7" i="45"/>
  <c r="AP50" i="45" s="1"/>
  <c r="AK197" i="45"/>
  <c r="AA19" i="31"/>
  <c r="AL161" i="45"/>
  <c r="AB10" i="22"/>
  <c r="AK228" i="45"/>
  <c r="AA23" i="27"/>
  <c r="AL187" i="45"/>
  <c r="AB9" i="31"/>
  <c r="AC22" i="22"/>
  <c r="AK299" i="45"/>
  <c r="AA13" i="30"/>
  <c r="AK109" i="45"/>
  <c r="AA12" i="23"/>
  <c r="AM53" i="45"/>
  <c r="AM352" i="45" s="1"/>
  <c r="AD12" i="26" s="1"/>
  <c r="AN5" i="44"/>
  <c r="AN4" i="45"/>
  <c r="AK332" i="45"/>
  <c r="AA19" i="29"/>
  <c r="AP16" i="44"/>
  <c r="AP14" i="45"/>
  <c r="AC20" i="30"/>
  <c r="AM306" i="45"/>
  <c r="AL133" i="45"/>
  <c r="AB9" i="32"/>
  <c r="AL275" i="45"/>
  <c r="AB16" i="28"/>
  <c r="AM126" i="45"/>
  <c r="AC2" i="32"/>
  <c r="AL99" i="45"/>
  <c r="AB2" i="23"/>
  <c r="AD20" i="28"/>
  <c r="AL208" i="45"/>
  <c r="AB4" i="27"/>
  <c r="AC22" i="29"/>
  <c r="AM54" i="45"/>
  <c r="AM353" i="45" s="1"/>
  <c r="AD13" i="26" s="1"/>
  <c r="AK156" i="45"/>
  <c r="AA5" i="22"/>
  <c r="AL229" i="45"/>
  <c r="AB24" i="27"/>
  <c r="AL107" i="45"/>
  <c r="AB10" i="23"/>
  <c r="AN12" i="44"/>
  <c r="AN10" i="45"/>
  <c r="AN53" i="45" s="1"/>
  <c r="AL285" i="45"/>
  <c r="AB26" i="28"/>
  <c r="AM186" i="45"/>
  <c r="AC8" i="31"/>
  <c r="AK191" i="45"/>
  <c r="AA13" i="31"/>
  <c r="AL155" i="45"/>
  <c r="AB3" i="22"/>
  <c r="AM171" i="45"/>
  <c r="AC20" i="22"/>
  <c r="AL162" i="45"/>
  <c r="AB11" i="22"/>
  <c r="AK325" i="45"/>
  <c r="AA12" i="29"/>
  <c r="AK174" i="45"/>
  <c r="AA23" i="22"/>
  <c r="AL221" i="45"/>
  <c r="AB16" i="27"/>
  <c r="AL290" i="45"/>
  <c r="AB3" i="30"/>
  <c r="AN51" i="45"/>
  <c r="AN349" i="45" s="1"/>
  <c r="AE9" i="26" s="1"/>
  <c r="AL230" i="45"/>
  <c r="AB25" i="27"/>
  <c r="AK102" i="45"/>
  <c r="AA5" i="23"/>
  <c r="AM252" i="45"/>
  <c r="AC20" i="25"/>
  <c r="AK185" i="45"/>
  <c r="AA7" i="31"/>
  <c r="AL209" i="45"/>
  <c r="AB3" i="27"/>
  <c r="AM274" i="45"/>
  <c r="AC15" i="28"/>
  <c r="AK116" i="45"/>
  <c r="AA19" i="23"/>
  <c r="AL292" i="45"/>
  <c r="AB6" i="30"/>
  <c r="AM100" i="45"/>
  <c r="AC4" i="23"/>
  <c r="AK163" i="45"/>
  <c r="AA12" i="22"/>
  <c r="AN65" i="45"/>
  <c r="AN365" i="45" s="1"/>
  <c r="AE25" i="26" s="1"/>
  <c r="AM89" i="45"/>
  <c r="AM359" i="45"/>
  <c r="AD19" i="26" s="1"/>
  <c r="AL142" i="45"/>
  <c r="AB18" i="32"/>
  <c r="AC22" i="27"/>
  <c r="AL258" i="45"/>
  <c r="AB26" i="25"/>
  <c r="AK172" i="45"/>
  <c r="AA21" i="22"/>
  <c r="AB11" i="29"/>
  <c r="AL324" i="45"/>
  <c r="AK298" i="45"/>
  <c r="AA12" i="30"/>
  <c r="AO59" i="45"/>
  <c r="AO358" i="45" s="1"/>
  <c r="AF18" i="26" s="1"/>
  <c r="AB9" i="29"/>
  <c r="AL322" i="45"/>
  <c r="AN55" i="45"/>
  <c r="AN354" i="45" s="1"/>
  <c r="AE14" i="26" s="1"/>
  <c r="AK251" i="45"/>
  <c r="AA19" i="25"/>
  <c r="AM112" i="45"/>
  <c r="AC15" i="23"/>
  <c r="AO9" i="44"/>
  <c r="AO8" i="45"/>
  <c r="AL167" i="45"/>
  <c r="AB16" i="22"/>
  <c r="AK217" i="45"/>
  <c r="AA12" i="27"/>
  <c r="AK201" i="45"/>
  <c r="AA23" i="31"/>
  <c r="AC8" i="29"/>
  <c r="AM321" i="45"/>
  <c r="AM64" i="45"/>
  <c r="AM363" i="45" s="1"/>
  <c r="AD23" i="26" s="1"/>
  <c r="AL296" i="45"/>
  <c r="AB10" i="30"/>
  <c r="AO25" i="44"/>
  <c r="AO22" i="45"/>
  <c r="AO65" i="45" s="1"/>
  <c r="AN19" i="44"/>
  <c r="AN17" i="45"/>
  <c r="AN60" i="45" s="1"/>
  <c r="AK175" i="45"/>
  <c r="AA24" i="22"/>
  <c r="AL149" i="45"/>
  <c r="AB25" i="32"/>
  <c r="AL248" i="45"/>
  <c r="AB16" i="25"/>
  <c r="AL188" i="45"/>
  <c r="AB10" i="31"/>
  <c r="AM91" i="45"/>
  <c r="AL195" i="45"/>
  <c r="AB17" i="31"/>
  <c r="AK255" i="45"/>
  <c r="AA23" i="25"/>
  <c r="AP18" i="44"/>
  <c r="AP16" i="45"/>
  <c r="AK121" i="45"/>
  <c r="AA24" i="23"/>
  <c r="AK256" i="45"/>
  <c r="AA24" i="25"/>
  <c r="AL114" i="45"/>
  <c r="AB17" i="23"/>
  <c r="AO14" i="44"/>
  <c r="AO12" i="45"/>
  <c r="AB26" i="30"/>
  <c r="AL312" i="45"/>
  <c r="AM198" i="45"/>
  <c r="AC20" i="31"/>
  <c r="AK237" i="45"/>
  <c r="AA5" i="25"/>
  <c r="AK147" i="45"/>
  <c r="AL270" i="45"/>
  <c r="AB11" i="28"/>
  <c r="AN23" i="44"/>
  <c r="AN21" i="45"/>
  <c r="AM225" i="45"/>
  <c r="AC20" i="27"/>
  <c r="AA21" i="30"/>
  <c r="AK307" i="45"/>
  <c r="AL192" i="45"/>
  <c r="AB14" i="31"/>
  <c r="AL199" i="45"/>
  <c r="AB21" i="31"/>
  <c r="AK110" i="45"/>
  <c r="AA13" i="23"/>
  <c r="AL257" i="45"/>
  <c r="AB25" i="25"/>
  <c r="AL265" i="45"/>
  <c r="AB6" i="28"/>
  <c r="AL243" i="45"/>
  <c r="AB11" i="25"/>
  <c r="AM234" i="45"/>
  <c r="AC2" i="25"/>
  <c r="AL222" i="45"/>
  <c r="AB17" i="27"/>
  <c r="AL108" i="45"/>
  <c r="AB11" i="23"/>
  <c r="AM92" i="45"/>
  <c r="AM119" i="45" s="1"/>
  <c r="AB22" i="30"/>
  <c r="AL308" i="45"/>
  <c r="AL276" i="45"/>
  <c r="AB17" i="28"/>
  <c r="AK129" i="45"/>
  <c r="AA5" i="32"/>
  <c r="AK334" i="45"/>
  <c r="AA21" i="29"/>
  <c r="AL223" i="45"/>
  <c r="AB18" i="27"/>
  <c r="AP52" i="45"/>
  <c r="AP351" i="45" s="1"/>
  <c r="AG11" i="26" s="1"/>
  <c r="AK218" i="45"/>
  <c r="AA13" i="27"/>
  <c r="AL165" i="45"/>
  <c r="AB14" i="22"/>
  <c r="AL211" i="45"/>
  <c r="AB6" i="27"/>
  <c r="AL253" i="45"/>
  <c r="AB21" i="25"/>
  <c r="AL160" i="45"/>
  <c r="AB9" i="22"/>
  <c r="AK137" i="45"/>
  <c r="AA13" i="32"/>
  <c r="AK239" i="45"/>
  <c r="AA7" i="25"/>
  <c r="AL140" i="45"/>
  <c r="AB16" i="32"/>
  <c r="AM220" i="45"/>
  <c r="AC15" i="27"/>
  <c r="AL215" i="45"/>
  <c r="AB10" i="27"/>
  <c r="AK148" i="45"/>
  <c r="AA24" i="32"/>
  <c r="AA5" i="29"/>
  <c r="AK318" i="45"/>
  <c r="AQ11" i="44"/>
  <c r="AQ9" i="45"/>
  <c r="AL246" i="45"/>
  <c r="AB14" i="25"/>
  <c r="AL295" i="45"/>
  <c r="AB9" i="30"/>
  <c r="AL289" i="45"/>
  <c r="AB4" i="30"/>
  <c r="AB10" i="29"/>
  <c r="AL323" i="45"/>
  <c r="AO45" i="45"/>
  <c r="AB14" i="30"/>
  <c r="AL300" i="45"/>
  <c r="AL330" i="45"/>
  <c r="AB17" i="29"/>
  <c r="AK293" i="45"/>
  <c r="AA7" i="30"/>
  <c r="AM139" i="45"/>
  <c r="AC15" i="32"/>
  <c r="AL204" i="45"/>
  <c r="AB26" i="31"/>
  <c r="AL128" i="45"/>
  <c r="AB3" i="32"/>
  <c r="AN90" i="45"/>
  <c r="AN279" i="45" s="1"/>
  <c r="AC2" i="29"/>
  <c r="AM315" i="45"/>
  <c r="AB17" i="30"/>
  <c r="AL303" i="45"/>
  <c r="AL103" i="45"/>
  <c r="AB6" i="23"/>
  <c r="AM144" i="45"/>
  <c r="AC20" i="32"/>
  <c r="AL242" i="45"/>
  <c r="AB10" i="25"/>
  <c r="AL82" i="45"/>
  <c r="AK282" i="45"/>
  <c r="AA23" i="28"/>
  <c r="AM159" i="45"/>
  <c r="AC8" i="22"/>
  <c r="AM146" i="45"/>
  <c r="AC22" i="32"/>
  <c r="AK164" i="45"/>
  <c r="AA13" i="22"/>
  <c r="AM294" i="45"/>
  <c r="AC8" i="30"/>
  <c r="AK264" i="45"/>
  <c r="AA5" i="28"/>
  <c r="AP2" i="44"/>
  <c r="AP2" i="45"/>
  <c r="AL122" i="45"/>
  <c r="AB25" i="23"/>
  <c r="AL280" i="45"/>
  <c r="AB21" i="28"/>
  <c r="AA23" i="30"/>
  <c r="AK309" i="45"/>
  <c r="AM84" i="45"/>
  <c r="AM219" i="45" s="1"/>
  <c r="AM79" i="45"/>
  <c r="AM241" i="45" s="1"/>
  <c r="AL77" i="45"/>
  <c r="AL320" i="45" s="1"/>
  <c r="AK272" i="45"/>
  <c r="AA13" i="28"/>
  <c r="AK143" i="45"/>
  <c r="AA19" i="32"/>
  <c r="AN27" i="45" l="1"/>
  <c r="AN28" i="45" s="1"/>
  <c r="AN84" i="45"/>
  <c r="AN219" i="45" s="1"/>
  <c r="AO342" i="45"/>
  <c r="AF2" i="26" s="1"/>
  <c r="AM43" i="45"/>
  <c r="AN344" i="45"/>
  <c r="AE4" i="26" s="1"/>
  <c r="AM132" i="45"/>
  <c r="AC8" i="32"/>
  <c r="AN91" i="45"/>
  <c r="AN95" i="45"/>
  <c r="AO86" i="45"/>
  <c r="AL277" i="45"/>
  <c r="AB18" i="28"/>
  <c r="AM200" i="45"/>
  <c r="AN92" i="45"/>
  <c r="AN119" i="45" s="1"/>
  <c r="AM82" i="45"/>
  <c r="AL115" i="45"/>
  <c r="AB18" i="23"/>
  <c r="AB18" i="31"/>
  <c r="AL196" i="45"/>
  <c r="AL331" i="45"/>
  <c r="AB18" i="29"/>
  <c r="AM173" i="45"/>
  <c r="AB18" i="30"/>
  <c r="AL304" i="45"/>
  <c r="AL169" i="45"/>
  <c r="AB18" i="22"/>
  <c r="AD22" i="23"/>
  <c r="AC7" i="29"/>
  <c r="AD9" i="25"/>
  <c r="AE20" i="28"/>
  <c r="AD14" i="27"/>
  <c r="AM330" i="45"/>
  <c r="AC17" i="29"/>
  <c r="AL147" i="45"/>
  <c r="AB23" i="32"/>
  <c r="AN328" i="45"/>
  <c r="AD15" i="29"/>
  <c r="AM327" i="45"/>
  <c r="AC14" i="29"/>
  <c r="AP27" i="44"/>
  <c r="AP24" i="45"/>
  <c r="AP67" i="45" s="1"/>
  <c r="AL210" i="45"/>
  <c r="AB5" i="27"/>
  <c r="AC3" i="29"/>
  <c r="AM317" i="45"/>
  <c r="AM231" i="45"/>
  <c r="AC26" i="27"/>
  <c r="AC24" i="29"/>
  <c r="AM160" i="45"/>
  <c r="AC9" i="22"/>
  <c r="AL129" i="45"/>
  <c r="AB5" i="32"/>
  <c r="AQ18" i="44"/>
  <c r="AQ16" i="45"/>
  <c r="AO95" i="45"/>
  <c r="AO365" i="45"/>
  <c r="AF25" i="26" s="1"/>
  <c r="AL143" i="45"/>
  <c r="AB19" i="32"/>
  <c r="AM103" i="45"/>
  <c r="AC6" i="23"/>
  <c r="AC14" i="30"/>
  <c r="AM300" i="45"/>
  <c r="AM257" i="45"/>
  <c r="AC25" i="25"/>
  <c r="AP25" i="44"/>
  <c r="AP22" i="45"/>
  <c r="AP65" i="45" s="1"/>
  <c r="AN112" i="45"/>
  <c r="AD15" i="23"/>
  <c r="AM258" i="45"/>
  <c r="AC26" i="25"/>
  <c r="AL116" i="45"/>
  <c r="AB19" i="23"/>
  <c r="AM290" i="45"/>
  <c r="AC3" i="30"/>
  <c r="AN186" i="45"/>
  <c r="AD8" i="31"/>
  <c r="AM335" i="45"/>
  <c r="AM187" i="45"/>
  <c r="AC9" i="31"/>
  <c r="AM135" i="45"/>
  <c r="AC11" i="32"/>
  <c r="AM297" i="45"/>
  <c r="AC11" i="30"/>
  <c r="AM281" i="45"/>
  <c r="AC22" i="28"/>
  <c r="AN240" i="45"/>
  <c r="AD8" i="25"/>
  <c r="AL212" i="45"/>
  <c r="AB7" i="27"/>
  <c r="AM141" i="45"/>
  <c r="AC17" i="32"/>
  <c r="AM154" i="45"/>
  <c r="AC4" i="22"/>
  <c r="AO90" i="45"/>
  <c r="AO279" i="45" s="1"/>
  <c r="AN200" i="45"/>
  <c r="AD22" i="31"/>
  <c r="AP57" i="45"/>
  <c r="AP356" i="45" s="1"/>
  <c r="AG16" i="26" s="1"/>
  <c r="AO46" i="45"/>
  <c r="AO344" i="45" s="1"/>
  <c r="AF4" i="26" s="1"/>
  <c r="AN153" i="45"/>
  <c r="AD2" i="22"/>
  <c r="AM338" i="45"/>
  <c r="AC25" i="29"/>
  <c r="AL104" i="45"/>
  <c r="AB7" i="23"/>
  <c r="AM176" i="45"/>
  <c r="AC25" i="22"/>
  <c r="AL272" i="45"/>
  <c r="AB13" i="28"/>
  <c r="AO72" i="45"/>
  <c r="AC22" i="30"/>
  <c r="AM308" i="45"/>
  <c r="AL110" i="45"/>
  <c r="AB13" i="23"/>
  <c r="AM296" i="45"/>
  <c r="AC10" i="30"/>
  <c r="AL251" i="45"/>
  <c r="AB19" i="25"/>
  <c r="AM227" i="45"/>
  <c r="AN274" i="45"/>
  <c r="AD15" i="28"/>
  <c r="AM221" i="45"/>
  <c r="AC16" i="27"/>
  <c r="AM285" i="45"/>
  <c r="AC26" i="28"/>
  <c r="AM208" i="45"/>
  <c r="AC4" i="27"/>
  <c r="AQ16" i="44"/>
  <c r="AQ14" i="45"/>
  <c r="AQ57" i="45" s="1"/>
  <c r="AL228" i="45"/>
  <c r="AB23" i="27"/>
  <c r="AM134" i="45"/>
  <c r="AC10" i="32"/>
  <c r="AP4" i="44"/>
  <c r="AP3" i="45"/>
  <c r="AP46" i="45" s="1"/>
  <c r="AM226" i="45"/>
  <c r="AC21" i="27"/>
  <c r="AL245" i="45"/>
  <c r="AB13" i="25"/>
  <c r="AM236" i="45"/>
  <c r="AC3" i="25"/>
  <c r="AC24" i="30"/>
  <c r="AM194" i="45"/>
  <c r="AC16" i="31"/>
  <c r="AL291" i="45"/>
  <c r="AB5" i="30"/>
  <c r="AL183" i="45"/>
  <c r="AB5" i="31"/>
  <c r="AM177" i="45"/>
  <c r="AC26" i="22"/>
  <c r="AM253" i="45"/>
  <c r="AC21" i="25"/>
  <c r="AM276" i="45"/>
  <c r="AC17" i="28"/>
  <c r="AL237" i="45"/>
  <c r="AB5" i="25"/>
  <c r="AL255" i="45"/>
  <c r="AB23" i="25"/>
  <c r="AL164" i="45"/>
  <c r="AB13" i="22"/>
  <c r="AD2" i="29"/>
  <c r="AN315" i="45"/>
  <c r="AM215" i="45"/>
  <c r="AC10" i="27"/>
  <c r="AM211" i="45"/>
  <c r="AC6" i="27"/>
  <c r="AN198" i="45"/>
  <c r="AD20" i="31"/>
  <c r="AM195" i="45"/>
  <c r="AC17" i="31"/>
  <c r="AM93" i="45"/>
  <c r="AO78" i="45"/>
  <c r="AN73" i="45"/>
  <c r="AM77" i="45"/>
  <c r="AM320" i="45" s="1"/>
  <c r="AM203" i="45"/>
  <c r="AC25" i="31"/>
  <c r="AM123" i="45"/>
  <c r="AC26" i="23"/>
  <c r="AP58" i="45"/>
  <c r="AP357" i="45" s="1"/>
  <c r="AG17" i="26" s="1"/>
  <c r="AM238" i="45"/>
  <c r="AC6" i="25"/>
  <c r="AL120" i="45"/>
  <c r="AB23" i="23"/>
  <c r="AL264" i="45"/>
  <c r="AB5" i="28"/>
  <c r="AC17" i="30"/>
  <c r="AM303" i="45"/>
  <c r="AC10" i="29"/>
  <c r="AM323" i="45"/>
  <c r="AM199" i="45"/>
  <c r="AC21" i="31"/>
  <c r="AC26" i="30"/>
  <c r="AM312" i="45"/>
  <c r="AM142" i="45"/>
  <c r="AC18" i="32"/>
  <c r="AM209" i="45"/>
  <c r="AC3" i="27"/>
  <c r="AL174" i="45"/>
  <c r="AB23" i="22"/>
  <c r="AL332" i="45"/>
  <c r="AB19" i="29"/>
  <c r="AM161" i="45"/>
  <c r="AC10" i="22"/>
  <c r="AM130" i="45"/>
  <c r="AC6" i="32"/>
  <c r="AN333" i="45"/>
  <c r="AD20" i="29"/>
  <c r="AN105" i="45"/>
  <c r="AD8" i="23"/>
  <c r="AO63" i="45"/>
  <c r="AO362" i="45" s="1"/>
  <c r="AF22" i="26" s="1"/>
  <c r="AQ17" i="44"/>
  <c r="AQ15" i="45"/>
  <c r="AN267" i="45"/>
  <c r="AD8" i="28"/>
  <c r="AM214" i="45"/>
  <c r="AC9" i="27"/>
  <c r="AC6" i="29"/>
  <c r="AM319" i="45"/>
  <c r="AN144" i="45"/>
  <c r="AD20" i="32"/>
  <c r="AM265" i="45"/>
  <c r="AC6" i="28"/>
  <c r="AL172" i="45"/>
  <c r="AB21" i="22"/>
  <c r="AN173" i="45"/>
  <c r="AD22" i="22"/>
  <c r="AM207" i="45"/>
  <c r="AC2" i="27"/>
  <c r="AL244" i="45"/>
  <c r="AB12" i="25"/>
  <c r="AM165" i="45"/>
  <c r="AC14" i="22"/>
  <c r="AD8" i="29"/>
  <c r="AN321" i="45"/>
  <c r="AC9" i="29"/>
  <c r="AM322" i="45"/>
  <c r="AN82" i="45"/>
  <c r="AN352" i="45"/>
  <c r="AE12" i="26" s="1"/>
  <c r="AN47" i="45"/>
  <c r="AN345" i="45" s="1"/>
  <c r="AE5" i="26" s="1"/>
  <c r="AO96" i="45"/>
  <c r="AO366" i="45"/>
  <c r="AF26" i="26" s="1"/>
  <c r="AL202" i="45"/>
  <c r="AB24" i="31"/>
  <c r="AC24" i="28"/>
  <c r="AP22" i="44"/>
  <c r="AP20" i="45"/>
  <c r="AM268" i="45"/>
  <c r="AC9" i="28"/>
  <c r="AP61" i="45"/>
  <c r="AP360" i="45" s="1"/>
  <c r="AG20" i="26" s="1"/>
  <c r="AL170" i="45"/>
  <c r="AB19" i="22"/>
  <c r="AO19" i="44"/>
  <c r="AO17" i="45"/>
  <c r="AM108" i="45"/>
  <c r="AC11" i="23"/>
  <c r="AC14" i="31"/>
  <c r="AM192" i="45"/>
  <c r="AO55" i="45"/>
  <c r="AO354" i="45" s="1"/>
  <c r="AF14" i="26" s="1"/>
  <c r="AM188" i="45"/>
  <c r="AC10" i="31"/>
  <c r="AL185" i="45"/>
  <c r="AB7" i="31"/>
  <c r="AL325" i="45"/>
  <c r="AB12" i="29"/>
  <c r="AO12" i="44"/>
  <c r="AO10" i="45"/>
  <c r="AM99" i="45"/>
  <c r="AC2" i="23"/>
  <c r="AO5" i="44"/>
  <c r="AO4" i="45"/>
  <c r="AM189" i="45"/>
  <c r="AC11" i="31"/>
  <c r="AL266" i="45"/>
  <c r="AB7" i="28"/>
  <c r="AN247" i="45"/>
  <c r="AD15" i="25"/>
  <c r="AN101" i="45"/>
  <c r="AD3" i="23"/>
  <c r="AP26" i="44"/>
  <c r="AP23" i="45"/>
  <c r="AM181" i="45"/>
  <c r="AC4" i="31"/>
  <c r="AQ20" i="44"/>
  <c r="AQ18" i="45"/>
  <c r="AQ15" i="44"/>
  <c r="AQ13" i="45"/>
  <c r="AQ56" i="45" s="1"/>
  <c r="AN159" i="45"/>
  <c r="AD8" i="22"/>
  <c r="AM128" i="45"/>
  <c r="AC3" i="32"/>
  <c r="AM289" i="45"/>
  <c r="AC4" i="30"/>
  <c r="AN220" i="45"/>
  <c r="AD15" i="27"/>
  <c r="AL218" i="45"/>
  <c r="AB13" i="27"/>
  <c r="AB21" i="30"/>
  <c r="AL307" i="45"/>
  <c r="AP14" i="44"/>
  <c r="AP12" i="45"/>
  <c r="AP55" i="45" s="1"/>
  <c r="AM75" i="45"/>
  <c r="AN77" i="45"/>
  <c r="AN347" i="45"/>
  <c r="AE7" i="26" s="1"/>
  <c r="AO68" i="45"/>
  <c r="AO350" i="45" s="1"/>
  <c r="AF10" i="26" s="1"/>
  <c r="AM249" i="45"/>
  <c r="AC17" i="25"/>
  <c r="AM263" i="45"/>
  <c r="AC3" i="28"/>
  <c r="AM94" i="45"/>
  <c r="AM229" i="45" s="1"/>
  <c r="AM235" i="45"/>
  <c r="AC4" i="25"/>
  <c r="AL224" i="45"/>
  <c r="AB19" i="27"/>
  <c r="AL131" i="45"/>
  <c r="AB7" i="32"/>
  <c r="AO166" i="45"/>
  <c r="AE15" i="22"/>
  <c r="AM270" i="45"/>
  <c r="AC11" i="28"/>
  <c r="AM292" i="45"/>
  <c r="AC6" i="30"/>
  <c r="AP81" i="45"/>
  <c r="AM222" i="45"/>
  <c r="AC17" i="27"/>
  <c r="AM248" i="45"/>
  <c r="AC16" i="25"/>
  <c r="AL201" i="45"/>
  <c r="AB23" i="31"/>
  <c r="AO88" i="45"/>
  <c r="AN252" i="45"/>
  <c r="AD20" i="25"/>
  <c r="AM162" i="45"/>
  <c r="AC11" i="22"/>
  <c r="AM107" i="45"/>
  <c r="AC10" i="23"/>
  <c r="AN126" i="45"/>
  <c r="AD2" i="32"/>
  <c r="AL197" i="45"/>
  <c r="AB19" i="31"/>
  <c r="AL145" i="45"/>
  <c r="AB21" i="32"/>
  <c r="AO7" i="44"/>
  <c r="AO6" i="45"/>
  <c r="AP28" i="44"/>
  <c r="AP25" i="45"/>
  <c r="AM216" i="45"/>
  <c r="AC11" i="27"/>
  <c r="AL136" i="45"/>
  <c r="AB12" i="32"/>
  <c r="AC14" i="23"/>
  <c r="AM111" i="45"/>
  <c r="AL190" i="45"/>
  <c r="AB12" i="31"/>
  <c r="AN288" i="45"/>
  <c r="AD2" i="30"/>
  <c r="AN54" i="45"/>
  <c r="AN353" i="45" s="1"/>
  <c r="AE13" i="26" s="1"/>
  <c r="AP9" i="44"/>
  <c r="AP8" i="45"/>
  <c r="AP51" i="45" s="1"/>
  <c r="AN294" i="45"/>
  <c r="AD8" i="30"/>
  <c r="AM114" i="45"/>
  <c r="AC17" i="23"/>
  <c r="AP78" i="45"/>
  <c r="AP348" i="45"/>
  <c r="AG8" i="26" s="1"/>
  <c r="AO76" i="45"/>
  <c r="AO346" i="45"/>
  <c r="AF6" i="26" s="1"/>
  <c r="AM182" i="45"/>
  <c r="AC3" i="31"/>
  <c r="AL158" i="45"/>
  <c r="AB7" i="22"/>
  <c r="AM250" i="45"/>
  <c r="AC18" i="25"/>
  <c r="AN117" i="45"/>
  <c r="AD20" i="23"/>
  <c r="AO13" i="44"/>
  <c r="AO11" i="45"/>
  <c r="AM262" i="45"/>
  <c r="AC4" i="28"/>
  <c r="AM280" i="45"/>
  <c r="AC21" i="28"/>
  <c r="AL282" i="45"/>
  <c r="AB23" i="28"/>
  <c r="AM204" i="45"/>
  <c r="AC26" i="31"/>
  <c r="AM295" i="45"/>
  <c r="AC9" i="30"/>
  <c r="AM140" i="45"/>
  <c r="AC16" i="32"/>
  <c r="AN234" i="45"/>
  <c r="AD2" i="25"/>
  <c r="AN225" i="45"/>
  <c r="AD20" i="27"/>
  <c r="AM149" i="45"/>
  <c r="AC25" i="32"/>
  <c r="AL217" i="45"/>
  <c r="AB12" i="27"/>
  <c r="AL298" i="45"/>
  <c r="AB12" i="30"/>
  <c r="AL163" i="45"/>
  <c r="AB12" i="22"/>
  <c r="AL102" i="45"/>
  <c r="AB5" i="23"/>
  <c r="AN171" i="45"/>
  <c r="AD20" i="22"/>
  <c r="AC24" i="27"/>
  <c r="AM275" i="45"/>
  <c r="AC16" i="28"/>
  <c r="AL109" i="45"/>
  <c r="AB12" i="23"/>
  <c r="AQ8" i="44"/>
  <c r="AQ7" i="45"/>
  <c r="AQ50" i="45" s="1"/>
  <c r="AM339" i="45"/>
  <c r="AC26" i="29"/>
  <c r="AM157" i="45"/>
  <c r="AC6" i="22"/>
  <c r="AN213" i="45"/>
  <c r="AD8" i="27"/>
  <c r="AP6" i="44"/>
  <c r="AP5" i="45"/>
  <c r="AM168" i="45"/>
  <c r="AC17" i="22"/>
  <c r="AM180" i="45"/>
  <c r="AC2" i="31"/>
  <c r="AL118" i="45"/>
  <c r="AB21" i="23"/>
  <c r="AM127" i="45"/>
  <c r="AC4" i="32"/>
  <c r="AO74" i="45"/>
  <c r="AO343" i="45"/>
  <c r="AF3" i="26" s="1"/>
  <c r="AB23" i="30"/>
  <c r="AL309" i="45"/>
  <c r="AN139" i="45"/>
  <c r="AD15" i="32"/>
  <c r="AM246" i="45"/>
  <c r="AC14" i="25"/>
  <c r="AL239" i="45"/>
  <c r="AB7" i="25"/>
  <c r="AM223" i="45"/>
  <c r="AC18" i="27"/>
  <c r="AN64" i="45"/>
  <c r="AN363" i="45" s="1"/>
  <c r="AE23" i="26" s="1"/>
  <c r="AL256" i="45"/>
  <c r="AB24" i="25"/>
  <c r="AC11" i="29"/>
  <c r="AM324" i="45"/>
  <c r="AM184" i="45"/>
  <c r="AC6" i="31"/>
  <c r="AM269" i="45"/>
  <c r="AC10" i="28"/>
  <c r="AN193" i="45"/>
  <c r="AD15" i="31"/>
  <c r="AM284" i="45"/>
  <c r="AC25" i="28"/>
  <c r="AB19" i="30"/>
  <c r="AL305" i="45"/>
  <c r="AC4" i="29"/>
  <c r="AM316" i="45"/>
  <c r="AM138" i="45"/>
  <c r="AC14" i="32"/>
  <c r="AL271" i="45"/>
  <c r="AB12" i="28"/>
  <c r="AL148" i="45"/>
  <c r="AB24" i="32"/>
  <c r="AN146" i="45"/>
  <c r="AD22" i="32"/>
  <c r="AM122" i="45"/>
  <c r="AC25" i="23"/>
  <c r="AP45" i="45"/>
  <c r="AM242" i="45"/>
  <c r="AC10" i="25"/>
  <c r="AQ52" i="45"/>
  <c r="AQ351" i="45" s="1"/>
  <c r="AH11" i="26" s="1"/>
  <c r="AM243" i="45"/>
  <c r="AC11" i="25"/>
  <c r="AO23" i="44"/>
  <c r="AO21" i="45"/>
  <c r="AO64" i="45" s="1"/>
  <c r="AB24" i="22"/>
  <c r="AL175" i="45"/>
  <c r="AM167" i="45"/>
  <c r="AC16" i="22"/>
  <c r="AN100" i="45"/>
  <c r="AD4" i="23"/>
  <c r="AM230" i="45"/>
  <c r="AC25" i="27"/>
  <c r="AM155" i="45"/>
  <c r="AC3" i="22"/>
  <c r="AL156" i="45"/>
  <c r="AB5" i="22"/>
  <c r="AM133" i="45"/>
  <c r="AC9" i="32"/>
  <c r="AL299" i="45"/>
  <c r="AB13" i="30"/>
  <c r="AM254" i="45"/>
  <c r="AM106" i="45"/>
  <c r="AC9" i="23"/>
  <c r="AL278" i="45"/>
  <c r="AB19" i="28"/>
  <c r="AM113" i="45"/>
  <c r="AC16" i="23"/>
  <c r="AL326" i="45"/>
  <c r="AB13" i="29"/>
  <c r="AM273" i="45"/>
  <c r="AC14" i="28"/>
  <c r="AO62" i="45"/>
  <c r="AO361" i="45" s="1"/>
  <c r="AF21" i="26" s="1"/>
  <c r="AM329" i="45"/>
  <c r="AC16" i="29"/>
  <c r="AN69" i="45"/>
  <c r="AN364" i="45" s="1"/>
  <c r="AE24" i="26" s="1"/>
  <c r="AD15" i="30"/>
  <c r="AN301" i="45"/>
  <c r="AB5" i="29"/>
  <c r="AL318" i="45"/>
  <c r="AP59" i="45"/>
  <c r="AP358" i="45" s="1"/>
  <c r="AG18" i="26" s="1"/>
  <c r="AL191" i="45"/>
  <c r="AB13" i="31"/>
  <c r="AQ2" i="44"/>
  <c r="AQ2" i="45"/>
  <c r="AL293" i="45"/>
  <c r="AB7" i="30"/>
  <c r="AR11" i="44"/>
  <c r="AR9" i="45"/>
  <c r="AL137" i="45"/>
  <c r="AB13" i="32"/>
  <c r="AL334" i="45"/>
  <c r="AB21" i="29"/>
  <c r="AL121" i="45"/>
  <c r="AB24" i="23"/>
  <c r="AN89" i="45"/>
  <c r="AN359" i="45"/>
  <c r="AE19" i="26" s="1"/>
  <c r="AO51" i="45"/>
  <c r="AO349" i="45" s="1"/>
  <c r="AF9" i="26" s="1"/>
  <c r="AN79" i="45"/>
  <c r="AN241" i="45" s="1"/>
  <c r="AM83" i="45"/>
  <c r="AD20" i="30"/>
  <c r="AN306" i="45"/>
  <c r="AP56" i="45"/>
  <c r="AP355" i="45" s="1"/>
  <c r="AG15" i="26" s="1"/>
  <c r="AM261" i="45"/>
  <c r="AC2" i="28"/>
  <c r="AM150" i="45"/>
  <c r="AC26" i="32"/>
  <c r="AP21" i="44"/>
  <c r="AP19" i="45"/>
  <c r="AP62" i="45" s="1"/>
  <c r="AC16" i="30"/>
  <c r="AM302" i="45"/>
  <c r="AC25" i="30"/>
  <c r="AM311" i="45"/>
  <c r="AO29" i="44"/>
  <c r="AO26" i="45"/>
  <c r="AM336" i="45"/>
  <c r="AC23" i="29"/>
  <c r="AO27" i="45" l="1"/>
  <c r="AO28" i="45" s="1"/>
  <c r="AO92" i="45"/>
  <c r="AP87" i="45"/>
  <c r="AP342" i="45"/>
  <c r="AG2" i="26" s="1"/>
  <c r="AN132" i="45"/>
  <c r="AE8" i="32" s="1"/>
  <c r="AD8" i="32"/>
  <c r="AN43" i="45"/>
  <c r="AO79" i="45"/>
  <c r="AQ81" i="45"/>
  <c r="AN93" i="45"/>
  <c r="AP90" i="45"/>
  <c r="AP279" i="45" s="1"/>
  <c r="AM169" i="45"/>
  <c r="AC18" i="22"/>
  <c r="AP72" i="45"/>
  <c r="AO73" i="45"/>
  <c r="AC18" i="30"/>
  <c r="AM304" i="45"/>
  <c r="AM310" i="45"/>
  <c r="AD24" i="30" s="1"/>
  <c r="AP86" i="45"/>
  <c r="AM331" i="45"/>
  <c r="AC18" i="29"/>
  <c r="AO84" i="45"/>
  <c r="AM196" i="45"/>
  <c r="AC18" i="31"/>
  <c r="AM115" i="45"/>
  <c r="AC18" i="23"/>
  <c r="AM277" i="45"/>
  <c r="AC18" i="28"/>
  <c r="AD24" i="27"/>
  <c r="AD7" i="29"/>
  <c r="AN320" i="45"/>
  <c r="AO241" i="45"/>
  <c r="AE9" i="25"/>
  <c r="AF20" i="28"/>
  <c r="AP85" i="45"/>
  <c r="AR52" i="45"/>
  <c r="AR351" i="45" s="1"/>
  <c r="AI11" i="26" s="1"/>
  <c r="AM299" i="45"/>
  <c r="AC13" i="30"/>
  <c r="AP23" i="44"/>
  <c r="AP21" i="45"/>
  <c r="AP64" i="45" s="1"/>
  <c r="AM271" i="45"/>
  <c r="AC12" i="28"/>
  <c r="AN339" i="45"/>
  <c r="AD26" i="29"/>
  <c r="AM298" i="45"/>
  <c r="AC12" i="30"/>
  <c r="AM282" i="45"/>
  <c r="AC23" i="28"/>
  <c r="AN107" i="45"/>
  <c r="AD10" i="23"/>
  <c r="AN270" i="45"/>
  <c r="AD11" i="28"/>
  <c r="AO159" i="45"/>
  <c r="AE8" i="22"/>
  <c r="AN189" i="45"/>
  <c r="AD11" i="31"/>
  <c r="AM283" i="45"/>
  <c r="AN214" i="45"/>
  <c r="AD9" i="27"/>
  <c r="AM332" i="45"/>
  <c r="AC19" i="29"/>
  <c r="AM237" i="45"/>
  <c r="AC5" i="25"/>
  <c r="AN208" i="45"/>
  <c r="AD4" i="27"/>
  <c r="AO112" i="45"/>
  <c r="AE15" i="23"/>
  <c r="AM129" i="45"/>
  <c r="AC5" i="32"/>
  <c r="AO328" i="45"/>
  <c r="AE15" i="29"/>
  <c r="AN329" i="45"/>
  <c r="AD16" i="29"/>
  <c r="AQ85" i="45"/>
  <c r="AQ355" i="45"/>
  <c r="AH15" i="26" s="1"/>
  <c r="AN192" i="45"/>
  <c r="AD14" i="31"/>
  <c r="AN135" i="45"/>
  <c r="AD11" i="32"/>
  <c r="AP95" i="45"/>
  <c r="AP365" i="45"/>
  <c r="AG25" i="26" s="1"/>
  <c r="AS11" i="44"/>
  <c r="AS9" i="45"/>
  <c r="AS52" i="45" s="1"/>
  <c r="AQ78" i="45"/>
  <c r="AQ348" i="45"/>
  <c r="AH8" i="26" s="1"/>
  <c r="AO69" i="45"/>
  <c r="AO364" i="45" s="1"/>
  <c r="AF24" i="26" s="1"/>
  <c r="AE20" i="30"/>
  <c r="AO306" i="45"/>
  <c r="AO91" i="45"/>
  <c r="AN133" i="45"/>
  <c r="AD9" i="32"/>
  <c r="AN243" i="45"/>
  <c r="AD11" i="25"/>
  <c r="AN138" i="45"/>
  <c r="AD14" i="32"/>
  <c r="AM256" i="45"/>
  <c r="AC24" i="25"/>
  <c r="AN127" i="45"/>
  <c r="AD4" i="32"/>
  <c r="AR8" i="44"/>
  <c r="AR7" i="45"/>
  <c r="AM217" i="45"/>
  <c r="AC12" i="27"/>
  <c r="AN280" i="45"/>
  <c r="AD21" i="28"/>
  <c r="AM136" i="45"/>
  <c r="AC12" i="32"/>
  <c r="AN162" i="45"/>
  <c r="AD11" i="22"/>
  <c r="AP166" i="45"/>
  <c r="AF15" i="22"/>
  <c r="AR15" i="44"/>
  <c r="AR13" i="45"/>
  <c r="AM202" i="45"/>
  <c r="AC24" i="31"/>
  <c r="AM244" i="45"/>
  <c r="AC12" i="25"/>
  <c r="AO267" i="45"/>
  <c r="AE8" i="28"/>
  <c r="AM264" i="45"/>
  <c r="AC5" i="28"/>
  <c r="AN195" i="45"/>
  <c r="AD17" i="31"/>
  <c r="AN276" i="45"/>
  <c r="AD17" i="28"/>
  <c r="AN236" i="45"/>
  <c r="AD3" i="25"/>
  <c r="AN285" i="45"/>
  <c r="AD26" i="28"/>
  <c r="AM272" i="45"/>
  <c r="AC13" i="28"/>
  <c r="AO200" i="45"/>
  <c r="AE22" i="31"/>
  <c r="AQ25" i="44"/>
  <c r="AQ22" i="45"/>
  <c r="AN160" i="45"/>
  <c r="AD9" i="22"/>
  <c r="AM147" i="45"/>
  <c r="AC23" i="32"/>
  <c r="AN111" i="45"/>
  <c r="AD14" i="23"/>
  <c r="AN297" i="45"/>
  <c r="AD11" i="30"/>
  <c r="AN336" i="45"/>
  <c r="AD23" i="29"/>
  <c r="AM293" i="45"/>
  <c r="AC7" i="30"/>
  <c r="AD4" i="29"/>
  <c r="AN316" i="45"/>
  <c r="AQ61" i="45"/>
  <c r="AQ360" i="45" s="1"/>
  <c r="AH20" i="26" s="1"/>
  <c r="AO47" i="45"/>
  <c r="AO345" i="45" s="1"/>
  <c r="AF5" i="26" s="1"/>
  <c r="AQ58" i="45"/>
  <c r="AQ357" i="45" s="1"/>
  <c r="AH17" i="26" s="1"/>
  <c r="AN187" i="45"/>
  <c r="AD9" i="31"/>
  <c r="AP29" i="44"/>
  <c r="AP26" i="45"/>
  <c r="AP84" i="45"/>
  <c r="AP354" i="45"/>
  <c r="AG14" i="26" s="1"/>
  <c r="AD25" i="30"/>
  <c r="AN311" i="45"/>
  <c r="AQ45" i="45"/>
  <c r="AM156" i="45"/>
  <c r="AC5" i="22"/>
  <c r="AM118" i="45"/>
  <c r="AC21" i="23"/>
  <c r="AM109" i="45"/>
  <c r="AC12" i="23"/>
  <c r="AN149" i="45"/>
  <c r="AD25" i="32"/>
  <c r="AN262" i="45"/>
  <c r="AD4" i="28"/>
  <c r="AN114" i="45"/>
  <c r="AD17" i="23"/>
  <c r="AN216" i="45"/>
  <c r="AD11" i="27"/>
  <c r="AO252" i="45"/>
  <c r="AE20" i="25"/>
  <c r="AM131" i="45"/>
  <c r="AC7" i="32"/>
  <c r="AQ14" i="44"/>
  <c r="AQ12" i="45"/>
  <c r="AR20" i="44"/>
  <c r="AR18" i="45"/>
  <c r="AR61" i="45" s="1"/>
  <c r="AP5" i="44"/>
  <c r="AP4" i="45"/>
  <c r="AN108" i="45"/>
  <c r="AD11" i="23"/>
  <c r="AN207" i="45"/>
  <c r="AD2" i="27"/>
  <c r="AR17" i="44"/>
  <c r="AR15" i="45"/>
  <c r="AM174" i="45"/>
  <c r="AC23" i="22"/>
  <c r="AM120" i="45"/>
  <c r="AC23" i="23"/>
  <c r="AO198" i="45"/>
  <c r="AE20" i="31"/>
  <c r="AN253" i="45"/>
  <c r="AD21" i="25"/>
  <c r="AM245" i="45"/>
  <c r="AC13" i="25"/>
  <c r="AN221" i="45"/>
  <c r="AD16" i="27"/>
  <c r="AN176" i="45"/>
  <c r="AD25" i="22"/>
  <c r="AN257" i="45"/>
  <c r="AD25" i="25"/>
  <c r="AM337" i="45"/>
  <c r="AN330" i="45"/>
  <c r="AD17" i="29"/>
  <c r="AD11" i="29"/>
  <c r="AN324" i="45"/>
  <c r="AO54" i="45"/>
  <c r="AO353" i="45" s="1"/>
  <c r="AF13" i="26" s="1"/>
  <c r="AP68" i="45"/>
  <c r="AP350" i="45" s="1"/>
  <c r="AG10" i="26" s="1"/>
  <c r="AC21" i="30"/>
  <c r="AM307" i="45"/>
  <c r="AO60" i="45"/>
  <c r="AO359" i="45" s="1"/>
  <c r="AF19" i="26" s="1"/>
  <c r="AN154" i="45"/>
  <c r="AD4" i="22"/>
  <c r="AD14" i="30"/>
  <c r="AN300" i="45"/>
  <c r="AR2" i="44"/>
  <c r="AR2" i="45"/>
  <c r="AN273" i="45"/>
  <c r="AD14" i="28"/>
  <c r="AC19" i="30"/>
  <c r="AM305" i="45"/>
  <c r="AD16" i="30"/>
  <c r="AN302" i="45"/>
  <c r="AN155" i="45"/>
  <c r="AD3" i="22"/>
  <c r="AN242" i="45"/>
  <c r="AD10" i="25"/>
  <c r="AN223" i="45"/>
  <c r="AD18" i="27"/>
  <c r="AN180" i="45"/>
  <c r="AD2" i="31"/>
  <c r="AN275" i="45"/>
  <c r="AD16" i="28"/>
  <c r="AO225" i="45"/>
  <c r="AE20" i="27"/>
  <c r="AP13" i="44"/>
  <c r="AP11" i="45"/>
  <c r="AP54" i="45" s="1"/>
  <c r="AO294" i="45"/>
  <c r="AE8" i="30"/>
  <c r="AQ28" i="44"/>
  <c r="AQ25" i="45"/>
  <c r="AM224" i="45"/>
  <c r="AC19" i="27"/>
  <c r="AN181" i="45"/>
  <c r="AD4" i="31"/>
  <c r="AN99" i="45"/>
  <c r="AD2" i="23"/>
  <c r="AP19" i="44"/>
  <c r="AP17" i="45"/>
  <c r="AN75" i="45"/>
  <c r="AO173" i="45"/>
  <c r="AE22" i="22"/>
  <c r="AN209" i="45"/>
  <c r="AD3" i="27"/>
  <c r="AN238" i="45"/>
  <c r="AD6" i="25"/>
  <c r="AN211" i="45"/>
  <c r="AD6" i="27"/>
  <c r="AN177" i="45"/>
  <c r="AD26" i="22"/>
  <c r="AN226" i="45"/>
  <c r="AD21" i="27"/>
  <c r="AO274" i="45"/>
  <c r="AE15" i="28"/>
  <c r="AM104" i="45"/>
  <c r="AC7" i="23"/>
  <c r="AN335" i="45"/>
  <c r="AD22" i="29"/>
  <c r="AN231" i="45"/>
  <c r="AD26" i="27"/>
  <c r="AO219" i="45"/>
  <c r="AE14" i="27"/>
  <c r="AM191" i="45"/>
  <c r="AC13" i="31"/>
  <c r="AP79" i="45"/>
  <c r="AP349" i="45"/>
  <c r="AG9" i="26" s="1"/>
  <c r="AO49" i="45"/>
  <c r="AO347" i="45" s="1"/>
  <c r="AF7" i="26" s="1"/>
  <c r="AM201" i="45"/>
  <c r="AC23" i="31"/>
  <c r="AP66" i="45"/>
  <c r="AP366" i="45" s="1"/>
  <c r="AG26" i="26" s="1"/>
  <c r="AO53" i="45"/>
  <c r="AO352" i="45" s="1"/>
  <c r="AF12" i="26" s="1"/>
  <c r="AP73" i="45"/>
  <c r="AP344" i="45"/>
  <c r="AG4" i="26" s="1"/>
  <c r="AN227" i="45"/>
  <c r="AD22" i="27"/>
  <c r="AN141" i="45"/>
  <c r="AD17" i="32"/>
  <c r="AD3" i="29"/>
  <c r="AN317" i="45"/>
  <c r="AO93" i="45"/>
  <c r="AO363" i="45"/>
  <c r="AF23" i="26" s="1"/>
  <c r="AM326" i="45"/>
  <c r="AC13" i="29"/>
  <c r="AP91" i="45"/>
  <c r="AP361" i="45"/>
  <c r="AG21" i="26" s="1"/>
  <c r="AP88" i="45"/>
  <c r="AN230" i="45"/>
  <c r="AD25" i="27"/>
  <c r="AN284" i="45"/>
  <c r="AD25" i="28"/>
  <c r="AM239" i="45"/>
  <c r="AC7" i="25"/>
  <c r="AN168" i="45"/>
  <c r="AD17" i="22"/>
  <c r="AO234" i="45"/>
  <c r="AE2" i="25"/>
  <c r="AO117" i="45"/>
  <c r="AE20" i="23"/>
  <c r="AQ9" i="44"/>
  <c r="AQ8" i="45"/>
  <c r="AP7" i="44"/>
  <c r="AP6" i="45"/>
  <c r="AN235" i="45"/>
  <c r="AD4" i="25"/>
  <c r="AM218" i="45"/>
  <c r="AC13" i="27"/>
  <c r="AQ26" i="44"/>
  <c r="AQ23" i="45"/>
  <c r="AP12" i="44"/>
  <c r="AP10" i="45"/>
  <c r="AP53" i="45" s="1"/>
  <c r="AM170" i="45"/>
  <c r="AC19" i="22"/>
  <c r="AM172" i="45"/>
  <c r="AC21" i="22"/>
  <c r="AO105" i="45"/>
  <c r="AE8" i="23"/>
  <c r="AN142" i="45"/>
  <c r="AD18" i="32"/>
  <c r="AN215" i="45"/>
  <c r="AD10" i="27"/>
  <c r="AM183" i="45"/>
  <c r="AC5" i="31"/>
  <c r="AQ4" i="44"/>
  <c r="AQ3" i="45"/>
  <c r="AN338" i="45"/>
  <c r="AD25" i="29"/>
  <c r="AO186" i="45"/>
  <c r="AE8" i="31"/>
  <c r="AN103" i="45"/>
  <c r="AD6" i="23"/>
  <c r="AN113" i="45"/>
  <c r="AD16" i="23"/>
  <c r="AP48" i="45"/>
  <c r="AP346" i="45" s="1"/>
  <c r="AG6" i="26" s="1"/>
  <c r="AN83" i="45"/>
  <c r="AN248" i="45"/>
  <c r="AD16" i="25"/>
  <c r="AD9" i="29"/>
  <c r="AN322" i="45"/>
  <c r="AD26" i="30"/>
  <c r="AN312" i="45"/>
  <c r="AE2" i="29"/>
  <c r="AO315" i="45"/>
  <c r="AM251" i="45"/>
  <c r="AC19" i="25"/>
  <c r="AM212" i="45"/>
  <c r="AC7" i="27"/>
  <c r="AM137" i="45"/>
  <c r="AC13" i="32"/>
  <c r="AC5" i="29"/>
  <c r="AM318" i="45"/>
  <c r="AO100" i="45"/>
  <c r="AE4" i="23"/>
  <c r="AN122" i="45"/>
  <c r="AD25" i="23"/>
  <c r="AO193" i="45"/>
  <c r="AE15" i="31"/>
  <c r="AN246" i="45"/>
  <c r="AD14" i="25"/>
  <c r="AQ6" i="44"/>
  <c r="AQ5" i="45"/>
  <c r="AO171" i="45"/>
  <c r="AE20" i="22"/>
  <c r="AN140" i="45"/>
  <c r="AD16" i="32"/>
  <c r="AN250" i="45"/>
  <c r="AD18" i="25"/>
  <c r="AM145" i="45"/>
  <c r="AC21" i="32"/>
  <c r="AO220" i="45"/>
  <c r="AE15" i="27"/>
  <c r="AO101" i="45"/>
  <c r="AE3" i="23"/>
  <c r="AM325" i="45"/>
  <c r="AC12" i="29"/>
  <c r="AN265" i="45"/>
  <c r="AD6" i="28"/>
  <c r="AO333" i="45"/>
  <c r="AE20" i="29"/>
  <c r="AN123" i="45"/>
  <c r="AD26" i="23"/>
  <c r="AM291" i="45"/>
  <c r="AC5" i="30"/>
  <c r="AN134" i="45"/>
  <c r="AD10" i="32"/>
  <c r="AO153" i="45"/>
  <c r="AE2" i="22"/>
  <c r="AN290" i="45"/>
  <c r="AD3" i="30"/>
  <c r="AM143" i="45"/>
  <c r="AC19" i="32"/>
  <c r="AM210" i="45"/>
  <c r="AC5" i="27"/>
  <c r="AN150" i="45"/>
  <c r="AD26" i="32"/>
  <c r="AM278" i="45"/>
  <c r="AC19" i="28"/>
  <c r="AN222" i="45"/>
  <c r="AD17" i="27"/>
  <c r="AE8" i="29"/>
  <c r="AO321" i="45"/>
  <c r="AN296" i="45"/>
  <c r="AD10" i="30"/>
  <c r="AO240" i="45"/>
  <c r="AE8" i="25"/>
  <c r="AP74" i="45"/>
  <c r="AP343" i="45"/>
  <c r="AG3" i="26" s="1"/>
  <c r="AD17" i="30"/>
  <c r="AN303" i="45"/>
  <c r="AM121" i="45"/>
  <c r="AC24" i="23"/>
  <c r="AN263" i="45"/>
  <c r="AD3" i="28"/>
  <c r="AE15" i="30"/>
  <c r="AO301" i="45"/>
  <c r="AN167" i="45"/>
  <c r="AD16" i="22"/>
  <c r="AO146" i="45"/>
  <c r="AE22" i="32"/>
  <c r="AN269" i="45"/>
  <c r="AD10" i="28"/>
  <c r="AO139" i="45"/>
  <c r="AE15" i="32"/>
  <c r="AO213" i="45"/>
  <c r="AE8" i="27"/>
  <c r="AM102" i="45"/>
  <c r="AC5" i="23"/>
  <c r="AN295" i="45"/>
  <c r="AD9" i="30"/>
  <c r="AM158" i="45"/>
  <c r="AC7" i="22"/>
  <c r="AO288" i="45"/>
  <c r="AE2" i="30"/>
  <c r="AM197" i="45"/>
  <c r="AC19" i="31"/>
  <c r="AN289" i="45"/>
  <c r="AD4" i="30"/>
  <c r="AO247" i="45"/>
  <c r="AE15" i="25"/>
  <c r="AM185" i="45"/>
  <c r="AC7" i="31"/>
  <c r="AN268" i="45"/>
  <c r="AD9" i="28"/>
  <c r="AO144" i="45"/>
  <c r="AE20" i="32"/>
  <c r="AN130" i="45"/>
  <c r="AD6" i="32"/>
  <c r="AN199" i="45"/>
  <c r="AD21" i="31"/>
  <c r="AN203" i="45"/>
  <c r="AD25" i="31"/>
  <c r="AM164" i="45"/>
  <c r="AC13" i="22"/>
  <c r="AN194" i="45"/>
  <c r="AD16" i="31"/>
  <c r="AM228" i="45"/>
  <c r="AC23" i="27"/>
  <c r="AM116" i="45"/>
  <c r="AC19" i="23"/>
  <c r="AQ27" i="44"/>
  <c r="AQ24" i="45"/>
  <c r="AN106" i="45"/>
  <c r="AD9" i="23"/>
  <c r="AM175" i="45"/>
  <c r="AC24" i="22"/>
  <c r="AC23" i="30"/>
  <c r="AM309" i="45"/>
  <c r="AN249" i="45"/>
  <c r="AD17" i="25"/>
  <c r="AP63" i="45"/>
  <c r="AP362" i="45" s="1"/>
  <c r="AG22" i="26" s="1"/>
  <c r="AP92" i="45"/>
  <c r="AD6" i="29"/>
  <c r="AN319" i="45"/>
  <c r="AD10" i="29"/>
  <c r="AN323" i="45"/>
  <c r="AQ86" i="45"/>
  <c r="AQ356" i="45"/>
  <c r="AH16" i="26" s="1"/>
  <c r="AM110" i="45"/>
  <c r="AC13" i="23"/>
  <c r="AN281" i="45"/>
  <c r="AD22" i="28"/>
  <c r="AQ59" i="45"/>
  <c r="AQ358" i="45" s="1"/>
  <c r="AH18" i="26" s="1"/>
  <c r="AQ21" i="44"/>
  <c r="AQ19" i="45"/>
  <c r="AQ62" i="45" s="1"/>
  <c r="AN261" i="45"/>
  <c r="AD2" i="28"/>
  <c r="AM334" i="45"/>
  <c r="AC21" i="29"/>
  <c r="AN94" i="45"/>
  <c r="AN229" i="45" s="1"/>
  <c r="AN254" i="45"/>
  <c r="AD22" i="25"/>
  <c r="AM148" i="45"/>
  <c r="AC24" i="32"/>
  <c r="AN184" i="45"/>
  <c r="AD6" i="31"/>
  <c r="AN157" i="45"/>
  <c r="AD6" i="22"/>
  <c r="AM163" i="45"/>
  <c r="AC12" i="22"/>
  <c r="AN204" i="45"/>
  <c r="AD26" i="31"/>
  <c r="AN182" i="45"/>
  <c r="AD3" i="31"/>
  <c r="AM190" i="45"/>
  <c r="AC12" i="31"/>
  <c r="AO126" i="45"/>
  <c r="AE2" i="32"/>
  <c r="AN292" i="45"/>
  <c r="AD6" i="30"/>
  <c r="AO80" i="45"/>
  <c r="AN128" i="45"/>
  <c r="AD3" i="32"/>
  <c r="AM266" i="45"/>
  <c r="AC7" i="28"/>
  <c r="AN188" i="45"/>
  <c r="AD10" i="31"/>
  <c r="AQ22" i="44"/>
  <c r="AQ20" i="45"/>
  <c r="AQ63" i="45" s="1"/>
  <c r="AN165" i="45"/>
  <c r="AD14" i="22"/>
  <c r="AN161" i="45"/>
  <c r="AD10" i="22"/>
  <c r="AM255" i="45"/>
  <c r="AC23" i="25"/>
  <c r="AR16" i="44"/>
  <c r="AR14" i="45"/>
  <c r="AD22" i="30"/>
  <c r="AN308" i="45"/>
  <c r="AN258" i="45"/>
  <c r="AD26" i="25"/>
  <c r="AR18" i="44"/>
  <c r="AR16" i="45"/>
  <c r="AN327" i="45"/>
  <c r="AD14" i="29"/>
  <c r="AO119" i="45"/>
  <c r="AE22" i="23"/>
  <c r="AP27" i="45" l="1"/>
  <c r="AP28" i="45" s="1"/>
  <c r="AQ88" i="45"/>
  <c r="AO132" i="45"/>
  <c r="AP80" i="45"/>
  <c r="AO43" i="45"/>
  <c r="AQ342" i="45"/>
  <c r="AH2" i="26" s="1"/>
  <c r="AO77" i="45"/>
  <c r="AO83" i="45"/>
  <c r="AO94" i="45"/>
  <c r="AN115" i="45"/>
  <c r="AD18" i="23"/>
  <c r="AD18" i="31"/>
  <c r="AN196" i="45"/>
  <c r="AN331" i="45"/>
  <c r="AD18" i="29"/>
  <c r="AO75" i="45"/>
  <c r="AD18" i="30"/>
  <c r="AN304" i="45"/>
  <c r="AQ90" i="45"/>
  <c r="AP76" i="45"/>
  <c r="AP96" i="45"/>
  <c r="AN169" i="45"/>
  <c r="AD18" i="22"/>
  <c r="AN277" i="45"/>
  <c r="AD18" i="28"/>
  <c r="AO229" i="45"/>
  <c r="AE24" i="27"/>
  <c r="AS16" i="44"/>
  <c r="AS14" i="45"/>
  <c r="AO128" i="45"/>
  <c r="AE3" i="32"/>
  <c r="AN164" i="45"/>
  <c r="AD13" i="22"/>
  <c r="AO289" i="45"/>
  <c r="AE4" i="30"/>
  <c r="AO269" i="45"/>
  <c r="AE10" i="28"/>
  <c r="AP240" i="45"/>
  <c r="AF8" i="25"/>
  <c r="AO290" i="45"/>
  <c r="AE3" i="30"/>
  <c r="AP101" i="45"/>
  <c r="AF3" i="23"/>
  <c r="AP193" i="45"/>
  <c r="AF15" i="31"/>
  <c r="AQ46" i="45"/>
  <c r="AQ344" i="45" s="1"/>
  <c r="AH4" i="26" s="1"/>
  <c r="AQ66" i="45"/>
  <c r="AQ366" i="45" s="1"/>
  <c r="AH26" i="26" s="1"/>
  <c r="AO141" i="45"/>
  <c r="AE17" i="32"/>
  <c r="AN191" i="45"/>
  <c r="AD13" i="31"/>
  <c r="AO211" i="45"/>
  <c r="AE6" i="27"/>
  <c r="AQ68" i="45"/>
  <c r="AQ350" i="45" s="1"/>
  <c r="AH10" i="26" s="1"/>
  <c r="AO89" i="45"/>
  <c r="AO176" i="45"/>
  <c r="AE25" i="22"/>
  <c r="AO207" i="45"/>
  <c r="AE2" i="27"/>
  <c r="AO114" i="45"/>
  <c r="AE17" i="23"/>
  <c r="AO336" i="45"/>
  <c r="AE23" i="29"/>
  <c r="AN272" i="45"/>
  <c r="AD13" i="28"/>
  <c r="AN244" i="45"/>
  <c r="AD12" i="25"/>
  <c r="AN217" i="45"/>
  <c r="AD12" i="27"/>
  <c r="AO189" i="45"/>
  <c r="AE11" i="31"/>
  <c r="AQ23" i="44"/>
  <c r="AQ21" i="45"/>
  <c r="AQ64" i="45" s="1"/>
  <c r="AE9" i="29"/>
  <c r="AO322" i="45"/>
  <c r="AR4" i="44"/>
  <c r="AR3" i="45"/>
  <c r="AR26" i="44"/>
  <c r="AR23" i="45"/>
  <c r="AN239" i="45"/>
  <c r="AD7" i="25"/>
  <c r="AR28" i="44"/>
  <c r="AR25" i="45"/>
  <c r="AO155" i="45"/>
  <c r="AE3" i="22"/>
  <c r="AP69" i="45"/>
  <c r="AP364" i="45" s="1"/>
  <c r="AG24" i="26" s="1"/>
  <c r="AR50" i="45"/>
  <c r="AR348" i="45" s="1"/>
  <c r="AI8" i="26" s="1"/>
  <c r="AP328" i="45"/>
  <c r="AF15" i="29"/>
  <c r="AO281" i="45"/>
  <c r="AE22" i="28"/>
  <c r="AD24" i="22"/>
  <c r="AN175" i="45"/>
  <c r="AO203" i="45"/>
  <c r="AE25" i="31"/>
  <c r="AN197" i="45"/>
  <c r="AD19" i="31"/>
  <c r="AP146" i="45"/>
  <c r="AF22" i="32"/>
  <c r="AO296" i="45"/>
  <c r="AE10" i="30"/>
  <c r="AP153" i="45"/>
  <c r="AF2" i="22"/>
  <c r="AP220" i="45"/>
  <c r="AF15" i="27"/>
  <c r="AO122" i="45"/>
  <c r="AE25" i="23"/>
  <c r="AO227" i="45"/>
  <c r="AE22" i="27"/>
  <c r="AP219" i="45"/>
  <c r="AF14" i="27"/>
  <c r="AO238" i="45"/>
  <c r="AE6" i="25"/>
  <c r="AE16" i="30"/>
  <c r="AO302" i="45"/>
  <c r="AD21" i="30"/>
  <c r="AN307" i="45"/>
  <c r="AO221" i="45"/>
  <c r="AE16" i="27"/>
  <c r="AO108" i="45"/>
  <c r="AE11" i="23"/>
  <c r="AO262" i="45"/>
  <c r="AE4" i="28"/>
  <c r="AQ29" i="44"/>
  <c r="AQ26" i="45"/>
  <c r="AO297" i="45"/>
  <c r="AE11" i="30"/>
  <c r="AO285" i="45"/>
  <c r="AE26" i="28"/>
  <c r="AN202" i="45"/>
  <c r="AD24" i="31"/>
  <c r="AS8" i="44"/>
  <c r="AS7" i="45"/>
  <c r="AP159" i="45"/>
  <c r="AF8" i="22"/>
  <c r="AN299" i="45"/>
  <c r="AD13" i="30"/>
  <c r="AN148" i="45"/>
  <c r="AD24" i="32"/>
  <c r="AF8" i="29"/>
  <c r="AP321" i="45"/>
  <c r="AN183" i="45"/>
  <c r="AD5" i="31"/>
  <c r="AN218" i="45"/>
  <c r="AD13" i="27"/>
  <c r="AO284" i="45"/>
  <c r="AE25" i="28"/>
  <c r="AP294" i="45"/>
  <c r="AF8" i="30"/>
  <c r="AP47" i="45"/>
  <c r="AP75" i="45"/>
  <c r="AN310" i="45"/>
  <c r="AN129" i="45"/>
  <c r="AD5" i="32"/>
  <c r="AR81" i="45"/>
  <c r="AO258" i="45"/>
  <c r="AE26" i="25"/>
  <c r="AO292" i="45"/>
  <c r="AE6" i="30"/>
  <c r="AN255" i="45"/>
  <c r="AD23" i="25"/>
  <c r="AN110" i="45"/>
  <c r="AD13" i="23"/>
  <c r="AO106" i="45"/>
  <c r="AE9" i="23"/>
  <c r="AO199" i="45"/>
  <c r="AE21" i="31"/>
  <c r="AP288" i="45"/>
  <c r="AF2" i="30"/>
  <c r="AO167" i="45"/>
  <c r="AE16" i="22"/>
  <c r="AO134" i="45"/>
  <c r="AE10" i="32"/>
  <c r="AN145" i="45"/>
  <c r="AD21" i="32"/>
  <c r="AP100" i="45"/>
  <c r="AF4" i="23"/>
  <c r="AO248" i="45"/>
  <c r="AE16" i="25"/>
  <c r="AO231" i="45"/>
  <c r="AE26" i="27"/>
  <c r="AO209" i="45"/>
  <c r="AE3" i="27"/>
  <c r="AP83" i="45"/>
  <c r="AP353" i="45"/>
  <c r="AG13" i="26" s="1"/>
  <c r="AD19" i="30"/>
  <c r="AN305" i="45"/>
  <c r="AN245" i="45"/>
  <c r="AD13" i="25"/>
  <c r="AQ5" i="44"/>
  <c r="AQ4" i="45"/>
  <c r="AO149" i="45"/>
  <c r="AE25" i="32"/>
  <c r="AO187" i="45"/>
  <c r="AE9" i="31"/>
  <c r="AO236" i="45"/>
  <c r="AE3" i="25"/>
  <c r="AO127" i="45"/>
  <c r="AE4" i="32"/>
  <c r="AS81" i="45"/>
  <c r="AS351" i="45"/>
  <c r="AJ11" i="26" s="1"/>
  <c r="AO270" i="45"/>
  <c r="AE11" i="28"/>
  <c r="AE22" i="30"/>
  <c r="AO308" i="45"/>
  <c r="AO157" i="45"/>
  <c r="AE6" i="22"/>
  <c r="AQ67" i="45"/>
  <c r="AQ343" i="45" s="1"/>
  <c r="AH3" i="26" s="1"/>
  <c r="AF15" i="30"/>
  <c r="AP301" i="45"/>
  <c r="AD5" i="29"/>
  <c r="AN318" i="45"/>
  <c r="AO215" i="45"/>
  <c r="AE10" i="27"/>
  <c r="AO235" i="45"/>
  <c r="AE4" i="25"/>
  <c r="AO230" i="45"/>
  <c r="AE25" i="27"/>
  <c r="AO82" i="45"/>
  <c r="AQ13" i="44"/>
  <c r="AQ11" i="45"/>
  <c r="AQ54" i="45" s="1"/>
  <c r="AR90" i="45"/>
  <c r="AR360" i="45"/>
  <c r="AI20" i="26" s="1"/>
  <c r="AQ87" i="45"/>
  <c r="AR56" i="45"/>
  <c r="AR355" i="45" s="1"/>
  <c r="AI15" i="26" s="1"/>
  <c r="AT11" i="44"/>
  <c r="AT9" i="45"/>
  <c r="AP112" i="45"/>
  <c r="AF15" i="23"/>
  <c r="AO161" i="45"/>
  <c r="AE10" i="22"/>
  <c r="AR27" i="44"/>
  <c r="AR24" i="45"/>
  <c r="AR67" i="45" s="1"/>
  <c r="AO130" i="45"/>
  <c r="AE6" i="32"/>
  <c r="AN158" i="45"/>
  <c r="AD7" i="22"/>
  <c r="AO222" i="45"/>
  <c r="AE17" i="27"/>
  <c r="AN291" i="45"/>
  <c r="AD5" i="30"/>
  <c r="AO250" i="45"/>
  <c r="AE18" i="25"/>
  <c r="AP49" i="45"/>
  <c r="AP347" i="45" s="1"/>
  <c r="AG7" i="26" s="1"/>
  <c r="AO335" i="45"/>
  <c r="AE22" i="29"/>
  <c r="AP173" i="45"/>
  <c r="AF22" i="22"/>
  <c r="AO253" i="45"/>
  <c r="AE21" i="25"/>
  <c r="AS20" i="44"/>
  <c r="AS18" i="45"/>
  <c r="AN109" i="45"/>
  <c r="AD12" i="23"/>
  <c r="AO111" i="45"/>
  <c r="AE14" i="23"/>
  <c r="AO276" i="45"/>
  <c r="AE17" i="28"/>
  <c r="AS15" i="44"/>
  <c r="AS13" i="45"/>
  <c r="AN256" i="45"/>
  <c r="AD24" i="25"/>
  <c r="AO107" i="45"/>
  <c r="AE10" i="23"/>
  <c r="AO254" i="45"/>
  <c r="AE22" i="25"/>
  <c r="AP119" i="45"/>
  <c r="AF22" i="23"/>
  <c r="AN190" i="45"/>
  <c r="AD12" i="31"/>
  <c r="AO142" i="45"/>
  <c r="AE18" i="32"/>
  <c r="AQ7" i="44"/>
  <c r="AQ6" i="45"/>
  <c r="AP225" i="45"/>
  <c r="AF20" i="27"/>
  <c r="AO273" i="45"/>
  <c r="AE14" i="28"/>
  <c r="AQ55" i="45"/>
  <c r="AQ354" i="45" s="1"/>
  <c r="AH14" i="26" s="1"/>
  <c r="AO208" i="45"/>
  <c r="AE4" i="27"/>
  <c r="AQ279" i="45"/>
  <c r="AG20" i="28"/>
  <c r="AO204" i="45"/>
  <c r="AE26" i="31"/>
  <c r="AP126" i="45"/>
  <c r="AF2" i="32"/>
  <c r="AE10" i="29"/>
  <c r="AO323" i="45"/>
  <c r="AO327" i="45"/>
  <c r="AE14" i="29"/>
  <c r="AO165" i="45"/>
  <c r="AE14" i="22"/>
  <c r="AN116" i="45"/>
  <c r="AD19" i="23"/>
  <c r="AP144" i="45"/>
  <c r="AF20" i="32"/>
  <c r="AO295" i="45"/>
  <c r="AE9" i="30"/>
  <c r="AO263" i="45"/>
  <c r="AE3" i="28"/>
  <c r="AN278" i="45"/>
  <c r="AD19" i="28"/>
  <c r="AO123" i="45"/>
  <c r="AE26" i="23"/>
  <c r="AO140" i="45"/>
  <c r="AE16" i="32"/>
  <c r="AN137" i="45"/>
  <c r="AD13" i="32"/>
  <c r="AQ51" i="45"/>
  <c r="AQ349" i="45" s="1"/>
  <c r="AH9" i="26" s="1"/>
  <c r="AN104" i="45"/>
  <c r="AD7" i="23"/>
  <c r="AP60" i="45"/>
  <c r="AP359" i="45" s="1"/>
  <c r="AG19" i="26" s="1"/>
  <c r="AR45" i="45"/>
  <c r="AE11" i="29"/>
  <c r="AO324" i="45"/>
  <c r="AP198" i="45"/>
  <c r="AF20" i="31"/>
  <c r="AR14" i="44"/>
  <c r="AR12" i="45"/>
  <c r="AR55" i="45" s="1"/>
  <c r="AN118" i="45"/>
  <c r="AD21" i="23"/>
  <c r="AN147" i="45"/>
  <c r="AD23" i="32"/>
  <c r="AO195" i="45"/>
  <c r="AE17" i="31"/>
  <c r="AQ166" i="45"/>
  <c r="AG15" i="22"/>
  <c r="AO138" i="45"/>
  <c r="AE14" i="32"/>
  <c r="AN282" i="45"/>
  <c r="AD23" i="28"/>
  <c r="AO184" i="45"/>
  <c r="AE6" i="31"/>
  <c r="AR59" i="45"/>
  <c r="AR358" i="45" s="1"/>
  <c r="AI18" i="26" s="1"/>
  <c r="AQ92" i="45"/>
  <c r="AQ362" i="45"/>
  <c r="AH22" i="26" s="1"/>
  <c r="AO182" i="45"/>
  <c r="AE3" i="31"/>
  <c r="AE6" i="29"/>
  <c r="AO319" i="45"/>
  <c r="AO113" i="45"/>
  <c r="AE16" i="23"/>
  <c r="AP105" i="45"/>
  <c r="AF8" i="23"/>
  <c r="AR9" i="44"/>
  <c r="AR8" i="45"/>
  <c r="AQ19" i="44"/>
  <c r="AQ17" i="45"/>
  <c r="AO275" i="45"/>
  <c r="AE16" i="28"/>
  <c r="AS2" i="44"/>
  <c r="AS2" i="45"/>
  <c r="AO135" i="45"/>
  <c r="AE11" i="32"/>
  <c r="AN237" i="45"/>
  <c r="AD5" i="25"/>
  <c r="AS18" i="44"/>
  <c r="AS16" i="45"/>
  <c r="AS59" i="45" s="1"/>
  <c r="AR22" i="44"/>
  <c r="AR20" i="45"/>
  <c r="AR63" i="45" s="1"/>
  <c r="AN334" i="45"/>
  <c r="AD21" i="29"/>
  <c r="AO268" i="45"/>
  <c r="AE9" i="28"/>
  <c r="AN102" i="45"/>
  <c r="AD5" i="23"/>
  <c r="AN121" i="45"/>
  <c r="AD24" i="23"/>
  <c r="AO150" i="45"/>
  <c r="AE26" i="32"/>
  <c r="AP333" i="45"/>
  <c r="AF20" i="29"/>
  <c r="AP171" i="45"/>
  <c r="AF20" i="22"/>
  <c r="AN212" i="45"/>
  <c r="AD7" i="27"/>
  <c r="AN326" i="45"/>
  <c r="AD13" i="29"/>
  <c r="AN201" i="45"/>
  <c r="AD23" i="31"/>
  <c r="AP274" i="45"/>
  <c r="AF15" i="28"/>
  <c r="AE14" i="30"/>
  <c r="AO300" i="45"/>
  <c r="AN120" i="45"/>
  <c r="AD23" i="23"/>
  <c r="AN131" i="45"/>
  <c r="AD7" i="32"/>
  <c r="AN156" i="45"/>
  <c r="AD5" i="22"/>
  <c r="AO160" i="45"/>
  <c r="AE9" i="22"/>
  <c r="AN264" i="45"/>
  <c r="AD5" i="28"/>
  <c r="AO162" i="45"/>
  <c r="AE11" i="22"/>
  <c r="AO243" i="45"/>
  <c r="AE11" i="25"/>
  <c r="AN298" i="45"/>
  <c r="AD12" i="30"/>
  <c r="AE17" i="30"/>
  <c r="AO303" i="45"/>
  <c r="AQ48" i="45"/>
  <c r="AQ346" i="45" s="1"/>
  <c r="AH6" i="26" s="1"/>
  <c r="AO103" i="45"/>
  <c r="AE6" i="23"/>
  <c r="AN172" i="45"/>
  <c r="AD21" i="22"/>
  <c r="AP117" i="45"/>
  <c r="AF20" i="23"/>
  <c r="AO99" i="45"/>
  <c r="AE2" i="23"/>
  <c r="AO180" i="45"/>
  <c r="AE2" i="31"/>
  <c r="AO330" i="45"/>
  <c r="AE17" i="29"/>
  <c r="AQ72" i="45"/>
  <c r="AE4" i="29"/>
  <c r="AO316" i="45"/>
  <c r="AQ65" i="45"/>
  <c r="AQ365" i="45" s="1"/>
  <c r="AH25" i="26" s="1"/>
  <c r="AO192" i="45"/>
  <c r="AE14" i="31"/>
  <c r="AN332" i="45"/>
  <c r="AD19" i="29"/>
  <c r="AP241" i="45"/>
  <c r="AF9" i="25"/>
  <c r="AO188" i="45"/>
  <c r="AE10" i="31"/>
  <c r="AO261" i="45"/>
  <c r="AE2" i="28"/>
  <c r="AN228" i="45"/>
  <c r="AD23" i="27"/>
  <c r="AN185" i="45"/>
  <c r="AD7" i="31"/>
  <c r="AP213" i="45"/>
  <c r="AF8" i="27"/>
  <c r="AN210" i="45"/>
  <c r="AD5" i="27"/>
  <c r="AO265" i="45"/>
  <c r="AE6" i="28"/>
  <c r="AR6" i="44"/>
  <c r="AR5" i="45"/>
  <c r="AN251" i="45"/>
  <c r="AD19" i="25"/>
  <c r="AO226" i="45"/>
  <c r="AE21" i="27"/>
  <c r="AN337" i="45"/>
  <c r="AD24" i="29"/>
  <c r="AN174" i="45"/>
  <c r="AD23" i="22"/>
  <c r="AP252" i="45"/>
  <c r="AF20" i="25"/>
  <c r="AR25" i="44"/>
  <c r="AR22" i="45"/>
  <c r="AN136" i="45"/>
  <c r="AD12" i="32"/>
  <c r="AO133" i="45"/>
  <c r="AE9" i="32"/>
  <c r="AO339" i="45"/>
  <c r="AE26" i="29"/>
  <c r="AE7" i="29"/>
  <c r="AO320" i="45"/>
  <c r="AN163" i="45"/>
  <c r="AD12" i="22"/>
  <c r="AQ91" i="45"/>
  <c r="AQ361" i="45"/>
  <c r="AH21" i="26" s="1"/>
  <c r="AF2" i="29"/>
  <c r="AP315" i="45"/>
  <c r="AP186" i="45"/>
  <c r="AF8" i="31"/>
  <c r="AN170" i="45"/>
  <c r="AD19" i="22"/>
  <c r="AP234" i="45"/>
  <c r="AF2" i="25"/>
  <c r="AE3" i="29"/>
  <c r="AO317" i="45"/>
  <c r="AO181" i="45"/>
  <c r="AE4" i="31"/>
  <c r="AO223" i="45"/>
  <c r="AE18" i="27"/>
  <c r="AR58" i="45"/>
  <c r="AR357" i="45" s="1"/>
  <c r="AI17" i="26" s="1"/>
  <c r="AE25" i="30"/>
  <c r="AO311" i="45"/>
  <c r="AO214" i="45"/>
  <c r="AE9" i="27"/>
  <c r="AN266" i="45"/>
  <c r="AD7" i="28"/>
  <c r="AR21" i="44"/>
  <c r="AR19" i="45"/>
  <c r="AR62" i="45" s="1"/>
  <c r="AO249" i="45"/>
  <c r="AE17" i="25"/>
  <c r="AO194" i="45"/>
  <c r="AE16" i="31"/>
  <c r="AP247" i="45"/>
  <c r="AF15" i="25"/>
  <c r="AP139" i="45"/>
  <c r="AF15" i="32"/>
  <c r="AN143" i="45"/>
  <c r="AD19" i="32"/>
  <c r="AN325" i="45"/>
  <c r="AD12" i="29"/>
  <c r="AO246" i="45"/>
  <c r="AE14" i="25"/>
  <c r="AP82" i="45"/>
  <c r="AP352" i="45"/>
  <c r="AG12" i="26" s="1"/>
  <c r="AO177" i="45"/>
  <c r="AE26" i="22"/>
  <c r="AO257" i="45"/>
  <c r="AE25" i="25"/>
  <c r="AS17" i="44"/>
  <c r="AS15" i="45"/>
  <c r="AO216" i="45"/>
  <c r="AE11" i="27"/>
  <c r="AN293" i="45"/>
  <c r="AD7" i="30"/>
  <c r="AP200" i="45"/>
  <c r="AF22" i="31"/>
  <c r="AP267" i="45"/>
  <c r="AF8" i="28"/>
  <c r="AO280" i="45"/>
  <c r="AE21" i="28"/>
  <c r="AF20" i="30"/>
  <c r="AP306" i="45"/>
  <c r="AN283" i="45"/>
  <c r="AD24" i="28"/>
  <c r="AN271" i="45"/>
  <c r="AD12" i="28"/>
  <c r="AR57" i="45"/>
  <c r="AR356" i="45" s="1"/>
  <c r="AI16" i="26" s="1"/>
  <c r="AD23" i="30"/>
  <c r="AN309" i="45"/>
  <c r="AE26" i="30"/>
  <c r="AO312" i="45"/>
  <c r="AO338" i="45"/>
  <c r="AE25" i="29"/>
  <c r="AQ12" i="44"/>
  <c r="AQ10" i="45"/>
  <c r="AO168" i="45"/>
  <c r="AE17" i="22"/>
  <c r="AN224" i="45"/>
  <c r="AD19" i="27"/>
  <c r="AO242" i="45"/>
  <c r="AE10" i="25"/>
  <c r="AO154" i="45"/>
  <c r="AE4" i="22"/>
  <c r="AO329" i="45"/>
  <c r="AE16" i="29"/>
  <c r="AP93" i="45"/>
  <c r="AP363" i="45"/>
  <c r="AG23" i="26" s="1"/>
  <c r="AQ27" i="45" l="1"/>
  <c r="AQ28" i="45" s="1"/>
  <c r="AF8" i="32"/>
  <c r="AP132" i="45"/>
  <c r="AR342" i="45"/>
  <c r="AI2" i="26" s="1"/>
  <c r="AP345" i="45"/>
  <c r="AG5" i="26" s="1"/>
  <c r="AP43" i="45"/>
  <c r="AQ80" i="45"/>
  <c r="AO277" i="45"/>
  <c r="AE18" i="28"/>
  <c r="AO169" i="45"/>
  <c r="AE18" i="22"/>
  <c r="AE18" i="30"/>
  <c r="AO304" i="45"/>
  <c r="AQ79" i="45"/>
  <c r="AQ84" i="45"/>
  <c r="AQ219" i="45" s="1"/>
  <c r="AQ96" i="45"/>
  <c r="AO331" i="45"/>
  <c r="AE18" i="29"/>
  <c r="AO196" i="45"/>
  <c r="AE18" i="31"/>
  <c r="AR88" i="45"/>
  <c r="AE18" i="23"/>
  <c r="AO115" i="45"/>
  <c r="AO120" i="45"/>
  <c r="AE23" i="23"/>
  <c r="AP150" i="45"/>
  <c r="AF26" i="32"/>
  <c r="AP113" i="45"/>
  <c r="AF16" i="23"/>
  <c r="AH15" i="22"/>
  <c r="AP295" i="45"/>
  <c r="AF9" i="30"/>
  <c r="AR279" i="45"/>
  <c r="AH20" i="28"/>
  <c r="AE12" i="31"/>
  <c r="AO190" i="45"/>
  <c r="AE12" i="23"/>
  <c r="AO109" i="45"/>
  <c r="AP222" i="45"/>
  <c r="AF17" i="27"/>
  <c r="AP187" i="45"/>
  <c r="AF9" i="31"/>
  <c r="AP248" i="45"/>
  <c r="AF16" i="25"/>
  <c r="AO110" i="45"/>
  <c r="AE13" i="23"/>
  <c r="AP284" i="45"/>
  <c r="AF25" i="28"/>
  <c r="AO202" i="45"/>
  <c r="AE24" i="31"/>
  <c r="AQ146" i="45"/>
  <c r="AG22" i="32"/>
  <c r="AP189" i="45"/>
  <c r="AF11" i="31"/>
  <c r="AP168" i="45"/>
  <c r="AF17" i="22"/>
  <c r="AP249" i="45"/>
  <c r="AF17" i="25"/>
  <c r="AP181" i="45"/>
  <c r="AF4" i="31"/>
  <c r="AO337" i="45"/>
  <c r="AE24" i="29"/>
  <c r="AO228" i="45"/>
  <c r="AE23" i="27"/>
  <c r="AF14" i="30"/>
  <c r="AP300" i="45"/>
  <c r="AF6" i="29"/>
  <c r="AP319" i="45"/>
  <c r="AS61" i="45"/>
  <c r="AS360" i="45" s="1"/>
  <c r="AJ20" i="26" s="1"/>
  <c r="AP290" i="45"/>
  <c r="AF3" i="30"/>
  <c r="AQ53" i="45"/>
  <c r="AQ352" i="45" s="1"/>
  <c r="AH12" i="26" s="1"/>
  <c r="AR91" i="45"/>
  <c r="AR361" i="45"/>
  <c r="AI21" i="26" s="1"/>
  <c r="AF3" i="29"/>
  <c r="AP317" i="45"/>
  <c r="AP330" i="45"/>
  <c r="AF17" i="29"/>
  <c r="AE12" i="30"/>
  <c r="AO298" i="45"/>
  <c r="AO121" i="45"/>
  <c r="AE24" i="23"/>
  <c r="AO237" i="45"/>
  <c r="AE5" i="25"/>
  <c r="AP195" i="45"/>
  <c r="AF17" i="31"/>
  <c r="AO104" i="45"/>
  <c r="AE7" i="23"/>
  <c r="AQ144" i="45"/>
  <c r="AG20" i="32"/>
  <c r="AP208" i="45"/>
  <c r="AF4" i="27"/>
  <c r="AQ119" i="45"/>
  <c r="AG22" i="23"/>
  <c r="AT20" i="44"/>
  <c r="AT18" i="45"/>
  <c r="AT61" i="45" s="1"/>
  <c r="AO158" i="45"/>
  <c r="AE7" i="22"/>
  <c r="AQ83" i="45"/>
  <c r="AQ353" i="45"/>
  <c r="AH13" i="26" s="1"/>
  <c r="AP157" i="45"/>
  <c r="AF6" i="22"/>
  <c r="AP149" i="45"/>
  <c r="AF25" i="32"/>
  <c r="AG4" i="23"/>
  <c r="AO255" i="45"/>
  <c r="AE23" i="25"/>
  <c r="AO218" i="45"/>
  <c r="AE13" i="27"/>
  <c r="AP285" i="45"/>
  <c r="AF26" i="28"/>
  <c r="AP238" i="45"/>
  <c r="AF6" i="25"/>
  <c r="AO197" i="45"/>
  <c r="AE19" i="31"/>
  <c r="AP155" i="45"/>
  <c r="AF3" i="22"/>
  <c r="AE12" i="27"/>
  <c r="AO217" i="45"/>
  <c r="AR12" i="44"/>
  <c r="AR10" i="45"/>
  <c r="AP280" i="45"/>
  <c r="AF21" i="28"/>
  <c r="AS21" i="44"/>
  <c r="AS19" i="45"/>
  <c r="AP339" i="45"/>
  <c r="AF26" i="29"/>
  <c r="AP226" i="45"/>
  <c r="AF21" i="27"/>
  <c r="AP261" i="45"/>
  <c r="AF2" i="28"/>
  <c r="AR13" i="44"/>
  <c r="AR11" i="45"/>
  <c r="AF22" i="30"/>
  <c r="AP308" i="45"/>
  <c r="AQ47" i="45"/>
  <c r="AQ345" i="45" s="1"/>
  <c r="AH5" i="26" s="1"/>
  <c r="AR68" i="45"/>
  <c r="AR350" i="45" s="1"/>
  <c r="AI10" i="26" s="1"/>
  <c r="AP211" i="45"/>
  <c r="AF6" i="27"/>
  <c r="AQ240" i="45"/>
  <c r="AG8" i="25"/>
  <c r="AP180" i="45"/>
  <c r="AF2" i="31"/>
  <c r="AP243" i="45"/>
  <c r="AF11" i="25"/>
  <c r="AQ274" i="45"/>
  <c r="AG15" i="28"/>
  <c r="AO102" i="45"/>
  <c r="AE5" i="23"/>
  <c r="AP135" i="45"/>
  <c r="AF11" i="32"/>
  <c r="AP182" i="45"/>
  <c r="AF3" i="31"/>
  <c r="AO147" i="45"/>
  <c r="AE23" i="32"/>
  <c r="AO116" i="45"/>
  <c r="AE19" i="23"/>
  <c r="AP254" i="45"/>
  <c r="AF22" i="25"/>
  <c r="AP253" i="45"/>
  <c r="AF21" i="25"/>
  <c r="AP130" i="45"/>
  <c r="AF6" i="32"/>
  <c r="AR5" i="44"/>
  <c r="AR4" i="45"/>
  <c r="AR47" i="45" s="1"/>
  <c r="AO145" i="45"/>
  <c r="AE21" i="32"/>
  <c r="AP292" i="45"/>
  <c r="AF6" i="30"/>
  <c r="AO183" i="45"/>
  <c r="AE5" i="31"/>
  <c r="AP297" i="45"/>
  <c r="AF11" i="30"/>
  <c r="AG14" i="27"/>
  <c r="AP203" i="45"/>
  <c r="AF25" i="31"/>
  <c r="AS28" i="44"/>
  <c r="AS25" i="45"/>
  <c r="AE12" i="25"/>
  <c r="AO244" i="45"/>
  <c r="AP338" i="45"/>
  <c r="AF25" i="29"/>
  <c r="AP246" i="45"/>
  <c r="AF14" i="25"/>
  <c r="AO266" i="45"/>
  <c r="AE7" i="28"/>
  <c r="AQ234" i="45"/>
  <c r="AG2" i="25"/>
  <c r="AP133" i="45"/>
  <c r="AF9" i="32"/>
  <c r="AO251" i="45"/>
  <c r="AE19" i="25"/>
  <c r="AS45" i="45"/>
  <c r="AS72" i="45" s="1"/>
  <c r="AR74" i="45"/>
  <c r="AR343" i="45"/>
  <c r="AI3" i="26" s="1"/>
  <c r="AG8" i="29"/>
  <c r="AQ321" i="45"/>
  <c r="AQ69" i="45"/>
  <c r="AQ364" i="45" s="1"/>
  <c r="AH24" i="26" s="1"/>
  <c r="AE24" i="22"/>
  <c r="AO175" i="45"/>
  <c r="AO191" i="45"/>
  <c r="AE13" i="31"/>
  <c r="AP269" i="45"/>
  <c r="AF10" i="28"/>
  <c r="AP188" i="45"/>
  <c r="AF10" i="31"/>
  <c r="AF26" i="30"/>
  <c r="AP312" i="45"/>
  <c r="AR48" i="45"/>
  <c r="AR346" i="45" s="1"/>
  <c r="AI6" i="26" s="1"/>
  <c r="AP99" i="45"/>
  <c r="AF2" i="23"/>
  <c r="AP162" i="45"/>
  <c r="AF11" i="22"/>
  <c r="AO201" i="45"/>
  <c r="AE23" i="31"/>
  <c r="AP268" i="45"/>
  <c r="AF9" i="28"/>
  <c r="AT2" i="44"/>
  <c r="AT2" i="45"/>
  <c r="AO118" i="45"/>
  <c r="AE21" i="23"/>
  <c r="AO137" i="45"/>
  <c r="AE13" i="32"/>
  <c r="AP165" i="45"/>
  <c r="AF14" i="22"/>
  <c r="AP273" i="45"/>
  <c r="AF14" i="28"/>
  <c r="AP107" i="45"/>
  <c r="AF10" i="23"/>
  <c r="AQ173" i="45"/>
  <c r="AG22" i="22"/>
  <c r="AS27" i="44"/>
  <c r="AS24" i="45"/>
  <c r="AP230" i="45"/>
  <c r="AF25" i="27"/>
  <c r="AP270" i="45"/>
  <c r="AF11" i="28"/>
  <c r="AO245" i="45"/>
  <c r="AE13" i="25"/>
  <c r="AP134" i="45"/>
  <c r="AF10" i="32"/>
  <c r="AP258" i="45"/>
  <c r="AF26" i="25"/>
  <c r="AR29" i="44"/>
  <c r="AR26" i="45"/>
  <c r="AP227" i="45"/>
  <c r="AF22" i="27"/>
  <c r="AO239" i="45"/>
  <c r="AE7" i="25"/>
  <c r="AO272" i="45"/>
  <c r="AE13" i="28"/>
  <c r="AE12" i="29"/>
  <c r="AO325" i="45"/>
  <c r="AS6" i="44"/>
  <c r="AS5" i="45"/>
  <c r="AS48" i="45" s="1"/>
  <c r="AG9" i="25"/>
  <c r="AQ241" i="45"/>
  <c r="AR84" i="45"/>
  <c r="AR354" i="45"/>
  <c r="AI14" i="26" s="1"/>
  <c r="AE19" i="30"/>
  <c r="AO305" i="45"/>
  <c r="AR66" i="45"/>
  <c r="AR366" i="45" s="1"/>
  <c r="AI26" i="26" s="1"/>
  <c r="AP141" i="45"/>
  <c r="AF17" i="32"/>
  <c r="AP289" i="45"/>
  <c r="AF4" i="30"/>
  <c r="AF7" i="29"/>
  <c r="AF25" i="30"/>
  <c r="AP311" i="45"/>
  <c r="AQ117" i="45"/>
  <c r="AG20" i="23"/>
  <c r="AO264" i="45"/>
  <c r="AE5" i="28"/>
  <c r="AO326" i="45"/>
  <c r="AE13" i="29"/>
  <c r="AP275" i="45"/>
  <c r="AF16" i="28"/>
  <c r="AS14" i="44"/>
  <c r="AS12" i="45"/>
  <c r="AS55" i="45" s="1"/>
  <c r="AP140" i="45"/>
  <c r="AF16" i="32"/>
  <c r="AP327" i="45"/>
  <c r="AF14" i="29"/>
  <c r="AQ225" i="45"/>
  <c r="AG20" i="27"/>
  <c r="AO256" i="45"/>
  <c r="AE24" i="25"/>
  <c r="AP335" i="45"/>
  <c r="AF22" i="29"/>
  <c r="AP161" i="45"/>
  <c r="AF10" i="22"/>
  <c r="AP235" i="45"/>
  <c r="AF4" i="25"/>
  <c r="AP167" i="45"/>
  <c r="AF16" i="22"/>
  <c r="AO148" i="45"/>
  <c r="AE24" i="32"/>
  <c r="AP262" i="45"/>
  <c r="AF4" i="28"/>
  <c r="AP122" i="45"/>
  <c r="AF25" i="23"/>
  <c r="AP281" i="45"/>
  <c r="AF22" i="28"/>
  <c r="AS26" i="44"/>
  <c r="AS23" i="45"/>
  <c r="AP336" i="45"/>
  <c r="AF23" i="29"/>
  <c r="AE23" i="30"/>
  <c r="AO309" i="45"/>
  <c r="AP329" i="45"/>
  <c r="AF16" i="29"/>
  <c r="AP265" i="45"/>
  <c r="AF6" i="28"/>
  <c r="AO332" i="45"/>
  <c r="AE19" i="29"/>
  <c r="AQ60" i="45"/>
  <c r="AQ359" i="45" s="1"/>
  <c r="AH19" i="26" s="1"/>
  <c r="AF10" i="29"/>
  <c r="AP323" i="45"/>
  <c r="AQ49" i="45"/>
  <c r="AQ347" i="45" s="1"/>
  <c r="AH7" i="26" s="1"/>
  <c r="AS56" i="45"/>
  <c r="AS355" i="45" s="1"/>
  <c r="AJ15" i="26" s="1"/>
  <c r="AO129" i="45"/>
  <c r="AE5" i="32"/>
  <c r="AR46" i="45"/>
  <c r="AR344" i="45" s="1"/>
  <c r="AI4" i="26" s="1"/>
  <c r="AO164" i="45"/>
  <c r="AE13" i="22"/>
  <c r="AG20" i="30"/>
  <c r="AQ306" i="45"/>
  <c r="AP177" i="45"/>
  <c r="AF26" i="22"/>
  <c r="AQ267" i="45"/>
  <c r="AG8" i="28"/>
  <c r="AQ200" i="45"/>
  <c r="AG22" i="31"/>
  <c r="AP214" i="45"/>
  <c r="AF9" i="27"/>
  <c r="AO170" i="45"/>
  <c r="AE19" i="22"/>
  <c r="AE12" i="32"/>
  <c r="AO136" i="45"/>
  <c r="AO293" i="45"/>
  <c r="AE7" i="30"/>
  <c r="AO143" i="45"/>
  <c r="AE19" i="32"/>
  <c r="AQ186" i="45"/>
  <c r="AG8" i="31"/>
  <c r="AR86" i="45"/>
  <c r="AR87" i="45"/>
  <c r="AG2" i="29"/>
  <c r="AQ315" i="45"/>
  <c r="AR65" i="45"/>
  <c r="AR365" i="45" s="1"/>
  <c r="AI25" i="26" s="1"/>
  <c r="AO172" i="45"/>
  <c r="AE21" i="22"/>
  <c r="AP160" i="45"/>
  <c r="AF9" i="22"/>
  <c r="AO212" i="45"/>
  <c r="AE7" i="27"/>
  <c r="AO334" i="45"/>
  <c r="AE21" i="29"/>
  <c r="AR19" i="44"/>
  <c r="AR17" i="45"/>
  <c r="AR60" i="45" s="1"/>
  <c r="AP184" i="45"/>
  <c r="AF6" i="31"/>
  <c r="AQ198" i="45"/>
  <c r="AG20" i="31"/>
  <c r="AP123" i="45"/>
  <c r="AF26" i="23"/>
  <c r="AR7" i="44"/>
  <c r="AR6" i="45"/>
  <c r="AT15" i="44"/>
  <c r="AT13" i="45"/>
  <c r="AP77" i="45"/>
  <c r="AP320" i="45" s="1"/>
  <c r="AQ112" i="45"/>
  <c r="AG15" i="23"/>
  <c r="AP215" i="45"/>
  <c r="AF10" i="27"/>
  <c r="AP127" i="45"/>
  <c r="AF4" i="32"/>
  <c r="AQ288" i="45"/>
  <c r="AG2" i="30"/>
  <c r="AE24" i="30"/>
  <c r="AO310" i="45"/>
  <c r="AO299" i="45"/>
  <c r="AE13" i="30"/>
  <c r="AP108" i="45"/>
  <c r="AF11" i="23"/>
  <c r="AQ220" i="45"/>
  <c r="AG15" i="27"/>
  <c r="AS4" i="44"/>
  <c r="AS3" i="45"/>
  <c r="AP114" i="45"/>
  <c r="AF17" i="23"/>
  <c r="AQ73" i="45"/>
  <c r="AQ100" i="45" s="1"/>
  <c r="AS25" i="44"/>
  <c r="AS22" i="45"/>
  <c r="AO210" i="45"/>
  <c r="AE5" i="27"/>
  <c r="AP192" i="45"/>
  <c r="AF14" i="31"/>
  <c r="AR92" i="45"/>
  <c r="AR362" i="45"/>
  <c r="AI22" i="26" s="1"/>
  <c r="AR51" i="45"/>
  <c r="AR349" i="45" s="1"/>
  <c r="AI9" i="26" s="1"/>
  <c r="AF11" i="29"/>
  <c r="AP324" i="45"/>
  <c r="AT52" i="45"/>
  <c r="AT351" i="45" s="1"/>
  <c r="AK11" i="26" s="1"/>
  <c r="AE5" i="29"/>
  <c r="AO318" i="45"/>
  <c r="AF9" i="29"/>
  <c r="AP322" i="45"/>
  <c r="AP128" i="45"/>
  <c r="AF3" i="32"/>
  <c r="AP154" i="45"/>
  <c r="AF4" i="22"/>
  <c r="AS58" i="45"/>
  <c r="AS357" i="45" s="1"/>
  <c r="AJ17" i="26" s="1"/>
  <c r="AQ95" i="45"/>
  <c r="AP103" i="45"/>
  <c r="AF6" i="23"/>
  <c r="AO156" i="45"/>
  <c r="AE5" i="22"/>
  <c r="AQ171" i="45"/>
  <c r="AG20" i="22"/>
  <c r="AS22" i="44"/>
  <c r="AS20" i="45"/>
  <c r="AS63" i="45" s="1"/>
  <c r="AS9" i="44"/>
  <c r="AS8" i="45"/>
  <c r="AO282" i="45"/>
  <c r="AE23" i="28"/>
  <c r="AO278" i="45"/>
  <c r="AE19" i="28"/>
  <c r="AQ126" i="45"/>
  <c r="AG2" i="32"/>
  <c r="AP142" i="45"/>
  <c r="AF18" i="32"/>
  <c r="AP276" i="45"/>
  <c r="AF17" i="28"/>
  <c r="AP250" i="45"/>
  <c r="AF18" i="25"/>
  <c r="AU11" i="44"/>
  <c r="AU9" i="45"/>
  <c r="AP209" i="45"/>
  <c r="AF3" i="27"/>
  <c r="AP199" i="45"/>
  <c r="AF21" i="31"/>
  <c r="AQ159" i="45"/>
  <c r="AG8" i="22"/>
  <c r="AP221" i="45"/>
  <c r="AF16" i="27"/>
  <c r="AQ153" i="45"/>
  <c r="AG2" i="22"/>
  <c r="AQ328" i="45"/>
  <c r="AG15" i="29"/>
  <c r="AP207" i="45"/>
  <c r="AF2" i="27"/>
  <c r="AS57" i="45"/>
  <c r="AS356" i="45" s="1"/>
  <c r="AJ16" i="26" s="1"/>
  <c r="AP216" i="45"/>
  <c r="AF11" i="27"/>
  <c r="AQ139" i="45"/>
  <c r="AG15" i="32"/>
  <c r="AP242" i="45"/>
  <c r="AF10" i="25"/>
  <c r="AO271" i="45"/>
  <c r="AE12" i="28"/>
  <c r="AT17" i="44"/>
  <c r="AT15" i="45"/>
  <c r="AT58" i="45" s="1"/>
  <c r="AQ247" i="45"/>
  <c r="AG15" i="25"/>
  <c r="AQ252" i="45"/>
  <c r="AG20" i="25"/>
  <c r="AQ213" i="45"/>
  <c r="AG8" i="27"/>
  <c r="AQ76" i="45"/>
  <c r="AS88" i="45"/>
  <c r="AS358" i="45"/>
  <c r="AJ18" i="26" s="1"/>
  <c r="AR72" i="45"/>
  <c r="AR85" i="45"/>
  <c r="AR166" i="45" s="1"/>
  <c r="AG15" i="30"/>
  <c r="AQ301" i="45"/>
  <c r="AS50" i="45"/>
  <c r="AS348" i="45" s="1"/>
  <c r="AJ8" i="26" s="1"/>
  <c r="AE21" i="30"/>
  <c r="AO307" i="45"/>
  <c r="AR78" i="45"/>
  <c r="AQ93" i="45"/>
  <c r="AQ363" i="45"/>
  <c r="AH23" i="26" s="1"/>
  <c r="AQ193" i="45"/>
  <c r="AG15" i="31"/>
  <c r="AT16" i="44"/>
  <c r="AT14" i="45"/>
  <c r="AF4" i="29"/>
  <c r="AP316" i="45"/>
  <c r="AO131" i="45"/>
  <c r="AE7" i="32"/>
  <c r="AQ333" i="45"/>
  <c r="AG20" i="29"/>
  <c r="AT18" i="44"/>
  <c r="AT16" i="45"/>
  <c r="AT59" i="45" s="1"/>
  <c r="AQ105" i="45"/>
  <c r="AG8" i="23"/>
  <c r="AP138" i="45"/>
  <c r="AF14" i="32"/>
  <c r="AP263" i="45"/>
  <c r="AF3" i="28"/>
  <c r="AP204" i="45"/>
  <c r="AF26" i="31"/>
  <c r="AP111" i="45"/>
  <c r="AF14" i="23"/>
  <c r="AO291" i="45"/>
  <c r="AE5" i="30"/>
  <c r="AP236" i="45"/>
  <c r="AF3" i="25"/>
  <c r="AP231" i="45"/>
  <c r="AF26" i="27"/>
  <c r="AP106" i="45"/>
  <c r="AF9" i="23"/>
  <c r="AQ294" i="45"/>
  <c r="AG8" i="30"/>
  <c r="AT8" i="44"/>
  <c r="AT7" i="45"/>
  <c r="AT50" i="45" s="1"/>
  <c r="AP296" i="45"/>
  <c r="AF10" i="30"/>
  <c r="AR23" i="44"/>
  <c r="AR21" i="45"/>
  <c r="AR64" i="45" s="1"/>
  <c r="AP176" i="45"/>
  <c r="AF25" i="22"/>
  <c r="AO224" i="45"/>
  <c r="AE19" i="27"/>
  <c r="AO283" i="45"/>
  <c r="AE24" i="28"/>
  <c r="AP257" i="45"/>
  <c r="AF25" i="25"/>
  <c r="AP194" i="45"/>
  <c r="AF16" i="31"/>
  <c r="AP223" i="45"/>
  <c r="AF18" i="27"/>
  <c r="AE12" i="22"/>
  <c r="AO163" i="45"/>
  <c r="AO174" i="45"/>
  <c r="AE23" i="22"/>
  <c r="AO185" i="45"/>
  <c r="AE7" i="31"/>
  <c r="AF17" i="30"/>
  <c r="AP303" i="45"/>
  <c r="AP89" i="45"/>
  <c r="AQ74" i="45"/>
  <c r="AQ101" i="45" s="1"/>
  <c r="AF16" i="30"/>
  <c r="AP302" i="45"/>
  <c r="AP94" i="45"/>
  <c r="AP229" i="45" s="1"/>
  <c r="AG3" i="23"/>
  <c r="AF24" i="27"/>
  <c r="AR27" i="45" l="1"/>
  <c r="AR28" i="45" s="1"/>
  <c r="AQ132" i="45"/>
  <c r="AH8" i="32" s="1"/>
  <c r="AG8" i="32"/>
  <c r="AQ43" i="45"/>
  <c r="AS342" i="45"/>
  <c r="AJ2" i="26" s="1"/>
  <c r="AS78" i="45"/>
  <c r="AQ77" i="45"/>
  <c r="AQ89" i="45"/>
  <c r="AR96" i="45"/>
  <c r="AR79" i="45"/>
  <c r="AQ94" i="45"/>
  <c r="AF18" i="31"/>
  <c r="AP196" i="45"/>
  <c r="AS87" i="45"/>
  <c r="AP331" i="45"/>
  <c r="AF18" i="29"/>
  <c r="AS85" i="45"/>
  <c r="AS166" i="45" s="1"/>
  <c r="AR95" i="45"/>
  <c r="AF18" i="30"/>
  <c r="AP304" i="45"/>
  <c r="AR80" i="45"/>
  <c r="AQ82" i="45"/>
  <c r="AP169" i="45"/>
  <c r="AF18" i="22"/>
  <c r="AT81" i="45"/>
  <c r="AP277" i="45"/>
  <c r="AF18" i="28"/>
  <c r="AP115" i="45"/>
  <c r="AF18" i="23"/>
  <c r="AI15" i="22"/>
  <c r="AQ229" i="45"/>
  <c r="AG24" i="27"/>
  <c r="AH4" i="23"/>
  <c r="AR101" i="45"/>
  <c r="AH3" i="23"/>
  <c r="AQ263" i="45"/>
  <c r="AG3" i="28"/>
  <c r="AR193" i="45"/>
  <c r="AH15" i="31"/>
  <c r="AR139" i="45"/>
  <c r="AH15" i="32"/>
  <c r="AQ199" i="45"/>
  <c r="AG21" i="31"/>
  <c r="AP278" i="45"/>
  <c r="AF19" i="28"/>
  <c r="AQ108" i="45"/>
  <c r="AG11" i="23"/>
  <c r="AR49" i="45"/>
  <c r="AR347" i="45" s="1"/>
  <c r="AI7" i="26" s="1"/>
  <c r="AS84" i="45"/>
  <c r="AS354" i="45"/>
  <c r="AJ14" i="26" s="1"/>
  <c r="AT45" i="45"/>
  <c r="AG6" i="29"/>
  <c r="AQ319" i="45"/>
  <c r="AP190" i="45"/>
  <c r="AF12" i="31"/>
  <c r="AQ296" i="45"/>
  <c r="AG10" i="30"/>
  <c r="AU8" i="44"/>
  <c r="AU7" i="45"/>
  <c r="AQ154" i="45"/>
  <c r="AG4" i="22"/>
  <c r="AQ192" i="45"/>
  <c r="AG14" i="31"/>
  <c r="AS7" i="44"/>
  <c r="AS6" i="45"/>
  <c r="AP172" i="45"/>
  <c r="AF21" i="22"/>
  <c r="AP170" i="45"/>
  <c r="AF19" i="22"/>
  <c r="AP129" i="45"/>
  <c r="AF5" i="32"/>
  <c r="AQ329" i="45"/>
  <c r="AG16" i="29"/>
  <c r="AQ167" i="45"/>
  <c r="AG16" i="22"/>
  <c r="AT14" i="44"/>
  <c r="AT12" i="45"/>
  <c r="AQ289" i="45"/>
  <c r="AG4" i="30"/>
  <c r="AP272" i="45"/>
  <c r="AF13" i="28"/>
  <c r="AQ230" i="45"/>
  <c r="AG25" i="27"/>
  <c r="AU2" i="44"/>
  <c r="AU2" i="45"/>
  <c r="AQ269" i="45"/>
  <c r="AG10" i="28"/>
  <c r="AQ133" i="45"/>
  <c r="AG9" i="32"/>
  <c r="AR219" i="45"/>
  <c r="AH14" i="27"/>
  <c r="AQ254" i="45"/>
  <c r="AG22" i="25"/>
  <c r="AQ180" i="45"/>
  <c r="AG2" i="31"/>
  <c r="AQ226" i="45"/>
  <c r="AG21" i="27"/>
  <c r="AQ238" i="45"/>
  <c r="AG6" i="25"/>
  <c r="AP158" i="45"/>
  <c r="AF7" i="22"/>
  <c r="AP121" i="45"/>
  <c r="AF24" i="23"/>
  <c r="AR146" i="45"/>
  <c r="AH22" i="32"/>
  <c r="AQ204" i="45"/>
  <c r="AG26" i="31"/>
  <c r="AQ209" i="45"/>
  <c r="AG3" i="27"/>
  <c r="AP282" i="45"/>
  <c r="AF23" i="28"/>
  <c r="AP299" i="45"/>
  <c r="AF13" i="30"/>
  <c r="AF23" i="30"/>
  <c r="AP309" i="45"/>
  <c r="AS67" i="45"/>
  <c r="AS343" i="45" s="1"/>
  <c r="AJ3" i="26" s="1"/>
  <c r="AT90" i="45"/>
  <c r="AT360" i="45"/>
  <c r="AK20" i="26" s="1"/>
  <c r="AP298" i="45"/>
  <c r="AF12" i="30"/>
  <c r="AG14" i="30"/>
  <c r="AQ300" i="45"/>
  <c r="AG9" i="23"/>
  <c r="AQ106" i="45"/>
  <c r="AU16" i="44"/>
  <c r="AU14" i="45"/>
  <c r="AQ223" i="45"/>
  <c r="AG18" i="27"/>
  <c r="AQ194" i="45"/>
  <c r="AG16" i="31"/>
  <c r="AR294" i="45"/>
  <c r="AH8" i="30"/>
  <c r="AQ138" i="45"/>
  <c r="AG14" i="32"/>
  <c r="AR213" i="45"/>
  <c r="AH8" i="27"/>
  <c r="AQ216" i="45"/>
  <c r="AG11" i="27"/>
  <c r="AG16" i="30"/>
  <c r="AQ302" i="45"/>
  <c r="AS86" i="45"/>
  <c r="AS51" i="45"/>
  <c r="AS349" i="45" s="1"/>
  <c r="AJ9" i="26" s="1"/>
  <c r="AQ128" i="45"/>
  <c r="AG3" i="32"/>
  <c r="AP210" i="45"/>
  <c r="AF5" i="27"/>
  <c r="AF24" i="30"/>
  <c r="AP310" i="45"/>
  <c r="AQ123" i="45"/>
  <c r="AG26" i="23"/>
  <c r="AQ214" i="45"/>
  <c r="AG9" i="27"/>
  <c r="AQ235" i="45"/>
  <c r="AG4" i="25"/>
  <c r="AQ275" i="45"/>
  <c r="AG16" i="28"/>
  <c r="AQ141" i="45"/>
  <c r="AG17" i="32"/>
  <c r="AP239" i="45"/>
  <c r="AF7" i="25"/>
  <c r="AT27" i="44"/>
  <c r="AT24" i="45"/>
  <c r="AQ268" i="45"/>
  <c r="AG9" i="28"/>
  <c r="AP191" i="45"/>
  <c r="AF13" i="31"/>
  <c r="AR234" i="45"/>
  <c r="AH2" i="25"/>
  <c r="AQ297" i="45"/>
  <c r="AG11" i="30"/>
  <c r="AP116" i="45"/>
  <c r="AF19" i="23"/>
  <c r="AR240" i="45"/>
  <c r="AH8" i="25"/>
  <c r="AQ339" i="45"/>
  <c r="AG26" i="29"/>
  <c r="AQ285" i="45"/>
  <c r="AG26" i="28"/>
  <c r="AU20" i="44"/>
  <c r="AU18" i="45"/>
  <c r="AU61" i="45" s="1"/>
  <c r="AP202" i="45"/>
  <c r="AF24" i="31"/>
  <c r="AI20" i="28"/>
  <c r="AF21" i="30"/>
  <c r="AP307" i="45"/>
  <c r="AH2" i="29"/>
  <c r="AR315" i="45"/>
  <c r="AF24" i="22"/>
  <c r="AP175" i="45"/>
  <c r="AS62" i="45"/>
  <c r="AS361" i="45" s="1"/>
  <c r="AJ21" i="26" s="1"/>
  <c r="AR105" i="45"/>
  <c r="AH8" i="23"/>
  <c r="AT88" i="45"/>
  <c r="AT358" i="45"/>
  <c r="AK18" i="26" s="1"/>
  <c r="AU52" i="45"/>
  <c r="AU351" i="45" s="1"/>
  <c r="AL11" i="26" s="1"/>
  <c r="AS92" i="45"/>
  <c r="AS362" i="45"/>
  <c r="AJ22" i="26" s="1"/>
  <c r="AT25" i="44"/>
  <c r="AT22" i="45"/>
  <c r="AR198" i="45"/>
  <c r="AH20" i="31"/>
  <c r="AR200" i="45"/>
  <c r="AH22" i="31"/>
  <c r="AQ336" i="45"/>
  <c r="AG23" i="29"/>
  <c r="AQ161" i="45"/>
  <c r="AG10" i="22"/>
  <c r="AQ227" i="45"/>
  <c r="AG22" i="27"/>
  <c r="AR173" i="45"/>
  <c r="AH22" i="22"/>
  <c r="AP201" i="45"/>
  <c r="AF23" i="31"/>
  <c r="AP266" i="45"/>
  <c r="AF7" i="28"/>
  <c r="AP183" i="45"/>
  <c r="AF5" i="31"/>
  <c r="AP147" i="45"/>
  <c r="AF23" i="32"/>
  <c r="AQ211" i="45"/>
  <c r="AG6" i="27"/>
  <c r="AT21" i="44"/>
  <c r="AT19" i="45"/>
  <c r="AP218" i="45"/>
  <c r="AF13" i="27"/>
  <c r="AR119" i="45"/>
  <c r="AH22" i="23"/>
  <c r="AQ330" i="45"/>
  <c r="AG17" i="29"/>
  <c r="AP228" i="45"/>
  <c r="AF23" i="27"/>
  <c r="AQ284" i="45"/>
  <c r="AG25" i="28"/>
  <c r="AQ295" i="45"/>
  <c r="AG9" i="30"/>
  <c r="AG9" i="29"/>
  <c r="AQ322" i="45"/>
  <c r="AU18" i="44"/>
  <c r="AU16" i="45"/>
  <c r="AU59" i="45" s="1"/>
  <c r="AQ207" i="45"/>
  <c r="AG2" i="27"/>
  <c r="AV11" i="44"/>
  <c r="AV9" i="45"/>
  <c r="AV52" i="45" s="1"/>
  <c r="AT22" i="44"/>
  <c r="AT20" i="45"/>
  <c r="AF5" i="29"/>
  <c r="AP318" i="45"/>
  <c r="AR288" i="45"/>
  <c r="AH2" i="30"/>
  <c r="AG10" i="29"/>
  <c r="AQ323" i="45"/>
  <c r="AS66" i="45"/>
  <c r="AS366" i="45" s="1"/>
  <c r="AJ26" i="26" s="1"/>
  <c r="AF19" i="30"/>
  <c r="AP305" i="45"/>
  <c r="AR69" i="45"/>
  <c r="AR364" i="45" s="1"/>
  <c r="AI24" i="26" s="1"/>
  <c r="AG3" i="29"/>
  <c r="AQ317" i="45"/>
  <c r="AQ184" i="45"/>
  <c r="AG6" i="31"/>
  <c r="AR267" i="45"/>
  <c r="AH8" i="28"/>
  <c r="AT26" i="44"/>
  <c r="AT23" i="45"/>
  <c r="AT66" i="45" s="1"/>
  <c r="AQ335" i="45"/>
  <c r="AG22" i="29"/>
  <c r="AP326" i="45"/>
  <c r="AF13" i="29"/>
  <c r="AS29" i="44"/>
  <c r="AS26" i="45"/>
  <c r="AQ107" i="45"/>
  <c r="AG10" i="23"/>
  <c r="AQ162" i="45"/>
  <c r="AG11" i="22"/>
  <c r="AQ246" i="45"/>
  <c r="AG14" i="25"/>
  <c r="AQ292" i="45"/>
  <c r="AG6" i="30"/>
  <c r="AQ182" i="45"/>
  <c r="AG3" i="31"/>
  <c r="AQ280" i="45"/>
  <c r="AG21" i="28"/>
  <c r="AP255" i="45"/>
  <c r="AF23" i="25"/>
  <c r="AQ208" i="45"/>
  <c r="AG4" i="27"/>
  <c r="AP337" i="45"/>
  <c r="AF24" i="29"/>
  <c r="AP110" i="45"/>
  <c r="AF13" i="23"/>
  <c r="AT9" i="44"/>
  <c r="AT8" i="45"/>
  <c r="AT51" i="45" s="1"/>
  <c r="AQ231" i="45"/>
  <c r="AG26" i="27"/>
  <c r="AR333" i="45"/>
  <c r="AH20" i="29"/>
  <c r="AR328" i="45"/>
  <c r="AH15" i="29"/>
  <c r="AR171" i="45"/>
  <c r="AH20" i="22"/>
  <c r="AQ127" i="45"/>
  <c r="AG4" i="32"/>
  <c r="AR89" i="45"/>
  <c r="AR359" i="45"/>
  <c r="AI19" i="26" s="1"/>
  <c r="AH8" i="29"/>
  <c r="AR321" i="45"/>
  <c r="AR53" i="45"/>
  <c r="AR352" i="45" s="1"/>
  <c r="AI12" i="26" s="1"/>
  <c r="AQ257" i="45"/>
  <c r="AG25" i="25"/>
  <c r="AR252" i="45"/>
  <c r="AH20" i="25"/>
  <c r="AS65" i="45"/>
  <c r="AS365" i="45" s="1"/>
  <c r="AJ25" i="26" s="1"/>
  <c r="AP224" i="45"/>
  <c r="AF19" i="27"/>
  <c r="AH15" i="30"/>
  <c r="AR301" i="45"/>
  <c r="AT87" i="45"/>
  <c r="AT357" i="45"/>
  <c r="AK17" i="26" s="1"/>
  <c r="AS46" i="45"/>
  <c r="AS344" i="45" s="1"/>
  <c r="AJ4" i="26" s="1"/>
  <c r="AS19" i="44"/>
  <c r="AS17" i="45"/>
  <c r="AR186" i="45"/>
  <c r="AH8" i="31"/>
  <c r="AQ177" i="45"/>
  <c r="AG26" i="22"/>
  <c r="AQ281" i="45"/>
  <c r="AG22" i="28"/>
  <c r="AP256" i="45"/>
  <c r="AF24" i="25"/>
  <c r="AP264" i="45"/>
  <c r="AF5" i="28"/>
  <c r="AQ258" i="45"/>
  <c r="AG26" i="25"/>
  <c r="AQ273" i="45"/>
  <c r="AG14" i="28"/>
  <c r="AQ99" i="45"/>
  <c r="AG2" i="23"/>
  <c r="AQ338" i="45"/>
  <c r="AG25" i="29"/>
  <c r="AP145" i="45"/>
  <c r="AF21" i="32"/>
  <c r="AQ135" i="45"/>
  <c r="AG11" i="32"/>
  <c r="AQ75" i="45"/>
  <c r="AS12" i="44"/>
  <c r="AS10" i="45"/>
  <c r="AR144" i="45"/>
  <c r="AH20" i="32"/>
  <c r="AQ181" i="45"/>
  <c r="AG4" i="31"/>
  <c r="AQ248" i="45"/>
  <c r="AG16" i="25"/>
  <c r="AQ113" i="45"/>
  <c r="AG16" i="23"/>
  <c r="AQ236" i="45"/>
  <c r="AG3" i="25"/>
  <c r="AR247" i="45"/>
  <c r="AH15" i="25"/>
  <c r="AQ250" i="45"/>
  <c r="AG18" i="25"/>
  <c r="AQ114" i="45"/>
  <c r="AG17" i="23"/>
  <c r="AP185" i="45"/>
  <c r="AF7" i="31"/>
  <c r="AQ176" i="45"/>
  <c r="AG25" i="22"/>
  <c r="AP291" i="45"/>
  <c r="AF5" i="30"/>
  <c r="AP131" i="45"/>
  <c r="AF7" i="32"/>
  <c r="AU17" i="44"/>
  <c r="AU15" i="45"/>
  <c r="AU58" i="45" s="1"/>
  <c r="AR153" i="45"/>
  <c r="AH2" i="22"/>
  <c r="AQ276" i="45"/>
  <c r="AG17" i="28"/>
  <c r="AP156" i="45"/>
  <c r="AF5" i="22"/>
  <c r="AG11" i="29"/>
  <c r="AQ324" i="45"/>
  <c r="AT4" i="44"/>
  <c r="AT3" i="45"/>
  <c r="AQ215" i="45"/>
  <c r="AG10" i="27"/>
  <c r="AH20" i="30"/>
  <c r="AR306" i="45"/>
  <c r="AR241" i="45"/>
  <c r="AH9" i="25"/>
  <c r="AR76" i="45"/>
  <c r="AP244" i="45"/>
  <c r="AF12" i="25"/>
  <c r="AR75" i="45"/>
  <c r="AR345" i="45"/>
  <c r="AI5" i="26" s="1"/>
  <c r="AG22" i="30"/>
  <c r="AQ308" i="45"/>
  <c r="AP217" i="45"/>
  <c r="AF12" i="27"/>
  <c r="AP283" i="45"/>
  <c r="AF24" i="28"/>
  <c r="AG17" i="30"/>
  <c r="AQ303" i="45"/>
  <c r="AR93" i="45"/>
  <c r="AR363" i="45"/>
  <c r="AI23" i="26" s="1"/>
  <c r="AG4" i="29"/>
  <c r="AQ316" i="45"/>
  <c r="AP334" i="45"/>
  <c r="AF21" i="29"/>
  <c r="AP143" i="45"/>
  <c r="AF19" i="32"/>
  <c r="AP332" i="45"/>
  <c r="AF19" i="29"/>
  <c r="AQ122" i="45"/>
  <c r="AG25" i="23"/>
  <c r="AR225" i="45"/>
  <c r="AH20" i="27"/>
  <c r="AR117" i="45"/>
  <c r="AH20" i="23"/>
  <c r="AQ134" i="45"/>
  <c r="AG10" i="32"/>
  <c r="AQ165" i="45"/>
  <c r="AG14" i="22"/>
  <c r="AS5" i="44"/>
  <c r="AS4" i="45"/>
  <c r="AS47" i="45" s="1"/>
  <c r="AP102" i="45"/>
  <c r="AF5" i="23"/>
  <c r="AQ149" i="45"/>
  <c r="AG25" i="32"/>
  <c r="AP104" i="45"/>
  <c r="AF7" i="23"/>
  <c r="AQ249" i="45"/>
  <c r="AG17" i="25"/>
  <c r="AQ187" i="45"/>
  <c r="AG9" i="31"/>
  <c r="AS23" i="44"/>
  <c r="AS21" i="45"/>
  <c r="AQ111" i="45"/>
  <c r="AG14" i="23"/>
  <c r="AQ142" i="45"/>
  <c r="AG18" i="32"/>
  <c r="AR112" i="45"/>
  <c r="AH15" i="23"/>
  <c r="AG25" i="30"/>
  <c r="AQ311" i="45"/>
  <c r="AS76" i="45"/>
  <c r="AS346" i="45"/>
  <c r="AJ6" i="26" s="1"/>
  <c r="AG26" i="30"/>
  <c r="AQ312" i="45"/>
  <c r="AS68" i="45"/>
  <c r="AS350" i="45" s="1"/>
  <c r="AJ10" i="26" s="1"/>
  <c r="AR54" i="45"/>
  <c r="AR353" i="45" s="1"/>
  <c r="AI13" i="26" s="1"/>
  <c r="AP174" i="45"/>
  <c r="AF23" i="22"/>
  <c r="AP271" i="45"/>
  <c r="AF12" i="28"/>
  <c r="AQ221" i="45"/>
  <c r="AG16" i="27"/>
  <c r="AQ103" i="45"/>
  <c r="AG6" i="23"/>
  <c r="AP163" i="45"/>
  <c r="AF12" i="22"/>
  <c r="AT57" i="45"/>
  <c r="AT356" i="45" s="1"/>
  <c r="AK16" i="26" s="1"/>
  <c r="AP212" i="45"/>
  <c r="AF7" i="27"/>
  <c r="AP293" i="45"/>
  <c r="AF7" i="30"/>
  <c r="AP164" i="45"/>
  <c r="AF13" i="22"/>
  <c r="AQ265" i="45"/>
  <c r="AG6" i="28"/>
  <c r="AQ262" i="45"/>
  <c r="AG4" i="28"/>
  <c r="AQ327" i="45"/>
  <c r="AG14" i="29"/>
  <c r="AT6" i="44"/>
  <c r="AT5" i="45"/>
  <c r="AP245" i="45"/>
  <c r="AF13" i="25"/>
  <c r="AP137" i="45"/>
  <c r="AF13" i="32"/>
  <c r="AT28" i="44"/>
  <c r="AT25" i="45"/>
  <c r="AQ130" i="45"/>
  <c r="AG6" i="32"/>
  <c r="AR274" i="45"/>
  <c r="AH15" i="28"/>
  <c r="AS13" i="44"/>
  <c r="AS11" i="45"/>
  <c r="AQ155" i="45"/>
  <c r="AG3" i="22"/>
  <c r="AQ157" i="45"/>
  <c r="AG6" i="22"/>
  <c r="AQ195" i="45"/>
  <c r="AG17" i="31"/>
  <c r="AQ290" i="45"/>
  <c r="AG3" i="30"/>
  <c r="AQ168" i="45"/>
  <c r="AG17" i="22"/>
  <c r="AQ222" i="45"/>
  <c r="AG17" i="27"/>
  <c r="AQ150" i="45"/>
  <c r="AG26" i="32"/>
  <c r="AQ242" i="45"/>
  <c r="AG10" i="25"/>
  <c r="AR159" i="45"/>
  <c r="AH8" i="22"/>
  <c r="AR126" i="45"/>
  <c r="AH2" i="32"/>
  <c r="AG7" i="29"/>
  <c r="AQ320" i="45"/>
  <c r="AP325" i="45"/>
  <c r="AF12" i="29"/>
  <c r="AP109" i="45"/>
  <c r="AF12" i="23"/>
  <c r="AR220" i="45"/>
  <c r="AH15" i="27"/>
  <c r="AT56" i="45"/>
  <c r="AT355" i="45" s="1"/>
  <c r="AK15" i="26" s="1"/>
  <c r="AT85" i="45"/>
  <c r="AP136" i="45"/>
  <c r="AF12" i="32"/>
  <c r="AT78" i="45"/>
  <c r="AT348" i="45"/>
  <c r="AK8" i="26" s="1"/>
  <c r="AU15" i="44"/>
  <c r="AU13" i="45"/>
  <c r="AQ160" i="45"/>
  <c r="AG9" i="22"/>
  <c r="AR73" i="45"/>
  <c r="AR100" i="45" s="1"/>
  <c r="AP148" i="45"/>
  <c r="AF24" i="32"/>
  <c r="AQ140" i="45"/>
  <c r="AG16" i="32"/>
  <c r="AQ270" i="45"/>
  <c r="AG11" i="28"/>
  <c r="AP118" i="45"/>
  <c r="AF21" i="23"/>
  <c r="AQ188" i="45"/>
  <c r="AG10" i="31"/>
  <c r="AP251" i="45"/>
  <c r="AF19" i="25"/>
  <c r="AQ203" i="45"/>
  <c r="AG25" i="31"/>
  <c r="AQ253" i="45"/>
  <c r="AG21" i="25"/>
  <c r="AQ243" i="45"/>
  <c r="AG11" i="25"/>
  <c r="AQ261" i="45"/>
  <c r="AG2" i="28"/>
  <c r="AP197" i="45"/>
  <c r="AF19" i="31"/>
  <c r="AP237" i="45"/>
  <c r="AF5" i="25"/>
  <c r="AS90" i="45"/>
  <c r="AS279" i="45" s="1"/>
  <c r="AQ189" i="45"/>
  <c r="AG11" i="31"/>
  <c r="AP120" i="45"/>
  <c r="AF23" i="23"/>
  <c r="AS27" i="45" l="1"/>
  <c r="AS28" i="45" s="1"/>
  <c r="AR132" i="45"/>
  <c r="AT86" i="45"/>
  <c r="AT342" i="45"/>
  <c r="AK2" i="26" s="1"/>
  <c r="AR43" i="45"/>
  <c r="AS95" i="45"/>
  <c r="AG18" i="28"/>
  <c r="AQ277" i="45"/>
  <c r="AS74" i="45"/>
  <c r="AT72" i="45"/>
  <c r="AQ169" i="45"/>
  <c r="AG18" i="22"/>
  <c r="AS91" i="45"/>
  <c r="AR83" i="45"/>
  <c r="AG18" i="30"/>
  <c r="AQ304" i="45"/>
  <c r="AS80" i="45"/>
  <c r="AQ331" i="45"/>
  <c r="AG18" i="29"/>
  <c r="AQ196" i="45"/>
  <c r="AG18" i="31"/>
  <c r="AR94" i="45"/>
  <c r="AQ115" i="45"/>
  <c r="AG18" i="23"/>
  <c r="AT279" i="45"/>
  <c r="AJ20" i="28"/>
  <c r="AI4" i="23"/>
  <c r="AR261" i="45"/>
  <c r="AH2" i="28"/>
  <c r="AS220" i="45"/>
  <c r="AI15" i="27"/>
  <c r="AR222" i="45"/>
  <c r="AH17" i="27"/>
  <c r="AR130" i="45"/>
  <c r="AH6" i="32"/>
  <c r="AQ164" i="45"/>
  <c r="AG13" i="22"/>
  <c r="AQ174" i="45"/>
  <c r="AG23" i="22"/>
  <c r="AR142" i="45"/>
  <c r="AH18" i="32"/>
  <c r="AT5" i="44"/>
  <c r="AT4" i="45"/>
  <c r="AQ334" i="45"/>
  <c r="AG21" i="29"/>
  <c r="AQ256" i="45"/>
  <c r="AG24" i="25"/>
  <c r="AQ224" i="45"/>
  <c r="AG19" i="27"/>
  <c r="AS171" i="45"/>
  <c r="AI20" i="22"/>
  <c r="AQ255" i="45"/>
  <c r="AG23" i="25"/>
  <c r="AQ326" i="45"/>
  <c r="AG13" i="29"/>
  <c r="AV18" i="44"/>
  <c r="AV16" i="45"/>
  <c r="AV59" i="45" s="1"/>
  <c r="AU21" i="44"/>
  <c r="AU19" i="45"/>
  <c r="AQ202" i="45"/>
  <c r="AG24" i="31"/>
  <c r="AQ191" i="45"/>
  <c r="AG13" i="31"/>
  <c r="AH26" i="23"/>
  <c r="AR123" i="45"/>
  <c r="AQ148" i="45"/>
  <c r="AG24" i="32"/>
  <c r="AT68" i="45"/>
  <c r="AT350" i="45" s="1"/>
  <c r="AK10" i="26" s="1"/>
  <c r="AR276" i="45"/>
  <c r="AH17" i="28"/>
  <c r="AR250" i="45"/>
  <c r="AH18" i="25"/>
  <c r="AH10" i="29"/>
  <c r="AR323" i="45"/>
  <c r="AH9" i="29"/>
  <c r="AR322" i="45"/>
  <c r="AU90" i="45"/>
  <c r="AU360" i="45"/>
  <c r="AL20" i="26" s="1"/>
  <c r="AG24" i="30"/>
  <c r="AQ310" i="45"/>
  <c r="AR138" i="45"/>
  <c r="AH14" i="32"/>
  <c r="AQ121" i="45"/>
  <c r="AG24" i="23"/>
  <c r="AR269" i="45"/>
  <c r="AH10" i="28"/>
  <c r="AQ129" i="45"/>
  <c r="AG5" i="32"/>
  <c r="AQ190" i="45"/>
  <c r="AG12" i="31"/>
  <c r="AS139" i="45"/>
  <c r="AI15" i="32"/>
  <c r="AQ109" i="45"/>
  <c r="AG12" i="23"/>
  <c r="AR168" i="45"/>
  <c r="AH17" i="22"/>
  <c r="AU28" i="44"/>
  <c r="AU25" i="45"/>
  <c r="AU68" i="45" s="1"/>
  <c r="AQ293" i="45"/>
  <c r="AG7" i="30"/>
  <c r="AR111" i="45"/>
  <c r="AH14" i="23"/>
  <c r="AR165" i="45"/>
  <c r="AH14" i="22"/>
  <c r="AQ244" i="45"/>
  <c r="AG12" i="25"/>
  <c r="AR135" i="45"/>
  <c r="AH11" i="32"/>
  <c r="AR281" i="45"/>
  <c r="AH22" i="28"/>
  <c r="AS328" i="45"/>
  <c r="AI15" i="29"/>
  <c r="AR280" i="45"/>
  <c r="AH21" i="28"/>
  <c r="AR335" i="45"/>
  <c r="AH22" i="29"/>
  <c r="AR211" i="45"/>
  <c r="AH6" i="27"/>
  <c r="AR161" i="45"/>
  <c r="AH10" i="22"/>
  <c r="AS105" i="45"/>
  <c r="AI8" i="23"/>
  <c r="AV20" i="44"/>
  <c r="AV18" i="45"/>
  <c r="AR268" i="45"/>
  <c r="AH9" i="28"/>
  <c r="AU45" i="45"/>
  <c r="AU72" i="45" s="1"/>
  <c r="AH6" i="29"/>
  <c r="AR319" i="45"/>
  <c r="AS64" i="45"/>
  <c r="AS363" i="45" s="1"/>
  <c r="AJ23" i="26" s="1"/>
  <c r="AH4" i="29"/>
  <c r="AR316" i="45"/>
  <c r="AS153" i="45"/>
  <c r="AI2" i="22"/>
  <c r="AS247" i="45"/>
  <c r="AI15" i="25"/>
  <c r="AT96" i="45"/>
  <c r="AT366" i="45"/>
  <c r="AK26" i="26" s="1"/>
  <c r="AT67" i="45"/>
  <c r="AT343" i="45" s="1"/>
  <c r="AK3" i="26" s="1"/>
  <c r="AS294" i="45"/>
  <c r="AI8" i="30"/>
  <c r="AQ158" i="45"/>
  <c r="AG7" i="22"/>
  <c r="AV2" i="44"/>
  <c r="AV2" i="45"/>
  <c r="AQ170" i="45"/>
  <c r="AG19" i="22"/>
  <c r="AS193" i="45"/>
  <c r="AI15" i="31"/>
  <c r="AQ325" i="45"/>
  <c r="AG12" i="29"/>
  <c r="AR290" i="45"/>
  <c r="AH3" i="30"/>
  <c r="AQ137" i="45"/>
  <c r="AG13" i="32"/>
  <c r="AQ212" i="45"/>
  <c r="AG7" i="27"/>
  <c r="AT23" i="44"/>
  <c r="AT21" i="45"/>
  <c r="AR134" i="45"/>
  <c r="AH10" i="32"/>
  <c r="AU87" i="45"/>
  <c r="AU357" i="45"/>
  <c r="AL17" i="26" s="1"/>
  <c r="AQ145" i="45"/>
  <c r="AG21" i="32"/>
  <c r="AR177" i="45"/>
  <c r="AH26" i="22"/>
  <c r="AS252" i="45"/>
  <c r="AI20" i="25"/>
  <c r="AS333" i="45"/>
  <c r="AI20" i="29"/>
  <c r="AR182" i="45"/>
  <c r="AH3" i="31"/>
  <c r="AU26" i="44"/>
  <c r="AU23" i="45"/>
  <c r="AU66" i="45" s="1"/>
  <c r="AS288" i="45"/>
  <c r="AI2" i="30"/>
  <c r="AR295" i="45"/>
  <c r="AH9" i="30"/>
  <c r="AQ147" i="45"/>
  <c r="AG23" i="32"/>
  <c r="AR336" i="45"/>
  <c r="AH23" i="29"/>
  <c r="AR285" i="45"/>
  <c r="AH26" i="28"/>
  <c r="AU27" i="44"/>
  <c r="AU24" i="45"/>
  <c r="AU67" i="45" s="1"/>
  <c r="AQ210" i="45"/>
  <c r="AG5" i="27"/>
  <c r="AG23" i="30"/>
  <c r="AQ309" i="45"/>
  <c r="AH26" i="30"/>
  <c r="AR312" i="45"/>
  <c r="AR236" i="45"/>
  <c r="AH3" i="25"/>
  <c r="AG5" i="29"/>
  <c r="AQ318" i="45"/>
  <c r="AG24" i="22"/>
  <c r="AQ175" i="45"/>
  <c r="AR194" i="45"/>
  <c r="AH16" i="31"/>
  <c r="AR238" i="45"/>
  <c r="AH6" i="25"/>
  <c r="AR230" i="45"/>
  <c r="AH25" i="27"/>
  <c r="AQ172" i="45"/>
  <c r="AG21" i="22"/>
  <c r="AR263" i="45"/>
  <c r="AH3" i="28"/>
  <c r="AH7" i="29"/>
  <c r="AR160" i="45"/>
  <c r="AH9" i="22"/>
  <c r="AR195" i="45"/>
  <c r="AH17" i="31"/>
  <c r="AQ245" i="45"/>
  <c r="AG13" i="25"/>
  <c r="AR187" i="45"/>
  <c r="AH9" i="31"/>
  <c r="AS117" i="45"/>
  <c r="AI20" i="23"/>
  <c r="AI20" i="30"/>
  <c r="AS306" i="45"/>
  <c r="AR338" i="45"/>
  <c r="AH25" i="29"/>
  <c r="AS186" i="45"/>
  <c r="AI8" i="31"/>
  <c r="AR257" i="45"/>
  <c r="AH25" i="25"/>
  <c r="AR231" i="45"/>
  <c r="AH26" i="27"/>
  <c r="AR292" i="45"/>
  <c r="AH6" i="30"/>
  <c r="AS267" i="45"/>
  <c r="AI8" i="28"/>
  <c r="AR284" i="45"/>
  <c r="AH25" i="28"/>
  <c r="AQ183" i="45"/>
  <c r="AG5" i="31"/>
  <c r="AS200" i="45"/>
  <c r="AI22" i="31"/>
  <c r="AH26" i="29"/>
  <c r="AR339" i="45"/>
  <c r="AQ239" i="45"/>
  <c r="AG7" i="25"/>
  <c r="AR128" i="45"/>
  <c r="AH3" i="32"/>
  <c r="AS49" i="45"/>
  <c r="AS347" i="45" s="1"/>
  <c r="AJ7" i="26" s="1"/>
  <c r="AI9" i="25"/>
  <c r="AV17" i="44"/>
  <c r="AV15" i="45"/>
  <c r="AQ120" i="45"/>
  <c r="AG23" i="23"/>
  <c r="AQ251" i="45"/>
  <c r="AG19" i="25"/>
  <c r="AU56" i="45"/>
  <c r="AU355" i="45" s="1"/>
  <c r="AL15" i="26" s="1"/>
  <c r="AT48" i="45"/>
  <c r="AT346" i="45" s="1"/>
  <c r="AK6" i="26" s="1"/>
  <c r="AH17" i="30"/>
  <c r="AR303" i="45"/>
  <c r="AQ131" i="45"/>
  <c r="AG7" i="32"/>
  <c r="AR113" i="45"/>
  <c r="AH16" i="23"/>
  <c r="AS60" i="45"/>
  <c r="AS359" i="45" s="1"/>
  <c r="AJ19" i="26" s="1"/>
  <c r="AR82" i="45"/>
  <c r="AT79" i="45"/>
  <c r="AT349" i="45"/>
  <c r="AK9" i="26" s="1"/>
  <c r="AT63" i="45"/>
  <c r="AT362" i="45" s="1"/>
  <c r="AK22" i="26" s="1"/>
  <c r="AI2" i="29"/>
  <c r="AS315" i="45"/>
  <c r="AS79" i="45"/>
  <c r="AS241" i="45" s="1"/>
  <c r="AR223" i="45"/>
  <c r="AH18" i="27"/>
  <c r="AQ299" i="45"/>
  <c r="AG13" i="30"/>
  <c r="AR226" i="45"/>
  <c r="AH21" i="27"/>
  <c r="AQ272" i="45"/>
  <c r="AG13" i="28"/>
  <c r="AT7" i="44"/>
  <c r="AT6" i="45"/>
  <c r="AS101" i="45"/>
  <c r="AI3" i="23"/>
  <c r="AR189" i="45"/>
  <c r="AH11" i="31"/>
  <c r="AV15" i="44"/>
  <c r="AV13" i="45"/>
  <c r="AV56" i="45" s="1"/>
  <c r="AS126" i="45"/>
  <c r="AI2" i="32"/>
  <c r="AR157" i="45"/>
  <c r="AH6" i="22"/>
  <c r="AU6" i="44"/>
  <c r="AU5" i="45"/>
  <c r="AU48" i="45" s="1"/>
  <c r="AQ163" i="45"/>
  <c r="AG12" i="22"/>
  <c r="AR249" i="45"/>
  <c r="AH17" i="25"/>
  <c r="AS225" i="45"/>
  <c r="AI20" i="27"/>
  <c r="AR99" i="45"/>
  <c r="AH2" i="23"/>
  <c r="AT19" i="44"/>
  <c r="AT17" i="45"/>
  <c r="AU9" i="44"/>
  <c r="AU8" i="45"/>
  <c r="AR246" i="45"/>
  <c r="AH14" i="25"/>
  <c r="AR184" i="45"/>
  <c r="AH6" i="31"/>
  <c r="AU22" i="44"/>
  <c r="AU20" i="45"/>
  <c r="AQ228" i="45"/>
  <c r="AG23" i="27"/>
  <c r="AQ266" i="45"/>
  <c r="AG7" i="28"/>
  <c r="AS198" i="45"/>
  <c r="AI20" i="31"/>
  <c r="AS240" i="45"/>
  <c r="AI8" i="25"/>
  <c r="AR141" i="45"/>
  <c r="AH17" i="32"/>
  <c r="AU57" i="45"/>
  <c r="AU356" i="45" s="1"/>
  <c r="AL16" i="26" s="1"/>
  <c r="AR77" i="45"/>
  <c r="AR320" i="45" s="1"/>
  <c r="AR188" i="45"/>
  <c r="AH10" i="31"/>
  <c r="AR215" i="45"/>
  <c r="AH10" i="27"/>
  <c r="AQ291" i="45"/>
  <c r="AG5" i="30"/>
  <c r="AR248" i="45"/>
  <c r="AH16" i="25"/>
  <c r="AI8" i="29"/>
  <c r="AS321" i="45"/>
  <c r="AH3" i="29"/>
  <c r="AR317" i="45"/>
  <c r="AV81" i="45"/>
  <c r="AV351" i="45"/>
  <c r="AM11" i="26" s="1"/>
  <c r="AT65" i="45"/>
  <c r="AT365" i="45" s="1"/>
  <c r="AK25" i="26" s="1"/>
  <c r="AV16" i="44"/>
  <c r="AV14" i="45"/>
  <c r="AV57" i="45" s="1"/>
  <c r="AQ282" i="45"/>
  <c r="AG23" i="28"/>
  <c r="AR180" i="45"/>
  <c r="AH2" i="31"/>
  <c r="AR289" i="45"/>
  <c r="AH4" i="30"/>
  <c r="AR192" i="45"/>
  <c r="AH14" i="31"/>
  <c r="AR243" i="45"/>
  <c r="AH11" i="25"/>
  <c r="AR253" i="45"/>
  <c r="AH21" i="25"/>
  <c r="AR203" i="45"/>
  <c r="AH25" i="31"/>
  <c r="AH25" i="30"/>
  <c r="AR311" i="45"/>
  <c r="AS159" i="45"/>
  <c r="AI8" i="22"/>
  <c r="AR155" i="45"/>
  <c r="AH3" i="22"/>
  <c r="AR327" i="45"/>
  <c r="AH14" i="29"/>
  <c r="AR103" i="45"/>
  <c r="AH6" i="23"/>
  <c r="AQ104" i="45"/>
  <c r="AG7" i="23"/>
  <c r="AR122" i="45"/>
  <c r="AH25" i="23"/>
  <c r="AQ283" i="45"/>
  <c r="AG24" i="28"/>
  <c r="AT46" i="45"/>
  <c r="AT344" i="45" s="1"/>
  <c r="AK4" i="26" s="1"/>
  <c r="AR273" i="45"/>
  <c r="AH14" i="28"/>
  <c r="AS73" i="45"/>
  <c r="AS100" i="45" s="1"/>
  <c r="AQ110" i="45"/>
  <c r="AG13" i="23"/>
  <c r="AR162" i="45"/>
  <c r="AH11" i="22"/>
  <c r="AW11" i="44"/>
  <c r="AW9" i="45"/>
  <c r="AR330" i="45"/>
  <c r="AH17" i="29"/>
  <c r="AQ201" i="45"/>
  <c r="AG23" i="31"/>
  <c r="AU25" i="44"/>
  <c r="AU22" i="45"/>
  <c r="AQ116" i="45"/>
  <c r="AG19" i="23"/>
  <c r="AR275" i="45"/>
  <c r="AH16" i="28"/>
  <c r="AH16" i="30"/>
  <c r="AR302" i="45"/>
  <c r="AR106" i="45"/>
  <c r="AH9" i="23"/>
  <c r="AT55" i="45"/>
  <c r="AT354" i="45" s="1"/>
  <c r="AK14" i="26" s="1"/>
  <c r="AQ118" i="45"/>
  <c r="AG21" i="23"/>
  <c r="AS54" i="45"/>
  <c r="AS353" i="45" s="1"/>
  <c r="AJ13" i="26" s="1"/>
  <c r="AU4" i="44"/>
  <c r="AU3" i="45"/>
  <c r="AR176" i="45"/>
  <c r="AH25" i="22"/>
  <c r="AR181" i="45"/>
  <c r="AH4" i="31"/>
  <c r="AG21" i="30"/>
  <c r="AQ307" i="45"/>
  <c r="AR209" i="45"/>
  <c r="AH3" i="27"/>
  <c r="AR254" i="45"/>
  <c r="AH22" i="25"/>
  <c r="AU14" i="44"/>
  <c r="AU12" i="45"/>
  <c r="AR154" i="45"/>
  <c r="AH4" i="22"/>
  <c r="AR108" i="45"/>
  <c r="AH11" i="23"/>
  <c r="AQ237" i="45"/>
  <c r="AG5" i="25"/>
  <c r="AQ136" i="45"/>
  <c r="AG12" i="32"/>
  <c r="AR242" i="45"/>
  <c r="AH10" i="25"/>
  <c r="AT13" i="44"/>
  <c r="AT11" i="45"/>
  <c r="AR262" i="45"/>
  <c r="AH4" i="28"/>
  <c r="AR221" i="45"/>
  <c r="AH16" i="27"/>
  <c r="AS112" i="45"/>
  <c r="AI15" i="23"/>
  <c r="AR149" i="45"/>
  <c r="AH25" i="32"/>
  <c r="AQ332" i="45"/>
  <c r="AG19" i="29"/>
  <c r="AQ217" i="45"/>
  <c r="AG12" i="27"/>
  <c r="AH11" i="29"/>
  <c r="AR324" i="45"/>
  <c r="AH26" i="25"/>
  <c r="AR258" i="45"/>
  <c r="AQ337" i="45"/>
  <c r="AG24" i="29"/>
  <c r="AR107" i="45"/>
  <c r="AH10" i="23"/>
  <c r="AR207" i="45"/>
  <c r="AH2" i="27"/>
  <c r="AS119" i="45"/>
  <c r="AI22" i="23"/>
  <c r="AS173" i="45"/>
  <c r="AI22" i="22"/>
  <c r="AR297" i="45"/>
  <c r="AH11" i="30"/>
  <c r="AR235" i="45"/>
  <c r="AH4" i="25"/>
  <c r="AH14" i="30"/>
  <c r="AR300" i="45"/>
  <c r="AU50" i="45"/>
  <c r="AU348" i="45" s="1"/>
  <c r="AL8" i="26" s="1"/>
  <c r="AH22" i="30"/>
  <c r="AR308" i="45"/>
  <c r="AQ185" i="45"/>
  <c r="AG7" i="31"/>
  <c r="AS144" i="45"/>
  <c r="AI20" i="32"/>
  <c r="AI15" i="30"/>
  <c r="AS301" i="45"/>
  <c r="AS69" i="45"/>
  <c r="AS364" i="45" s="1"/>
  <c r="AJ24" i="26" s="1"/>
  <c r="AG19" i="30"/>
  <c r="AQ305" i="45"/>
  <c r="AU81" i="45"/>
  <c r="AR216" i="45"/>
  <c r="AH11" i="27"/>
  <c r="AR204" i="45"/>
  <c r="AH26" i="31"/>
  <c r="AS219" i="45"/>
  <c r="AI14" i="27"/>
  <c r="AR167" i="45"/>
  <c r="AH16" i="22"/>
  <c r="AV8" i="44"/>
  <c r="AV7" i="45"/>
  <c r="AQ278" i="45"/>
  <c r="AG19" i="28"/>
  <c r="AR229" i="45"/>
  <c r="AH24" i="27"/>
  <c r="AR150" i="45"/>
  <c r="AH26" i="32"/>
  <c r="AS274" i="45"/>
  <c r="AI15" i="28"/>
  <c r="AR265" i="45"/>
  <c r="AH6" i="28"/>
  <c r="AQ271" i="45"/>
  <c r="AG12" i="28"/>
  <c r="AQ102" i="45"/>
  <c r="AG5" i="23"/>
  <c r="AQ143" i="45"/>
  <c r="AG19" i="32"/>
  <c r="AS53" i="45"/>
  <c r="AS352" i="45" s="1"/>
  <c r="AJ12" i="26" s="1"/>
  <c r="AQ264" i="45"/>
  <c r="AG5" i="28"/>
  <c r="AR127" i="45"/>
  <c r="AH4" i="32"/>
  <c r="AR208" i="45"/>
  <c r="AH4" i="27"/>
  <c r="AT29" i="44"/>
  <c r="AT26" i="45"/>
  <c r="AQ218" i="45"/>
  <c r="AG13" i="27"/>
  <c r="AR227" i="45"/>
  <c r="AH22" i="27"/>
  <c r="AS234" i="45"/>
  <c r="AI2" i="25"/>
  <c r="AR214" i="45"/>
  <c r="AH9" i="27"/>
  <c r="AQ197" i="45"/>
  <c r="AG19" i="31"/>
  <c r="AR270" i="45"/>
  <c r="AH11" i="28"/>
  <c r="AR140" i="45"/>
  <c r="AH16" i="32"/>
  <c r="AS75" i="45"/>
  <c r="AS345" i="45"/>
  <c r="AJ5" i="26" s="1"/>
  <c r="AQ156" i="45"/>
  <c r="AG5" i="22"/>
  <c r="AR114" i="45"/>
  <c r="AH17" i="23"/>
  <c r="AT12" i="44"/>
  <c r="AT10" i="45"/>
  <c r="AT53" i="45" s="1"/>
  <c r="AS96" i="45"/>
  <c r="AU88" i="45"/>
  <c r="AU358" i="45"/>
  <c r="AL18" i="26" s="1"/>
  <c r="AT62" i="45"/>
  <c r="AT361" i="45" s="1"/>
  <c r="AK21" i="26" s="1"/>
  <c r="AS213" i="45"/>
  <c r="AI8" i="27"/>
  <c r="AQ298" i="45"/>
  <c r="AG12" i="30"/>
  <c r="AS146" i="45"/>
  <c r="AI22" i="32"/>
  <c r="AR133" i="45"/>
  <c r="AH9" i="32"/>
  <c r="AR329" i="45"/>
  <c r="AH16" i="29"/>
  <c r="AR296" i="45"/>
  <c r="AH10" i="30"/>
  <c r="AR199" i="45"/>
  <c r="AH21" i="31"/>
  <c r="AT166" i="45"/>
  <c r="AJ15" i="22"/>
  <c r="AT27" i="45" l="1"/>
  <c r="AT28" i="45" s="1"/>
  <c r="AV45" i="45"/>
  <c r="AT80" i="45"/>
  <c r="AS132" i="45"/>
  <c r="AI8" i="32"/>
  <c r="AU342" i="45"/>
  <c r="AL2" i="26" s="1"/>
  <c r="AS43" i="45"/>
  <c r="AT91" i="45"/>
  <c r="AU86" i="45"/>
  <c r="AU78" i="45"/>
  <c r="AR196" i="45"/>
  <c r="AH18" i="31"/>
  <c r="AS77" i="45"/>
  <c r="AT74" i="45"/>
  <c r="AR331" i="45"/>
  <c r="AH18" i="29"/>
  <c r="AS83" i="45"/>
  <c r="AT73" i="45"/>
  <c r="AT100" i="45" s="1"/>
  <c r="AH18" i="30"/>
  <c r="AR304" i="45"/>
  <c r="AT76" i="45"/>
  <c r="AT84" i="45"/>
  <c r="AU85" i="45"/>
  <c r="AR169" i="45"/>
  <c r="AH18" i="22"/>
  <c r="AS94" i="45"/>
  <c r="AS229" i="45" s="1"/>
  <c r="AR277" i="45"/>
  <c r="AH18" i="28"/>
  <c r="AR115" i="45"/>
  <c r="AH18" i="23"/>
  <c r="AJ4" i="23"/>
  <c r="AT241" i="45"/>
  <c r="AJ9" i="25"/>
  <c r="AS273" i="45"/>
  <c r="AI14" i="28"/>
  <c r="AT159" i="45"/>
  <c r="AJ8" i="22"/>
  <c r="AR282" i="45"/>
  <c r="AH23" i="28"/>
  <c r="AV58" i="45"/>
  <c r="AV357" i="45" s="1"/>
  <c r="AM17" i="26" s="1"/>
  <c r="AI6" i="29"/>
  <c r="AS319" i="45"/>
  <c r="AU80" i="45"/>
  <c r="AU350" i="45"/>
  <c r="AL10" i="26" s="1"/>
  <c r="AS167" i="45"/>
  <c r="AI16" i="22"/>
  <c r="AU46" i="45"/>
  <c r="AU344" i="45" s="1"/>
  <c r="AL4" i="26" s="1"/>
  <c r="AS215" i="45"/>
  <c r="AI10" i="27"/>
  <c r="AU63" i="45"/>
  <c r="AU362" i="45" s="1"/>
  <c r="AL22" i="26" s="1"/>
  <c r="AR298" i="45"/>
  <c r="AH12" i="30"/>
  <c r="AT69" i="45"/>
  <c r="AT364" i="45" s="1"/>
  <c r="AK24" i="26" s="1"/>
  <c r="AR185" i="45"/>
  <c r="AH7" i="31"/>
  <c r="AS207" i="45"/>
  <c r="AI2" i="27"/>
  <c r="AT112" i="45"/>
  <c r="AJ15" i="23"/>
  <c r="AS108" i="45"/>
  <c r="AI11" i="23"/>
  <c r="AV4" i="44"/>
  <c r="AV3" i="45"/>
  <c r="AI25" i="30"/>
  <c r="AS311" i="45"/>
  <c r="AV86" i="45"/>
  <c r="AV356" i="45"/>
  <c r="AM16" i="26" s="1"/>
  <c r="AV22" i="44"/>
  <c r="AV20" i="45"/>
  <c r="AR163" i="45"/>
  <c r="AH12" i="22"/>
  <c r="AR272" i="45"/>
  <c r="AH13" i="28"/>
  <c r="AS89" i="45"/>
  <c r="AW17" i="44"/>
  <c r="AW15" i="45"/>
  <c r="AW58" i="45" s="1"/>
  <c r="AS284" i="45"/>
  <c r="AI25" i="28"/>
  <c r="AT117" i="45"/>
  <c r="AJ20" i="23"/>
  <c r="AS230" i="45"/>
  <c r="AI25" i="27"/>
  <c r="AR210" i="45"/>
  <c r="AH5" i="27"/>
  <c r="AS182" i="45"/>
  <c r="AI3" i="31"/>
  <c r="AR212" i="45"/>
  <c r="AH7" i="27"/>
  <c r="AR158" i="45"/>
  <c r="AH7" i="22"/>
  <c r="AS280" i="45"/>
  <c r="AI21" i="28"/>
  <c r="AV28" i="44"/>
  <c r="AV25" i="45"/>
  <c r="AS138" i="45"/>
  <c r="AI14" i="32"/>
  <c r="AR326" i="45"/>
  <c r="AH13" i="29"/>
  <c r="AR174" i="45"/>
  <c r="AH23" i="22"/>
  <c r="AJ22" i="23"/>
  <c r="AU29" i="44"/>
  <c r="AU26" i="45"/>
  <c r="AT219" i="45"/>
  <c r="AJ14" i="27"/>
  <c r="AU65" i="45"/>
  <c r="AU365" i="45" s="1"/>
  <c r="AL25" i="26" s="1"/>
  <c r="AW16" i="44"/>
  <c r="AW14" i="45"/>
  <c r="AW57" i="45" s="1"/>
  <c r="AS188" i="45"/>
  <c r="AI10" i="31"/>
  <c r="AU76" i="45"/>
  <c r="AU346" i="45"/>
  <c r="AL6" i="26" s="1"/>
  <c r="AU74" i="45"/>
  <c r="AU343" i="45"/>
  <c r="AL3" i="26" s="1"/>
  <c r="AH24" i="30"/>
  <c r="AR310" i="45"/>
  <c r="AJ22" i="32"/>
  <c r="AT144" i="45"/>
  <c r="AJ20" i="32"/>
  <c r="AS140" i="45"/>
  <c r="AI16" i="32"/>
  <c r="AR271" i="45"/>
  <c r="AH12" i="28"/>
  <c r="AI22" i="30"/>
  <c r="AS308" i="45"/>
  <c r="AT213" i="45"/>
  <c r="AJ8" i="27"/>
  <c r="AS107" i="45"/>
  <c r="AI10" i="23"/>
  <c r="AS221" i="45"/>
  <c r="AI16" i="27"/>
  <c r="AS154" i="45"/>
  <c r="AI4" i="22"/>
  <c r="AV25" i="44"/>
  <c r="AV22" i="45"/>
  <c r="AT95" i="45"/>
  <c r="AS184" i="45"/>
  <c r="AI6" i="31"/>
  <c r="AV6" i="44"/>
  <c r="AV5" i="45"/>
  <c r="AV48" i="45" s="1"/>
  <c r="AS226" i="45"/>
  <c r="AI21" i="27"/>
  <c r="AS113" i="45"/>
  <c r="AI16" i="23"/>
  <c r="AT267" i="45"/>
  <c r="AJ8" i="28"/>
  <c r="AS187" i="45"/>
  <c r="AI9" i="31"/>
  <c r="AS238" i="45"/>
  <c r="AI6" i="25"/>
  <c r="AV27" i="44"/>
  <c r="AV24" i="45"/>
  <c r="AV67" i="45" s="1"/>
  <c r="AT333" i="45"/>
  <c r="AJ20" i="29"/>
  <c r="AR137" i="45"/>
  <c r="AH13" i="32"/>
  <c r="AT294" i="45"/>
  <c r="AJ8" i="30"/>
  <c r="AT328" i="45"/>
  <c r="AJ15" i="29"/>
  <c r="AS168" i="45"/>
  <c r="AI17" i="22"/>
  <c r="AR148" i="45"/>
  <c r="AH24" i="32"/>
  <c r="AR255" i="45"/>
  <c r="AH23" i="25"/>
  <c r="AR164" i="45"/>
  <c r="AH13" i="22"/>
  <c r="AS204" i="45"/>
  <c r="AI26" i="31"/>
  <c r="AR283" i="45"/>
  <c r="AH24" i="28"/>
  <c r="AS203" i="45"/>
  <c r="AI25" i="31"/>
  <c r="AS123" i="45"/>
  <c r="AI26" i="23"/>
  <c r="AR337" i="45"/>
  <c r="AH24" i="29"/>
  <c r="AS262" i="45"/>
  <c r="AI4" i="28"/>
  <c r="AV14" i="44"/>
  <c r="AV12" i="45"/>
  <c r="AR118" i="45"/>
  <c r="AH21" i="23"/>
  <c r="AR201" i="45"/>
  <c r="AH23" i="31"/>
  <c r="AS246" i="45"/>
  <c r="AI14" i="25"/>
  <c r="AS157" i="45"/>
  <c r="AI6" i="22"/>
  <c r="AR299" i="45"/>
  <c r="AH13" i="30"/>
  <c r="AR131" i="45"/>
  <c r="AH7" i="32"/>
  <c r="AS292" i="45"/>
  <c r="AI6" i="30"/>
  <c r="AR245" i="45"/>
  <c r="AH13" i="25"/>
  <c r="AS194" i="45"/>
  <c r="AI16" i="31"/>
  <c r="AS285" i="45"/>
  <c r="AI26" i="28"/>
  <c r="AT252" i="45"/>
  <c r="AJ20" i="25"/>
  <c r="AS290" i="45"/>
  <c r="AI3" i="30"/>
  <c r="AS268" i="45"/>
  <c r="AI9" i="28"/>
  <c r="AS281" i="45"/>
  <c r="AI22" i="28"/>
  <c r="AR109" i="45"/>
  <c r="AH12" i="23"/>
  <c r="AT171" i="45"/>
  <c r="AJ20" i="22"/>
  <c r="AS130" i="45"/>
  <c r="AI6" i="32"/>
  <c r="AU55" i="45"/>
  <c r="AU354" i="45" s="1"/>
  <c r="AL14" i="26" s="1"/>
  <c r="AU166" i="45"/>
  <c r="AK15" i="22"/>
  <c r="AS122" i="45"/>
  <c r="AI25" i="23"/>
  <c r="AS253" i="45"/>
  <c r="AI21" i="25"/>
  <c r="AU51" i="45"/>
  <c r="AU349" i="45" s="1"/>
  <c r="AL9" i="26" s="1"/>
  <c r="AI17" i="30"/>
  <c r="AS303" i="45"/>
  <c r="AR175" i="45"/>
  <c r="AH24" i="22"/>
  <c r="AV61" i="45"/>
  <c r="AV360" i="45" s="1"/>
  <c r="AM20" i="26" s="1"/>
  <c r="AI9" i="29"/>
  <c r="AS322" i="45"/>
  <c r="AS208" i="45"/>
  <c r="AI4" i="27"/>
  <c r="AS265" i="45"/>
  <c r="AI6" i="28"/>
  <c r="AR197" i="45"/>
  <c r="AH19" i="31"/>
  <c r="AS127" i="45"/>
  <c r="AI4" i="32"/>
  <c r="AT274" i="45"/>
  <c r="AJ15" i="28"/>
  <c r="AS216" i="45"/>
  <c r="AI11" i="27"/>
  <c r="AI14" i="30"/>
  <c r="AS300" i="45"/>
  <c r="AS258" i="45"/>
  <c r="AI26" i="25"/>
  <c r="AT54" i="45"/>
  <c r="AT353" i="45" s="1"/>
  <c r="AK13" i="26" s="1"/>
  <c r="AS199" i="45"/>
  <c r="AI21" i="31"/>
  <c r="AU13" i="44"/>
  <c r="AU11" i="45"/>
  <c r="AS254" i="45"/>
  <c r="AI22" i="25"/>
  <c r="AS330" i="45"/>
  <c r="AI17" i="29"/>
  <c r="AI3" i="29"/>
  <c r="AS317" i="45"/>
  <c r="AS141" i="45"/>
  <c r="AI17" i="32"/>
  <c r="AV9" i="44"/>
  <c r="AV8" i="45"/>
  <c r="AV51" i="45" s="1"/>
  <c r="AT126" i="45"/>
  <c r="AJ2" i="32"/>
  <c r="AS223" i="45"/>
  <c r="AI18" i="27"/>
  <c r="AS128" i="45"/>
  <c r="AI3" i="32"/>
  <c r="AS231" i="45"/>
  <c r="AI26" i="27"/>
  <c r="AS195" i="45"/>
  <c r="AI17" i="31"/>
  <c r="AI23" i="29"/>
  <c r="AS177" i="45"/>
  <c r="AI26" i="22"/>
  <c r="AR325" i="45"/>
  <c r="AH12" i="29"/>
  <c r="AW20" i="44"/>
  <c r="AW18" i="45"/>
  <c r="AS135" i="45"/>
  <c r="AI11" i="32"/>
  <c r="AT139" i="45"/>
  <c r="AJ15" i="32"/>
  <c r="AR191" i="45"/>
  <c r="AH13" i="31"/>
  <c r="AR224" i="45"/>
  <c r="AH19" i="27"/>
  <c r="AS222" i="45"/>
  <c r="AI17" i="27"/>
  <c r="AS270" i="45"/>
  <c r="AI11" i="28"/>
  <c r="AS214" i="45"/>
  <c r="AI9" i="27"/>
  <c r="AR264" i="45"/>
  <c r="AH5" i="28"/>
  <c r="AS150" i="45"/>
  <c r="AI26" i="32"/>
  <c r="AH19" i="30"/>
  <c r="AR305" i="45"/>
  <c r="AI11" i="29"/>
  <c r="AS324" i="45"/>
  <c r="AW52" i="45"/>
  <c r="AW351" i="45" s="1"/>
  <c r="AN11" i="26" s="1"/>
  <c r="AR104" i="45"/>
  <c r="AH7" i="23"/>
  <c r="AS243" i="45"/>
  <c r="AI11" i="25"/>
  <c r="AT60" i="45"/>
  <c r="AT359" i="45" s="1"/>
  <c r="AK19" i="26" s="1"/>
  <c r="AV85" i="45"/>
  <c r="AV355" i="45"/>
  <c r="AM15" i="26" s="1"/>
  <c r="AH5" i="29"/>
  <c r="AR318" i="45"/>
  <c r="AI10" i="29"/>
  <c r="AS323" i="45"/>
  <c r="AS296" i="45"/>
  <c r="AI10" i="30"/>
  <c r="AT82" i="45"/>
  <c r="AT352" i="45"/>
  <c r="AK12" i="26" s="1"/>
  <c r="AS82" i="45"/>
  <c r="AS235" i="45"/>
  <c r="AI4" i="25"/>
  <c r="AS242" i="45"/>
  <c r="AI10" i="25"/>
  <c r="AS209" i="45"/>
  <c r="AI3" i="27"/>
  <c r="AS106" i="45"/>
  <c r="AI9" i="23"/>
  <c r="AX11" i="44"/>
  <c r="AY9" i="45" s="1"/>
  <c r="AX9" i="45"/>
  <c r="AJ8" i="29"/>
  <c r="AT321" i="45"/>
  <c r="AT240" i="45"/>
  <c r="AJ8" i="25"/>
  <c r="AU19" i="44"/>
  <c r="AU17" i="45"/>
  <c r="AU60" i="45" s="1"/>
  <c r="AW15" i="44"/>
  <c r="AW13" i="45"/>
  <c r="AJ2" i="29"/>
  <c r="AT315" i="45"/>
  <c r="AR239" i="45"/>
  <c r="AH7" i="25"/>
  <c r="AS257" i="45"/>
  <c r="AI25" i="25"/>
  <c r="AS160" i="45"/>
  <c r="AI9" i="22"/>
  <c r="AR147" i="45"/>
  <c r="AH23" i="32"/>
  <c r="AR145" i="45"/>
  <c r="AH21" i="32"/>
  <c r="AT247" i="45"/>
  <c r="AJ15" i="25"/>
  <c r="AT105" i="45"/>
  <c r="AJ8" i="23"/>
  <c r="AR244" i="45"/>
  <c r="AH12" i="25"/>
  <c r="AR190" i="45"/>
  <c r="AH12" i="31"/>
  <c r="AR202" i="45"/>
  <c r="AH24" i="31"/>
  <c r="AR256" i="45"/>
  <c r="AH24" i="25"/>
  <c r="AT220" i="45"/>
  <c r="AJ15" i="27"/>
  <c r="AH21" i="30"/>
  <c r="AR307" i="45"/>
  <c r="AI16" i="30"/>
  <c r="AS302" i="45"/>
  <c r="AS103" i="45"/>
  <c r="AI6" i="23"/>
  <c r="AS192" i="45"/>
  <c r="AI14" i="31"/>
  <c r="AS339" i="45"/>
  <c r="AI26" i="29"/>
  <c r="AI7" i="29"/>
  <c r="AS320" i="45"/>
  <c r="AU12" i="44"/>
  <c r="AU10" i="45"/>
  <c r="AT234" i="45"/>
  <c r="AJ2" i="25"/>
  <c r="AS297" i="45"/>
  <c r="AI11" i="30"/>
  <c r="AR217" i="45"/>
  <c r="AH12" i="27"/>
  <c r="AR136" i="45"/>
  <c r="AH12" i="32"/>
  <c r="AS162" i="45"/>
  <c r="AI11" i="22"/>
  <c r="AT198" i="45"/>
  <c r="AJ20" i="31"/>
  <c r="AS99" i="45"/>
  <c r="AI2" i="23"/>
  <c r="AS189" i="45"/>
  <c r="AI11" i="31"/>
  <c r="AT92" i="45"/>
  <c r="AT146" i="45" s="1"/>
  <c r="AT186" i="45"/>
  <c r="AJ8" i="31"/>
  <c r="AS236" i="45"/>
  <c r="AI3" i="25"/>
  <c r="AS295" i="45"/>
  <c r="AI9" i="30"/>
  <c r="AT193" i="45"/>
  <c r="AJ15" i="31"/>
  <c r="AT153" i="45"/>
  <c r="AJ2" i="22"/>
  <c r="AS161" i="45"/>
  <c r="AI10" i="22"/>
  <c r="AS165" i="45"/>
  <c r="AI14" i="22"/>
  <c r="AR129" i="45"/>
  <c r="AH5" i="32"/>
  <c r="AS250" i="45"/>
  <c r="AI18" i="25"/>
  <c r="AR334" i="45"/>
  <c r="AH21" i="29"/>
  <c r="AS261" i="45"/>
  <c r="AI2" i="28"/>
  <c r="AS227" i="45"/>
  <c r="AI22" i="27"/>
  <c r="AR143" i="45"/>
  <c r="AH19" i="32"/>
  <c r="AR278" i="45"/>
  <c r="AH19" i="28"/>
  <c r="AJ15" i="30"/>
  <c r="AT301" i="45"/>
  <c r="AS327" i="45"/>
  <c r="AI14" i="29"/>
  <c r="AS289" i="45"/>
  <c r="AI4" i="30"/>
  <c r="AS248" i="45"/>
  <c r="AI16" i="25"/>
  <c r="AI26" i="30"/>
  <c r="AS312" i="45"/>
  <c r="AI4" i="29"/>
  <c r="AS316" i="45"/>
  <c r="AU62" i="45"/>
  <c r="AU361" i="45" s="1"/>
  <c r="AL21" i="26" s="1"/>
  <c r="AT47" i="45"/>
  <c r="AT345" i="45" s="1"/>
  <c r="AK5" i="26" s="1"/>
  <c r="AS176" i="45"/>
  <c r="AI25" i="22"/>
  <c r="AI24" i="27"/>
  <c r="AS133" i="45"/>
  <c r="AI9" i="32"/>
  <c r="AV50" i="45"/>
  <c r="AV348" i="45" s="1"/>
  <c r="AM8" i="26" s="1"/>
  <c r="AJ22" i="22"/>
  <c r="AR332" i="45"/>
  <c r="AH19" i="29"/>
  <c r="AR237" i="45"/>
  <c r="AH5" i="25"/>
  <c r="AS181" i="45"/>
  <c r="AI4" i="31"/>
  <c r="AS275" i="45"/>
  <c r="AI16" i="28"/>
  <c r="AR110" i="45"/>
  <c r="AH13" i="23"/>
  <c r="AR266" i="45"/>
  <c r="AH7" i="28"/>
  <c r="AT225" i="45"/>
  <c r="AJ20" i="27"/>
  <c r="AT101" i="45"/>
  <c r="AJ3" i="23"/>
  <c r="AR251" i="45"/>
  <c r="AH19" i="25"/>
  <c r="AJ22" i="31"/>
  <c r="AS338" i="45"/>
  <c r="AI25" i="29"/>
  <c r="AS263" i="45"/>
  <c r="AI3" i="28"/>
  <c r="AT288" i="45"/>
  <c r="AJ2" i="30"/>
  <c r="AS134" i="45"/>
  <c r="AI10" i="32"/>
  <c r="AR170" i="45"/>
  <c r="AH19" i="22"/>
  <c r="AS211" i="45"/>
  <c r="AI6" i="27"/>
  <c r="AS111" i="45"/>
  <c r="AI14" i="23"/>
  <c r="AS269" i="45"/>
  <c r="AI10" i="28"/>
  <c r="AS276" i="45"/>
  <c r="AI17" i="28"/>
  <c r="AV21" i="44"/>
  <c r="AV19" i="45"/>
  <c r="AU5" i="44"/>
  <c r="AU4" i="45"/>
  <c r="AS149" i="45"/>
  <c r="AI25" i="32"/>
  <c r="AS329" i="45"/>
  <c r="AI16" i="29"/>
  <c r="AS114" i="45"/>
  <c r="AI17" i="23"/>
  <c r="AR156" i="45"/>
  <c r="AH5" i="22"/>
  <c r="AR218" i="45"/>
  <c r="AH13" i="27"/>
  <c r="AR102" i="45"/>
  <c r="AH5" i="23"/>
  <c r="AW8" i="44"/>
  <c r="AW7" i="45"/>
  <c r="AS155" i="45"/>
  <c r="AI3" i="22"/>
  <c r="AS180" i="45"/>
  <c r="AI2" i="31"/>
  <c r="AR291" i="45"/>
  <c r="AH5" i="30"/>
  <c r="AT49" i="45"/>
  <c r="AT347" i="45" s="1"/>
  <c r="AK7" i="26" s="1"/>
  <c r="AT77" i="45"/>
  <c r="AJ20" i="30"/>
  <c r="AT306" i="45"/>
  <c r="AH23" i="30"/>
  <c r="AR309" i="45"/>
  <c r="AU96" i="45"/>
  <c r="AU366" i="45"/>
  <c r="AL26" i="26" s="1"/>
  <c r="AT64" i="45"/>
  <c r="AT363" i="45" s="1"/>
  <c r="AK23" i="26" s="1"/>
  <c r="AV72" i="45"/>
  <c r="AV342" i="45"/>
  <c r="AM2" i="26" s="1"/>
  <c r="AV88" i="45"/>
  <c r="AV358" i="45"/>
  <c r="AM18" i="26" s="1"/>
  <c r="AR116" i="45"/>
  <c r="AH19" i="23"/>
  <c r="AR228" i="45"/>
  <c r="AH23" i="27"/>
  <c r="AS249" i="45"/>
  <c r="AI17" i="25"/>
  <c r="AU7" i="44"/>
  <c r="AU6" i="45"/>
  <c r="AR120" i="45"/>
  <c r="AH23" i="23"/>
  <c r="AR183" i="45"/>
  <c r="AH5" i="31"/>
  <c r="AR172" i="45"/>
  <c r="AH21" i="22"/>
  <c r="AV26" i="44"/>
  <c r="AV23" i="45"/>
  <c r="AU23" i="44"/>
  <c r="AU21" i="45"/>
  <c r="AW2" i="44"/>
  <c r="AW2" i="45"/>
  <c r="AS93" i="45"/>
  <c r="AS336" i="45" s="1"/>
  <c r="AS335" i="45"/>
  <c r="AI22" i="29"/>
  <c r="AR293" i="45"/>
  <c r="AH7" i="30"/>
  <c r="AR121" i="45"/>
  <c r="AH24" i="23"/>
  <c r="AW18" i="44"/>
  <c r="AW16" i="45"/>
  <c r="AS142" i="45"/>
  <c r="AI18" i="32"/>
  <c r="AU279" i="45"/>
  <c r="AK20" i="28"/>
  <c r="AU27" i="45" l="1"/>
  <c r="AU28" i="45" s="1"/>
  <c r="AT200" i="45"/>
  <c r="AV78" i="45"/>
  <c r="AT132" i="45"/>
  <c r="AJ8" i="32"/>
  <c r="AT43" i="45"/>
  <c r="AW81" i="45"/>
  <c r="AT173" i="45"/>
  <c r="AT93" i="45"/>
  <c r="AV87" i="45"/>
  <c r="AT75" i="45"/>
  <c r="AS169" i="45"/>
  <c r="AI18" i="22"/>
  <c r="AU92" i="45"/>
  <c r="AT83" i="45"/>
  <c r="AI18" i="30"/>
  <c r="AS304" i="45"/>
  <c r="AV90" i="45"/>
  <c r="AV279" i="45" s="1"/>
  <c r="AS331" i="45"/>
  <c r="AI18" i="29"/>
  <c r="AS115" i="45"/>
  <c r="AI18" i="23"/>
  <c r="AT119" i="45"/>
  <c r="AU79" i="45"/>
  <c r="AS277" i="45"/>
  <c r="AI18" i="28"/>
  <c r="AS196" i="45"/>
  <c r="AI18" i="31"/>
  <c r="AK22" i="32"/>
  <c r="AU146" i="45"/>
  <c r="AJ23" i="29"/>
  <c r="AT336" i="45"/>
  <c r="AT335" i="45"/>
  <c r="AJ22" i="29"/>
  <c r="AT107" i="45"/>
  <c r="AJ10" i="23"/>
  <c r="AT182" i="45"/>
  <c r="AJ3" i="31"/>
  <c r="AV63" i="45"/>
  <c r="AV362" i="45" s="1"/>
  <c r="AM22" i="26" s="1"/>
  <c r="AJ6" i="29"/>
  <c r="AT319" i="45"/>
  <c r="AT249" i="45"/>
  <c r="AJ17" i="25"/>
  <c r="AS218" i="45"/>
  <c r="AI13" i="27"/>
  <c r="AT276" i="45"/>
  <c r="AJ17" i="28"/>
  <c r="AT338" i="45"/>
  <c r="AJ25" i="29"/>
  <c r="AT181" i="45"/>
  <c r="AJ4" i="31"/>
  <c r="AS278" i="45"/>
  <c r="AI19" i="28"/>
  <c r="AT165" i="45"/>
  <c r="AJ14" i="22"/>
  <c r="AJ7" i="29"/>
  <c r="AT320" i="45"/>
  <c r="AX52" i="45"/>
  <c r="AX351" i="45" s="1"/>
  <c r="AO11" i="26" s="1"/>
  <c r="AU139" i="45"/>
  <c r="AK15" i="32"/>
  <c r="AT128" i="45"/>
  <c r="AJ3" i="32"/>
  <c r="AV13" i="44"/>
  <c r="AV11" i="45"/>
  <c r="AS197" i="45"/>
  <c r="AI19" i="31"/>
  <c r="AT253" i="45"/>
  <c r="AJ21" i="25"/>
  <c r="AT268" i="45"/>
  <c r="AJ9" i="28"/>
  <c r="AS299" i="45"/>
  <c r="AI13" i="30"/>
  <c r="AT123" i="45"/>
  <c r="AJ26" i="23"/>
  <c r="AU328" i="45"/>
  <c r="AK15" i="29"/>
  <c r="AT113" i="45"/>
  <c r="AJ16" i="23"/>
  <c r="AW22" i="44"/>
  <c r="AW20" i="45"/>
  <c r="AS185" i="45"/>
  <c r="AI7" i="31"/>
  <c r="AU213" i="45"/>
  <c r="AK8" i="27"/>
  <c r="AS174" i="45"/>
  <c r="AI23" i="22"/>
  <c r="AS210" i="45"/>
  <c r="AI5" i="27"/>
  <c r="AT94" i="45"/>
  <c r="AS256" i="45"/>
  <c r="AI24" i="25"/>
  <c r="AI19" i="30"/>
  <c r="AS305" i="45"/>
  <c r="AS143" i="45"/>
  <c r="AI19" i="32"/>
  <c r="AT161" i="45"/>
  <c r="AJ10" i="22"/>
  <c r="AT150" i="45"/>
  <c r="AJ26" i="32"/>
  <c r="AT135" i="45"/>
  <c r="AJ11" i="32"/>
  <c r="AT223" i="45"/>
  <c r="AJ18" i="27"/>
  <c r="AT199" i="45"/>
  <c r="AJ21" i="31"/>
  <c r="AJ6" i="28"/>
  <c r="AT265" i="45"/>
  <c r="AT122" i="45"/>
  <c r="AJ25" i="23"/>
  <c r="AT290" i="45"/>
  <c r="AJ3" i="30"/>
  <c r="AJ6" i="22"/>
  <c r="AT157" i="45"/>
  <c r="AT203" i="45"/>
  <c r="AJ25" i="31"/>
  <c r="AU294" i="45"/>
  <c r="AK8" i="30"/>
  <c r="AT226" i="45"/>
  <c r="AJ21" i="27"/>
  <c r="AJ22" i="30"/>
  <c r="AT308" i="45"/>
  <c r="AT269" i="45"/>
  <c r="AJ10" i="28"/>
  <c r="AU200" i="45"/>
  <c r="AK22" i="31"/>
  <c r="AS237" i="45"/>
  <c r="AI5" i="25"/>
  <c r="AU91" i="45"/>
  <c r="AU64" i="45"/>
  <c r="AU363" i="45" s="1"/>
  <c r="AL23" i="26" s="1"/>
  <c r="AJ4" i="29"/>
  <c r="AT316" i="45"/>
  <c r="AU198" i="45"/>
  <c r="AK20" i="31"/>
  <c r="AT339" i="45"/>
  <c r="AJ26" i="29"/>
  <c r="AS190" i="45"/>
  <c r="AI12" i="31"/>
  <c r="AT257" i="45"/>
  <c r="AJ25" i="25"/>
  <c r="AT106" i="45"/>
  <c r="AJ9" i="23"/>
  <c r="AW61" i="45"/>
  <c r="AW360" i="45" s="1"/>
  <c r="AN20" i="26" s="1"/>
  <c r="AV76" i="45"/>
  <c r="AV346" i="45"/>
  <c r="AM6" i="26" s="1"/>
  <c r="AS326" i="45"/>
  <c r="AI13" i="29"/>
  <c r="AT230" i="45"/>
  <c r="AJ25" i="27"/>
  <c r="AJ25" i="30"/>
  <c r="AT311" i="45"/>
  <c r="AT189" i="45"/>
  <c r="AJ11" i="31"/>
  <c r="AI5" i="29"/>
  <c r="AS318" i="45"/>
  <c r="AX2" i="44"/>
  <c r="AY2" i="45" s="1"/>
  <c r="AX2" i="45"/>
  <c r="AS228" i="45"/>
  <c r="AI23" i="27"/>
  <c r="AS156" i="45"/>
  <c r="AI5" i="22"/>
  <c r="AV23" i="44"/>
  <c r="AV21" i="45"/>
  <c r="AV64" i="45" s="1"/>
  <c r="AS116" i="45"/>
  <c r="AI19" i="23"/>
  <c r="AT114" i="45"/>
  <c r="AJ17" i="23"/>
  <c r="AT111" i="45"/>
  <c r="AJ14" i="23"/>
  <c r="AS251" i="45"/>
  <c r="AI19" i="25"/>
  <c r="AS332" i="45"/>
  <c r="AI19" i="29"/>
  <c r="AT227" i="45"/>
  <c r="AJ22" i="27"/>
  <c r="AU153" i="45"/>
  <c r="AK2" i="22"/>
  <c r="AS264" i="45"/>
  <c r="AI5" i="28"/>
  <c r="AX20" i="44"/>
  <c r="AY18" i="45" s="1"/>
  <c r="AY61" i="45" s="1"/>
  <c r="AX18" i="45"/>
  <c r="AU126" i="45"/>
  <c r="AK2" i="32"/>
  <c r="AT208" i="45"/>
  <c r="AJ4" i="27"/>
  <c r="AV166" i="45"/>
  <c r="AL15" i="22"/>
  <c r="AU252" i="45"/>
  <c r="AK20" i="25"/>
  <c r="AT246" i="45"/>
  <c r="AJ14" i="25"/>
  <c r="AS283" i="45"/>
  <c r="AI24" i="28"/>
  <c r="AS137" i="45"/>
  <c r="AI13" i="32"/>
  <c r="AW6" i="44"/>
  <c r="AW5" i="45"/>
  <c r="AS298" i="45"/>
  <c r="AI12" i="30"/>
  <c r="AS282" i="45"/>
  <c r="AI23" i="28"/>
  <c r="AV66" i="45"/>
  <c r="AV366" i="45" s="1"/>
  <c r="AM26" i="26" s="1"/>
  <c r="AJ26" i="30"/>
  <c r="AT312" i="45"/>
  <c r="AT162" i="45"/>
  <c r="AJ11" i="22"/>
  <c r="AT192" i="45"/>
  <c r="AJ14" i="31"/>
  <c r="AS244" i="45"/>
  <c r="AI12" i="25"/>
  <c r="AS239" i="45"/>
  <c r="AI7" i="25"/>
  <c r="AT209" i="45"/>
  <c r="AJ3" i="27"/>
  <c r="AT89" i="45"/>
  <c r="AV79" i="45"/>
  <c r="AV349" i="45"/>
  <c r="AM9" i="26" s="1"/>
  <c r="AJ9" i="29"/>
  <c r="AT322" i="45"/>
  <c r="AU84" i="45"/>
  <c r="AS271" i="45"/>
  <c r="AI12" i="28"/>
  <c r="AT188" i="45"/>
  <c r="AJ10" i="31"/>
  <c r="AT138" i="45"/>
  <c r="AJ14" i="32"/>
  <c r="AU117" i="45"/>
  <c r="AK20" i="23"/>
  <c r="AI23" i="30"/>
  <c r="AS309" i="45"/>
  <c r="AY52" i="45"/>
  <c r="AY351" i="45" s="1"/>
  <c r="AP11" i="26" s="1"/>
  <c r="AT214" i="45"/>
  <c r="AJ9" i="27"/>
  <c r="AT285" i="45"/>
  <c r="AJ26" i="28"/>
  <c r="AS201" i="45"/>
  <c r="AI23" i="31"/>
  <c r="AT204" i="45"/>
  <c r="AJ26" i="31"/>
  <c r="AU333" i="45"/>
  <c r="AK20" i="29"/>
  <c r="AJ6" i="31"/>
  <c r="AT184" i="45"/>
  <c r="AW86" i="45"/>
  <c r="AW356" i="45"/>
  <c r="AN16" i="26" s="1"/>
  <c r="AV68" i="45"/>
  <c r="AV350" i="45" s="1"/>
  <c r="AM10" i="26" s="1"/>
  <c r="AU159" i="45"/>
  <c r="AK8" i="22"/>
  <c r="AU54" i="45"/>
  <c r="AU353" i="45" s="1"/>
  <c r="AL13" i="26" s="1"/>
  <c r="AU101" i="45"/>
  <c r="AK3" i="23"/>
  <c r="AT142" i="45"/>
  <c r="AJ18" i="32"/>
  <c r="AS136" i="45"/>
  <c r="AI12" i="32"/>
  <c r="AT103" i="45"/>
  <c r="AJ6" i="23"/>
  <c r="AU105" i="45"/>
  <c r="AK8" i="23"/>
  <c r="AT242" i="45"/>
  <c r="AJ10" i="25"/>
  <c r="AJ14" i="30"/>
  <c r="AT300" i="45"/>
  <c r="AV74" i="45"/>
  <c r="AV343" i="45"/>
  <c r="AM3" i="26" s="1"/>
  <c r="AT140" i="45"/>
  <c r="AJ16" i="32"/>
  <c r="AX16" i="44"/>
  <c r="AY14" i="45" s="1"/>
  <c r="AX14" i="45"/>
  <c r="AX57" i="45" s="1"/>
  <c r="AW28" i="44"/>
  <c r="AW25" i="45"/>
  <c r="AT284" i="45"/>
  <c r="AJ25" i="28"/>
  <c r="AV46" i="45"/>
  <c r="AV12" i="44"/>
  <c r="AV10" i="45"/>
  <c r="AS325" i="45"/>
  <c r="AI12" i="29"/>
  <c r="AW9" i="44"/>
  <c r="AW8" i="45"/>
  <c r="AW51" i="45" s="1"/>
  <c r="AT258" i="45"/>
  <c r="AJ26" i="25"/>
  <c r="AW59" i="45"/>
  <c r="AW358" i="45" s="1"/>
  <c r="AN18" i="26" s="1"/>
  <c r="AS172" i="45"/>
  <c r="AI21" i="22"/>
  <c r="AT180" i="45"/>
  <c r="AJ2" i="31"/>
  <c r="AS170" i="45"/>
  <c r="AI19" i="22"/>
  <c r="AU225" i="45"/>
  <c r="AK20" i="27"/>
  <c r="AT248" i="45"/>
  <c r="AJ16" i="25"/>
  <c r="AS334" i="45"/>
  <c r="AI21" i="29"/>
  <c r="AT295" i="45"/>
  <c r="AJ9" i="30"/>
  <c r="AJ16" i="30"/>
  <c r="AT302" i="45"/>
  <c r="AW56" i="45"/>
  <c r="AW355" i="45" s="1"/>
  <c r="AN15" i="26" s="1"/>
  <c r="AT243" i="45"/>
  <c r="AJ11" i="25"/>
  <c r="AT270" i="45"/>
  <c r="AJ11" i="28"/>
  <c r="AT177" i="45"/>
  <c r="AJ26" i="22"/>
  <c r="AT141" i="45"/>
  <c r="AJ17" i="32"/>
  <c r="AT130" i="45"/>
  <c r="AJ6" i="32"/>
  <c r="AT194" i="45"/>
  <c r="AJ16" i="31"/>
  <c r="AS118" i="45"/>
  <c r="AI21" i="23"/>
  <c r="AS164" i="45"/>
  <c r="AI13" i="22"/>
  <c r="AW27" i="44"/>
  <c r="AW24" i="45"/>
  <c r="AW67" i="45" s="1"/>
  <c r="AV65" i="45"/>
  <c r="AV365" i="45" s="1"/>
  <c r="AM25" i="26" s="1"/>
  <c r="AU95" i="45"/>
  <c r="AW87" i="45"/>
  <c r="AW357" i="45"/>
  <c r="AN17" i="26" s="1"/>
  <c r="AW4" i="44"/>
  <c r="AW3" i="45"/>
  <c r="AT215" i="45"/>
  <c r="AJ10" i="27"/>
  <c r="AT273" i="45"/>
  <c r="AJ14" i="28"/>
  <c r="AS147" i="45"/>
  <c r="AI23" i="32"/>
  <c r="AT99" i="45"/>
  <c r="AJ2" i="23"/>
  <c r="AL20" i="28"/>
  <c r="AK2" i="29"/>
  <c r="AU315" i="45"/>
  <c r="AS217" i="45"/>
  <c r="AI12" i="27"/>
  <c r="AX15" i="44"/>
  <c r="AY13" i="45" s="1"/>
  <c r="AX13" i="45"/>
  <c r="AX56" i="45" s="1"/>
  <c r="AT235" i="45"/>
  <c r="AJ4" i="25"/>
  <c r="AJ3" i="29"/>
  <c r="AT317" i="45"/>
  <c r="AV55" i="45"/>
  <c r="AV354" i="45" s="1"/>
  <c r="AM14" i="26" s="1"/>
  <c r="AW25" i="44"/>
  <c r="AW22" i="45"/>
  <c r="AT280" i="45"/>
  <c r="AJ21" i="28"/>
  <c r="AX17" i="44"/>
  <c r="AY15" i="45" s="1"/>
  <c r="AY58" i="45" s="1"/>
  <c r="AX15" i="45"/>
  <c r="AX58" i="45" s="1"/>
  <c r="AT329" i="45"/>
  <c r="AJ16" i="29"/>
  <c r="AU247" i="45"/>
  <c r="AK15" i="25"/>
  <c r="AS183" i="45"/>
  <c r="AI5" i="31"/>
  <c r="AT155" i="45"/>
  <c r="AJ3" i="22"/>
  <c r="AT149" i="45"/>
  <c r="AJ25" i="32"/>
  <c r="AT134" i="45"/>
  <c r="AJ10" i="32"/>
  <c r="AS266" i="45"/>
  <c r="AI7" i="28"/>
  <c r="AT133" i="45"/>
  <c r="AJ9" i="32"/>
  <c r="AT289" i="45"/>
  <c r="AJ4" i="30"/>
  <c r="AT236" i="45"/>
  <c r="AJ3" i="25"/>
  <c r="AI21" i="30"/>
  <c r="AS307" i="45"/>
  <c r="AU89" i="45"/>
  <c r="AU359" i="45"/>
  <c r="AL19" i="26" s="1"/>
  <c r="AS104" i="45"/>
  <c r="AI7" i="23"/>
  <c r="AT222" i="45"/>
  <c r="AJ17" i="27"/>
  <c r="AT216" i="45"/>
  <c r="AJ11" i="27"/>
  <c r="AI24" i="22"/>
  <c r="AS175" i="45"/>
  <c r="AU171" i="45"/>
  <c r="AK20" i="22"/>
  <c r="AS245" i="45"/>
  <c r="AI13" i="25"/>
  <c r="AW14" i="44"/>
  <c r="AW12" i="45"/>
  <c r="AS255" i="45"/>
  <c r="AI23" i="25"/>
  <c r="AT238" i="45"/>
  <c r="AJ6" i="25"/>
  <c r="AT108" i="45"/>
  <c r="AJ11" i="23"/>
  <c r="AU73" i="45"/>
  <c r="AJ10" i="29"/>
  <c r="AT323" i="45"/>
  <c r="AW45" i="45"/>
  <c r="AK20" i="30"/>
  <c r="AU306" i="45"/>
  <c r="AU193" i="45"/>
  <c r="AK15" i="31"/>
  <c r="AS121" i="45"/>
  <c r="AI24" i="23"/>
  <c r="AW50" i="45"/>
  <c r="AW348" i="45" s="1"/>
  <c r="AN8" i="26" s="1"/>
  <c r="AT297" i="45"/>
  <c r="AJ11" i="30"/>
  <c r="AV19" i="44"/>
  <c r="AV17" i="45"/>
  <c r="AV60" i="45" s="1"/>
  <c r="AJ17" i="30"/>
  <c r="AT303" i="45"/>
  <c r="AT154" i="45"/>
  <c r="AJ4" i="22"/>
  <c r="AU144" i="45"/>
  <c r="AK20" i="32"/>
  <c r="AU219" i="45"/>
  <c r="AK14" i="27"/>
  <c r="AS158" i="45"/>
  <c r="AI7" i="22"/>
  <c r="AS202" i="45"/>
  <c r="AI24" i="31"/>
  <c r="AW26" i="44"/>
  <c r="AW23" i="45"/>
  <c r="AT211" i="45"/>
  <c r="AJ6" i="27"/>
  <c r="AU47" i="45"/>
  <c r="AU345" i="45" s="1"/>
  <c r="AL5" i="26" s="1"/>
  <c r="AS120" i="45"/>
  <c r="AI23" i="23"/>
  <c r="AX8" i="44"/>
  <c r="AY7" i="45" s="1"/>
  <c r="AX7" i="45"/>
  <c r="AV5" i="44"/>
  <c r="AV4" i="45"/>
  <c r="AU288" i="45"/>
  <c r="AK2" i="30"/>
  <c r="AS110" i="45"/>
  <c r="AI13" i="23"/>
  <c r="AT229" i="45"/>
  <c r="AJ24" i="27"/>
  <c r="AT327" i="45"/>
  <c r="AJ14" i="29"/>
  <c r="AT250" i="45"/>
  <c r="AJ18" i="25"/>
  <c r="AU186" i="45"/>
  <c r="AK8" i="31"/>
  <c r="AS224" i="45"/>
  <c r="AI19" i="27"/>
  <c r="AT195" i="45"/>
  <c r="AJ17" i="31"/>
  <c r="AT330" i="45"/>
  <c r="AJ17" i="29"/>
  <c r="AU274" i="45"/>
  <c r="AK15" i="28"/>
  <c r="AS109" i="45"/>
  <c r="AI12" i="23"/>
  <c r="AT292" i="45"/>
  <c r="AJ6" i="30"/>
  <c r="AT262" i="45"/>
  <c r="AJ4" i="28"/>
  <c r="AS148" i="45"/>
  <c r="AI24" i="32"/>
  <c r="AT187" i="45"/>
  <c r="AJ9" i="31"/>
  <c r="AU69" i="45"/>
  <c r="AU364" i="45" s="1"/>
  <c r="AL24" i="26" s="1"/>
  <c r="AS272" i="45"/>
  <c r="AI13" i="28"/>
  <c r="AU112" i="45"/>
  <c r="AK15" i="23"/>
  <c r="AT167" i="45"/>
  <c r="AJ16" i="22"/>
  <c r="AU241" i="45"/>
  <c r="AK9" i="25"/>
  <c r="AT160" i="45"/>
  <c r="AJ9" i="22"/>
  <c r="AK15" i="30"/>
  <c r="AU301" i="45"/>
  <c r="AU234" i="45"/>
  <c r="AK2" i="25"/>
  <c r="AU220" i="45"/>
  <c r="AK15" i="27"/>
  <c r="AS145" i="45"/>
  <c r="AI21" i="32"/>
  <c r="AU240" i="45"/>
  <c r="AK8" i="25"/>
  <c r="AJ11" i="29"/>
  <c r="AT324" i="45"/>
  <c r="AT221" i="45"/>
  <c r="AJ16" i="27"/>
  <c r="AV29" i="44"/>
  <c r="AV26" i="45"/>
  <c r="AV69" i="45" s="1"/>
  <c r="AS212" i="45"/>
  <c r="AI7" i="27"/>
  <c r="AS291" i="45"/>
  <c r="AI5" i="30"/>
  <c r="AU173" i="45"/>
  <c r="AK22" i="22"/>
  <c r="AT261" i="45"/>
  <c r="AJ2" i="28"/>
  <c r="AX18" i="44"/>
  <c r="AY16" i="45" s="1"/>
  <c r="AX16" i="45"/>
  <c r="AS293" i="45"/>
  <c r="AI7" i="30"/>
  <c r="AU49" i="45"/>
  <c r="AU347" i="45" s="1"/>
  <c r="AL7" i="26" s="1"/>
  <c r="AV62" i="45"/>
  <c r="AV361" i="45" s="1"/>
  <c r="AM21" i="26" s="1"/>
  <c r="AV7" i="44"/>
  <c r="AV6" i="45"/>
  <c r="AV49" i="45" s="1"/>
  <c r="AS102" i="45"/>
  <c r="AI5" i="23"/>
  <c r="AW21" i="44"/>
  <c r="AW19" i="45"/>
  <c r="AT263" i="45"/>
  <c r="AJ3" i="28"/>
  <c r="AT275" i="45"/>
  <c r="AJ16" i="28"/>
  <c r="AT176" i="45"/>
  <c r="AJ25" i="22"/>
  <c r="AS129" i="45"/>
  <c r="AI5" i="32"/>
  <c r="AU53" i="45"/>
  <c r="AU352" i="45" s="1"/>
  <c r="AL12" i="26" s="1"/>
  <c r="AK8" i="29"/>
  <c r="AU321" i="45"/>
  <c r="AT296" i="45"/>
  <c r="AJ10" i="30"/>
  <c r="AS191" i="45"/>
  <c r="AI13" i="31"/>
  <c r="AT231" i="45"/>
  <c r="AJ26" i="27"/>
  <c r="AT254" i="45"/>
  <c r="AJ22" i="25"/>
  <c r="AT127" i="45"/>
  <c r="AJ4" i="32"/>
  <c r="AT281" i="45"/>
  <c r="AJ22" i="28"/>
  <c r="AS131" i="45"/>
  <c r="AI7" i="32"/>
  <c r="AS337" i="45"/>
  <c r="AI24" i="29"/>
  <c r="AT168" i="45"/>
  <c r="AJ17" i="22"/>
  <c r="AU267" i="45"/>
  <c r="AK8" i="28"/>
  <c r="AI24" i="30"/>
  <c r="AS310" i="45"/>
  <c r="AS163" i="45"/>
  <c r="AI12" i="22"/>
  <c r="AT207" i="45"/>
  <c r="AJ2" i="27"/>
  <c r="AU100" i="45"/>
  <c r="AK4" i="23"/>
  <c r="AV27" i="45" l="1"/>
  <c r="AV28" i="45" s="1"/>
  <c r="AY45" i="45"/>
  <c r="AU119" i="45"/>
  <c r="AU132" i="45"/>
  <c r="AK8" i="32"/>
  <c r="AV344" i="45"/>
  <c r="AM4" i="26" s="1"/>
  <c r="AW342" i="45"/>
  <c r="AN2" i="26" s="1"/>
  <c r="AU43" i="45"/>
  <c r="AK22" i="23"/>
  <c r="AU93" i="45"/>
  <c r="AY81" i="45"/>
  <c r="AU82" i="45"/>
  <c r="AV91" i="45"/>
  <c r="AU77" i="45"/>
  <c r="AU320" i="45" s="1"/>
  <c r="AV92" i="45"/>
  <c r="AT196" i="45"/>
  <c r="AJ18" i="31"/>
  <c r="AT277" i="45"/>
  <c r="AJ18" i="28"/>
  <c r="AV84" i="45"/>
  <c r="AT115" i="45"/>
  <c r="AJ18" i="23"/>
  <c r="AU75" i="45"/>
  <c r="AW72" i="45"/>
  <c r="AT331" i="45"/>
  <c r="AJ18" i="29"/>
  <c r="AJ18" i="30"/>
  <c r="AT304" i="45"/>
  <c r="AV96" i="45"/>
  <c r="AX81" i="45"/>
  <c r="AW78" i="45"/>
  <c r="AV95" i="45"/>
  <c r="AT169" i="45"/>
  <c r="AJ18" i="22"/>
  <c r="AV77" i="45"/>
  <c r="AV347" i="45"/>
  <c r="AM7" i="26" s="1"/>
  <c r="AK25" i="30"/>
  <c r="AU311" i="45"/>
  <c r="AU199" i="45"/>
  <c r="AK21" i="31"/>
  <c r="AK7" i="29"/>
  <c r="AK6" i="29"/>
  <c r="AU319" i="45"/>
  <c r="AW7" i="44"/>
  <c r="AW6" i="45"/>
  <c r="AJ7" i="27"/>
  <c r="AT212" i="45"/>
  <c r="AT148" i="45"/>
  <c r="AJ24" i="32"/>
  <c r="AV186" i="45"/>
  <c r="AL8" i="31"/>
  <c r="AJ23" i="23"/>
  <c r="AT120" i="45"/>
  <c r="AU154" i="45"/>
  <c r="AK4" i="22"/>
  <c r="AK3" i="29"/>
  <c r="AU317" i="45"/>
  <c r="AT118" i="45"/>
  <c r="AJ21" i="23"/>
  <c r="AT172" i="45"/>
  <c r="AJ21" i="22"/>
  <c r="AU284" i="45"/>
  <c r="AK25" i="28"/>
  <c r="AU103" i="45"/>
  <c r="AK6" i="23"/>
  <c r="AU209" i="45"/>
  <c r="AK3" i="27"/>
  <c r="AT298" i="45"/>
  <c r="AJ12" i="30"/>
  <c r="AV126" i="45"/>
  <c r="AL2" i="32"/>
  <c r="AU114" i="45"/>
  <c r="AK17" i="23"/>
  <c r="AU339" i="45"/>
  <c r="AK26" i="29"/>
  <c r="AT210" i="45"/>
  <c r="AJ5" i="27"/>
  <c r="AT299" i="45"/>
  <c r="AJ13" i="30"/>
  <c r="AL20" i="30"/>
  <c r="AV306" i="45"/>
  <c r="AU273" i="45"/>
  <c r="AK14" i="28"/>
  <c r="AW68" i="45"/>
  <c r="AW350" i="45" s="1"/>
  <c r="AN10" i="26" s="1"/>
  <c r="AU184" i="45"/>
  <c r="AK6" i="31"/>
  <c r="AW48" i="45"/>
  <c r="AW346" i="45" s="1"/>
  <c r="AN6" i="26" s="1"/>
  <c r="AX61" i="45"/>
  <c r="AX360" i="45" s="1"/>
  <c r="AO20" i="26" s="1"/>
  <c r="AU226" i="45"/>
  <c r="AK21" i="27"/>
  <c r="AU223" i="45"/>
  <c r="AK18" i="27"/>
  <c r="AW29" i="44"/>
  <c r="AW26" i="45"/>
  <c r="AU160" i="45"/>
  <c r="AK9" i="22"/>
  <c r="AU262" i="45"/>
  <c r="AK4" i="28"/>
  <c r="AU250" i="45"/>
  <c r="AK18" i="25"/>
  <c r="AU194" i="45"/>
  <c r="AK16" i="31"/>
  <c r="AU295" i="45"/>
  <c r="AK9" i="30"/>
  <c r="AW88" i="45"/>
  <c r="AX28" i="44"/>
  <c r="AY25" i="45" s="1"/>
  <c r="AY68" i="45" s="1"/>
  <c r="AX25" i="45"/>
  <c r="AT136" i="45"/>
  <c r="AJ12" i="32"/>
  <c r="AV117" i="45"/>
  <c r="AL20" i="23"/>
  <c r="AT239" i="45"/>
  <c r="AJ7" i="25"/>
  <c r="AX6" i="44"/>
  <c r="AY5" i="45" s="1"/>
  <c r="AX5" i="45"/>
  <c r="AY90" i="45"/>
  <c r="AY360" i="45"/>
  <c r="AP20" i="26" s="1"/>
  <c r="AT116" i="45"/>
  <c r="AJ19" i="23"/>
  <c r="AU230" i="45"/>
  <c r="AK25" i="27"/>
  <c r="AV198" i="45"/>
  <c r="AL20" i="31"/>
  <c r="AJ23" i="22"/>
  <c r="AT174" i="45"/>
  <c r="AU268" i="45"/>
  <c r="AK9" i="28"/>
  <c r="AU165" i="45"/>
  <c r="AK14" i="22"/>
  <c r="AJ23" i="32"/>
  <c r="AT147" i="45"/>
  <c r="AV89" i="45"/>
  <c r="AV359" i="45"/>
  <c r="AM19" i="26" s="1"/>
  <c r="AK10" i="29"/>
  <c r="AU323" i="45"/>
  <c r="AV171" i="45"/>
  <c r="AL20" i="22"/>
  <c r="AV247" i="45"/>
  <c r="AL15" i="25"/>
  <c r="AU235" i="45"/>
  <c r="AK4" i="25"/>
  <c r="AU215" i="45"/>
  <c r="AK10" i="27"/>
  <c r="AX86" i="45"/>
  <c r="AX356" i="45"/>
  <c r="AO16" i="26" s="1"/>
  <c r="AV93" i="45"/>
  <c r="AV363" i="45"/>
  <c r="AM23" i="26" s="1"/>
  <c r="AK4" i="29"/>
  <c r="AU316" i="45"/>
  <c r="AV294" i="45"/>
  <c r="AL8" i="30"/>
  <c r="AU135" i="45"/>
  <c r="AK11" i="32"/>
  <c r="AU168" i="45"/>
  <c r="AK17" i="22"/>
  <c r="AL4" i="23"/>
  <c r="AU281" i="45"/>
  <c r="AK22" i="28"/>
  <c r="AT129" i="45"/>
  <c r="AJ5" i="32"/>
  <c r="AU221" i="45"/>
  <c r="AK16" i="27"/>
  <c r="AV241" i="45"/>
  <c r="AL9" i="25"/>
  <c r="AU292" i="45"/>
  <c r="AK6" i="30"/>
  <c r="AU327" i="45"/>
  <c r="AK14" i="29"/>
  <c r="AU211" i="45"/>
  <c r="AK6" i="27"/>
  <c r="AW19" i="44"/>
  <c r="AW17" i="45"/>
  <c r="AJ24" i="22"/>
  <c r="AT175" i="45"/>
  <c r="AX85" i="45"/>
  <c r="AX355" i="45"/>
  <c r="AO15" i="26" s="1"/>
  <c r="AW46" i="45"/>
  <c r="AW344" i="45" s="1"/>
  <c r="AN4" i="26" s="1"/>
  <c r="AU130" i="45"/>
  <c r="AK6" i="32"/>
  <c r="AT334" i="45"/>
  <c r="AJ21" i="29"/>
  <c r="AY57" i="45"/>
  <c r="AY356" i="45" s="1"/>
  <c r="AP16" i="26" s="1"/>
  <c r="AU142" i="45"/>
  <c r="AK18" i="32"/>
  <c r="AV333" i="45"/>
  <c r="AL20" i="29"/>
  <c r="AU138" i="45"/>
  <c r="AK14" i="32"/>
  <c r="AT244" i="45"/>
  <c r="AJ12" i="25"/>
  <c r="AT137" i="45"/>
  <c r="AJ13" i="32"/>
  <c r="AT264" i="45"/>
  <c r="AJ5" i="28"/>
  <c r="AW23" i="44"/>
  <c r="AW21" i="45"/>
  <c r="AT326" i="45"/>
  <c r="AJ13" i="29"/>
  <c r="AV213" i="45"/>
  <c r="AL8" i="27"/>
  <c r="AU253" i="45"/>
  <c r="AK21" i="25"/>
  <c r="AT278" i="45"/>
  <c r="AJ19" i="28"/>
  <c r="AU182" i="45"/>
  <c r="AK3" i="31"/>
  <c r="AL8" i="29"/>
  <c r="AV321" i="45"/>
  <c r="AX14" i="44"/>
  <c r="AY12" i="45" s="1"/>
  <c r="AY55" i="45" s="1"/>
  <c r="AX12" i="45"/>
  <c r="AW66" i="45"/>
  <c r="AW366" i="45" s="1"/>
  <c r="AN26" i="26" s="1"/>
  <c r="AU329" i="45"/>
  <c r="AK16" i="29"/>
  <c r="AX4" i="44"/>
  <c r="AY3" i="45" s="1"/>
  <c r="AX3" i="45"/>
  <c r="AU203" i="45"/>
  <c r="AK25" i="31"/>
  <c r="AU150" i="45"/>
  <c r="AK26" i="32"/>
  <c r="AT337" i="45"/>
  <c r="AJ24" i="29"/>
  <c r="AT245" i="45"/>
  <c r="AJ13" i="25"/>
  <c r="AK11" i="29"/>
  <c r="AU324" i="45"/>
  <c r="AU289" i="45"/>
  <c r="AK4" i="30"/>
  <c r="AY56" i="45"/>
  <c r="AY355" i="45" s="1"/>
  <c r="AP15" i="26" s="1"/>
  <c r="AU207" i="45"/>
  <c r="AK2" i="27"/>
  <c r="AU127" i="45"/>
  <c r="AK4" i="32"/>
  <c r="AU176" i="45"/>
  <c r="AK25" i="22"/>
  <c r="AT293" i="45"/>
  <c r="AJ7" i="30"/>
  <c r="AU167" i="45"/>
  <c r="AK16" i="22"/>
  <c r="AT109" i="45"/>
  <c r="AJ12" i="23"/>
  <c r="AK24" i="27"/>
  <c r="AX26" i="44"/>
  <c r="AY23" i="45" s="1"/>
  <c r="AX23" i="45"/>
  <c r="AX87" i="45"/>
  <c r="AX357" i="45"/>
  <c r="AO17" i="26" s="1"/>
  <c r="AU141" i="45"/>
  <c r="AK17" i="32"/>
  <c r="AU248" i="45"/>
  <c r="AK16" i="25"/>
  <c r="AU258" i="45"/>
  <c r="AK26" i="25"/>
  <c r="AU140" i="45"/>
  <c r="AK16" i="32"/>
  <c r="AV101" i="45"/>
  <c r="AL3" i="23"/>
  <c r="AU204" i="45"/>
  <c r="AK26" i="31"/>
  <c r="AU188" i="45"/>
  <c r="AK10" i="31"/>
  <c r="AU192" i="45"/>
  <c r="AK14" i="31"/>
  <c r="AT283" i="45"/>
  <c r="AJ24" i="28"/>
  <c r="AV153" i="45"/>
  <c r="AL2" i="22"/>
  <c r="AT156" i="45"/>
  <c r="AJ5" i="22"/>
  <c r="AU157" i="45"/>
  <c r="AK6" i="22"/>
  <c r="AT185" i="45"/>
  <c r="AJ7" i="31"/>
  <c r="AT197" i="45"/>
  <c r="AJ19" i="31"/>
  <c r="AU181" i="45"/>
  <c r="AK4" i="31"/>
  <c r="AV119" i="45"/>
  <c r="AL22" i="23"/>
  <c r="AU236" i="45"/>
  <c r="AK3" i="25"/>
  <c r="AX59" i="45"/>
  <c r="AX358" i="45" s="1"/>
  <c r="AO18" i="26" s="1"/>
  <c r="AU216" i="45"/>
  <c r="AK11" i="27"/>
  <c r="AU133" i="45"/>
  <c r="AK9" i="32"/>
  <c r="AY87" i="45"/>
  <c r="AY357" i="45"/>
  <c r="AP17" i="26" s="1"/>
  <c r="AT217" i="45"/>
  <c r="AJ12" i="27"/>
  <c r="AW79" i="45"/>
  <c r="AW349" i="45"/>
  <c r="AN9" i="26" s="1"/>
  <c r="AU83" i="45"/>
  <c r="AW90" i="45"/>
  <c r="AW279" i="45" s="1"/>
  <c r="AU161" i="45"/>
  <c r="AK10" i="22"/>
  <c r="AW63" i="45"/>
  <c r="AW362" i="45" s="1"/>
  <c r="AN22" i="26" s="1"/>
  <c r="AV54" i="45"/>
  <c r="AV353" i="45" s="1"/>
  <c r="AM13" i="26" s="1"/>
  <c r="AT163" i="45"/>
  <c r="AJ12" i="22"/>
  <c r="AK22" i="25"/>
  <c r="AU254" i="45"/>
  <c r="AU275" i="45"/>
  <c r="AK16" i="28"/>
  <c r="AY59" i="45"/>
  <c r="AY358" i="45" s="1"/>
  <c r="AP18" i="26" s="1"/>
  <c r="AV240" i="45"/>
  <c r="AL8" i="25"/>
  <c r="AV112" i="45"/>
  <c r="AL15" i="23"/>
  <c r="AV274" i="45"/>
  <c r="AL15" i="28"/>
  <c r="AT110" i="45"/>
  <c r="AJ13" i="23"/>
  <c r="AT202" i="45"/>
  <c r="AJ24" i="31"/>
  <c r="AU297" i="45"/>
  <c r="AK11" i="30"/>
  <c r="AL2" i="29"/>
  <c r="AV315" i="45"/>
  <c r="AU177" i="45"/>
  <c r="AK26" i="22"/>
  <c r="AV225" i="45"/>
  <c r="AL20" i="27"/>
  <c r="AX9" i="44"/>
  <c r="AY8" i="45" s="1"/>
  <c r="AX8" i="45"/>
  <c r="AJ23" i="31"/>
  <c r="AT201" i="45"/>
  <c r="AT271" i="45"/>
  <c r="AJ12" i="28"/>
  <c r="AU162" i="45"/>
  <c r="AK11" i="22"/>
  <c r="AU246" i="45"/>
  <c r="AK14" i="25"/>
  <c r="AU227" i="45"/>
  <c r="AK22" i="27"/>
  <c r="AJ23" i="27"/>
  <c r="AT228" i="45"/>
  <c r="AX22" i="44"/>
  <c r="AY20" i="45" s="1"/>
  <c r="AX20" i="45"/>
  <c r="AW13" i="44"/>
  <c r="AW11" i="45"/>
  <c r="AU338" i="45"/>
  <c r="AK25" i="29"/>
  <c r="AU107" i="45"/>
  <c r="AK10" i="23"/>
  <c r="AU108" i="45"/>
  <c r="AK11" i="23"/>
  <c r="AU222" i="45"/>
  <c r="AK17" i="27"/>
  <c r="AT266" i="45"/>
  <c r="AJ7" i="28"/>
  <c r="AU280" i="45"/>
  <c r="AK21" i="28"/>
  <c r="AK14" i="30"/>
  <c r="AU300" i="45"/>
  <c r="AK26" i="30"/>
  <c r="AU312" i="45"/>
  <c r="AX45" i="45"/>
  <c r="AT237" i="45"/>
  <c r="AJ5" i="25"/>
  <c r="AU290" i="45"/>
  <c r="AK3" i="30"/>
  <c r="AT143" i="45"/>
  <c r="AJ19" i="32"/>
  <c r="AJ24" i="30"/>
  <c r="AT310" i="45"/>
  <c r="AU231" i="45"/>
  <c r="AK26" i="27"/>
  <c r="AU263" i="45"/>
  <c r="AK3" i="28"/>
  <c r="AU261" i="45"/>
  <c r="AK2" i="28"/>
  <c r="AT145" i="45"/>
  <c r="AJ21" i="32"/>
  <c r="AT272" i="45"/>
  <c r="AJ13" i="28"/>
  <c r="AU330" i="45"/>
  <c r="AK17" i="29"/>
  <c r="AV288" i="45"/>
  <c r="AL2" i="30"/>
  <c r="AT158" i="45"/>
  <c r="AJ7" i="22"/>
  <c r="AU270" i="45"/>
  <c r="AK11" i="28"/>
  <c r="AT170" i="45"/>
  <c r="AJ19" i="22"/>
  <c r="AT325" i="45"/>
  <c r="AJ12" i="29"/>
  <c r="AV159" i="45"/>
  <c r="AL8" i="22"/>
  <c r="AU285" i="45"/>
  <c r="AK26" i="28"/>
  <c r="AK9" i="29"/>
  <c r="AU322" i="45"/>
  <c r="AV252" i="45"/>
  <c r="AL20" i="25"/>
  <c r="AT332" i="45"/>
  <c r="AJ19" i="29"/>
  <c r="AY72" i="45"/>
  <c r="AY342" i="45"/>
  <c r="AP2" i="26" s="1"/>
  <c r="AU106" i="45"/>
  <c r="AK9" i="23"/>
  <c r="AJ19" i="30"/>
  <c r="AT305" i="45"/>
  <c r="AU113" i="45"/>
  <c r="AK16" i="23"/>
  <c r="AU128" i="45"/>
  <c r="AK3" i="32"/>
  <c r="AU276" i="45"/>
  <c r="AK17" i="28"/>
  <c r="AU335" i="45"/>
  <c r="AK22" i="29"/>
  <c r="AL15" i="30"/>
  <c r="AV301" i="45"/>
  <c r="AW62" i="45"/>
  <c r="AW361" i="45" s="1"/>
  <c r="AN21" i="26" s="1"/>
  <c r="AU94" i="45"/>
  <c r="AU229" i="45" s="1"/>
  <c r="AV47" i="45"/>
  <c r="AV345" i="45" s="1"/>
  <c r="AM5" i="26" s="1"/>
  <c r="AU238" i="45"/>
  <c r="AK6" i="25"/>
  <c r="AT104" i="45"/>
  <c r="AJ7" i="23"/>
  <c r="AU134" i="45"/>
  <c r="AK10" i="32"/>
  <c r="AM20" i="28"/>
  <c r="AW74" i="45"/>
  <c r="AW343" i="45"/>
  <c r="AN3" i="26" s="1"/>
  <c r="AV53" i="45"/>
  <c r="AV352" i="45" s="1"/>
  <c r="AM12" i="26" s="1"/>
  <c r="AJ5" i="29"/>
  <c r="AT318" i="45"/>
  <c r="AV200" i="45"/>
  <c r="AL22" i="31"/>
  <c r="AU122" i="45"/>
  <c r="AK25" i="23"/>
  <c r="AU336" i="45"/>
  <c r="AK23" i="29"/>
  <c r="AU155" i="45"/>
  <c r="AK3" i="22"/>
  <c r="AK16" i="30"/>
  <c r="AU302" i="45"/>
  <c r="AX21" i="44"/>
  <c r="AY19" i="45" s="1"/>
  <c r="AX19" i="45"/>
  <c r="AV220" i="45"/>
  <c r="AL15" i="27"/>
  <c r="AU195" i="45"/>
  <c r="AK17" i="31"/>
  <c r="AW5" i="44"/>
  <c r="AW4" i="45"/>
  <c r="AV219" i="45"/>
  <c r="AL14" i="27"/>
  <c r="AT121" i="45"/>
  <c r="AJ24" i="23"/>
  <c r="AW65" i="45"/>
  <c r="AW365" i="45" s="1"/>
  <c r="AN25" i="26" s="1"/>
  <c r="AX27" i="44"/>
  <c r="AY24" i="45" s="1"/>
  <c r="AY67" i="45" s="1"/>
  <c r="AX24" i="45"/>
  <c r="AX67" i="45" s="1"/>
  <c r="AU243" i="45"/>
  <c r="AK11" i="25"/>
  <c r="AW12" i="44"/>
  <c r="AW10" i="45"/>
  <c r="AU242" i="45"/>
  <c r="AK10" i="25"/>
  <c r="AU214" i="45"/>
  <c r="AK9" i="27"/>
  <c r="AM15" i="22"/>
  <c r="AT251" i="45"/>
  <c r="AJ19" i="25"/>
  <c r="AU257" i="45"/>
  <c r="AK25" i="25"/>
  <c r="AU265" i="45"/>
  <c r="AK6" i="28"/>
  <c r="AV328" i="45"/>
  <c r="AL15" i="29"/>
  <c r="AV139" i="45"/>
  <c r="AL15" i="32"/>
  <c r="AT218" i="45"/>
  <c r="AJ13" i="27"/>
  <c r="AJ23" i="30"/>
  <c r="AT309" i="45"/>
  <c r="AV94" i="45"/>
  <c r="AV364" i="45"/>
  <c r="AM24" i="26" s="1"/>
  <c r="AK17" i="30"/>
  <c r="AU303" i="45"/>
  <c r="AT183" i="45"/>
  <c r="AJ5" i="31"/>
  <c r="AT131" i="45"/>
  <c r="AJ7" i="32"/>
  <c r="AV267" i="45"/>
  <c r="AL8" i="28"/>
  <c r="AT191" i="45"/>
  <c r="AJ13" i="31"/>
  <c r="AV173" i="45"/>
  <c r="AL22" i="22"/>
  <c r="AX50" i="45"/>
  <c r="AX348" i="45" s="1"/>
  <c r="AO8" i="26" s="1"/>
  <c r="AT255" i="45"/>
  <c r="AJ23" i="25"/>
  <c r="AU149" i="45"/>
  <c r="AK25" i="32"/>
  <c r="AX25" i="44"/>
  <c r="AY22" i="45" s="1"/>
  <c r="AX22" i="45"/>
  <c r="AX65" i="45" s="1"/>
  <c r="AU99" i="45"/>
  <c r="AK2" i="23"/>
  <c r="AW85" i="45"/>
  <c r="AW166" i="45" s="1"/>
  <c r="AV73" i="45"/>
  <c r="AV100" i="45" s="1"/>
  <c r="AV80" i="45"/>
  <c r="AU269" i="45"/>
  <c r="AK10" i="28"/>
  <c r="AT256" i="45"/>
  <c r="AJ24" i="25"/>
  <c r="AV146" i="45"/>
  <c r="AL22" i="32"/>
  <c r="AU296" i="45"/>
  <c r="AK10" i="30"/>
  <c r="AT102" i="45"/>
  <c r="AJ5" i="23"/>
  <c r="AT291" i="45"/>
  <c r="AJ5" i="30"/>
  <c r="AV234" i="45"/>
  <c r="AL2" i="25"/>
  <c r="AU187" i="45"/>
  <c r="AK9" i="31"/>
  <c r="AT224" i="45"/>
  <c r="AJ19" i="27"/>
  <c r="AY50" i="45"/>
  <c r="AY348" i="45" s="1"/>
  <c r="AP8" i="26" s="1"/>
  <c r="AY78" i="45"/>
  <c r="AV144" i="45"/>
  <c r="AL20" i="32"/>
  <c r="AV193" i="45"/>
  <c r="AL15" i="31"/>
  <c r="AW55" i="45"/>
  <c r="AW354" i="45" s="1"/>
  <c r="AN14" i="26" s="1"/>
  <c r="AJ21" i="30"/>
  <c r="AT307" i="45"/>
  <c r="AT164" i="45"/>
  <c r="AJ13" i="22"/>
  <c r="AU180" i="45"/>
  <c r="AK2" i="31"/>
  <c r="AV105" i="45"/>
  <c r="AL8" i="23"/>
  <c r="AJ23" i="28"/>
  <c r="AT282" i="45"/>
  <c r="AU208" i="45"/>
  <c r="AK4" i="27"/>
  <c r="AU111" i="45"/>
  <c r="AK14" i="23"/>
  <c r="AU189" i="45"/>
  <c r="AK11" i="31"/>
  <c r="AT190" i="45"/>
  <c r="AJ12" i="31"/>
  <c r="AK22" i="30"/>
  <c r="AU308" i="45"/>
  <c r="AU123" i="45"/>
  <c r="AK26" i="23"/>
  <c r="AU249" i="45"/>
  <c r="AK17" i="25"/>
  <c r="AW27" i="45" l="1"/>
  <c r="AW28" i="45" s="1"/>
  <c r="AW91" i="45"/>
  <c r="AV132" i="45"/>
  <c r="AL8" i="32"/>
  <c r="AX342" i="45"/>
  <c r="AO2" i="26" s="1"/>
  <c r="AV43" i="45"/>
  <c r="AW73" i="45"/>
  <c r="AW100" i="45" s="1"/>
  <c r="AY88" i="45"/>
  <c r="AX90" i="45"/>
  <c r="AV83" i="45"/>
  <c r="AK18" i="30"/>
  <c r="AU304" i="45"/>
  <c r="AW96" i="45"/>
  <c r="AU331" i="45"/>
  <c r="AK18" i="29"/>
  <c r="AX72" i="45"/>
  <c r="AW92" i="45"/>
  <c r="AW173" i="45" s="1"/>
  <c r="AX88" i="45"/>
  <c r="AU115" i="45"/>
  <c r="AK18" i="23"/>
  <c r="AK18" i="28"/>
  <c r="AU277" i="45"/>
  <c r="AU169" i="45"/>
  <c r="AK18" i="22"/>
  <c r="AU196" i="45"/>
  <c r="AK18" i="31"/>
  <c r="AV229" i="45"/>
  <c r="AL24" i="27"/>
  <c r="AM4" i="23"/>
  <c r="AV204" i="45"/>
  <c r="AL26" i="31"/>
  <c r="AV268" i="45"/>
  <c r="AL9" i="28"/>
  <c r="AU174" i="45"/>
  <c r="AK23" i="22"/>
  <c r="AX29" i="44"/>
  <c r="AY26" i="45" s="1"/>
  <c r="AY69" i="45" s="1"/>
  <c r="AX26" i="45"/>
  <c r="AX69" i="45" s="1"/>
  <c r="AV103" i="45"/>
  <c r="AL6" i="23"/>
  <c r="AU148" i="45"/>
  <c r="AK24" i="32"/>
  <c r="AY46" i="45"/>
  <c r="AV211" i="45"/>
  <c r="AL6" i="27"/>
  <c r="AM20" i="30"/>
  <c r="AW306" i="45"/>
  <c r="AX66" i="45"/>
  <c r="AX366" i="45" s="1"/>
  <c r="AO26" i="26" s="1"/>
  <c r="AV111" i="45"/>
  <c r="AL14" i="23"/>
  <c r="AW193" i="45"/>
  <c r="AM15" i="31"/>
  <c r="AV296" i="45"/>
  <c r="AL10" i="30"/>
  <c r="AW95" i="45"/>
  <c r="AV335" i="45"/>
  <c r="AL22" i="29"/>
  <c r="AW252" i="45"/>
  <c r="AM20" i="25"/>
  <c r="AW288" i="45"/>
  <c r="AM2" i="30"/>
  <c r="AU143" i="45"/>
  <c r="AK19" i="32"/>
  <c r="AV222" i="45"/>
  <c r="AL17" i="27"/>
  <c r="AV246" i="45"/>
  <c r="AL14" i="25"/>
  <c r="AV297" i="45"/>
  <c r="AL11" i="30"/>
  <c r="AU185" i="45"/>
  <c r="AK7" i="31"/>
  <c r="AW101" i="45"/>
  <c r="AM3" i="23"/>
  <c r="AY66" i="45"/>
  <c r="AY366" i="45" s="1"/>
  <c r="AP26" i="26" s="1"/>
  <c r="AY85" i="45"/>
  <c r="AV329" i="45"/>
  <c r="AL16" i="29"/>
  <c r="AU326" i="45"/>
  <c r="AK13" i="29"/>
  <c r="AY86" i="45"/>
  <c r="AV327" i="45"/>
  <c r="AL14" i="29"/>
  <c r="AV135" i="45"/>
  <c r="AL11" i="32"/>
  <c r="AW247" i="45"/>
  <c r="AM15" i="25"/>
  <c r="AU136" i="45"/>
  <c r="AK12" i="32"/>
  <c r="AU212" i="45"/>
  <c r="AK7" i="27"/>
  <c r="AL16" i="30"/>
  <c r="AV302" i="45"/>
  <c r="AU266" i="45"/>
  <c r="AK7" i="28"/>
  <c r="AU197" i="45"/>
  <c r="AK19" i="31"/>
  <c r="AW117" i="45"/>
  <c r="AM20" i="23"/>
  <c r="AV149" i="45"/>
  <c r="AL25" i="32"/>
  <c r="AU255" i="45"/>
  <c r="AK23" i="25"/>
  <c r="AX166" i="45"/>
  <c r="AN15" i="22"/>
  <c r="AW64" i="45"/>
  <c r="AW363" i="45" s="1"/>
  <c r="AN23" i="26" s="1"/>
  <c r="AX68" i="45"/>
  <c r="AX350" i="45" s="1"/>
  <c r="AO10" i="26" s="1"/>
  <c r="AV223" i="45"/>
  <c r="AL18" i="27"/>
  <c r="AU299" i="45"/>
  <c r="AK13" i="30"/>
  <c r="AV284" i="45"/>
  <c r="AL25" i="28"/>
  <c r="AU332" i="45"/>
  <c r="AK19" i="29"/>
  <c r="AV254" i="45"/>
  <c r="AL22" i="25"/>
  <c r="AV155" i="45"/>
  <c r="AL3" i="22"/>
  <c r="AL9" i="29"/>
  <c r="AV322" i="45"/>
  <c r="AV208" i="45"/>
  <c r="AL4" i="27"/>
  <c r="AW144" i="45"/>
  <c r="AM20" i="32"/>
  <c r="AM22" i="32"/>
  <c r="AX78" i="45"/>
  <c r="AK23" i="30"/>
  <c r="AU309" i="45"/>
  <c r="AV276" i="45"/>
  <c r="AL17" i="28"/>
  <c r="AV330" i="45"/>
  <c r="AL17" i="29"/>
  <c r="AV290" i="45"/>
  <c r="AL3" i="30"/>
  <c r="AV108" i="45"/>
  <c r="AL11" i="23"/>
  <c r="AV162" i="45"/>
  <c r="AL11" i="22"/>
  <c r="AU202" i="45"/>
  <c r="AK24" i="31"/>
  <c r="AU163" i="45"/>
  <c r="AK12" i="22"/>
  <c r="AV133" i="45"/>
  <c r="AL9" i="32"/>
  <c r="AV157" i="45"/>
  <c r="AL6" i="22"/>
  <c r="AV140" i="45"/>
  <c r="AL16" i="32"/>
  <c r="AV289" i="45"/>
  <c r="AL4" i="30"/>
  <c r="AX23" i="44"/>
  <c r="AY21" i="45" s="1"/>
  <c r="AY64" i="45" s="1"/>
  <c r="AX21" i="45"/>
  <c r="AU334" i="45"/>
  <c r="AK21" i="29"/>
  <c r="AV292" i="45"/>
  <c r="AL6" i="30"/>
  <c r="AW294" i="45"/>
  <c r="AM8" i="30"/>
  <c r="AW198" i="45"/>
  <c r="AM20" i="31"/>
  <c r="AY80" i="45"/>
  <c r="AY350" i="45"/>
  <c r="AP10" i="26" s="1"/>
  <c r="AW49" i="45"/>
  <c r="AW347" i="45" s="1"/>
  <c r="AN7" i="26" s="1"/>
  <c r="AV214" i="45"/>
  <c r="AL9" i="27"/>
  <c r="AU121" i="45"/>
  <c r="AK24" i="23"/>
  <c r="AV336" i="45"/>
  <c r="AL23" i="29"/>
  <c r="AV134" i="45"/>
  <c r="AL10" i="32"/>
  <c r="AL11" i="29"/>
  <c r="AV324" i="45"/>
  <c r="AX55" i="45"/>
  <c r="AX354" i="45" s="1"/>
  <c r="AO14" i="26" s="1"/>
  <c r="AL4" i="29"/>
  <c r="AV316" i="45"/>
  <c r="AV226" i="45"/>
  <c r="AL21" i="27"/>
  <c r="AK5" i="27"/>
  <c r="AU210" i="45"/>
  <c r="AU172" i="45"/>
  <c r="AK21" i="22"/>
  <c r="AX7" i="44"/>
  <c r="AY6" i="45" s="1"/>
  <c r="AX6" i="45"/>
  <c r="AX49" i="45" s="1"/>
  <c r="AV189" i="45"/>
  <c r="AL11" i="31"/>
  <c r="AK5" i="23"/>
  <c r="AU102" i="45"/>
  <c r="AV227" i="45"/>
  <c r="AL22" i="27"/>
  <c r="AW213" i="45"/>
  <c r="AM8" i="27"/>
  <c r="AU256" i="45"/>
  <c r="AK24" i="25"/>
  <c r="AV128" i="45"/>
  <c r="AL3" i="32"/>
  <c r="AV285" i="45"/>
  <c r="AL26" i="28"/>
  <c r="AU272" i="45"/>
  <c r="AK13" i="28"/>
  <c r="AK5" i="25"/>
  <c r="AU237" i="45"/>
  <c r="AV107" i="45"/>
  <c r="AL10" i="23"/>
  <c r="AU271" i="45"/>
  <c r="AK12" i="28"/>
  <c r="AU110" i="45"/>
  <c r="AK13" i="23"/>
  <c r="AV216" i="45"/>
  <c r="AL11" i="27"/>
  <c r="AK5" i="22"/>
  <c r="AU156" i="45"/>
  <c r="AV258" i="45"/>
  <c r="AL26" i="25"/>
  <c r="AU109" i="45"/>
  <c r="AK12" i="23"/>
  <c r="AY84" i="45"/>
  <c r="AY354" i="45"/>
  <c r="AP14" i="26" s="1"/>
  <c r="AK5" i="28"/>
  <c r="AU264" i="45"/>
  <c r="AV130" i="45"/>
  <c r="AL6" i="32"/>
  <c r="AW241" i="45"/>
  <c r="AM9" i="25"/>
  <c r="AW171" i="45"/>
  <c r="AM20" i="22"/>
  <c r="AV230" i="45"/>
  <c r="AL25" i="27"/>
  <c r="AL6" i="29"/>
  <c r="AV319" i="45"/>
  <c r="AU158" i="45"/>
  <c r="AK7" i="22"/>
  <c r="AM22" i="22"/>
  <c r="AU218" i="45"/>
  <c r="AK13" i="27"/>
  <c r="AM14" i="27"/>
  <c r="AV122" i="45"/>
  <c r="AL25" i="23"/>
  <c r="AU104" i="45"/>
  <c r="AK7" i="23"/>
  <c r="AU201" i="45"/>
  <c r="AK23" i="31"/>
  <c r="AM8" i="29"/>
  <c r="AW321" i="45"/>
  <c r="AL10" i="29"/>
  <c r="AV323" i="45"/>
  <c r="AV295" i="45"/>
  <c r="AL9" i="30"/>
  <c r="AV339" i="45"/>
  <c r="AL26" i="29"/>
  <c r="AU118" i="45"/>
  <c r="AK21" i="23"/>
  <c r="AX74" i="45"/>
  <c r="AX343" i="45"/>
  <c r="AO3" i="26" s="1"/>
  <c r="AX279" i="45"/>
  <c r="AN20" i="28"/>
  <c r="AU282" i="45"/>
  <c r="AK23" i="28"/>
  <c r="AV249" i="45"/>
  <c r="AL17" i="25"/>
  <c r="AW105" i="45"/>
  <c r="AM8" i="23"/>
  <c r="AU224" i="45"/>
  <c r="AK19" i="27"/>
  <c r="AV269" i="45"/>
  <c r="AL10" i="28"/>
  <c r="AW47" i="45"/>
  <c r="AW345" i="45" s="1"/>
  <c r="AN5" i="26" s="1"/>
  <c r="AV113" i="45"/>
  <c r="AL16" i="23"/>
  <c r="AW159" i="45"/>
  <c r="AM8" i="22"/>
  <c r="AU145" i="45"/>
  <c r="AK21" i="32"/>
  <c r="AV338" i="45"/>
  <c r="AL25" i="29"/>
  <c r="AW274" i="45"/>
  <c r="AM15" i="28"/>
  <c r="AW153" i="45"/>
  <c r="AM2" i="22"/>
  <c r="AV248" i="45"/>
  <c r="AL16" i="25"/>
  <c r="AV167" i="45"/>
  <c r="AL16" i="22"/>
  <c r="AU245" i="45"/>
  <c r="AK13" i="25"/>
  <c r="AU137" i="45"/>
  <c r="AK13" i="32"/>
  <c r="AV221" i="45"/>
  <c r="AL16" i="27"/>
  <c r="AU116" i="45"/>
  <c r="AK19" i="23"/>
  <c r="AW76" i="45"/>
  <c r="AL3" i="29"/>
  <c r="AV317" i="45"/>
  <c r="AL7" i="29"/>
  <c r="AV320" i="45"/>
  <c r="AL17" i="30"/>
  <c r="AV303" i="45"/>
  <c r="AV194" i="45"/>
  <c r="AL16" i="31"/>
  <c r="AV114" i="45"/>
  <c r="AL17" i="23"/>
  <c r="AV275" i="45"/>
  <c r="AL16" i="28"/>
  <c r="AV168" i="45"/>
  <c r="AL17" i="22"/>
  <c r="AY74" i="45"/>
  <c r="AY343" i="45"/>
  <c r="AP3" i="26" s="1"/>
  <c r="AU191" i="45"/>
  <c r="AK13" i="31"/>
  <c r="AW139" i="45"/>
  <c r="AM15" i="32"/>
  <c r="AX5" i="44"/>
  <c r="AY4" i="45" s="1"/>
  <c r="AX4" i="45"/>
  <c r="AV238" i="45"/>
  <c r="AL6" i="25"/>
  <c r="AV123" i="45"/>
  <c r="AL26" i="23"/>
  <c r="AV180" i="45"/>
  <c r="AL2" i="31"/>
  <c r="AV187" i="45"/>
  <c r="AL9" i="31"/>
  <c r="AW53" i="45"/>
  <c r="AW352" i="45" s="1"/>
  <c r="AN12" i="26" s="1"/>
  <c r="AK5" i="29"/>
  <c r="AU318" i="45"/>
  <c r="AV75" i="45"/>
  <c r="AU325" i="45"/>
  <c r="AK12" i="29"/>
  <c r="AV261" i="45"/>
  <c r="AL2" i="28"/>
  <c r="AX13" i="44"/>
  <c r="AY11" i="45" s="1"/>
  <c r="AY54" i="45" s="1"/>
  <c r="AX11" i="45"/>
  <c r="AY51" i="45"/>
  <c r="AY349" i="45" s="1"/>
  <c r="AP9" i="26" s="1"/>
  <c r="AW112" i="45"/>
  <c r="AM15" i="23"/>
  <c r="AV161" i="45"/>
  <c r="AL10" i="22"/>
  <c r="AV236" i="45"/>
  <c r="AL3" i="25"/>
  <c r="AU283" i="45"/>
  <c r="AK24" i="28"/>
  <c r="AV141" i="45"/>
  <c r="AL17" i="32"/>
  <c r="AU293" i="45"/>
  <c r="AK7" i="30"/>
  <c r="AU337" i="45"/>
  <c r="AK24" i="29"/>
  <c r="AV182" i="45"/>
  <c r="AL3" i="31"/>
  <c r="AU244" i="45"/>
  <c r="AK12" i="25"/>
  <c r="AK5" i="32"/>
  <c r="AU129" i="45"/>
  <c r="AU217" i="45"/>
  <c r="AK12" i="27"/>
  <c r="AV207" i="45"/>
  <c r="AL2" i="27"/>
  <c r="AV235" i="45"/>
  <c r="AL4" i="25"/>
  <c r="AU251" i="45"/>
  <c r="AK19" i="25"/>
  <c r="AW54" i="45"/>
  <c r="AW353" i="45" s="1"/>
  <c r="AN13" i="26" s="1"/>
  <c r="AL22" i="30"/>
  <c r="AV308" i="45"/>
  <c r="AW267" i="45"/>
  <c r="AM8" i="28"/>
  <c r="AW328" i="45"/>
  <c r="AM15" i="29"/>
  <c r="AL14" i="30"/>
  <c r="AV300" i="45"/>
  <c r="AX63" i="45"/>
  <c r="AX362" i="45" s="1"/>
  <c r="AO22" i="26" s="1"/>
  <c r="AU175" i="45"/>
  <c r="AK24" i="22"/>
  <c r="AU147" i="45"/>
  <c r="AK23" i="32"/>
  <c r="AX48" i="45"/>
  <c r="AX346" i="45" s="1"/>
  <c r="AO6" i="26" s="1"/>
  <c r="AV250" i="45"/>
  <c r="AL18" i="25"/>
  <c r="AV184" i="45"/>
  <c r="AL6" i="31"/>
  <c r="AW126" i="45"/>
  <c r="AM2" i="32"/>
  <c r="AV154" i="45"/>
  <c r="AL4" i="22"/>
  <c r="AV199" i="45"/>
  <c r="AL21" i="31"/>
  <c r="AV142" i="45"/>
  <c r="AL18" i="32"/>
  <c r="AW69" i="45"/>
  <c r="AW364" i="45" s="1"/>
  <c r="AN24" i="26" s="1"/>
  <c r="AV242" i="45"/>
  <c r="AL10" i="25"/>
  <c r="AM22" i="31"/>
  <c r="AK19" i="30"/>
  <c r="AU305" i="45"/>
  <c r="AL26" i="30"/>
  <c r="AV312" i="45"/>
  <c r="AX51" i="45"/>
  <c r="AX349" i="45" s="1"/>
  <c r="AO9" i="26" s="1"/>
  <c r="AX12" i="44"/>
  <c r="AY10" i="45" s="1"/>
  <c r="AY53" i="45" s="1"/>
  <c r="AX10" i="45"/>
  <c r="AV195" i="45"/>
  <c r="AL17" i="31"/>
  <c r="AU164" i="45"/>
  <c r="AK13" i="22"/>
  <c r="AW234" i="45"/>
  <c r="AM2" i="25"/>
  <c r="AV82" i="45"/>
  <c r="AV106" i="45"/>
  <c r="AL9" i="23"/>
  <c r="AU170" i="45"/>
  <c r="AK19" i="22"/>
  <c r="AV263" i="45"/>
  <c r="AL3" i="28"/>
  <c r="AY63" i="45"/>
  <c r="AY362" i="45" s="1"/>
  <c r="AP22" i="26" s="1"/>
  <c r="AW225" i="45"/>
  <c r="AM20" i="27"/>
  <c r="AW240" i="45"/>
  <c r="AM8" i="25"/>
  <c r="AW119" i="45"/>
  <c r="AM22" i="23"/>
  <c r="AV192" i="45"/>
  <c r="AL14" i="31"/>
  <c r="AV176" i="45"/>
  <c r="AL25" i="22"/>
  <c r="AV150" i="45"/>
  <c r="AL26" i="32"/>
  <c r="AU278" i="45"/>
  <c r="AK19" i="28"/>
  <c r="AV138" i="45"/>
  <c r="AL14" i="32"/>
  <c r="AV281" i="45"/>
  <c r="AL22" i="28"/>
  <c r="AY48" i="45"/>
  <c r="AY346" i="45" s="1"/>
  <c r="AP6" i="26" s="1"/>
  <c r="AW80" i="45"/>
  <c r="AU120" i="45"/>
  <c r="AK23" i="23"/>
  <c r="AL25" i="30"/>
  <c r="AV311" i="45"/>
  <c r="AK21" i="30"/>
  <c r="AU307" i="45"/>
  <c r="AU228" i="45"/>
  <c r="AK23" i="27"/>
  <c r="AW60" i="45"/>
  <c r="AW359" i="45" s="1"/>
  <c r="AN19" i="26" s="1"/>
  <c r="AV262" i="45"/>
  <c r="AL4" i="28"/>
  <c r="AU298" i="45"/>
  <c r="AK12" i="30"/>
  <c r="AV99" i="45"/>
  <c r="AL2" i="23"/>
  <c r="AU131" i="45"/>
  <c r="AK7" i="32"/>
  <c r="AV265" i="45"/>
  <c r="AL6" i="28"/>
  <c r="AW220" i="45"/>
  <c r="AM15" i="27"/>
  <c r="AU190" i="45"/>
  <c r="AK12" i="31"/>
  <c r="AK5" i="30"/>
  <c r="AU291" i="45"/>
  <c r="AX95" i="45"/>
  <c r="AX365" i="45"/>
  <c r="AO25" i="26" s="1"/>
  <c r="AX62" i="45"/>
  <c r="AX361" i="45" s="1"/>
  <c r="AO21" i="26" s="1"/>
  <c r="AV270" i="45"/>
  <c r="AL11" i="28"/>
  <c r="AV231" i="45"/>
  <c r="AL26" i="27"/>
  <c r="AV280" i="45"/>
  <c r="AL21" i="28"/>
  <c r="AV177" i="45"/>
  <c r="AL26" i="22"/>
  <c r="AV181" i="45"/>
  <c r="AL4" i="31"/>
  <c r="AV188" i="45"/>
  <c r="AL10" i="31"/>
  <c r="AV127" i="45"/>
  <c r="AL4" i="32"/>
  <c r="AV203" i="45"/>
  <c r="AL25" i="31"/>
  <c r="AV253" i="45"/>
  <c r="AL21" i="25"/>
  <c r="AW333" i="45"/>
  <c r="AM20" i="29"/>
  <c r="AX19" i="44"/>
  <c r="AY17" i="45" s="1"/>
  <c r="AY60" i="45" s="1"/>
  <c r="AX17" i="45"/>
  <c r="AV215" i="45"/>
  <c r="AL10" i="27"/>
  <c r="AV165" i="45"/>
  <c r="AL14" i="22"/>
  <c r="AU239" i="45"/>
  <c r="AK7" i="25"/>
  <c r="AW84" i="45"/>
  <c r="AW219" i="45" s="1"/>
  <c r="AY65" i="45"/>
  <c r="AY365" i="45" s="1"/>
  <c r="AP25" i="26" s="1"/>
  <c r="AK5" i="31"/>
  <c r="AU183" i="45"/>
  <c r="AV257" i="45"/>
  <c r="AL25" i="25"/>
  <c r="AV243" i="45"/>
  <c r="AL11" i="25"/>
  <c r="AY62" i="45"/>
  <c r="AY361" i="45" s="1"/>
  <c r="AP21" i="26" s="1"/>
  <c r="AM15" i="30"/>
  <c r="AW301" i="45"/>
  <c r="AK24" i="30"/>
  <c r="AU310" i="45"/>
  <c r="AM2" i="29"/>
  <c r="AW315" i="45"/>
  <c r="AX46" i="45"/>
  <c r="AX344" i="45" s="1"/>
  <c r="AO4" i="26" s="1"/>
  <c r="AV160" i="45"/>
  <c r="AL9" i="22"/>
  <c r="AV273" i="45"/>
  <c r="AL14" i="28"/>
  <c r="AV209" i="45"/>
  <c r="AL3" i="27"/>
  <c r="AW186" i="45"/>
  <c r="AM8" i="31"/>
  <c r="AX27" i="45" l="1"/>
  <c r="AX28" i="45" s="1"/>
  <c r="AY27" i="45"/>
  <c r="AY28" i="45" s="1"/>
  <c r="AW146" i="45"/>
  <c r="AW200" i="45"/>
  <c r="AW132" i="45"/>
  <c r="AN8" i="32" s="1"/>
  <c r="AM8" i="32"/>
  <c r="AY344" i="45"/>
  <c r="AP4" i="26" s="1"/>
  <c r="AW43" i="45"/>
  <c r="AY79" i="45"/>
  <c r="AX79" i="45"/>
  <c r="AW77" i="45"/>
  <c r="AW89" i="45"/>
  <c r="AX84" i="45"/>
  <c r="AW82" i="45"/>
  <c r="AY95" i="45"/>
  <c r="AV196" i="45"/>
  <c r="AL18" i="31"/>
  <c r="AX91" i="45"/>
  <c r="AV169" i="45"/>
  <c r="AL18" i="22"/>
  <c r="AX92" i="45"/>
  <c r="AV277" i="45"/>
  <c r="AL18" i="28"/>
  <c r="AV115" i="45"/>
  <c r="AL18" i="23"/>
  <c r="AY91" i="45"/>
  <c r="AX96" i="45"/>
  <c r="AV331" i="45"/>
  <c r="AL18" i="29"/>
  <c r="AX80" i="45"/>
  <c r="AY96" i="45"/>
  <c r="AL18" i="30"/>
  <c r="AV304" i="45"/>
  <c r="AW75" i="45"/>
  <c r="AX219" i="45"/>
  <c r="AN14" i="27"/>
  <c r="AX139" i="45"/>
  <c r="AN15" i="32"/>
  <c r="AW155" i="45"/>
  <c r="AM3" i="22"/>
  <c r="AV136" i="45"/>
  <c r="AL12" i="32"/>
  <c r="AW154" i="45"/>
  <c r="AM4" i="22"/>
  <c r="AW207" i="45"/>
  <c r="AM2" i="27"/>
  <c r="AV283" i="45"/>
  <c r="AL24" i="28"/>
  <c r="AL5" i="29"/>
  <c r="AV318" i="45"/>
  <c r="AM3" i="29"/>
  <c r="AW317" i="45"/>
  <c r="AX153" i="45"/>
  <c r="AN2" i="22"/>
  <c r="AV224" i="45"/>
  <c r="AL19" i="27"/>
  <c r="AW295" i="45"/>
  <c r="AM9" i="30"/>
  <c r="AV218" i="45"/>
  <c r="AL13" i="27"/>
  <c r="AW130" i="45"/>
  <c r="AM6" i="32"/>
  <c r="AV271" i="45"/>
  <c r="AL12" i="28"/>
  <c r="AW227" i="45"/>
  <c r="AM22" i="27"/>
  <c r="AX198" i="45"/>
  <c r="AN20" i="31"/>
  <c r="AW157" i="45"/>
  <c r="AM6" i="22"/>
  <c r="AW276" i="45"/>
  <c r="AM17" i="28"/>
  <c r="AV148" i="45"/>
  <c r="AL24" i="32"/>
  <c r="AX60" i="45"/>
  <c r="AX359" i="45" s="1"/>
  <c r="AO19" i="26" s="1"/>
  <c r="AX89" i="45"/>
  <c r="AV278" i="45"/>
  <c r="AL19" i="28"/>
  <c r="AW263" i="45"/>
  <c r="AM3" i="28"/>
  <c r="AM26" i="30"/>
  <c r="AW312" i="45"/>
  <c r="AM14" i="30"/>
  <c r="AW300" i="45"/>
  <c r="AV191" i="45"/>
  <c r="AL13" i="31"/>
  <c r="AM10" i="29"/>
  <c r="AW323" i="45"/>
  <c r="AV264" i="45"/>
  <c r="AL5" i="28"/>
  <c r="AV102" i="45"/>
  <c r="AL5" i="23"/>
  <c r="AM11" i="29"/>
  <c r="AW324" i="45"/>
  <c r="AL23" i="30"/>
  <c r="AV309" i="45"/>
  <c r="AW254" i="45"/>
  <c r="AM22" i="25"/>
  <c r="AV255" i="45"/>
  <c r="AL23" i="25"/>
  <c r="AX247" i="45"/>
  <c r="AN15" i="25"/>
  <c r="AV185" i="45"/>
  <c r="AL7" i="31"/>
  <c r="AW335" i="45"/>
  <c r="AM22" i="29"/>
  <c r="AV190" i="45"/>
  <c r="AL12" i="31"/>
  <c r="AX126" i="45"/>
  <c r="AN2" i="32"/>
  <c r="AV217" i="45"/>
  <c r="AL12" i="27"/>
  <c r="AW236" i="45"/>
  <c r="AM3" i="25"/>
  <c r="AX274" i="45"/>
  <c r="AN15" i="28"/>
  <c r="AX105" i="45"/>
  <c r="AN8" i="23"/>
  <c r="AX173" i="45"/>
  <c r="AN22" i="22"/>
  <c r="AW107" i="45"/>
  <c r="AM10" i="23"/>
  <c r="AW133" i="45"/>
  <c r="AM9" i="32"/>
  <c r="AW296" i="45"/>
  <c r="AM10" i="30"/>
  <c r="AW103" i="45"/>
  <c r="AM6" i="23"/>
  <c r="AW177" i="45"/>
  <c r="AM26" i="22"/>
  <c r="AV228" i="45"/>
  <c r="AL23" i="27"/>
  <c r="AL21" i="30"/>
  <c r="AV307" i="45"/>
  <c r="AW150" i="45"/>
  <c r="AM26" i="32"/>
  <c r="AV170" i="45"/>
  <c r="AL19" i="22"/>
  <c r="AL19" i="30"/>
  <c r="AV305" i="45"/>
  <c r="AV129" i="45"/>
  <c r="AL5" i="32"/>
  <c r="AN8" i="29"/>
  <c r="AX321" i="45"/>
  <c r="AV237" i="45"/>
  <c r="AL5" i="25"/>
  <c r="AV332" i="45"/>
  <c r="AL19" i="29"/>
  <c r="AW149" i="45"/>
  <c r="AM25" i="32"/>
  <c r="AW135" i="45"/>
  <c r="AM11" i="32"/>
  <c r="AW297" i="45"/>
  <c r="AM11" i="30"/>
  <c r="AX94" i="45"/>
  <c r="AX364" i="45"/>
  <c r="AO24" i="26" s="1"/>
  <c r="AX186" i="45"/>
  <c r="AN8" i="31"/>
  <c r="AW184" i="45"/>
  <c r="AM6" i="31"/>
  <c r="AX328" i="45"/>
  <c r="AN15" i="29"/>
  <c r="AW161" i="45"/>
  <c r="AM10" i="22"/>
  <c r="AV116" i="45"/>
  <c r="AL19" i="23"/>
  <c r="AW338" i="45"/>
  <c r="AM25" i="29"/>
  <c r="AW249" i="45"/>
  <c r="AM17" i="25"/>
  <c r="AW189" i="45"/>
  <c r="AM11" i="31"/>
  <c r="AW134" i="45"/>
  <c r="AM10" i="32"/>
  <c r="AX294" i="45"/>
  <c r="AN8" i="30"/>
  <c r="AV163" i="45"/>
  <c r="AL12" i="22"/>
  <c r="AX193" i="45"/>
  <c r="AN15" i="31"/>
  <c r="AY94" i="45"/>
  <c r="AY364" i="45"/>
  <c r="AP24" i="26" s="1"/>
  <c r="AY166" i="45"/>
  <c r="AP15" i="22" s="1"/>
  <c r="AO15" i="22"/>
  <c r="AY89" i="45"/>
  <c r="AY359" i="45"/>
  <c r="AP19" i="26" s="1"/>
  <c r="AX220" i="45"/>
  <c r="AN15" i="27"/>
  <c r="AX333" i="45"/>
  <c r="AN20" i="29"/>
  <c r="AW280" i="45"/>
  <c r="AM21" i="28"/>
  <c r="AW273" i="45"/>
  <c r="AM14" i="28"/>
  <c r="AW257" i="45"/>
  <c r="AM25" i="25"/>
  <c r="AW187" i="45"/>
  <c r="AM9" i="31"/>
  <c r="AW168" i="45"/>
  <c r="AM17" i="22"/>
  <c r="AX77" i="45"/>
  <c r="AX347" i="45"/>
  <c r="AO7" i="26" s="1"/>
  <c r="AX146" i="45"/>
  <c r="AN22" i="32"/>
  <c r="AW284" i="45"/>
  <c r="AM25" i="28"/>
  <c r="AX117" i="45"/>
  <c r="AN20" i="23"/>
  <c r="AW327" i="45"/>
  <c r="AM14" i="29"/>
  <c r="AW246" i="45"/>
  <c r="AM14" i="25"/>
  <c r="AW215" i="45"/>
  <c r="AM10" i="27"/>
  <c r="AM25" i="30"/>
  <c r="AW311" i="45"/>
  <c r="AW176" i="45"/>
  <c r="AM25" i="22"/>
  <c r="AW106" i="45"/>
  <c r="AM9" i="23"/>
  <c r="AV183" i="45"/>
  <c r="AL5" i="31"/>
  <c r="AW253" i="45"/>
  <c r="AM21" i="25"/>
  <c r="AW231" i="45"/>
  <c r="AM26" i="27"/>
  <c r="AW265" i="45"/>
  <c r="AM6" i="28"/>
  <c r="AX200" i="45"/>
  <c r="AN22" i="31"/>
  <c r="AW250" i="45"/>
  <c r="AM18" i="25"/>
  <c r="AX267" i="45"/>
  <c r="AN8" i="28"/>
  <c r="AV244" i="45"/>
  <c r="AL12" i="25"/>
  <c r="AX112" i="45"/>
  <c r="AN15" i="23"/>
  <c r="AW221" i="45"/>
  <c r="AM16" i="27"/>
  <c r="AV145" i="45"/>
  <c r="AL21" i="32"/>
  <c r="AV282" i="45"/>
  <c r="AL23" i="28"/>
  <c r="AV201" i="45"/>
  <c r="AL23" i="31"/>
  <c r="AV158" i="45"/>
  <c r="AL7" i="22"/>
  <c r="AV109" i="45"/>
  <c r="AL12" i="23"/>
  <c r="AV272" i="45"/>
  <c r="AL13" i="28"/>
  <c r="AY49" i="45"/>
  <c r="AY347" i="45" s="1"/>
  <c r="AP7" i="26" s="1"/>
  <c r="AY77" i="45"/>
  <c r="AM23" i="29"/>
  <c r="AW292" i="45"/>
  <c r="AM6" i="30"/>
  <c r="AV202" i="45"/>
  <c r="AL24" i="31"/>
  <c r="AW111" i="45"/>
  <c r="AM14" i="23"/>
  <c r="AV174" i="45"/>
  <c r="AL23" i="22"/>
  <c r="AW209" i="45"/>
  <c r="AM3" i="27"/>
  <c r="AW160" i="45"/>
  <c r="AM9" i="22"/>
  <c r="AW192" i="45"/>
  <c r="AM14" i="31"/>
  <c r="AX76" i="45"/>
  <c r="AM22" i="30"/>
  <c r="AW308" i="45"/>
  <c r="AW180" i="45"/>
  <c r="AM2" i="31"/>
  <c r="AW275" i="45"/>
  <c r="AM16" i="28"/>
  <c r="AM6" i="29"/>
  <c r="AW319" i="45"/>
  <c r="AX144" i="45"/>
  <c r="AN20" i="32"/>
  <c r="AV299" i="45"/>
  <c r="AL13" i="30"/>
  <c r="AV197" i="45"/>
  <c r="AL19" i="31"/>
  <c r="AW222" i="45"/>
  <c r="AM17" i="27"/>
  <c r="AW270" i="45"/>
  <c r="AM11" i="28"/>
  <c r="AV131" i="45"/>
  <c r="AL7" i="32"/>
  <c r="AV120" i="45"/>
  <c r="AL23" i="23"/>
  <c r="AW242" i="45"/>
  <c r="AM10" i="25"/>
  <c r="AW182" i="45"/>
  <c r="AM3" i="31"/>
  <c r="AV137" i="45"/>
  <c r="AL13" i="32"/>
  <c r="AX159" i="45"/>
  <c r="AN8" i="22"/>
  <c r="AY279" i="45"/>
  <c r="AP20" i="28" s="1"/>
  <c r="AO20" i="28"/>
  <c r="AV104" i="45"/>
  <c r="AL7" i="23"/>
  <c r="AW258" i="45"/>
  <c r="AM26" i="25"/>
  <c r="AW285" i="45"/>
  <c r="AM26" i="28"/>
  <c r="AV172" i="45"/>
  <c r="AL21" i="22"/>
  <c r="AV121" i="45"/>
  <c r="AL24" i="23"/>
  <c r="AL21" i="29"/>
  <c r="AV334" i="45"/>
  <c r="AW162" i="45"/>
  <c r="AM11" i="22"/>
  <c r="AV326" i="45"/>
  <c r="AL13" i="29"/>
  <c r="AW268" i="45"/>
  <c r="AM9" i="28"/>
  <c r="AX119" i="45"/>
  <c r="AN22" i="23"/>
  <c r="AW94" i="45"/>
  <c r="AW83" i="45"/>
  <c r="AX54" i="45"/>
  <c r="AX353" i="45" s="1"/>
  <c r="AO13" i="26" s="1"/>
  <c r="AW123" i="45"/>
  <c r="AM26" i="23"/>
  <c r="AW114" i="45"/>
  <c r="AM17" i="23"/>
  <c r="AV156" i="45"/>
  <c r="AL5" i="22"/>
  <c r="AV210" i="45"/>
  <c r="AL5" i="27"/>
  <c r="AX64" i="45"/>
  <c r="AX363" i="45" s="1"/>
  <c r="AO23" i="26" s="1"/>
  <c r="AW208" i="45"/>
  <c r="AM4" i="27"/>
  <c r="AW223" i="45"/>
  <c r="AM18" i="27"/>
  <c r="AV266" i="45"/>
  <c r="AL7" i="28"/>
  <c r="AV143" i="45"/>
  <c r="AL19" i="32"/>
  <c r="AN20" i="30"/>
  <c r="AX306" i="45"/>
  <c r="AX101" i="45"/>
  <c r="AN3" i="23"/>
  <c r="AW181" i="45"/>
  <c r="AM4" i="31"/>
  <c r="AW243" i="45"/>
  <c r="AM11" i="25"/>
  <c r="AW203" i="45"/>
  <c r="AM25" i="31"/>
  <c r="AX234" i="45"/>
  <c r="AN2" i="25"/>
  <c r="AX73" i="45"/>
  <c r="AX100" i="45" s="1"/>
  <c r="AN2" i="29"/>
  <c r="AX315" i="45"/>
  <c r="AW127" i="45"/>
  <c r="AM4" i="32"/>
  <c r="AW99" i="45"/>
  <c r="AM2" i="23"/>
  <c r="AY76" i="45"/>
  <c r="AV164" i="45"/>
  <c r="AL13" i="22"/>
  <c r="AV147" i="45"/>
  <c r="AL23" i="32"/>
  <c r="AV337" i="45"/>
  <c r="AL24" i="29"/>
  <c r="AY83" i="45"/>
  <c r="AY353" i="45"/>
  <c r="AP13" i="26" s="1"/>
  <c r="AV245" i="45"/>
  <c r="AL13" i="25"/>
  <c r="AW113" i="45"/>
  <c r="AM16" i="23"/>
  <c r="AW122" i="45"/>
  <c r="AM25" i="23"/>
  <c r="AW230" i="45"/>
  <c r="AM25" i="27"/>
  <c r="AW128" i="45"/>
  <c r="AM3" i="32"/>
  <c r="AW214" i="45"/>
  <c r="AM9" i="27"/>
  <c r="AY93" i="45"/>
  <c r="AY363" i="45"/>
  <c r="AP23" i="26" s="1"/>
  <c r="AW108" i="45"/>
  <c r="AM11" i="23"/>
  <c r="AM9" i="29"/>
  <c r="AW322" i="45"/>
  <c r="AM16" i="30"/>
  <c r="AW302" i="45"/>
  <c r="AW329" i="45"/>
  <c r="AM16" i="29"/>
  <c r="AW204" i="45"/>
  <c r="AM26" i="31"/>
  <c r="AW138" i="45"/>
  <c r="AM14" i="32"/>
  <c r="AW238" i="45"/>
  <c r="AM6" i="25"/>
  <c r="AW194" i="45"/>
  <c r="AM16" i="31"/>
  <c r="AX288" i="45"/>
  <c r="AN2" i="30"/>
  <c r="AX240" i="45"/>
  <c r="AN8" i="25"/>
  <c r="AL24" i="30"/>
  <c r="AV310" i="45"/>
  <c r="AV239" i="45"/>
  <c r="AL7" i="25"/>
  <c r="AV298" i="45"/>
  <c r="AL12" i="30"/>
  <c r="AW195" i="45"/>
  <c r="AM17" i="31"/>
  <c r="AW142" i="45"/>
  <c r="AM18" i="32"/>
  <c r="AV251" i="45"/>
  <c r="AL19" i="25"/>
  <c r="AV293" i="45"/>
  <c r="AL7" i="30"/>
  <c r="AW261" i="45"/>
  <c r="AM2" i="28"/>
  <c r="AX47" i="45"/>
  <c r="AX345" i="45" s="1"/>
  <c r="AO5" i="26" s="1"/>
  <c r="AM17" i="30"/>
  <c r="AW303" i="45"/>
  <c r="AW167" i="45"/>
  <c r="AM16" i="22"/>
  <c r="AV118" i="45"/>
  <c r="AL21" i="23"/>
  <c r="AX171" i="45"/>
  <c r="AN20" i="22"/>
  <c r="AW216" i="45"/>
  <c r="AM11" i="27"/>
  <c r="AV256" i="45"/>
  <c r="AL24" i="25"/>
  <c r="AW226" i="45"/>
  <c r="AM21" i="27"/>
  <c r="AW289" i="45"/>
  <c r="AM4" i="30"/>
  <c r="AW290" i="45"/>
  <c r="AM3" i="30"/>
  <c r="AW93" i="45"/>
  <c r="AW336" i="45" s="1"/>
  <c r="AW211" i="45"/>
  <c r="AM6" i="27"/>
  <c r="AN4" i="23"/>
  <c r="AV291" i="45"/>
  <c r="AL5" i="30"/>
  <c r="AM4" i="29"/>
  <c r="AW316" i="45"/>
  <c r="AV212" i="45"/>
  <c r="AL7" i="27"/>
  <c r="AX252" i="45"/>
  <c r="AN20" i="25"/>
  <c r="AY73" i="45"/>
  <c r="AW281" i="45"/>
  <c r="AM22" i="28"/>
  <c r="AX225" i="45"/>
  <c r="AN20" i="27"/>
  <c r="AX53" i="45"/>
  <c r="AX352" i="45" s="1"/>
  <c r="AO12" i="26" s="1"/>
  <c r="AY47" i="45"/>
  <c r="AY345" i="45" s="1"/>
  <c r="AP5" i="26" s="1"/>
  <c r="AN15" i="30"/>
  <c r="AX301" i="45"/>
  <c r="AW165" i="45"/>
  <c r="AM14" i="22"/>
  <c r="AW188" i="45"/>
  <c r="AM10" i="31"/>
  <c r="AW262" i="45"/>
  <c r="AM4" i="28"/>
  <c r="AY92" i="45"/>
  <c r="AY82" i="45"/>
  <c r="AY352" i="45"/>
  <c r="AP12" i="26" s="1"/>
  <c r="AW199" i="45"/>
  <c r="AM21" i="31"/>
  <c r="AV175" i="45"/>
  <c r="AL24" i="22"/>
  <c r="AW235" i="45"/>
  <c r="AM4" i="25"/>
  <c r="AW141" i="45"/>
  <c r="AM17" i="32"/>
  <c r="AV325" i="45"/>
  <c r="AL12" i="29"/>
  <c r="AM7" i="29"/>
  <c r="AW320" i="45"/>
  <c r="AW248" i="45"/>
  <c r="AM16" i="25"/>
  <c r="AW269" i="45"/>
  <c r="AM10" i="28"/>
  <c r="AW339" i="45"/>
  <c r="AM26" i="29"/>
  <c r="AX241" i="45"/>
  <c r="AN9" i="25"/>
  <c r="AV110" i="45"/>
  <c r="AL13" i="23"/>
  <c r="AX213" i="45"/>
  <c r="AN8" i="27"/>
  <c r="AW140" i="45"/>
  <c r="AM16" i="32"/>
  <c r="AW330" i="45"/>
  <c r="AM17" i="29"/>
  <c r="AW229" i="45"/>
  <c r="AM24" i="27"/>
  <c r="AX132" i="45" l="1"/>
  <c r="AX43" i="45"/>
  <c r="AY43" i="45"/>
  <c r="AW331" i="45"/>
  <c r="AM18" i="29"/>
  <c r="AX83" i="45"/>
  <c r="AY75" i="45"/>
  <c r="AW115" i="45"/>
  <c r="AM18" i="23"/>
  <c r="AW277" i="45"/>
  <c r="AM18" i="28"/>
  <c r="AW169" i="45"/>
  <c r="AM18" i="22"/>
  <c r="AW304" i="45"/>
  <c r="AM18" i="30"/>
  <c r="AW196" i="45"/>
  <c r="AM18" i="31"/>
  <c r="AN23" i="29"/>
  <c r="AW325" i="45"/>
  <c r="AM12" i="29"/>
  <c r="AM24" i="30"/>
  <c r="AW310" i="45"/>
  <c r="AX99" i="45"/>
  <c r="AN2" i="23"/>
  <c r="AO20" i="30"/>
  <c r="AY306" i="45"/>
  <c r="AP20" i="30" s="1"/>
  <c r="AW334" i="45"/>
  <c r="AM21" i="29"/>
  <c r="AX160" i="45"/>
  <c r="AN9" i="22"/>
  <c r="AW272" i="45"/>
  <c r="AM13" i="28"/>
  <c r="AW244" i="45"/>
  <c r="AM12" i="25"/>
  <c r="AX106" i="45"/>
  <c r="AN9" i="23"/>
  <c r="AY146" i="45"/>
  <c r="AP22" i="32" s="1"/>
  <c r="AO22" i="32"/>
  <c r="AY333" i="45"/>
  <c r="AP20" i="29" s="1"/>
  <c r="AO20" i="29"/>
  <c r="AX134" i="45"/>
  <c r="AN10" i="32"/>
  <c r="AX184" i="45"/>
  <c r="AN6" i="31"/>
  <c r="AX103" i="45"/>
  <c r="AN6" i="23"/>
  <c r="AX236" i="45"/>
  <c r="AN3" i="25"/>
  <c r="AX254" i="45"/>
  <c r="AN22" i="25"/>
  <c r="AX227" i="45"/>
  <c r="AN22" i="27"/>
  <c r="AY213" i="45"/>
  <c r="AP8" i="27" s="1"/>
  <c r="AO8" i="27"/>
  <c r="AW212" i="45"/>
  <c r="AM7" i="27"/>
  <c r="AX165" i="45"/>
  <c r="AN14" i="22"/>
  <c r="AX226" i="45"/>
  <c r="AN21" i="27"/>
  <c r="AX261" i="45"/>
  <c r="AN2" i="28"/>
  <c r="AW137" i="45"/>
  <c r="AM13" i="32"/>
  <c r="AW299" i="45"/>
  <c r="AM13" i="30"/>
  <c r="AM23" i="30"/>
  <c r="AW309" i="45"/>
  <c r="AX329" i="45"/>
  <c r="AN16" i="29"/>
  <c r="AX122" i="45"/>
  <c r="AN25" i="23"/>
  <c r="AX114" i="45"/>
  <c r="AN17" i="23"/>
  <c r="AW110" i="45"/>
  <c r="AM13" i="23"/>
  <c r="AX141" i="45"/>
  <c r="AN17" i="32"/>
  <c r="AO15" i="30"/>
  <c r="AY301" i="45"/>
  <c r="AP15" i="30" s="1"/>
  <c r="AN16" i="30"/>
  <c r="AX302" i="45"/>
  <c r="AX127" i="45"/>
  <c r="AN4" i="32"/>
  <c r="AX209" i="45"/>
  <c r="AN3" i="27"/>
  <c r="AW109" i="45"/>
  <c r="AM12" i="23"/>
  <c r="AY267" i="45"/>
  <c r="AP8" i="28" s="1"/>
  <c r="AO8" i="28"/>
  <c r="AX176" i="45"/>
  <c r="AN25" i="22"/>
  <c r="AY220" i="45"/>
  <c r="AP15" i="27" s="1"/>
  <c r="AO15" i="27"/>
  <c r="AX189" i="45"/>
  <c r="AN11" i="31"/>
  <c r="AY186" i="45"/>
  <c r="AP8" i="31" s="1"/>
  <c r="AO8" i="31"/>
  <c r="AW129" i="45"/>
  <c r="AM5" i="32"/>
  <c r="AX296" i="45"/>
  <c r="AN10" i="30"/>
  <c r="AW217" i="45"/>
  <c r="AM12" i="27"/>
  <c r="AX263" i="45"/>
  <c r="AN3" i="28"/>
  <c r="AW271" i="45"/>
  <c r="AM12" i="28"/>
  <c r="AW283" i="45"/>
  <c r="AM24" i="28"/>
  <c r="AY101" i="45"/>
  <c r="AP3" i="23" s="1"/>
  <c r="AO3" i="23"/>
  <c r="AW197" i="45"/>
  <c r="AM19" i="31"/>
  <c r="AN4" i="29"/>
  <c r="AX316" i="45"/>
  <c r="AW256" i="45"/>
  <c r="AM24" i="25"/>
  <c r="AW293" i="45"/>
  <c r="AM7" i="30"/>
  <c r="AY240" i="45"/>
  <c r="AP8" i="25" s="1"/>
  <c r="AO8" i="25"/>
  <c r="AX113" i="45"/>
  <c r="AN16" i="23"/>
  <c r="AO2" i="29"/>
  <c r="AY315" i="45"/>
  <c r="AP2" i="29" s="1"/>
  <c r="AW143" i="45"/>
  <c r="AM19" i="32"/>
  <c r="AX123" i="45"/>
  <c r="AN26" i="23"/>
  <c r="AW121" i="45"/>
  <c r="AM24" i="23"/>
  <c r="AX182" i="45"/>
  <c r="AN3" i="31"/>
  <c r="AY144" i="45"/>
  <c r="AP20" i="32" s="1"/>
  <c r="AO20" i="32"/>
  <c r="AN25" i="30"/>
  <c r="AX311" i="45"/>
  <c r="AM19" i="30"/>
  <c r="AW305" i="45"/>
  <c r="AN11" i="29"/>
  <c r="AX324" i="45"/>
  <c r="AN9" i="29"/>
  <c r="AX322" i="45"/>
  <c r="AN6" i="29"/>
  <c r="AX319" i="45"/>
  <c r="AW174" i="45"/>
  <c r="AM23" i="22"/>
  <c r="AW158" i="45"/>
  <c r="AM7" i="22"/>
  <c r="AX250" i="45"/>
  <c r="AN18" i="25"/>
  <c r="AX168" i="45"/>
  <c r="AN17" i="22"/>
  <c r="AX133" i="45"/>
  <c r="AN9" i="32"/>
  <c r="AY126" i="45"/>
  <c r="AP2" i="32" s="1"/>
  <c r="AO2" i="32"/>
  <c r="AW278" i="45"/>
  <c r="AM19" i="28"/>
  <c r="AX130" i="45"/>
  <c r="AN6" i="32"/>
  <c r="AX207" i="45"/>
  <c r="AN2" i="27"/>
  <c r="AX216" i="45"/>
  <c r="AN11" i="27"/>
  <c r="AW251" i="45"/>
  <c r="AM19" i="25"/>
  <c r="AY288" i="45"/>
  <c r="AP2" i="30" s="1"/>
  <c r="AO2" i="30"/>
  <c r="AW245" i="45"/>
  <c r="AM13" i="25"/>
  <c r="AW266" i="45"/>
  <c r="AM7" i="28"/>
  <c r="AW172" i="45"/>
  <c r="AM21" i="22"/>
  <c r="AX242" i="45"/>
  <c r="AN10" i="25"/>
  <c r="AX230" i="45"/>
  <c r="AN25" i="27"/>
  <c r="AW156" i="45"/>
  <c r="AM5" i="22"/>
  <c r="AN26" i="30"/>
  <c r="AX312" i="45"/>
  <c r="AY241" i="45"/>
  <c r="AP9" i="25" s="1"/>
  <c r="AO9" i="25"/>
  <c r="AX235" i="45"/>
  <c r="AN4" i="25"/>
  <c r="AW175" i="45"/>
  <c r="AM24" i="22"/>
  <c r="AX82" i="45"/>
  <c r="AW291" i="45"/>
  <c r="AM5" i="30"/>
  <c r="AX111" i="45"/>
  <c r="AN14" i="23"/>
  <c r="AW201" i="45"/>
  <c r="AM23" i="31"/>
  <c r="AY200" i="45"/>
  <c r="AP22" i="31" s="1"/>
  <c r="AO22" i="31"/>
  <c r="AX215" i="45"/>
  <c r="AN10" i="27"/>
  <c r="AX187" i="45"/>
  <c r="AN9" i="31"/>
  <c r="AX249" i="45"/>
  <c r="AN17" i="25"/>
  <c r="AX297" i="45"/>
  <c r="AN11" i="30"/>
  <c r="AW170" i="45"/>
  <c r="AM19" i="22"/>
  <c r="AW190" i="45"/>
  <c r="AM12" i="31"/>
  <c r="AW102" i="45"/>
  <c r="AM5" i="23"/>
  <c r="AW218" i="45"/>
  <c r="AM13" i="27"/>
  <c r="AX154" i="45"/>
  <c r="AN4" i="22"/>
  <c r="AY171" i="45"/>
  <c r="AP20" i="22" s="1"/>
  <c r="AO20" i="22"/>
  <c r="AX142" i="45"/>
  <c r="AN18" i="32"/>
  <c r="AX194" i="45"/>
  <c r="AN16" i="31"/>
  <c r="AX108" i="45"/>
  <c r="AN11" i="23"/>
  <c r="AY234" i="45"/>
  <c r="AP2" i="25" s="1"/>
  <c r="AO2" i="25"/>
  <c r="AX223" i="45"/>
  <c r="AN18" i="27"/>
  <c r="AX285" i="45"/>
  <c r="AN26" i="28"/>
  <c r="AW120" i="45"/>
  <c r="AM23" i="23"/>
  <c r="AX275" i="45"/>
  <c r="AN16" i="28"/>
  <c r="AX204" i="45"/>
  <c r="AN26" i="31"/>
  <c r="AX339" i="45"/>
  <c r="AN26" i="29"/>
  <c r="AX199" i="45"/>
  <c r="AN21" i="31"/>
  <c r="AY100" i="45"/>
  <c r="AP4" i="23" s="1"/>
  <c r="AO4" i="23"/>
  <c r="AW202" i="45"/>
  <c r="AM24" i="31"/>
  <c r="AW282" i="45"/>
  <c r="AM23" i="28"/>
  <c r="AX265" i="45"/>
  <c r="AN6" i="28"/>
  <c r="AX246" i="45"/>
  <c r="AN14" i="25"/>
  <c r="AX257" i="45"/>
  <c r="AN25" i="25"/>
  <c r="AX338" i="45"/>
  <c r="AN25" i="29"/>
  <c r="AX135" i="45"/>
  <c r="AN11" i="32"/>
  <c r="AX150" i="45"/>
  <c r="AN26" i="32"/>
  <c r="AX107" i="45"/>
  <c r="AN10" i="23"/>
  <c r="AX335" i="45"/>
  <c r="AN22" i="29"/>
  <c r="AW264" i="45"/>
  <c r="AM5" i="28"/>
  <c r="AW148" i="45"/>
  <c r="AM24" i="32"/>
  <c r="AX295" i="45"/>
  <c r="AN9" i="30"/>
  <c r="AW136" i="45"/>
  <c r="AM12" i="32"/>
  <c r="AW239" i="45"/>
  <c r="AM7" i="25"/>
  <c r="AY159" i="45"/>
  <c r="AP8" i="22" s="1"/>
  <c r="AO8" i="22"/>
  <c r="AY225" i="45"/>
  <c r="AP20" i="27" s="1"/>
  <c r="AO20" i="27"/>
  <c r="AW118" i="45"/>
  <c r="AM21" i="23"/>
  <c r="AX195" i="45"/>
  <c r="AN17" i="31"/>
  <c r="AX238" i="45"/>
  <c r="AN6" i="25"/>
  <c r="AW337" i="45"/>
  <c r="AM24" i="29"/>
  <c r="AX203" i="45"/>
  <c r="AN25" i="31"/>
  <c r="AX208" i="45"/>
  <c r="AN4" i="27"/>
  <c r="AY119" i="45"/>
  <c r="AP22" i="23" s="1"/>
  <c r="AO22" i="23"/>
  <c r="AX258" i="45"/>
  <c r="AN26" i="25"/>
  <c r="AW131" i="45"/>
  <c r="AM7" i="32"/>
  <c r="AX180" i="45"/>
  <c r="AN2" i="31"/>
  <c r="AM21" i="30"/>
  <c r="AW307" i="45"/>
  <c r="AN10" i="29"/>
  <c r="AX323" i="45"/>
  <c r="AX188" i="45"/>
  <c r="AN10" i="31"/>
  <c r="AX229" i="45"/>
  <c r="AN24" i="27"/>
  <c r="AX269" i="45"/>
  <c r="AN10" i="28"/>
  <c r="AX211" i="45"/>
  <c r="AN6" i="27"/>
  <c r="AX93" i="45"/>
  <c r="AX336" i="45" s="1"/>
  <c r="AN22" i="30"/>
  <c r="AX308" i="45"/>
  <c r="AX292" i="45"/>
  <c r="AN6" i="30"/>
  <c r="AW145" i="45"/>
  <c r="AM21" i="32"/>
  <c r="AX231" i="45"/>
  <c r="AN26" i="27"/>
  <c r="AX327" i="45"/>
  <c r="AN14" i="29"/>
  <c r="AX273" i="45"/>
  <c r="AN14" i="28"/>
  <c r="AY193" i="45"/>
  <c r="AP15" i="31" s="1"/>
  <c r="AO15" i="31"/>
  <c r="AW116" i="45"/>
  <c r="AM19" i="23"/>
  <c r="AX149" i="45"/>
  <c r="AN25" i="32"/>
  <c r="AY173" i="45"/>
  <c r="AP22" i="22" s="1"/>
  <c r="AO22" i="22"/>
  <c r="AW185" i="45"/>
  <c r="AM7" i="31"/>
  <c r="AX276" i="45"/>
  <c r="AN17" i="28"/>
  <c r="AW224" i="45"/>
  <c r="AM19" i="27"/>
  <c r="AX155" i="45"/>
  <c r="AN3" i="22"/>
  <c r="AX162" i="45"/>
  <c r="AN11" i="22"/>
  <c r="AX281" i="45"/>
  <c r="AN22" i="28"/>
  <c r="AX214" i="45"/>
  <c r="AN9" i="27"/>
  <c r="AW147" i="45"/>
  <c r="AM23" i="32"/>
  <c r="AX243" i="45"/>
  <c r="AN11" i="25"/>
  <c r="AX289" i="45"/>
  <c r="AN4" i="30"/>
  <c r="AM5" i="29"/>
  <c r="AW318" i="45"/>
  <c r="AX167" i="45"/>
  <c r="AN16" i="22"/>
  <c r="AW298" i="45"/>
  <c r="AM12" i="30"/>
  <c r="AX268" i="45"/>
  <c r="AN9" i="28"/>
  <c r="AW104" i="45"/>
  <c r="AM7" i="23"/>
  <c r="AX270" i="45"/>
  <c r="AN11" i="28"/>
  <c r="AX330" i="45"/>
  <c r="AN17" i="29"/>
  <c r="AX248" i="45"/>
  <c r="AN16" i="25"/>
  <c r="AN17" i="30"/>
  <c r="AX303" i="45"/>
  <c r="AX221" i="45"/>
  <c r="AN16" i="27"/>
  <c r="AX253" i="45"/>
  <c r="AN21" i="25"/>
  <c r="AY117" i="45"/>
  <c r="AP20" i="23" s="1"/>
  <c r="AO20" i="23"/>
  <c r="AW163" i="45"/>
  <c r="AM12" i="22"/>
  <c r="AX161" i="45"/>
  <c r="AN10" i="22"/>
  <c r="AW332" i="45"/>
  <c r="AM19" i="29"/>
  <c r="AW228" i="45"/>
  <c r="AM23" i="27"/>
  <c r="AY105" i="45"/>
  <c r="AP8" i="23" s="1"/>
  <c r="AO8" i="23"/>
  <c r="AY247" i="45"/>
  <c r="AP15" i="25" s="1"/>
  <c r="AO15" i="25"/>
  <c r="AW191" i="45"/>
  <c r="AM13" i="31"/>
  <c r="AX157" i="45"/>
  <c r="AN6" i="22"/>
  <c r="AY153" i="45"/>
  <c r="AP2" i="22" s="1"/>
  <c r="AO2" i="22"/>
  <c r="AY139" i="45"/>
  <c r="AP15" i="32" s="1"/>
  <c r="AO15" i="32"/>
  <c r="AX290" i="45"/>
  <c r="AN3" i="30"/>
  <c r="AX128" i="45"/>
  <c r="AN3" i="32"/>
  <c r="AW164" i="45"/>
  <c r="AM13" i="22"/>
  <c r="AX181" i="45"/>
  <c r="AN4" i="31"/>
  <c r="AW210" i="45"/>
  <c r="AM5" i="27"/>
  <c r="AW326" i="45"/>
  <c r="AM13" i="29"/>
  <c r="AX222" i="45"/>
  <c r="AN17" i="27"/>
  <c r="AN14" i="30"/>
  <c r="AX300" i="45"/>
  <c r="AN3" i="29"/>
  <c r="AX317" i="45"/>
  <c r="AO8" i="29"/>
  <c r="AY321" i="45"/>
  <c r="AP8" i="29" s="1"/>
  <c r="AN7" i="29"/>
  <c r="AX320" i="45"/>
  <c r="AX262" i="45"/>
  <c r="AN4" i="28"/>
  <c r="AX138" i="45"/>
  <c r="AN14" i="32"/>
  <c r="AX140" i="45"/>
  <c r="AN16" i="32"/>
  <c r="AY252" i="45"/>
  <c r="AP20" i="25" s="1"/>
  <c r="AO20" i="25"/>
  <c r="AX75" i="45"/>
  <c r="AX192" i="45"/>
  <c r="AN14" i="31"/>
  <c r="AY112" i="45"/>
  <c r="AP15" i="23" s="1"/>
  <c r="AO15" i="23"/>
  <c r="AW183" i="45"/>
  <c r="AM5" i="31"/>
  <c r="AX284" i="45"/>
  <c r="AN25" i="28"/>
  <c r="AX280" i="45"/>
  <c r="AN21" i="28"/>
  <c r="AY294" i="45"/>
  <c r="AP8" i="30" s="1"/>
  <c r="AO8" i="30"/>
  <c r="AY328" i="45"/>
  <c r="AP15" i="29" s="1"/>
  <c r="AO15" i="29"/>
  <c r="AW237" i="45"/>
  <c r="AM5" i="25"/>
  <c r="AX177" i="45"/>
  <c r="AN26" i="22"/>
  <c r="AY274" i="45"/>
  <c r="AP15" i="28" s="1"/>
  <c r="AO15" i="28"/>
  <c r="AW255" i="45"/>
  <c r="AM23" i="25"/>
  <c r="AY198" i="45"/>
  <c r="AP20" i="31" s="1"/>
  <c r="AO20" i="31"/>
  <c r="AY219" i="45"/>
  <c r="AP14" i="27" s="1"/>
  <c r="AO14" i="27"/>
  <c r="AY132" i="45" l="1"/>
  <c r="AP8" i="32" s="1"/>
  <c r="AO8" i="32"/>
  <c r="AX196" i="45"/>
  <c r="AN18" i="31"/>
  <c r="AN18" i="30"/>
  <c r="AX304" i="45"/>
  <c r="AN18" i="22"/>
  <c r="AX169" i="45"/>
  <c r="AX277" i="45"/>
  <c r="AN18" i="28"/>
  <c r="AX115" i="45"/>
  <c r="AN18" i="23"/>
  <c r="AX331" i="45"/>
  <c r="AN18" i="29"/>
  <c r="AY336" i="45"/>
  <c r="AP23" i="29" s="1"/>
  <c r="AO23" i="29"/>
  <c r="AY138" i="45"/>
  <c r="AP14" i="32" s="1"/>
  <c r="AO14" i="32"/>
  <c r="AX326" i="45"/>
  <c r="AN13" i="29"/>
  <c r="AY157" i="45"/>
  <c r="AP6" i="22" s="1"/>
  <c r="AO6" i="22"/>
  <c r="AX104" i="45"/>
  <c r="AN7" i="23"/>
  <c r="AY214" i="45"/>
  <c r="AP9" i="27" s="1"/>
  <c r="AO9" i="27"/>
  <c r="AY149" i="45"/>
  <c r="AP25" i="32" s="1"/>
  <c r="AO25" i="32"/>
  <c r="AX266" i="45"/>
  <c r="AN7" i="28"/>
  <c r="AX143" i="45"/>
  <c r="AN19" i="32"/>
  <c r="AY189" i="45"/>
  <c r="AP11" i="31" s="1"/>
  <c r="AO11" i="31"/>
  <c r="AX137" i="45"/>
  <c r="AN13" i="32"/>
  <c r="AY236" i="45"/>
  <c r="AP3" i="25" s="1"/>
  <c r="AO3" i="25"/>
  <c r="AX272" i="45"/>
  <c r="AN13" i="28"/>
  <c r="AO22" i="30"/>
  <c r="AY308" i="45"/>
  <c r="AP22" i="30" s="1"/>
  <c r="AY246" i="45"/>
  <c r="AP14" i="25" s="1"/>
  <c r="AO14" i="25"/>
  <c r="AY280" i="45"/>
  <c r="AP21" i="28" s="1"/>
  <c r="AO21" i="28"/>
  <c r="AY180" i="45"/>
  <c r="AP2" i="31" s="1"/>
  <c r="AO2" i="31"/>
  <c r="AY195" i="45"/>
  <c r="AP17" i="31" s="1"/>
  <c r="AO17" i="31"/>
  <c r="AX264" i="45"/>
  <c r="AN5" i="28"/>
  <c r="AY265" i="45"/>
  <c r="AP6" i="28" s="1"/>
  <c r="AO6" i="28"/>
  <c r="AX120" i="45"/>
  <c r="AN23" i="23"/>
  <c r="AY154" i="45"/>
  <c r="AP4" i="22" s="1"/>
  <c r="AO4" i="22"/>
  <c r="AY187" i="45"/>
  <c r="AP9" i="31" s="1"/>
  <c r="AO9" i="31"/>
  <c r="AO11" i="29"/>
  <c r="AY324" i="45"/>
  <c r="AP11" i="29" s="1"/>
  <c r="AX148" i="45"/>
  <c r="AN24" i="32"/>
  <c r="AX210" i="45"/>
  <c r="AN5" i="27"/>
  <c r="AX191" i="45"/>
  <c r="AN13" i="31"/>
  <c r="AY268" i="45"/>
  <c r="AP9" i="28" s="1"/>
  <c r="AO9" i="28"/>
  <c r="AY281" i="45"/>
  <c r="AP22" i="28" s="1"/>
  <c r="AO22" i="28"/>
  <c r="AX116" i="45"/>
  <c r="AN19" i="23"/>
  <c r="AY235" i="45"/>
  <c r="AP4" i="25" s="1"/>
  <c r="AO4" i="25"/>
  <c r="AX245" i="45"/>
  <c r="AN13" i="25"/>
  <c r="AY133" i="45"/>
  <c r="AP9" i="32" s="1"/>
  <c r="AO9" i="32"/>
  <c r="AX283" i="45"/>
  <c r="AN24" i="28"/>
  <c r="AY141" i="45"/>
  <c r="AP17" i="32" s="1"/>
  <c r="AO17" i="32"/>
  <c r="AY261" i="45"/>
  <c r="AP2" i="28" s="1"/>
  <c r="AO2" i="28"/>
  <c r="AY103" i="45"/>
  <c r="AP6" i="23" s="1"/>
  <c r="AO6" i="23"/>
  <c r="AY160" i="45"/>
  <c r="AP9" i="22" s="1"/>
  <c r="AO9" i="22"/>
  <c r="AX131" i="45"/>
  <c r="AN7" i="32"/>
  <c r="AX118" i="45"/>
  <c r="AN21" i="23"/>
  <c r="AY335" i="45"/>
  <c r="AP22" i="29" s="1"/>
  <c r="AO22" i="29"/>
  <c r="AX282" i="45"/>
  <c r="AN23" i="28"/>
  <c r="AY285" i="45"/>
  <c r="AP26" i="28" s="1"/>
  <c r="AO26" i="28"/>
  <c r="AX218" i="45"/>
  <c r="AN13" i="27"/>
  <c r="AY215" i="45"/>
  <c r="AP10" i="27" s="1"/>
  <c r="AO10" i="27"/>
  <c r="AN19" i="30"/>
  <c r="AX305" i="45"/>
  <c r="AY238" i="45"/>
  <c r="AP6" i="25" s="1"/>
  <c r="AO6" i="25"/>
  <c r="AO9" i="29"/>
  <c r="AY322" i="45"/>
  <c r="AP9" i="29" s="1"/>
  <c r="AY284" i="45"/>
  <c r="AP25" i="28" s="1"/>
  <c r="AO25" i="28"/>
  <c r="AY262" i="45"/>
  <c r="AP4" i="28" s="1"/>
  <c r="AO4" i="28"/>
  <c r="AY181" i="45"/>
  <c r="AP4" i="31" s="1"/>
  <c r="AO4" i="31"/>
  <c r="AY253" i="45"/>
  <c r="AP21" i="25" s="1"/>
  <c r="AO21" i="25"/>
  <c r="AX298" i="45"/>
  <c r="AN12" i="30"/>
  <c r="AY162" i="45"/>
  <c r="AP11" i="22" s="1"/>
  <c r="AO11" i="22"/>
  <c r="AY113" i="45"/>
  <c r="AP16" i="23" s="1"/>
  <c r="AO16" i="23"/>
  <c r="AX271" i="45"/>
  <c r="AN12" i="28"/>
  <c r="AY176" i="45"/>
  <c r="AP25" i="22" s="1"/>
  <c r="AO25" i="22"/>
  <c r="AX110" i="45"/>
  <c r="AN13" i="23"/>
  <c r="AY226" i="45"/>
  <c r="AP21" i="27" s="1"/>
  <c r="AO21" i="27"/>
  <c r="AY184" i="45"/>
  <c r="AP6" i="31" s="1"/>
  <c r="AO6" i="31"/>
  <c r="AX334" i="45"/>
  <c r="AN21" i="29"/>
  <c r="AX255" i="45"/>
  <c r="AN23" i="25"/>
  <c r="AX183" i="45"/>
  <c r="AN5" i="31"/>
  <c r="AO7" i="29"/>
  <c r="AY320" i="45"/>
  <c r="AP7" i="29" s="1"/>
  <c r="AY211" i="45"/>
  <c r="AP6" i="27" s="1"/>
  <c r="AO6" i="27"/>
  <c r="AY258" i="45"/>
  <c r="AP26" i="25" s="1"/>
  <c r="AO26" i="25"/>
  <c r="AY107" i="45"/>
  <c r="AP10" i="23" s="1"/>
  <c r="AO10" i="23"/>
  <c r="AX202" i="45"/>
  <c r="AN24" i="31"/>
  <c r="AY223" i="45"/>
  <c r="AP18" i="27" s="1"/>
  <c r="AO18" i="27"/>
  <c r="AX102" i="45"/>
  <c r="AN5" i="23"/>
  <c r="AO26" i="30"/>
  <c r="AY312" i="45"/>
  <c r="AP26" i="30" s="1"/>
  <c r="AO25" i="30"/>
  <c r="AY311" i="45"/>
  <c r="AP25" i="30" s="1"/>
  <c r="AX164" i="45"/>
  <c r="AN13" i="22"/>
  <c r="AY221" i="45"/>
  <c r="AP16" i="27" s="1"/>
  <c r="AO16" i="27"/>
  <c r="AY167" i="45"/>
  <c r="AP16" i="22" s="1"/>
  <c r="AO16" i="22"/>
  <c r="AY155" i="45"/>
  <c r="AP3" i="22" s="1"/>
  <c r="AO3" i="22"/>
  <c r="AY273" i="45"/>
  <c r="AP14" i="28" s="1"/>
  <c r="AO14" i="28"/>
  <c r="AX251" i="45"/>
  <c r="AN19" i="25"/>
  <c r="AY168" i="45"/>
  <c r="AP17" i="22" s="1"/>
  <c r="AO17" i="22"/>
  <c r="AY263" i="45"/>
  <c r="AP3" i="28" s="1"/>
  <c r="AO3" i="28"/>
  <c r="AY114" i="45"/>
  <c r="AP17" i="23" s="1"/>
  <c r="AO17" i="23"/>
  <c r="AY165" i="45"/>
  <c r="AP14" i="22" s="1"/>
  <c r="AO14" i="22"/>
  <c r="AY134" i="45"/>
  <c r="AP10" i="32" s="1"/>
  <c r="AO10" i="32"/>
  <c r="AO17" i="30"/>
  <c r="AY303" i="45"/>
  <c r="AP17" i="30" s="1"/>
  <c r="AN5" i="29"/>
  <c r="AX318" i="45"/>
  <c r="AY269" i="45"/>
  <c r="AP10" i="28" s="1"/>
  <c r="AO10" i="28"/>
  <c r="AY150" i="45"/>
  <c r="AP26" i="32" s="1"/>
  <c r="AO26" i="32"/>
  <c r="AX190" i="45"/>
  <c r="AN12" i="31"/>
  <c r="AX201" i="45"/>
  <c r="AN23" i="31"/>
  <c r="AY128" i="45"/>
  <c r="AP3" i="32" s="1"/>
  <c r="AO3" i="32"/>
  <c r="AX228" i="45"/>
  <c r="AN23" i="27"/>
  <c r="AX224" i="45"/>
  <c r="AN19" i="27"/>
  <c r="AY327" i="45"/>
  <c r="AP14" i="29" s="1"/>
  <c r="AO14" i="29"/>
  <c r="AX156" i="45"/>
  <c r="AN5" i="22"/>
  <c r="AY216" i="45"/>
  <c r="AP11" i="27" s="1"/>
  <c r="AO11" i="27"/>
  <c r="AO18" i="25"/>
  <c r="AY250" i="45"/>
  <c r="AP18" i="25" s="1"/>
  <c r="AX293" i="45"/>
  <c r="AN7" i="30"/>
  <c r="AX217" i="45"/>
  <c r="AN12" i="27"/>
  <c r="AX109" i="45"/>
  <c r="AN12" i="23"/>
  <c r="AY122" i="45"/>
  <c r="AP25" i="23" s="1"/>
  <c r="AO25" i="23"/>
  <c r="AX212" i="45"/>
  <c r="AN7" i="27"/>
  <c r="AY99" i="45"/>
  <c r="AP2" i="23" s="1"/>
  <c r="AO2" i="23"/>
  <c r="AO3" i="29"/>
  <c r="AY317" i="45"/>
  <c r="AP3" i="29" s="1"/>
  <c r="AY229" i="45"/>
  <c r="AP24" i="27" s="1"/>
  <c r="AO24" i="27"/>
  <c r="AY208" i="45"/>
  <c r="AP4" i="27" s="1"/>
  <c r="AO4" i="27"/>
  <c r="AX239" i="45"/>
  <c r="AN7" i="25"/>
  <c r="AY135" i="45"/>
  <c r="AP11" i="32" s="1"/>
  <c r="AO11" i="32"/>
  <c r="AY199" i="45"/>
  <c r="AP21" i="31" s="1"/>
  <c r="AO21" i="31"/>
  <c r="AY108" i="45"/>
  <c r="AP11" i="23" s="1"/>
  <c r="AO11" i="23"/>
  <c r="AY111" i="45"/>
  <c r="AP14" i="23" s="1"/>
  <c r="AO14" i="23"/>
  <c r="AN24" i="30"/>
  <c r="AX310" i="45"/>
  <c r="AY249" i="45"/>
  <c r="AP17" i="25" s="1"/>
  <c r="AO17" i="25"/>
  <c r="AY177" i="45"/>
  <c r="AP26" i="22" s="1"/>
  <c r="AO26" i="22"/>
  <c r="AY192" i="45"/>
  <c r="AP14" i="31" s="1"/>
  <c r="AO14" i="31"/>
  <c r="AY290" i="45"/>
  <c r="AP3" i="30" s="1"/>
  <c r="AO3" i="30"/>
  <c r="AX332" i="45"/>
  <c r="AN19" i="29"/>
  <c r="AY248" i="45"/>
  <c r="AP16" i="25" s="1"/>
  <c r="AO16" i="25"/>
  <c r="AY289" i="45"/>
  <c r="AP4" i="30" s="1"/>
  <c r="AO4" i="30"/>
  <c r="AY276" i="45"/>
  <c r="AP17" i="28" s="1"/>
  <c r="AO17" i="28"/>
  <c r="AY231" i="45"/>
  <c r="AP26" i="27" s="1"/>
  <c r="AO26" i="27"/>
  <c r="AY230" i="45"/>
  <c r="AP25" i="27" s="1"/>
  <c r="AO25" i="27"/>
  <c r="AY207" i="45"/>
  <c r="AP2" i="27" s="1"/>
  <c r="AO2" i="27"/>
  <c r="AX158" i="45"/>
  <c r="AN7" i="22"/>
  <c r="AY182" i="45"/>
  <c r="AP3" i="31" s="1"/>
  <c r="AO3" i="31"/>
  <c r="AX256" i="45"/>
  <c r="AN24" i="25"/>
  <c r="AY296" i="45"/>
  <c r="AP10" i="30" s="1"/>
  <c r="AO10" i="30"/>
  <c r="AY209" i="45"/>
  <c r="AP3" i="27" s="1"/>
  <c r="AO3" i="27"/>
  <c r="AY329" i="45"/>
  <c r="AP16" i="29" s="1"/>
  <c r="AO16" i="29"/>
  <c r="AX237" i="45"/>
  <c r="AN5" i="25"/>
  <c r="AO14" i="30"/>
  <c r="AY300" i="45"/>
  <c r="AP14" i="30" s="1"/>
  <c r="AY188" i="45"/>
  <c r="AP10" i="31" s="1"/>
  <c r="AO10" i="31"/>
  <c r="AY203" i="45"/>
  <c r="AP25" i="31" s="1"/>
  <c r="AO25" i="31"/>
  <c r="AX136" i="45"/>
  <c r="AN12" i="32"/>
  <c r="AY338" i="45"/>
  <c r="AP25" i="29" s="1"/>
  <c r="AO25" i="29"/>
  <c r="AY339" i="45"/>
  <c r="AP26" i="29" s="1"/>
  <c r="AO26" i="29"/>
  <c r="AY194" i="45"/>
  <c r="AP16" i="31" s="1"/>
  <c r="AO16" i="31"/>
  <c r="AX170" i="45"/>
  <c r="AN19" i="22"/>
  <c r="AX291" i="45"/>
  <c r="AN5" i="30"/>
  <c r="AO4" i="29"/>
  <c r="AY316" i="45"/>
  <c r="AP4" i="29" s="1"/>
  <c r="AN23" i="30"/>
  <c r="AX309" i="45"/>
  <c r="AY161" i="45"/>
  <c r="AP10" i="22" s="1"/>
  <c r="AO10" i="22"/>
  <c r="AY330" i="45"/>
  <c r="AP17" i="29" s="1"/>
  <c r="AO17" i="29"/>
  <c r="AY243" i="45"/>
  <c r="AP11" i="25" s="1"/>
  <c r="AO11" i="25"/>
  <c r="AX185" i="45"/>
  <c r="AN7" i="31"/>
  <c r="AX145" i="45"/>
  <c r="AN21" i="32"/>
  <c r="AO10" i="29"/>
  <c r="AY323" i="45"/>
  <c r="AP10" i="29" s="1"/>
  <c r="AY242" i="45"/>
  <c r="AP10" i="25" s="1"/>
  <c r="AO10" i="25"/>
  <c r="AY130" i="45"/>
  <c r="AP6" i="32" s="1"/>
  <c r="AO6" i="32"/>
  <c r="AX174" i="45"/>
  <c r="AN23" i="22"/>
  <c r="AX121" i="45"/>
  <c r="AN24" i="23"/>
  <c r="AX129" i="45"/>
  <c r="AN5" i="32"/>
  <c r="AY127" i="45"/>
  <c r="AP4" i="32" s="1"/>
  <c r="AO4" i="32"/>
  <c r="AY227" i="45"/>
  <c r="AP22" i="27" s="1"/>
  <c r="AO22" i="27"/>
  <c r="AY106" i="45"/>
  <c r="AP9" i="23" s="1"/>
  <c r="AO9" i="23"/>
  <c r="AX325" i="45"/>
  <c r="AN12" i="29"/>
  <c r="AY275" i="45"/>
  <c r="AP16" i="28" s="1"/>
  <c r="AO16" i="28"/>
  <c r="AX337" i="45"/>
  <c r="AN24" i="29"/>
  <c r="AY295" i="45"/>
  <c r="AP9" i="30" s="1"/>
  <c r="AO9" i="30"/>
  <c r="AY257" i="45"/>
  <c r="AP25" i="25" s="1"/>
  <c r="AO25" i="25"/>
  <c r="AY204" i="45"/>
  <c r="AP26" i="31" s="1"/>
  <c r="AO26" i="31"/>
  <c r="AY142" i="45"/>
  <c r="AP18" i="32" s="1"/>
  <c r="AO18" i="32"/>
  <c r="AY297" i="45"/>
  <c r="AP11" i="30" s="1"/>
  <c r="AO11" i="30"/>
  <c r="AO6" i="29"/>
  <c r="AY319" i="45"/>
  <c r="AP6" i="29" s="1"/>
  <c r="AO16" i="30"/>
  <c r="AY302" i="45"/>
  <c r="AP16" i="30" s="1"/>
  <c r="AY140" i="45"/>
  <c r="AP16" i="32" s="1"/>
  <c r="AO16" i="32"/>
  <c r="AY222" i="45"/>
  <c r="AP17" i="27" s="1"/>
  <c r="AO17" i="27"/>
  <c r="AX163" i="45"/>
  <c r="AN12" i="22"/>
  <c r="AY270" i="45"/>
  <c r="AP11" i="28" s="1"/>
  <c r="AO11" i="28"/>
  <c r="AX147" i="45"/>
  <c r="AN23" i="32"/>
  <c r="AY292" i="45"/>
  <c r="AP6" i="30" s="1"/>
  <c r="AO6" i="30"/>
  <c r="AN21" i="30"/>
  <c r="AX307" i="45"/>
  <c r="AX175" i="45"/>
  <c r="AN24" i="22"/>
  <c r="AX172" i="45"/>
  <c r="AN21" i="22"/>
  <c r="AX278" i="45"/>
  <c r="AN19" i="28"/>
  <c r="AY123" i="45"/>
  <c r="AP26" i="23" s="1"/>
  <c r="AO26" i="23"/>
  <c r="AX197" i="45"/>
  <c r="AN19" i="31"/>
  <c r="AX299" i="45"/>
  <c r="AN13" i="30"/>
  <c r="AY254" i="45"/>
  <c r="AP22" i="25" s="1"/>
  <c r="AO22" i="25"/>
  <c r="AX244" i="45"/>
  <c r="AN12" i="25"/>
  <c r="AY331" i="45" l="1"/>
  <c r="AP18" i="29" s="1"/>
  <c r="AO18" i="29"/>
  <c r="AO18" i="23"/>
  <c r="AY115" i="45"/>
  <c r="AP18" i="23" s="1"/>
  <c r="AO18" i="28"/>
  <c r="AY277" i="45"/>
  <c r="AP18" i="28" s="1"/>
  <c r="AO18" i="22"/>
  <c r="AY169" i="45"/>
  <c r="AP18" i="22" s="1"/>
  <c r="AO18" i="30"/>
  <c r="AY304" i="45"/>
  <c r="AP18" i="30" s="1"/>
  <c r="AY196" i="45"/>
  <c r="AP18" i="31" s="1"/>
  <c r="AO18" i="31"/>
  <c r="AY185" i="45"/>
  <c r="AP7" i="31" s="1"/>
  <c r="AO7" i="31"/>
  <c r="AY190" i="45"/>
  <c r="AP12" i="31" s="1"/>
  <c r="AO12" i="31"/>
  <c r="AY271" i="45"/>
  <c r="AP12" i="28" s="1"/>
  <c r="AO12" i="28"/>
  <c r="AY118" i="45"/>
  <c r="AP21" i="23" s="1"/>
  <c r="AO21" i="23"/>
  <c r="AY245" i="45"/>
  <c r="AP13" i="25" s="1"/>
  <c r="AO13" i="25"/>
  <c r="AY266" i="45"/>
  <c r="AP7" i="28" s="1"/>
  <c r="AO7" i="28"/>
  <c r="AO24" i="30"/>
  <c r="AY310" i="45"/>
  <c r="AP24" i="30" s="1"/>
  <c r="AY129" i="45"/>
  <c r="AP5" i="32" s="1"/>
  <c r="AO5" i="32"/>
  <c r="AY183" i="45"/>
  <c r="AP5" i="31" s="1"/>
  <c r="AO5" i="31"/>
  <c r="AY131" i="45"/>
  <c r="AP7" i="32" s="1"/>
  <c r="AO7" i="32"/>
  <c r="AO19" i="30"/>
  <c r="AY305" i="45"/>
  <c r="AP19" i="30" s="1"/>
  <c r="AY197" i="45"/>
  <c r="AP19" i="31" s="1"/>
  <c r="AO19" i="31"/>
  <c r="AY121" i="45"/>
  <c r="AP24" i="23" s="1"/>
  <c r="AO24" i="23"/>
  <c r="AY156" i="45"/>
  <c r="AP5" i="22" s="1"/>
  <c r="AO5" i="22"/>
  <c r="AY251" i="45"/>
  <c r="AP19" i="25" s="1"/>
  <c r="AO19" i="25"/>
  <c r="AY102" i="45"/>
  <c r="AP5" i="23" s="1"/>
  <c r="AO5" i="23"/>
  <c r="AY255" i="45"/>
  <c r="AP23" i="25" s="1"/>
  <c r="AO23" i="25"/>
  <c r="AY116" i="45"/>
  <c r="AP19" i="23" s="1"/>
  <c r="AO19" i="23"/>
  <c r="AO5" i="29"/>
  <c r="AY318" i="45"/>
  <c r="AP5" i="29" s="1"/>
  <c r="AY163" i="45"/>
  <c r="AP12" i="22" s="1"/>
  <c r="AO12" i="22"/>
  <c r="AY278" i="45"/>
  <c r="AP19" i="28" s="1"/>
  <c r="AO19" i="28"/>
  <c r="AY172" i="45"/>
  <c r="AP21" i="22" s="1"/>
  <c r="AO21" i="22"/>
  <c r="AY337" i="45"/>
  <c r="AP24" i="29" s="1"/>
  <c r="AO24" i="29"/>
  <c r="AY174" i="45"/>
  <c r="AP23" i="22" s="1"/>
  <c r="AO23" i="22"/>
  <c r="AY136" i="45"/>
  <c r="AP12" i="32" s="1"/>
  <c r="AO12" i="32"/>
  <c r="AY256" i="45"/>
  <c r="AP24" i="25" s="1"/>
  <c r="AO24" i="25"/>
  <c r="AY212" i="45"/>
  <c r="AP7" i="27" s="1"/>
  <c r="AO7" i="27"/>
  <c r="AY334" i="45"/>
  <c r="AP21" i="29" s="1"/>
  <c r="AO21" i="29"/>
  <c r="AY298" i="45"/>
  <c r="AP12" i="30" s="1"/>
  <c r="AO12" i="30"/>
  <c r="AY120" i="45"/>
  <c r="AP23" i="23" s="1"/>
  <c r="AO23" i="23"/>
  <c r="AY272" i="45"/>
  <c r="AP13" i="28" s="1"/>
  <c r="AO13" i="28"/>
  <c r="AY104" i="45"/>
  <c r="AP7" i="23" s="1"/>
  <c r="AO7" i="23"/>
  <c r="AO23" i="30"/>
  <c r="AY309" i="45"/>
  <c r="AP23" i="30" s="1"/>
  <c r="AY332" i="45"/>
  <c r="AP19" i="29" s="1"/>
  <c r="AO19" i="29"/>
  <c r="AY224" i="45"/>
  <c r="AP19" i="27" s="1"/>
  <c r="AO19" i="27"/>
  <c r="AY202" i="45"/>
  <c r="AP24" i="31" s="1"/>
  <c r="AO24" i="31"/>
  <c r="AY218" i="45"/>
  <c r="AP13" i="27" s="1"/>
  <c r="AO13" i="27"/>
  <c r="AO21" i="30"/>
  <c r="AY307" i="45"/>
  <c r="AP21" i="30" s="1"/>
  <c r="AY325" i="45"/>
  <c r="AP12" i="29" s="1"/>
  <c r="AO12" i="29"/>
  <c r="AY158" i="45"/>
  <c r="AP7" i="22" s="1"/>
  <c r="AO7" i="22"/>
  <c r="AY109" i="45"/>
  <c r="AP12" i="23" s="1"/>
  <c r="AO12" i="23"/>
  <c r="AY228" i="45"/>
  <c r="AP23" i="27" s="1"/>
  <c r="AO23" i="27"/>
  <c r="AY191" i="45"/>
  <c r="AP13" i="31" s="1"/>
  <c r="AO13" i="31"/>
  <c r="AY264" i="45"/>
  <c r="AP5" i="28" s="1"/>
  <c r="AO5" i="28"/>
  <c r="AY137" i="45"/>
  <c r="AP13" i="32" s="1"/>
  <c r="AO13" i="32"/>
  <c r="AY326" i="45"/>
  <c r="AP13" i="29" s="1"/>
  <c r="AO13" i="29"/>
  <c r="AY291" i="45"/>
  <c r="AP5" i="30" s="1"/>
  <c r="AO5" i="30"/>
  <c r="AY239" i="45"/>
  <c r="AP7" i="25" s="1"/>
  <c r="AO7" i="25"/>
  <c r="AY217" i="45"/>
  <c r="AP12" i="27" s="1"/>
  <c r="AO12" i="27"/>
  <c r="AY110" i="45"/>
  <c r="AP13" i="23" s="1"/>
  <c r="AO13" i="23"/>
  <c r="AY282" i="45"/>
  <c r="AP23" i="28" s="1"/>
  <c r="AO23" i="28"/>
  <c r="AY283" i="45"/>
  <c r="AP24" i="28" s="1"/>
  <c r="AO24" i="28"/>
  <c r="AY210" i="45"/>
  <c r="AP5" i="27" s="1"/>
  <c r="AO5" i="27"/>
  <c r="AY244" i="45"/>
  <c r="AP12" i="25" s="1"/>
  <c r="AO12" i="25"/>
  <c r="AY175" i="45"/>
  <c r="AP24" i="22" s="1"/>
  <c r="AO24" i="22"/>
  <c r="AY299" i="45"/>
  <c r="AP13" i="30" s="1"/>
  <c r="AO13" i="30"/>
  <c r="AY147" i="45"/>
  <c r="AP23" i="32" s="1"/>
  <c r="AO23" i="32"/>
  <c r="AY145" i="45"/>
  <c r="AP21" i="32" s="1"/>
  <c r="AO21" i="32"/>
  <c r="AY170" i="45"/>
  <c r="AP19" i="22" s="1"/>
  <c r="AO19" i="22"/>
  <c r="AY237" i="45"/>
  <c r="AP5" i="25" s="1"/>
  <c r="AO5" i="25"/>
  <c r="AY293" i="45"/>
  <c r="AP7" i="30" s="1"/>
  <c r="AO7" i="30"/>
  <c r="AY201" i="45"/>
  <c r="AP23" i="31" s="1"/>
  <c r="AO23" i="31"/>
  <c r="AY164" i="45"/>
  <c r="AP13" i="22" s="1"/>
  <c r="AO13" i="22"/>
  <c r="AY148" i="45"/>
  <c r="AP24" i="32" s="1"/>
  <c r="AO24" i="32"/>
  <c r="AY143" i="45"/>
  <c r="AP19" i="32" s="1"/>
  <c r="AO19" i="32"/>
</calcChain>
</file>

<file path=xl/sharedStrings.xml><?xml version="1.0" encoding="utf-8"?>
<sst xmlns="http://schemas.openxmlformats.org/spreadsheetml/2006/main" count="3750" uniqueCount="668">
  <si>
    <t>行 业</t>
  </si>
  <si>
    <t>化学原料和化学制品制造业</t>
  </si>
  <si>
    <t>煤炭开采和洗选业</t>
  </si>
  <si>
    <t>石油和天然气开采业</t>
  </si>
  <si>
    <t>黑色金属矿采选业</t>
  </si>
  <si>
    <t>有色金属矿采选业</t>
  </si>
  <si>
    <t>非金属矿采选业</t>
  </si>
  <si>
    <t>开采专业及辅助性活动</t>
  </si>
  <si>
    <t>其他采矿业</t>
  </si>
  <si>
    <t>农副食品加工业</t>
  </si>
  <si>
    <t>食品制造业</t>
  </si>
  <si>
    <t>酒、饮料和精制茶制造业</t>
  </si>
  <si>
    <t>烟草制品业</t>
  </si>
  <si>
    <t>纺织业</t>
  </si>
  <si>
    <t>纺织服装、服饰业</t>
  </si>
  <si>
    <t>皮革、毛皮、羽毛及其制品和制鞋业</t>
  </si>
  <si>
    <t>木材加工和木、竹、藤、棕、草制品业</t>
  </si>
  <si>
    <t>家具制造业</t>
  </si>
  <si>
    <t>造纸和纸制品业</t>
  </si>
  <si>
    <t>印刷和记录媒介复制业</t>
  </si>
  <si>
    <t>文教、工美、体育和娱乐用品制造业</t>
  </si>
  <si>
    <t>石油、煤炭及其他燃料加工业</t>
  </si>
  <si>
    <t>医药制造业</t>
  </si>
  <si>
    <t>化学纤维制造业</t>
  </si>
  <si>
    <t>橡胶和塑料制品业</t>
  </si>
  <si>
    <t>非金属矿物制品业</t>
  </si>
  <si>
    <t>黑色金属冶炼和压延加工业</t>
  </si>
  <si>
    <t>有色金属冶炼和压延加工业</t>
  </si>
  <si>
    <t>金属制品业</t>
  </si>
  <si>
    <t>通用设备制造业</t>
  </si>
  <si>
    <t>专用设备制造业</t>
  </si>
  <si>
    <t>汽车制造业</t>
  </si>
  <si>
    <t>铁路、船舶、航空航天和其他运输设备制造业</t>
  </si>
  <si>
    <t>电气机械和器材制造业</t>
  </si>
  <si>
    <t>计算机、通信和其他电子设备制造业</t>
  </si>
  <si>
    <t>仪器仪表制造业</t>
  </si>
  <si>
    <t>其他制造业</t>
  </si>
  <si>
    <t>废弃资源综合利用业</t>
  </si>
  <si>
    <t>金属制品、机械和设备修理业</t>
  </si>
  <si>
    <t>电力、热力生产和供应业</t>
  </si>
  <si>
    <t>燃气生产和供应业</t>
  </si>
  <si>
    <t>水的生产和供应业</t>
  </si>
  <si>
    <r>
      <t>煤合计_x000D_
(万吨)_x000D_
Coal Total_x000D_
(10</t>
    </r>
    <r>
      <rPr>
        <vertAlign val="superscript"/>
        <sz val="10"/>
        <rFont val="宋体"/>
        <family val="3"/>
        <charset val="134"/>
      </rPr>
      <t>4</t>
    </r>
    <r>
      <rPr>
        <sz val="10"/>
        <rFont val="宋体"/>
        <family val="3"/>
        <charset val="134"/>
      </rPr>
      <t xml:space="preserve"> tons)</t>
    </r>
  </si>
  <si>
    <r>
      <t>原煤_x000D_
(万吨)_x000D_
Raw Coal_x000D_
(10</t>
    </r>
    <r>
      <rPr>
        <vertAlign val="superscript"/>
        <sz val="10"/>
        <rFont val="宋体"/>
        <family val="3"/>
        <charset val="134"/>
      </rPr>
      <t>4</t>
    </r>
    <r>
      <rPr>
        <sz val="10"/>
        <rFont val="宋体"/>
        <family val="3"/>
        <charset val="134"/>
      </rPr>
      <t xml:space="preserve"> tons)</t>
    </r>
  </si>
  <si>
    <r>
      <t>洗精煤_x000D_
(万吨)_x000D_
Cleaned_x000D_
Coal_x000D_
(10</t>
    </r>
    <r>
      <rPr>
        <vertAlign val="superscript"/>
        <sz val="10"/>
        <rFont val="宋体"/>
        <family val="3"/>
        <charset val="134"/>
      </rPr>
      <t>4</t>
    </r>
    <r>
      <rPr>
        <sz val="10"/>
        <rFont val="宋体"/>
        <family val="3"/>
        <charset val="134"/>
      </rPr>
      <t xml:space="preserve"> tons)</t>
    </r>
  </si>
  <si>
    <r>
      <t>其他洗煤_x000D_
(万吨)_x000D_
Other_x000D_
Washed Coal_x000D_
(10</t>
    </r>
    <r>
      <rPr>
        <vertAlign val="superscript"/>
        <sz val="10"/>
        <rFont val="宋体"/>
        <family val="3"/>
        <charset val="134"/>
      </rPr>
      <t>4</t>
    </r>
    <r>
      <rPr>
        <sz val="10"/>
        <rFont val="宋体"/>
        <family val="3"/>
        <charset val="134"/>
      </rPr>
      <t xml:space="preserve"> tons)</t>
    </r>
  </si>
  <si>
    <r>
      <t>焦炭_x000D_
(万吨)_x000D_
Coke_x000D_
(10</t>
    </r>
    <r>
      <rPr>
        <vertAlign val="superscript"/>
        <sz val="10"/>
        <rFont val="宋体"/>
        <family val="3"/>
        <charset val="134"/>
      </rPr>
      <t>4</t>
    </r>
    <r>
      <rPr>
        <sz val="10"/>
        <rFont val="宋体"/>
        <family val="3"/>
        <charset val="134"/>
      </rPr>
      <t xml:space="preserve"> tons)</t>
    </r>
  </si>
  <si>
    <r>
      <t>焦炉煤气_x000D_
(亿立方米)_x000D_
Coke Oven_x000D_
Gas_x000D_
(10</t>
    </r>
    <r>
      <rPr>
        <vertAlign val="superscript"/>
        <sz val="10"/>
        <rFont val="宋体"/>
        <family val="3"/>
        <charset val="134"/>
      </rPr>
      <t>8</t>
    </r>
    <r>
      <rPr>
        <sz val="10"/>
        <rFont val="宋体"/>
        <family val="3"/>
        <charset val="134"/>
      </rPr>
      <t xml:space="preserve"> cu.m)</t>
    </r>
  </si>
  <si>
    <r>
      <t>高炉煤气_x000D_
(亿立方米)_x000D_
Blast Furnace_x000D_
Gas_x000D_
(10</t>
    </r>
    <r>
      <rPr>
        <vertAlign val="superscript"/>
        <sz val="10"/>
        <rFont val="宋体"/>
        <family val="3"/>
        <charset val="134"/>
      </rPr>
      <t>8</t>
    </r>
    <r>
      <rPr>
        <sz val="10"/>
        <rFont val="宋体"/>
        <family val="3"/>
        <charset val="134"/>
      </rPr>
      <t xml:space="preserve"> cu.m)</t>
    </r>
  </si>
  <si>
    <r>
      <t>转炉煤气_x000D_
(亿立方米)_x000D_
Converter_x000D_
Gas_x000D_
(10</t>
    </r>
    <r>
      <rPr>
        <vertAlign val="superscript"/>
        <sz val="10"/>
        <rFont val="宋体"/>
        <family val="3"/>
        <charset val="134"/>
      </rPr>
      <t>8</t>
    </r>
    <r>
      <rPr>
        <sz val="10"/>
        <rFont val="宋体"/>
        <family val="3"/>
        <charset val="134"/>
      </rPr>
      <t xml:space="preserve"> cu.m)</t>
    </r>
  </si>
  <si>
    <r>
      <t>其他煤气_x000D_
(亿立方米)_x000D_
Other Gas_x000D_
(10</t>
    </r>
    <r>
      <rPr>
        <vertAlign val="superscript"/>
        <sz val="10"/>
        <rFont val="宋体"/>
        <family val="3"/>
        <charset val="134"/>
      </rPr>
      <t>8</t>
    </r>
    <r>
      <rPr>
        <sz val="10"/>
        <rFont val="宋体"/>
        <family val="3"/>
        <charset val="134"/>
      </rPr>
      <t xml:space="preserve"> cu.m)</t>
    </r>
  </si>
  <si>
    <r>
      <t>其他焦化产品_x000D_
(万吨)_x000D_
Other Coking_x000D_
Products_x000D_
(10</t>
    </r>
    <r>
      <rPr>
        <vertAlign val="superscript"/>
        <sz val="10"/>
        <rFont val="宋体"/>
        <family val="3"/>
        <charset val="134"/>
      </rPr>
      <t>4</t>
    </r>
    <r>
      <rPr>
        <sz val="10"/>
        <rFont val="宋体"/>
        <family val="3"/>
        <charset val="134"/>
      </rPr>
      <t xml:space="preserve"> tons)</t>
    </r>
  </si>
  <si>
    <r>
      <t>油品合计_x000D_
(万吨)_x000D_
Petroleum_x000D_
Products Total_x000D_
(10</t>
    </r>
    <r>
      <rPr>
        <vertAlign val="superscript"/>
        <sz val="10"/>
        <rFont val="宋体"/>
        <family val="3"/>
        <charset val="134"/>
      </rPr>
      <t>4</t>
    </r>
    <r>
      <rPr>
        <sz val="10"/>
        <rFont val="宋体"/>
        <family val="3"/>
        <charset val="134"/>
      </rPr>
      <t xml:space="preserve"> tons)</t>
    </r>
  </si>
  <si>
    <r>
      <t>原油_x000D_
(万吨)_x000D_
Crude Oil_x000D_
(10</t>
    </r>
    <r>
      <rPr>
        <vertAlign val="superscript"/>
        <sz val="10"/>
        <rFont val="宋体"/>
        <family val="3"/>
        <charset val="134"/>
      </rPr>
      <t>4</t>
    </r>
    <r>
      <rPr>
        <sz val="10"/>
        <rFont val="宋体"/>
        <family val="3"/>
        <charset val="134"/>
      </rPr>
      <t xml:space="preserve"> tons)</t>
    </r>
  </si>
  <si>
    <r>
      <t>汽油_x000D_
(万吨)_x000D_
Gasoline_x000D_
(10</t>
    </r>
    <r>
      <rPr>
        <vertAlign val="superscript"/>
        <sz val="10"/>
        <rFont val="宋体"/>
        <family val="3"/>
        <charset val="134"/>
      </rPr>
      <t>4</t>
    </r>
    <r>
      <rPr>
        <sz val="10"/>
        <rFont val="宋体"/>
        <family val="3"/>
        <charset val="134"/>
      </rPr>
      <t xml:space="preserve"> tons)</t>
    </r>
  </si>
  <si>
    <r>
      <t>煤油_x000D_
(万吨)_x000D_
Kerosene_x000D_
(10</t>
    </r>
    <r>
      <rPr>
        <vertAlign val="superscript"/>
        <sz val="10"/>
        <rFont val="宋体"/>
        <family val="3"/>
        <charset val="134"/>
      </rPr>
      <t>4</t>
    </r>
    <r>
      <rPr>
        <sz val="10"/>
        <rFont val="宋体"/>
        <family val="3"/>
        <charset val="134"/>
      </rPr>
      <t xml:space="preserve"> tons)</t>
    </r>
  </si>
  <si>
    <r>
      <t>柴油_x000D_
(万吨)_x000D_
Diesel Oil_x000D_
(10</t>
    </r>
    <r>
      <rPr>
        <vertAlign val="superscript"/>
        <sz val="10"/>
        <rFont val="宋体"/>
        <family val="3"/>
        <charset val="134"/>
      </rPr>
      <t>4</t>
    </r>
    <r>
      <rPr>
        <sz val="10"/>
        <rFont val="宋体"/>
        <family val="3"/>
        <charset val="134"/>
      </rPr>
      <t xml:space="preserve"> tons)</t>
    </r>
  </si>
  <si>
    <r>
      <t>燃料油_x000D_
(万吨)_x000D_
Fuel Oil_x000D_
(10</t>
    </r>
    <r>
      <rPr>
        <vertAlign val="superscript"/>
        <sz val="10"/>
        <rFont val="宋体"/>
        <family val="3"/>
        <charset val="134"/>
      </rPr>
      <t>4</t>
    </r>
    <r>
      <rPr>
        <sz val="10"/>
        <rFont val="宋体"/>
        <family val="3"/>
        <charset val="134"/>
      </rPr>
      <t xml:space="preserve"> tons)</t>
    </r>
  </si>
  <si>
    <r>
      <t>石脑油_x000D_
(万吨)_x000D_
Naphtha_x000D_
(10</t>
    </r>
    <r>
      <rPr>
        <vertAlign val="superscript"/>
        <sz val="10"/>
        <rFont val="宋体"/>
        <family val="3"/>
        <charset val="134"/>
      </rPr>
      <t>4</t>
    </r>
    <r>
      <rPr>
        <sz val="10"/>
        <rFont val="宋体"/>
        <family val="3"/>
        <charset val="134"/>
      </rPr>
      <t xml:space="preserve"> tons)</t>
    </r>
  </si>
  <si>
    <r>
      <t>润滑油_x000D_
(万吨)_x000D_
Lubricants_x000D_
(10</t>
    </r>
    <r>
      <rPr>
        <vertAlign val="superscript"/>
        <sz val="10"/>
        <rFont val="宋体"/>
        <family val="3"/>
        <charset val="134"/>
      </rPr>
      <t>4</t>
    </r>
    <r>
      <rPr>
        <sz val="10"/>
        <rFont val="宋体"/>
        <family val="3"/>
        <charset val="134"/>
      </rPr>
      <t xml:space="preserve"> tons)</t>
    </r>
  </si>
  <si>
    <r>
      <t>石蜡_x000D_
(万吨)_x000D_
Paraffin_x000D_
Waxes_x000D_
(10</t>
    </r>
    <r>
      <rPr>
        <vertAlign val="superscript"/>
        <sz val="10"/>
        <rFont val="宋体"/>
        <family val="3"/>
        <charset val="134"/>
      </rPr>
      <t>4</t>
    </r>
    <r>
      <rPr>
        <sz val="10"/>
        <rFont val="宋体"/>
        <family val="3"/>
        <charset val="134"/>
      </rPr>
      <t xml:space="preserve"> tons)</t>
    </r>
  </si>
  <si>
    <r>
      <t>溶剂油_x000D_
(万吨)_x000D_
White Spirit_x000D_
(10</t>
    </r>
    <r>
      <rPr>
        <vertAlign val="superscript"/>
        <sz val="10"/>
        <rFont val="宋体"/>
        <family val="3"/>
        <charset val="134"/>
      </rPr>
      <t>4</t>
    </r>
    <r>
      <rPr>
        <sz val="10"/>
        <rFont val="宋体"/>
        <family val="3"/>
        <charset val="134"/>
      </rPr>
      <t xml:space="preserve"> tons)</t>
    </r>
  </si>
  <si>
    <r>
      <t>石油沥青_x000D_
(万吨)_x000D_
Bitumen_x000D_
Asphalt_x000D_
(10</t>
    </r>
    <r>
      <rPr>
        <vertAlign val="superscript"/>
        <sz val="10"/>
        <rFont val="宋体"/>
        <family val="3"/>
        <charset val="134"/>
      </rPr>
      <t>4</t>
    </r>
    <r>
      <rPr>
        <sz val="10"/>
        <rFont val="宋体"/>
        <family val="3"/>
        <charset val="134"/>
      </rPr>
      <t xml:space="preserve"> tons)</t>
    </r>
  </si>
  <si>
    <r>
      <t>石油焦_x000D_
(万吨)_x000D_
Petroleum_x000D_
Coke_x000D_
(10</t>
    </r>
    <r>
      <rPr>
        <vertAlign val="superscript"/>
        <sz val="10"/>
        <rFont val="宋体"/>
        <family val="3"/>
        <charset val="134"/>
      </rPr>
      <t>4</t>
    </r>
    <r>
      <rPr>
        <sz val="10"/>
        <rFont val="宋体"/>
        <family val="3"/>
        <charset val="134"/>
      </rPr>
      <t xml:space="preserve"> tons)</t>
    </r>
  </si>
  <si>
    <r>
      <t>液化石油气_x000D_
(万吨)_x000D_
Liquefied_x000D_
Petroleum Gas_x000D_
(10</t>
    </r>
    <r>
      <rPr>
        <vertAlign val="superscript"/>
        <sz val="10"/>
        <rFont val="宋体"/>
        <family val="3"/>
        <charset val="134"/>
      </rPr>
      <t>4</t>
    </r>
    <r>
      <rPr>
        <sz val="10"/>
        <rFont val="宋体"/>
        <family val="3"/>
        <charset val="134"/>
      </rPr>
      <t xml:space="preserve"> tons)</t>
    </r>
  </si>
  <si>
    <r>
      <t>炼厂干气_x000D_
(万吨)_x000D_
Refinery_x000D_
Gas_x000D_
(10</t>
    </r>
    <r>
      <rPr>
        <vertAlign val="superscript"/>
        <sz val="10"/>
        <rFont val="宋体"/>
        <family val="3"/>
        <charset val="134"/>
      </rPr>
      <t>4</t>
    </r>
    <r>
      <rPr>
        <sz val="10"/>
        <rFont val="宋体"/>
        <family val="3"/>
        <charset val="134"/>
      </rPr>
      <t xml:space="preserve"> tons)</t>
    </r>
  </si>
  <si>
    <r>
      <t>其他石油制品_x000D_
(万吨)_x000D_
Other Petroleum_x000D_
Products_x000D_
(10</t>
    </r>
    <r>
      <rPr>
        <vertAlign val="superscript"/>
        <sz val="10"/>
        <rFont val="宋体"/>
        <family val="3"/>
        <charset val="134"/>
      </rPr>
      <t>4</t>
    </r>
    <r>
      <rPr>
        <sz val="10"/>
        <rFont val="宋体"/>
        <family val="3"/>
        <charset val="134"/>
      </rPr>
      <t xml:space="preserve"> tons)</t>
    </r>
  </si>
  <si>
    <r>
      <t>天然气_x000D_
(亿立方米)_x000D_
Natural Gas_x000D_
(10</t>
    </r>
    <r>
      <rPr>
        <vertAlign val="superscript"/>
        <sz val="10"/>
        <rFont val="宋体"/>
        <family val="3"/>
        <charset val="134"/>
      </rPr>
      <t>8</t>
    </r>
    <r>
      <rPr>
        <sz val="10"/>
        <rFont val="宋体"/>
        <family val="3"/>
        <charset val="134"/>
      </rPr>
      <t xml:space="preserve"> cu.m)</t>
    </r>
  </si>
  <si>
    <r>
      <t>液化天然气_x000D_
(万吨)_x000D_
Liquefied_x000D_
Natural Gas_x000D_
(10</t>
    </r>
    <r>
      <rPr>
        <vertAlign val="superscript"/>
        <sz val="10"/>
        <rFont val="宋体"/>
        <family val="3"/>
        <charset val="134"/>
      </rPr>
      <t>4</t>
    </r>
    <r>
      <rPr>
        <sz val="10"/>
        <rFont val="宋体"/>
        <family val="3"/>
        <charset val="134"/>
      </rPr>
      <t xml:space="preserve"> tons)</t>
    </r>
  </si>
  <si>
    <r>
      <t>热力_x000D_
(万百万千焦)_x000D_
Heat_x000D_
(10</t>
    </r>
    <r>
      <rPr>
        <vertAlign val="superscript"/>
        <sz val="10"/>
        <rFont val="宋体"/>
        <family val="3"/>
        <charset val="134"/>
      </rPr>
      <t>10</t>
    </r>
    <r>
      <rPr>
        <sz val="10"/>
        <rFont val="宋体"/>
        <family val="3"/>
        <charset val="134"/>
      </rPr>
      <t xml:space="preserve"> kJ)</t>
    </r>
  </si>
  <si>
    <r>
      <t>电力_x000D_
(亿千瓦小时)_x000D_
Electricity_x000D_
(10</t>
    </r>
    <r>
      <rPr>
        <vertAlign val="superscript"/>
        <sz val="10"/>
        <rFont val="宋体"/>
        <family val="3"/>
        <charset val="134"/>
      </rPr>
      <t>8</t>
    </r>
    <r>
      <rPr>
        <sz val="10"/>
        <rFont val="宋体"/>
        <family val="3"/>
        <charset val="134"/>
      </rPr>
      <t xml:space="preserve"> kW·h)</t>
    </r>
  </si>
  <si>
    <r>
      <t>其他能源_x000D_
(万吨标准煤)_x000D_
Other Energy_x000D_
(10</t>
    </r>
    <r>
      <rPr>
        <vertAlign val="superscript"/>
        <sz val="10"/>
        <rFont val="宋体"/>
        <family val="3"/>
        <charset val="134"/>
      </rPr>
      <t>4</t>
    </r>
    <r>
      <rPr>
        <sz val="10"/>
        <rFont val="宋体"/>
        <family val="3"/>
        <charset val="134"/>
      </rPr>
      <t xml:space="preserve"> tce)</t>
    </r>
  </si>
  <si>
    <t>项 目</t>
  </si>
  <si>
    <r>
      <t>其他洗煤_x000D_
(万吨)_x000D_
Other_x000D_
Washed_x000D_
Coal_x000D_
(10</t>
    </r>
    <r>
      <rPr>
        <vertAlign val="superscript"/>
        <sz val="10"/>
        <rFont val="宋体"/>
        <family val="3"/>
        <charset val="134"/>
      </rPr>
      <t>4</t>
    </r>
    <r>
      <rPr>
        <sz val="10"/>
        <rFont val="宋体"/>
        <family val="3"/>
        <charset val="134"/>
      </rPr>
      <t xml:space="preserve"> tons)</t>
    </r>
  </si>
  <si>
    <r>
      <t>煤制品_x000D_
(万吨)_x000D_
Briquettes_x000D_
(10</t>
    </r>
    <r>
      <rPr>
        <vertAlign val="superscript"/>
        <sz val="10"/>
        <rFont val="宋体"/>
        <family val="3"/>
        <charset val="134"/>
      </rPr>
      <t>4</t>
    </r>
    <r>
      <rPr>
        <sz val="10"/>
        <rFont val="宋体"/>
        <family val="3"/>
        <charset val="134"/>
      </rPr>
      <t xml:space="preserve"> tons)</t>
    </r>
  </si>
  <si>
    <r>
      <t>煤矸石_x000D_
(万吨)_x000D_
Gangue_x000D_
(10</t>
    </r>
    <r>
      <rPr>
        <vertAlign val="superscript"/>
        <sz val="10"/>
        <rFont val="宋体"/>
        <family val="3"/>
        <charset val="134"/>
      </rPr>
      <t>4</t>
    </r>
    <r>
      <rPr>
        <sz val="10"/>
        <rFont val="宋体"/>
        <family val="3"/>
        <charset val="134"/>
      </rPr>
      <t xml:space="preserve"> tons)</t>
    </r>
  </si>
  <si>
    <t>一.可供本地区消费的能源量</t>
  </si>
  <si>
    <t xml:space="preserve">  1.一次能源生产量</t>
  </si>
  <si>
    <t xml:space="preserve">    水电</t>
  </si>
  <si>
    <t xml:space="preserve">    核电</t>
  </si>
  <si>
    <t xml:space="preserve">    风电</t>
  </si>
  <si>
    <t xml:space="preserve">  2.进口量</t>
  </si>
  <si>
    <t xml:space="preserve">  3.境内飞机和轮船在境外的加油量</t>
  </si>
  <si>
    <t xml:space="preserve">  4.出口量(-)</t>
  </si>
  <si>
    <t xml:space="preserve">  5.境外飞机和轮船在境内的加油量(-)</t>
  </si>
  <si>
    <t xml:space="preserve">  6.库存增(-)、减(+)量</t>
  </si>
  <si>
    <t>二.加工转换投入(-)产出(+)量</t>
  </si>
  <si>
    <t xml:space="preserve">  1.火力发电</t>
  </si>
  <si>
    <t xml:space="preserve">  2.供热</t>
  </si>
  <si>
    <t xml:space="preserve">  3.煤炭洗选</t>
  </si>
  <si>
    <t xml:space="preserve">  4.炼焦</t>
  </si>
  <si>
    <t xml:space="preserve">  5.炼油及煤制油</t>
  </si>
  <si>
    <t xml:space="preserve">    #油品再投入量(-)</t>
  </si>
  <si>
    <t xml:space="preserve">  6.制气</t>
  </si>
  <si>
    <t xml:space="preserve">    #焦炭再投入量(-)</t>
  </si>
  <si>
    <t xml:space="preserve">  7.天然气液化</t>
  </si>
  <si>
    <t xml:space="preserve">  8.煤制品加工</t>
  </si>
  <si>
    <t xml:space="preserve">  9.回收能</t>
  </si>
  <si>
    <t>三.损失量</t>
  </si>
  <si>
    <t>四.终端消费量</t>
  </si>
  <si>
    <t xml:space="preserve">  1.农、林、牧、渔业</t>
  </si>
  <si>
    <t xml:space="preserve">  2.工业</t>
  </si>
  <si>
    <t xml:space="preserve">    #用作原料、材料</t>
  </si>
  <si>
    <t xml:space="preserve">  3.建筑业</t>
  </si>
  <si>
    <t xml:space="preserve">  4.交通运输、仓储和邮政业</t>
  </si>
  <si>
    <t xml:space="preserve">  5.批发和零售业、住宿和餐饮业</t>
  </si>
  <si>
    <t xml:space="preserve">  6.其他</t>
  </si>
  <si>
    <t xml:space="preserve">  7.居民生活</t>
  </si>
  <si>
    <t xml:space="preserve">    城镇</t>
  </si>
  <si>
    <t xml:space="preserve">    乡村</t>
  </si>
  <si>
    <t>五.平衡差额</t>
  </si>
  <si>
    <t>六.消费量合计</t>
  </si>
  <si>
    <r>
      <t>其他焦化产品_x000D_
(万吨)_x000D_
Other_x000D_
Coking_x000D_
Products_x000D_
(10</t>
    </r>
    <r>
      <rPr>
        <vertAlign val="superscript"/>
        <sz val="10"/>
        <rFont val="宋体"/>
        <family val="3"/>
        <charset val="134"/>
      </rPr>
      <t>4</t>
    </r>
    <r>
      <rPr>
        <sz val="10"/>
        <rFont val="宋体"/>
        <family val="3"/>
        <charset val="134"/>
      </rPr>
      <t xml:space="preserve"> tons)</t>
    </r>
  </si>
  <si>
    <r>
      <t>油品合计_x000D_
(万吨)_x000D_
Petroleum_x000D_
Products_x000D_
Total_x000D_
(10</t>
    </r>
    <r>
      <rPr>
        <vertAlign val="superscript"/>
        <sz val="10"/>
        <rFont val="宋体"/>
        <family val="3"/>
        <charset val="134"/>
      </rPr>
      <t>4</t>
    </r>
    <r>
      <rPr>
        <sz val="10"/>
        <rFont val="宋体"/>
        <family val="3"/>
        <charset val="134"/>
      </rPr>
      <t xml:space="preserve"> tons)</t>
    </r>
  </si>
  <si>
    <t>-5,07</t>
  </si>
  <si>
    <r>
      <t>其他石油制品_x000D_
(万吨)_x000D_
Other_x000D_
Petroleum_x000D_
Products_x000D_
(10</t>
    </r>
    <r>
      <rPr>
        <vertAlign val="superscript"/>
        <sz val="10"/>
        <rFont val="宋体"/>
        <family val="3"/>
        <charset val="134"/>
      </rPr>
      <t>4</t>
    </r>
    <r>
      <rPr>
        <sz val="10"/>
        <rFont val="宋体"/>
        <family val="3"/>
        <charset val="134"/>
      </rPr>
      <t xml:space="preserve"> tons)</t>
    </r>
  </si>
  <si>
    <r>
      <t>其他能源_x000D_
(万吨标准煤)_x000D_
Other_x000D_
Energy_x000D_
(10</t>
    </r>
    <r>
      <rPr>
        <vertAlign val="superscript"/>
        <sz val="10"/>
        <rFont val="宋体"/>
        <family val="3"/>
        <charset val="134"/>
      </rPr>
      <t>4</t>
    </r>
    <r>
      <rPr>
        <sz val="10"/>
        <rFont val="宋体"/>
        <family val="3"/>
        <charset val="134"/>
      </rPr>
      <t xml:space="preserve"> tce)</t>
    </r>
  </si>
  <si>
    <t>可供消费的能源总量</t>
  </si>
  <si>
    <t xml:space="preserve">  一次能源生产总量</t>
  </si>
  <si>
    <t xml:space="preserve">  回收能</t>
  </si>
  <si>
    <t xml:space="preserve">  进口量</t>
  </si>
  <si>
    <t xml:space="preserve">  出口量(-)</t>
  </si>
  <si>
    <t xml:space="preserve">  年初年末库存差额</t>
  </si>
  <si>
    <t>能源消费总量</t>
  </si>
  <si>
    <t xml:space="preserve">  在总量中:</t>
  </si>
  <si>
    <t xml:space="preserve">        1.农、林、牧、渔业</t>
  </si>
  <si>
    <t xml:space="preserve">        2.工业</t>
  </si>
  <si>
    <t xml:space="preserve">        3.建筑业</t>
  </si>
  <si>
    <t xml:space="preserve">        4.交通运输、仓储和邮政业</t>
  </si>
  <si>
    <t xml:space="preserve">        5.批发和零售业、住宿和餐饮业</t>
  </si>
  <si>
    <t xml:space="preserve">        6.其他</t>
  </si>
  <si>
    <t xml:space="preserve">        7.居民生活</t>
  </si>
  <si>
    <t xml:space="preserve">        (一)终端消费</t>
  </si>
  <si>
    <t xml:space="preserve">          #工业</t>
  </si>
  <si>
    <t xml:space="preserve">        (二)加工转换损失量</t>
  </si>
  <si>
    <t xml:space="preserve">          #炼焦</t>
  </si>
  <si>
    <t xml:space="preserve">            炼油及煤制油</t>
  </si>
  <si>
    <t xml:space="preserve">        (三)回收能(-)</t>
  </si>
  <si>
    <t xml:space="preserve">        (四)损失量</t>
  </si>
  <si>
    <t>平衡差额</t>
  </si>
  <si>
    <t>可供量</t>
  </si>
  <si>
    <t xml:space="preserve">  生产量</t>
  </si>
  <si>
    <t>消费量</t>
  </si>
  <si>
    <t xml:space="preserve">  在消费量中:</t>
  </si>
  <si>
    <t xml:space="preserve">       1.农、林、牧、渔业</t>
  </si>
  <si>
    <t xml:space="preserve">       2.工业</t>
  </si>
  <si>
    <t xml:space="preserve">       3.建筑业</t>
  </si>
  <si>
    <t xml:space="preserve">       4.交通运输、仓储和邮政业</t>
  </si>
  <si>
    <t xml:space="preserve">       5.批发和零售业、住宿和餐饮业</t>
  </si>
  <si>
    <t xml:space="preserve">       6.其他</t>
  </si>
  <si>
    <t xml:space="preserve">       7.居民生活</t>
  </si>
  <si>
    <t xml:space="preserve">     在消费量中:</t>
  </si>
  <si>
    <t xml:space="preserve">       (一)终端消费</t>
  </si>
  <si>
    <t xml:space="preserve">          #工业</t>
    <phoneticPr fontId="7" type="noConversion"/>
  </si>
  <si>
    <t xml:space="preserve">       (二)中间消费</t>
  </si>
  <si>
    <t xml:space="preserve">           (用于加工转换)</t>
  </si>
  <si>
    <t xml:space="preserve">          #火力发电</t>
    <phoneticPr fontId="7" type="noConversion"/>
  </si>
  <si>
    <t xml:space="preserve">           供热</t>
  </si>
  <si>
    <t xml:space="preserve">           炼焦</t>
  </si>
  <si>
    <t xml:space="preserve">           煤制油</t>
  </si>
  <si>
    <t xml:space="preserve">           制气</t>
  </si>
  <si>
    <t xml:space="preserve">       (三)洗选损耗</t>
  </si>
  <si>
    <t xml:space="preserve">         #工业</t>
  </si>
  <si>
    <t xml:space="preserve">         (用于加工转换)</t>
  </si>
  <si>
    <t xml:space="preserve">         制气</t>
  </si>
  <si>
    <t xml:space="preserve">       (三)损失量</t>
  </si>
  <si>
    <t xml:space="preserve">         火力发电</t>
  </si>
  <si>
    <t xml:space="preserve">         供热</t>
  </si>
  <si>
    <t xml:space="preserve">         炼油</t>
  </si>
  <si>
    <t xml:space="preserve">       (三)油田原油损失量</t>
  </si>
  <si>
    <t xml:space="preserve">     1.农、林、牧、渔业</t>
  </si>
  <si>
    <t xml:space="preserve">     2.工业</t>
  </si>
  <si>
    <t xml:space="preserve">     3.建筑业</t>
  </si>
  <si>
    <t xml:space="preserve">     4.交通运输、仓储和邮政业</t>
  </si>
  <si>
    <t xml:space="preserve">     5.批发和零售业、住宿和餐饮业</t>
  </si>
  <si>
    <t xml:space="preserve">     6.其他</t>
  </si>
  <si>
    <t xml:space="preserve">     7.居民生活</t>
  </si>
  <si>
    <t xml:space="preserve">         #工 业</t>
  </si>
  <si>
    <t xml:space="preserve">         供 热</t>
  </si>
  <si>
    <t xml:space="preserve">         炼油再投入量</t>
  </si>
  <si>
    <t xml:space="preserve">         制 气</t>
  </si>
  <si>
    <t xml:space="preserve">    #水电</t>
  </si>
  <si>
    <t xml:space="preserve">      火电</t>
  </si>
  <si>
    <t xml:space="preserve">      核电</t>
  </si>
  <si>
    <t xml:space="preserve">      风电</t>
  </si>
  <si>
    <t xml:space="preserve">     (一)终端消费</t>
  </si>
  <si>
    <t xml:space="preserve">       #工业</t>
  </si>
  <si>
    <t xml:space="preserve">     (二)输配电损失量</t>
  </si>
  <si>
    <t>difference</t>
    <phoneticPr fontId="3" type="noConversion"/>
  </si>
  <si>
    <t>Sector Energy Consumption including Energy Conversion</t>
    <phoneticPr fontId="3" type="noConversion"/>
  </si>
  <si>
    <t>Sector Final Energy Consumption excluding Energy Conversion</t>
    <phoneticPr fontId="3" type="noConversion"/>
  </si>
  <si>
    <t># Energy Used as Material</t>
    <phoneticPr fontId="3" type="noConversion"/>
  </si>
  <si>
    <t>*losses</t>
    <phoneticPr fontId="3" type="noConversion"/>
  </si>
  <si>
    <t>Energy Consumption</t>
    <phoneticPr fontId="3" type="noConversion"/>
  </si>
  <si>
    <t>项 目</t>
    <phoneticPr fontId="3" type="noConversion"/>
  </si>
  <si>
    <t>Energy Conversion</t>
    <phoneticPr fontId="3" type="noConversion"/>
  </si>
  <si>
    <t>4.2.1. #用作原料、材料</t>
    <phoneticPr fontId="3" type="noConversion"/>
  </si>
  <si>
    <t>“准确界定原料用能范畴”一节是《通知》的重要内容。该节具体指出，对原料用能的基本定义是:</t>
    <phoneticPr fontId="3" type="noConversion"/>
  </si>
  <si>
    <t>“指用作原材料的能源消费，即能源产品不作为燃料、动力使用，而作为生产非能源产品的原料、材料使用。”</t>
    <phoneticPr fontId="3" type="noConversion"/>
  </si>
  <si>
    <t>具体范畴则表述为</t>
    <phoneticPr fontId="3" type="noConversion"/>
  </si>
  <si>
    <t>“用于生产非能源用途的烯烃、芳烃、炔烃、醇类、合成氨等产品的煤炭、石油、天然气及其制品等，属于原料用能范畴；若用作燃料、动力使用，不属于原料用能范畴”。</t>
  </si>
  <si>
    <t>Definition of "Energy Product used as Material"</t>
    <phoneticPr fontId="3" type="noConversion"/>
  </si>
  <si>
    <t>Definition of Energy Product not used as Fuel based on US EPS Model</t>
    <phoneticPr fontId="3" type="noConversion"/>
  </si>
  <si>
    <t>Coking Coal: Hard coal used in Iron and Steel Industry</t>
    <phoneticPr fontId="3" type="noConversion"/>
  </si>
  <si>
    <t>Petrochem: Natural Gas, Crude Oil,  in refined petroleum and coke</t>
    <phoneticPr fontId="3" type="noConversion"/>
  </si>
  <si>
    <t>Chemical: Natural as Feedstock, LPG propane or butane as Feedstock</t>
    <phoneticPr fontId="3" type="noConversion"/>
  </si>
  <si>
    <t>ISIC Code</t>
  </si>
  <si>
    <t>US EPS Sector Breakdown</t>
  </si>
  <si>
    <t>Shandong EPS Sector Breakdown</t>
  </si>
  <si>
    <r>
      <t>山东省</t>
    </r>
    <r>
      <rPr>
        <b/>
        <sz val="11"/>
        <color rgb="FF000000"/>
        <rFont val="Arial"/>
        <family val="2"/>
      </rPr>
      <t>EPS</t>
    </r>
    <r>
      <rPr>
        <b/>
        <sz val="11"/>
        <color rgb="FF000000"/>
        <rFont val="等线"/>
        <family val="3"/>
        <charset val="134"/>
      </rPr>
      <t>行业分类</t>
    </r>
  </si>
  <si>
    <t>ISIC 351</t>
  </si>
  <si>
    <t>Electric Power Generation Transmission and Distribution</t>
  </si>
  <si>
    <t>Production and Supply of Electric Power and Heat Power</t>
  </si>
  <si>
    <t>电力、热力的生产和供应</t>
  </si>
  <si>
    <t>ISIC 352T353</t>
  </si>
  <si>
    <t>Energy pipelines and gas processing</t>
  </si>
  <si>
    <t>Production and Supply of Gas</t>
  </si>
  <si>
    <t>燃气生产和供应</t>
  </si>
  <si>
    <t>ISIC 36T39</t>
  </si>
  <si>
    <t>Water and waste</t>
  </si>
  <si>
    <t>Production and Supply of Water</t>
  </si>
  <si>
    <t>ISIC 41T43</t>
  </si>
  <si>
    <t>Construction</t>
  </si>
  <si>
    <t>建筑</t>
  </si>
  <si>
    <t>ISIC 45T47</t>
  </si>
  <si>
    <t>Wholesale and Retail Trade</t>
  </si>
  <si>
    <t>Wholesale and Retail Trades</t>
  </si>
  <si>
    <t>批发和零售</t>
  </si>
  <si>
    <t>ISIC 49T53</t>
  </si>
  <si>
    <t>Transportation and Storage</t>
  </si>
  <si>
    <t>Transport, Storage and Post</t>
  </si>
  <si>
    <t>交通运输、仓储和邮政</t>
  </si>
  <si>
    <t>ISIC 55T56</t>
  </si>
  <si>
    <t>Accomodation and Food Services</t>
  </si>
  <si>
    <t>Hotels and Catering Services</t>
  </si>
  <si>
    <t>住宿和餐饮</t>
  </si>
  <si>
    <t>ISIC 58T60</t>
  </si>
  <si>
    <t>Publishing, audiovisual and broadcasting activities</t>
  </si>
  <si>
    <t>Information Transmission, Sofrware and Information Technology Services</t>
  </si>
  <si>
    <t>信息传输、软件和信息技术服务</t>
  </si>
  <si>
    <t>ISIC 61</t>
  </si>
  <si>
    <t>Telecommunications</t>
  </si>
  <si>
    <t>Leasing and Business Services</t>
  </si>
  <si>
    <t>租赁和商务服务</t>
  </si>
  <si>
    <t>ISIC 62T63</t>
  </si>
  <si>
    <t>IT and other information services</t>
  </si>
  <si>
    <t>Scientific Research, Technical Services</t>
  </si>
  <si>
    <t>研究和试验发展</t>
  </si>
  <si>
    <t>ISIC 64T66</t>
  </si>
  <si>
    <t>Financial and insurance activities</t>
  </si>
  <si>
    <t>Financial and Insurance Activities</t>
  </si>
  <si>
    <t>金融</t>
  </si>
  <si>
    <t>ISIC 68</t>
  </si>
  <si>
    <t>Real estate activities</t>
  </si>
  <si>
    <t>Real Estate Activities</t>
  </si>
  <si>
    <t>房地产</t>
  </si>
  <si>
    <t>ISIC 69T82</t>
  </si>
  <si>
    <t>Other business sector services</t>
  </si>
  <si>
    <t>General Technology Services</t>
  </si>
  <si>
    <t>综合技术服务</t>
  </si>
  <si>
    <t>ISIC 84</t>
  </si>
  <si>
    <t>Public administration and defence; compulsory social security</t>
  </si>
  <si>
    <t>Management of Water Conservancy, Environment and Public Facilities; Public Administration, Social Security, and Social Organization</t>
  </si>
  <si>
    <t>水利、环境和公共设施管理、公共管理、社会保障和社会组织</t>
  </si>
  <si>
    <t>ISIC 85</t>
  </si>
  <si>
    <t>Education</t>
  </si>
  <si>
    <t>教育</t>
  </si>
  <si>
    <t>ISIC 86T88</t>
  </si>
  <si>
    <t>Human health and social work</t>
  </si>
  <si>
    <t>Health and Social Work</t>
  </si>
  <si>
    <t>卫生和社会工作</t>
  </si>
  <si>
    <t>ISIC 90T96</t>
  </si>
  <si>
    <t>Arts, entertainment, recreation and other service activities</t>
  </si>
  <si>
    <t>Culture, Sports and Entertainment</t>
  </si>
  <si>
    <t>文化、体育和娱乐</t>
  </si>
  <si>
    <t>ISIC 97T98</t>
  </si>
  <si>
    <t>Private households with employed persons</t>
  </si>
  <si>
    <t>Residents Services and Other Services</t>
  </si>
  <si>
    <t>居民服务、修理和其他服务</t>
  </si>
  <si>
    <t>ISIC 01T03</t>
  </si>
  <si>
    <t>agriculture and forestry</t>
  </si>
  <si>
    <t>Agriculture, Forestry, Animal Husbandry and Fishery</t>
  </si>
  <si>
    <t>农林牧渔产品和服务</t>
  </si>
  <si>
    <t>ISIC 05</t>
  </si>
  <si>
    <t>coal mining</t>
  </si>
  <si>
    <t>Mining and Washing of Coal</t>
  </si>
  <si>
    <t>煤炭采选产品</t>
  </si>
  <si>
    <t>ISIC 06</t>
  </si>
  <si>
    <t>oil and gas extraction</t>
  </si>
  <si>
    <t>Extraction of Petroleum and Natural Gas</t>
  </si>
  <si>
    <t>石油和天然气开采产品</t>
  </si>
  <si>
    <t>ISIC 07T08</t>
  </si>
  <si>
    <t>other mining and quarrying</t>
  </si>
  <si>
    <t>Mining and Processing of Ferrous, Non-ferrous Metal and Nonmetal Ores</t>
  </si>
  <si>
    <r>
      <t>金属矿采选产品</t>
    </r>
    <r>
      <rPr>
        <sz val="11"/>
        <color rgb="FF000000"/>
        <rFont val="Arial"/>
        <family val="2"/>
      </rPr>
      <t>&amp;</t>
    </r>
    <r>
      <rPr>
        <sz val="11"/>
        <color rgb="FF000000"/>
        <rFont val="宋体"/>
        <family val="3"/>
        <charset val="134"/>
      </rPr>
      <t>非金属矿</t>
    </r>
  </si>
  <si>
    <t>ISIC 09</t>
  </si>
  <si>
    <t>Mining Support Service Activities</t>
  </si>
  <si>
    <t>Mining of Other Ores and Professional and Support Activities</t>
  </si>
  <si>
    <t>ISIC 10T12</t>
  </si>
  <si>
    <t>food beverage and tobacco</t>
  </si>
  <si>
    <t>Processing of Food from Agricultural Products; Manufacture of Foods, Liquor, Beverages, Refined Tea and Tobacco</t>
  </si>
  <si>
    <t>食品和烟草</t>
  </si>
  <si>
    <t>ISIC 13T15</t>
  </si>
  <si>
    <t>textiles apparel and leather</t>
  </si>
  <si>
    <t>Manufacture of Textile; Wearing Apparel and Accessories; Leather Fur, Feather and Related Products and Footwear</t>
  </si>
  <si>
    <t>纺织品、纺织服装鞋帽皮革羽绒及其制品</t>
  </si>
  <si>
    <t>ISIC 16</t>
  </si>
  <si>
    <t>wood products</t>
  </si>
  <si>
    <t>Processing of Timber, Manufacture of Wood, Bamboo, Rattanm Palm, and Straw Products; Manufacture of Furniture</t>
  </si>
  <si>
    <t>木材加工品和家具</t>
  </si>
  <si>
    <t>ISIC 17T18</t>
  </si>
  <si>
    <t>pulp paper and printing</t>
  </si>
  <si>
    <t>Manufacture of Paper and Paper Products; Printing and Reproduction of Recording Media; Manufacture of Articles for Culture, Education, Arts and Crafts, Sport and Entertainment Activity</t>
  </si>
  <si>
    <r>
      <t>造纸</t>
    </r>
    <r>
      <rPr>
        <sz val="11"/>
        <color rgb="FF000000"/>
        <rFont val="Arial"/>
        <family val="2"/>
      </rPr>
      <t>,</t>
    </r>
    <r>
      <rPr>
        <sz val="11"/>
        <color rgb="FF000000"/>
        <rFont val="宋体"/>
        <family val="3"/>
        <charset val="134"/>
      </rPr>
      <t>纸制品；印刷和文教体育用品</t>
    </r>
  </si>
  <si>
    <t>ISIC 19</t>
  </si>
  <si>
    <t>refined petroleum and coke</t>
  </si>
  <si>
    <t>Processing of Petroleum,Coal and Other Fuels</t>
  </si>
  <si>
    <t>石油、炼焦产品和核燃料加工品</t>
  </si>
  <si>
    <t>ISIC 20</t>
  </si>
  <si>
    <t>chemicals</t>
  </si>
  <si>
    <t>Manufacture of Raw Chemical Materials, Products; Chemical Fibers</t>
  </si>
  <si>
    <r>
      <t>化学原料和化学制品制造业</t>
    </r>
    <r>
      <rPr>
        <sz val="11"/>
        <color rgb="FFFF0000"/>
        <rFont val="Arial"/>
        <family val="2"/>
      </rPr>
      <t>&amp;</t>
    </r>
    <r>
      <rPr>
        <sz val="11"/>
        <color rgb="FFFF0000"/>
        <rFont val="宋体"/>
        <family val="3"/>
        <charset val="134"/>
      </rPr>
      <t>化学纤维制造业</t>
    </r>
  </si>
  <si>
    <t>ISIC 21</t>
  </si>
  <si>
    <t>Basic Pharmaceutical Products</t>
  </si>
  <si>
    <t>Manufacture of Medicines</t>
  </si>
  <si>
    <t>ISIC 22</t>
  </si>
  <si>
    <t>rubber and plastic products</t>
  </si>
  <si>
    <t>Manufacture of Rubber and Plastics Products</t>
  </si>
  <si>
    <t>ISIC 231</t>
  </si>
  <si>
    <t>glass and glass products</t>
  </si>
  <si>
    <t>Manufacture of Non-metallic Mineral Products</t>
  </si>
  <si>
    <t>非金属矿物制品</t>
  </si>
  <si>
    <t>ISIC 239</t>
  </si>
  <si>
    <t>cement and other nonmetallic minerals</t>
  </si>
  <si>
    <t>Manufacture of Special Purpose Machinery</t>
  </si>
  <si>
    <t>专用设备</t>
  </si>
  <si>
    <t>ISIC 241</t>
  </si>
  <si>
    <t>iron and steel smelting</t>
  </si>
  <si>
    <t>Smelting and Pressing of Ferrous Metals</t>
  </si>
  <si>
    <t>黑色金属冶炼和压延加工品</t>
  </si>
  <si>
    <t>ISIC 242</t>
  </si>
  <si>
    <t>other metals smelting</t>
  </si>
  <si>
    <t>Smelting and Pressing of Non-ferrous Metals</t>
  </si>
  <si>
    <t>有色金属冶炼和压延加工品</t>
  </si>
  <si>
    <t>ISIC 25</t>
  </si>
  <si>
    <t>metal products</t>
  </si>
  <si>
    <t>Manufacture of Metal Products</t>
  </si>
  <si>
    <t>金属制品</t>
  </si>
  <si>
    <t>ISIC 26</t>
  </si>
  <si>
    <t>computers and electronics</t>
  </si>
  <si>
    <t>Manufacture of Electrical Machinery and Apparatus; Manufacture of Measuring Instruments and Machinery</t>
  </si>
  <si>
    <r>
      <t>通信设备、计算机和其他电子设备</t>
    </r>
    <r>
      <rPr>
        <sz val="11"/>
        <color rgb="FF000000"/>
        <rFont val="Arial"/>
        <family val="2"/>
      </rPr>
      <t>&amp;</t>
    </r>
    <r>
      <rPr>
        <sz val="11"/>
        <color rgb="FF000000"/>
        <rFont val="宋体"/>
        <family val="3"/>
        <charset val="134"/>
      </rPr>
      <t>仪器仪表</t>
    </r>
  </si>
  <si>
    <t>ISIC 27</t>
  </si>
  <si>
    <t>appliances and electrical equipment</t>
  </si>
  <si>
    <t>Manufacture of Computers, Communication and Other Electronic Equipment</t>
  </si>
  <si>
    <t>电气机械和器材</t>
  </si>
  <si>
    <t>ISIC 28</t>
  </si>
  <si>
    <t>other machinery</t>
  </si>
  <si>
    <t>Manufacture of General Purpose Machinery</t>
  </si>
  <si>
    <t>通用设备</t>
  </si>
  <si>
    <t>ISIC 29</t>
  </si>
  <si>
    <t>road vehicles</t>
  </si>
  <si>
    <t>Manufacture of Automobiles</t>
  </si>
  <si>
    <t>ISIC 30</t>
  </si>
  <si>
    <t>nonroad vehicles</t>
  </si>
  <si>
    <t>Manufacture of Railway, Ship, Aerospace and Other Transport Equipment</t>
  </si>
  <si>
    <t>铁路、船舶、航空航天和其他运输设备</t>
  </si>
  <si>
    <t>ISIC 31T33</t>
  </si>
  <si>
    <t>other manufacturing</t>
  </si>
  <si>
    <t>Other Manufacture, Utilization of Waste Resources, Repair Service of Metal Products, Machinery and Equipment</t>
  </si>
  <si>
    <t>其他制造产品和废品废料、金属制品、机械和设备修理服务</t>
  </si>
  <si>
    <t>农业</t>
    <phoneticPr fontId="3" type="noConversion"/>
  </si>
  <si>
    <t>建筑业</t>
    <phoneticPr fontId="3" type="noConversion"/>
  </si>
  <si>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</si>
  <si>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</si>
  <si>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</si>
  <si>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</si>
  <si>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</si>
  <si>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</si>
  <si>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</si>
  <si>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</si>
  <si>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</si>
  <si>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</si>
  <si>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</si>
  <si>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</si>
  <si>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</si>
  <si>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</si>
  <si>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</si>
  <si>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</si>
  <si>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</si>
  <si>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</si>
  <si>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</si>
  <si>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</si>
  <si>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</si>
  <si>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</si>
  <si>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</si>
  <si>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</si>
  <si>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</si>
  <si>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其他矿采选产品 &amp; 开采专业及辅助性活动</t>
    <phoneticPr fontId="3" type="noConversion"/>
  </si>
  <si>
    <t>Mining Support Service Activities 09</t>
    <phoneticPr fontId="3" type="noConversion"/>
  </si>
  <si>
    <t>EPS Fuel</t>
  </si>
  <si>
    <t>Chinese Model Fuel</t>
  </si>
  <si>
    <t>crude oil</t>
  </si>
  <si>
    <t>Crude Oil</t>
  </si>
  <si>
    <t>原油</t>
  </si>
  <si>
    <t>electricity</t>
  </si>
  <si>
    <t>Electricity</t>
  </si>
  <si>
    <t>电力</t>
  </si>
  <si>
    <t>Raw Coal</t>
  </si>
  <si>
    <t>原煤</t>
  </si>
  <si>
    <t>Cleaned Coal</t>
  </si>
  <si>
    <t>洗精煤</t>
  </si>
  <si>
    <t>Briquettes</t>
  </si>
  <si>
    <t>煤制品</t>
  </si>
  <si>
    <t>heat</t>
  </si>
  <si>
    <t>Heat</t>
  </si>
  <si>
    <t>热力</t>
  </si>
  <si>
    <t>heavy fuel oil</t>
  </si>
  <si>
    <t>Fuel Oil</t>
  </si>
  <si>
    <t>燃料油</t>
  </si>
  <si>
    <t>White Spirit</t>
  </si>
  <si>
    <t>溶剂油</t>
  </si>
  <si>
    <t>Other Petroleum Products</t>
  </si>
  <si>
    <t>其他石油制品</t>
  </si>
  <si>
    <t>jet fuel or kerosene</t>
  </si>
  <si>
    <t>Kerosene</t>
  </si>
  <si>
    <t>煤油</t>
  </si>
  <si>
    <t>lignite</t>
  </si>
  <si>
    <t>Gangue</t>
  </si>
  <si>
    <t>煤矸石</t>
  </si>
  <si>
    <t>Other Washed Coal</t>
  </si>
  <si>
    <t>其他洗煤</t>
  </si>
  <si>
    <t>petroleum diesel</t>
  </si>
  <si>
    <t>Other Coking Products</t>
  </si>
  <si>
    <t>其他焦化产品</t>
  </si>
  <si>
    <t>Diesel Oil</t>
  </si>
  <si>
    <t>柴油</t>
  </si>
  <si>
    <t>Bitumen Asphalt</t>
  </si>
  <si>
    <t>石油沥青</t>
  </si>
  <si>
    <t>Petroleum Coke</t>
  </si>
  <si>
    <t>石油焦</t>
  </si>
  <si>
    <t>petroleum gasoline</t>
  </si>
  <si>
    <t>Gasoline</t>
  </si>
  <si>
    <t>汽油</t>
  </si>
  <si>
    <t>LPG propane or butane</t>
  </si>
  <si>
    <t>Coke Oven Gas</t>
  </si>
  <si>
    <t>焦炉煤气</t>
  </si>
  <si>
    <t>Blast Furnance Gas</t>
  </si>
  <si>
    <t>高炉煤气</t>
  </si>
  <si>
    <t>Converter Gas</t>
  </si>
  <si>
    <t>转炉煤气</t>
  </si>
  <si>
    <t>Other Gas</t>
  </si>
  <si>
    <t>其他煤气</t>
  </si>
  <si>
    <t>Naphtha</t>
  </si>
  <si>
    <t>石脑油</t>
  </si>
  <si>
    <t>Lubricant</t>
  </si>
  <si>
    <t>润滑油</t>
  </si>
  <si>
    <t>Paraffin Waxes</t>
  </si>
  <si>
    <t>石蜡</t>
  </si>
  <si>
    <t>Liquefied Petroleum Gas</t>
  </si>
  <si>
    <t>液化石油气</t>
  </si>
  <si>
    <t>Refinery Gas</t>
  </si>
  <si>
    <t>炼厂干气</t>
  </si>
  <si>
    <t>natural gas</t>
  </si>
  <si>
    <t>Natural Gas</t>
  </si>
  <si>
    <t>天然气</t>
  </si>
  <si>
    <t>Liquefied Natural Gas</t>
  </si>
  <si>
    <t>液化天然气</t>
  </si>
  <si>
    <t>biofuel gasoline</t>
  </si>
  <si>
    <t>生物质汽油</t>
  </si>
  <si>
    <t>biofuel diesel</t>
  </si>
  <si>
    <t>生物质柴油</t>
  </si>
  <si>
    <t>biomass</t>
  </si>
  <si>
    <t>生物质</t>
  </si>
  <si>
    <t>municipal solid waste</t>
  </si>
  <si>
    <t>城市生活垃圾</t>
  </si>
  <si>
    <t>Other Energy</t>
  </si>
  <si>
    <t>Coke</t>
  </si>
  <si>
    <t>焦炭</t>
  </si>
  <si>
    <t>其他能源</t>
  </si>
  <si>
    <t>工业</t>
  </si>
  <si>
    <t>(一)采矿业</t>
  </si>
  <si>
    <t xml:space="preserve">  煤炭开采和洗选业</t>
  </si>
  <si>
    <t xml:space="preserve">  石油和天然气开采业</t>
  </si>
  <si>
    <t xml:space="preserve">  黑色金属矿采选业</t>
  </si>
  <si>
    <t xml:space="preserve">  有色金属矿采选业</t>
  </si>
  <si>
    <t xml:space="preserve">  非金属矿采选业</t>
  </si>
  <si>
    <t xml:space="preserve">  开采专业及辅助性活动</t>
  </si>
  <si>
    <t xml:space="preserve">  其他采矿业</t>
  </si>
  <si>
    <t>(二)制造业</t>
  </si>
  <si>
    <t xml:space="preserve">  农副食品加工业</t>
  </si>
  <si>
    <t xml:space="preserve">  食品制造业</t>
  </si>
  <si>
    <t xml:space="preserve">  酒、饮料和精制茶制造业</t>
  </si>
  <si>
    <t xml:space="preserve">  烟草制品业</t>
  </si>
  <si>
    <t xml:space="preserve">  纺织业</t>
  </si>
  <si>
    <t xml:space="preserve">  纺织服装、服饰业</t>
  </si>
  <si>
    <t xml:space="preserve">  皮革、毛皮、羽毛及其制品和制鞋业</t>
  </si>
  <si>
    <t xml:space="preserve">  木材加工和木、竹、藤、棕、草制品业</t>
  </si>
  <si>
    <t xml:space="preserve">  家具制造业</t>
  </si>
  <si>
    <t xml:space="preserve">  造纸和纸制品业</t>
  </si>
  <si>
    <t xml:space="preserve">  印刷和记录媒介复制业</t>
  </si>
  <si>
    <t xml:space="preserve">  文教、工美、体育和娱乐用品制造业</t>
  </si>
  <si>
    <t xml:space="preserve">  石油、煤炭及其他燃料加工业</t>
  </si>
  <si>
    <t xml:space="preserve">  化学原料和化学制品制造业</t>
  </si>
  <si>
    <t xml:space="preserve">  医药制造业</t>
  </si>
  <si>
    <t xml:space="preserve">  化学纤维制造业</t>
  </si>
  <si>
    <t xml:space="preserve">  橡胶和塑料制品业</t>
  </si>
  <si>
    <t xml:space="preserve">  非金属矿物制品业</t>
  </si>
  <si>
    <t xml:space="preserve">  黑色金属冶炼和压延加工业</t>
  </si>
  <si>
    <t xml:space="preserve">  有色金属冶炼和压延加工业</t>
  </si>
  <si>
    <t xml:space="preserve">  金属制品业</t>
  </si>
  <si>
    <t xml:space="preserve">  通用设备制造业</t>
  </si>
  <si>
    <t xml:space="preserve">  专用设备制造业</t>
  </si>
  <si>
    <t xml:space="preserve">  汽车制造业</t>
  </si>
  <si>
    <t xml:space="preserve">  铁路、船舶、航空航天和其他运输设备制造业</t>
  </si>
  <si>
    <t xml:space="preserve">  电气机械和器材制造业</t>
  </si>
  <si>
    <t xml:space="preserve">  计算机、通信和其他电子设备制造业</t>
  </si>
  <si>
    <t xml:space="preserve">  仪器仪表制造业</t>
  </si>
  <si>
    <t xml:space="preserve">  其他制造业</t>
  </si>
  <si>
    <t xml:space="preserve">  废弃资源综合利用业</t>
  </si>
  <si>
    <t xml:space="preserve">  金属制品、机械和设备修理业</t>
  </si>
  <si>
    <t>(三)电力、热力、燃气及水生产和供应业</t>
  </si>
  <si>
    <t xml:space="preserve">  电力、热力生产和供应业</t>
  </si>
  <si>
    <t xml:space="preserve">  燃气生产和供应业</t>
  </si>
  <si>
    <t xml:space="preserve">  水的生产和供应业</t>
  </si>
  <si>
    <t xml:space="preserve">    #再投入量(-)</t>
  </si>
  <si>
    <t>5-1 全国能源平衡表(实物量)-2020</t>
  </si>
  <si>
    <t>4-2 工业分行业终端能源消费量(实物量)-2020</t>
  </si>
  <si>
    <t>能源名称</t>
  </si>
  <si>
    <t>实物量单位</t>
  </si>
  <si>
    <t>平均低位发热量</t>
  </si>
  <si>
    <t>折标准煤系数</t>
  </si>
  <si>
    <t>单位热值含碳量</t>
  </si>
  <si>
    <t>燃料碳氧化率</t>
  </si>
  <si>
    <t>排放因子1</t>
  </si>
  <si>
    <t>排放因子2</t>
  </si>
  <si>
    <t>数据来源</t>
    <phoneticPr fontId="3" type="noConversion"/>
  </si>
  <si>
    <t>TJ/单位</t>
  </si>
  <si>
    <t>万吨标煤/单位</t>
  </si>
  <si>
    <t>万吨碳/TJ</t>
  </si>
  <si>
    <t>%</t>
  </si>
  <si>
    <t>万tCO2/单位</t>
  </si>
  <si>
    <t>万tCO2/万吨标煤</t>
  </si>
  <si>
    <t>万吨</t>
  </si>
  <si>
    <t>能源统计年鉴2020</t>
    <phoneticPr fontId="3" type="noConversion"/>
  </si>
  <si>
    <t>型煤</t>
  </si>
  <si>
    <t>万吨</t>
    <phoneticPr fontId="3" type="noConversion"/>
  </si>
  <si>
    <t>2020中国区域电网二氧化碳基准线排放因子</t>
  </si>
  <si>
    <t>综合能耗计算通则GBT2589-2020</t>
    <phoneticPr fontId="3" type="noConversion"/>
  </si>
  <si>
    <t>亿立方米</t>
  </si>
  <si>
    <t>2021中国区域电网二氧化碳基准线排放因子</t>
  </si>
  <si>
    <t>2022中国区域电网二氧化碳基准线排放因子</t>
  </si>
  <si>
    <t>2023中国区域电网二氧化碳基准线排放因子</t>
  </si>
  <si>
    <t>2024中国区域电网二氧化碳基准线排放因子</t>
  </si>
  <si>
    <t>2025中国区域电网二氧化碳基准线排放因子</t>
  </si>
  <si>
    <t>万百万千焦</t>
    <phoneticPr fontId="3" type="noConversion"/>
  </si>
  <si>
    <t>排放清单缺省值</t>
    <phoneticPr fontId="3" type="noConversion"/>
  </si>
  <si>
    <t>亿千瓦时</t>
    <phoneticPr fontId="3" type="noConversion"/>
  </si>
  <si>
    <t>氢能源</t>
  </si>
  <si>
    <t>万吨标煤</t>
    <phoneticPr fontId="3" type="noConversion"/>
  </si>
  <si>
    <t>折EPS BTU 系数</t>
    <phoneticPr fontId="3" type="noConversion"/>
  </si>
  <si>
    <t>BTU/单位</t>
    <phoneticPr fontId="3" type="noConversion"/>
  </si>
  <si>
    <t>油品合计</t>
    <phoneticPr fontId="3" type="noConversion"/>
  </si>
  <si>
    <t>煤合计</t>
    <phoneticPr fontId="3" type="noConversion"/>
  </si>
  <si>
    <t>electricity</t>
    <phoneticPr fontId="3" type="noConversion"/>
  </si>
  <si>
    <t>coal</t>
    <phoneticPr fontId="3" type="noConversion"/>
  </si>
  <si>
    <t>natural gas</t>
    <phoneticPr fontId="3" type="noConversion"/>
  </si>
  <si>
    <t>biomass</t>
    <phoneticPr fontId="3" type="noConversion"/>
  </si>
  <si>
    <t>heat</t>
    <phoneticPr fontId="3" type="noConversion"/>
  </si>
  <si>
    <t>crude oil</t>
    <phoneticPr fontId="3" type="noConversion"/>
  </si>
  <si>
    <t>petroleum diesel</t>
    <phoneticPr fontId="3" type="noConversion"/>
  </si>
  <si>
    <t>LPG propane or butane</t>
    <phoneticPr fontId="3" type="noConversion"/>
  </si>
  <si>
    <t>hydrogen</t>
    <phoneticPr fontId="3" type="noConversion"/>
  </si>
  <si>
    <t>EPS Industrial Module Fuel</t>
    <phoneticPr fontId="3" type="noConversion"/>
  </si>
  <si>
    <t>other energy</t>
    <phoneticPr fontId="3" type="noConversion"/>
  </si>
  <si>
    <t>Energy Product with Overall High Percentage Use as Material</t>
    <phoneticPr fontId="3" type="noConversion"/>
  </si>
  <si>
    <t>Total Use</t>
    <phoneticPr fontId="3" type="noConversion"/>
  </si>
  <si>
    <t>Non Energy Use</t>
    <phoneticPr fontId="3" type="noConversion"/>
  </si>
  <si>
    <t>Ratio</t>
    <phoneticPr fontId="3" type="noConversion"/>
  </si>
  <si>
    <t>Concentrate Sector</t>
    <phoneticPr fontId="3" type="noConversion"/>
  </si>
  <si>
    <t>Sector Consumption</t>
    <phoneticPr fontId="3" type="noConversion"/>
  </si>
  <si>
    <t>Aditional Use</t>
    <phoneticPr fontId="3" type="noConversion"/>
  </si>
  <si>
    <t>Non Energy Ratio for Other Sectors</t>
    <phoneticPr fontId="3" type="noConversion"/>
  </si>
  <si>
    <t>Non Energy Ratio for Said Sector</t>
    <phoneticPr fontId="3" type="noConversion"/>
  </si>
  <si>
    <t>水的生产和供应, 废弃资源综合利用业</t>
    <phoneticPr fontId="3" type="noConversion"/>
  </si>
  <si>
    <t>Energy Product with High Consumption Concentration and Medium Useage as Material</t>
    <phoneticPr fontId="3" type="noConversion"/>
  </si>
  <si>
    <t>焦炭</t>
    <phoneticPr fontId="3" type="noConversion"/>
  </si>
  <si>
    <t>焦炭又可用于肥料工业， 利用焦炭与水蒸气、空气作用， 制成半水煤气， 然后再使氢与空气中的氮结合生成氨。焦炭还是生产乙炔、氰氨基钙、二硫化碳和电极等反应剂</t>
    <phoneticPr fontId="3" type="noConversion"/>
  </si>
  <si>
    <t>冶炼工业，少量用于制取碳化钙、二硫化碳、元素磷等。在钢铁联合企业中，焦粉还用作烧结的燃料。焦炭作为制备水煤气的原料制取合成用的原料气。</t>
    <phoneticPr fontId="3" type="noConversion"/>
  </si>
  <si>
    <t>煤炭</t>
    <phoneticPr fontId="3" type="noConversion"/>
  </si>
  <si>
    <t>煤化工产业链</t>
    <phoneticPr fontId="3" type="noConversion"/>
  </si>
  <si>
    <t>1.煤焦化，制焦炭，煤焦油，焦煤气，对应炼焦环节的原煤与洗精煤消费</t>
    <phoneticPr fontId="3" type="noConversion"/>
  </si>
  <si>
    <t>3.煤液化：直接液化制造甲醇，烯烃和汽油等液体燃料，属于石油，煤炭及其他燃料加工业</t>
    <phoneticPr fontId="3" type="noConversion"/>
  </si>
  <si>
    <t>2.煤气化：煤炭-合成气-制合成氨，水煤气，甲醇，属于石油，煤炭及其他燃料加工业</t>
    <phoneticPr fontId="3" type="noConversion"/>
  </si>
  <si>
    <t>化工领域，液化石油气可部分替代石脑油，生产汽油添加 剂和脱氢制丙烯等</t>
  </si>
  <si>
    <t>液化石油气</t>
    <phoneticPr fontId="3" type="noConversion"/>
  </si>
  <si>
    <t>基于工业企业数据库，烯烃生产同时分布于原油加工及石油制品制造业和有机化学原料制造业，固按照行业LPG使用量分配LPG非燃料使用</t>
    <phoneticPr fontId="3" type="noConversion"/>
  </si>
  <si>
    <t>基于工业企业数据库，甲醇生产主要分布于有机化学原料制造业，和专化学用品制造，以及炼焦及氮肥制造业的副产品，固按照行业煤炭使用量分配原煤和型煤的非燃料使用</t>
    <phoneticPr fontId="3" type="noConversion"/>
  </si>
  <si>
    <t>焦炭的非燃料使用全部分配至化工行业</t>
    <phoneticPr fontId="3" type="noConversion"/>
  </si>
  <si>
    <t>其他洗煤</t>
    <phoneticPr fontId="3" type="noConversion"/>
  </si>
  <si>
    <t>水泥厂水泥熟料的烧成是各多组成分、比较复杂的制造过程。在这个过程中，煤既可作为燃料，煤中的灰分起部分原料作用成为熟料的一部分参与物理化学反应，</t>
    <phoneticPr fontId="3" type="noConversion"/>
  </si>
  <si>
    <t>因而煤的灰分的高低及其灰分成分直接影响到配料，水泥熟料的烧成过程中，约有80％-100％的煤灰混入熟料中</t>
  </si>
  <si>
    <t>水泥生成过程中煤的烧制过程依然会有大量CO2释放，认为煤炭作为原材料使用并不恰当，应在后续过程中注意修改</t>
    <phoneticPr fontId="3" type="noConversion"/>
  </si>
  <si>
    <t>其他洗煤的第二大用类是煤炭采掘洗选业，但是作为洗选产物不应作为原材料使用。不考虑非能源使用分配</t>
    <phoneticPr fontId="3" type="noConversion"/>
  </si>
  <si>
    <t>Fuel</t>
  </si>
  <si>
    <t>Sector</t>
  </si>
  <si>
    <t>Estimate</t>
  </si>
  <si>
    <t>Std..Error</t>
  </si>
  <si>
    <t>t.value</t>
  </si>
  <si>
    <t>Pr...t..</t>
  </si>
  <si>
    <t>correlation</t>
  </si>
  <si>
    <t>石油煤炭及其他燃料加工业</t>
  </si>
  <si>
    <t>石油煤炭及其他燃料加工业</t>
    <phoneticPr fontId="3" type="noConversion"/>
  </si>
  <si>
    <t>化学原料和化学制品制造业</t>
    <phoneticPr fontId="3" type="noConversion"/>
  </si>
  <si>
    <t>橡胶和塑料制品业</t>
    <phoneticPr fontId="3" type="noConversion"/>
  </si>
  <si>
    <t>工业</t>
    <phoneticPr fontId="3" type="noConversion"/>
  </si>
  <si>
    <t>(Intercept)</t>
  </si>
  <si>
    <t>Energy Product Use based on Regression Analysis (see worksheet Non Energy Use Regression for Detail)</t>
    <phoneticPr fontId="3" type="noConversion"/>
  </si>
  <si>
    <t>Sector Non Energy Consumption</t>
    <phoneticPr fontId="3" type="noConversion"/>
  </si>
  <si>
    <t>Energy Product with No Clear Indication for source of of non Energy Use</t>
    <phoneticPr fontId="3" type="noConversion"/>
  </si>
  <si>
    <t>EnergyProductwithNoUseasMaterial</t>
  </si>
  <si>
    <t>NonEnergyRatioforOtherSectors</t>
  </si>
  <si>
    <t>NonEnergyUse</t>
  </si>
  <si>
    <t>Sector</t>
    <phoneticPr fontId="3" type="noConversion"/>
  </si>
  <si>
    <t>Fuel</t>
    <phoneticPr fontId="3" type="noConversion"/>
  </si>
  <si>
    <t>Non Energy Use Ratio</t>
    <phoneticPr fontId="3" type="noConversion"/>
  </si>
  <si>
    <t>Total Non Energy Use (w/o Energy Conversion)</t>
    <phoneticPr fontId="3" type="noConversion"/>
  </si>
  <si>
    <t>Total Non Energy Use (Energy Conversion)</t>
    <phoneticPr fontId="3" type="noConversion"/>
  </si>
  <si>
    <t>Start Year Industrial Fuel used not as Energy</t>
    <phoneticPr fontId="3" type="noConversion"/>
  </si>
  <si>
    <t>Start Year Industrial Fuel used</t>
    <phoneticPr fontId="3" type="noConversion"/>
  </si>
  <si>
    <t>Start Year Industrial Fuel used as Energy Percentage</t>
    <phoneticPr fontId="3" type="noConversion"/>
  </si>
  <si>
    <t>http://meeting.baiinfo.com/2020liqing/</t>
  </si>
  <si>
    <t>2021年沥青行业年会</t>
    <phoneticPr fontId="3" type="noConversion"/>
  </si>
  <si>
    <t>2021年沥青行业年会数据显示沥青表观消费量为3709万吨，与能源统计年鉴基本一致，可认为能源统计年鉴对沥青的全领域消费有较好覆盖</t>
    <phoneticPr fontId="3" type="noConversion"/>
  </si>
  <si>
    <t>2021年能源统计年鉴中，沥青的消费量合计值为3599万吨，其中工业领域消费350万吨，87%以上为非能源使用</t>
    <phoneticPr fontId="3" type="noConversion"/>
  </si>
  <si>
    <t>2020年沥青建筑业消费3018万吨，由于其主要用途为路面铺设与建筑物防水处理，故认为建筑业全部沥青作为原材料而非能源使用。</t>
    <phoneticPr fontId="3" type="noConversion"/>
  </si>
  <si>
    <t>Construction Alphalt Use</t>
    <phoneticPr fontId="3" type="noConversion"/>
  </si>
  <si>
    <t>no-convert-energy pipelines and gas processing 352T353</t>
  </si>
  <si>
    <t>no-convert-refined petroleum and coke 19</t>
  </si>
  <si>
    <t>no-convert-coal mining 05</t>
  </si>
  <si>
    <t>totalEnergy</t>
  </si>
  <si>
    <t>electrification2</t>
  </si>
  <si>
    <t>electrification</t>
  </si>
  <si>
    <t>hydrogen</t>
  </si>
  <si>
    <t>coal</t>
  </si>
  <si>
    <t>Year</t>
  </si>
  <si>
    <t>Constant1</t>
  </si>
  <si>
    <t>ElecRate1</t>
  </si>
  <si>
    <t>VA1</t>
  </si>
  <si>
    <t>Rsquared1</t>
  </si>
  <si>
    <t>Constant2</t>
  </si>
  <si>
    <t>ElecRate2</t>
  </si>
  <si>
    <t>VA2</t>
  </si>
  <si>
    <t>Year2</t>
  </si>
  <si>
    <t>Rsquared2</t>
  </si>
  <si>
    <t>Value Added</t>
    <phoneticPr fontId="3" type="noConversion"/>
  </si>
  <si>
    <t>Regression for Energy Conversion</t>
    <phoneticPr fontId="3" type="noConversion"/>
  </si>
  <si>
    <t>Growth Effect</t>
    <phoneticPr fontId="3" type="noConversion"/>
  </si>
  <si>
    <t>Time Effect</t>
    <phoneticPr fontId="3" type="noConversion"/>
  </si>
  <si>
    <t>Electrification Effect</t>
    <phoneticPr fontId="3" type="noConversion"/>
  </si>
  <si>
    <t>energy pipelines and gas processing 352T353</t>
    <phoneticPr fontId="3" type="noConversion"/>
  </si>
  <si>
    <t>refined petroleum and coke 19</t>
    <phoneticPr fontId="3" type="noConversion"/>
  </si>
  <si>
    <t>coal mining 05</t>
    <phoneticPr fontId="3" type="noConversion"/>
  </si>
  <si>
    <t>Non Electricity Energy Excluding Energy Converison</t>
    <phoneticPr fontId="3" type="noConversion"/>
  </si>
  <si>
    <t>Electricity</t>
    <phoneticPr fontId="3" type="noConversion"/>
  </si>
  <si>
    <t>Fuel Use Excluding Energy Conversion</t>
    <phoneticPr fontId="3" type="noConversion"/>
  </si>
  <si>
    <t>Unit:BTU</t>
  </si>
  <si>
    <t>heavy fuel oil</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</si>
</sst>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 #,##0.00_ ;_ * \-#,##0.00_ ;_ * &quot;-&quot;??_ ;_ @_ "/>
    <numFmt numFmtId="176" formatCode="0.00_);[Red]\(0.00\)"/>
    <numFmt numFmtId="177" formatCode="0_);[Red]\(0\)"/>
    <numFmt numFmtId="178" formatCode="0.000_ "/>
    <numFmt numFmtId="179" formatCode="0.0000"/>
    <numFmt numFmtId="180" formatCode="0.00000"/>
    <numFmt numFmtId="181" formatCode="0.000"/>
    <numFmt numFmtId="182" formatCode="0.00_ "/>
    <numFmt numFmtId="183" formatCode="0.0%"/>
    <numFmt numFmtId="184" formatCode="0.000E+00"/>
    <numFmt numFmtId="185" formatCode="0_ "/>
  </numFmts>
  <fonts count="58" x14ac:knownFonts="1">
    <font>
      <sz val="11"/>
      <color theme="1"/>
      <name val="等线"/>
      <family val="2"/>
      <charset val="134"/>
      <scheme val="minor"/>
    </font>
    <font>
      <sz val="11"/>
      <color theme="1"/>
      <name val="等线"/>
      <family val="2"/>
      <scheme val="minor"/>
    </font>
    <font>
      <sz val="10"/>
      <name val="宋体"/>
      <family val="3"/>
      <charset val="134"/>
    </font>
    <font>
      <sz val="9"/>
      <name val="等线"/>
      <family val="2"/>
      <charset val="134"/>
      <scheme val="minor"/>
    </font>
    <font>
      <sz val="10"/>
      <name val="宋体"/>
      <family val="3"/>
      <charset val="134"/>
    </font>
    <font>
      <b/>
      <sz val="10"/>
      <name val="宋体"/>
      <family val="3"/>
      <charset val="134"/>
    </font>
    <font>
      <vertAlign val="superscript"/>
      <sz val="10"/>
      <name val="宋体"/>
      <family val="3"/>
      <charset val="134"/>
    </font>
    <font>
      <sz val="9"/>
      <name val="宋体"/>
      <family val="3"/>
      <charset val="134"/>
    </font>
    <font>
      <b/>
      <sz val="10"/>
      <name val="宋体"/>
      <family val="3"/>
      <charset val="134"/>
    </font>
    <font>
      <sz val="11"/>
      <color indexed="8"/>
      <name val="等线"/>
      <family val="3"/>
      <charset val="134"/>
      <scheme val="minor"/>
    </font>
    <font>
      <sz val="12"/>
      <name val="宋体"/>
      <family val="3"/>
      <charset val="134"/>
    </font>
    <font>
      <sz val="11"/>
      <color rgb="FFFF0000"/>
      <name val="等线"/>
      <family val="2"/>
      <charset val="134"/>
      <scheme val="minor"/>
    </font>
    <font>
      <sz val="11"/>
      <name val="等线"/>
      <family val="3"/>
      <charset val="134"/>
      <scheme val="minor"/>
    </font>
    <font>
      <b/>
      <sz val="11"/>
      <color theme="1"/>
      <name val="等线"/>
      <family val="3"/>
      <charset val="134"/>
      <scheme val="minor"/>
    </font>
    <font>
      <b/>
      <sz val="11"/>
      <color rgb="FF000000"/>
      <name val="Arial"/>
      <family val="2"/>
    </font>
    <font>
      <b/>
      <sz val="11"/>
      <color rgb="FF000000"/>
      <name val="等线"/>
      <family val="3"/>
      <charset val="134"/>
    </font>
    <font>
      <sz val="11"/>
      <color rgb="FF000000"/>
      <name val="Arial"/>
      <family val="2"/>
    </font>
    <font>
      <sz val="11"/>
      <color rgb="FFFF0000"/>
      <name val="Arial"/>
      <family val="2"/>
    </font>
    <font>
      <sz val="11"/>
      <color rgb="FFFF0000"/>
      <name val="宋体"/>
      <family val="3"/>
      <charset val="134"/>
    </font>
    <font>
      <sz val="11"/>
      <color rgb="FF000000"/>
      <name val="宋体"/>
      <family val="3"/>
      <charset val="134"/>
    </font>
    <font>
      <b/>
      <sz val="11"/>
      <color rgb="FF000000"/>
      <name val="Calibri"/>
      <family val="2"/>
    </font>
    <font>
      <b/>
      <sz val="11"/>
      <color rgb="FFFFFFFF"/>
      <name val="Calibri"/>
      <family val="2"/>
    </font>
    <font>
      <sz val="11"/>
      <color rgb="FF000000"/>
      <name val="Calibri"/>
      <family val="2"/>
    </font>
    <font>
      <sz val="12"/>
      <name val="宋体"/>
      <family val="3"/>
      <charset val="134"/>
    </font>
    <font>
      <u/>
      <sz val="12"/>
      <color indexed="12"/>
      <name val="宋体"/>
      <family val="3"/>
      <charset val="134"/>
    </font>
    <font>
      <sz val="10"/>
      <color rgb="FFFF0000"/>
      <name val="宋体"/>
      <family val="3"/>
      <charset val="134"/>
    </font>
    <font>
      <sz val="11"/>
      <color theme="1"/>
      <name val="等线"/>
      <family val="3"/>
      <charset val="134"/>
      <scheme val="minor"/>
    </font>
    <font>
      <sz val="10"/>
      <name val="Arial"/>
      <family val="2"/>
    </font>
    <font>
      <sz val="11"/>
      <color rgb="FFFF0000"/>
      <name val="等线"/>
      <family val="3"/>
      <charset val="134"/>
      <scheme val="minor"/>
    </font>
    <font>
      <b/>
      <sz val="11"/>
      <color theme="1"/>
      <name val="等线"/>
      <family val="2"/>
      <scheme val="minor"/>
    </font>
    <font>
      <b/>
      <sz val="9"/>
      <color theme="1"/>
      <name val="等线"/>
      <family val="2"/>
      <scheme val="minor"/>
    </font>
    <font>
      <sz val="9"/>
      <color theme="1"/>
      <name val="等线"/>
      <family val="2"/>
      <scheme val="minor"/>
    </font>
    <font>
      <u/>
      <sz val="10"/>
      <color theme="4"/>
      <name val="等线"/>
      <family val="2"/>
      <scheme val="minor"/>
    </font>
    <font>
      <u/>
      <sz val="11"/>
      <color theme="6"/>
      <name val="Calibri"/>
      <family val="2"/>
    </font>
    <font>
      <b/>
      <sz val="12"/>
      <color theme="4"/>
      <name val="等线"/>
      <family val="2"/>
      <scheme val="minor"/>
    </font>
    <font>
      <sz val="12"/>
      <name val="Helv"/>
    </font>
    <font>
      <b/>
      <sz val="9"/>
      <color indexed="8"/>
      <name val="Calibri"/>
      <family val="2"/>
    </font>
    <font>
      <sz val="11"/>
      <color rgb="FFFF0000"/>
      <name val="等线"/>
      <family val="2"/>
      <scheme val="minor"/>
    </font>
    <font>
      <sz val="9"/>
      <color indexed="8"/>
      <name val="Calibri"/>
      <family val="2"/>
    </font>
    <font>
      <b/>
      <sz val="12"/>
      <color indexed="30"/>
      <name val="Calibri"/>
      <family val="2"/>
    </font>
    <font>
      <sz val="18"/>
      <color theme="3"/>
      <name val="等线 Light"/>
      <family val="2"/>
      <scheme val="major"/>
    </font>
    <font>
      <b/>
      <sz val="15"/>
      <color theme="3"/>
      <name val="等线"/>
      <family val="2"/>
      <scheme val="minor"/>
    </font>
    <font>
      <b/>
      <sz val="13"/>
      <color theme="3"/>
      <name val="等线"/>
      <family val="2"/>
      <scheme val="minor"/>
    </font>
    <font>
      <b/>
      <sz val="11"/>
      <color theme="3"/>
      <name val="等线"/>
      <family val="2"/>
      <scheme val="minor"/>
    </font>
    <font>
      <sz val="11"/>
      <color rgb="FF006100"/>
      <name val="等线"/>
      <family val="2"/>
      <scheme val="minor"/>
    </font>
    <font>
      <sz val="11"/>
      <color rgb="FF9C0006"/>
      <name val="等线"/>
      <family val="2"/>
      <scheme val="minor"/>
    </font>
    <font>
      <sz val="11"/>
      <color rgb="FF3F3F76"/>
      <name val="等线"/>
      <family val="2"/>
      <scheme val="minor"/>
    </font>
    <font>
      <b/>
      <sz val="11"/>
      <color rgb="FF3F3F3F"/>
      <name val="等线"/>
      <family val="2"/>
      <scheme val="minor"/>
    </font>
    <font>
      <b/>
      <sz val="11"/>
      <color rgb="FFFA7D00"/>
      <name val="等线"/>
      <family val="2"/>
      <scheme val="minor"/>
    </font>
    <font>
      <sz val="11"/>
      <color rgb="FFFA7D00"/>
      <name val="等线"/>
      <family val="2"/>
      <scheme val="minor"/>
    </font>
    <font>
      <b/>
      <sz val="11"/>
      <color theme="0"/>
      <name val="等线"/>
      <family val="2"/>
      <scheme val="minor"/>
    </font>
    <font>
      <i/>
      <sz val="11"/>
      <color rgb="FF7F7F7F"/>
      <name val="等线"/>
      <family val="2"/>
      <scheme val="minor"/>
    </font>
    <font>
      <sz val="11"/>
      <color theme="0"/>
      <name val="等线"/>
      <family val="2"/>
      <scheme val="minor"/>
    </font>
    <font>
      <sz val="11"/>
      <color rgb="FF9C6500"/>
      <name val="等线"/>
      <family val="2"/>
      <scheme val="minor"/>
    </font>
    <font>
      <sz val="10"/>
      <color theme="1"/>
      <name val="Calibri"/>
      <family val="2"/>
    </font>
    <font>
      <b/>
      <sz val="11"/>
      <color theme="4" tint="-0.249977111117893"/>
      <name val="Calibri"/>
      <family val="2"/>
    </font>
    <font>
      <sz val="12"/>
      <color rgb="FF333333"/>
      <name val="微软雅黑"/>
      <family val="2"/>
      <charset val="134"/>
    </font>
    <font>
      <sz val="11"/>
      <color theme="1"/>
      <name val="等线"/>
      <family val="2"/>
      <charset val="134"/>
      <scheme val="minor"/>
    </font>
  </fonts>
  <fills count="68">
    <fill>
      <patternFill patternType="none"/>
    </fill>
    <fill>
      <patternFill patternType="gray125"/>
    </fill>
    <fill>
      <patternFill patternType="solid">
        <fgColor rgb="FFE7E6E6"/>
        <bgColor indexed="64"/>
      </patternFill>
    </fill>
    <fill>
      <patternFill patternType="solid">
        <fgColor rgb="FFE2EFDA"/>
        <bgColor indexed="64"/>
      </patternFill>
    </fill>
    <fill>
      <patternFill patternType="solid">
        <fgColor rgb="FFBFBFBF"/>
        <bgColor indexed="64"/>
      </patternFill>
    </fill>
    <fill>
      <patternFill patternType="solid">
        <fgColor rgb="FFF8CBAD"/>
        <bgColor indexed="64"/>
      </patternFill>
    </fill>
    <fill>
      <patternFill patternType="solid">
        <fgColor rgb="FFFFCCFF"/>
        <bgColor indexed="64"/>
      </patternFill>
    </fill>
    <fill>
      <patternFill patternType="solid">
        <fgColor rgb="FFDDEBF7"/>
        <bgColor indexed="64"/>
      </patternFill>
    </fill>
    <fill>
      <patternFill patternType="solid">
        <fgColor rgb="FFFFFF99"/>
        <bgColor indexed="64"/>
      </patternFill>
    </fill>
    <fill>
      <patternFill patternType="solid">
        <fgColor rgb="FFED7D31"/>
        <bgColor indexed="64"/>
      </patternFill>
    </fill>
    <fill>
      <patternFill patternType="solid">
        <fgColor rgb="FFF8D7CD"/>
        <bgColor indexed="64"/>
      </patternFill>
    </fill>
    <fill>
      <patternFill patternType="solid">
        <fgColor rgb="FFFCECE8"/>
        <bgColor indexed="64"/>
      </patternFill>
    </fill>
    <fill>
      <patternFill patternType="solid">
        <fgColor indexed="44"/>
        <bgColor indexed="64"/>
      </patternFill>
    </fill>
    <fill>
      <patternFill patternType="solid">
        <fgColor theme="0" tint="-0.249977111117893"/>
        <bgColor indexed="64"/>
      </patternFill>
    </fill>
    <fill>
      <patternFill patternType="solid">
        <fgColor theme="9"/>
        <bgColor indexed="64"/>
      </patternFill>
    </fill>
    <fill>
      <patternFill patternType="solid">
        <fgColor theme="4"/>
        <bgColor indexed="64"/>
      </patternFill>
    </fill>
    <fill>
      <patternFill patternType="solid">
        <fgColor rgb="FFC00000"/>
        <bgColor indexed="64"/>
      </patternFill>
    </fill>
    <fill>
      <patternFill patternType="solid">
        <fgColor theme="7"/>
        <bgColor indexed="64"/>
      </patternFill>
    </fill>
    <fill>
      <patternFill patternType="solid">
        <fgColor rgb="FF00B050"/>
        <bgColor indexed="64"/>
      </patternFill>
    </fill>
    <fill>
      <patternFill patternType="solid">
        <fgColor rgb="FF00B0F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6" tint="-0.249977111117893"/>
        <bgColor indexed="64"/>
      </patternFill>
    </fill>
    <fill>
      <patternFill patternType="solid">
        <fgColor theme="5" tint="0.39997558519241921"/>
        <bgColor indexed="64"/>
      </patternFill>
    </fill>
    <fill>
      <patternFill patternType="solid">
        <fgColor theme="5"/>
        <bgColor indexed="64"/>
      </patternFill>
    </fill>
    <fill>
      <patternFill patternType="solid">
        <fgColor rgb="FFFFFF00"/>
        <bgColor indexed="64"/>
      </patternFill>
    </fill>
    <fill>
      <patternFill patternType="solid">
        <fgColor rgb="FFFFC000"/>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6" tint="0.79998168889431442"/>
        <bgColor indexed="64"/>
      </patternFill>
    </fill>
  </fills>
  <borders count="42">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style="thin">
        <color auto="1"/>
      </left>
      <right style="thin">
        <color auto="1"/>
      </right>
      <top/>
      <bottom/>
      <diagonal/>
    </border>
    <border>
      <left style="dashDot">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rgb="FFFFFFFF"/>
      </left>
      <right style="medium">
        <color rgb="FFFFFFFF"/>
      </right>
      <top style="medium">
        <color rgb="FFFFFFFF"/>
      </top>
      <bottom style="thick">
        <color rgb="FFFFFFFF"/>
      </bottom>
      <diagonal/>
    </border>
    <border>
      <left style="medium">
        <color rgb="FFFFFFFF"/>
      </left>
      <right/>
      <top style="medium">
        <color rgb="FFFFFFFF"/>
      </top>
      <bottom style="thick">
        <color rgb="FFFFFFFF"/>
      </bottom>
      <diagonal/>
    </border>
    <border>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thick">
        <color theme="0"/>
      </left>
      <right style="thick">
        <color theme="0"/>
      </right>
      <top/>
      <bottom style="thin">
        <color theme="0" tint="-0.24994659260841701"/>
      </bottom>
      <diagonal/>
    </border>
    <border>
      <left/>
      <right/>
      <top/>
      <bottom style="dashed">
        <color rgb="FFBFBFBF"/>
      </bottom>
      <diagonal/>
    </border>
    <border>
      <left/>
      <right/>
      <top/>
      <bottom style="thin">
        <color rgb="FFBFBFBF"/>
      </bottom>
      <diagonal/>
    </border>
    <border>
      <left/>
      <right/>
      <top/>
      <bottom style="thick">
        <color rgb="FF0096D7"/>
      </bottom>
      <diagonal/>
    </border>
    <border>
      <left/>
      <right/>
      <top style="medium">
        <color rgb="FF0096D7"/>
      </top>
      <bottom/>
      <diagonal/>
    </border>
  </borders>
  <cellStyleXfs count="92">
    <xf numFmtId="0" fontId="0" fillId="0" borderId="0">
      <alignment vertical="center"/>
    </xf>
    <xf numFmtId="0" fontId="9" fillId="0" borderId="0">
      <alignment vertical="center"/>
    </xf>
    <xf numFmtId="0" fontId="10" fillId="0" borderId="0">
      <alignment vertical="center"/>
    </xf>
    <xf numFmtId="0" fontId="23" fillId="0" borderId="0">
      <alignment vertical="center"/>
    </xf>
    <xf numFmtId="0" fontId="24" fillId="0" borderId="0" applyNumberFormat="0" applyFill="0" applyBorder="0" applyAlignment="0" applyProtection="0">
      <alignment vertical="top"/>
      <protection locked="0"/>
    </xf>
    <xf numFmtId="0" fontId="27" fillId="0" borderId="0"/>
    <xf numFmtId="0" fontId="1" fillId="0" borderId="0"/>
    <xf numFmtId="0" fontId="30" fillId="0" borderId="23" applyNumberFormat="0" applyProtection="0">
      <alignment wrapText="1"/>
    </xf>
    <xf numFmtId="0" fontId="31" fillId="0" borderId="32" applyNumberFormat="0" applyFont="0" applyProtection="0">
      <alignment wrapText="1"/>
    </xf>
    <xf numFmtId="0" fontId="30" fillId="0" borderId="37" applyNumberFormat="0" applyProtection="0">
      <alignment horizontal="left" wrapText="1"/>
    </xf>
    <xf numFmtId="0" fontId="30" fillId="0" borderId="36" applyNumberFormat="0" applyFill="0" applyProtection="0">
      <alignment wrapText="1"/>
    </xf>
    <xf numFmtId="0" fontId="30" fillId="0" borderId="34" applyNumberFormat="0" applyProtection="0">
      <alignment wrapText="1"/>
    </xf>
    <xf numFmtId="0" fontId="31" fillId="0" borderId="33" applyNumberFormat="0" applyProtection="0">
      <alignment vertical="top" wrapText="1"/>
    </xf>
    <xf numFmtId="0" fontId="31" fillId="0" borderId="35" applyNumberFormat="0" applyFont="0" applyFill="0" applyProtection="0">
      <alignment wrapText="1"/>
    </xf>
    <xf numFmtId="0" fontId="31" fillId="0" borderId="0" applyNumberFormat="0" applyFill="0" applyBorder="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1" fillId="0" borderId="0" applyNumberFormat="0" applyProtection="0">
      <alignment vertical="top" wrapText="1"/>
    </xf>
    <xf numFmtId="0" fontId="34" fillId="0" borderId="0" applyNumberFormat="0" applyProtection="0">
      <alignment horizontal="left"/>
    </xf>
    <xf numFmtId="0" fontId="35" fillId="0" borderId="0"/>
    <xf numFmtId="0" fontId="35" fillId="0" borderId="0"/>
    <xf numFmtId="0" fontId="35" fillId="0" borderId="0"/>
    <xf numFmtId="0" fontId="35" fillId="0" borderId="0"/>
    <xf numFmtId="0" fontId="1" fillId="0" borderId="0"/>
    <xf numFmtId="0" fontId="38" fillId="0" borderId="0"/>
    <xf numFmtId="0" fontId="38" fillId="0" borderId="0" applyNumberFormat="0" applyFill="0" applyBorder="0" applyAlignment="0" applyProtection="0"/>
    <xf numFmtId="0" fontId="36" fillId="0" borderId="40" applyNumberFormat="0" applyProtection="0">
      <alignment wrapText="1"/>
    </xf>
    <xf numFmtId="0" fontId="39" fillId="0" borderId="0" applyNumberFormat="0" applyProtection="0">
      <alignment horizontal="left"/>
    </xf>
    <xf numFmtId="0" fontId="36" fillId="0" borderId="39" applyNumberFormat="0" applyProtection="0">
      <alignment wrapText="1"/>
    </xf>
    <xf numFmtId="0" fontId="38" fillId="0" borderId="38" applyNumberFormat="0" applyFont="0" applyProtection="0">
      <alignment wrapText="1"/>
    </xf>
    <xf numFmtId="0" fontId="38" fillId="0" borderId="41" applyNumberFormat="0" applyProtection="0">
      <alignment wrapText="1"/>
    </xf>
    <xf numFmtId="0" fontId="40" fillId="0" borderId="0" applyNumberFormat="0" applyFill="0" applyBorder="0" applyAlignment="0" applyProtection="0"/>
    <xf numFmtId="0" fontId="41" fillId="0" borderId="23" applyNumberFormat="0" applyFill="0" applyAlignment="0" applyProtection="0"/>
    <xf numFmtId="0" fontId="42" fillId="0" borderId="24" applyNumberFormat="0" applyFill="0" applyAlignment="0" applyProtection="0"/>
    <xf numFmtId="0" fontId="43" fillId="0" borderId="25" applyNumberFormat="0" applyFill="0" applyAlignment="0" applyProtection="0"/>
    <xf numFmtId="0" fontId="43" fillId="0" borderId="0" applyNumberFormat="0" applyFill="0" applyBorder="0" applyAlignment="0" applyProtection="0"/>
    <xf numFmtId="0" fontId="44" fillId="20" borderId="0" applyNumberFormat="0" applyBorder="0" applyAlignment="0" applyProtection="0"/>
    <xf numFmtId="0" fontId="45" fillId="21" borderId="0" applyNumberFormat="0" applyBorder="0" applyAlignment="0" applyProtection="0"/>
    <xf numFmtId="0" fontId="46" fillId="23" borderId="26" applyNumberFormat="0" applyAlignment="0" applyProtection="0"/>
    <xf numFmtId="0" fontId="47" fillId="24" borderId="27" applyNumberFormat="0" applyAlignment="0" applyProtection="0"/>
    <xf numFmtId="0" fontId="48" fillId="24" borderId="26" applyNumberFormat="0" applyAlignment="0" applyProtection="0"/>
    <xf numFmtId="0" fontId="49" fillId="0" borderId="28" applyNumberFormat="0" applyFill="0" applyAlignment="0" applyProtection="0"/>
    <xf numFmtId="0" fontId="50" fillId="25" borderId="29" applyNumberFormat="0" applyAlignment="0" applyProtection="0"/>
    <xf numFmtId="0" fontId="37" fillId="0" borderId="0" applyNumberFormat="0" applyFill="0" applyBorder="0" applyAlignment="0" applyProtection="0"/>
    <xf numFmtId="0" fontId="1" fillId="26" borderId="30" applyNumberFormat="0" applyFont="0" applyAlignment="0" applyProtection="0"/>
    <xf numFmtId="0" fontId="51" fillId="0" borderId="0" applyNumberFormat="0" applyFill="0" applyBorder="0" applyAlignment="0" applyProtection="0"/>
    <xf numFmtId="0" fontId="29" fillId="0" borderId="31" applyNumberFormat="0" applyFill="0" applyAlignment="0" applyProtection="0"/>
    <xf numFmtId="0" fontId="52"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52"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52"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2"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2"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2"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3" fillId="22" borderId="0" applyNumberFormat="0" applyBorder="0" applyAlignment="0" applyProtection="0"/>
    <xf numFmtId="0" fontId="52" fillId="30" borderId="0" applyNumberFormat="0" applyBorder="0" applyAlignment="0" applyProtection="0"/>
    <xf numFmtId="0" fontId="52" fillId="34" borderId="0" applyNumberFormat="0" applyBorder="0" applyAlignment="0" applyProtection="0"/>
    <xf numFmtId="0" fontId="52" fillId="38" borderId="0" applyNumberFormat="0" applyBorder="0" applyAlignment="0" applyProtection="0"/>
    <xf numFmtId="0" fontId="52" fillId="42" borderId="0" applyNumberFormat="0" applyBorder="0" applyAlignment="0" applyProtection="0"/>
    <xf numFmtId="0" fontId="52" fillId="46" borderId="0" applyNumberFormat="0" applyBorder="0" applyAlignment="0" applyProtection="0"/>
    <xf numFmtId="0" fontId="52" fillId="50" borderId="0" applyNumberFormat="0" applyBorder="0" applyAlignment="0" applyProtection="0"/>
    <xf numFmtId="0" fontId="1" fillId="26" borderId="30" applyNumberFormat="0" applyFont="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4" fillId="0" borderId="0"/>
    <xf numFmtId="0" fontId="1" fillId="0" borderId="0"/>
    <xf numFmtId="0" fontId="1" fillId="0" borderId="0"/>
    <xf numFmtId="43" fontId="54" fillId="0" borderId="0" applyFont="0" applyFill="0" applyBorder="0" applyAlignment="0" applyProtection="0"/>
    <xf numFmtId="0" fontId="27" fillId="0" borderId="0"/>
    <xf numFmtId="0" fontId="57" fillId="0" borderId="0"/>
    <xf numFmtId="0" fontId="57" fillId="0" borderId="0"/>
  </cellStyleXfs>
  <cellXfs count="258">
    <xf numFmtId="0" fontId="0" fillId="0" borderId="0" xfId="0">
      <alignment vertical="center"/>
    </xf>
    <xf numFmtId="49" fontId="2" fillId="0" borderId="1" xfId="0" applyNumberFormat="1" applyFont="1" applyBorder="1" applyAlignment="1">
      <alignment horizontal="center" vertical="center"/>
    </xf>
    <xf numFmtId="49" fontId="2" fillId="0" borderId="0" xfId="0" applyNumberFormat="1" applyFont="1" applyAlignment="1">
      <alignment horizontal="right" vertical="center"/>
    </xf>
    <xf numFmtId="0" fontId="2" fillId="0" borderId="0" xfId="0" applyFont="1" applyAlignment="1">
      <alignment horizontal="righ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49" fontId="4" fillId="0" borderId="1" xfId="0" applyNumberFormat="1" applyFont="1" applyBorder="1" applyAlignment="1">
      <alignment horizontal="center" vertical="center"/>
    </xf>
    <xf numFmtId="49" fontId="5" fillId="0" borderId="4" xfId="0" applyNumberFormat="1" applyFont="1" applyBorder="1">
      <alignment vertical="center"/>
    </xf>
    <xf numFmtId="49" fontId="4" fillId="0" borderId="4" xfId="0" applyNumberFormat="1" applyFont="1" applyBorder="1" applyAlignment="1">
      <alignment horizontal="right" vertical="center"/>
    </xf>
    <xf numFmtId="49" fontId="5" fillId="0" borderId="0" xfId="0" applyNumberFormat="1" applyFont="1">
      <alignment vertical="center"/>
    </xf>
    <xf numFmtId="49" fontId="4" fillId="0" borderId="0" xfId="0" applyNumberFormat="1" applyFont="1" applyAlignment="1">
      <alignment horizontal="right" vertical="center"/>
    </xf>
    <xf numFmtId="49" fontId="4" fillId="0" borderId="0" xfId="0" applyNumberFormat="1" applyFont="1">
      <alignment vertical="center"/>
    </xf>
    <xf numFmtId="49" fontId="5" fillId="0" borderId="7" xfId="0" applyNumberFormat="1" applyFont="1" applyBorder="1">
      <alignment vertical="center"/>
    </xf>
    <xf numFmtId="49" fontId="4" fillId="0" borderId="7" xfId="0" applyNumberFormat="1" applyFont="1" applyBorder="1" applyAlignment="1">
      <alignment horizontal="right" vertical="center"/>
    </xf>
    <xf numFmtId="49" fontId="4" fillId="0" borderId="5" xfId="0" applyNumberFormat="1" applyFont="1" applyBorder="1" applyAlignment="1">
      <alignment horizontal="right" vertical="center"/>
    </xf>
    <xf numFmtId="49" fontId="4" fillId="0" borderId="6" xfId="0" applyNumberFormat="1" applyFont="1" applyBorder="1" applyAlignment="1">
      <alignment horizontal="right" vertical="center"/>
    </xf>
    <xf numFmtId="49" fontId="4" fillId="0" borderId="8" xfId="0" applyNumberFormat="1" applyFont="1" applyBorder="1" applyAlignment="1">
      <alignment horizontal="right" vertical="center"/>
    </xf>
    <xf numFmtId="0" fontId="4" fillId="0" borderId="0" xfId="0" applyFont="1" applyAlignment="1">
      <alignment horizontal="right" vertical="center"/>
    </xf>
    <xf numFmtId="49" fontId="4" fillId="0" borderId="9" xfId="0" applyNumberFormat="1" applyFont="1" applyBorder="1" applyAlignment="1">
      <alignment horizontal="left" vertical="center"/>
    </xf>
    <xf numFmtId="49" fontId="4" fillId="0" borderId="2" xfId="0" applyNumberFormat="1" applyFont="1" applyBorder="1" applyAlignment="1">
      <alignment horizontal="center" vertical="center" wrapText="1"/>
    </xf>
    <xf numFmtId="49" fontId="4" fillId="0" borderId="3" xfId="0" applyNumberFormat="1" applyFont="1" applyBorder="1" applyAlignment="1">
      <alignment horizontal="center" vertical="center" wrapText="1"/>
    </xf>
    <xf numFmtId="0" fontId="4" fillId="0" borderId="6" xfId="0" applyFont="1" applyBorder="1" applyAlignment="1">
      <alignment horizontal="right" vertical="center"/>
    </xf>
    <xf numFmtId="0" fontId="4" fillId="0" borderId="8" xfId="0" applyFont="1" applyBorder="1" applyAlignment="1">
      <alignment horizontal="right" vertical="center"/>
    </xf>
    <xf numFmtId="0" fontId="4" fillId="0" borderId="7" xfId="0" applyFont="1" applyBorder="1" applyAlignment="1">
      <alignment horizontal="right" vertical="center"/>
    </xf>
    <xf numFmtId="0" fontId="0" fillId="0" borderId="10" xfId="0" applyBorder="1">
      <alignment vertical="center"/>
    </xf>
    <xf numFmtId="0" fontId="4" fillId="0" borderId="5" xfId="0" applyFont="1" applyBorder="1" applyAlignment="1">
      <alignment horizontal="right" vertical="center"/>
    </xf>
    <xf numFmtId="0" fontId="4" fillId="0" borderId="4" xfId="0" applyFont="1" applyBorder="1" applyAlignment="1">
      <alignment horizontal="right" vertical="center"/>
    </xf>
    <xf numFmtId="49" fontId="8" fillId="0" borderId="4" xfId="0" applyNumberFormat="1" applyFont="1" applyBorder="1">
      <alignment vertical="center"/>
    </xf>
    <xf numFmtId="49" fontId="2" fillId="0" borderId="0" xfId="0" applyNumberFormat="1" applyFont="1">
      <alignment vertical="center"/>
    </xf>
    <xf numFmtId="49" fontId="8" fillId="0" borderId="0" xfId="0" applyNumberFormat="1" applyFont="1">
      <alignment vertical="center"/>
    </xf>
    <xf numFmtId="49" fontId="8" fillId="0" borderId="7" xfId="0" applyNumberFormat="1" applyFont="1" applyBorder="1">
      <alignment vertical="center"/>
    </xf>
    <xf numFmtId="0" fontId="2" fillId="0" borderId="0" xfId="2" applyFont="1" applyAlignment="1">
      <alignment horizontal="right" vertical="center" wrapText="1"/>
    </xf>
    <xf numFmtId="0" fontId="2" fillId="0" borderId="0" xfId="2" applyFont="1" applyAlignment="1">
      <alignment horizontal="right" vertical="center"/>
    </xf>
    <xf numFmtId="0" fontId="2" fillId="0" borderId="7" xfId="2" applyFont="1" applyBorder="1" applyAlignment="1">
      <alignment horizontal="right" vertical="center" wrapText="1"/>
    </xf>
    <xf numFmtId="0" fontId="2" fillId="0" borderId="2" xfId="2" applyFont="1" applyBorder="1" applyAlignment="1">
      <alignment horizontal="center" vertical="center" wrapText="1"/>
    </xf>
    <xf numFmtId="0" fontId="2" fillId="0" borderId="3" xfId="2" applyFont="1" applyBorder="1" applyAlignment="1">
      <alignment horizontal="center" vertical="center" wrapText="1"/>
    </xf>
    <xf numFmtId="0" fontId="2" fillId="0" borderId="4" xfId="0" applyFont="1" applyBorder="1" applyAlignment="1">
      <alignment horizontal="right" vertical="center"/>
    </xf>
    <xf numFmtId="0" fontId="2" fillId="0" borderId="7" xfId="0" applyFont="1" applyBorder="1" applyAlignment="1">
      <alignment horizontal="right" vertical="center"/>
    </xf>
    <xf numFmtId="177" fontId="4" fillId="0" borderId="0" xfId="0" applyNumberFormat="1" applyFont="1" applyAlignment="1">
      <alignment horizontal="right" vertical="center"/>
    </xf>
    <xf numFmtId="0" fontId="2" fillId="0" borderId="0" xfId="2" applyFont="1" applyAlignment="1">
      <alignment horizontal="center" vertical="center" wrapText="1"/>
    </xf>
    <xf numFmtId="0" fontId="4" fillId="0" borderId="1" xfId="2" applyFont="1" applyBorder="1" applyAlignment="1">
      <alignment horizontal="center" vertical="center" wrapText="1"/>
    </xf>
    <xf numFmtId="0" fontId="13" fillId="0" borderId="0" xfId="0" applyFont="1">
      <alignment vertical="center"/>
    </xf>
    <xf numFmtId="176" fontId="12" fillId="0" borderId="0" xfId="0" applyNumberFormat="1" applyFont="1" applyAlignment="1">
      <alignment horizontal="center" vertical="center"/>
    </xf>
    <xf numFmtId="0" fontId="2" fillId="0" borderId="4" xfId="2" applyFont="1" applyBorder="1" applyAlignment="1">
      <alignment horizontal="right" vertical="center" wrapText="1"/>
    </xf>
    <xf numFmtId="0" fontId="2" fillId="0" borderId="11" xfId="2" applyFont="1" applyBorder="1" applyAlignment="1">
      <alignment horizontal="right" vertical="center" wrapText="1"/>
    </xf>
    <xf numFmtId="0" fontId="2" fillId="0" borderId="12" xfId="2" applyFont="1" applyBorder="1" applyAlignment="1">
      <alignment horizontal="right" vertical="center" wrapText="1"/>
    </xf>
    <xf numFmtId="0" fontId="2" fillId="0" borderId="13" xfId="2" applyFont="1" applyBorder="1" applyAlignment="1">
      <alignment horizontal="right" vertical="center" wrapText="1"/>
    </xf>
    <xf numFmtId="49" fontId="4" fillId="0" borderId="2" xfId="0" applyNumberFormat="1" applyFont="1" applyBorder="1" applyAlignment="1">
      <alignment horizontal="left" vertical="center"/>
    </xf>
    <xf numFmtId="0" fontId="0" fillId="0" borderId="1" xfId="0" applyBorder="1">
      <alignment vertical="center"/>
    </xf>
    <xf numFmtId="0" fontId="0" fillId="0" borderId="14" xfId="0" applyBorder="1">
      <alignment vertical="center"/>
    </xf>
    <xf numFmtId="0" fontId="0" fillId="0" borderId="2" xfId="0" applyBorder="1">
      <alignment vertical="center"/>
    </xf>
    <xf numFmtId="49" fontId="8" fillId="0" borderId="15" xfId="0" applyNumberFormat="1" applyFont="1" applyBorder="1">
      <alignment vertical="center"/>
    </xf>
    <xf numFmtId="49" fontId="2" fillId="0" borderId="9" xfId="0" applyNumberFormat="1" applyFont="1" applyBorder="1">
      <alignment vertical="center"/>
    </xf>
    <xf numFmtId="49" fontId="8" fillId="0" borderId="9" xfId="0" applyNumberFormat="1" applyFont="1" applyBorder="1">
      <alignment vertical="center"/>
    </xf>
    <xf numFmtId="49" fontId="2" fillId="0" borderId="16" xfId="0" applyNumberFormat="1" applyFont="1" applyBorder="1">
      <alignment vertical="center"/>
    </xf>
    <xf numFmtId="0" fontId="2" fillId="0" borderId="5" xfId="0" applyFont="1" applyBorder="1" applyAlignment="1">
      <alignment horizontal="right" vertical="center"/>
    </xf>
    <xf numFmtId="0" fontId="2" fillId="0" borderId="6" xfId="0" applyFont="1" applyBorder="1" applyAlignment="1">
      <alignment horizontal="right" vertical="center"/>
    </xf>
    <xf numFmtId="49" fontId="2" fillId="0" borderId="6" xfId="0" applyNumberFormat="1" applyFont="1" applyBorder="1" applyAlignment="1">
      <alignment horizontal="right" vertical="center"/>
    </xf>
    <xf numFmtId="0" fontId="2" fillId="0" borderId="12" xfId="2" applyFont="1" applyBorder="1" applyAlignment="1">
      <alignment horizontal="right" vertical="center"/>
    </xf>
    <xf numFmtId="0" fontId="2" fillId="0" borderId="8" xfId="0" applyFont="1" applyBorder="1" applyAlignment="1">
      <alignment horizontal="right" vertical="center"/>
    </xf>
    <xf numFmtId="0" fontId="2" fillId="0" borderId="15" xfId="0" applyFont="1" applyBorder="1" applyAlignment="1">
      <alignment horizontal="center" vertical="center"/>
    </xf>
    <xf numFmtId="0" fontId="2" fillId="0" borderId="15" xfId="2" applyFont="1" applyBorder="1" applyAlignment="1">
      <alignment horizontal="center" vertical="center" wrapText="1"/>
    </xf>
    <xf numFmtId="176" fontId="12" fillId="0" borderId="8" xfId="0" applyNumberFormat="1" applyFont="1" applyBorder="1" applyAlignment="1">
      <alignment horizontal="center" vertical="center"/>
    </xf>
    <xf numFmtId="176" fontId="12" fillId="0" borderId="7" xfId="0" applyNumberFormat="1" applyFont="1" applyBorder="1" applyAlignment="1">
      <alignment horizontal="center" vertical="center"/>
    </xf>
    <xf numFmtId="176" fontId="12" fillId="0" borderId="13" xfId="0" applyNumberFormat="1" applyFont="1" applyBorder="1" applyAlignment="1">
      <alignment horizontal="center" vertical="center"/>
    </xf>
    <xf numFmtId="49" fontId="4" fillId="0" borderId="6" xfId="0" applyNumberFormat="1" applyFont="1" applyBorder="1" applyAlignment="1">
      <alignment horizontal="left" vertical="center"/>
    </xf>
    <xf numFmtId="0" fontId="0" fillId="0" borderId="7" xfId="0" applyBorder="1">
      <alignment vertical="center"/>
    </xf>
    <xf numFmtId="0" fontId="0" fillId="0" borderId="13" xfId="0" applyBorder="1">
      <alignment vertical="center"/>
    </xf>
    <xf numFmtId="176" fontId="4" fillId="0" borderId="5" xfId="0" applyNumberFormat="1" applyFont="1" applyBorder="1" applyAlignment="1">
      <alignment horizontal="right" vertical="center"/>
    </xf>
    <xf numFmtId="176" fontId="4" fillId="0" borderId="4" xfId="0" applyNumberFormat="1" applyFont="1" applyBorder="1" applyAlignment="1">
      <alignment horizontal="right" vertical="center"/>
    </xf>
    <xf numFmtId="176" fontId="2" fillId="0" borderId="4" xfId="2" applyNumberFormat="1" applyFont="1" applyBorder="1" applyAlignment="1">
      <alignment horizontal="right" vertical="center" wrapText="1"/>
    </xf>
    <xf numFmtId="176" fontId="2" fillId="0" borderId="11" xfId="2" applyNumberFormat="1" applyFont="1" applyBorder="1" applyAlignment="1">
      <alignment horizontal="right" vertical="center" wrapText="1"/>
    </xf>
    <xf numFmtId="176" fontId="2" fillId="0" borderId="0" xfId="2" applyNumberFormat="1" applyFont="1" applyAlignment="1">
      <alignment horizontal="right" vertical="center" wrapText="1"/>
    </xf>
    <xf numFmtId="176" fontId="4" fillId="0" borderId="6" xfId="0" applyNumberFormat="1" applyFont="1" applyBorder="1" applyAlignment="1">
      <alignment horizontal="right" vertical="center"/>
    </xf>
    <xf numFmtId="176" fontId="4" fillId="0" borderId="0" xfId="0" applyNumberFormat="1" applyFont="1" applyAlignment="1">
      <alignment horizontal="right" vertical="center"/>
    </xf>
    <xf numFmtId="176" fontId="2" fillId="0" borderId="12" xfId="2" applyNumberFormat="1" applyFont="1" applyBorder="1" applyAlignment="1">
      <alignment horizontal="right" vertical="center" wrapText="1"/>
    </xf>
    <xf numFmtId="176" fontId="4" fillId="0" borderId="8" xfId="0" applyNumberFormat="1" applyFont="1" applyBorder="1" applyAlignment="1">
      <alignment horizontal="right" vertical="center"/>
    </xf>
    <xf numFmtId="176" fontId="4" fillId="0" borderId="7" xfId="0" applyNumberFormat="1" applyFont="1" applyBorder="1" applyAlignment="1">
      <alignment horizontal="right" vertical="center"/>
    </xf>
    <xf numFmtId="176" fontId="2" fillId="0" borderId="7" xfId="2" applyNumberFormat="1" applyFont="1" applyBorder="1" applyAlignment="1">
      <alignment horizontal="right" vertical="center" wrapText="1"/>
    </xf>
    <xf numFmtId="176" fontId="2" fillId="0" borderId="13" xfId="2" applyNumberFormat="1" applyFont="1" applyBorder="1" applyAlignment="1">
      <alignment horizontal="right" vertical="center" wrapText="1"/>
    </xf>
    <xf numFmtId="176" fontId="0" fillId="0" borderId="0" xfId="0" applyNumberFormat="1">
      <alignment vertical="center"/>
    </xf>
    <xf numFmtId="0" fontId="0" fillId="0" borderId="3" xfId="0" applyBorder="1">
      <alignment vertical="center"/>
    </xf>
    <xf numFmtId="49" fontId="5" fillId="0" borderId="9" xfId="0" applyNumberFormat="1" applyFont="1" applyBorder="1" applyAlignment="1">
      <alignment horizontal="left" vertical="center"/>
    </xf>
    <xf numFmtId="2" fontId="2" fillId="0" borderId="4" xfId="0" applyNumberFormat="1" applyFont="1" applyBorder="1" applyAlignment="1">
      <alignment horizontal="right" vertical="center"/>
    </xf>
    <xf numFmtId="2" fontId="2" fillId="0" borderId="0" xfId="2" applyNumberFormat="1" applyFont="1" applyAlignment="1">
      <alignment horizontal="right" vertical="center" wrapText="1"/>
    </xf>
    <xf numFmtId="2" fontId="2" fillId="0" borderId="0" xfId="0" applyNumberFormat="1" applyFont="1" applyAlignment="1">
      <alignment horizontal="right" vertical="center"/>
    </xf>
    <xf numFmtId="2" fontId="2" fillId="0" borderId="0" xfId="2" applyNumberFormat="1" applyFont="1" applyAlignment="1">
      <alignment horizontal="right" vertical="center"/>
    </xf>
    <xf numFmtId="2" fontId="2" fillId="0" borderId="7" xfId="0" applyNumberFormat="1" applyFont="1" applyBorder="1" applyAlignment="1">
      <alignment horizontal="right" vertical="center"/>
    </xf>
    <xf numFmtId="2" fontId="2" fillId="0" borderId="7" xfId="2" applyNumberFormat="1" applyFont="1" applyBorder="1" applyAlignment="1">
      <alignment horizontal="right" vertical="center" wrapText="1"/>
    </xf>
    <xf numFmtId="176" fontId="4" fillId="0" borderId="3" xfId="0" applyNumberFormat="1" applyFont="1" applyBorder="1" applyAlignment="1">
      <alignment horizontal="right" vertical="center"/>
    </xf>
    <xf numFmtId="176" fontId="4" fillId="0" borderId="1" xfId="0" applyNumberFormat="1" applyFont="1" applyBorder="1" applyAlignment="1">
      <alignment horizontal="right" vertical="center"/>
    </xf>
    <xf numFmtId="176" fontId="4" fillId="0" borderId="14" xfId="0" applyNumberFormat="1" applyFont="1" applyBorder="1" applyAlignment="1">
      <alignment horizontal="right" vertical="center" wrapText="1"/>
    </xf>
    <xf numFmtId="176" fontId="12" fillId="0" borderId="5" xfId="0" applyNumberFormat="1" applyFont="1" applyBorder="1" applyAlignment="1">
      <alignment horizontal="right" vertical="center"/>
    </xf>
    <xf numFmtId="176" fontId="12" fillId="0" borderId="4" xfId="0" applyNumberFormat="1" applyFont="1" applyBorder="1" applyAlignment="1">
      <alignment horizontal="right" vertical="center"/>
    </xf>
    <xf numFmtId="176" fontId="12" fillId="0" borderId="11" xfId="0" applyNumberFormat="1" applyFont="1" applyBorder="1" applyAlignment="1">
      <alignment horizontal="right" vertical="center"/>
    </xf>
    <xf numFmtId="176" fontId="12" fillId="0" borderId="6" xfId="0" applyNumberFormat="1" applyFont="1" applyBorder="1" applyAlignment="1">
      <alignment horizontal="right" vertical="center"/>
    </xf>
    <xf numFmtId="176" fontId="12" fillId="0" borderId="0" xfId="0" applyNumberFormat="1" applyFont="1" applyAlignment="1">
      <alignment horizontal="right" vertical="center"/>
    </xf>
    <xf numFmtId="176" fontId="12" fillId="0" borderId="12" xfId="0" applyNumberFormat="1" applyFont="1" applyBorder="1" applyAlignment="1">
      <alignment horizontal="right" vertical="center"/>
    </xf>
    <xf numFmtId="176" fontId="12" fillId="0" borderId="8" xfId="0" applyNumberFormat="1" applyFont="1" applyBorder="1" applyAlignment="1">
      <alignment horizontal="right" vertical="center"/>
    </xf>
    <xf numFmtId="176" fontId="12" fillId="0" borderId="7" xfId="0" applyNumberFormat="1" applyFont="1" applyBorder="1" applyAlignment="1">
      <alignment horizontal="right" vertical="center"/>
    </xf>
    <xf numFmtId="176" fontId="12" fillId="0" borderId="13" xfId="0" applyNumberFormat="1" applyFont="1" applyBorder="1" applyAlignment="1">
      <alignment horizontal="right" vertical="center"/>
    </xf>
    <xf numFmtId="178" fontId="4" fillId="0" borderId="9" xfId="0" applyNumberFormat="1" applyFont="1" applyBorder="1" applyAlignment="1">
      <alignment horizontal="left" vertical="center"/>
    </xf>
    <xf numFmtId="178" fontId="4" fillId="0" borderId="2" xfId="0" applyNumberFormat="1" applyFont="1" applyBorder="1" applyAlignment="1">
      <alignment horizontal="left" vertical="center"/>
    </xf>
    <xf numFmtId="0" fontId="0" fillId="0" borderId="0" xfId="0" applyAlignment="1"/>
    <xf numFmtId="0" fontId="16" fillId="0" borderId="17" xfId="0" applyFont="1" applyBorder="1" applyAlignment="1">
      <alignment horizontal="left" readingOrder="1"/>
    </xf>
    <xf numFmtId="0" fontId="14" fillId="0" borderId="17" xfId="0" applyFont="1" applyBorder="1" applyAlignment="1">
      <alignment horizontal="center" vertical="center" readingOrder="1"/>
    </xf>
    <xf numFmtId="0" fontId="15" fillId="0" borderId="17" xfId="0" applyFont="1" applyBorder="1" applyAlignment="1">
      <alignment horizontal="center" vertical="center" readingOrder="1"/>
    </xf>
    <xf numFmtId="0" fontId="16" fillId="0" borderId="17" xfId="0" applyFont="1" applyBorder="1" applyAlignment="1">
      <alignment horizontal="center" vertical="center" readingOrder="1"/>
    </xf>
    <xf numFmtId="0" fontId="16" fillId="2" borderId="17" xfId="0" applyFont="1" applyFill="1" applyBorder="1" applyAlignment="1">
      <alignment horizontal="left" vertical="center" readingOrder="1"/>
    </xf>
    <xf numFmtId="0" fontId="16" fillId="0" borderId="17" xfId="0" applyFont="1" applyBorder="1" applyAlignment="1">
      <alignment horizontal="left" vertical="center" readingOrder="1"/>
    </xf>
    <xf numFmtId="0" fontId="19" fillId="0" borderId="17" xfId="0" applyFont="1" applyBorder="1" applyAlignment="1">
      <alignment horizontal="left" vertical="center" readingOrder="1"/>
    </xf>
    <xf numFmtId="0" fontId="17" fillId="2" borderId="17" xfId="0" applyFont="1" applyFill="1" applyBorder="1" applyAlignment="1">
      <alignment horizontal="left" vertical="center" readingOrder="1"/>
    </xf>
    <xf numFmtId="0" fontId="17" fillId="0" borderId="17" xfId="0" applyFont="1" applyBorder="1" applyAlignment="1">
      <alignment horizontal="left" vertical="center" readingOrder="1"/>
    </xf>
    <xf numFmtId="0" fontId="18" fillId="0" borderId="17" xfId="0" applyFont="1" applyBorder="1" applyAlignment="1">
      <alignment horizontal="left" vertical="center" readingOrder="1"/>
    </xf>
    <xf numFmtId="0" fontId="16" fillId="7" borderId="17" xfId="0" applyFont="1" applyFill="1" applyBorder="1" applyAlignment="1">
      <alignment horizontal="left" vertical="center" readingOrder="1"/>
    </xf>
    <xf numFmtId="0" fontId="19" fillId="7" borderId="17" xfId="0" applyFont="1" applyFill="1" applyBorder="1" applyAlignment="1">
      <alignment horizontal="left" vertical="center" readingOrder="1"/>
    </xf>
    <xf numFmtId="0" fontId="16" fillId="8" borderId="17" xfId="0" applyFont="1" applyFill="1" applyBorder="1" applyAlignment="1">
      <alignment horizontal="left" vertical="center" readingOrder="1"/>
    </xf>
    <xf numFmtId="0" fontId="19" fillId="8" borderId="17" xfId="0" applyFont="1" applyFill="1" applyBorder="1" applyAlignment="1">
      <alignment horizontal="left" vertical="center" readingOrder="1"/>
    </xf>
    <xf numFmtId="0" fontId="16" fillId="4" borderId="17" xfId="0" applyFont="1" applyFill="1" applyBorder="1" applyAlignment="1">
      <alignment horizontal="left" vertical="center" readingOrder="1"/>
    </xf>
    <xf numFmtId="0" fontId="16" fillId="3" borderId="17" xfId="0" applyFont="1" applyFill="1" applyBorder="1" applyAlignment="1">
      <alignment horizontal="left" vertical="center" readingOrder="1"/>
    </xf>
    <xf numFmtId="0" fontId="19" fillId="3" borderId="17" xfId="0" applyFont="1" applyFill="1" applyBorder="1" applyAlignment="1">
      <alignment horizontal="left" vertical="center" readingOrder="1"/>
    </xf>
    <xf numFmtId="0" fontId="17" fillId="8" borderId="17" xfId="0" applyFont="1" applyFill="1" applyBorder="1" applyAlignment="1">
      <alignment horizontal="left" vertical="center" readingOrder="1"/>
    </xf>
    <xf numFmtId="0" fontId="18" fillId="8" borderId="17" xfId="0" applyFont="1" applyFill="1" applyBorder="1" applyAlignment="1">
      <alignment horizontal="left" vertical="center" readingOrder="1"/>
    </xf>
    <xf numFmtId="0" fontId="16" fillId="4" borderId="17" xfId="0" applyFont="1" applyFill="1" applyBorder="1" applyAlignment="1">
      <alignment horizontal="left" readingOrder="1"/>
    </xf>
    <xf numFmtId="0" fontId="16" fillId="5" borderId="17" xfId="0" applyFont="1" applyFill="1" applyBorder="1" applyAlignment="1">
      <alignment horizontal="left" vertical="center" readingOrder="1"/>
    </xf>
    <xf numFmtId="0" fontId="19" fillId="5" borderId="17" xfId="0" applyFont="1" applyFill="1" applyBorder="1" applyAlignment="1">
      <alignment horizontal="left" vertical="center" readingOrder="1"/>
    </xf>
    <xf numFmtId="0" fontId="17" fillId="0" borderId="17" xfId="0" applyFont="1" applyBorder="1" applyAlignment="1">
      <alignment horizontal="left" readingOrder="1"/>
    </xf>
    <xf numFmtId="0" fontId="16" fillId="6" borderId="17" xfId="0" applyFont="1" applyFill="1" applyBorder="1" applyAlignment="1">
      <alignment horizontal="left" vertical="center" readingOrder="1"/>
    </xf>
    <xf numFmtId="0" fontId="19" fillId="6" borderId="17" xfId="0" applyFont="1" applyFill="1" applyBorder="1" applyAlignment="1">
      <alignment horizontal="left" vertical="center" readingOrder="1"/>
    </xf>
    <xf numFmtId="0" fontId="22" fillId="10" borderId="21" xfId="0" applyFont="1" applyFill="1" applyBorder="1" applyAlignment="1">
      <alignment horizontal="left" vertical="center" wrapText="1" readingOrder="1"/>
    </xf>
    <xf numFmtId="0" fontId="16" fillId="10" borderId="21" xfId="0" applyFont="1" applyFill="1" applyBorder="1" applyAlignment="1">
      <alignment horizontal="left" vertical="center" wrapText="1" readingOrder="1"/>
    </xf>
    <xf numFmtId="0" fontId="22" fillId="11" borderId="22" xfId="0" applyFont="1" applyFill="1" applyBorder="1" applyAlignment="1">
      <alignment horizontal="left" vertical="center" wrapText="1" readingOrder="1"/>
    </xf>
    <xf numFmtId="0" fontId="16" fillId="11" borderId="22" xfId="0" applyFont="1" applyFill="1" applyBorder="1" applyAlignment="1">
      <alignment horizontal="left" vertical="center" wrapText="1" readingOrder="1"/>
    </xf>
    <xf numFmtId="0" fontId="22" fillId="10" borderId="22" xfId="0" applyFont="1" applyFill="1" applyBorder="1" applyAlignment="1">
      <alignment horizontal="left" vertical="center" wrapText="1" readingOrder="1"/>
    </xf>
    <xf numFmtId="0" fontId="16" fillId="10" borderId="22" xfId="0" applyFont="1" applyFill="1" applyBorder="1" applyAlignment="1">
      <alignment horizontal="left" vertical="center" wrapText="1" readingOrder="1"/>
    </xf>
    <xf numFmtId="0" fontId="22" fillId="10" borderId="22" xfId="0" applyFont="1" applyFill="1" applyBorder="1" applyAlignment="1">
      <alignment horizontal="left" wrapText="1" readingOrder="1"/>
    </xf>
    <xf numFmtId="0" fontId="22" fillId="11" borderId="22" xfId="0" applyFont="1" applyFill="1" applyBorder="1" applyAlignment="1">
      <alignment horizontal="left" wrapText="1" readingOrder="1"/>
    </xf>
    <xf numFmtId="49" fontId="5" fillId="0" borderId="0" xfId="0" applyNumberFormat="1" applyFont="1" applyAlignment="1">
      <alignment horizontal="left" vertical="center"/>
    </xf>
    <xf numFmtId="49" fontId="4" fillId="0" borderId="0" xfId="0" applyNumberFormat="1" applyFont="1" applyAlignment="1">
      <alignment horizontal="left" vertical="center"/>
    </xf>
    <xf numFmtId="49" fontId="4" fillId="0" borderId="7" xfId="0" applyNumberFormat="1" applyFont="1" applyBorder="1" applyAlignment="1">
      <alignment horizontal="left" vertical="center"/>
    </xf>
    <xf numFmtId="0" fontId="4" fillId="0" borderId="0" xfId="3" applyFont="1" applyAlignment="1">
      <alignment horizontal="right" vertical="center"/>
    </xf>
    <xf numFmtId="49" fontId="5" fillId="0" borderId="0" xfId="3" applyNumberFormat="1" applyFont="1" applyAlignment="1">
      <alignment horizontal="left" vertical="center"/>
    </xf>
    <xf numFmtId="49" fontId="4" fillId="0" borderId="0" xfId="3" applyNumberFormat="1" applyFont="1" applyAlignment="1">
      <alignment horizontal="left" vertical="center"/>
    </xf>
    <xf numFmtId="49" fontId="5" fillId="0" borderId="7" xfId="3" applyNumberFormat="1" applyFont="1" applyBorder="1" applyAlignment="1">
      <alignment horizontal="left" vertical="center"/>
    </xf>
    <xf numFmtId="0" fontId="4" fillId="0" borderId="8" xfId="0" applyFont="1" applyBorder="1" applyAlignment="1">
      <alignment horizontal="right" vertical="center" wrapText="1"/>
    </xf>
    <xf numFmtId="0" fontId="4" fillId="0" borderId="0" xfId="0" applyFont="1" applyAlignment="1">
      <alignment horizontal="right" vertical="center" wrapText="1"/>
    </xf>
    <xf numFmtId="0" fontId="4" fillId="0" borderId="7" xfId="0" applyFont="1" applyBorder="1" applyAlignment="1">
      <alignment horizontal="right" vertical="center" wrapText="1"/>
    </xf>
    <xf numFmtId="0" fontId="4" fillId="0" borderId="0" xfId="3" applyFont="1" applyAlignment="1">
      <alignment horizontal="right" vertical="center" wrapText="1"/>
    </xf>
    <xf numFmtId="0" fontId="4" fillId="0" borderId="8" xfId="3" applyFont="1" applyBorder="1" applyAlignment="1">
      <alignment horizontal="right" vertical="center" wrapText="1"/>
    </xf>
    <xf numFmtId="0" fontId="4" fillId="0" borderId="7" xfId="3" applyFont="1" applyBorder="1" applyAlignment="1">
      <alignment horizontal="right" vertical="center" wrapText="1"/>
    </xf>
    <xf numFmtId="49" fontId="4" fillId="0" borderId="0" xfId="0" applyNumberFormat="1" applyFont="1" applyAlignment="1"/>
    <xf numFmtId="49" fontId="4" fillId="0" borderId="0" xfId="3" applyNumberFormat="1" applyFont="1" applyAlignment="1"/>
    <xf numFmtId="0" fontId="11" fillId="0" borderId="0" xfId="0" applyFont="1">
      <alignment vertical="center"/>
    </xf>
    <xf numFmtId="0" fontId="25" fillId="0" borderId="7" xfId="0" applyFont="1" applyBorder="1" applyAlignment="1">
      <alignment horizontal="right" vertical="center"/>
    </xf>
    <xf numFmtId="0" fontId="12" fillId="12" borderId="0" xfId="0" applyFont="1" applyFill="1" applyAlignment="1">
      <alignment horizontal="center" vertical="center"/>
    </xf>
    <xf numFmtId="0" fontId="26" fillId="13" borderId="0" xfId="0" applyFont="1" applyFill="1" applyAlignment="1"/>
    <xf numFmtId="2" fontId="26" fillId="0" borderId="0" xfId="0" applyNumberFormat="1" applyFont="1" applyAlignment="1"/>
    <xf numFmtId="179" fontId="26" fillId="0" borderId="0" xfId="0" applyNumberFormat="1" applyFont="1" applyAlignment="1"/>
    <xf numFmtId="180" fontId="26" fillId="0" borderId="0" xfId="0" applyNumberFormat="1" applyFont="1" applyAlignment="1"/>
    <xf numFmtId="9" fontId="26" fillId="0" borderId="0" xfId="0" applyNumberFormat="1" applyFont="1" applyAlignment="1"/>
    <xf numFmtId="181" fontId="26" fillId="0" borderId="0" xfId="0" applyNumberFormat="1" applyFont="1" applyAlignment="1"/>
    <xf numFmtId="0" fontId="12" fillId="0" borderId="0" xfId="5" applyFont="1"/>
    <xf numFmtId="2" fontId="28" fillId="0" borderId="0" xfId="0" applyNumberFormat="1" applyFont="1" applyAlignment="1"/>
    <xf numFmtId="179" fontId="28" fillId="0" borderId="0" xfId="0" applyNumberFormat="1" applyFont="1" applyAlignment="1"/>
    <xf numFmtId="180" fontId="28" fillId="0" borderId="0" xfId="0" applyNumberFormat="1" applyFont="1" applyAlignment="1"/>
    <xf numFmtId="0" fontId="26" fillId="14" borderId="0" xfId="0" applyFont="1" applyFill="1" applyAlignment="1"/>
    <xf numFmtId="0" fontId="26" fillId="0" borderId="0" xfId="0" applyFont="1" applyAlignment="1"/>
    <xf numFmtId="0" fontId="26" fillId="15" borderId="0" xfId="0" applyFont="1" applyFill="1" applyAlignment="1"/>
    <xf numFmtId="0" fontId="13" fillId="16" borderId="0" xfId="0" applyFont="1" applyFill="1" applyAlignment="1"/>
    <xf numFmtId="0" fontId="13" fillId="17" borderId="0" xfId="0" applyFont="1" applyFill="1" applyAlignment="1"/>
    <xf numFmtId="181" fontId="28" fillId="0" borderId="0" xfId="0" applyNumberFormat="1" applyFont="1" applyAlignment="1"/>
    <xf numFmtId="0" fontId="13" fillId="18" borderId="0" xfId="0" applyFont="1" applyFill="1" applyAlignment="1"/>
    <xf numFmtId="0" fontId="13" fillId="19" borderId="0" xfId="0" applyFont="1" applyFill="1" applyAlignment="1"/>
    <xf numFmtId="11" fontId="26" fillId="0" borderId="0" xfId="0" applyNumberFormat="1" applyFont="1" applyAlignment="1"/>
    <xf numFmtId="49" fontId="4" fillId="0" borderId="0" xfId="0" applyNumberFormat="1" applyFont="1" applyAlignment="1">
      <alignment horizontal="center" vertical="center"/>
    </xf>
    <xf numFmtId="49" fontId="2" fillId="0" borderId="1" xfId="3" applyNumberFormat="1" applyFont="1" applyBorder="1" applyAlignment="1">
      <alignment horizontal="center" vertical="center"/>
    </xf>
    <xf numFmtId="49" fontId="2" fillId="0" borderId="0" xfId="3" applyNumberFormat="1" applyFont="1" applyAlignment="1">
      <alignment horizontal="center" vertical="center"/>
    </xf>
    <xf numFmtId="0" fontId="1" fillId="0" borderId="0" xfId="6"/>
    <xf numFmtId="0" fontId="0" fillId="51" borderId="0" xfId="0" applyFill="1">
      <alignment vertical="center"/>
    </xf>
    <xf numFmtId="182" fontId="12" fillId="0" borderId="0" xfId="5" applyNumberFormat="1" applyFont="1"/>
    <xf numFmtId="0" fontId="21" fillId="52" borderId="22" xfId="0" applyFont="1" applyFill="1" applyBorder="1" applyAlignment="1">
      <alignment horizontal="left" wrapText="1" readingOrder="1"/>
    </xf>
    <xf numFmtId="0" fontId="21" fillId="53" borderId="21" xfId="0" applyFont="1" applyFill="1" applyBorder="1" applyAlignment="1">
      <alignment horizontal="left" wrapText="1" readingOrder="1"/>
    </xf>
    <xf numFmtId="0" fontId="21" fillId="53" borderId="22" xfId="0" applyFont="1" applyFill="1" applyBorder="1" applyAlignment="1">
      <alignment horizontal="left" wrapText="1" readingOrder="1"/>
    </xf>
    <xf numFmtId="0" fontId="21" fillId="53" borderId="22" xfId="0" applyFont="1" applyFill="1" applyBorder="1" applyAlignment="1">
      <alignment horizontal="left" vertical="center" wrapText="1" readingOrder="1"/>
    </xf>
    <xf numFmtId="0" fontId="20" fillId="54" borderId="18" xfId="0" applyFont="1" applyFill="1" applyBorder="1" applyAlignment="1">
      <alignment horizontal="center" vertical="center" wrapText="1" readingOrder="1"/>
    </xf>
    <xf numFmtId="0" fontId="55" fillId="54" borderId="22" xfId="0" applyFont="1" applyFill="1" applyBorder="1" applyAlignment="1">
      <alignment horizontal="left" wrapText="1" readingOrder="1"/>
    </xf>
    <xf numFmtId="0" fontId="55" fillId="54" borderId="22" xfId="0" applyFont="1" applyFill="1" applyBorder="1" applyAlignment="1">
      <alignment horizontal="left" vertical="center" wrapText="1" readingOrder="1"/>
    </xf>
    <xf numFmtId="0" fontId="0" fillId="55" borderId="0" xfId="0" applyFill="1">
      <alignment vertical="center"/>
    </xf>
    <xf numFmtId="49" fontId="4" fillId="55" borderId="0" xfId="3" applyNumberFormat="1" applyFont="1" applyFill="1" applyAlignment="1">
      <alignment horizontal="left" vertical="center"/>
    </xf>
    <xf numFmtId="0" fontId="4" fillId="55" borderId="0" xfId="3" applyFont="1" applyFill="1" applyAlignment="1">
      <alignment horizontal="right" vertical="center" wrapText="1"/>
    </xf>
    <xf numFmtId="0" fontId="4" fillId="55" borderId="0" xfId="3" applyFont="1" applyFill="1" applyAlignment="1">
      <alignment horizontal="right" vertical="center"/>
    </xf>
    <xf numFmtId="10" fontId="0" fillId="0" borderId="0" xfId="0" applyNumberFormat="1">
      <alignment vertical="center"/>
    </xf>
    <xf numFmtId="9" fontId="4" fillId="0" borderId="0" xfId="0" applyNumberFormat="1" applyFont="1" applyAlignment="1">
      <alignment horizontal="right" vertical="center" wrapText="1"/>
    </xf>
    <xf numFmtId="0" fontId="28" fillId="13" borderId="0" xfId="0" applyFont="1" applyFill="1" applyAlignment="1"/>
    <xf numFmtId="9" fontId="25" fillId="0" borderId="0" xfId="0" applyNumberFormat="1" applyFont="1" applyAlignment="1">
      <alignment horizontal="right" vertical="center" wrapText="1"/>
    </xf>
    <xf numFmtId="0" fontId="28" fillId="14" borderId="0" xfId="0" applyFont="1" applyFill="1" applyAlignment="1"/>
    <xf numFmtId="9" fontId="0" fillId="0" borderId="0" xfId="0" applyNumberFormat="1">
      <alignment vertical="center"/>
    </xf>
    <xf numFmtId="0" fontId="2" fillId="0" borderId="0" xfId="3" applyFont="1" applyAlignment="1">
      <alignment horizontal="right" vertical="center" wrapText="1"/>
    </xf>
    <xf numFmtId="183" fontId="0" fillId="0" borderId="0" xfId="0" applyNumberFormat="1">
      <alignment vertical="center"/>
    </xf>
    <xf numFmtId="49" fontId="2" fillId="0" borderId="0" xfId="0" applyNumberFormat="1" applyFont="1" applyAlignment="1">
      <alignment horizontal="left" vertical="center"/>
    </xf>
    <xf numFmtId="0" fontId="56" fillId="0" borderId="0" xfId="0" applyFont="1">
      <alignment vertical="center"/>
    </xf>
    <xf numFmtId="178" fontId="0" fillId="0" borderId="0" xfId="0" applyNumberFormat="1">
      <alignment vertical="center"/>
    </xf>
    <xf numFmtId="182" fontId="0" fillId="0" borderId="0" xfId="0" applyNumberFormat="1">
      <alignment vertical="center"/>
    </xf>
    <xf numFmtId="10" fontId="0" fillId="56" borderId="0" xfId="0" applyNumberFormat="1" applyFill="1">
      <alignment vertical="center"/>
    </xf>
    <xf numFmtId="10" fontId="0" fillId="57" borderId="0" xfId="0" applyNumberFormat="1" applyFill="1">
      <alignment vertical="center"/>
    </xf>
    <xf numFmtId="9" fontId="4" fillId="57" borderId="0" xfId="0" applyNumberFormat="1" applyFont="1" applyFill="1" applyAlignment="1">
      <alignment horizontal="right" vertical="center" wrapText="1"/>
    </xf>
    <xf numFmtId="0" fontId="0" fillId="58" borderId="0" xfId="0" applyFill="1">
      <alignment vertical="center"/>
    </xf>
    <xf numFmtId="10" fontId="0" fillId="58" borderId="0" xfId="0" applyNumberFormat="1" applyFill="1">
      <alignment vertical="center"/>
    </xf>
    <xf numFmtId="11" fontId="0" fillId="0" borderId="0" xfId="0" applyNumberFormat="1" applyAlignment="1">
      <alignment horizontal="center" vertical="center"/>
    </xf>
    <xf numFmtId="9" fontId="0" fillId="0" borderId="0" xfId="0" applyNumberFormat="1" applyAlignment="1">
      <alignment horizontal="center" vertical="center"/>
    </xf>
    <xf numFmtId="11" fontId="13" fillId="0" borderId="0" xfId="0" applyNumberFormat="1" applyFont="1" applyAlignment="1">
      <alignment horizontal="center" vertical="center" wrapText="1"/>
    </xf>
    <xf numFmtId="0" fontId="13" fillId="0" borderId="0" xfId="0" applyFont="1" applyAlignment="1">
      <alignment horizontal="center" vertical="center" wrapText="1"/>
    </xf>
    <xf numFmtId="0" fontId="13" fillId="0" borderId="0" xfId="6" applyFont="1" applyAlignment="1">
      <alignment horizontal="center" vertical="center" wrapText="1"/>
    </xf>
    <xf numFmtId="0" fontId="0" fillId="59" borderId="0" xfId="0" applyFill="1" applyAlignment="1">
      <alignment horizontal="center" vertical="center"/>
    </xf>
    <xf numFmtId="0" fontId="0" fillId="60" borderId="0" xfId="0" applyFill="1" applyAlignment="1">
      <alignment horizontal="center" vertical="center"/>
    </xf>
    <xf numFmtId="0" fontId="0" fillId="61" borderId="0" xfId="0" applyFill="1">
      <alignment vertical="center"/>
    </xf>
    <xf numFmtId="0" fontId="57" fillId="0" borderId="0" xfId="91"/>
    <xf numFmtId="9" fontId="57" fillId="0" borderId="0" xfId="91" applyNumberFormat="1"/>
    <xf numFmtId="184" fontId="57" fillId="0" borderId="0" xfId="91" applyNumberFormat="1"/>
    <xf numFmtId="0" fontId="57" fillId="0" borderId="0" xfId="91" applyAlignment="1">
      <alignment vertical="center"/>
    </xf>
    <xf numFmtId="11" fontId="57" fillId="0" borderId="0" xfId="91" applyNumberFormat="1" applyAlignment="1">
      <alignment horizontal="center" vertical="center"/>
    </xf>
    <xf numFmtId="11" fontId="57" fillId="0" borderId="0" xfId="91" applyNumberFormat="1" applyAlignment="1">
      <alignment horizontal="center"/>
    </xf>
    <xf numFmtId="0" fontId="57" fillId="0" borderId="0" xfId="91" applyAlignment="1">
      <alignment horizontal="right"/>
    </xf>
    <xf numFmtId="178" fontId="57" fillId="0" borderId="0" xfId="91" applyNumberFormat="1"/>
    <xf numFmtId="177" fontId="57" fillId="0" borderId="0" xfId="91" applyNumberFormat="1"/>
    <xf numFmtId="11" fontId="57" fillId="0" borderId="0" xfId="91" applyNumberFormat="1"/>
    <xf numFmtId="185" fontId="57" fillId="0" borderId="0" xfId="91" applyNumberFormat="1"/>
    <xf numFmtId="0" fontId="57" fillId="0" borderId="0" xfId="91" applyAlignment="1">
      <alignment horizontal="center"/>
    </xf>
    <xf numFmtId="11" fontId="11" fillId="0" borderId="0" xfId="91" applyNumberFormat="1" applyFont="1"/>
    <xf numFmtId="0" fontId="57" fillId="62" borderId="0" xfId="91" applyFill="1"/>
    <xf numFmtId="0" fontId="57" fillId="55" borderId="0" xfId="91" applyFill="1"/>
    <xf numFmtId="11" fontId="57" fillId="55" borderId="0" xfId="91" applyNumberFormat="1" applyFill="1"/>
    <xf numFmtId="11" fontId="11" fillId="55" borderId="0" xfId="91" applyNumberFormat="1" applyFont="1" applyFill="1"/>
    <xf numFmtId="0" fontId="57" fillId="58" borderId="0" xfId="91" applyFill="1"/>
    <xf numFmtId="184" fontId="57" fillId="58" borderId="0" xfId="91" applyNumberFormat="1" applyFill="1"/>
    <xf numFmtId="0" fontId="57" fillId="59" borderId="0" xfId="91" applyFill="1"/>
    <xf numFmtId="184" fontId="57" fillId="59" borderId="0" xfId="91" applyNumberFormat="1" applyFill="1"/>
    <xf numFmtId="0" fontId="57" fillId="63" borderId="0" xfId="91" applyFill="1"/>
    <xf numFmtId="184" fontId="57" fillId="63" borderId="0" xfId="91" applyNumberFormat="1" applyFill="1"/>
    <xf numFmtId="0" fontId="57" fillId="64" borderId="0" xfId="91" applyFill="1"/>
    <xf numFmtId="184" fontId="57" fillId="64" borderId="0" xfId="91" applyNumberFormat="1" applyFill="1"/>
    <xf numFmtId="0" fontId="57" fillId="65" borderId="0" xfId="91" applyFill="1"/>
    <xf numFmtId="184" fontId="57" fillId="65" borderId="0" xfId="91" applyNumberFormat="1" applyFill="1"/>
    <xf numFmtId="0" fontId="57" fillId="66" borderId="0" xfId="91" applyFill="1"/>
    <xf numFmtId="184" fontId="57" fillId="66" borderId="0" xfId="91" applyNumberFormat="1" applyFill="1"/>
    <xf numFmtId="184" fontId="57" fillId="60" borderId="0" xfId="91" applyNumberFormat="1" applyFill="1"/>
    <xf numFmtId="0" fontId="57" fillId="67" borderId="0" xfId="91" applyFill="1"/>
    <xf numFmtId="184" fontId="57" fillId="67" borderId="0" xfId="91" applyNumberFormat="1" applyFill="1"/>
    <xf numFmtId="0" fontId="11" fillId="0" borderId="0" xfId="91" applyFont="1"/>
    <xf numFmtId="11" fontId="0" fillId="0" borderId="0" xfId="0" applyNumberFormat="1">
      <alignment vertical="center"/>
    </xf>
    <xf numFmtId="0" fontId="57" fillId="14" borderId="0" xfId="91" applyFill="1" applyAlignment="1">
      <alignment horizontal="center"/>
    </xf>
    <xf numFmtId="0" fontId="57" fillId="14" borderId="0" xfId="91" applyFill="1"/>
    <xf numFmtId="10" fontId="57" fillId="0" borderId="0" xfId="91" applyNumberFormat="1"/>
    <xf numFmtId="0" fontId="0" fillId="0" borderId="7" xfId="0" applyBorder="1" applyAlignment="1">
      <alignment horizontal="center" vertical="center"/>
    </xf>
    <xf numFmtId="0" fontId="13" fillId="0" borderId="7" xfId="0" applyFont="1" applyBorder="1" applyAlignment="1">
      <alignment horizontal="center" vertical="center"/>
    </xf>
    <xf numFmtId="0" fontId="20" fillId="9" borderId="19" xfId="0" applyFont="1" applyFill="1" applyBorder="1" applyAlignment="1">
      <alignment horizontal="center" vertical="center" wrapText="1" readingOrder="1"/>
    </xf>
    <xf numFmtId="0" fontId="20" fillId="9" borderId="20" xfId="0" applyFont="1" applyFill="1" applyBorder="1" applyAlignment="1">
      <alignment horizontal="center" vertical="center" wrapText="1" readingOrder="1"/>
    </xf>
    <xf numFmtId="0" fontId="57" fillId="0" borderId="0" xfId="91" applyAlignment="1">
      <alignment horizontal="center"/>
    </xf>
  </cellXfs>
  <cellStyles count="92">
    <cellStyle name="20% - Accent1 2" xfId="73" xr:uid="{16CF7FCB-9793-4851-B895-1AC38AA81433}"/>
    <cellStyle name="20% - Accent2 2" xfId="75" xr:uid="{1623980A-EE98-413F-8520-3E57105DC807}"/>
    <cellStyle name="20% - Accent3 2" xfId="77" xr:uid="{BC8845BB-28D6-4371-A30C-0499EFC2827D}"/>
    <cellStyle name="20% - Accent4 2" xfId="79" xr:uid="{C05A4BE7-99ED-4D0B-8D3F-9D8A08D93611}"/>
    <cellStyle name="20% - Accent5 2" xfId="81" xr:uid="{8D36F107-A829-4982-B06B-5942AEBCD2C7}"/>
    <cellStyle name="20% - Accent6 2" xfId="83" xr:uid="{CB01920A-7F63-4E10-9060-A7DE1FA33E48}"/>
    <cellStyle name="20% - 着色 1 2" xfId="48" xr:uid="{39468FE6-4777-4E88-9BED-3B93A2D68F4F}"/>
    <cellStyle name="20% - 着色 2 2" xfId="51" xr:uid="{173D49F2-AABF-4716-B40B-33BD11B887A5}"/>
    <cellStyle name="20% - 着色 3 2" xfId="54" xr:uid="{DFCDE0EF-8B72-43DC-BEE3-99AF5A480BF5}"/>
    <cellStyle name="20% - 着色 4 2" xfId="57" xr:uid="{C48B4844-5840-4578-A7AB-7BE528F9097E}"/>
    <cellStyle name="20% - 着色 5 2" xfId="60" xr:uid="{1CFBA1E3-8432-44A3-B2EB-7A39936F4A8B}"/>
    <cellStyle name="20% - 着色 6 2" xfId="63" xr:uid="{12313A6A-35C6-4003-B717-D009AE79EF38}"/>
    <cellStyle name="40% - Accent1 2" xfId="74" xr:uid="{FC69F012-38AA-449B-9F9D-C9A83B25E696}"/>
    <cellStyle name="40% - Accent2 2" xfId="76" xr:uid="{5AB3D07E-2C8D-4EB7-BC8C-97184BAD01AB}"/>
    <cellStyle name="40% - Accent3 2" xfId="78" xr:uid="{CFEA88F5-63C6-4072-8E30-122B4B2EB442}"/>
    <cellStyle name="40% - Accent4 2" xfId="80" xr:uid="{4C1F9AA5-F74C-476B-B976-1A6CDEE430D1}"/>
    <cellStyle name="40% - Accent5 2" xfId="82" xr:uid="{DDB13812-DFDB-421E-AA81-984FEA08066D}"/>
    <cellStyle name="40% - Accent6 2" xfId="84" xr:uid="{2BFE376F-0C14-4EFC-8C87-9C15E9888CDB}"/>
    <cellStyle name="40% - 着色 1 2" xfId="49" xr:uid="{B5554A40-AC4C-4D5A-948C-CA4B375EE88A}"/>
    <cellStyle name="40% - 着色 2 2" xfId="52" xr:uid="{8859DAAE-C58E-4FFF-AD07-EF563AC24F6F}"/>
    <cellStyle name="40% - 着色 3 2" xfId="55" xr:uid="{55CF832B-8388-4277-8B26-532B0FDF488E}"/>
    <cellStyle name="40% - 着色 4 2" xfId="58" xr:uid="{068513BA-8778-4D68-9B20-09BD41C99907}"/>
    <cellStyle name="40% - 着色 5 2" xfId="61" xr:uid="{D6E0C689-9023-4079-9DC4-7A3CB6AE31B1}"/>
    <cellStyle name="40% - 着色 6 2" xfId="64" xr:uid="{94758226-02C4-448D-A60D-B110576C5343}"/>
    <cellStyle name="60% - Accent1 2" xfId="66" xr:uid="{4F477B90-BC96-418F-80FD-D19EC31CABA9}"/>
    <cellStyle name="60% - Accent2 2" xfId="67" xr:uid="{5BF0A414-9D9A-41F7-A9A2-80AD8ADDAEE4}"/>
    <cellStyle name="60% - Accent3 2" xfId="68" xr:uid="{D8821066-B55E-4848-A64B-CA3005F1D6AF}"/>
    <cellStyle name="60% - Accent4 2" xfId="69" xr:uid="{82BBF3F6-92BC-4E49-BFF9-56C06FFC81C0}"/>
    <cellStyle name="60% - Accent5 2" xfId="70" xr:uid="{A999112A-3678-432B-A13C-D115BF44EB3A}"/>
    <cellStyle name="60% - Accent6 2" xfId="71" xr:uid="{EBEFD689-D415-4C81-89CD-EF9B7FDF7223}"/>
    <cellStyle name="Body: normal cell" xfId="8" xr:uid="{E241528C-C343-4714-A4B2-CB3D10BAFA1B}"/>
    <cellStyle name="Body: normal cell 2" xfId="29" xr:uid="{35BAA717-AC5B-4DDB-96A8-EA8DE00EA135}"/>
    <cellStyle name="Comma 2" xfId="88" xr:uid="{A70EAA1E-C33E-439B-9F5B-D3B156554F6C}"/>
    <cellStyle name="Font: Calibri, 9pt regular" xfId="14" xr:uid="{6D6E935B-EB99-4FDB-A75E-87FC41B7B15E}"/>
    <cellStyle name="Font: Calibri, 9pt regular 2" xfId="25" xr:uid="{C1F44E02-325C-4389-B141-109B07ED5714}"/>
    <cellStyle name="Footnotes: all except top row" xfId="17" xr:uid="{944F6E97-8D76-43EC-A2C0-A4BBF06FD5ED}"/>
    <cellStyle name="Footnotes: top row" xfId="12" xr:uid="{A0EF55D1-F212-46AA-AC9D-F0883AF3803F}"/>
    <cellStyle name="Footnotes: top row 2" xfId="30" xr:uid="{14551F04-7347-4C88-AC23-7751D2E5E3B0}"/>
    <cellStyle name="Header: bottom row" xfId="7" xr:uid="{854073B1-F04D-42D4-9896-EF2D2781D85F}"/>
    <cellStyle name="Header: bottom row 2" xfId="26" xr:uid="{5513313D-A4B0-456D-A120-5FC0A10FA7DE}"/>
    <cellStyle name="Header: top rows" xfId="9" xr:uid="{78FE9128-B413-4CCD-905D-2CC9C55B5139}"/>
    <cellStyle name="Neutral 2" xfId="65" xr:uid="{0D7AF2ED-B569-4A0B-B42B-F149820AB315}"/>
    <cellStyle name="Normal 2" xfId="5" xr:uid="{AE309EEF-B474-447C-9306-105009DF0ACB}"/>
    <cellStyle name="Normal 2 2" xfId="86" xr:uid="{BC4962BD-44E6-4484-BB85-727FAEDD08D8}"/>
    <cellStyle name="Normal 2 3" xfId="24" xr:uid="{EA6D4AC8-7498-422D-867F-305F56FFE10F}"/>
    <cellStyle name="Normal 3" xfId="19" xr:uid="{A5A8B658-FBBA-4253-B200-C85940336F57}"/>
    <cellStyle name="Normal 3 2" xfId="85" xr:uid="{32A26315-662B-4F65-995B-BD0B823A27F5}"/>
    <cellStyle name="Normal 4" xfId="20" xr:uid="{4AAE2714-21FF-4562-9E8B-6BDC7EAFDA3C}"/>
    <cellStyle name="Normal 4 2 2" xfId="87" xr:uid="{A61CD137-D84D-490A-A107-6D4146D29C2E}"/>
    <cellStyle name="Normal 5" xfId="21" xr:uid="{75CD5909-2D3F-49D0-B1EB-2118FF8B8873}"/>
    <cellStyle name="Normal 58" xfId="23" xr:uid="{D1F23AB6-031E-4EAE-96A7-8DEBD4C2BF92}"/>
    <cellStyle name="Normal 6" xfId="22" xr:uid="{614A89EB-50BA-40CA-B2B3-D8A986193654}"/>
    <cellStyle name="Normal 7" xfId="90" xr:uid="{1EB3AACF-FA8D-4C4D-A488-9D8BF0FF5F0A}"/>
    <cellStyle name="Note 2" xfId="72" xr:uid="{AD6563BD-02A8-4D20-8D08-B2A0CEA6C7EE}"/>
    <cellStyle name="Parent row" xfId="11" xr:uid="{B69B0E65-5AA7-42DC-BDA7-95E60E5616EC}"/>
    <cellStyle name="Parent row 2" xfId="28" xr:uid="{A5814009-9CF0-4126-A85E-EDCC1A290D54}"/>
    <cellStyle name="Section Break" xfId="13" xr:uid="{EE24867D-9A89-4129-BDBE-D0335F6D0BA6}"/>
    <cellStyle name="Section Break: parent row" xfId="10" xr:uid="{8CBBAC58-4752-4A8B-898F-A98E800C0F13}"/>
    <cellStyle name="Table title" xfId="18" xr:uid="{86269DD2-0ED2-40C9-9EF0-6EBCABF1BE14}"/>
    <cellStyle name="Table title 2" xfId="27" xr:uid="{D30A6167-F113-4FA8-8CC5-766C6DC484F9}"/>
    <cellStyle name="标题 1 2" xfId="32" xr:uid="{817C7D19-0CAF-4FFA-8D9A-E461B15A1D60}"/>
    <cellStyle name="标题 2 2" xfId="33" xr:uid="{D737CC91-7148-4CF4-AA69-3B3D560FD80C}"/>
    <cellStyle name="标题 3 2" xfId="34" xr:uid="{18A9B362-E6A3-49F3-B8D2-A65B29A70219}"/>
    <cellStyle name="标题 4 2" xfId="35" xr:uid="{B4106395-17D0-4398-94BE-F1C3D3646C11}"/>
    <cellStyle name="标题 5" xfId="31" xr:uid="{615EFE89-3A5B-4D22-8DF4-93C79498BD4C}"/>
    <cellStyle name="差 2" xfId="37" xr:uid="{CCD0C9D2-42CD-4DEF-9949-549AFCA5126A}"/>
    <cellStyle name="常规" xfId="0" builtinId="0"/>
    <cellStyle name="常规 2" xfId="1" xr:uid="{B52188AC-8A2E-4DF0-8738-A391F41DA9EA}"/>
    <cellStyle name="常规 3" xfId="2" xr:uid="{1E2187EA-E297-459A-BE47-2D445B2A9B0A}"/>
    <cellStyle name="常规 4" xfId="3" xr:uid="{C1782E0D-640C-4966-8EEA-A7158871CCB9}"/>
    <cellStyle name="常规 5" xfId="6" xr:uid="{97CA537C-239F-46EF-B4A7-3F85336C4FC9}"/>
    <cellStyle name="常规 6" xfId="89" xr:uid="{D2D2BD56-C1FA-450A-9B07-617A276BBA0D}"/>
    <cellStyle name="常规 7" xfId="91" xr:uid="{B13B731D-0CC5-437D-B598-884138AAF3F3}"/>
    <cellStyle name="超链接 2" xfId="4" xr:uid="{2242527A-64B5-44E2-9CDD-FD51986A3E9A}"/>
    <cellStyle name="超链接 3" xfId="15" xr:uid="{799C6558-4D77-422F-B88D-988841FF17E0}"/>
    <cellStyle name="好 2" xfId="36" xr:uid="{F49C938B-7271-4064-9BD7-213103739306}"/>
    <cellStyle name="汇总 2" xfId="46" xr:uid="{2C570657-5298-4B12-8631-B2DC110BB581}"/>
    <cellStyle name="计算 2" xfId="40" xr:uid="{6475D7BD-5352-4995-9240-6A0E51F59CAA}"/>
    <cellStyle name="检查单元格 2" xfId="42" xr:uid="{C4D9004F-9A8D-4BCC-9681-89CB8653F425}"/>
    <cellStyle name="解释性文本 2" xfId="45" xr:uid="{5FC7C3C5-1B26-4999-B05D-C94D0A67813B}"/>
    <cellStyle name="警告文本 2" xfId="43" xr:uid="{784D068C-583E-4779-868A-83C668F795B8}"/>
    <cellStyle name="链接单元格 2" xfId="41" xr:uid="{70572AFF-1A39-426B-97E1-9B7C14AE5C7A}"/>
    <cellStyle name="输出 2" xfId="39" xr:uid="{0029BA8F-60AD-4AAE-B2BD-9D30A5A18EDB}"/>
    <cellStyle name="输入 2" xfId="38" xr:uid="{498CA8A1-97F5-4C14-9760-7B13FFCAC569}"/>
    <cellStyle name="已访问的超链接 2" xfId="16" xr:uid="{D9979FDF-0931-4438-9248-C579E287E592}"/>
    <cellStyle name="着色 1 2" xfId="47" xr:uid="{7A453D4D-FDE1-4337-BFCC-869E3D1AE470}"/>
    <cellStyle name="着色 2 2" xfId="50" xr:uid="{C90247F7-E6A2-429B-914A-BB8943B34186}"/>
    <cellStyle name="着色 3 2" xfId="53" xr:uid="{48B0DD2C-D3D0-4723-ADC9-30E13643494D}"/>
    <cellStyle name="着色 4 2" xfId="56" xr:uid="{FB60A604-4896-4E9A-A9B6-8974C54F0B0D}"/>
    <cellStyle name="着色 5 2" xfId="59" xr:uid="{00706DF6-5549-44BE-9359-C4790542ACDE}"/>
    <cellStyle name="着色 6 2" xfId="62" xr:uid="{48A897E9-D8EE-4987-9950-8F54773A8DBF}"/>
    <cellStyle name="注释 2" xfId="44" xr:uid="{6F3EDD04-1B1B-410C-8F24-3432DA0B4E0A}"/>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right/>
        <top/>
        <bottom style="thick">
          <color theme="4"/>
        </bottom>
        <vertical/>
        <horizontal/>
      </border>
    </dxf>
    <dxf>
      <border>
        <left/>
        <right/>
        <top/>
        <bottom/>
        <vertical/>
        <horizontal style="dotted">
          <color theme="0" tint="-0.24994659260841701"/>
        </horizontal>
      </border>
    </dxf>
  </dxfs>
  <tableStyles count="1" defaultTableStyle="TableStyleMedium2" defaultPivotStyle="PivotStyleLight16">
    <tableStyle name="Table Style 1" pivot="0" count="2" xr9:uid="{FAA707B5-050D-4343-8397-FD6E4C78A2F9}">
      <tableStyleElement type="wholeTable" dxfId="12"/>
      <tableStyleElement type="headerRow"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5.3857007098250649E-2"/>
          <c:y val="9.9109854686706703E-2"/>
          <c:w val="0.51075711441242266"/>
          <c:h val="0.84442394910479757"/>
        </c:manualLayout>
      </c:layout>
      <c:scatterChart>
        <c:scatterStyle val="smoothMarker"/>
        <c:varyColors val="0"/>
        <c:ser>
          <c:idx val="0"/>
          <c:order val="0"/>
          <c:tx>
            <c:strRef>
              <c:f>'electrification forecast'!$A$2</c:f>
              <c:strCache>
                <c:ptCount val="1"/>
                <c:pt idx="0">
                  <c:v>agriculture and forestry 01T03</c:v>
                </c:pt>
              </c:strCache>
            </c:strRef>
          </c:tx>
          <c:spPr>
            <a:ln w="19050" cap="rnd">
              <a:solidFill>
                <a:schemeClr val="accent1"/>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forecast'!$B$2:$AX$2</c:f>
              <c:numCache>
                <c:formatCode>0%</c:formatCode>
                <c:ptCount val="49"/>
                <c:pt idx="0">
                  <c:v>0.2218940018147377</c:v>
                </c:pt>
                <c:pt idx="1">
                  <c:v>0.20826335625138859</c:v>
                </c:pt>
                <c:pt idx="2">
                  <c:v>0.206678666418846</c:v>
                </c:pt>
                <c:pt idx="3">
                  <c:v>0.20521064395716443</c:v>
                </c:pt>
                <c:pt idx="4">
                  <c:v>0.20833252495493645</c:v>
                </c:pt>
                <c:pt idx="5">
                  <c:v>0.21617171386848028</c:v>
                </c:pt>
                <c:pt idx="6">
                  <c:v>0.23798020289502381</c:v>
                </c:pt>
                <c:pt idx="7">
                  <c:v>0.25354534070380008</c:v>
                </c:pt>
                <c:pt idx="8">
                  <c:v>0.26415243307416969</c:v>
                </c:pt>
                <c:pt idx="9">
                  <c:v>0.26730613158465832</c:v>
                </c:pt>
                <c:pt idx="10">
                  <c:v>0.27076193141144816</c:v>
                </c:pt>
                <c:pt idx="11">
                  <c:v>0.27430397286924801</c:v>
                </c:pt>
                <c:pt idx="12">
                  <c:v>0.27782765293228823</c:v>
                </c:pt>
                <c:pt idx="13">
                  <c:v>0.28128215281064339</c:v>
                </c:pt>
                <c:pt idx="14">
                  <c:v>0.28464381800322003</c:v>
                </c:pt>
                <c:pt idx="15">
                  <c:v>0.28790311983513339</c:v>
                </c:pt>
                <c:pt idx="16">
                  <c:v>0.29105798035404512</c:v>
                </c:pt>
                <c:pt idx="17">
                  <c:v>0.29411023545698595</c:v>
                </c:pt>
                <c:pt idx="18">
                  <c:v>0.2970637125916758</c:v>
                </c:pt>
                <c:pt idx="19">
                  <c:v>0.2999231685717122</c:v>
                </c:pt>
                <c:pt idx="20">
                  <c:v>0.30269369873921503</c:v>
                </c:pt>
                <c:pt idx="21">
                  <c:v>0.30538041025219631</c:v>
                </c:pt>
                <c:pt idx="22">
                  <c:v>0.30798824582988676</c:v>
                </c:pt>
                <c:pt idx="23">
                  <c:v>0.31052189408954239</c:v>
                </c:pt>
                <c:pt idx="24">
                  <c:v>0.31298574987301298</c:v>
                </c:pt>
                <c:pt idx="25">
                  <c:v>0.31538390325602189</c:v>
                </c:pt>
                <c:pt idx="26">
                  <c:v>0.31772014469429599</c:v>
                </c:pt>
                <c:pt idx="27">
                  <c:v>0.31999797886913661</c:v>
                </c:pt>
                <c:pt idx="28">
                  <c:v>0.32222064281767637</c:v>
                </c:pt>
                <c:pt idx="29">
                  <c:v>0.32439112574241291</c:v>
                </c:pt>
                <c:pt idx="30">
                  <c:v>0.32651218898675222</c:v>
                </c:pt>
                <c:pt idx="31">
                  <c:v>0.32858638532563222</c:v>
                </c:pt>
                <c:pt idx="32">
                  <c:v>0.33061607712211999</c:v>
                </c:pt>
                <c:pt idx="33">
                  <c:v>0.33260345314337225</c:v>
                </c:pt>
                <c:pt idx="34">
                  <c:v>0.33455054397378636</c:v>
                </c:pt>
                <c:pt idx="35">
                  <c:v>0.3364592360470447</c:v>
                </c:pt>
                <c:pt idx="36">
                  <c:v>0.33833128436523652</c:v>
                </c:pt>
                <c:pt idx="37">
                  <c:v>0.34016832399674002</c:v>
                </c:pt>
                <c:pt idx="38">
                  <c:v>0.34197188045407234</c:v>
                </c:pt>
                <c:pt idx="39">
                  <c:v>0.34374337905411745</c:v>
                </c:pt>
                <c:pt idx="40">
                  <c:v>0.34548415335956134</c:v>
                </c:pt>
                <c:pt idx="41">
                  <c:v>0.34719545279420655</c:v>
                </c:pt>
                <c:pt idx="42">
                  <c:v>0.34915243307416971</c:v>
                </c:pt>
                <c:pt idx="43">
                  <c:v>0.35165243307416971</c:v>
                </c:pt>
                <c:pt idx="44">
                  <c:v>0.35415243307416966</c:v>
                </c:pt>
                <c:pt idx="45">
                  <c:v>0.35665243307416972</c:v>
                </c:pt>
                <c:pt idx="46">
                  <c:v>0.35915243307416966</c:v>
                </c:pt>
                <c:pt idx="47">
                  <c:v>0.36165243307416972</c:v>
                </c:pt>
                <c:pt idx="48">
                  <c:v>0.36415243307416967</c:v>
                </c:pt>
              </c:numCache>
            </c:numRef>
          </c:yVal>
          <c:smooth val="1"/>
          <c:extLst>
            <c:ext xmlns:c16="http://schemas.microsoft.com/office/drawing/2014/chart" uri="{C3380CC4-5D6E-409C-BE32-E72D297353CC}">
              <c16:uniqueId val="{00000000-92E7-45FE-976B-4E7F2452B94E}"/>
            </c:ext>
          </c:extLst>
        </c:ser>
        <c:ser>
          <c:idx val="1"/>
          <c:order val="1"/>
          <c:tx>
            <c:strRef>
              <c:f>'electrification forecast'!$A$3</c:f>
              <c:strCache>
                <c:ptCount val="1"/>
                <c:pt idx="0">
                  <c:v>appliances and electrical equipment 27</c:v>
                </c:pt>
              </c:strCache>
            </c:strRef>
          </c:tx>
          <c:spPr>
            <a:ln w="19050" cap="rnd">
              <a:solidFill>
                <a:schemeClr val="accent2"/>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forecast'!$B$3:$AX$3</c:f>
              <c:numCache>
                <c:formatCode>0%</c:formatCode>
                <c:ptCount val="49"/>
                <c:pt idx="0">
                  <c:v>0.58731979507143273</c:v>
                </c:pt>
                <c:pt idx="1">
                  <c:v>0.59610609937497228</c:v>
                </c:pt>
                <c:pt idx="2">
                  <c:v>0.65428182413216152</c:v>
                </c:pt>
                <c:pt idx="3">
                  <c:v>0.68712030640056398</c:v>
                </c:pt>
                <c:pt idx="4">
                  <c:v>0.70788052565492787</c:v>
                </c:pt>
                <c:pt idx="5">
                  <c:v>0.73649861991460119</c:v>
                </c:pt>
                <c:pt idx="6">
                  <c:v>0.77164317772932844</c:v>
                </c:pt>
                <c:pt idx="7">
                  <c:v>0.79723765670380198</c:v>
                </c:pt>
                <c:pt idx="8">
                  <c:v>0.79849577944293426</c:v>
                </c:pt>
                <c:pt idx="9">
                  <c:v>0.81293077636110811</c:v>
                </c:pt>
                <c:pt idx="10">
                  <c:v>0.8263980262495535</c:v>
                </c:pt>
                <c:pt idx="11">
                  <c:v>0.83903134026068238</c:v>
                </c:pt>
                <c:pt idx="12">
                  <c:v>0.85094058907314529</c:v>
                </c:pt>
                <c:pt idx="13">
                  <c:v>0.86221590976313223</c:v>
                </c:pt>
                <c:pt idx="14">
                  <c:v>0.87293168533770582</c:v>
                </c:pt>
                <c:pt idx="15">
                  <c:v>0.88314980939257859</c:v>
                </c:pt>
                <c:pt idx="16">
                  <c:v>0.8929222461358699</c:v>
                </c:pt>
                <c:pt idx="17">
                  <c:v>0.90229301083451419</c:v>
                </c:pt>
                <c:pt idx="18">
                  <c:v>0.91129970072376887</c:v>
                </c:pt>
                <c:pt idx="19">
                  <c:v>0.91997468425033491</c:v>
                </c:pt>
                <c:pt idx="20">
                  <c:v>0.9283460318303236</c:v>
                </c:pt>
                <c:pt idx="21">
                  <c:v>0.9364382505434955</c:v>
                </c:pt>
                <c:pt idx="22">
                  <c:v>0.94427286920621301</c:v>
                </c:pt>
                <c:pt idx="23">
                  <c:v>0.95</c:v>
                </c:pt>
                <c:pt idx="24">
                  <c:v>0.95</c:v>
                </c:pt>
                <c:pt idx="25">
                  <c:v>0.95</c:v>
                </c:pt>
                <c:pt idx="26">
                  <c:v>0.95</c:v>
                </c:pt>
                <c:pt idx="27">
                  <c:v>0.95</c:v>
                </c:pt>
                <c:pt idx="28">
                  <c:v>0.95</c:v>
                </c:pt>
                <c:pt idx="29">
                  <c:v>0.95</c:v>
                </c:pt>
                <c:pt idx="30">
                  <c:v>0.95</c:v>
                </c:pt>
                <c:pt idx="31">
                  <c:v>0.95</c:v>
                </c:pt>
                <c:pt idx="32">
                  <c:v>0.95</c:v>
                </c:pt>
                <c:pt idx="33">
                  <c:v>0.95</c:v>
                </c:pt>
                <c:pt idx="34">
                  <c:v>0.95</c:v>
                </c:pt>
                <c:pt idx="35">
                  <c:v>0.95</c:v>
                </c:pt>
                <c:pt idx="36">
                  <c:v>0.95</c:v>
                </c:pt>
                <c:pt idx="37">
                  <c:v>0.95</c:v>
                </c:pt>
                <c:pt idx="38">
                  <c:v>0.95</c:v>
                </c:pt>
                <c:pt idx="39">
                  <c:v>0.95</c:v>
                </c:pt>
                <c:pt idx="40">
                  <c:v>0.95</c:v>
                </c:pt>
                <c:pt idx="41">
                  <c:v>0.95</c:v>
                </c:pt>
                <c:pt idx="42">
                  <c:v>0.95</c:v>
                </c:pt>
                <c:pt idx="43">
                  <c:v>0.95</c:v>
                </c:pt>
                <c:pt idx="44">
                  <c:v>0.95</c:v>
                </c:pt>
                <c:pt idx="45">
                  <c:v>0.95</c:v>
                </c:pt>
                <c:pt idx="46">
                  <c:v>0.95</c:v>
                </c:pt>
                <c:pt idx="47">
                  <c:v>0.95</c:v>
                </c:pt>
                <c:pt idx="48">
                  <c:v>0.95</c:v>
                </c:pt>
              </c:numCache>
            </c:numRef>
          </c:yVal>
          <c:smooth val="1"/>
          <c:extLst>
            <c:ext xmlns:c16="http://schemas.microsoft.com/office/drawing/2014/chart" uri="{C3380CC4-5D6E-409C-BE32-E72D297353CC}">
              <c16:uniqueId val="{00000001-92E7-45FE-976B-4E7F2452B94E}"/>
            </c:ext>
          </c:extLst>
        </c:ser>
        <c:ser>
          <c:idx val="2"/>
          <c:order val="2"/>
          <c:tx>
            <c:strRef>
              <c:f>'electrification forecast'!$A$4</c:f>
              <c:strCache>
                <c:ptCount val="1"/>
                <c:pt idx="0">
                  <c:v>cement and other nonmetallic minerals 239</c:v>
                </c:pt>
              </c:strCache>
            </c:strRef>
          </c:tx>
          <c:spPr>
            <a:ln w="19050" cap="rnd">
              <a:solidFill>
                <a:schemeClr val="accent3"/>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forecast'!$B$4:$AX$4</c:f>
              <c:numCache>
                <c:formatCode>0%</c:formatCode>
                <c:ptCount val="49"/>
                <c:pt idx="0">
                  <c:v>0.44895267502326985</c:v>
                </c:pt>
                <c:pt idx="1">
                  <c:v>0.44884398585732349</c:v>
                </c:pt>
                <c:pt idx="2">
                  <c:v>0.46872302564793467</c:v>
                </c:pt>
                <c:pt idx="3">
                  <c:v>0.50267998733621388</c:v>
                </c:pt>
                <c:pt idx="4">
                  <c:v>0.52194185241979463</c:v>
                </c:pt>
                <c:pt idx="5">
                  <c:v>0.55596102562853711</c:v>
                </c:pt>
                <c:pt idx="6">
                  <c:v>0.62161399294099651</c:v>
                </c:pt>
                <c:pt idx="7">
                  <c:v>0.6115520066236434</c:v>
                </c:pt>
                <c:pt idx="8">
                  <c:v>0.65182728932026623</c:v>
                </c:pt>
                <c:pt idx="9">
                  <c:v>0.66564966842331119</c:v>
                </c:pt>
                <c:pt idx="10">
                  <c:v>0.67921367496798579</c:v>
                </c:pt>
                <c:pt idx="11">
                  <c:v>0.69232847815026122</c:v>
                </c:pt>
                <c:pt idx="12">
                  <c:v>0.70493191779303177</c:v>
                </c:pt>
                <c:pt idx="13">
                  <c:v>0.71701854255517683</c:v>
                </c:pt>
                <c:pt idx="14">
                  <c:v>0.72860764618146956</c:v>
                </c:pt>
                <c:pt idx="15">
                  <c:v>0.73972849727412948</c:v>
                </c:pt>
                <c:pt idx="16">
                  <c:v>0.75041337588738088</c:v>
                </c:pt>
                <c:pt idx="17">
                  <c:v>0.76069430398914351</c:v>
                </c:pt>
                <c:pt idx="18">
                  <c:v>0.77060157446791611</c:v>
                </c:pt>
                <c:pt idx="19">
                  <c:v>0.7801631694601372</c:v>
                </c:pt>
                <c:pt idx="20">
                  <c:v>0.78940461806221196</c:v>
                </c:pt>
                <c:pt idx="21">
                  <c:v>0.79834906577416487</c:v>
                </c:pt>
                <c:pt idx="22">
                  <c:v>0.8070174390169832</c:v>
                </c:pt>
                <c:pt idx="23">
                  <c:v>0.81542864487435762</c:v>
                </c:pt>
                <c:pt idx="24">
                  <c:v>0.82359977581565347</c:v>
                </c:pt>
                <c:pt idx="25">
                  <c:v>0.8315463047563959</c:v>
                </c:pt>
                <c:pt idx="26">
                  <c:v>0.83928226405165729</c:v>
                </c:pt>
                <c:pt idx="27">
                  <c:v>0.84682040632949229</c:v>
                </c:pt>
                <c:pt idx="28">
                  <c:v>0.8541723472672279</c:v>
                </c:pt>
                <c:pt idx="29">
                  <c:v>0.86134869146523596</c:v>
                </c:pt>
                <c:pt idx="30">
                  <c:v>0.86835914300966544</c:v>
                </c:pt>
                <c:pt idx="31">
                  <c:v>0.87521260242774501</c:v>
                </c:pt>
                <c:pt idx="32">
                  <c:v>0.88191725168656454</c:v>
                </c:pt>
                <c:pt idx="33">
                  <c:v>0.88848062875653533</c:v>
                </c:pt>
                <c:pt idx="34">
                  <c:v>0.8949096931016759</c:v>
                </c:pt>
                <c:pt idx="35">
                  <c:v>0.9012108832956609</c:v>
                </c:pt>
                <c:pt idx="36">
                  <c:v>0.90739016780783022</c:v>
                </c:pt>
                <c:pt idx="37">
                  <c:v>0.91345308986274687</c:v>
                </c:pt>
                <c:pt idx="38">
                  <c:v>0.91940480715227679</c:v>
                </c:pt>
                <c:pt idx="39">
                  <c:v>0.92525012707041976</c:v>
                </c:pt>
                <c:pt idx="40">
                  <c:v>0.93099353804714535</c:v>
                </c:pt>
                <c:pt idx="41">
                  <c:v>0.93663923747676825</c:v>
                </c:pt>
                <c:pt idx="42">
                  <c:v>0.94219115666731645</c:v>
                </c:pt>
                <c:pt idx="43">
                  <c:v>0.94765298317834334</c:v>
                </c:pt>
                <c:pt idx="44">
                  <c:v>0.95</c:v>
                </c:pt>
                <c:pt idx="45">
                  <c:v>0.95</c:v>
                </c:pt>
                <c:pt idx="46">
                  <c:v>0.95</c:v>
                </c:pt>
                <c:pt idx="47">
                  <c:v>0.95</c:v>
                </c:pt>
                <c:pt idx="48">
                  <c:v>0.95</c:v>
                </c:pt>
              </c:numCache>
            </c:numRef>
          </c:yVal>
          <c:smooth val="1"/>
          <c:extLst>
            <c:ext xmlns:c16="http://schemas.microsoft.com/office/drawing/2014/chart" uri="{C3380CC4-5D6E-409C-BE32-E72D297353CC}">
              <c16:uniqueId val="{00000002-92E7-45FE-976B-4E7F2452B94E}"/>
            </c:ext>
          </c:extLst>
        </c:ser>
        <c:ser>
          <c:idx val="3"/>
          <c:order val="3"/>
          <c:tx>
            <c:strRef>
              <c:f>'electrification forecast'!$A$5</c:f>
              <c:strCache>
                <c:ptCount val="1"/>
                <c:pt idx="0">
                  <c:v>chemicals 20</c:v>
                </c:pt>
              </c:strCache>
            </c:strRef>
          </c:tx>
          <c:spPr>
            <a:ln w="19050" cap="rnd">
              <a:solidFill>
                <a:schemeClr val="accent4"/>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forecast'!$B$5:$AX$5</c:f>
              <c:numCache>
                <c:formatCode>0%</c:formatCode>
                <c:ptCount val="49"/>
                <c:pt idx="0">
                  <c:v>0.14692874301380782</c:v>
                </c:pt>
                <c:pt idx="1">
                  <c:v>0.15320488266200655</c:v>
                </c:pt>
                <c:pt idx="2">
                  <c:v>0.15495022944322881</c:v>
                </c:pt>
                <c:pt idx="3">
                  <c:v>0.15161312414243974</c:v>
                </c:pt>
                <c:pt idx="4">
                  <c:v>0.16044787458867577</c:v>
                </c:pt>
                <c:pt idx="5">
                  <c:v>0.17274653612941801</c:v>
                </c:pt>
                <c:pt idx="6">
                  <c:v>0.17654571334588076</c:v>
                </c:pt>
                <c:pt idx="7">
                  <c:v>0.17040316402139347</c:v>
                </c:pt>
                <c:pt idx="8">
                  <c:v>0.16813078355290478</c:v>
                </c:pt>
                <c:pt idx="9">
                  <c:v>0.17063078355290479</c:v>
                </c:pt>
                <c:pt idx="10">
                  <c:v>0.17313078355290479</c:v>
                </c:pt>
                <c:pt idx="11">
                  <c:v>0.17563078355290479</c:v>
                </c:pt>
                <c:pt idx="12">
                  <c:v>0.17813078355290479</c:v>
                </c:pt>
                <c:pt idx="13">
                  <c:v>0.18063078355290479</c:v>
                </c:pt>
                <c:pt idx="14">
                  <c:v>0.1831307835529048</c:v>
                </c:pt>
                <c:pt idx="15">
                  <c:v>0.1856307835529048</c:v>
                </c:pt>
                <c:pt idx="16">
                  <c:v>0.18813078355290477</c:v>
                </c:pt>
                <c:pt idx="17">
                  <c:v>0.19063078355290478</c:v>
                </c:pt>
                <c:pt idx="18">
                  <c:v>0.19313078355290478</c:v>
                </c:pt>
                <c:pt idx="19">
                  <c:v>0.19563078355290478</c:v>
                </c:pt>
                <c:pt idx="20">
                  <c:v>0.19813078355290478</c:v>
                </c:pt>
                <c:pt idx="21">
                  <c:v>0.20063078355290478</c:v>
                </c:pt>
                <c:pt idx="22">
                  <c:v>0.20313078355290479</c:v>
                </c:pt>
                <c:pt idx="23">
                  <c:v>0.20563078355290479</c:v>
                </c:pt>
                <c:pt idx="24">
                  <c:v>0.20813078355290479</c:v>
                </c:pt>
                <c:pt idx="25">
                  <c:v>0.21063078355290479</c:v>
                </c:pt>
                <c:pt idx="26">
                  <c:v>0.21313078355290477</c:v>
                </c:pt>
                <c:pt idx="27">
                  <c:v>0.21563078355290477</c:v>
                </c:pt>
                <c:pt idx="28">
                  <c:v>0.21813078355290477</c:v>
                </c:pt>
                <c:pt idx="29">
                  <c:v>0.22063078355290477</c:v>
                </c:pt>
                <c:pt idx="30">
                  <c:v>0.22313078355290478</c:v>
                </c:pt>
                <c:pt idx="31">
                  <c:v>0.22563078355290478</c:v>
                </c:pt>
                <c:pt idx="32">
                  <c:v>0.22813078355290478</c:v>
                </c:pt>
                <c:pt idx="33">
                  <c:v>0.23063078355290478</c:v>
                </c:pt>
                <c:pt idx="34">
                  <c:v>0.23313078355290479</c:v>
                </c:pt>
                <c:pt idx="35">
                  <c:v>0.23563078355290479</c:v>
                </c:pt>
                <c:pt idx="36">
                  <c:v>0.23813078355290479</c:v>
                </c:pt>
                <c:pt idx="37">
                  <c:v>0.24063078355290479</c:v>
                </c:pt>
                <c:pt idx="38">
                  <c:v>0.24313078355290479</c:v>
                </c:pt>
                <c:pt idx="39">
                  <c:v>0.2456307835529048</c:v>
                </c:pt>
                <c:pt idx="40">
                  <c:v>0.2481307835529048</c:v>
                </c:pt>
                <c:pt idx="41">
                  <c:v>0.2506307835529048</c:v>
                </c:pt>
                <c:pt idx="42">
                  <c:v>0.2531307835529048</c:v>
                </c:pt>
                <c:pt idx="43">
                  <c:v>0.25563078355290481</c:v>
                </c:pt>
                <c:pt idx="44">
                  <c:v>0.25813078355290475</c:v>
                </c:pt>
                <c:pt idx="45">
                  <c:v>0.26063078355290481</c:v>
                </c:pt>
                <c:pt idx="46">
                  <c:v>0.26313078355290476</c:v>
                </c:pt>
                <c:pt idx="47">
                  <c:v>0.26563078355290481</c:v>
                </c:pt>
                <c:pt idx="48">
                  <c:v>0.26813078355290476</c:v>
                </c:pt>
              </c:numCache>
            </c:numRef>
          </c:yVal>
          <c:smooth val="1"/>
          <c:extLst>
            <c:ext xmlns:c16="http://schemas.microsoft.com/office/drawing/2014/chart" uri="{C3380CC4-5D6E-409C-BE32-E72D297353CC}">
              <c16:uniqueId val="{00000003-92E7-45FE-976B-4E7F2452B94E}"/>
            </c:ext>
          </c:extLst>
        </c:ser>
        <c:ser>
          <c:idx val="4"/>
          <c:order val="4"/>
          <c:tx>
            <c:strRef>
              <c:f>'electrification forecast'!$A$6</c:f>
              <c:strCache>
                <c:ptCount val="1"/>
                <c:pt idx="0">
                  <c:v>coal mining 05</c:v>
                </c:pt>
              </c:strCache>
            </c:strRef>
          </c:tx>
          <c:spPr>
            <a:ln w="19050" cap="rnd">
              <a:solidFill>
                <a:schemeClr val="accent5"/>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forecast'!$B$6:$AX$6</c:f>
              <c:numCache>
                <c:formatCode>0%</c:formatCode>
                <c:ptCount val="49"/>
                <c:pt idx="0">
                  <c:v>1.3955873791562963E-2</c:v>
                </c:pt>
                <c:pt idx="1">
                  <c:v>1.5155755092408591E-2</c:v>
                </c:pt>
                <c:pt idx="2">
                  <c:v>1.5001864738564229E-2</c:v>
                </c:pt>
                <c:pt idx="3">
                  <c:v>1.5090304343093308E-2</c:v>
                </c:pt>
                <c:pt idx="4">
                  <c:v>1.5330171837049569E-2</c:v>
                </c:pt>
                <c:pt idx="5">
                  <c:v>1.6757772164090523E-2</c:v>
                </c:pt>
                <c:pt idx="6">
                  <c:v>1.7356314276771839E-2</c:v>
                </c:pt>
                <c:pt idx="7">
                  <c:v>1.9071852520980429E-2</c:v>
                </c:pt>
                <c:pt idx="8">
                  <c:v>1.6624612278696022E-2</c:v>
                </c:pt>
                <c:pt idx="9">
                  <c:v>1.912461227869602E-2</c:v>
                </c:pt>
                <c:pt idx="10">
                  <c:v>2.1624612278696023E-2</c:v>
                </c:pt>
                <c:pt idx="11">
                  <c:v>2.4124612278696021E-2</c:v>
                </c:pt>
                <c:pt idx="12">
                  <c:v>2.6624612278696023E-2</c:v>
                </c:pt>
                <c:pt idx="13">
                  <c:v>2.9124612278696022E-2</c:v>
                </c:pt>
                <c:pt idx="14">
                  <c:v>3.1624612278696021E-2</c:v>
                </c:pt>
                <c:pt idx="15">
                  <c:v>3.4124612278696023E-2</c:v>
                </c:pt>
                <c:pt idx="16">
                  <c:v>3.6624612278696025E-2</c:v>
                </c:pt>
                <c:pt idx="17">
                  <c:v>3.9124612278696021E-2</c:v>
                </c:pt>
                <c:pt idx="18">
                  <c:v>4.1624612278696023E-2</c:v>
                </c:pt>
                <c:pt idx="19">
                  <c:v>4.4124612278696018E-2</c:v>
                </c:pt>
                <c:pt idx="20">
                  <c:v>4.662461227869602E-2</c:v>
                </c:pt>
                <c:pt idx="21">
                  <c:v>4.9124612278696023E-2</c:v>
                </c:pt>
                <c:pt idx="22">
                  <c:v>5.1624612278696025E-2</c:v>
                </c:pt>
                <c:pt idx="23">
                  <c:v>5.412461227869602E-2</c:v>
                </c:pt>
                <c:pt idx="24">
                  <c:v>5.6624612278696022E-2</c:v>
                </c:pt>
                <c:pt idx="25">
                  <c:v>5.9124612278696025E-2</c:v>
                </c:pt>
                <c:pt idx="26">
                  <c:v>6.162461227869602E-2</c:v>
                </c:pt>
                <c:pt idx="27">
                  <c:v>6.4124612278696022E-2</c:v>
                </c:pt>
                <c:pt idx="28">
                  <c:v>6.6624612278696024E-2</c:v>
                </c:pt>
                <c:pt idx="29">
                  <c:v>6.9124612278696013E-2</c:v>
                </c:pt>
                <c:pt idx="30">
                  <c:v>7.1624612278696015E-2</c:v>
                </c:pt>
                <c:pt idx="31">
                  <c:v>7.4124612278696017E-2</c:v>
                </c:pt>
                <c:pt idx="32">
                  <c:v>7.6624612278696019E-2</c:v>
                </c:pt>
                <c:pt idx="33">
                  <c:v>7.9124612278696022E-2</c:v>
                </c:pt>
                <c:pt idx="34">
                  <c:v>8.1624612278696024E-2</c:v>
                </c:pt>
                <c:pt idx="35">
                  <c:v>8.4124612278696026E-2</c:v>
                </c:pt>
                <c:pt idx="36">
                  <c:v>8.6624612278696028E-2</c:v>
                </c:pt>
                <c:pt idx="37">
                  <c:v>8.9124612278696017E-2</c:v>
                </c:pt>
                <c:pt idx="38">
                  <c:v>9.1624612278696019E-2</c:v>
                </c:pt>
                <c:pt idx="39">
                  <c:v>9.4124612278696021E-2</c:v>
                </c:pt>
                <c:pt idx="40">
                  <c:v>9.6624612278696023E-2</c:v>
                </c:pt>
                <c:pt idx="41">
                  <c:v>9.9124612278696025E-2</c:v>
                </c:pt>
                <c:pt idx="42">
                  <c:v>0.10162461227869603</c:v>
                </c:pt>
                <c:pt idx="43">
                  <c:v>0.10412461227869603</c:v>
                </c:pt>
                <c:pt idx="44">
                  <c:v>0.10662461227869602</c:v>
                </c:pt>
                <c:pt idx="45">
                  <c:v>0.10912461227869602</c:v>
                </c:pt>
                <c:pt idx="46">
                  <c:v>0.11162461227869602</c:v>
                </c:pt>
                <c:pt idx="47">
                  <c:v>0.11412461227869602</c:v>
                </c:pt>
                <c:pt idx="48">
                  <c:v>0.11662461227869603</c:v>
                </c:pt>
              </c:numCache>
            </c:numRef>
          </c:yVal>
          <c:smooth val="1"/>
          <c:extLst>
            <c:ext xmlns:c16="http://schemas.microsoft.com/office/drawing/2014/chart" uri="{C3380CC4-5D6E-409C-BE32-E72D297353CC}">
              <c16:uniqueId val="{00000004-92E7-45FE-976B-4E7F2452B94E}"/>
            </c:ext>
          </c:extLst>
        </c:ser>
        <c:ser>
          <c:idx val="5"/>
          <c:order val="5"/>
          <c:tx>
            <c:strRef>
              <c:f>'electrification forecast'!$A$7</c:f>
              <c:strCache>
                <c:ptCount val="1"/>
                <c:pt idx="0">
                  <c:v>computers and electronics 26</c:v>
                </c:pt>
              </c:strCache>
            </c:strRef>
          </c:tx>
          <c:spPr>
            <a:ln w="19050" cap="rnd">
              <a:solidFill>
                <a:schemeClr val="accent6"/>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forecast'!$B$7:$AX$7</c:f>
              <c:numCache>
                <c:formatCode>0%</c:formatCode>
                <c:ptCount val="49"/>
                <c:pt idx="0">
                  <c:v>0.75416638992542939</c:v>
                </c:pt>
                <c:pt idx="1">
                  <c:v>0.76382652930782569</c:v>
                </c:pt>
                <c:pt idx="2">
                  <c:v>0.78180179913903103</c:v>
                </c:pt>
                <c:pt idx="3">
                  <c:v>0.79717071860432909</c:v>
                </c:pt>
                <c:pt idx="4">
                  <c:v>0.79102513431159127</c:v>
                </c:pt>
                <c:pt idx="5">
                  <c:v>0.80695830287641812</c:v>
                </c:pt>
                <c:pt idx="6">
                  <c:v>0.79272805248992595</c:v>
                </c:pt>
                <c:pt idx="7">
                  <c:v>0.7781129155406854</c:v>
                </c:pt>
                <c:pt idx="8">
                  <c:v>0.81884917763693654</c:v>
                </c:pt>
                <c:pt idx="9">
                  <c:v>0.82162609764125727</c:v>
                </c:pt>
                <c:pt idx="10">
                  <c:v>0.82458505721694242</c:v>
                </c:pt>
                <c:pt idx="11">
                  <c:v>0.82757606202301537</c:v>
                </c:pt>
                <c:pt idx="12">
                  <c:v>0.83052803513881068</c:v>
                </c:pt>
                <c:pt idx="13">
                  <c:v>0.83340775877505691</c:v>
                </c:pt>
                <c:pt idx="14">
                  <c:v>0.83620092954364023</c:v>
                </c:pt>
                <c:pt idx="15">
                  <c:v>0.83890292631363528</c:v>
                </c:pt>
                <c:pt idx="16">
                  <c:v>0.84151411551725885</c:v>
                </c:pt>
                <c:pt idx="17">
                  <c:v>0.8440373859086312</c:v>
                </c:pt>
                <c:pt idx="18">
                  <c:v>0.84647682493709597</c:v>
                </c:pt>
                <c:pt idx="19">
                  <c:v>0.84883699962925474</c:v>
                </c:pt>
                <c:pt idx="20">
                  <c:v>0.85112256620001803</c:v>
                </c:pt>
                <c:pt idx="21">
                  <c:v>0.85333806204084717</c:v>
                </c:pt>
                <c:pt idx="22">
                  <c:v>0.8554878002435391</c:v>
                </c:pt>
                <c:pt idx="23">
                  <c:v>0.85757582210089467</c:v>
                </c:pt>
                <c:pt idx="24">
                  <c:v>0.85960588226305434</c:v>
                </c:pt>
                <c:pt idx="25">
                  <c:v>0.86158145196635927</c:v>
                </c:pt>
                <c:pt idx="26">
                  <c:v>0.86384917763693658</c:v>
                </c:pt>
                <c:pt idx="27">
                  <c:v>0.86634917763693653</c:v>
                </c:pt>
                <c:pt idx="28">
                  <c:v>0.86884917763693659</c:v>
                </c:pt>
                <c:pt idx="29">
                  <c:v>0.87134917763693653</c:v>
                </c:pt>
                <c:pt idx="30">
                  <c:v>0.87384917763693659</c:v>
                </c:pt>
                <c:pt idx="31">
                  <c:v>0.87634917763693654</c:v>
                </c:pt>
                <c:pt idx="32">
                  <c:v>0.87884917763693648</c:v>
                </c:pt>
                <c:pt idx="33">
                  <c:v>0.88134917763693654</c:v>
                </c:pt>
                <c:pt idx="34">
                  <c:v>0.8838491776369366</c:v>
                </c:pt>
                <c:pt idx="35">
                  <c:v>0.88634917763693655</c:v>
                </c:pt>
                <c:pt idx="36">
                  <c:v>0.88884917763693649</c:v>
                </c:pt>
                <c:pt idx="37">
                  <c:v>0.89134917763693655</c:v>
                </c:pt>
                <c:pt idx="38">
                  <c:v>0.8938491776369365</c:v>
                </c:pt>
                <c:pt idx="39">
                  <c:v>0.89634917763693656</c:v>
                </c:pt>
                <c:pt idx="40">
                  <c:v>0.8988491776369365</c:v>
                </c:pt>
                <c:pt idx="41">
                  <c:v>0.90134917763693656</c:v>
                </c:pt>
                <c:pt idx="42">
                  <c:v>0.90384917763693651</c:v>
                </c:pt>
                <c:pt idx="43">
                  <c:v>0.90634917763693656</c:v>
                </c:pt>
                <c:pt idx="44">
                  <c:v>0.90884917763693651</c:v>
                </c:pt>
                <c:pt idx="45">
                  <c:v>0.91134917763693657</c:v>
                </c:pt>
                <c:pt idx="46">
                  <c:v>0.91384917763693652</c:v>
                </c:pt>
                <c:pt idx="47">
                  <c:v>0.91634917763693657</c:v>
                </c:pt>
                <c:pt idx="48">
                  <c:v>0.91884917763693652</c:v>
                </c:pt>
              </c:numCache>
            </c:numRef>
          </c:yVal>
          <c:smooth val="1"/>
          <c:extLst>
            <c:ext xmlns:c16="http://schemas.microsoft.com/office/drawing/2014/chart" uri="{C3380CC4-5D6E-409C-BE32-E72D297353CC}">
              <c16:uniqueId val="{00000005-92E7-45FE-976B-4E7F2452B94E}"/>
            </c:ext>
          </c:extLst>
        </c:ser>
        <c:ser>
          <c:idx val="6"/>
          <c:order val="6"/>
          <c:tx>
            <c:strRef>
              <c:f>'electrification forecast'!$A$8</c:f>
              <c:strCache>
                <c:ptCount val="1"/>
                <c:pt idx="0">
                  <c:v>construction 41T43</c:v>
                </c:pt>
              </c:strCache>
            </c:strRef>
          </c:tx>
          <c:spPr>
            <a:ln w="19050" cap="rnd">
              <a:solidFill>
                <a:schemeClr val="accent1">
                  <a:lumMod val="60000"/>
                </a:schemeClr>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forecast'!$B$8:$AX$8</c:f>
              <c:numCache>
                <c:formatCode>0%</c:formatCode>
                <c:ptCount val="49"/>
                <c:pt idx="0">
                  <c:v>0.14593948742928853</c:v>
                </c:pt>
                <c:pt idx="1">
                  <c:v>0.14467723345471109</c:v>
                </c:pt>
                <c:pt idx="2">
                  <c:v>0.14729271672833552</c:v>
                </c:pt>
                <c:pt idx="3">
                  <c:v>0.13798671547990587</c:v>
                </c:pt>
                <c:pt idx="4">
                  <c:v>0.13736019324303253</c:v>
                </c:pt>
                <c:pt idx="5">
                  <c:v>0.14272311690174158</c:v>
                </c:pt>
                <c:pt idx="6">
                  <c:v>0.15419184337103173</c:v>
                </c:pt>
                <c:pt idx="7">
                  <c:v>0.16566301970655334</c:v>
                </c:pt>
                <c:pt idx="8">
                  <c:v>0.16527959901885167</c:v>
                </c:pt>
                <c:pt idx="9">
                  <c:v>0.16777959901885167</c:v>
                </c:pt>
                <c:pt idx="10">
                  <c:v>0.17027959901885167</c:v>
                </c:pt>
                <c:pt idx="11">
                  <c:v>0.17277959901885168</c:v>
                </c:pt>
                <c:pt idx="12">
                  <c:v>0.17527959901885168</c:v>
                </c:pt>
                <c:pt idx="13">
                  <c:v>0.17777959901885168</c:v>
                </c:pt>
                <c:pt idx="14">
                  <c:v>0.18027959901885166</c:v>
                </c:pt>
                <c:pt idx="15">
                  <c:v>0.18277959901885166</c:v>
                </c:pt>
                <c:pt idx="16">
                  <c:v>0.18527959901885166</c:v>
                </c:pt>
                <c:pt idx="17">
                  <c:v>0.18777959901885166</c:v>
                </c:pt>
                <c:pt idx="18">
                  <c:v>0.19027959901885166</c:v>
                </c:pt>
                <c:pt idx="19">
                  <c:v>0.19277959901885167</c:v>
                </c:pt>
                <c:pt idx="20">
                  <c:v>0.19527959901885167</c:v>
                </c:pt>
                <c:pt idx="21">
                  <c:v>0.19777959901885167</c:v>
                </c:pt>
                <c:pt idx="22">
                  <c:v>0.20027959901885167</c:v>
                </c:pt>
                <c:pt idx="23">
                  <c:v>0.20277959901885168</c:v>
                </c:pt>
                <c:pt idx="24">
                  <c:v>0.20527959901885168</c:v>
                </c:pt>
                <c:pt idx="25">
                  <c:v>0.20777959901885168</c:v>
                </c:pt>
                <c:pt idx="26">
                  <c:v>0.21027959901885168</c:v>
                </c:pt>
                <c:pt idx="27">
                  <c:v>0.21277959901885168</c:v>
                </c:pt>
                <c:pt idx="28">
                  <c:v>0.21527959901885169</c:v>
                </c:pt>
                <c:pt idx="29">
                  <c:v>0.21777959901885166</c:v>
                </c:pt>
                <c:pt idx="30">
                  <c:v>0.22027959901885166</c:v>
                </c:pt>
                <c:pt idx="31">
                  <c:v>0.22277959901885167</c:v>
                </c:pt>
                <c:pt idx="32">
                  <c:v>0.22527959901885167</c:v>
                </c:pt>
                <c:pt idx="33">
                  <c:v>0.22777959901885167</c:v>
                </c:pt>
                <c:pt idx="34">
                  <c:v>0.23027959901885167</c:v>
                </c:pt>
                <c:pt idx="35">
                  <c:v>0.23277959901885167</c:v>
                </c:pt>
                <c:pt idx="36">
                  <c:v>0.23527959901885168</c:v>
                </c:pt>
                <c:pt idx="37">
                  <c:v>0.23777959901885165</c:v>
                </c:pt>
                <c:pt idx="38">
                  <c:v>0.24027959901885165</c:v>
                </c:pt>
                <c:pt idx="39">
                  <c:v>0.24277959901885166</c:v>
                </c:pt>
                <c:pt idx="40">
                  <c:v>0.24527959901885166</c:v>
                </c:pt>
                <c:pt idx="41">
                  <c:v>0.24777959901885166</c:v>
                </c:pt>
                <c:pt idx="42">
                  <c:v>0.25027959901885166</c:v>
                </c:pt>
                <c:pt idx="43">
                  <c:v>0.25277959901885166</c:v>
                </c:pt>
                <c:pt idx="44">
                  <c:v>0.25527959901885167</c:v>
                </c:pt>
                <c:pt idx="45">
                  <c:v>0.25777959901885167</c:v>
                </c:pt>
                <c:pt idx="46">
                  <c:v>0.26027959901885167</c:v>
                </c:pt>
                <c:pt idx="47">
                  <c:v>0.26277959901885167</c:v>
                </c:pt>
                <c:pt idx="48">
                  <c:v>0.26527959901885168</c:v>
                </c:pt>
              </c:numCache>
            </c:numRef>
          </c:yVal>
          <c:smooth val="1"/>
          <c:extLst>
            <c:ext xmlns:c16="http://schemas.microsoft.com/office/drawing/2014/chart" uri="{C3380CC4-5D6E-409C-BE32-E72D297353CC}">
              <c16:uniqueId val="{00000006-92E7-45FE-976B-4E7F2452B94E}"/>
            </c:ext>
          </c:extLst>
        </c:ser>
        <c:ser>
          <c:idx val="7"/>
          <c:order val="7"/>
          <c:tx>
            <c:strRef>
              <c:f>'electrification forecast'!$A$9</c:f>
              <c:strCache>
                <c:ptCount val="1"/>
                <c:pt idx="0">
                  <c:v>energy pipelines and gas processing 352T353</c:v>
                </c:pt>
              </c:strCache>
            </c:strRef>
          </c:tx>
          <c:spPr>
            <a:ln w="19050" cap="rnd">
              <a:solidFill>
                <a:schemeClr val="accent2">
                  <a:lumMod val="60000"/>
                </a:schemeClr>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forecast'!$B$9:$AX$9</c:f>
              <c:numCache>
                <c:formatCode>0%</c:formatCode>
                <c:ptCount val="49"/>
                <c:pt idx="0">
                  <c:v>0.10721530559189062</c:v>
                </c:pt>
                <c:pt idx="1">
                  <c:v>0.10253882596811473</c:v>
                </c:pt>
                <c:pt idx="2">
                  <c:v>9.5121059551343271E-2</c:v>
                </c:pt>
                <c:pt idx="3">
                  <c:v>8.1649473388052923E-2</c:v>
                </c:pt>
                <c:pt idx="4">
                  <c:v>7.7934662629117482E-2</c:v>
                </c:pt>
                <c:pt idx="5">
                  <c:v>7.3046950780220068E-2</c:v>
                </c:pt>
                <c:pt idx="6">
                  <c:v>5.6184129562837797E-2</c:v>
                </c:pt>
                <c:pt idx="7">
                  <c:v>5.1606517878216962E-2</c:v>
                </c:pt>
                <c:pt idx="8">
                  <c:v>3.5401918688873643E-2</c:v>
                </c:pt>
                <c:pt idx="9">
                  <c:v>3.7901918688873645E-2</c:v>
                </c:pt>
                <c:pt idx="10">
                  <c:v>4.0401918688873641E-2</c:v>
                </c:pt>
                <c:pt idx="11">
                  <c:v>4.2901918688873643E-2</c:v>
                </c:pt>
                <c:pt idx="12">
                  <c:v>4.5401918688873645E-2</c:v>
                </c:pt>
                <c:pt idx="13">
                  <c:v>4.790191868887364E-2</c:v>
                </c:pt>
                <c:pt idx="14">
                  <c:v>5.0401918688873643E-2</c:v>
                </c:pt>
                <c:pt idx="15">
                  <c:v>5.2901918688873645E-2</c:v>
                </c:pt>
                <c:pt idx="16">
                  <c:v>5.5401918688873647E-2</c:v>
                </c:pt>
                <c:pt idx="17">
                  <c:v>5.7901918688873642E-2</c:v>
                </c:pt>
                <c:pt idx="18">
                  <c:v>6.0401918688873645E-2</c:v>
                </c:pt>
                <c:pt idx="19">
                  <c:v>6.290191868887364E-2</c:v>
                </c:pt>
                <c:pt idx="20">
                  <c:v>6.5401918688873642E-2</c:v>
                </c:pt>
                <c:pt idx="21">
                  <c:v>6.7901918688873644E-2</c:v>
                </c:pt>
                <c:pt idx="22">
                  <c:v>7.0401918688873646E-2</c:v>
                </c:pt>
                <c:pt idx="23">
                  <c:v>7.2901918688873635E-2</c:v>
                </c:pt>
                <c:pt idx="24">
                  <c:v>7.5401918688873637E-2</c:v>
                </c:pt>
                <c:pt idx="25">
                  <c:v>7.7901918688873639E-2</c:v>
                </c:pt>
                <c:pt idx="26">
                  <c:v>8.0401918688873641E-2</c:v>
                </c:pt>
                <c:pt idx="27">
                  <c:v>8.2901918688873644E-2</c:v>
                </c:pt>
                <c:pt idx="28">
                  <c:v>8.5401918688873646E-2</c:v>
                </c:pt>
                <c:pt idx="29">
                  <c:v>8.7901918688873648E-2</c:v>
                </c:pt>
                <c:pt idx="30">
                  <c:v>9.040191868887365E-2</c:v>
                </c:pt>
                <c:pt idx="31">
                  <c:v>9.2901918688873653E-2</c:v>
                </c:pt>
                <c:pt idx="32">
                  <c:v>9.5401918688873641E-2</c:v>
                </c:pt>
                <c:pt idx="33">
                  <c:v>9.7901918688873643E-2</c:v>
                </c:pt>
                <c:pt idx="34">
                  <c:v>0.10040191868887365</c:v>
                </c:pt>
                <c:pt idx="35">
                  <c:v>0.10290191868887365</c:v>
                </c:pt>
                <c:pt idx="36">
                  <c:v>0.10540191868887365</c:v>
                </c:pt>
                <c:pt idx="37">
                  <c:v>0.10790191868887364</c:v>
                </c:pt>
                <c:pt idx="38">
                  <c:v>0.11040191868887364</c:v>
                </c:pt>
                <c:pt idx="39">
                  <c:v>0.11290191868887364</c:v>
                </c:pt>
                <c:pt idx="40">
                  <c:v>0.11540191868887364</c:v>
                </c:pt>
                <c:pt idx="41">
                  <c:v>0.11790191868887365</c:v>
                </c:pt>
                <c:pt idx="42">
                  <c:v>0.12040191868887365</c:v>
                </c:pt>
                <c:pt idx="43">
                  <c:v>0.12290191868887365</c:v>
                </c:pt>
                <c:pt idx="44">
                  <c:v>0.12540191868887363</c:v>
                </c:pt>
                <c:pt idx="45">
                  <c:v>0.12790191868887363</c:v>
                </c:pt>
                <c:pt idx="46">
                  <c:v>0.13040191868887363</c:v>
                </c:pt>
                <c:pt idx="47">
                  <c:v>0.13290191868887363</c:v>
                </c:pt>
                <c:pt idx="48">
                  <c:v>0.13540191868887363</c:v>
                </c:pt>
              </c:numCache>
            </c:numRef>
          </c:yVal>
          <c:smooth val="1"/>
          <c:extLst>
            <c:ext xmlns:c16="http://schemas.microsoft.com/office/drawing/2014/chart" uri="{C3380CC4-5D6E-409C-BE32-E72D297353CC}">
              <c16:uniqueId val="{00000007-92E7-45FE-976B-4E7F2452B94E}"/>
            </c:ext>
          </c:extLst>
        </c:ser>
        <c:ser>
          <c:idx val="8"/>
          <c:order val="8"/>
          <c:tx>
            <c:strRef>
              <c:f>'electrification forecast'!$A$10</c:f>
              <c:strCache>
                <c:ptCount val="1"/>
                <c:pt idx="0">
                  <c:v>food beverage and tobacco 10T12</c:v>
                </c:pt>
              </c:strCache>
            </c:strRef>
          </c:tx>
          <c:spPr>
            <a:ln w="19050" cap="rnd">
              <a:solidFill>
                <a:schemeClr val="accent3">
                  <a:lumMod val="60000"/>
                </a:schemeClr>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forecast'!$B$10:$AX$10</c:f>
              <c:numCache>
                <c:formatCode>0%</c:formatCode>
                <c:ptCount val="49"/>
                <c:pt idx="0">
                  <c:v>0.17773658185746161</c:v>
                </c:pt>
                <c:pt idx="1">
                  <c:v>0.18664433985148046</c:v>
                </c:pt>
                <c:pt idx="2">
                  <c:v>0.21059421924099497</c:v>
                </c:pt>
                <c:pt idx="3">
                  <c:v>0.22204471021417335</c:v>
                </c:pt>
                <c:pt idx="4">
                  <c:v>0.23577040702971522</c:v>
                </c:pt>
                <c:pt idx="5">
                  <c:v>0.25842732501447241</c:v>
                </c:pt>
                <c:pt idx="6">
                  <c:v>0.28723007642418591</c:v>
                </c:pt>
                <c:pt idx="7">
                  <c:v>0.29800636709597689</c:v>
                </c:pt>
                <c:pt idx="8">
                  <c:v>0.3346904333438413</c:v>
                </c:pt>
                <c:pt idx="9">
                  <c:v>0.34428673181755537</c:v>
                </c:pt>
                <c:pt idx="10">
                  <c:v>0.35395505836294044</c:v>
                </c:pt>
                <c:pt idx="11">
                  <c:v>0.36344293825320551</c:v>
                </c:pt>
                <c:pt idx="12">
                  <c:v>0.37264425507531929</c:v>
                </c:pt>
                <c:pt idx="13">
                  <c:v>0.38152070438115293</c:v>
                </c:pt>
                <c:pt idx="14">
                  <c:v>0.39006614482952717</c:v>
                </c:pt>
                <c:pt idx="15">
                  <c:v>0.39828961151494813</c:v>
                </c:pt>
                <c:pt idx="16">
                  <c:v>0.40620693987348028</c:v>
                </c:pt>
                <c:pt idx="17">
                  <c:v>0.41383655243553447</c:v>
                </c:pt>
                <c:pt idx="18">
                  <c:v>0.42119733274951593</c:v>
                </c:pt>
                <c:pt idx="19">
                  <c:v>0.42830757434660865</c:v>
                </c:pt>
                <c:pt idx="20">
                  <c:v>0.43518449315284607</c:v>
                </c:pt>
                <c:pt idx="21">
                  <c:v>0.4418440371736046</c:v>
                </c:pt>
                <c:pt idx="22">
                  <c:v>0.44830085184546148</c:v>
                </c:pt>
                <c:pt idx="23">
                  <c:v>0.45456832454167656</c:v>
                </c:pt>
                <c:pt idx="24">
                  <c:v>0.4606586665531664</c:v>
                </c:pt>
                <c:pt idx="25">
                  <c:v>0.46658300986849399</c:v>
                </c:pt>
                <c:pt idx="26">
                  <c:v>0.47235150658805586</c:v>
                </c:pt>
                <c:pt idx="27">
                  <c:v>0.47797342467320225</c:v>
                </c:pt>
                <c:pt idx="28">
                  <c:v>0.48345723701127291</c:v>
                </c:pt>
                <c:pt idx="29">
                  <c:v>0.48881070260053738</c:v>
                </c:pt>
                <c:pt idx="30">
                  <c:v>0.49404093965338758</c:v>
                </c:pt>
                <c:pt idx="31">
                  <c:v>0.49915449093735981</c:v>
                </c:pt>
                <c:pt idx="32">
                  <c:v>0.50415738192514281</c:v>
                </c:pt>
                <c:pt idx="33">
                  <c:v>0.50905517242413867</c:v>
                </c:pt>
                <c:pt idx="34">
                  <c:v>0.51385300237155973</c:v>
                </c:pt>
                <c:pt idx="35">
                  <c:v>0.51855563245207192</c:v>
                </c:pt>
                <c:pt idx="36">
                  <c:v>0.52316748014451109</c:v>
                </c:pt>
                <c:pt idx="37">
                  <c:v>0.52769265174528301</c:v>
                </c:pt>
                <c:pt idx="38">
                  <c:v>0.53213497085597183</c:v>
                </c:pt>
                <c:pt idx="39">
                  <c:v>0.53649800376529999</c:v>
                </c:pt>
                <c:pt idx="40">
                  <c:v>0.54078508210277376</c:v>
                </c:pt>
                <c:pt idx="41">
                  <c:v>0.54499932309384769</c:v>
                </c:pt>
                <c:pt idx="42">
                  <c:v>0.54914364770432522</c:v>
                </c:pt>
                <c:pt idx="43">
                  <c:v>0.55322079692473436</c:v>
                </c:pt>
                <c:pt idx="44">
                  <c:v>0.55723334641314393</c:v>
                </c:pt>
                <c:pt idx="45">
                  <c:v>0.56118371968684022</c:v>
                </c:pt>
                <c:pt idx="46">
                  <c:v>0.56507420002896469</c:v>
                </c:pt>
                <c:pt idx="47">
                  <c:v>0.56890694125515884</c:v>
                </c:pt>
                <c:pt idx="48">
                  <c:v>0.57268397746704414</c:v>
                </c:pt>
              </c:numCache>
            </c:numRef>
          </c:yVal>
          <c:smooth val="1"/>
          <c:extLst>
            <c:ext xmlns:c16="http://schemas.microsoft.com/office/drawing/2014/chart" uri="{C3380CC4-5D6E-409C-BE32-E72D297353CC}">
              <c16:uniqueId val="{00000008-92E7-45FE-976B-4E7F2452B94E}"/>
            </c:ext>
          </c:extLst>
        </c:ser>
        <c:ser>
          <c:idx val="9"/>
          <c:order val="9"/>
          <c:tx>
            <c:strRef>
              <c:f>'electrification forecast'!$A$11</c:f>
              <c:strCache>
                <c:ptCount val="1"/>
                <c:pt idx="0">
                  <c:v>glass and glass products 231</c:v>
                </c:pt>
              </c:strCache>
            </c:strRef>
          </c:tx>
          <c:spPr>
            <a:ln w="19050" cap="rnd">
              <a:solidFill>
                <a:schemeClr val="accent4">
                  <a:lumMod val="60000"/>
                </a:schemeClr>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forecast'!$B$11:$AX$11</c:f>
              <c:numCache>
                <c:formatCode>0%</c:formatCode>
                <c:ptCount val="49"/>
                <c:pt idx="0">
                  <c:v>0.12686265970321586</c:v>
                </c:pt>
                <c:pt idx="1">
                  <c:v>0.13221565890964121</c:v>
                </c:pt>
                <c:pt idx="2">
                  <c:v>0.13536417167957643</c:v>
                </c:pt>
                <c:pt idx="3">
                  <c:v>0.13399357776189105</c:v>
                </c:pt>
                <c:pt idx="4">
                  <c:v>0.14855576668051873</c:v>
                </c:pt>
                <c:pt idx="5">
                  <c:v>0.16421720283660218</c:v>
                </c:pt>
                <c:pt idx="6">
                  <c:v>0.17562450995443094</c:v>
                </c:pt>
                <c:pt idx="7">
                  <c:v>0.18786033004460712</c:v>
                </c:pt>
                <c:pt idx="8">
                  <c:v>0.18369719747641239</c:v>
                </c:pt>
                <c:pt idx="9">
                  <c:v>0.18790566802742992</c:v>
                </c:pt>
                <c:pt idx="10">
                  <c:v>0.19188382823786682</c:v>
                </c:pt>
                <c:pt idx="11">
                  <c:v>0.19564595189411346</c:v>
                </c:pt>
                <c:pt idx="12">
                  <c:v>0.19921109054493791</c:v>
                </c:pt>
                <c:pt idx="13">
                  <c:v>0.20259840630263642</c:v>
                </c:pt>
                <c:pt idx="14">
                  <c:v>0.20582555744526013</c:v>
                </c:pt>
                <c:pt idx="15">
                  <c:v>0.20890826219880237</c:v>
                </c:pt>
                <c:pt idx="16">
                  <c:v>0.21186031490428048</c:v>
                </c:pt>
                <c:pt idx="17">
                  <c:v>0.21469376274632751</c:v>
                </c:pt>
                <c:pt idx="18">
                  <c:v>0.21741912429963303</c:v>
                </c:pt>
                <c:pt idx="19">
                  <c:v>0.22004560281294486</c:v>
                </c:pt>
                <c:pt idx="20">
                  <c:v>0.22258127740773762</c:v>
                </c:pt>
                <c:pt idx="21">
                  <c:v>0.22503326809794616</c:v>
                </c:pt>
                <c:pt idx="22">
                  <c:v>0.22740787567390053</c:v>
                </c:pt>
                <c:pt idx="23">
                  <c:v>0.22971069931740085</c:v>
                </c:pt>
                <c:pt idx="24">
                  <c:v>0.23194673521469408</c:v>
                </c:pt>
                <c:pt idx="25">
                  <c:v>0.23412045925464472</c:v>
                </c:pt>
                <c:pt idx="26">
                  <c:v>0.23623589651771082</c:v>
                </c:pt>
                <c:pt idx="27">
                  <c:v>0.23829667984172939</c:v>
                </c:pt>
                <c:pt idx="28">
                  <c:v>0.24030609935989458</c:v>
                </c:pt>
                <c:pt idx="29">
                  <c:v>0.242267144567412</c:v>
                </c:pt>
                <c:pt idx="30">
                  <c:v>0.24418254018947536</c:v>
                </c:pt>
                <c:pt idx="31">
                  <c:v>0.24605477688991081</c:v>
                </c:pt>
                <c:pt idx="32">
                  <c:v>0.24788613766996975</c:v>
                </c:pt>
                <c:pt idx="33">
                  <c:v>0.2496787206529785</c:v>
                </c:pt>
                <c:pt idx="34">
                  <c:v>0.25143445882622018</c:v>
                </c:pt>
                <c:pt idx="35">
                  <c:v>0.25315513721086363</c:v>
                </c:pt>
                <c:pt idx="36">
                  <c:v>0.25484240784929002</c:v>
                </c:pt>
                <c:pt idx="37">
                  <c:v>0.25649780293301255</c:v>
                </c:pt>
                <c:pt idx="38">
                  <c:v>0.2586971974764124</c:v>
                </c:pt>
                <c:pt idx="39">
                  <c:v>0.2611971974764124</c:v>
                </c:pt>
                <c:pt idx="40">
                  <c:v>0.2636971974764124</c:v>
                </c:pt>
                <c:pt idx="41">
                  <c:v>0.26619719747641241</c:v>
                </c:pt>
                <c:pt idx="42">
                  <c:v>0.26869719747641241</c:v>
                </c:pt>
                <c:pt idx="43">
                  <c:v>0.27119719747641241</c:v>
                </c:pt>
                <c:pt idx="44">
                  <c:v>0.27369719747641241</c:v>
                </c:pt>
                <c:pt idx="45">
                  <c:v>0.27619719747641236</c:v>
                </c:pt>
                <c:pt idx="46">
                  <c:v>0.27869719747641242</c:v>
                </c:pt>
                <c:pt idx="47">
                  <c:v>0.28119719747641236</c:v>
                </c:pt>
                <c:pt idx="48">
                  <c:v>0.28369719747641242</c:v>
                </c:pt>
              </c:numCache>
            </c:numRef>
          </c:yVal>
          <c:smooth val="1"/>
          <c:extLst>
            <c:ext xmlns:c16="http://schemas.microsoft.com/office/drawing/2014/chart" uri="{C3380CC4-5D6E-409C-BE32-E72D297353CC}">
              <c16:uniqueId val="{00000009-92E7-45FE-976B-4E7F2452B94E}"/>
            </c:ext>
          </c:extLst>
        </c:ser>
        <c:ser>
          <c:idx val="10"/>
          <c:order val="10"/>
          <c:tx>
            <c:strRef>
              <c:f>'electrification forecast'!$A$12</c:f>
              <c:strCache>
                <c:ptCount val="1"/>
                <c:pt idx="0">
                  <c:v>iron and steel 241</c:v>
                </c:pt>
              </c:strCache>
            </c:strRef>
          </c:tx>
          <c:spPr>
            <a:ln w="19050" cap="rnd">
              <a:solidFill>
                <a:schemeClr val="accent5">
                  <a:lumMod val="60000"/>
                </a:schemeClr>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forecast'!$B$12:$AX$12</c:f>
              <c:numCache>
                <c:formatCode>0%</c:formatCode>
                <c:ptCount val="49"/>
                <c:pt idx="0">
                  <c:v>0.10062228846204281</c:v>
                </c:pt>
                <c:pt idx="1">
                  <c:v>0.10454324329614004</c:v>
                </c:pt>
                <c:pt idx="2">
                  <c:v>0.10406969506525333</c:v>
                </c:pt>
                <c:pt idx="3">
                  <c:v>0.1019515613138697</c:v>
                </c:pt>
                <c:pt idx="4">
                  <c:v>0.10227708595404272</c:v>
                </c:pt>
                <c:pt idx="5">
                  <c:v>0.10782833237960665</c:v>
                </c:pt>
                <c:pt idx="6">
                  <c:v>0.11415661862677237</c:v>
                </c:pt>
                <c:pt idx="7">
                  <c:v>0.11486413015537993</c:v>
                </c:pt>
                <c:pt idx="8">
                  <c:v>0.11660981337370671</c:v>
                </c:pt>
                <c:pt idx="9">
                  <c:v>0.11910981337370671</c:v>
                </c:pt>
                <c:pt idx="10">
                  <c:v>0.12160981337370672</c:v>
                </c:pt>
                <c:pt idx="11">
                  <c:v>0.12410981337370672</c:v>
                </c:pt>
                <c:pt idx="12">
                  <c:v>0.12660981337370672</c:v>
                </c:pt>
                <c:pt idx="13">
                  <c:v>0.12910981337370672</c:v>
                </c:pt>
                <c:pt idx="14">
                  <c:v>0.1316098133737067</c:v>
                </c:pt>
                <c:pt idx="15">
                  <c:v>0.1341098133737067</c:v>
                </c:pt>
                <c:pt idx="16">
                  <c:v>0.1366098133737067</c:v>
                </c:pt>
                <c:pt idx="17">
                  <c:v>0.1391098133737067</c:v>
                </c:pt>
                <c:pt idx="18">
                  <c:v>0.14160981337370671</c:v>
                </c:pt>
                <c:pt idx="19">
                  <c:v>0.14410981337370671</c:v>
                </c:pt>
                <c:pt idx="20">
                  <c:v>0.14660981337370671</c:v>
                </c:pt>
                <c:pt idx="21">
                  <c:v>0.14910981337370671</c:v>
                </c:pt>
                <c:pt idx="22">
                  <c:v>0.15160981337370671</c:v>
                </c:pt>
                <c:pt idx="23">
                  <c:v>0.15410981337370672</c:v>
                </c:pt>
                <c:pt idx="24">
                  <c:v>0.15660981337370672</c:v>
                </c:pt>
                <c:pt idx="25">
                  <c:v>0.15910981337370672</c:v>
                </c:pt>
                <c:pt idx="26">
                  <c:v>0.16160981337370672</c:v>
                </c:pt>
                <c:pt idx="27">
                  <c:v>0.16410981337370673</c:v>
                </c:pt>
                <c:pt idx="28">
                  <c:v>0.16660981337370673</c:v>
                </c:pt>
                <c:pt idx="29">
                  <c:v>0.1691098133737067</c:v>
                </c:pt>
                <c:pt idx="30">
                  <c:v>0.1716098133737067</c:v>
                </c:pt>
                <c:pt idx="31">
                  <c:v>0.17410981337370671</c:v>
                </c:pt>
                <c:pt idx="32">
                  <c:v>0.17660981337370671</c:v>
                </c:pt>
                <c:pt idx="33">
                  <c:v>0.17910981337370671</c:v>
                </c:pt>
                <c:pt idx="34">
                  <c:v>0.18160981337370671</c:v>
                </c:pt>
                <c:pt idx="35">
                  <c:v>0.18410981337370672</c:v>
                </c:pt>
                <c:pt idx="36">
                  <c:v>0.18660981337370672</c:v>
                </c:pt>
                <c:pt idx="37">
                  <c:v>0.18910981337370669</c:v>
                </c:pt>
                <c:pt idx="38">
                  <c:v>0.19160981337370669</c:v>
                </c:pt>
                <c:pt idx="39">
                  <c:v>0.1941098133737067</c:v>
                </c:pt>
                <c:pt idx="40">
                  <c:v>0.1966098133737067</c:v>
                </c:pt>
                <c:pt idx="41">
                  <c:v>0.1991098133737067</c:v>
                </c:pt>
                <c:pt idx="42">
                  <c:v>0.2016098133737067</c:v>
                </c:pt>
                <c:pt idx="43">
                  <c:v>0.20410981337370671</c:v>
                </c:pt>
                <c:pt idx="44">
                  <c:v>0.20660981337370671</c:v>
                </c:pt>
                <c:pt idx="45">
                  <c:v>0.20910981337370671</c:v>
                </c:pt>
                <c:pt idx="46">
                  <c:v>0.21160981337370671</c:v>
                </c:pt>
                <c:pt idx="47">
                  <c:v>0.21410981337370671</c:v>
                </c:pt>
                <c:pt idx="48">
                  <c:v>0.21660981337370672</c:v>
                </c:pt>
              </c:numCache>
            </c:numRef>
          </c:yVal>
          <c:smooth val="1"/>
          <c:extLst>
            <c:ext xmlns:c16="http://schemas.microsoft.com/office/drawing/2014/chart" uri="{C3380CC4-5D6E-409C-BE32-E72D297353CC}">
              <c16:uniqueId val="{0000000A-92E7-45FE-976B-4E7F2452B94E}"/>
            </c:ext>
          </c:extLst>
        </c:ser>
        <c:ser>
          <c:idx val="11"/>
          <c:order val="11"/>
          <c:tx>
            <c:strRef>
              <c:f>'electrification forecast'!$A$13</c:f>
              <c:strCache>
                <c:ptCount val="1"/>
                <c:pt idx="0">
                  <c:v>metal products except machinery and vehicles 25</c:v>
                </c:pt>
              </c:strCache>
            </c:strRef>
          </c:tx>
          <c:spPr>
            <a:ln w="19050" cap="rnd">
              <a:solidFill>
                <a:schemeClr val="accent6">
                  <a:lumMod val="60000"/>
                </a:schemeClr>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forecast'!$B$13:$AX$13</c:f>
              <c:numCache>
                <c:formatCode>0%</c:formatCode>
                <c:ptCount val="49"/>
                <c:pt idx="0">
                  <c:v>0.60103132672903836</c:v>
                </c:pt>
                <c:pt idx="1">
                  <c:v>0.62311149930639953</c:v>
                </c:pt>
                <c:pt idx="2">
                  <c:v>0.6707434006078592</c:v>
                </c:pt>
                <c:pt idx="3">
                  <c:v>0.66993164893918844</c:v>
                </c:pt>
                <c:pt idx="4">
                  <c:v>0.68335957989872509</c:v>
                </c:pt>
                <c:pt idx="5">
                  <c:v>0.74903837765420478</c:v>
                </c:pt>
                <c:pt idx="6">
                  <c:v>0.57777465372339831</c:v>
                </c:pt>
                <c:pt idx="7">
                  <c:v>0.56290097612359724</c:v>
                </c:pt>
                <c:pt idx="8">
                  <c:v>0.50326477149735305</c:v>
                </c:pt>
                <c:pt idx="9">
                  <c:v>0.50576477149735299</c:v>
                </c:pt>
                <c:pt idx="10">
                  <c:v>0.50826477149735305</c:v>
                </c:pt>
                <c:pt idx="11">
                  <c:v>0.510764771497353</c:v>
                </c:pt>
                <c:pt idx="12">
                  <c:v>0.51326477149735306</c:v>
                </c:pt>
                <c:pt idx="13">
                  <c:v>0.515764771497353</c:v>
                </c:pt>
                <c:pt idx="14">
                  <c:v>0.51826477149735306</c:v>
                </c:pt>
                <c:pt idx="15">
                  <c:v>0.52076477149735301</c:v>
                </c:pt>
                <c:pt idx="16">
                  <c:v>0.52326477149735307</c:v>
                </c:pt>
                <c:pt idx="17">
                  <c:v>0.52576477149735301</c:v>
                </c:pt>
                <c:pt idx="18">
                  <c:v>0.52826477149735307</c:v>
                </c:pt>
                <c:pt idx="19">
                  <c:v>0.53076477149735302</c:v>
                </c:pt>
                <c:pt idx="20">
                  <c:v>0.53326477149735307</c:v>
                </c:pt>
                <c:pt idx="21">
                  <c:v>0.53576477149735302</c:v>
                </c:pt>
                <c:pt idx="22">
                  <c:v>0.53826477149735308</c:v>
                </c:pt>
                <c:pt idx="23">
                  <c:v>0.54076477149735303</c:v>
                </c:pt>
                <c:pt idx="24">
                  <c:v>0.54326477149735308</c:v>
                </c:pt>
                <c:pt idx="25">
                  <c:v>0.54576477149735303</c:v>
                </c:pt>
                <c:pt idx="26">
                  <c:v>0.54826477149735309</c:v>
                </c:pt>
                <c:pt idx="27">
                  <c:v>0.55076477149735303</c:v>
                </c:pt>
                <c:pt idx="28">
                  <c:v>0.55326477149735309</c:v>
                </c:pt>
                <c:pt idx="29">
                  <c:v>0.55576477149735304</c:v>
                </c:pt>
                <c:pt idx="30">
                  <c:v>0.5582647714973531</c:v>
                </c:pt>
                <c:pt idx="31">
                  <c:v>0.56076477149735304</c:v>
                </c:pt>
                <c:pt idx="32">
                  <c:v>0.5632647714973531</c:v>
                </c:pt>
                <c:pt idx="33">
                  <c:v>0.56576477149735305</c:v>
                </c:pt>
                <c:pt idx="34">
                  <c:v>0.56826477149735299</c:v>
                </c:pt>
                <c:pt idx="35">
                  <c:v>0.57076477149735305</c:v>
                </c:pt>
                <c:pt idx="36">
                  <c:v>0.57326477149735311</c:v>
                </c:pt>
                <c:pt idx="37">
                  <c:v>0.57576477149735306</c:v>
                </c:pt>
                <c:pt idx="38">
                  <c:v>0.578264771497353</c:v>
                </c:pt>
                <c:pt idx="39">
                  <c:v>0.58076477149735306</c:v>
                </c:pt>
                <c:pt idx="40">
                  <c:v>0.58326477149735301</c:v>
                </c:pt>
                <c:pt idx="41">
                  <c:v>0.58576477149735307</c:v>
                </c:pt>
                <c:pt idx="42">
                  <c:v>0.58826477149735301</c:v>
                </c:pt>
                <c:pt idx="43">
                  <c:v>0.59076477149735307</c:v>
                </c:pt>
                <c:pt idx="44">
                  <c:v>0.59326477149735302</c:v>
                </c:pt>
                <c:pt idx="45">
                  <c:v>0.59576477149735307</c:v>
                </c:pt>
                <c:pt idx="46">
                  <c:v>0.59826477149735302</c:v>
                </c:pt>
                <c:pt idx="47">
                  <c:v>0.60076477149735308</c:v>
                </c:pt>
                <c:pt idx="48">
                  <c:v>0.60326477149735303</c:v>
                </c:pt>
              </c:numCache>
            </c:numRef>
          </c:yVal>
          <c:smooth val="1"/>
          <c:extLst>
            <c:ext xmlns:c16="http://schemas.microsoft.com/office/drawing/2014/chart" uri="{C3380CC4-5D6E-409C-BE32-E72D297353CC}">
              <c16:uniqueId val="{0000000B-92E7-45FE-976B-4E7F2452B94E}"/>
            </c:ext>
          </c:extLst>
        </c:ser>
        <c:ser>
          <c:idx val="12"/>
          <c:order val="12"/>
          <c:tx>
            <c:strRef>
              <c:f>'electrification forecast'!$A$14</c:f>
              <c:strCache>
                <c:ptCount val="1"/>
                <c:pt idx="0">
                  <c:v>no-convert-coal mining 05</c:v>
                </c:pt>
              </c:strCache>
            </c:strRef>
          </c:tx>
          <c:spPr>
            <a:ln w="19050" cap="rnd">
              <a:solidFill>
                <a:schemeClr val="accent1">
                  <a:lumMod val="80000"/>
                  <a:lumOff val="20000"/>
                </a:schemeClr>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forecast'!$B$14:$AX$14</c:f>
              <c:numCache>
                <c:formatCode>0%</c:formatCode>
                <c:ptCount val="49"/>
                <c:pt idx="0">
                  <c:v>0.16888396655356422</c:v>
                </c:pt>
                <c:pt idx="1">
                  <c:v>0.1721915930224818</c:v>
                </c:pt>
                <c:pt idx="2">
                  <c:v>0.2847709759456426</c:v>
                </c:pt>
                <c:pt idx="3">
                  <c:v>0.28518558490498525</c:v>
                </c:pt>
                <c:pt idx="4">
                  <c:v>0.31386070158177032</c:v>
                </c:pt>
                <c:pt idx="5">
                  <c:v>0.28217204196618617</c:v>
                </c:pt>
                <c:pt idx="6">
                  <c:v>0.29837502572859842</c:v>
                </c:pt>
                <c:pt idx="7">
                  <c:v>0.34608051356039127</c:v>
                </c:pt>
                <c:pt idx="8">
                  <c:v>0.39488230626024567</c:v>
                </c:pt>
                <c:pt idx="9">
                  <c:v>0.40696442856914206</c:v>
                </c:pt>
                <c:pt idx="10">
                  <c:v>0.41913408463500129</c:v>
                </c:pt>
                <c:pt idx="11">
                  <c:v>0.43107490329407072</c:v>
                </c:pt>
                <c:pt idx="12">
                  <c:v>0.44265406924424089</c:v>
                </c:pt>
                <c:pt idx="13">
                  <c:v>0.45382378851402955</c:v>
                </c:pt>
                <c:pt idx="14">
                  <c:v>0.46457657388086715</c:v>
                </c:pt>
                <c:pt idx="15">
                  <c:v>0.47492394239370106</c:v>
                </c:pt>
                <c:pt idx="16">
                  <c:v>0.48488591394709685</c:v>
                </c:pt>
                <c:pt idx="17">
                  <c:v>0.49448573100329596</c:v>
                </c:pt>
                <c:pt idx="18">
                  <c:v>0.50374719563114478</c:v>
                </c:pt>
                <c:pt idx="19">
                  <c:v>0.51269335432637564</c:v>
                </c:pt>
                <c:pt idx="20">
                  <c:v>0.52134588899430456</c:v>
                </c:pt>
                <c:pt idx="21">
                  <c:v>0.52972488032599752</c:v>
                </c:pt>
                <c:pt idx="22">
                  <c:v>0.53784876604155452</c:v>
                </c:pt>
                <c:pt idx="23">
                  <c:v>0.54573439810507574</c:v>
                </c:pt>
                <c:pt idx="24">
                  <c:v>0.55339714669621187</c:v>
                </c:pt>
                <c:pt idx="25">
                  <c:v>0.5608510225445783</c:v>
                </c:pt>
                <c:pt idx="26">
                  <c:v>0.56810880240782513</c:v>
                </c:pt>
                <c:pt idx="27">
                  <c:v>0.575182149823107</c:v>
                </c:pt>
                <c:pt idx="28">
                  <c:v>0.58208172736964126</c:v>
                </c:pt>
                <c:pt idx="29">
                  <c:v>0.58881729896157731</c:v>
                </c:pt>
                <c:pt idx="30">
                  <c:v>0.59539782193367241</c:v>
                </c:pt>
                <c:pt idx="31">
                  <c:v>0.60183152933295803</c:v>
                </c:pt>
                <c:pt idx="32">
                  <c:v>0.60812600314271503</c:v>
                </c:pt>
                <c:pt idx="33">
                  <c:v>0.61428823928786336</c:v>
                </c:pt>
                <c:pt idx="34">
                  <c:v>0.6203247052887032</c:v>
                </c:pt>
                <c:pt idx="35">
                  <c:v>0.6262413913924062</c:v>
                </c:pt>
                <c:pt idx="36">
                  <c:v>0.63204385594738655</c:v>
                </c:pt>
                <c:pt idx="37">
                  <c:v>0.63773726571101208</c:v>
                </c:pt>
                <c:pt idx="38">
                  <c:v>0.64332643170513826</c:v>
                </c:pt>
                <c:pt idx="39">
                  <c:v>0.64881584116147251</c:v>
                </c:pt>
                <c:pt idx="40">
                  <c:v>0.65420968603213325</c:v>
                </c:pt>
                <c:pt idx="41">
                  <c:v>0.6595118884808544</c:v>
                </c:pt>
                <c:pt idx="42">
                  <c:v>0.66472612371718787</c:v>
                </c:pt>
                <c:pt idx="43">
                  <c:v>0.66985584048944913</c:v>
                </c:pt>
                <c:pt idx="44">
                  <c:v>0.67490427951148357</c:v>
                </c:pt>
                <c:pt idx="45">
                  <c:v>0.67987449006299827</c:v>
                </c:pt>
                <c:pt idx="46">
                  <c:v>0.68476934497257136</c:v>
                </c:pt>
                <c:pt idx="47">
                  <c:v>0.68959155416593287</c:v>
                </c:pt>
                <c:pt idx="48">
                  <c:v>0.69434367693916776</c:v>
                </c:pt>
              </c:numCache>
            </c:numRef>
          </c:yVal>
          <c:smooth val="1"/>
          <c:extLst>
            <c:ext xmlns:c16="http://schemas.microsoft.com/office/drawing/2014/chart" uri="{C3380CC4-5D6E-409C-BE32-E72D297353CC}">
              <c16:uniqueId val="{0000000C-92E7-45FE-976B-4E7F2452B94E}"/>
            </c:ext>
          </c:extLst>
        </c:ser>
        <c:ser>
          <c:idx val="13"/>
          <c:order val="13"/>
          <c:tx>
            <c:strRef>
              <c:f>'electrification forecast'!$A$15</c:f>
              <c:strCache>
                <c:ptCount val="1"/>
                <c:pt idx="0">
                  <c:v>no-convert-energy pipelines and gas processing 352T353</c:v>
                </c:pt>
              </c:strCache>
            </c:strRef>
          </c:tx>
          <c:spPr>
            <a:ln w="19050" cap="rnd">
              <a:solidFill>
                <a:schemeClr val="accent2">
                  <a:lumMod val="80000"/>
                  <a:lumOff val="20000"/>
                </a:schemeClr>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forecast'!$B$15:$AX$15</c:f>
              <c:numCache>
                <c:formatCode>0%</c:formatCode>
                <c:ptCount val="49"/>
                <c:pt idx="0">
                  <c:v>0.5237208528953059</c:v>
                </c:pt>
                <c:pt idx="1">
                  <c:v>0.51364842189713111</c:v>
                </c:pt>
                <c:pt idx="2">
                  <c:v>0.60930704994685414</c:v>
                </c:pt>
                <c:pt idx="3">
                  <c:v>0.56366982466675331</c:v>
                </c:pt>
                <c:pt idx="4">
                  <c:v>0.55812800342631841</c:v>
                </c:pt>
                <c:pt idx="5">
                  <c:v>0.5227899074904685</c:v>
                </c:pt>
                <c:pt idx="6">
                  <c:v>0.3828207541451138</c:v>
                </c:pt>
                <c:pt idx="7">
                  <c:v>0.37886340422662507</c:v>
                </c:pt>
                <c:pt idx="8">
                  <c:v>0.31562639150730609</c:v>
                </c:pt>
                <c:pt idx="9">
                  <c:v>0.31812639150730609</c:v>
                </c:pt>
                <c:pt idx="10">
                  <c:v>0.3206263915073061</c:v>
                </c:pt>
                <c:pt idx="11">
                  <c:v>0.3231263915073061</c:v>
                </c:pt>
                <c:pt idx="12">
                  <c:v>0.3256263915073061</c:v>
                </c:pt>
                <c:pt idx="13">
                  <c:v>0.3281263915073061</c:v>
                </c:pt>
                <c:pt idx="14">
                  <c:v>0.33062639150730611</c:v>
                </c:pt>
                <c:pt idx="15">
                  <c:v>0.33312639150730611</c:v>
                </c:pt>
                <c:pt idx="16">
                  <c:v>0.33562639150730611</c:v>
                </c:pt>
                <c:pt idx="17">
                  <c:v>0.33812639150730611</c:v>
                </c:pt>
                <c:pt idx="18">
                  <c:v>0.34062639150730611</c:v>
                </c:pt>
                <c:pt idx="19">
                  <c:v>0.34312639150730612</c:v>
                </c:pt>
                <c:pt idx="20">
                  <c:v>0.34562639150730612</c:v>
                </c:pt>
                <c:pt idx="21">
                  <c:v>0.34812639150730607</c:v>
                </c:pt>
                <c:pt idx="22">
                  <c:v>0.35062639150730612</c:v>
                </c:pt>
                <c:pt idx="23">
                  <c:v>0.35312639150730607</c:v>
                </c:pt>
                <c:pt idx="24">
                  <c:v>0.35562639150730607</c:v>
                </c:pt>
                <c:pt idx="25">
                  <c:v>0.35812639150730607</c:v>
                </c:pt>
                <c:pt idx="26">
                  <c:v>0.36062639150730608</c:v>
                </c:pt>
                <c:pt idx="27">
                  <c:v>0.36312639150730608</c:v>
                </c:pt>
                <c:pt idx="28">
                  <c:v>0.36562639150730608</c:v>
                </c:pt>
                <c:pt idx="29">
                  <c:v>0.36812639150730608</c:v>
                </c:pt>
                <c:pt idx="30">
                  <c:v>0.37062639150730609</c:v>
                </c:pt>
                <c:pt idx="31">
                  <c:v>0.37312639150730609</c:v>
                </c:pt>
                <c:pt idx="32">
                  <c:v>0.37562639150730609</c:v>
                </c:pt>
                <c:pt idx="33">
                  <c:v>0.37812639150730609</c:v>
                </c:pt>
                <c:pt idx="34">
                  <c:v>0.38062639150730609</c:v>
                </c:pt>
                <c:pt idx="35">
                  <c:v>0.3831263915073061</c:v>
                </c:pt>
                <c:pt idx="36">
                  <c:v>0.3856263915073061</c:v>
                </c:pt>
                <c:pt idx="37">
                  <c:v>0.3881263915073061</c:v>
                </c:pt>
                <c:pt idx="38">
                  <c:v>0.3906263915073061</c:v>
                </c:pt>
                <c:pt idx="39">
                  <c:v>0.39312639150730611</c:v>
                </c:pt>
                <c:pt idx="40">
                  <c:v>0.39562639150730611</c:v>
                </c:pt>
                <c:pt idx="41">
                  <c:v>0.39812639150730611</c:v>
                </c:pt>
                <c:pt idx="42">
                  <c:v>0.40062639150730611</c:v>
                </c:pt>
                <c:pt idx="43">
                  <c:v>0.40312639150730611</c:v>
                </c:pt>
                <c:pt idx="44">
                  <c:v>0.40562639150730606</c:v>
                </c:pt>
                <c:pt idx="45">
                  <c:v>0.40812639150730612</c:v>
                </c:pt>
                <c:pt idx="46">
                  <c:v>0.41062639150730607</c:v>
                </c:pt>
                <c:pt idx="47">
                  <c:v>0.41312639150730612</c:v>
                </c:pt>
                <c:pt idx="48">
                  <c:v>0.41562639150730607</c:v>
                </c:pt>
              </c:numCache>
            </c:numRef>
          </c:yVal>
          <c:smooth val="1"/>
          <c:extLst>
            <c:ext xmlns:c16="http://schemas.microsoft.com/office/drawing/2014/chart" uri="{C3380CC4-5D6E-409C-BE32-E72D297353CC}">
              <c16:uniqueId val="{0000000D-92E7-45FE-976B-4E7F2452B94E}"/>
            </c:ext>
          </c:extLst>
        </c:ser>
        <c:ser>
          <c:idx val="14"/>
          <c:order val="14"/>
          <c:tx>
            <c:strRef>
              <c:f>'electrification forecast'!$A$16</c:f>
              <c:strCache>
                <c:ptCount val="1"/>
                <c:pt idx="0">
                  <c:v>no-convert-refined petroleum and coke 19</c:v>
                </c:pt>
              </c:strCache>
            </c:strRef>
          </c:tx>
          <c:spPr>
            <a:ln w="19050" cap="rnd">
              <a:solidFill>
                <a:schemeClr val="accent3">
                  <a:lumMod val="80000"/>
                  <a:lumOff val="20000"/>
                </a:schemeClr>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forecast'!$B$16:$AX$16</c:f>
              <c:numCache>
                <c:formatCode>0%</c:formatCode>
                <c:ptCount val="49"/>
                <c:pt idx="0">
                  <c:v>5.2355854670039184E-2</c:v>
                </c:pt>
                <c:pt idx="1">
                  <c:v>5.7927918833545436E-2</c:v>
                </c:pt>
                <c:pt idx="2">
                  <c:v>6.2715679904745511E-2</c:v>
                </c:pt>
                <c:pt idx="3">
                  <c:v>6.0777624669370402E-2</c:v>
                </c:pt>
                <c:pt idx="4">
                  <c:v>6.7471685370306567E-2</c:v>
                </c:pt>
                <c:pt idx="5">
                  <c:v>6.8750621475484927E-2</c:v>
                </c:pt>
                <c:pt idx="6">
                  <c:v>7.3884348345493983E-2</c:v>
                </c:pt>
                <c:pt idx="7">
                  <c:v>6.6970920931748779E-2</c:v>
                </c:pt>
                <c:pt idx="8">
                  <c:v>6.4269713270959886E-2</c:v>
                </c:pt>
                <c:pt idx="9">
                  <c:v>6.6769713270959888E-2</c:v>
                </c:pt>
                <c:pt idx="10">
                  <c:v>6.926971327095989E-2</c:v>
                </c:pt>
                <c:pt idx="11">
                  <c:v>7.1769713270959878E-2</c:v>
                </c:pt>
                <c:pt idx="12">
                  <c:v>7.4269713270959881E-2</c:v>
                </c:pt>
                <c:pt idx="13">
                  <c:v>7.6769713270959883E-2</c:v>
                </c:pt>
                <c:pt idx="14">
                  <c:v>7.9269713270959885E-2</c:v>
                </c:pt>
                <c:pt idx="15">
                  <c:v>8.1769713270959887E-2</c:v>
                </c:pt>
                <c:pt idx="16">
                  <c:v>8.426971327095989E-2</c:v>
                </c:pt>
                <c:pt idx="17">
                  <c:v>8.6769713270959892E-2</c:v>
                </c:pt>
                <c:pt idx="18">
                  <c:v>8.9269713270959894E-2</c:v>
                </c:pt>
                <c:pt idx="19">
                  <c:v>9.1769713270959882E-2</c:v>
                </c:pt>
                <c:pt idx="20">
                  <c:v>9.4269713270959885E-2</c:v>
                </c:pt>
                <c:pt idx="21">
                  <c:v>9.6769713270959887E-2</c:v>
                </c:pt>
                <c:pt idx="22">
                  <c:v>9.9269713270959889E-2</c:v>
                </c:pt>
                <c:pt idx="23">
                  <c:v>0.10176971327095988</c:v>
                </c:pt>
                <c:pt idx="24">
                  <c:v>0.10426971327095988</c:v>
                </c:pt>
                <c:pt idx="25">
                  <c:v>0.10676971327095988</c:v>
                </c:pt>
                <c:pt idx="26">
                  <c:v>0.10926971327095988</c:v>
                </c:pt>
                <c:pt idx="27">
                  <c:v>0.11176971327095989</c:v>
                </c:pt>
                <c:pt idx="28">
                  <c:v>0.11426971327095989</c:v>
                </c:pt>
                <c:pt idx="29">
                  <c:v>0.11676971327095989</c:v>
                </c:pt>
                <c:pt idx="30">
                  <c:v>0.11926971327095989</c:v>
                </c:pt>
                <c:pt idx="31">
                  <c:v>0.1217697132709599</c:v>
                </c:pt>
                <c:pt idx="32">
                  <c:v>0.12426971327095988</c:v>
                </c:pt>
                <c:pt idx="33">
                  <c:v>0.12676971327095987</c:v>
                </c:pt>
                <c:pt idx="34">
                  <c:v>0.12926971327095987</c:v>
                </c:pt>
                <c:pt idx="35">
                  <c:v>0.13176971327095988</c:v>
                </c:pt>
                <c:pt idx="36">
                  <c:v>0.13426971327095988</c:v>
                </c:pt>
                <c:pt idx="37">
                  <c:v>0.13676971327095988</c:v>
                </c:pt>
                <c:pt idx="38">
                  <c:v>0.13926971327095988</c:v>
                </c:pt>
                <c:pt idx="39">
                  <c:v>0.14176971327095989</c:v>
                </c:pt>
                <c:pt idx="40">
                  <c:v>0.14426971327095989</c:v>
                </c:pt>
                <c:pt idx="41">
                  <c:v>0.14676971327095989</c:v>
                </c:pt>
                <c:pt idx="42">
                  <c:v>0.14926971327095989</c:v>
                </c:pt>
                <c:pt idx="43">
                  <c:v>0.15176971327095989</c:v>
                </c:pt>
                <c:pt idx="44">
                  <c:v>0.1542697132709599</c:v>
                </c:pt>
                <c:pt idx="45">
                  <c:v>0.1567697132709599</c:v>
                </c:pt>
                <c:pt idx="46">
                  <c:v>0.1592697132709599</c:v>
                </c:pt>
                <c:pt idx="47">
                  <c:v>0.1617697132709599</c:v>
                </c:pt>
                <c:pt idx="48">
                  <c:v>0.16426971327095991</c:v>
                </c:pt>
              </c:numCache>
            </c:numRef>
          </c:yVal>
          <c:smooth val="1"/>
          <c:extLst>
            <c:ext xmlns:c16="http://schemas.microsoft.com/office/drawing/2014/chart" uri="{C3380CC4-5D6E-409C-BE32-E72D297353CC}">
              <c16:uniqueId val="{0000000E-92E7-45FE-976B-4E7F2452B94E}"/>
            </c:ext>
          </c:extLst>
        </c:ser>
        <c:ser>
          <c:idx val="15"/>
          <c:order val="15"/>
          <c:tx>
            <c:strRef>
              <c:f>'electrification forecast'!$A$17</c:f>
              <c:strCache>
                <c:ptCount val="1"/>
                <c:pt idx="0">
                  <c:v>nonroad vehicles 30</c:v>
                </c:pt>
              </c:strCache>
            </c:strRef>
          </c:tx>
          <c:spPr>
            <a:ln w="19050" cap="rnd">
              <a:solidFill>
                <a:schemeClr val="accent4">
                  <a:lumMod val="80000"/>
                  <a:lumOff val="20000"/>
                </a:schemeClr>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forecast'!$B$17:$AX$17</c:f>
              <c:numCache>
                <c:formatCode>0%</c:formatCode>
                <c:ptCount val="49"/>
                <c:pt idx="0">
                  <c:v>0.381848533741175</c:v>
                </c:pt>
                <c:pt idx="1">
                  <c:v>0.37719929852323764</c:v>
                </c:pt>
                <c:pt idx="2">
                  <c:v>0.40823246288910298</c:v>
                </c:pt>
                <c:pt idx="3">
                  <c:v>0.42411961699230433</c:v>
                </c:pt>
                <c:pt idx="4">
                  <c:v>0.39390626911478765</c:v>
                </c:pt>
                <c:pt idx="5">
                  <c:v>0.33792265402192034</c:v>
                </c:pt>
                <c:pt idx="6">
                  <c:v>0.13574315259937911</c:v>
                </c:pt>
                <c:pt idx="7">
                  <c:v>0.36713700552883854</c:v>
                </c:pt>
                <c:pt idx="8">
                  <c:v>0.36269927859145268</c:v>
                </c:pt>
                <c:pt idx="9">
                  <c:v>0.36519927859145268</c:v>
                </c:pt>
                <c:pt idx="10">
                  <c:v>0.36769927859145268</c:v>
                </c:pt>
                <c:pt idx="11">
                  <c:v>0.37019927859145269</c:v>
                </c:pt>
                <c:pt idx="12">
                  <c:v>0.37269927859145269</c:v>
                </c:pt>
                <c:pt idx="13">
                  <c:v>0.37519927859145269</c:v>
                </c:pt>
                <c:pt idx="14">
                  <c:v>0.37769927859145269</c:v>
                </c:pt>
                <c:pt idx="15">
                  <c:v>0.38019927859145269</c:v>
                </c:pt>
                <c:pt idx="16">
                  <c:v>0.3826992785914527</c:v>
                </c:pt>
                <c:pt idx="17">
                  <c:v>0.3851992785914527</c:v>
                </c:pt>
                <c:pt idx="18">
                  <c:v>0.3876992785914527</c:v>
                </c:pt>
                <c:pt idx="19">
                  <c:v>0.3901992785914527</c:v>
                </c:pt>
                <c:pt idx="20">
                  <c:v>0.39269927859145271</c:v>
                </c:pt>
                <c:pt idx="21">
                  <c:v>0.39519927859145265</c:v>
                </c:pt>
                <c:pt idx="22">
                  <c:v>0.39769927859145271</c:v>
                </c:pt>
                <c:pt idx="23">
                  <c:v>0.40019927859145266</c:v>
                </c:pt>
                <c:pt idx="24">
                  <c:v>0.40269927859145266</c:v>
                </c:pt>
                <c:pt idx="25">
                  <c:v>0.40519927859145266</c:v>
                </c:pt>
                <c:pt idx="26">
                  <c:v>0.40769927859145266</c:v>
                </c:pt>
                <c:pt idx="27">
                  <c:v>0.41019927859145267</c:v>
                </c:pt>
                <c:pt idx="28">
                  <c:v>0.41269927859145267</c:v>
                </c:pt>
                <c:pt idx="29">
                  <c:v>0.41519927859145267</c:v>
                </c:pt>
                <c:pt idx="30">
                  <c:v>0.41769927859145267</c:v>
                </c:pt>
                <c:pt idx="31">
                  <c:v>0.42019927859145267</c:v>
                </c:pt>
                <c:pt idx="32">
                  <c:v>0.42269927859145268</c:v>
                </c:pt>
                <c:pt idx="33">
                  <c:v>0.42519927859145268</c:v>
                </c:pt>
                <c:pt idx="34">
                  <c:v>0.42769927859145268</c:v>
                </c:pt>
                <c:pt idx="35">
                  <c:v>0.43019927859145268</c:v>
                </c:pt>
                <c:pt idx="36">
                  <c:v>0.43269927859145269</c:v>
                </c:pt>
                <c:pt idx="37">
                  <c:v>0.43519927859145269</c:v>
                </c:pt>
                <c:pt idx="38">
                  <c:v>0.43769927859145269</c:v>
                </c:pt>
                <c:pt idx="39">
                  <c:v>0.44019927859145269</c:v>
                </c:pt>
                <c:pt idx="40">
                  <c:v>0.44269927859145269</c:v>
                </c:pt>
                <c:pt idx="41">
                  <c:v>0.4451992785914527</c:v>
                </c:pt>
                <c:pt idx="42">
                  <c:v>0.4476992785914527</c:v>
                </c:pt>
                <c:pt idx="43">
                  <c:v>0.4501992785914527</c:v>
                </c:pt>
                <c:pt idx="44">
                  <c:v>0.45269927859145265</c:v>
                </c:pt>
                <c:pt idx="45">
                  <c:v>0.45519927859145271</c:v>
                </c:pt>
                <c:pt idx="46">
                  <c:v>0.45769927859145265</c:v>
                </c:pt>
                <c:pt idx="47">
                  <c:v>0.46019927859145271</c:v>
                </c:pt>
                <c:pt idx="48">
                  <c:v>0.46269927859145266</c:v>
                </c:pt>
              </c:numCache>
            </c:numRef>
          </c:yVal>
          <c:smooth val="1"/>
          <c:extLst>
            <c:ext xmlns:c16="http://schemas.microsoft.com/office/drawing/2014/chart" uri="{C3380CC4-5D6E-409C-BE32-E72D297353CC}">
              <c16:uniqueId val="{0000000F-92E7-45FE-976B-4E7F2452B94E}"/>
            </c:ext>
          </c:extLst>
        </c:ser>
        <c:ser>
          <c:idx val="16"/>
          <c:order val="16"/>
          <c:tx>
            <c:strRef>
              <c:f>'electrification forecast'!$A$18</c:f>
              <c:strCache>
                <c:ptCount val="1"/>
                <c:pt idx="0">
                  <c:v>oil and gas extraction 06</c:v>
                </c:pt>
              </c:strCache>
            </c:strRef>
          </c:tx>
          <c:spPr>
            <a:ln w="19050" cap="rnd">
              <a:solidFill>
                <a:schemeClr val="accent5">
                  <a:lumMod val="80000"/>
                  <a:lumOff val="20000"/>
                </a:schemeClr>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forecast'!$B$18:$AX$18</c:f>
              <c:numCache>
                <c:formatCode>0%</c:formatCode>
                <c:ptCount val="49"/>
                <c:pt idx="0">
                  <c:v>0.17449429212122622</c:v>
                </c:pt>
                <c:pt idx="1">
                  <c:v>0.17000910341982464</c:v>
                </c:pt>
                <c:pt idx="2">
                  <c:v>0.1716865623983557</c:v>
                </c:pt>
                <c:pt idx="3">
                  <c:v>0.18477037450087563</c:v>
                </c:pt>
                <c:pt idx="4">
                  <c:v>0.20630134158048921</c:v>
                </c:pt>
                <c:pt idx="5">
                  <c:v>0.20253946988253885</c:v>
                </c:pt>
                <c:pt idx="6">
                  <c:v>0.18563314801172218</c:v>
                </c:pt>
                <c:pt idx="7">
                  <c:v>0.1894234850226213</c:v>
                </c:pt>
                <c:pt idx="8">
                  <c:v>0.2106503253468241</c:v>
                </c:pt>
                <c:pt idx="9">
                  <c:v>0.2131503253468241</c:v>
                </c:pt>
                <c:pt idx="10">
                  <c:v>0.2156503253468241</c:v>
                </c:pt>
                <c:pt idx="11">
                  <c:v>0.2181503253468241</c:v>
                </c:pt>
                <c:pt idx="12">
                  <c:v>0.22065032534682411</c:v>
                </c:pt>
                <c:pt idx="13">
                  <c:v>0.22315032534682411</c:v>
                </c:pt>
                <c:pt idx="14">
                  <c:v>0.22565032534682411</c:v>
                </c:pt>
                <c:pt idx="15">
                  <c:v>0.22815032534682411</c:v>
                </c:pt>
                <c:pt idx="16">
                  <c:v>0.23065032534682409</c:v>
                </c:pt>
                <c:pt idx="17">
                  <c:v>0.23315032534682409</c:v>
                </c:pt>
                <c:pt idx="18">
                  <c:v>0.23565032534682409</c:v>
                </c:pt>
                <c:pt idx="19">
                  <c:v>0.23815032534682409</c:v>
                </c:pt>
                <c:pt idx="20">
                  <c:v>0.2406503253468241</c:v>
                </c:pt>
                <c:pt idx="21">
                  <c:v>0.2431503253468241</c:v>
                </c:pt>
                <c:pt idx="22">
                  <c:v>0.2456503253468241</c:v>
                </c:pt>
                <c:pt idx="23">
                  <c:v>0.2481503253468241</c:v>
                </c:pt>
                <c:pt idx="24">
                  <c:v>0.25065032534682408</c:v>
                </c:pt>
                <c:pt idx="25">
                  <c:v>0.25315032534682408</c:v>
                </c:pt>
                <c:pt idx="26">
                  <c:v>0.25565032534682408</c:v>
                </c:pt>
                <c:pt idx="27">
                  <c:v>0.25815032534682408</c:v>
                </c:pt>
                <c:pt idx="28">
                  <c:v>0.26065032534682409</c:v>
                </c:pt>
                <c:pt idx="29">
                  <c:v>0.26315032534682409</c:v>
                </c:pt>
                <c:pt idx="30">
                  <c:v>0.26565032534682409</c:v>
                </c:pt>
                <c:pt idx="31">
                  <c:v>0.26815032534682409</c:v>
                </c:pt>
                <c:pt idx="32">
                  <c:v>0.27065032534682409</c:v>
                </c:pt>
                <c:pt idx="33">
                  <c:v>0.2731503253468241</c:v>
                </c:pt>
                <c:pt idx="34">
                  <c:v>0.2756503253468241</c:v>
                </c:pt>
                <c:pt idx="35">
                  <c:v>0.2781503253468241</c:v>
                </c:pt>
                <c:pt idx="36">
                  <c:v>0.2806503253468241</c:v>
                </c:pt>
                <c:pt idx="37">
                  <c:v>0.28315032534682411</c:v>
                </c:pt>
                <c:pt idx="38">
                  <c:v>0.28565032534682411</c:v>
                </c:pt>
                <c:pt idx="39">
                  <c:v>0.28815032534682411</c:v>
                </c:pt>
                <c:pt idx="40">
                  <c:v>0.29065032534682411</c:v>
                </c:pt>
                <c:pt idx="41">
                  <c:v>0.29315032534682411</c:v>
                </c:pt>
                <c:pt idx="42">
                  <c:v>0.29565032534682412</c:v>
                </c:pt>
                <c:pt idx="43">
                  <c:v>0.29815032534682412</c:v>
                </c:pt>
                <c:pt idx="44">
                  <c:v>0.30065032534682412</c:v>
                </c:pt>
                <c:pt idx="45">
                  <c:v>0.30315032534682407</c:v>
                </c:pt>
                <c:pt idx="46">
                  <c:v>0.30565032534682413</c:v>
                </c:pt>
                <c:pt idx="47">
                  <c:v>0.30815032534682407</c:v>
                </c:pt>
                <c:pt idx="48">
                  <c:v>0.31065032534682413</c:v>
                </c:pt>
              </c:numCache>
            </c:numRef>
          </c:yVal>
          <c:smooth val="1"/>
          <c:extLst>
            <c:ext xmlns:c16="http://schemas.microsoft.com/office/drawing/2014/chart" uri="{C3380CC4-5D6E-409C-BE32-E72D297353CC}">
              <c16:uniqueId val="{00000010-92E7-45FE-976B-4E7F2452B94E}"/>
            </c:ext>
          </c:extLst>
        </c:ser>
        <c:ser>
          <c:idx val="17"/>
          <c:order val="17"/>
          <c:tx>
            <c:strRef>
              <c:f>'electrification forecast'!$A$19</c:f>
              <c:strCache>
                <c:ptCount val="1"/>
                <c:pt idx="0">
                  <c:v>other machinery 28</c:v>
                </c:pt>
              </c:strCache>
            </c:strRef>
          </c:tx>
          <c:spPr>
            <a:ln w="19050" cap="rnd">
              <a:solidFill>
                <a:schemeClr val="accent6">
                  <a:lumMod val="80000"/>
                  <a:lumOff val="20000"/>
                </a:schemeClr>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forecast'!$B$19:$AX$19</c:f>
              <c:numCache>
                <c:formatCode>0%</c:formatCode>
                <c:ptCount val="49"/>
                <c:pt idx="0">
                  <c:v>0.8078004341270143</c:v>
                </c:pt>
                <c:pt idx="1">
                  <c:v>0.8055513113895626</c:v>
                </c:pt>
                <c:pt idx="2">
                  <c:v>0.86103527616341002</c:v>
                </c:pt>
                <c:pt idx="3">
                  <c:v>0.8537007298603797</c:v>
                </c:pt>
                <c:pt idx="4">
                  <c:v>0.84631974987994962</c:v>
                </c:pt>
                <c:pt idx="5">
                  <c:v>0.82354544791016471</c:v>
                </c:pt>
                <c:pt idx="6">
                  <c:v>0.88857433934772001</c:v>
                </c:pt>
                <c:pt idx="7">
                  <c:v>0.89237306788223858</c:v>
                </c:pt>
                <c:pt idx="8">
                  <c:v>0.89822593337283974</c:v>
                </c:pt>
                <c:pt idx="9">
                  <c:v>0.90361835096350418</c:v>
                </c:pt>
                <c:pt idx="10">
                  <c:v>0.90892022699531549</c:v>
                </c:pt>
                <c:pt idx="11">
                  <c:v>0.91405221953975668</c:v>
                </c:pt>
                <c:pt idx="12">
                  <c:v>0.91898751021562963</c:v>
                </c:pt>
                <c:pt idx="13">
                  <c:v>0.92372256420155685</c:v>
                </c:pt>
                <c:pt idx="14">
                  <c:v>0.92826411149686205</c:v>
                </c:pt>
                <c:pt idx="15">
                  <c:v>0.93262311010207166</c:v>
                </c:pt>
                <c:pt idx="16">
                  <c:v>0.93681188496679224</c:v>
                </c:pt>
                <c:pt idx="17">
                  <c:v>0.94084277319720933</c:v>
                </c:pt>
                <c:pt idx="18">
                  <c:v>0.94472750512083081</c:v>
                </c:pt>
                <c:pt idx="19">
                  <c:v>0.94847695096229634</c:v>
                </c:pt>
                <c:pt idx="20">
                  <c:v>0.95</c:v>
                </c:pt>
                <c:pt idx="21">
                  <c:v>0.95</c:v>
                </c:pt>
                <c:pt idx="22">
                  <c:v>0.95</c:v>
                </c:pt>
                <c:pt idx="23">
                  <c:v>0.95</c:v>
                </c:pt>
                <c:pt idx="24">
                  <c:v>0.95</c:v>
                </c:pt>
                <c:pt idx="25">
                  <c:v>0.95</c:v>
                </c:pt>
                <c:pt idx="26">
                  <c:v>0.95</c:v>
                </c:pt>
                <c:pt idx="27">
                  <c:v>0.95</c:v>
                </c:pt>
                <c:pt idx="28">
                  <c:v>0.95</c:v>
                </c:pt>
                <c:pt idx="29">
                  <c:v>0.95</c:v>
                </c:pt>
                <c:pt idx="30">
                  <c:v>0.95</c:v>
                </c:pt>
                <c:pt idx="31">
                  <c:v>0.95</c:v>
                </c:pt>
                <c:pt idx="32">
                  <c:v>0.95</c:v>
                </c:pt>
                <c:pt idx="33">
                  <c:v>0.95</c:v>
                </c:pt>
                <c:pt idx="34">
                  <c:v>0.95</c:v>
                </c:pt>
                <c:pt idx="35">
                  <c:v>0.95</c:v>
                </c:pt>
                <c:pt idx="36">
                  <c:v>0.95</c:v>
                </c:pt>
                <c:pt idx="37">
                  <c:v>0.95</c:v>
                </c:pt>
                <c:pt idx="38">
                  <c:v>0.95</c:v>
                </c:pt>
                <c:pt idx="39">
                  <c:v>0.95</c:v>
                </c:pt>
                <c:pt idx="40">
                  <c:v>0.95</c:v>
                </c:pt>
                <c:pt idx="41">
                  <c:v>0.95</c:v>
                </c:pt>
                <c:pt idx="42">
                  <c:v>0.95</c:v>
                </c:pt>
                <c:pt idx="43">
                  <c:v>0.95</c:v>
                </c:pt>
                <c:pt idx="44">
                  <c:v>0.95</c:v>
                </c:pt>
                <c:pt idx="45">
                  <c:v>0.95</c:v>
                </c:pt>
                <c:pt idx="46">
                  <c:v>0.95</c:v>
                </c:pt>
                <c:pt idx="47">
                  <c:v>0.95</c:v>
                </c:pt>
                <c:pt idx="48">
                  <c:v>0.95</c:v>
                </c:pt>
              </c:numCache>
            </c:numRef>
          </c:yVal>
          <c:smooth val="1"/>
          <c:extLst>
            <c:ext xmlns:c16="http://schemas.microsoft.com/office/drawing/2014/chart" uri="{C3380CC4-5D6E-409C-BE32-E72D297353CC}">
              <c16:uniqueId val="{00000011-92E7-45FE-976B-4E7F2452B94E}"/>
            </c:ext>
          </c:extLst>
        </c:ser>
        <c:ser>
          <c:idx val="18"/>
          <c:order val="18"/>
          <c:tx>
            <c:strRef>
              <c:f>'electrification forecast'!$A$20</c:f>
              <c:strCache>
                <c:ptCount val="1"/>
                <c:pt idx="0">
                  <c:v>other manufacturing 31T33</c:v>
                </c:pt>
              </c:strCache>
            </c:strRef>
          </c:tx>
          <c:spPr>
            <a:ln w="19050" cap="rnd">
              <a:solidFill>
                <a:schemeClr val="accent1">
                  <a:lumMod val="80000"/>
                </a:schemeClr>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forecast'!$B$20:$AX$20</c:f>
              <c:numCache>
                <c:formatCode>0%</c:formatCode>
                <c:ptCount val="49"/>
                <c:pt idx="0">
                  <c:v>0.38320261239594977</c:v>
                </c:pt>
                <c:pt idx="1">
                  <c:v>0.42644926083538021</c:v>
                </c:pt>
                <c:pt idx="2">
                  <c:v>0.45069425019987069</c:v>
                </c:pt>
                <c:pt idx="3">
                  <c:v>0.45335556855407</c:v>
                </c:pt>
                <c:pt idx="4">
                  <c:v>0.47402178280193258</c:v>
                </c:pt>
                <c:pt idx="5">
                  <c:v>0.56491471759167733</c:v>
                </c:pt>
                <c:pt idx="6">
                  <c:v>0.62853386755994201</c:v>
                </c:pt>
                <c:pt idx="7">
                  <c:v>0.67104022733265345</c:v>
                </c:pt>
                <c:pt idx="8">
                  <c:v>0.63459619175571136</c:v>
                </c:pt>
                <c:pt idx="9">
                  <c:v>0.65298440509478317</c:v>
                </c:pt>
                <c:pt idx="10">
                  <c:v>0.66996386681661069</c:v>
                </c:pt>
                <c:pt idx="11">
                  <c:v>0.68578902170808165</c:v>
                </c:pt>
                <c:pt idx="12">
                  <c:v>0.70064390044951097</c:v>
                </c:pt>
                <c:pt idx="13">
                  <c:v>0.71466748791221013</c:v>
                </c:pt>
                <c:pt idx="14">
                  <c:v>0.72796821246452614</c:v>
                </c:pt>
                <c:pt idx="15">
                  <c:v>0.74063281706818918</c:v>
                </c:pt>
                <c:pt idx="16">
                  <c:v>0.75273209944955133</c:v>
                </c:pt>
                <c:pt idx="17">
                  <c:v>0.76432479518441909</c:v>
                </c:pt>
                <c:pt idx="18">
                  <c:v>0.77546030120477449</c:v>
                </c:pt>
                <c:pt idx="19">
                  <c:v>0.78618064375037078</c:v>
                </c:pt>
                <c:pt idx="20">
                  <c:v>0.79652193617474554</c:v>
                </c:pt>
                <c:pt idx="21">
                  <c:v>0.80651548180533039</c:v>
                </c:pt>
                <c:pt idx="22">
                  <c:v>0.81618862344672183</c:v>
                </c:pt>
                <c:pt idx="23">
                  <c:v>0.82556540802219758</c:v>
                </c:pt>
                <c:pt idx="24">
                  <c:v>0.8346671137340409</c:v>
                </c:pt>
                <c:pt idx="25">
                  <c:v>0.84351267325798651</c:v>
                </c:pt>
                <c:pt idx="26">
                  <c:v>0.85211901714903848</c:v>
                </c:pt>
                <c:pt idx="27">
                  <c:v>0.86050135520489279</c:v>
                </c:pt>
                <c:pt idx="28">
                  <c:v>0.86867340901561652</c:v>
                </c:pt>
                <c:pt idx="29">
                  <c:v>0.87664760569816347</c:v>
                </c:pt>
                <c:pt idx="30">
                  <c:v>0.88443524046786171</c:v>
                </c:pt>
                <c:pt idx="31">
                  <c:v>0.89204661396987628</c:v>
                </c:pt>
                <c:pt idx="32">
                  <c:v>0.89949114900277072</c:v>
                </c:pt>
                <c:pt idx="33">
                  <c:v>0.90677749029111931</c:v>
                </c:pt>
                <c:pt idx="34">
                  <c:v>0.91391359021942209</c:v>
                </c:pt>
                <c:pt idx="35">
                  <c:v>0.92090678286519045</c:v>
                </c:pt>
                <c:pt idx="36">
                  <c:v>0.92776384822196423</c:v>
                </c:pt>
                <c:pt idx="37">
                  <c:v>0.93449106815201399</c:v>
                </c:pt>
                <c:pt idx="38">
                  <c:v>0.94109427533073964</c:v>
                </c:pt>
                <c:pt idx="39">
                  <c:v>0.94757889622337554</c:v>
                </c:pt>
                <c:pt idx="40">
                  <c:v>0.95</c:v>
                </c:pt>
                <c:pt idx="41">
                  <c:v>0.95</c:v>
                </c:pt>
                <c:pt idx="42">
                  <c:v>0.95</c:v>
                </c:pt>
                <c:pt idx="43">
                  <c:v>0.95</c:v>
                </c:pt>
                <c:pt idx="44">
                  <c:v>0.95</c:v>
                </c:pt>
                <c:pt idx="45">
                  <c:v>0.95</c:v>
                </c:pt>
                <c:pt idx="46">
                  <c:v>0.95</c:v>
                </c:pt>
                <c:pt idx="47">
                  <c:v>0.95</c:v>
                </c:pt>
                <c:pt idx="48">
                  <c:v>0.95</c:v>
                </c:pt>
              </c:numCache>
            </c:numRef>
          </c:yVal>
          <c:smooth val="1"/>
          <c:extLst>
            <c:ext xmlns:c16="http://schemas.microsoft.com/office/drawing/2014/chart" uri="{C3380CC4-5D6E-409C-BE32-E72D297353CC}">
              <c16:uniqueId val="{00000012-92E7-45FE-976B-4E7F2452B94E}"/>
            </c:ext>
          </c:extLst>
        </c:ser>
        <c:ser>
          <c:idx val="19"/>
          <c:order val="19"/>
          <c:tx>
            <c:strRef>
              <c:f>'electrification forecast'!$A$21</c:f>
              <c:strCache>
                <c:ptCount val="1"/>
                <c:pt idx="0">
                  <c:v>other metals 242</c:v>
                </c:pt>
              </c:strCache>
            </c:strRef>
          </c:tx>
          <c:spPr>
            <a:ln w="19050" cap="rnd">
              <a:solidFill>
                <a:schemeClr val="accent2">
                  <a:lumMod val="80000"/>
                </a:schemeClr>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forecast'!$B$21:$AX$21</c:f>
              <c:numCache>
                <c:formatCode>0%</c:formatCode>
                <c:ptCount val="49"/>
                <c:pt idx="0">
                  <c:v>0.57371246586131508</c:v>
                </c:pt>
                <c:pt idx="1">
                  <c:v>0.58007873158672352</c:v>
                </c:pt>
                <c:pt idx="2">
                  <c:v>0.65178947536939713</c:v>
                </c:pt>
                <c:pt idx="3">
                  <c:v>0.64595006465051252</c:v>
                </c:pt>
                <c:pt idx="4">
                  <c:v>0.66524894012002334</c:v>
                </c:pt>
                <c:pt idx="5">
                  <c:v>0.67614932561936048</c:v>
                </c:pt>
                <c:pt idx="6">
                  <c:v>0.66330323071230024</c:v>
                </c:pt>
                <c:pt idx="7">
                  <c:v>0.66645983786156715</c:v>
                </c:pt>
                <c:pt idx="8">
                  <c:v>0.68916067084954158</c:v>
                </c:pt>
                <c:pt idx="9">
                  <c:v>0.69561202843647563</c:v>
                </c:pt>
                <c:pt idx="10">
                  <c:v>0.70166348702484449</c:v>
                </c:pt>
                <c:pt idx="11">
                  <c:v>0.70735928573698759</c:v>
                </c:pt>
                <c:pt idx="12">
                  <c:v>0.71274036146838227</c:v>
                </c:pt>
                <c:pt idx="13">
                  <c:v>0.71784252096309287</c:v>
                </c:pt>
                <c:pt idx="14">
                  <c:v>0.72269647368767753</c:v>
                </c:pt>
                <c:pt idx="15">
                  <c:v>0.72732841760262312</c:v>
                </c:pt>
                <c:pt idx="16">
                  <c:v>0.73176072388852764</c:v>
                </c:pt>
                <c:pt idx="17">
                  <c:v>0.73601256997522846</c:v>
                </c:pt>
                <c:pt idx="18">
                  <c:v>0.74010048043014864</c:v>
                </c:pt>
                <c:pt idx="19">
                  <c:v>0.74403877450820277</c:v>
                </c:pt>
                <c:pt idx="20">
                  <c:v>0.74783993169683982</c:v>
                </c:pt>
                <c:pt idx="21">
                  <c:v>0.75151488912844966</c:v>
                </c:pt>
                <c:pt idx="22">
                  <c:v>0.75507328375380434</c:v>
                </c:pt>
                <c:pt idx="23">
                  <c:v>0.75852365018621826</c:v>
                </c:pt>
                <c:pt idx="24">
                  <c:v>0.76187358307790576</c:v>
                </c:pt>
                <c:pt idx="25">
                  <c:v>0.7651298710922354</c:v>
                </c:pt>
                <c:pt idx="26">
                  <c:v>0.76829860805764116</c:v>
                </c:pt>
                <c:pt idx="27">
                  <c:v>0.77138528571054621</c:v>
                </c:pt>
                <c:pt idx="28">
                  <c:v>0.77439487150866781</c:v>
                </c:pt>
                <c:pt idx="29">
                  <c:v>0.77733187427293615</c:v>
                </c:pt>
                <c:pt idx="30">
                  <c:v>0.78020039985238099</c:v>
                </c:pt>
                <c:pt idx="31">
                  <c:v>0.78300419856608483</c:v>
                </c:pt>
                <c:pt idx="32">
                  <c:v>0.78574670583155404</c:v>
                </c:pt>
                <c:pt idx="33">
                  <c:v>0.78843107711783023</c:v>
                </c:pt>
                <c:pt idx="34">
                  <c:v>0.7910602181476204</c:v>
                </c:pt>
                <c:pt idx="35">
                  <c:v>0.79363681110285611</c:v>
                </c:pt>
                <c:pt idx="36">
                  <c:v>0.79616333745259948</c:v>
                </c:pt>
                <c:pt idx="37">
                  <c:v>0.79864209791359109</c:v>
                </c:pt>
                <c:pt idx="38">
                  <c:v>0.80107522996620861</c:v>
                </c:pt>
                <c:pt idx="39">
                  <c:v>0.80346472327772867</c:v>
                </c:pt>
                <c:pt idx="40">
                  <c:v>0.80581243332710384</c:v>
                </c:pt>
                <c:pt idx="41">
                  <c:v>0.80812009347831015</c:v>
                </c:pt>
                <c:pt idx="42">
                  <c:v>0.8103893257105812</c:v>
                </c:pt>
                <c:pt idx="43">
                  <c:v>0.8126216501818847</c:v>
                </c:pt>
                <c:pt idx="44">
                  <c:v>0.81481849377551141</c:v>
                </c:pt>
                <c:pt idx="45">
                  <c:v>0.81698119775760902</c:v>
                </c:pt>
                <c:pt idx="46">
                  <c:v>0.81911102465508157</c:v>
                </c:pt>
                <c:pt idx="47">
                  <c:v>0.82120916444783343</c:v>
                </c:pt>
                <c:pt idx="48">
                  <c:v>0.82327674015633778</c:v>
                </c:pt>
              </c:numCache>
            </c:numRef>
          </c:yVal>
          <c:smooth val="1"/>
          <c:extLst>
            <c:ext xmlns:c16="http://schemas.microsoft.com/office/drawing/2014/chart" uri="{C3380CC4-5D6E-409C-BE32-E72D297353CC}">
              <c16:uniqueId val="{00000013-92E7-45FE-976B-4E7F2452B94E}"/>
            </c:ext>
          </c:extLst>
        </c:ser>
        <c:ser>
          <c:idx val="20"/>
          <c:order val="20"/>
          <c:tx>
            <c:strRef>
              <c:f>'electrification forecast'!$A$22</c:f>
              <c:strCache>
                <c:ptCount val="1"/>
                <c:pt idx="0">
                  <c:v>other mining and quarrying 07T08</c:v>
                </c:pt>
              </c:strCache>
            </c:strRef>
          </c:tx>
          <c:spPr>
            <a:ln w="19050" cap="rnd">
              <a:solidFill>
                <a:schemeClr val="accent3">
                  <a:lumMod val="80000"/>
                </a:schemeClr>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forecast'!$B$22:$AX$22</c:f>
              <c:numCache>
                <c:formatCode>0%</c:formatCode>
                <c:ptCount val="49"/>
                <c:pt idx="0">
                  <c:v>0.44104919940066145</c:v>
                </c:pt>
                <c:pt idx="1">
                  <c:v>0.44648890247192319</c:v>
                </c:pt>
                <c:pt idx="2">
                  <c:v>0.46114459369474148</c:v>
                </c:pt>
                <c:pt idx="3">
                  <c:v>0.45420762806469372</c:v>
                </c:pt>
                <c:pt idx="4">
                  <c:v>0.48316213762868199</c:v>
                </c:pt>
                <c:pt idx="5">
                  <c:v>0.55152606735539178</c:v>
                </c:pt>
                <c:pt idx="6">
                  <c:v>0.5669956758688538</c:v>
                </c:pt>
                <c:pt idx="7">
                  <c:v>0.58337279546662346</c:v>
                </c:pt>
                <c:pt idx="8">
                  <c:v>0.581315613188643</c:v>
                </c:pt>
                <c:pt idx="9">
                  <c:v>0.59198842933676754</c:v>
                </c:pt>
                <c:pt idx="10">
                  <c:v>0.60204936608355719</c:v>
                </c:pt>
                <c:pt idx="11">
                  <c:v>0.61154789277628263</c:v>
                </c:pt>
                <c:pt idx="12">
                  <c:v>0.62053928815526471</c:v>
                </c:pt>
                <c:pt idx="13">
                  <c:v>0.62907596578342972</c:v>
                </c:pt>
                <c:pt idx="14">
                  <c:v>0.63720486828782164</c:v>
                </c:pt>
                <c:pt idx="15">
                  <c:v>0.64496710568045612</c:v>
                </c:pt>
                <c:pt idx="16">
                  <c:v>0.6523983880638341</c:v>
                </c:pt>
                <c:pt idx="17">
                  <c:v>0.65952968875082651</c:v>
                </c:pt>
                <c:pt idx="18">
                  <c:v>0.66638792069748698</c:v>
                </c:pt>
                <c:pt idx="19">
                  <c:v>0.6729965489778047</c:v>
                </c:pt>
                <c:pt idx="20">
                  <c:v>0.67937611867064185</c:v>
                </c:pt>
                <c:pt idx="21">
                  <c:v>0.68554469973578014</c:v>
                </c:pt>
                <c:pt idx="22">
                  <c:v>0.69151825822834723</c:v>
                </c:pt>
                <c:pt idx="23">
                  <c:v>0.69731096498910716</c:v>
                </c:pt>
                <c:pt idx="24">
                  <c:v>0.70293545238257182</c:v>
                </c:pt>
                <c:pt idx="25">
                  <c:v>0.70840302829598745</c:v>
                </c:pt>
                <c:pt idx="26">
                  <c:v>0.71372385511434999</c:v>
                </c:pt>
                <c:pt idx="27">
                  <c:v>0.71890710000481972</c:v>
                </c:pt>
                <c:pt idx="28">
                  <c:v>0.72396106165908047</c:v>
                </c:pt>
                <c:pt idx="29">
                  <c:v>0.72889327766186818</c:v>
                </c:pt>
                <c:pt idx="30">
                  <c:v>0.73371061585764308</c:v>
                </c:pt>
                <c:pt idx="31">
                  <c:v>0.73841935244668233</c:v>
                </c:pt>
                <c:pt idx="32">
                  <c:v>0.74302523902849893</c:v>
                </c:pt>
                <c:pt idx="33">
                  <c:v>0.74753356039956453</c:v>
                </c:pt>
                <c:pt idx="34">
                  <c:v>0.75194918458308557</c:v>
                </c:pt>
                <c:pt idx="35">
                  <c:v>0.75627660630422744</c:v>
                </c:pt>
                <c:pt idx="36">
                  <c:v>0.76051998491129069</c:v>
                </c:pt>
                <c:pt idx="37">
                  <c:v>0.7646831775712879</c:v>
                </c:pt>
                <c:pt idx="38">
                  <c:v>0.76876976842879985</c:v>
                </c:pt>
                <c:pt idx="39">
                  <c:v>0.77278309430330994</c:v>
                </c:pt>
                <c:pt idx="40">
                  <c:v>0.77672626740725648</c:v>
                </c:pt>
                <c:pt idx="41">
                  <c:v>0.78060219549071119</c:v>
                </c:pt>
                <c:pt idx="42">
                  <c:v>0.78441359975566227</c:v>
                </c:pt>
                <c:pt idx="43">
                  <c:v>0.78816303083079253</c:v>
                </c:pt>
                <c:pt idx="44">
                  <c:v>0.79185288305435875</c:v>
                </c:pt>
                <c:pt idx="45">
                  <c:v>0.79548540727667127</c:v>
                </c:pt>
                <c:pt idx="46">
                  <c:v>0.799062722363443</c:v>
                </c:pt>
                <c:pt idx="47">
                  <c:v>0.80258682555587479</c:v>
                </c:pt>
                <c:pt idx="48">
                  <c:v>0.80605960182192005</c:v>
                </c:pt>
              </c:numCache>
            </c:numRef>
          </c:yVal>
          <c:smooth val="1"/>
          <c:extLst>
            <c:ext xmlns:c16="http://schemas.microsoft.com/office/drawing/2014/chart" uri="{C3380CC4-5D6E-409C-BE32-E72D297353CC}">
              <c16:uniqueId val="{00000014-92E7-45FE-976B-4E7F2452B94E}"/>
            </c:ext>
          </c:extLst>
        </c:ser>
        <c:ser>
          <c:idx val="21"/>
          <c:order val="21"/>
          <c:tx>
            <c:strRef>
              <c:f>'electrification forecast'!$A$23</c:f>
              <c:strCache>
                <c:ptCount val="1"/>
                <c:pt idx="0">
                  <c:v>pulp paper and printing 17T18</c:v>
                </c:pt>
              </c:strCache>
            </c:strRef>
          </c:tx>
          <c:spPr>
            <a:ln w="19050" cap="rnd">
              <a:solidFill>
                <a:schemeClr val="accent4">
                  <a:lumMod val="80000"/>
                </a:schemeClr>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forecast'!$B$23:$AX$23</c:f>
              <c:numCache>
                <c:formatCode>0%</c:formatCode>
                <c:ptCount val="49"/>
                <c:pt idx="0">
                  <c:v>0.2438407531687235</c:v>
                </c:pt>
                <c:pt idx="1">
                  <c:v>0.25684166070353148</c:v>
                </c:pt>
                <c:pt idx="2">
                  <c:v>0.28603942796359993</c:v>
                </c:pt>
                <c:pt idx="3">
                  <c:v>0.29556248325765827</c:v>
                </c:pt>
                <c:pt idx="4">
                  <c:v>0.31852743706953535</c:v>
                </c:pt>
                <c:pt idx="5">
                  <c:v>0.32110703071569824</c:v>
                </c:pt>
                <c:pt idx="6">
                  <c:v>0.3429795950561636</c:v>
                </c:pt>
                <c:pt idx="7">
                  <c:v>0.37798175203474865</c:v>
                </c:pt>
                <c:pt idx="8">
                  <c:v>0.40126018684578751</c:v>
                </c:pt>
                <c:pt idx="9">
                  <c:v>0.41069787759866316</c:v>
                </c:pt>
                <c:pt idx="10">
                  <c:v>0.42014389684794401</c:v>
                </c:pt>
                <c:pt idx="11">
                  <c:v>0.42937977665778038</c:v>
                </c:pt>
                <c:pt idx="12">
                  <c:v>0.43831680910236348</c:v>
                </c:pt>
                <c:pt idx="13">
                  <c:v>0.4469259057913883</c:v>
                </c:pt>
                <c:pt idx="14">
                  <c:v>0.45520588433850467</c:v>
                </c:pt>
                <c:pt idx="15">
                  <c:v>0.46316843636154165</c:v>
                </c:pt>
                <c:pt idx="16">
                  <c:v>0.47083077043071253</c:v>
                </c:pt>
                <c:pt idx="17">
                  <c:v>0.47821195164851288</c:v>
                </c:pt>
                <c:pt idx="18">
                  <c:v>0.48533108541607251</c:v>
                </c:pt>
                <c:pt idx="19">
                  <c:v>0.49220644468950542</c:v>
                </c:pt>
                <c:pt idx="20">
                  <c:v>0.49885508712240717</c:v>
                </c:pt>
                <c:pt idx="21">
                  <c:v>0.50529272720301377</c:v>
                </c:pt>
                <c:pt idx="22">
                  <c:v>0.51153373919248601</c:v>
                </c:pt>
                <c:pt idx="23">
                  <c:v>0.51759122430832638</c:v>
                </c:pt>
                <c:pt idx="24">
                  <c:v>0.52347710630589095</c:v>
                </c:pt>
                <c:pt idx="25">
                  <c:v>0.5292022362667782</c:v>
                </c:pt>
                <c:pt idx="26">
                  <c:v>0.53477649654941961</c:v>
                </c:pt>
                <c:pt idx="27">
                  <c:v>0.54020889891169677</c:v>
                </c:pt>
                <c:pt idx="28">
                  <c:v>0.54550767460485616</c:v>
                </c:pt>
                <c:pt idx="29">
                  <c:v>0.55068035575916485</c:v>
                </c:pt>
                <c:pt idx="30">
                  <c:v>0.55573384818784555</c:v>
                </c:pt>
                <c:pt idx="31">
                  <c:v>0.56067449613820364</c:v>
                </c:pt>
                <c:pt idx="32">
                  <c:v>0.5655081396946301</c:v>
                </c:pt>
                <c:pt idx="33">
                  <c:v>0.5702401655888234</c:v>
                </c:pt>
                <c:pt idx="34">
                  <c:v>0.57487555215644703</c:v>
                </c:pt>
                <c:pt idx="35">
                  <c:v>0.57941890912997507</c:v>
                </c:pt>
                <c:pt idx="36">
                  <c:v>0.58387451289367143</c:v>
                </c:pt>
                <c:pt idx="37">
                  <c:v>0.58824633775908131</c:v>
                </c:pt>
                <c:pt idx="38">
                  <c:v>0.59253808375375083</c:v>
                </c:pt>
                <c:pt idx="39">
                  <c:v>0.59675320135495225</c:v>
                </c:pt>
                <c:pt idx="40">
                  <c:v>0.60089491354516611</c:v>
                </c:pt>
                <c:pt idx="41">
                  <c:v>0.60496623551722994</c:v>
                </c:pt>
                <c:pt idx="42">
                  <c:v>0.60896999231419402</c:v>
                </c:pt>
                <c:pt idx="43">
                  <c:v>0.61290883465156265</c:v>
                </c:pt>
                <c:pt idx="44">
                  <c:v>0.61678525313719623</c:v>
                </c:pt>
                <c:pt idx="45">
                  <c:v>0.62060159107611945</c:v>
                </c:pt>
                <c:pt idx="46">
                  <c:v>0.62436005602327915</c:v>
                </c:pt>
                <c:pt idx="47">
                  <c:v>0.62806273022640824</c:v>
                </c:pt>
                <c:pt idx="48">
                  <c:v>0.63171158008312878</c:v>
                </c:pt>
              </c:numCache>
            </c:numRef>
          </c:yVal>
          <c:smooth val="1"/>
          <c:extLst>
            <c:ext xmlns:c16="http://schemas.microsoft.com/office/drawing/2014/chart" uri="{C3380CC4-5D6E-409C-BE32-E72D297353CC}">
              <c16:uniqueId val="{00000015-92E7-45FE-976B-4E7F2452B94E}"/>
            </c:ext>
          </c:extLst>
        </c:ser>
        <c:ser>
          <c:idx val="22"/>
          <c:order val="22"/>
          <c:tx>
            <c:strRef>
              <c:f>'electrification forecast'!$A$24</c:f>
              <c:strCache>
                <c:ptCount val="1"/>
                <c:pt idx="0">
                  <c:v>refined petroleum and coke 19</c:v>
                </c:pt>
              </c:strCache>
            </c:strRef>
          </c:tx>
          <c:spPr>
            <a:ln w="19050" cap="rnd">
              <a:solidFill>
                <a:schemeClr val="accent5">
                  <a:lumMod val="80000"/>
                </a:schemeClr>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forecast'!$B$24:$AX$24</c:f>
              <c:numCache>
                <c:formatCode>0%</c:formatCode>
                <c:ptCount val="49"/>
                <c:pt idx="0">
                  <c:v>5.2895797407133682E-3</c:v>
                </c:pt>
                <c:pt idx="1">
                  <c:v>5.6366039712154904E-3</c:v>
                </c:pt>
                <c:pt idx="2">
                  <c:v>5.7176173537970658E-3</c:v>
                </c:pt>
                <c:pt idx="3">
                  <c:v>5.9711397909632934E-3</c:v>
                </c:pt>
                <c:pt idx="4">
                  <c:v>6.2374886196763834E-3</c:v>
                </c:pt>
                <c:pt idx="5">
                  <c:v>6.8102262796284245E-3</c:v>
                </c:pt>
                <c:pt idx="6">
                  <c:v>7.5693880523580786E-3</c:v>
                </c:pt>
                <c:pt idx="7">
                  <c:v>7.5130137118746901E-3</c:v>
                </c:pt>
                <c:pt idx="8">
                  <c:v>7.6781082968442266E-3</c:v>
                </c:pt>
                <c:pt idx="9">
                  <c:v>1.0178108296844226E-2</c:v>
                </c:pt>
                <c:pt idx="10">
                  <c:v>1.2678108296844227E-2</c:v>
                </c:pt>
                <c:pt idx="11">
                  <c:v>1.5178108296844225E-2</c:v>
                </c:pt>
                <c:pt idx="12">
                  <c:v>1.7678108296844228E-2</c:v>
                </c:pt>
                <c:pt idx="13">
                  <c:v>2.0178108296844226E-2</c:v>
                </c:pt>
                <c:pt idx="14">
                  <c:v>2.2678108296844225E-2</c:v>
                </c:pt>
                <c:pt idx="15">
                  <c:v>2.5178108296844227E-2</c:v>
                </c:pt>
                <c:pt idx="16">
                  <c:v>2.7678108296844226E-2</c:v>
                </c:pt>
                <c:pt idx="17">
                  <c:v>3.0178108296844225E-2</c:v>
                </c:pt>
                <c:pt idx="18">
                  <c:v>3.2678108296844227E-2</c:v>
                </c:pt>
                <c:pt idx="19">
                  <c:v>3.5178108296844229E-2</c:v>
                </c:pt>
                <c:pt idx="20">
                  <c:v>3.7678108296844225E-2</c:v>
                </c:pt>
                <c:pt idx="21">
                  <c:v>4.0178108296844227E-2</c:v>
                </c:pt>
                <c:pt idx="22">
                  <c:v>4.2678108296844229E-2</c:v>
                </c:pt>
                <c:pt idx="23">
                  <c:v>4.5178108296844224E-2</c:v>
                </c:pt>
                <c:pt idx="24">
                  <c:v>4.7678108296844227E-2</c:v>
                </c:pt>
                <c:pt idx="25">
                  <c:v>5.0178108296844229E-2</c:v>
                </c:pt>
                <c:pt idx="26">
                  <c:v>5.2678108296844224E-2</c:v>
                </c:pt>
                <c:pt idx="27">
                  <c:v>5.5178108296844226E-2</c:v>
                </c:pt>
                <c:pt idx="28">
                  <c:v>5.7678108296844229E-2</c:v>
                </c:pt>
                <c:pt idx="29">
                  <c:v>6.0178108296844224E-2</c:v>
                </c:pt>
                <c:pt idx="30">
                  <c:v>6.2678108296844226E-2</c:v>
                </c:pt>
                <c:pt idx="31">
                  <c:v>6.5178108296844228E-2</c:v>
                </c:pt>
                <c:pt idx="32">
                  <c:v>6.767810829684423E-2</c:v>
                </c:pt>
                <c:pt idx="33">
                  <c:v>7.0178108296844233E-2</c:v>
                </c:pt>
                <c:pt idx="34">
                  <c:v>7.2678108296844235E-2</c:v>
                </c:pt>
                <c:pt idx="35">
                  <c:v>7.5178108296844237E-2</c:v>
                </c:pt>
                <c:pt idx="36">
                  <c:v>7.7678108296844239E-2</c:v>
                </c:pt>
                <c:pt idx="37">
                  <c:v>8.0178108296844228E-2</c:v>
                </c:pt>
                <c:pt idx="38">
                  <c:v>8.267810829684423E-2</c:v>
                </c:pt>
                <c:pt idx="39">
                  <c:v>8.5178108296844232E-2</c:v>
                </c:pt>
                <c:pt idx="40">
                  <c:v>8.7678108296844234E-2</c:v>
                </c:pt>
                <c:pt idx="41">
                  <c:v>9.0178108296844237E-2</c:v>
                </c:pt>
                <c:pt idx="42">
                  <c:v>9.2678108296844239E-2</c:v>
                </c:pt>
                <c:pt idx="43">
                  <c:v>9.5178108296844241E-2</c:v>
                </c:pt>
                <c:pt idx="44">
                  <c:v>9.7678108296844229E-2</c:v>
                </c:pt>
                <c:pt idx="45">
                  <c:v>0.10017810829684423</c:v>
                </c:pt>
                <c:pt idx="46">
                  <c:v>0.10267810829684423</c:v>
                </c:pt>
                <c:pt idx="47">
                  <c:v>0.10517810829684424</c:v>
                </c:pt>
                <c:pt idx="48">
                  <c:v>0.10767810829684424</c:v>
                </c:pt>
              </c:numCache>
            </c:numRef>
          </c:yVal>
          <c:smooth val="1"/>
          <c:extLst>
            <c:ext xmlns:c16="http://schemas.microsoft.com/office/drawing/2014/chart" uri="{C3380CC4-5D6E-409C-BE32-E72D297353CC}">
              <c16:uniqueId val="{00000016-92E7-45FE-976B-4E7F2452B94E}"/>
            </c:ext>
          </c:extLst>
        </c:ser>
        <c:ser>
          <c:idx val="23"/>
          <c:order val="23"/>
          <c:tx>
            <c:strRef>
              <c:f>'electrification forecast'!$A$25</c:f>
              <c:strCache>
                <c:ptCount val="1"/>
                <c:pt idx="0">
                  <c:v>road vehicles 29</c:v>
                </c:pt>
              </c:strCache>
            </c:strRef>
          </c:tx>
          <c:spPr>
            <a:ln w="19050" cap="rnd">
              <a:solidFill>
                <a:schemeClr val="accent6">
                  <a:lumMod val="80000"/>
                </a:schemeClr>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forecast'!$B$25:$AX$25</c:f>
              <c:numCache>
                <c:formatCode>0%</c:formatCode>
                <c:ptCount val="49"/>
                <c:pt idx="0">
                  <c:v>0.44798968399908795</c:v>
                </c:pt>
                <c:pt idx="1">
                  <c:v>0.46841088440559064</c:v>
                </c:pt>
                <c:pt idx="2">
                  <c:v>0.49822824455704928</c:v>
                </c:pt>
                <c:pt idx="3">
                  <c:v>0.54082457118594573</c:v>
                </c:pt>
                <c:pt idx="4">
                  <c:v>0.59146541051999191</c:v>
                </c:pt>
                <c:pt idx="5">
                  <c:v>0.61468634500599406</c:v>
                </c:pt>
                <c:pt idx="6">
                  <c:v>0.67031840579138002</c:v>
                </c:pt>
                <c:pt idx="7">
                  <c:v>0.6915942450115744</c:v>
                </c:pt>
                <c:pt idx="8">
                  <c:v>0.72955097676000891</c:v>
                </c:pt>
                <c:pt idx="9">
                  <c:v>0.74799962133626174</c:v>
                </c:pt>
                <c:pt idx="10">
                  <c:v>0.7658984168607782</c:v>
                </c:pt>
                <c:pt idx="11">
                  <c:v>0.78309050391333579</c:v>
                </c:pt>
                <c:pt idx="12">
                  <c:v>0.79954425748106017</c:v>
                </c:pt>
                <c:pt idx="13">
                  <c:v>0.81528054981782405</c:v>
                </c:pt>
                <c:pt idx="14">
                  <c:v>0.83034106234745897</c:v>
                </c:pt>
                <c:pt idx="15">
                  <c:v>0.84477406159583956</c:v>
                </c:pt>
                <c:pt idx="16">
                  <c:v>0.85862799314225902</c:v>
                </c:pt>
                <c:pt idx="17">
                  <c:v>0.87194870242707367</c:v>
                </c:pt>
                <c:pt idx="18">
                  <c:v>0.88477837232405321</c:v>
                </c:pt>
                <c:pt idx="19">
                  <c:v>0.89715527452844823</c:v>
                </c:pt>
                <c:pt idx="20">
                  <c:v>0.90911389668392895</c:v>
                </c:pt>
                <c:pt idx="21">
                  <c:v>0.92068522956842447</c:v>
                </c:pt>
                <c:pt idx="22">
                  <c:v>0.93189710806235115</c:v>
                </c:pt>
                <c:pt idx="23">
                  <c:v>0.94277455452816061</c:v>
                </c:pt>
                <c:pt idx="24">
                  <c:v>0.95</c:v>
                </c:pt>
                <c:pt idx="25">
                  <c:v>0.95</c:v>
                </c:pt>
                <c:pt idx="26">
                  <c:v>0.95</c:v>
                </c:pt>
                <c:pt idx="27">
                  <c:v>0.95</c:v>
                </c:pt>
                <c:pt idx="28">
                  <c:v>0.95</c:v>
                </c:pt>
                <c:pt idx="29">
                  <c:v>0.95</c:v>
                </c:pt>
                <c:pt idx="30">
                  <c:v>0.95</c:v>
                </c:pt>
                <c:pt idx="31">
                  <c:v>0.95</c:v>
                </c:pt>
                <c:pt idx="32">
                  <c:v>0.95</c:v>
                </c:pt>
                <c:pt idx="33">
                  <c:v>0.95</c:v>
                </c:pt>
                <c:pt idx="34">
                  <c:v>0.95</c:v>
                </c:pt>
                <c:pt idx="35">
                  <c:v>0.95</c:v>
                </c:pt>
                <c:pt idx="36">
                  <c:v>0.95</c:v>
                </c:pt>
                <c:pt idx="37">
                  <c:v>0.95</c:v>
                </c:pt>
                <c:pt idx="38">
                  <c:v>0.95</c:v>
                </c:pt>
                <c:pt idx="39">
                  <c:v>0.95</c:v>
                </c:pt>
                <c:pt idx="40">
                  <c:v>0.95</c:v>
                </c:pt>
                <c:pt idx="41">
                  <c:v>0.95</c:v>
                </c:pt>
                <c:pt idx="42">
                  <c:v>0.95</c:v>
                </c:pt>
                <c:pt idx="43">
                  <c:v>0.95</c:v>
                </c:pt>
                <c:pt idx="44">
                  <c:v>0.95</c:v>
                </c:pt>
                <c:pt idx="45">
                  <c:v>0.95</c:v>
                </c:pt>
                <c:pt idx="46">
                  <c:v>0.95</c:v>
                </c:pt>
                <c:pt idx="47">
                  <c:v>0.95</c:v>
                </c:pt>
                <c:pt idx="48">
                  <c:v>0.95</c:v>
                </c:pt>
              </c:numCache>
            </c:numRef>
          </c:yVal>
          <c:smooth val="1"/>
          <c:extLst>
            <c:ext xmlns:c16="http://schemas.microsoft.com/office/drawing/2014/chart" uri="{C3380CC4-5D6E-409C-BE32-E72D297353CC}">
              <c16:uniqueId val="{00000017-92E7-45FE-976B-4E7F2452B94E}"/>
            </c:ext>
          </c:extLst>
        </c:ser>
        <c:ser>
          <c:idx val="24"/>
          <c:order val="24"/>
          <c:tx>
            <c:strRef>
              <c:f>'electrification forecast'!$A$26</c:f>
              <c:strCache>
                <c:ptCount val="1"/>
                <c:pt idx="0">
                  <c:v>rubber and plastic products 22</c:v>
                </c:pt>
              </c:strCache>
            </c:strRef>
          </c:tx>
          <c:spPr>
            <a:ln w="19050" cap="rnd">
              <a:solidFill>
                <a:schemeClr val="accent1">
                  <a:lumMod val="60000"/>
                  <a:lumOff val="40000"/>
                </a:schemeClr>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forecast'!$B$26:$AX$26</c:f>
              <c:numCache>
                <c:formatCode>0%</c:formatCode>
                <c:ptCount val="49"/>
                <c:pt idx="0">
                  <c:v>0.58388149496251451</c:v>
                </c:pt>
                <c:pt idx="1">
                  <c:v>0.60293367809097465</c:v>
                </c:pt>
                <c:pt idx="2">
                  <c:v>0.63432292724926198</c:v>
                </c:pt>
                <c:pt idx="3">
                  <c:v>0.64264562343529574</c:v>
                </c:pt>
                <c:pt idx="4">
                  <c:v>0.67768445772743657</c:v>
                </c:pt>
                <c:pt idx="5">
                  <c:v>0.71562613843971268</c:v>
                </c:pt>
                <c:pt idx="6">
                  <c:v>0.72787007192026643</c:v>
                </c:pt>
                <c:pt idx="7">
                  <c:v>0.75681308951092341</c:v>
                </c:pt>
                <c:pt idx="8">
                  <c:v>0.76898969922223759</c:v>
                </c:pt>
                <c:pt idx="9">
                  <c:v>0.78117424801928059</c:v>
                </c:pt>
                <c:pt idx="10">
                  <c:v>0.79282301396747823</c:v>
                </c:pt>
                <c:pt idx="11">
                  <c:v>0.80391479004475574</c:v>
                </c:pt>
                <c:pt idx="12">
                  <c:v>0.81447192242578559</c:v>
                </c:pt>
                <c:pt idx="13">
                  <c:v>0.82453189984126407</c:v>
                </c:pt>
                <c:pt idx="14">
                  <c:v>0.83413566588674626</c:v>
                </c:pt>
                <c:pt idx="15">
                  <c:v>0.84332284746616237</c:v>
                </c:pt>
                <c:pt idx="16">
                  <c:v>0.85212995581924666</c:v>
                </c:pt>
                <c:pt idx="17">
                  <c:v>0.86058988540570036</c:v>
                </c:pt>
                <c:pt idx="18">
                  <c:v>0.86873197086130405</c:v>
                </c:pt>
                <c:pt idx="19">
                  <c:v>0.87658226721175514</c:v>
                </c:pt>
                <c:pt idx="20">
                  <c:v>0.88416390081166318</c:v>
                </c:pt>
                <c:pt idx="21">
                  <c:v>0.89149742280662447</c:v>
                </c:pt>
                <c:pt idx="22">
                  <c:v>0.89860113654888873</c:v>
                </c:pt>
                <c:pt idx="23">
                  <c:v>0.9054913890459364</c:v>
                </c:pt>
                <c:pt idx="24">
                  <c:v>0.91218282512168214</c:v>
                </c:pt>
                <c:pt idx="25">
                  <c:v>0.9186886067091109</c:v>
                </c:pt>
                <c:pt idx="26">
                  <c:v>0.92502060108526718</c:v>
                </c:pt>
                <c:pt idx="27">
                  <c:v>0.93118954214146066</c:v>
                </c:pt>
                <c:pt idx="28">
                  <c:v>0.9372051685657028</c:v>
                </c:pt>
                <c:pt idx="29">
                  <c:v>0.94307634240270066</c:v>
                </c:pt>
                <c:pt idx="30">
                  <c:v>0.9488111509951096</c:v>
                </c:pt>
                <c:pt idx="31">
                  <c:v>0.95</c:v>
                </c:pt>
                <c:pt idx="32">
                  <c:v>0.95</c:v>
                </c:pt>
                <c:pt idx="33">
                  <c:v>0.95</c:v>
                </c:pt>
                <c:pt idx="34">
                  <c:v>0.95</c:v>
                </c:pt>
                <c:pt idx="35">
                  <c:v>0.95</c:v>
                </c:pt>
                <c:pt idx="36">
                  <c:v>0.95</c:v>
                </c:pt>
                <c:pt idx="37">
                  <c:v>0.95</c:v>
                </c:pt>
                <c:pt idx="38">
                  <c:v>0.95</c:v>
                </c:pt>
                <c:pt idx="39">
                  <c:v>0.95</c:v>
                </c:pt>
                <c:pt idx="40">
                  <c:v>0.95</c:v>
                </c:pt>
                <c:pt idx="41">
                  <c:v>0.95</c:v>
                </c:pt>
                <c:pt idx="42">
                  <c:v>0.95</c:v>
                </c:pt>
                <c:pt idx="43">
                  <c:v>0.95</c:v>
                </c:pt>
                <c:pt idx="44">
                  <c:v>0.95</c:v>
                </c:pt>
                <c:pt idx="45">
                  <c:v>0.95</c:v>
                </c:pt>
                <c:pt idx="46">
                  <c:v>0.95</c:v>
                </c:pt>
                <c:pt idx="47">
                  <c:v>0.95</c:v>
                </c:pt>
                <c:pt idx="48">
                  <c:v>0.95</c:v>
                </c:pt>
              </c:numCache>
            </c:numRef>
          </c:yVal>
          <c:smooth val="1"/>
          <c:extLst>
            <c:ext xmlns:c16="http://schemas.microsoft.com/office/drawing/2014/chart" uri="{C3380CC4-5D6E-409C-BE32-E72D297353CC}">
              <c16:uniqueId val="{00000018-92E7-45FE-976B-4E7F2452B94E}"/>
            </c:ext>
          </c:extLst>
        </c:ser>
        <c:ser>
          <c:idx val="25"/>
          <c:order val="25"/>
          <c:tx>
            <c:strRef>
              <c:f>'electrification forecast'!$A$27</c:f>
              <c:strCache>
                <c:ptCount val="1"/>
                <c:pt idx="0">
                  <c:v>textiles apparel and leather 13T15</c:v>
                </c:pt>
              </c:strCache>
            </c:strRef>
          </c:tx>
          <c:spPr>
            <a:ln w="19050" cap="rnd">
              <a:solidFill>
                <a:schemeClr val="accent2">
                  <a:lumMod val="60000"/>
                  <a:lumOff val="40000"/>
                </a:schemeClr>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forecast'!$B$27:$AX$27</c:f>
              <c:numCache>
                <c:formatCode>0%</c:formatCode>
                <c:ptCount val="49"/>
                <c:pt idx="0">
                  <c:v>0.42150052326254972</c:v>
                </c:pt>
                <c:pt idx="1">
                  <c:v>0.44233740481927225</c:v>
                </c:pt>
                <c:pt idx="2">
                  <c:v>0.4747628192345294</c:v>
                </c:pt>
                <c:pt idx="3">
                  <c:v>0.47085059870357776</c:v>
                </c:pt>
                <c:pt idx="4">
                  <c:v>0.47404449608722266</c:v>
                </c:pt>
                <c:pt idx="5">
                  <c:v>0.48986896113060913</c:v>
                </c:pt>
                <c:pt idx="6">
                  <c:v>0.53685776227723236</c:v>
                </c:pt>
                <c:pt idx="7">
                  <c:v>0.53369852217648395</c:v>
                </c:pt>
                <c:pt idx="8">
                  <c:v>0.52564991780700421</c:v>
                </c:pt>
                <c:pt idx="9">
                  <c:v>0.53259899429668667</c:v>
                </c:pt>
                <c:pt idx="10">
                  <c:v>0.5389371709654609</c:v>
                </c:pt>
                <c:pt idx="11">
                  <c:v>0.54479808008035846</c:v>
                </c:pt>
                <c:pt idx="12">
                  <c:v>0.55027093273888683</c:v>
                </c:pt>
                <c:pt idx="13">
                  <c:v>0.55541903392391967</c:v>
                </c:pt>
                <c:pt idx="14">
                  <c:v>0.5602894613086834</c:v>
                </c:pt>
                <c:pt idx="15">
                  <c:v>0.56491852038096269</c:v>
                </c:pt>
                <c:pt idx="16">
                  <c:v>0.56933501985732649</c:v>
                </c:pt>
                <c:pt idx="17">
                  <c:v>0.57356234608672507</c:v>
                </c:pt>
                <c:pt idx="18">
                  <c:v>0.57761983735132882</c:v>
                </c:pt>
                <c:pt idx="19">
                  <c:v>0.58152372971009569</c:v>
                </c:pt>
                <c:pt idx="20">
                  <c:v>0.58528782934919021</c:v>
                </c:pt>
                <c:pt idx="21">
                  <c:v>0.58892400386048127</c:v>
                </c:pt>
                <c:pt idx="22">
                  <c:v>0.5924425497707857</c:v>
                </c:pt>
                <c:pt idx="23">
                  <c:v>0.59585247312647915</c:v>
                </c:pt>
                <c:pt idx="24">
                  <c:v>0.59916170749834363</c:v>
                </c:pt>
                <c:pt idx="25">
                  <c:v>0.60237728597954188</c:v>
                </c:pt>
                <c:pt idx="26">
                  <c:v>0.60550547872414284</c:v>
                </c:pt>
                <c:pt idx="27">
                  <c:v>0.60855190424626726</c:v>
                </c:pt>
                <c:pt idx="28">
                  <c:v>0.61152162044428326</c:v>
                </c:pt>
                <c:pt idx="29">
                  <c:v>0.61441919975250825</c:v>
                </c:pt>
                <c:pt idx="30">
                  <c:v>0.6172487917202959</c:v>
                </c:pt>
                <c:pt idx="31">
                  <c:v>0.62001417552645199</c:v>
                </c:pt>
                <c:pt idx="32">
                  <c:v>0.62271880435908744</c:v>
                </c:pt>
                <c:pt idx="33">
                  <c:v>0.62536584316331623</c:v>
                </c:pt>
                <c:pt idx="34">
                  <c:v>0.6279582009384761</c:v>
                </c:pt>
                <c:pt idx="35">
                  <c:v>0.63049855852314218</c:v>
                </c:pt>
                <c:pt idx="36">
                  <c:v>0.63298939261945386</c:v>
                </c:pt>
                <c:pt idx="37">
                  <c:v>0.63543299666353881</c:v>
                </c:pt>
                <c:pt idx="38">
                  <c:v>0.63783149903560088</c:v>
                </c:pt>
                <c:pt idx="39">
                  <c:v>0.64018687901391258</c:v>
                </c:pt>
                <c:pt idx="40">
                  <c:v>0.64250098080591456</c:v>
                </c:pt>
                <c:pt idx="41">
                  <c:v>0.64477552593270915</c:v>
                </c:pt>
                <c:pt idx="42">
                  <c:v>0.64701212419732002</c:v>
                </c:pt>
                <c:pt idx="43">
                  <c:v>0.64921228342980863</c:v>
                </c:pt>
                <c:pt idx="44">
                  <c:v>0.65137741817188721</c:v>
                </c:pt>
                <c:pt idx="45">
                  <c:v>0.6535088574386485</c:v>
                </c:pt>
                <c:pt idx="46">
                  <c:v>0.65560785167437352</c:v>
                </c:pt>
                <c:pt idx="47">
                  <c:v>0.65767557900222651</c:v>
                </c:pt>
                <c:pt idx="48">
                  <c:v>0.65971315085334548</c:v>
                </c:pt>
              </c:numCache>
            </c:numRef>
          </c:yVal>
          <c:smooth val="1"/>
          <c:extLst>
            <c:ext xmlns:c16="http://schemas.microsoft.com/office/drawing/2014/chart" uri="{C3380CC4-5D6E-409C-BE32-E72D297353CC}">
              <c16:uniqueId val="{00000019-92E7-45FE-976B-4E7F2452B94E}"/>
            </c:ext>
          </c:extLst>
        </c:ser>
        <c:ser>
          <c:idx val="26"/>
          <c:order val="26"/>
          <c:tx>
            <c:strRef>
              <c:f>'electrification forecast'!$A$28</c:f>
              <c:strCache>
                <c:ptCount val="1"/>
                <c:pt idx="0">
                  <c:v>water and waste 36T39</c:v>
                </c:pt>
              </c:strCache>
            </c:strRef>
          </c:tx>
          <c:spPr>
            <a:ln w="19050" cap="rnd">
              <a:solidFill>
                <a:schemeClr val="accent3">
                  <a:lumMod val="60000"/>
                  <a:lumOff val="40000"/>
                </a:schemeClr>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forecast'!$B$28:$AX$28</c:f>
              <c:numCache>
                <c:formatCode>0%</c:formatCode>
                <c:ptCount val="49"/>
                <c:pt idx="0">
                  <c:v>0.8014749885542406</c:v>
                </c:pt>
                <c:pt idx="1">
                  <c:v>0.79839456947999576</c:v>
                </c:pt>
                <c:pt idx="2">
                  <c:v>0.80196196390406049</c:v>
                </c:pt>
                <c:pt idx="3">
                  <c:v>0.81351041333581875</c:v>
                </c:pt>
                <c:pt idx="4">
                  <c:v>0.81915989966115477</c:v>
                </c:pt>
                <c:pt idx="5">
                  <c:v>0.8281176046335269</c:v>
                </c:pt>
                <c:pt idx="6">
                  <c:v>0.71335102356555669</c:v>
                </c:pt>
                <c:pt idx="7">
                  <c:v>0.62849534535161033</c:v>
                </c:pt>
                <c:pt idx="8">
                  <c:v>0.65771897671395385</c:v>
                </c:pt>
                <c:pt idx="9">
                  <c:v>0.6602189767139538</c:v>
                </c:pt>
                <c:pt idx="10">
                  <c:v>0.66271897671395386</c:v>
                </c:pt>
                <c:pt idx="11">
                  <c:v>0.6652189767139538</c:v>
                </c:pt>
                <c:pt idx="12">
                  <c:v>0.66771897671395386</c:v>
                </c:pt>
                <c:pt idx="13">
                  <c:v>0.67021897671395381</c:v>
                </c:pt>
                <c:pt idx="14">
                  <c:v>0.67271897671395386</c:v>
                </c:pt>
                <c:pt idx="15">
                  <c:v>0.67521897671395381</c:v>
                </c:pt>
                <c:pt idx="16">
                  <c:v>0.67771897671395387</c:v>
                </c:pt>
                <c:pt idx="17">
                  <c:v>0.68021897671395382</c:v>
                </c:pt>
                <c:pt idx="18">
                  <c:v>0.68271897671395387</c:v>
                </c:pt>
                <c:pt idx="19">
                  <c:v>0.68521897671395382</c:v>
                </c:pt>
                <c:pt idx="20">
                  <c:v>0.68771897671395388</c:v>
                </c:pt>
                <c:pt idx="21">
                  <c:v>0.69021897671395382</c:v>
                </c:pt>
                <c:pt idx="22">
                  <c:v>0.69271897671395388</c:v>
                </c:pt>
                <c:pt idx="23">
                  <c:v>0.69521897671395383</c:v>
                </c:pt>
                <c:pt idx="24">
                  <c:v>0.69771897671395389</c:v>
                </c:pt>
                <c:pt idx="25">
                  <c:v>0.70021897671395383</c:v>
                </c:pt>
                <c:pt idx="26">
                  <c:v>0.70271897671395389</c:v>
                </c:pt>
                <c:pt idx="27">
                  <c:v>0.70521897671395384</c:v>
                </c:pt>
                <c:pt idx="28">
                  <c:v>0.7077189767139539</c:v>
                </c:pt>
                <c:pt idx="29">
                  <c:v>0.71021897671395384</c:v>
                </c:pt>
                <c:pt idx="30">
                  <c:v>0.7127189767139539</c:v>
                </c:pt>
                <c:pt idx="31">
                  <c:v>0.71521897671395385</c:v>
                </c:pt>
                <c:pt idx="32">
                  <c:v>0.71771897671395379</c:v>
                </c:pt>
                <c:pt idx="33">
                  <c:v>0.72021897671395385</c:v>
                </c:pt>
                <c:pt idx="34">
                  <c:v>0.72271897671395391</c:v>
                </c:pt>
                <c:pt idx="35">
                  <c:v>0.72521897671395386</c:v>
                </c:pt>
                <c:pt idx="36">
                  <c:v>0.7277189767139538</c:v>
                </c:pt>
                <c:pt idx="37">
                  <c:v>0.73021897671395386</c:v>
                </c:pt>
                <c:pt idx="38">
                  <c:v>0.73271897671395381</c:v>
                </c:pt>
                <c:pt idx="39">
                  <c:v>0.73521897671395386</c:v>
                </c:pt>
                <c:pt idx="40">
                  <c:v>0.73771897671395381</c:v>
                </c:pt>
                <c:pt idx="41">
                  <c:v>0.74021897671395387</c:v>
                </c:pt>
                <c:pt idx="42">
                  <c:v>0.74271897671395382</c:v>
                </c:pt>
                <c:pt idx="43">
                  <c:v>0.74521897671395387</c:v>
                </c:pt>
                <c:pt idx="44">
                  <c:v>0.74771897671395382</c:v>
                </c:pt>
                <c:pt idx="45">
                  <c:v>0.75021897671395388</c:v>
                </c:pt>
                <c:pt idx="46">
                  <c:v>0.75271897671395382</c:v>
                </c:pt>
                <c:pt idx="47">
                  <c:v>0.75521897671395388</c:v>
                </c:pt>
                <c:pt idx="48">
                  <c:v>0.75771897671395383</c:v>
                </c:pt>
              </c:numCache>
            </c:numRef>
          </c:yVal>
          <c:smooth val="1"/>
          <c:extLst>
            <c:ext xmlns:c16="http://schemas.microsoft.com/office/drawing/2014/chart" uri="{C3380CC4-5D6E-409C-BE32-E72D297353CC}">
              <c16:uniqueId val="{0000001A-92E7-45FE-976B-4E7F2452B94E}"/>
            </c:ext>
          </c:extLst>
        </c:ser>
        <c:ser>
          <c:idx val="27"/>
          <c:order val="27"/>
          <c:tx>
            <c:strRef>
              <c:f>'electrification forecast'!$A$29</c:f>
              <c:strCache>
                <c:ptCount val="1"/>
                <c:pt idx="0">
                  <c:v>wood products 16</c:v>
                </c:pt>
              </c:strCache>
            </c:strRef>
          </c:tx>
          <c:spPr>
            <a:ln w="19050" cap="rnd">
              <a:solidFill>
                <a:schemeClr val="accent4">
                  <a:lumMod val="60000"/>
                  <a:lumOff val="40000"/>
                </a:schemeClr>
              </a:solidFill>
              <a:round/>
            </a:ln>
            <a:effectLst/>
          </c:spPr>
          <c:marker>
            <c:symbol val="none"/>
          </c:marker>
          <c:xVal>
            <c:numRef>
              <c:f>'electrification forecast'!$B$1:$AX$1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'electrification forecast'!$B$29:$AX$29</c:f>
              <c:numCache>
                <c:formatCode>0%</c:formatCode>
                <c:ptCount val="49"/>
                <c:pt idx="0">
                  <c:v>0.32121940945090077</c:v>
                </c:pt>
                <c:pt idx="1">
                  <c:v>0.33424800780567615</c:v>
                </c:pt>
                <c:pt idx="2">
                  <c:v>0.38645031049690926</c:v>
                </c:pt>
                <c:pt idx="3">
                  <c:v>0.38924441032947682</c:v>
                </c:pt>
                <c:pt idx="4">
                  <c:v>0.4520419756785547</c:v>
                </c:pt>
                <c:pt idx="5">
                  <c:v>0.5089831177784957</c:v>
                </c:pt>
                <c:pt idx="6">
                  <c:v>0.60651394293060701</c:v>
                </c:pt>
                <c:pt idx="7">
                  <c:v>0.66121524008148136</c:v>
                </c:pt>
                <c:pt idx="8">
                  <c:v>0.70249387587234868</c:v>
                </c:pt>
                <c:pt idx="9">
                  <c:v>0.72804275532926221</c:v>
                </c:pt>
                <c:pt idx="10">
                  <c:v>0.75326004495713539</c:v>
                </c:pt>
                <c:pt idx="11">
                  <c:v>0.77772334718671676</c:v>
                </c:pt>
                <c:pt idx="12">
                  <c:v>0.8012812085667147</c:v>
                </c:pt>
                <c:pt idx="13">
                  <c:v>0.82390350908081067</c:v>
                </c:pt>
                <c:pt idx="14">
                  <c:v>0.84561456704328108</c:v>
                </c:pt>
                <c:pt idx="15">
                  <c:v>0.86646192912266407</c:v>
                </c:pt>
                <c:pt idx="16">
                  <c:v>0.88650144290439981</c:v>
                </c:pt>
                <c:pt idx="17">
                  <c:v>0.90579008517028214</c:v>
                </c:pt>
                <c:pt idx="18">
                  <c:v>0.92438260144025075</c:v>
                </c:pt>
                <c:pt idx="19">
                  <c:v>0.94233005502680256</c:v>
                </c:pt>
                <c:pt idx="20">
                  <c:v>0.95</c:v>
                </c:pt>
                <c:pt idx="21">
                  <c:v>0.95</c:v>
                </c:pt>
                <c:pt idx="22">
                  <c:v>0.95</c:v>
                </c:pt>
                <c:pt idx="23">
                  <c:v>0.95</c:v>
                </c:pt>
                <c:pt idx="24">
                  <c:v>0.95</c:v>
                </c:pt>
                <c:pt idx="25">
                  <c:v>0.95</c:v>
                </c:pt>
                <c:pt idx="26">
                  <c:v>0.95</c:v>
                </c:pt>
                <c:pt idx="27">
                  <c:v>0.95</c:v>
                </c:pt>
                <c:pt idx="28">
                  <c:v>0.95</c:v>
                </c:pt>
                <c:pt idx="29">
                  <c:v>0.95</c:v>
                </c:pt>
                <c:pt idx="30">
                  <c:v>0.95</c:v>
                </c:pt>
                <c:pt idx="31">
                  <c:v>0.95</c:v>
                </c:pt>
                <c:pt idx="32">
                  <c:v>0.95</c:v>
                </c:pt>
                <c:pt idx="33">
                  <c:v>0.95</c:v>
                </c:pt>
                <c:pt idx="34">
                  <c:v>0.95</c:v>
                </c:pt>
                <c:pt idx="35">
                  <c:v>0.95</c:v>
                </c:pt>
                <c:pt idx="36">
                  <c:v>0.95</c:v>
                </c:pt>
                <c:pt idx="37">
                  <c:v>0.95</c:v>
                </c:pt>
                <c:pt idx="38">
                  <c:v>0.95</c:v>
                </c:pt>
                <c:pt idx="39">
                  <c:v>0.95</c:v>
                </c:pt>
                <c:pt idx="40">
                  <c:v>0.95</c:v>
                </c:pt>
                <c:pt idx="41">
                  <c:v>0.95</c:v>
                </c:pt>
                <c:pt idx="42">
                  <c:v>0.95</c:v>
                </c:pt>
                <c:pt idx="43">
                  <c:v>0.95</c:v>
                </c:pt>
                <c:pt idx="44">
                  <c:v>0.95</c:v>
                </c:pt>
                <c:pt idx="45">
                  <c:v>0.95</c:v>
                </c:pt>
                <c:pt idx="46">
                  <c:v>0.95</c:v>
                </c:pt>
                <c:pt idx="47">
                  <c:v>0.95</c:v>
                </c:pt>
                <c:pt idx="48">
                  <c:v>0.95</c:v>
                </c:pt>
              </c:numCache>
            </c:numRef>
          </c:yVal>
          <c:smooth val="1"/>
          <c:extLst>
            <c:ext xmlns:c16="http://schemas.microsoft.com/office/drawing/2014/chart" uri="{C3380CC4-5D6E-409C-BE32-E72D297353CC}">
              <c16:uniqueId val="{0000001B-92E7-45FE-976B-4E7F2452B94E}"/>
            </c:ext>
          </c:extLst>
        </c:ser>
        <c:dLbls>
          <c:showLegendKey val="0"/>
          <c:showVal val="0"/>
          <c:showCatName val="0"/>
          <c:showSerName val="0"/>
          <c:showPercent val="0"/>
          <c:showBubbleSize val="0"/>
        </c:dLbls>
        <c:axId val="67831567"/>
        <c:axId val="67833231"/>
      </c:scatterChart>
      <c:valAx>
        <c:axId val="67831567"/>
        <c:scaling>
          <c:orientation val="minMax"/>
          <c:max val="2060"/>
          <c:min val="201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7833231"/>
        <c:crosses val="autoZero"/>
        <c:crossBetween val="midCat"/>
      </c:valAx>
      <c:valAx>
        <c:axId val="67833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7831567"/>
        <c:crosses val="autoZero"/>
        <c:crossBetween val="midCat"/>
      </c:valAx>
      <c:spPr>
        <a:noFill/>
        <a:ln>
          <a:noFill/>
        </a:ln>
        <a:effectLst/>
      </c:spPr>
    </c:plotArea>
    <c:legend>
      <c:legendPos val="b"/>
      <c:layout>
        <c:manualLayout>
          <c:xMode val="edge"/>
          <c:yMode val="edge"/>
          <c:x val="0.66196640698216391"/>
          <c:y val="9.1568103777184287E-2"/>
          <c:w val="0.31135048861035491"/>
          <c:h val="0.908431896222815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'Predicted Energy Consumption'!$B$29</c:f>
          <c:strCache>
            <c:ptCount val="1"/>
            <c:pt idx="0">
              <c:v>Energy Conversion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0.11018036839367711"/>
          <c:y val="0.19802858203890333"/>
          <c:w val="0.56601007791042224"/>
          <c:h val="0.67261272105620362"/>
        </c:manualLayout>
      </c:layout>
      <c:areaChart>
        <c:grouping val="stacked"/>
        <c:varyColors val="0"/>
        <c:ser>
          <c:idx val="0"/>
          <c:order val="0"/>
          <c:tx>
            <c:strRef>
              <c:f>'Predicted Energy Consumption'!$A$30</c:f>
              <c:strCache>
                <c:ptCount val="1"/>
                <c:pt idx="0">
                  <c:v>coal</c:v>
                </c:pt>
              </c:strCache>
            </c:strRef>
          </c:tx>
          <c:spPr>
            <a:solidFill>
              <a:schemeClr val="accent1"/>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Consumption'!$D$30:$AY$30</c:f>
              <c:numCache>
                <c:formatCode>General</c:formatCode>
                <c:ptCount val="48"/>
                <c:pt idx="0">
                  <c:v>1.9624097778710008E+16</c:v>
                </c:pt>
                <c:pt idx="1">
                  <c:v>2.0246457346878844E+16</c:v>
                </c:pt>
                <c:pt idx="2">
                  <c:v>1.8926380255225352E+16</c:v>
                </c:pt>
                <c:pt idx="3">
                  <c:v>1.7932290180467698E+16</c:v>
                </c:pt>
                <c:pt idx="4">
                  <c:v>1.6884097822120034E+16</c:v>
                </c:pt>
                <c:pt idx="5">
                  <c:v>1.6780492771449018E+16</c:v>
                </c:pt>
                <c:pt idx="6">
                  <c:v>1.7357421957899196E+16</c:v>
                </c:pt>
                <c:pt idx="7">
                  <c:v>1.7867702743129666E+16</c:v>
                </c:pt>
                <c:pt idx="8">
                  <c:v>1.7870743677466876E+16</c:v>
                </c:pt>
                <c:pt idx="9">
                  <c:v>1.7873463428723254E+16</c:v>
                </c:pt>
                <c:pt idx="10">
                  <c:v>1.7875731613329728E+16</c:v>
                </c:pt>
                <c:pt idx="11">
                  <c:v>1.7877593956649086E+16</c:v>
                </c:pt>
                <c:pt idx="12">
                  <c:v>1.7879095240743344E+16</c:v>
                </c:pt>
                <c:pt idx="13">
                  <c:v>1.7880278008123098E+16</c:v>
                </c:pt>
                <c:pt idx="14">
                  <c:v>1.7881181774017444E+16</c:v>
                </c:pt>
                <c:pt idx="15">
                  <c:v>1.7881842620493982E+16</c:v>
                </c:pt>
                <c:pt idx="16">
                  <c:v>1.788229306364002E+16</c:v>
                </c:pt>
                <c:pt idx="17">
                  <c:v>1.7882562106286476E+16</c:v>
                </c:pt>
                <c:pt idx="18">
                  <c:v>1.7882675409218984E+16</c:v>
                </c:pt>
                <c:pt idx="19">
                  <c:v>1.7882655531534222E+16</c:v>
                </c:pt>
                <c:pt idx="20">
                  <c:v>1.7882522205159694E+16</c:v>
                </c:pt>
                <c:pt idx="21">
                  <c:v>1.7882292619670016E+16</c:v>
                </c:pt>
                <c:pt idx="22">
                  <c:v>1.788198170183087E+16</c:v>
                </c:pt>
                <c:pt idx="23">
                  <c:v>1.7881602380309196E+16</c:v>
                </c:pt>
                <c:pt idx="24">
                  <c:v>1.788116583021401E+16</c:v>
                </c:pt>
                <c:pt idx="25">
                  <c:v>1.788068169501755E+16</c:v>
                </c:pt>
                <c:pt idx="26">
                  <c:v>1.7880158285310016E+16</c:v>
                </c:pt>
                <c:pt idx="27">
                  <c:v>1.7879602755042836E+16</c:v>
                </c:pt>
                <c:pt idx="28">
                  <c:v>1.7879021256626074E+16</c:v>
                </c:pt>
                <c:pt idx="29">
                  <c:v>1.7878419076621302E+16</c:v>
                </c:pt>
                <c:pt idx="30">
                  <c:v>1.7877800753924134E+16</c:v>
                </c:pt>
                <c:pt idx="31">
                  <c:v>1.787717018234058E+16</c:v>
                </c:pt>
                <c:pt idx="32">
                  <c:v>1.7876530699383774E+16</c:v>
                </c:pt>
                <c:pt idx="33">
                  <c:v>1.7875885162990284E+16</c:v>
                </c:pt>
                <c:pt idx="34">
                  <c:v>1.7875236017703616E+16</c:v>
                </c:pt>
                <c:pt idx="35">
                  <c:v>1.7874585351712874E+16</c:v>
                </c:pt>
                <c:pt idx="36">
                  <c:v>1.7873934945977326E+16</c:v>
                </c:pt>
                <c:pt idx="37">
                  <c:v>1.7873286316518834E+16</c:v>
                </c:pt>
                <c:pt idx="38">
                  <c:v>1.7872640750827112E+16</c:v>
                </c:pt>
                <c:pt idx="39">
                  <c:v>1.787199933919888E+16</c:v>
                </c:pt>
                <c:pt idx="40">
                  <c:v>1.7871363001721656E+16</c:v>
                </c:pt>
                <c:pt idx="41">
                  <c:v>1.7870732511515482E+16</c:v>
                </c:pt>
                <c:pt idx="42">
                  <c:v>1.787010851476064E+16</c:v>
                </c:pt>
                <c:pt idx="43">
                  <c:v>1.7869491547965228E+16</c:v>
                </c:pt>
                <c:pt idx="44">
                  <c:v>1.7868882052862214E+16</c:v>
                </c:pt>
                <c:pt idx="45">
                  <c:v>1.7868280389270074E+16</c:v>
                </c:pt>
                <c:pt idx="46">
                  <c:v>1.7867686846203486E+16</c:v>
                </c:pt>
                <c:pt idx="47">
                  <c:v>1.786710165147943E+16</c:v>
                </c:pt>
              </c:numCache>
            </c:numRef>
          </c:val>
          <c:extLst>
            <c:ext xmlns:c16="http://schemas.microsoft.com/office/drawing/2014/chart" uri="{C3380CC4-5D6E-409C-BE32-E72D297353CC}">
              <c16:uniqueId val="{00000000-EE4A-4F3A-B505-2AC4CF01C7AD}"/>
            </c:ext>
          </c:extLst>
        </c:ser>
        <c:ser>
          <c:idx val="1"/>
          <c:order val="1"/>
          <c:tx>
            <c:strRef>
              <c:f>'Predicted Energy Consumption'!$A$31</c:f>
              <c:strCache>
                <c:ptCount val="1"/>
                <c:pt idx="0">
                  <c:v>coal</c:v>
                </c:pt>
              </c:strCache>
            </c:strRef>
          </c:tx>
          <c:spPr>
            <a:solidFill>
              <a:schemeClr val="accent2"/>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Consumption'!$D$31:$AY$31</c:f>
              <c:numCache>
                <c:formatCode>General</c:formatCode>
                <c:ptCount val="48"/>
                <c:pt idx="0">
                  <c:v>1.5479862366243456E+16</c:v>
                </c:pt>
                <c:pt idx="1">
                  <c:v>1.5862753168659274E+16</c:v>
                </c:pt>
                <c:pt idx="2">
                  <c:v>1.5193435881048386E+16</c:v>
                </c:pt>
                <c:pt idx="3">
                  <c:v>1.5161803858724638E+16</c:v>
                </c:pt>
                <c:pt idx="4">
                  <c:v>1.4780015177679934E+16</c:v>
                </c:pt>
                <c:pt idx="5">
                  <c:v>1.5627771610763544E+16</c:v>
                </c:pt>
                <c:pt idx="6">
                  <c:v>1.6687983469879818E+16</c:v>
                </c:pt>
                <c:pt idx="7">
                  <c:v>1.6674857881409786E+16</c:v>
                </c:pt>
                <c:pt idx="8">
                  <c:v>1.6745504723286048E+16</c:v>
                </c:pt>
                <c:pt idx="9">
                  <c:v>1.6759621771640564E+16</c:v>
                </c:pt>
                <c:pt idx="10">
                  <c:v>1.677287062073104E+16</c:v>
                </c:pt>
                <c:pt idx="11">
                  <c:v>1.6785280492140124E+16</c:v>
                </c:pt>
                <c:pt idx="12">
                  <c:v>1.6796888841765006E+16</c:v>
                </c:pt>
                <c:pt idx="13">
                  <c:v>1.6807738293915578E+16</c:v>
                </c:pt>
                <c:pt idx="14">
                  <c:v>1.6817874221701562E+16</c:v>
                </c:pt>
                <c:pt idx="15">
                  <c:v>1.682734290999762E+16</c:v>
                </c:pt>
                <c:pt idx="16">
                  <c:v>1.6836190213541416E+16</c:v>
                </c:pt>
                <c:pt idx="17">
                  <c:v>1.6844460618110416E+16</c:v>
                </c:pt>
                <c:pt idx="18">
                  <c:v>1.6852196618804674E+16</c:v>
                </c:pt>
                <c:pt idx="19">
                  <c:v>1.685943834058543E+16</c:v>
                </c:pt>
                <c:pt idx="20">
                  <c:v>1.686622333890034E+16</c:v>
                </c:pt>
                <c:pt idx="21">
                  <c:v>1.6872586530511922E+16</c:v>
                </c:pt>
                <c:pt idx="22">
                  <c:v>1.687856021557665E+16</c:v>
                </c:pt>
                <c:pt idx="23">
                  <c:v>1.6884174161245088E+16</c:v>
                </c:pt>
                <c:pt idx="24">
                  <c:v>1.6889455724554806E+16</c:v>
                </c:pt>
                <c:pt idx="25">
                  <c:v>1.6894429998324852E+16</c:v>
                </c:pt>
                <c:pt idx="26">
                  <c:v>1.6899119968359132E+16</c:v>
                </c:pt>
                <c:pt idx="27">
                  <c:v>1.6903546673764876E+16</c:v>
                </c:pt>
                <c:pt idx="28">
                  <c:v>1.6907729364811792E+16</c:v>
                </c:pt>
                <c:pt idx="29">
                  <c:v>1.6911685654690104E+16</c:v>
                </c:pt>
                <c:pt idx="30">
                  <c:v>1.6915431662929284E+16</c:v>
                </c:pt>
                <c:pt idx="31">
                  <c:v>1.6918982149242562E+16</c:v>
                </c:pt>
                <c:pt idx="32">
                  <c:v>1.6922350637265816E+16</c:v>
                </c:pt>
                <c:pt idx="33">
                  <c:v>1.6925549528140812E+16</c:v>
                </c:pt>
                <c:pt idx="34">
                  <c:v>1.6928590204212106E+16</c:v>
                </c:pt>
                <c:pt idx="35">
                  <c:v>1.6931483123308718E+16</c:v>
                </c:pt>
                <c:pt idx="36">
                  <c:v>1.6934237904199922E+16</c:v>
                </c:pt>
                <c:pt idx="37">
                  <c:v>1.693686340387391E+16</c:v>
                </c:pt>
                <c:pt idx="38">
                  <c:v>1.6939367787307088E+16</c:v>
                </c:pt>
                <c:pt idx="39">
                  <c:v>1.694175859038366E+16</c:v>
                </c:pt>
                <c:pt idx="40">
                  <c:v>1.6944042776599434E+16</c:v>
                </c:pt>
                <c:pt idx="41">
                  <c:v>1.6946226788147818E+16</c:v>
                </c:pt>
                <c:pt idx="42">
                  <c:v>1.69483165919435E+16</c:v>
                </c:pt>
                <c:pt idx="43">
                  <c:v>1.6950317721095246E+16</c:v>
                </c:pt>
                <c:pt idx="44">
                  <c:v>1.6952235312294192E+16</c:v>
                </c:pt>
                <c:pt idx="45">
                  <c:v>1.6954074139540684E+16</c:v>
                </c:pt>
                <c:pt idx="46">
                  <c:v>1.6955838644591486E+16</c:v>
                </c:pt>
                <c:pt idx="47">
                  <c:v>1.6957532964470592E+16</c:v>
                </c:pt>
              </c:numCache>
            </c:numRef>
          </c:val>
          <c:extLst>
            <c:ext xmlns:c16="http://schemas.microsoft.com/office/drawing/2014/chart" uri="{C3380CC4-5D6E-409C-BE32-E72D297353CC}">
              <c16:uniqueId val="{00000001-EE4A-4F3A-B505-2AC4CF01C7AD}"/>
            </c:ext>
          </c:extLst>
        </c:ser>
        <c:ser>
          <c:idx val="2"/>
          <c:order val="2"/>
          <c:tx>
            <c:strRef>
              <c:f>'Predicted Energy Consumption'!$A$32</c:f>
              <c:strCache>
                <c:ptCount val="1"/>
                <c:pt idx="0">
                  <c:v>natural gas</c:v>
                </c:pt>
              </c:strCache>
            </c:strRef>
          </c:tx>
          <c:spPr>
            <a:solidFill>
              <a:schemeClr val="accent3"/>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Consumption'!$D$32:$AY$32</c:f>
              <c:numCache>
                <c:formatCode>General</c:formatCode>
                <c:ptCount val="48"/>
                <c:pt idx="0">
                  <c:v>19966738253714.25</c:v>
                </c:pt>
                <c:pt idx="1">
                  <c:v>15750788453521.188</c:v>
                </c:pt>
                <c:pt idx="2">
                  <c:v>12647849400579.125</c:v>
                </c:pt>
                <c:pt idx="3">
                  <c:v>22327670141822.375</c:v>
                </c:pt>
                <c:pt idx="4">
                  <c:v>57505555274633.125</c:v>
                </c:pt>
                <c:pt idx="5">
                  <c:v>69377669911976.75</c:v>
                </c:pt>
                <c:pt idx="6">
                  <c:v>109108780828995.94</c:v>
                </c:pt>
                <c:pt idx="7">
                  <c:v>105972114177652.31</c:v>
                </c:pt>
                <c:pt idx="8">
                  <c:v>176618956053913.81</c:v>
                </c:pt>
                <c:pt idx="9">
                  <c:v>190736004408429.66</c:v>
                </c:pt>
                <c:pt idx="10">
                  <c:v>203984853498905.53</c:v>
                </c:pt>
                <c:pt idx="11">
                  <c:v>216394724907988.56</c:v>
                </c:pt>
                <c:pt idx="12">
                  <c:v>228003074532869.94</c:v>
                </c:pt>
                <c:pt idx="13">
                  <c:v>238852526683442.69</c:v>
                </c:pt>
                <c:pt idx="14">
                  <c:v>248988454469426</c:v>
                </c:pt>
                <c:pt idx="15">
                  <c:v>258457142765484.41</c:v>
                </c:pt>
                <c:pt idx="16">
                  <c:v>267304446309279.59</c:v>
                </c:pt>
                <c:pt idx="17">
                  <c:v>275574850878280.19</c:v>
                </c:pt>
                <c:pt idx="18">
                  <c:v>283310851572537.25</c:v>
                </c:pt>
                <c:pt idx="19">
                  <c:v>290552573353293.75</c:v>
                </c:pt>
                <c:pt idx="20">
                  <c:v>297337571668204</c:v>
                </c:pt>
                <c:pt idx="21">
                  <c:v>303700763279786</c:v>
                </c:pt>
                <c:pt idx="22">
                  <c:v>309674448344514.81</c:v>
                </c:pt>
                <c:pt idx="23">
                  <c:v>315288394012952.38</c:v>
                </c:pt>
                <c:pt idx="24">
                  <c:v>320569957322670.13</c:v>
                </c:pt>
                <c:pt idx="25">
                  <c:v>325544231092716.63</c:v>
                </c:pt>
                <c:pt idx="26">
                  <c:v>330234201126997.31</c:v>
                </c:pt>
                <c:pt idx="27">
                  <c:v>334660906532741</c:v>
                </c:pt>
                <c:pt idx="28">
                  <c:v>338843597579656.81</c:v>
                </c:pt>
                <c:pt idx="29">
                  <c:v>342799887457969.69</c:v>
                </c:pt>
                <c:pt idx="30">
                  <c:v>346545895697150.25</c:v>
                </c:pt>
                <c:pt idx="31">
                  <c:v>350096382010429.19</c:v>
                </c:pt>
                <c:pt idx="32">
                  <c:v>353464870033682.69</c:v>
                </c:pt>
                <c:pt idx="33">
                  <c:v>356663760908677.75</c:v>
                </c:pt>
                <c:pt idx="34">
                  <c:v>359704436979971.94</c:v>
                </c:pt>
                <c:pt idx="35">
                  <c:v>362597356076584.31</c:v>
                </c:pt>
                <c:pt idx="36">
                  <c:v>365352136967788.56</c:v>
                </c:pt>
                <c:pt idx="37">
                  <c:v>367977636641777.25</c:v>
                </c:pt>
                <c:pt idx="38">
                  <c:v>370482020074954.75</c:v>
                </c:pt>
                <c:pt idx="39">
                  <c:v>372872823151525.75</c:v>
                </c:pt>
                <c:pt idx="40">
                  <c:v>375157009367299.56</c:v>
                </c:pt>
                <c:pt idx="41">
                  <c:v>377341020915683.25</c:v>
                </c:pt>
                <c:pt idx="42">
                  <c:v>379430824711365.38</c:v>
                </c:pt>
                <c:pt idx="43">
                  <c:v>381431953863112.06</c:v>
                </c:pt>
                <c:pt idx="44">
                  <c:v>383349545062057.44</c:v>
                </c:pt>
                <c:pt idx="45">
                  <c:v>385188372308549.31</c:v>
                </c:pt>
                <c:pt idx="46">
                  <c:v>386952877359351.13</c:v>
                </c:pt>
                <c:pt idx="47">
                  <c:v>388647197238457.81</c:v>
                </c:pt>
              </c:numCache>
            </c:numRef>
          </c:val>
          <c:extLst>
            <c:ext xmlns:c16="http://schemas.microsoft.com/office/drawing/2014/chart" uri="{C3380CC4-5D6E-409C-BE32-E72D297353CC}">
              <c16:uniqueId val="{00000002-EE4A-4F3A-B505-2AC4CF01C7AD}"/>
            </c:ext>
          </c:extLst>
        </c:ser>
        <c:ser>
          <c:idx val="3"/>
          <c:order val="3"/>
          <c:tx>
            <c:strRef>
              <c:f>'Predicted Energy Consumption'!$A$33</c:f>
              <c:strCache>
                <c:ptCount val="1"/>
                <c:pt idx="0">
                  <c:v>biomass</c:v>
                </c:pt>
              </c:strCache>
            </c:strRef>
          </c:tx>
          <c:spPr>
            <a:solidFill>
              <a:schemeClr val="accent4"/>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Consumption'!$D$33:$AY$33</c:f>
              <c:numCache>
                <c:formatCode>General</c:formatCode>
                <c:ptCount val="48"/>
                <c:pt idx="0">
                  <c:v>0</c:v>
                </c:pt>
                <c:pt idx="1">
                  <c:v>0</c:v>
                </c:pt>
                <c:pt idx="2">
                  <c:v>10781145472061.977</c:v>
                </c:pt>
                <c:pt idx="3">
                  <c:v>12645512367899.764</c:v>
                </c:pt>
                <c:pt idx="4">
                  <c:v>12861912096880.938</c:v>
                </c:pt>
                <c:pt idx="5">
                  <c:v>14518202330236.83</c:v>
                </c:pt>
                <c:pt idx="6">
                  <c:v>38557992735645.219</c:v>
                </c:pt>
                <c:pt idx="7">
                  <c:v>115202337771976.72</c:v>
                </c:pt>
                <c:pt idx="8">
                  <c:v>185849179648238.25</c:v>
                </c:pt>
                <c:pt idx="9">
                  <c:v>199966228002754.09</c:v>
                </c:pt>
                <c:pt idx="10">
                  <c:v>213215077093229.97</c:v>
                </c:pt>
                <c:pt idx="11">
                  <c:v>225624948502313</c:v>
                </c:pt>
                <c:pt idx="12">
                  <c:v>237233298127194.38</c:v>
                </c:pt>
                <c:pt idx="13">
                  <c:v>248082750277767.13</c:v>
                </c:pt>
                <c:pt idx="14">
                  <c:v>258218678063750.44</c:v>
                </c:pt>
                <c:pt idx="15">
                  <c:v>267687366359808.84</c:v>
                </c:pt>
                <c:pt idx="16">
                  <c:v>276534669903604.03</c:v>
                </c:pt>
                <c:pt idx="17">
                  <c:v>284805074472604.63</c:v>
                </c:pt>
                <c:pt idx="18">
                  <c:v>292541075166861.69</c:v>
                </c:pt>
                <c:pt idx="19">
                  <c:v>299782796947618.19</c:v>
                </c:pt>
                <c:pt idx="20">
                  <c:v>306567795262528.44</c:v>
                </c:pt>
                <c:pt idx="21">
                  <c:v>312930986874110.44</c:v>
                </c:pt>
                <c:pt idx="22">
                  <c:v>318904671938839.25</c:v>
                </c:pt>
                <c:pt idx="23">
                  <c:v>324518617607276.81</c:v>
                </c:pt>
                <c:pt idx="24">
                  <c:v>329800180916994.56</c:v>
                </c:pt>
                <c:pt idx="25">
                  <c:v>334774454687041.06</c:v>
                </c:pt>
                <c:pt idx="26">
                  <c:v>339464424721321.75</c:v>
                </c:pt>
                <c:pt idx="27">
                  <c:v>343891130127065.44</c:v>
                </c:pt>
                <c:pt idx="28">
                  <c:v>348073821173981.25</c:v>
                </c:pt>
                <c:pt idx="29">
                  <c:v>352030111052294.13</c:v>
                </c:pt>
                <c:pt idx="30">
                  <c:v>355776119291474.69</c:v>
                </c:pt>
                <c:pt idx="31">
                  <c:v>359326605604753.63</c:v>
                </c:pt>
                <c:pt idx="32">
                  <c:v>362695093628007.13</c:v>
                </c:pt>
                <c:pt idx="33">
                  <c:v>365893984503002.19</c:v>
                </c:pt>
                <c:pt idx="34">
                  <c:v>368934660574296.38</c:v>
                </c:pt>
                <c:pt idx="35">
                  <c:v>371827579670908.75</c:v>
                </c:pt>
                <c:pt idx="36">
                  <c:v>374582360562113</c:v>
                </c:pt>
                <c:pt idx="37">
                  <c:v>377207860236101.69</c:v>
                </c:pt>
                <c:pt idx="38">
                  <c:v>379712243669279.19</c:v>
                </c:pt>
                <c:pt idx="39">
                  <c:v>382103046745850.19</c:v>
                </c:pt>
                <c:pt idx="40">
                  <c:v>384387232961624</c:v>
                </c:pt>
                <c:pt idx="41">
                  <c:v>386571244510007.69</c:v>
                </c:pt>
                <c:pt idx="42">
                  <c:v>388661048305689.81</c:v>
                </c:pt>
                <c:pt idx="43">
                  <c:v>390662177457436.5</c:v>
                </c:pt>
                <c:pt idx="44">
                  <c:v>392579768656381.88</c:v>
                </c:pt>
                <c:pt idx="45">
                  <c:v>394418595902873.75</c:v>
                </c:pt>
                <c:pt idx="46">
                  <c:v>396183100953675.56</c:v>
                </c:pt>
                <c:pt idx="47">
                  <c:v>397877420832782.25</c:v>
                </c:pt>
              </c:numCache>
            </c:numRef>
          </c:val>
          <c:extLst>
            <c:ext xmlns:c16="http://schemas.microsoft.com/office/drawing/2014/chart" uri="{C3380CC4-5D6E-409C-BE32-E72D297353CC}">
              <c16:uniqueId val="{00000003-EE4A-4F3A-B505-2AC4CF01C7AD}"/>
            </c:ext>
          </c:extLst>
        </c:ser>
        <c:ser>
          <c:idx val="4"/>
          <c:order val="4"/>
          <c:tx>
            <c:strRef>
              <c:f>'Predicted Energy Consumption'!$A$34</c:f>
              <c:strCache>
                <c:ptCount val="1"/>
                <c:pt idx="0">
                  <c:v>petroleum diesel</c:v>
                </c:pt>
              </c:strCache>
            </c:strRef>
          </c:tx>
          <c:spPr>
            <a:solidFill>
              <a:schemeClr val="accent5"/>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Consumption'!$D$34:$AY$34</c:f>
              <c:numCache>
                <c:formatCode>General</c:formatCode>
                <c:ptCount val="48"/>
                <c:pt idx="0">
                  <c:v>26474397066278.531</c:v>
                </c:pt>
                <c:pt idx="1">
                  <c:v>22151166784203.887</c:v>
                </c:pt>
                <c:pt idx="2">
                  <c:v>59363403084301.18</c:v>
                </c:pt>
                <c:pt idx="3">
                  <c:v>81422136657504.906</c:v>
                </c:pt>
                <c:pt idx="4">
                  <c:v>115573726168145.5</c:v>
                </c:pt>
                <c:pt idx="5">
                  <c:v>84976173630997.813</c:v>
                </c:pt>
                <c:pt idx="6">
                  <c:v>143263115786714</c:v>
                </c:pt>
                <c:pt idx="7">
                  <c:v>187193905990853.47</c:v>
                </c:pt>
                <c:pt idx="8">
                  <c:v>257840747867115</c:v>
                </c:pt>
                <c:pt idx="9">
                  <c:v>271957796221630.84</c:v>
                </c:pt>
                <c:pt idx="10">
                  <c:v>285206645312106.75</c:v>
                </c:pt>
                <c:pt idx="11">
                  <c:v>297616516721189.75</c:v>
                </c:pt>
                <c:pt idx="12">
                  <c:v>309224866346071.13</c:v>
                </c:pt>
                <c:pt idx="13">
                  <c:v>320074318496643.88</c:v>
                </c:pt>
                <c:pt idx="14">
                  <c:v>330210246282627.19</c:v>
                </c:pt>
                <c:pt idx="15">
                  <c:v>339678934578685.63</c:v>
                </c:pt>
                <c:pt idx="16">
                  <c:v>348526238122480.81</c:v>
                </c:pt>
                <c:pt idx="17">
                  <c:v>356796642691481.38</c:v>
                </c:pt>
                <c:pt idx="18">
                  <c:v>364532643385738.44</c:v>
                </c:pt>
                <c:pt idx="19">
                  <c:v>371774365166494.94</c:v>
                </c:pt>
                <c:pt idx="20">
                  <c:v>378559363481405.19</c:v>
                </c:pt>
                <c:pt idx="21">
                  <c:v>384922555092987.19</c:v>
                </c:pt>
                <c:pt idx="22">
                  <c:v>390896240157716</c:v>
                </c:pt>
                <c:pt idx="23">
                  <c:v>396510185826153.56</c:v>
                </c:pt>
                <c:pt idx="24">
                  <c:v>401791749135871.31</c:v>
                </c:pt>
                <c:pt idx="25">
                  <c:v>406766022905917.81</c:v>
                </c:pt>
                <c:pt idx="26">
                  <c:v>411455992940198.5</c:v>
                </c:pt>
                <c:pt idx="27">
                  <c:v>415882698345942.19</c:v>
                </c:pt>
                <c:pt idx="28">
                  <c:v>420065389392858</c:v>
                </c:pt>
                <c:pt idx="29">
                  <c:v>424021679271170.88</c:v>
                </c:pt>
                <c:pt idx="30">
                  <c:v>427767687510351.44</c:v>
                </c:pt>
                <c:pt idx="31">
                  <c:v>431318173823630.38</c:v>
                </c:pt>
                <c:pt idx="32">
                  <c:v>434686661846883.88</c:v>
                </c:pt>
                <c:pt idx="33">
                  <c:v>437885552721878.94</c:v>
                </c:pt>
                <c:pt idx="34">
                  <c:v>440926228793173.13</c:v>
                </c:pt>
                <c:pt idx="35">
                  <c:v>443819147889785.5</c:v>
                </c:pt>
                <c:pt idx="36">
                  <c:v>446573928780989.75</c:v>
                </c:pt>
                <c:pt idx="37">
                  <c:v>449199428454978.44</c:v>
                </c:pt>
                <c:pt idx="38">
                  <c:v>451703811888155.94</c:v>
                </c:pt>
                <c:pt idx="39">
                  <c:v>454094614964726.94</c:v>
                </c:pt>
                <c:pt idx="40">
                  <c:v>456378801180500.75</c:v>
                </c:pt>
                <c:pt idx="41">
                  <c:v>458562812728884.44</c:v>
                </c:pt>
                <c:pt idx="42">
                  <c:v>460652616524566.56</c:v>
                </c:pt>
                <c:pt idx="43">
                  <c:v>462653745676313.25</c:v>
                </c:pt>
                <c:pt idx="44">
                  <c:v>464571336875258.63</c:v>
                </c:pt>
                <c:pt idx="45">
                  <c:v>466410164121750.5</c:v>
                </c:pt>
                <c:pt idx="46">
                  <c:v>468174669172552.31</c:v>
                </c:pt>
                <c:pt idx="47">
                  <c:v>469868989051659</c:v>
                </c:pt>
              </c:numCache>
            </c:numRef>
          </c:val>
          <c:extLst>
            <c:ext xmlns:c16="http://schemas.microsoft.com/office/drawing/2014/chart" uri="{C3380CC4-5D6E-409C-BE32-E72D297353CC}">
              <c16:uniqueId val="{00000004-EE4A-4F3A-B505-2AC4CF01C7AD}"/>
            </c:ext>
          </c:extLst>
        </c:ser>
        <c:ser>
          <c:idx val="5"/>
          <c:order val="5"/>
          <c:tx>
            <c:strRef>
              <c:f>'Predicted Energy Consumption'!$A$35</c:f>
              <c:strCache>
                <c:ptCount val="1"/>
                <c:pt idx="0">
                  <c:v>crude oil</c:v>
                </c:pt>
              </c:strCache>
            </c:strRef>
          </c:tx>
          <c:spPr>
            <a:solidFill>
              <a:schemeClr val="accent6"/>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Consumption'!$D$35:$AY$35</c:f>
              <c:numCache>
                <c:formatCode>General</c:formatCode>
                <c:ptCount val="48"/>
                <c:pt idx="0">
                  <c:v>1.8943710187095784E+16</c:v>
                </c:pt>
                <c:pt idx="1">
                  <c:v>2.0061672117926268E+16</c:v>
                </c:pt>
                <c:pt idx="2">
                  <c:v>2.1362374167395972E+16</c:v>
                </c:pt>
                <c:pt idx="3">
                  <c:v>2.2370312334081648E+16</c:v>
                </c:pt>
                <c:pt idx="4">
                  <c:v>2.3375012409437852E+16</c:v>
                </c:pt>
                <c:pt idx="5">
                  <c:v>2.4815760918059456E+16</c:v>
                </c:pt>
                <c:pt idx="6">
                  <c:v>2.6511894558757244E+16</c:v>
                </c:pt>
                <c:pt idx="7">
                  <c:v>2.7356889750244024E+16</c:v>
                </c:pt>
                <c:pt idx="8">
                  <c:v>2.7427536592120284E+16</c:v>
                </c:pt>
                <c:pt idx="9">
                  <c:v>2.74416536404748E+16</c:v>
                </c:pt>
                <c:pt idx="10">
                  <c:v>2.7454902489565276E+16</c:v>
                </c:pt>
                <c:pt idx="11">
                  <c:v>2.746731236097436E+16</c:v>
                </c:pt>
                <c:pt idx="12">
                  <c:v>2.747892071059924E+16</c:v>
                </c:pt>
                <c:pt idx="13">
                  <c:v>2.7489770162749812E+16</c:v>
                </c:pt>
                <c:pt idx="14">
                  <c:v>2.7499906090535796E+16</c:v>
                </c:pt>
                <c:pt idx="15">
                  <c:v>2.7509374778831856E+16</c:v>
                </c:pt>
                <c:pt idx="16">
                  <c:v>2.7518222082375652E+16</c:v>
                </c:pt>
                <c:pt idx="17">
                  <c:v>2.7526492486944652E+16</c:v>
                </c:pt>
                <c:pt idx="18">
                  <c:v>2.7534228487638908E+16</c:v>
                </c:pt>
                <c:pt idx="19">
                  <c:v>2.7541470209419664E+16</c:v>
                </c:pt>
                <c:pt idx="20">
                  <c:v>2.7548255207734576E+16</c:v>
                </c:pt>
                <c:pt idx="21">
                  <c:v>2.7554618399346156E+16</c:v>
                </c:pt>
                <c:pt idx="22">
                  <c:v>2.7560592084410884E+16</c:v>
                </c:pt>
                <c:pt idx="23">
                  <c:v>2.756620603007932E+16</c:v>
                </c:pt>
                <c:pt idx="24">
                  <c:v>2.7571487593389036E+16</c:v>
                </c:pt>
                <c:pt idx="25">
                  <c:v>2.7576461867159084E+16</c:v>
                </c:pt>
                <c:pt idx="26">
                  <c:v>2.7581151837193364E+16</c:v>
                </c:pt>
                <c:pt idx="27">
                  <c:v>2.7585578542599108E+16</c:v>
                </c:pt>
                <c:pt idx="28">
                  <c:v>2.7589761233646024E+16</c:v>
                </c:pt>
                <c:pt idx="29">
                  <c:v>2.7593717523524336E+16</c:v>
                </c:pt>
                <c:pt idx="30">
                  <c:v>2.7597463531763516E+16</c:v>
                </c:pt>
                <c:pt idx="31">
                  <c:v>2.7601014018076796E+16</c:v>
                </c:pt>
                <c:pt idx="32">
                  <c:v>2.7604382506100048E+16</c:v>
                </c:pt>
                <c:pt idx="33">
                  <c:v>2.7607581396975044E+16</c:v>
                </c:pt>
                <c:pt idx="34">
                  <c:v>2.761062207304634E+16</c:v>
                </c:pt>
                <c:pt idx="35">
                  <c:v>2.7613514992142952E+16</c:v>
                </c:pt>
                <c:pt idx="36">
                  <c:v>2.7616269773034156E+16</c:v>
                </c:pt>
                <c:pt idx="37">
                  <c:v>2.7618895272708144E+16</c:v>
                </c:pt>
                <c:pt idx="38">
                  <c:v>2.762139965614132E+16</c:v>
                </c:pt>
                <c:pt idx="39">
                  <c:v>2.7623790459217892E+16</c:v>
                </c:pt>
                <c:pt idx="40">
                  <c:v>2.7626074645433664E+16</c:v>
                </c:pt>
                <c:pt idx="41">
                  <c:v>2.7628258656982048E+16</c:v>
                </c:pt>
                <c:pt idx="42">
                  <c:v>2.7630348460777732E+16</c:v>
                </c:pt>
                <c:pt idx="43">
                  <c:v>2.763234958992948E+16</c:v>
                </c:pt>
                <c:pt idx="44">
                  <c:v>2.7634267181128424E+16</c:v>
                </c:pt>
                <c:pt idx="45">
                  <c:v>2.7636106008374916E+16</c:v>
                </c:pt>
                <c:pt idx="46">
                  <c:v>2.7637870513425716E+16</c:v>
                </c:pt>
                <c:pt idx="47">
                  <c:v>2.7639564833304824E+16</c:v>
                </c:pt>
              </c:numCache>
            </c:numRef>
          </c:val>
          <c:extLst>
            <c:ext xmlns:c16="http://schemas.microsoft.com/office/drawing/2014/chart" uri="{C3380CC4-5D6E-409C-BE32-E72D297353CC}">
              <c16:uniqueId val="{00000005-EE4A-4F3A-B505-2AC4CF01C7AD}"/>
            </c:ext>
          </c:extLst>
        </c:ser>
        <c:ser>
          <c:idx val="6"/>
          <c:order val="6"/>
          <c:tx>
            <c:strRef>
              <c:f>'Predicted Energy Consumption'!$A$36</c:f>
              <c:strCache>
                <c:ptCount val="1"/>
                <c:pt idx="0">
                  <c:v>heavy fuel oil</c:v>
                </c:pt>
              </c:strCache>
            </c:strRef>
          </c:tx>
          <c:spPr>
            <a:solidFill>
              <a:schemeClr val="accent1">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Consumption'!$D$36:$AY$36</c:f>
              <c:numCache>
                <c:formatCode>General</c:formatCode>
                <c:ptCount val="48"/>
                <c:pt idx="0">
                  <c:v>2223746322434021.3</c:v>
                </c:pt>
                <c:pt idx="1">
                  <c:v>2669104962452936</c:v>
                </c:pt>
                <c:pt idx="2">
                  <c:v>3054170240371635.5</c:v>
                </c:pt>
                <c:pt idx="3">
                  <c:v>3170327453944737</c:v>
                </c:pt>
                <c:pt idx="4">
                  <c:v>3659641712142537.5</c:v>
                </c:pt>
                <c:pt idx="5">
                  <c:v>3702697691975264</c:v>
                </c:pt>
                <c:pt idx="6">
                  <c:v>3956139448921116</c:v>
                </c:pt>
                <c:pt idx="7">
                  <c:v>4760501760167484</c:v>
                </c:pt>
                <c:pt idx="8">
                  <c:v>4831148602043746</c:v>
                </c:pt>
                <c:pt idx="9">
                  <c:v>4845265650398262</c:v>
                </c:pt>
                <c:pt idx="10">
                  <c:v>4858514499488738</c:v>
                </c:pt>
                <c:pt idx="11">
                  <c:v>4870924370897821</c:v>
                </c:pt>
                <c:pt idx="12">
                  <c:v>4882532720522702</c:v>
                </c:pt>
                <c:pt idx="13">
                  <c:v>4893382172673275</c:v>
                </c:pt>
                <c:pt idx="14">
                  <c:v>4903518100459258</c:v>
                </c:pt>
                <c:pt idx="15">
                  <c:v>4912986788755316</c:v>
                </c:pt>
                <c:pt idx="16">
                  <c:v>4921834092299111</c:v>
                </c:pt>
                <c:pt idx="17">
                  <c:v>4930104496868112</c:v>
                </c:pt>
                <c:pt idx="18">
                  <c:v>4937840497562369</c:v>
                </c:pt>
                <c:pt idx="19">
                  <c:v>4945082219343126</c:v>
                </c:pt>
                <c:pt idx="20">
                  <c:v>4951867217658036</c:v>
                </c:pt>
                <c:pt idx="21">
                  <c:v>4958230409269618</c:v>
                </c:pt>
                <c:pt idx="22">
                  <c:v>4964204094334347</c:v>
                </c:pt>
                <c:pt idx="23">
                  <c:v>4969818040002785</c:v>
                </c:pt>
                <c:pt idx="24">
                  <c:v>4975099603312503</c:v>
                </c:pt>
                <c:pt idx="25">
                  <c:v>4980073877082550</c:v>
                </c:pt>
                <c:pt idx="26">
                  <c:v>4984763847116831</c:v>
                </c:pt>
                <c:pt idx="27">
                  <c:v>4989190552522575</c:v>
                </c:pt>
                <c:pt idx="28">
                  <c:v>4993373243569491</c:v>
                </c:pt>
                <c:pt idx="29">
                  <c:v>4997329533447804</c:v>
                </c:pt>
                <c:pt idx="30">
                  <c:v>5001075541686985</c:v>
                </c:pt>
                <c:pt idx="31">
                  <c:v>5004626028000264</c:v>
                </c:pt>
                <c:pt idx="32">
                  <c:v>5007994516023518</c:v>
                </c:pt>
                <c:pt idx="33">
                  <c:v>5011193406898513</c:v>
                </c:pt>
                <c:pt idx="34">
                  <c:v>5014234082969807</c:v>
                </c:pt>
                <c:pt idx="35">
                  <c:v>5017127002066419</c:v>
                </c:pt>
                <c:pt idx="36">
                  <c:v>5019881782957623</c:v>
                </c:pt>
                <c:pt idx="37">
                  <c:v>5022507282631612</c:v>
                </c:pt>
                <c:pt idx="38">
                  <c:v>5025011666064789</c:v>
                </c:pt>
                <c:pt idx="39">
                  <c:v>5027402469141360</c:v>
                </c:pt>
                <c:pt idx="40">
                  <c:v>5029686655357134</c:v>
                </c:pt>
                <c:pt idx="41">
                  <c:v>5031870666905518</c:v>
                </c:pt>
                <c:pt idx="42">
                  <c:v>5033960470701200</c:v>
                </c:pt>
                <c:pt idx="43">
                  <c:v>5035961599852947</c:v>
                </c:pt>
                <c:pt idx="44">
                  <c:v>5037879191051892</c:v>
                </c:pt>
                <c:pt idx="45">
                  <c:v>5039718018298384</c:v>
                </c:pt>
                <c:pt idx="46">
                  <c:v>5041482523349186</c:v>
                </c:pt>
                <c:pt idx="47">
                  <c:v>5043176843228293</c:v>
                </c:pt>
              </c:numCache>
            </c:numRef>
          </c:val>
          <c:extLst>
            <c:ext xmlns:c16="http://schemas.microsoft.com/office/drawing/2014/chart" uri="{C3380CC4-5D6E-409C-BE32-E72D297353CC}">
              <c16:uniqueId val="{00000006-EE4A-4F3A-B505-2AC4CF01C7AD}"/>
            </c:ext>
          </c:extLst>
        </c:ser>
        <c:ser>
          <c:idx val="7"/>
          <c:order val="7"/>
          <c:tx>
            <c:strRef>
              <c:f>'Predicted Energy Consumption'!$A$37</c:f>
              <c:strCache>
                <c:ptCount val="1"/>
                <c:pt idx="0">
                  <c:v>LPG propane or butane</c:v>
                </c:pt>
              </c:strCache>
            </c:strRef>
          </c:tx>
          <c:spPr>
            <a:solidFill>
              <a:schemeClr val="accent2">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Consumption'!$D$37:$AY$37</c:f>
              <c:numCache>
                <c:formatCode>General</c:formatCode>
                <c:ptCount val="48"/>
                <c:pt idx="0">
                  <c:v>327743662669611.25</c:v>
                </c:pt>
                <c:pt idx="1">
                  <c:v>355231738869558.5</c:v>
                </c:pt>
                <c:pt idx="2">
                  <c:v>496310175428154</c:v>
                </c:pt>
                <c:pt idx="3">
                  <c:v>689713282666505.25</c:v>
                </c:pt>
                <c:pt idx="4">
                  <c:v>721818747130780</c:v>
                </c:pt>
                <c:pt idx="5">
                  <c:v>774680381991152.5</c:v>
                </c:pt>
                <c:pt idx="6">
                  <c:v>895657137866208.5</c:v>
                </c:pt>
                <c:pt idx="7">
                  <c:v>1015907744694274</c:v>
                </c:pt>
                <c:pt idx="8">
                  <c:v>1086554586570535.5</c:v>
                </c:pt>
                <c:pt idx="9">
                  <c:v>1100671634925051.4</c:v>
                </c:pt>
                <c:pt idx="10">
                  <c:v>1113920484015527.3</c:v>
                </c:pt>
                <c:pt idx="11">
                  <c:v>1126330355424610.3</c:v>
                </c:pt>
                <c:pt idx="12">
                  <c:v>1137938705049491.5</c:v>
                </c:pt>
                <c:pt idx="13">
                  <c:v>1148788157200064.3</c:v>
                </c:pt>
                <c:pt idx="14">
                  <c:v>1158924084986047.5</c:v>
                </c:pt>
                <c:pt idx="15">
                  <c:v>1168392773282106</c:v>
                </c:pt>
                <c:pt idx="16">
                  <c:v>1177240076825901.3</c:v>
                </c:pt>
                <c:pt idx="17">
                  <c:v>1185510481394901.8</c:v>
                </c:pt>
                <c:pt idx="18">
                  <c:v>1193246482089158.8</c:v>
                </c:pt>
                <c:pt idx="19">
                  <c:v>1200488203869915.3</c:v>
                </c:pt>
                <c:pt idx="20">
                  <c:v>1207273202184825.5</c:v>
                </c:pt>
                <c:pt idx="21">
                  <c:v>1213636393796407.5</c:v>
                </c:pt>
                <c:pt idx="22">
                  <c:v>1219610078861136.3</c:v>
                </c:pt>
                <c:pt idx="23">
                  <c:v>1225224024529573.8</c:v>
                </c:pt>
                <c:pt idx="24">
                  <c:v>1230505587839291.5</c:v>
                </c:pt>
                <c:pt idx="25">
                  <c:v>1235479861609338</c:v>
                </c:pt>
                <c:pt idx="26">
                  <c:v>1240169831643618.8</c:v>
                </c:pt>
                <c:pt idx="27">
                  <c:v>1244596537049362.5</c:v>
                </c:pt>
                <c:pt idx="28">
                  <c:v>1248779228096278.3</c:v>
                </c:pt>
                <c:pt idx="29">
                  <c:v>1252735517974591.3</c:v>
                </c:pt>
                <c:pt idx="30">
                  <c:v>1256481526213771.8</c:v>
                </c:pt>
                <c:pt idx="31">
                  <c:v>1260032012527050.8</c:v>
                </c:pt>
                <c:pt idx="32">
                  <c:v>1263400500550304.3</c:v>
                </c:pt>
                <c:pt idx="33">
                  <c:v>1266599391425299.3</c:v>
                </c:pt>
                <c:pt idx="34">
                  <c:v>1269640067496593.5</c:v>
                </c:pt>
                <c:pt idx="35">
                  <c:v>1272532986593205.8</c:v>
                </c:pt>
                <c:pt idx="36">
                  <c:v>1275287767484410</c:v>
                </c:pt>
                <c:pt idx="37">
                  <c:v>1277913267158398.8</c:v>
                </c:pt>
                <c:pt idx="38">
                  <c:v>1280417650591576.3</c:v>
                </c:pt>
                <c:pt idx="39">
                  <c:v>1282808453668147.3</c:v>
                </c:pt>
                <c:pt idx="40">
                  <c:v>1285092639883921</c:v>
                </c:pt>
                <c:pt idx="41">
                  <c:v>1287276651432304.8</c:v>
                </c:pt>
                <c:pt idx="42">
                  <c:v>1289366455227987</c:v>
                </c:pt>
                <c:pt idx="43">
                  <c:v>1291367584379733.8</c:v>
                </c:pt>
                <c:pt idx="44">
                  <c:v>1293285175578679.3</c:v>
                </c:pt>
                <c:pt idx="45">
                  <c:v>1295124002825171</c:v>
                </c:pt>
                <c:pt idx="46">
                  <c:v>1296888507875972.8</c:v>
                </c:pt>
                <c:pt idx="47">
                  <c:v>1298582827755079.5</c:v>
                </c:pt>
              </c:numCache>
            </c:numRef>
          </c:val>
          <c:extLst>
            <c:ext xmlns:c16="http://schemas.microsoft.com/office/drawing/2014/chart" uri="{C3380CC4-5D6E-409C-BE32-E72D297353CC}">
              <c16:uniqueId val="{00000007-EE4A-4F3A-B505-2AC4CF01C7AD}"/>
            </c:ext>
          </c:extLst>
        </c:ser>
        <c:ser>
          <c:idx val="8"/>
          <c:order val="8"/>
          <c:tx>
            <c:strRef>
              <c:f>'Predicted Energy Consumption'!$A$38</c:f>
              <c:strCache>
                <c:ptCount val="1"/>
                <c:pt idx="0">
                  <c:v>coal</c:v>
                </c:pt>
              </c:strCache>
            </c:strRef>
          </c:tx>
          <c:spPr>
            <a:solidFill>
              <a:schemeClr val="accent3">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Consumption'!$D$38:$AY$38</c:f>
              <c:numCache>
                <c:formatCode>General</c:formatCode>
                <c:ptCount val="48"/>
                <c:pt idx="0">
                  <c:v>188098458579230.69</c:v>
                </c:pt>
                <c:pt idx="1">
                  <c:v>186151279195314.63</c:v>
                </c:pt>
                <c:pt idx="2">
                  <c:v>268071443421691.88</c:v>
                </c:pt>
                <c:pt idx="3">
                  <c:v>238342749153990.31</c:v>
                </c:pt>
                <c:pt idx="4">
                  <c:v>326381872580489.5</c:v>
                </c:pt>
                <c:pt idx="5">
                  <c:v>383885835522356.5</c:v>
                </c:pt>
                <c:pt idx="6">
                  <c:v>472083220997258.06</c:v>
                </c:pt>
                <c:pt idx="7">
                  <c:v>641643647774665.25</c:v>
                </c:pt>
                <c:pt idx="8">
                  <c:v>664209471927571.38</c:v>
                </c:pt>
                <c:pt idx="9">
                  <c:v>673391772184500.13</c:v>
                </c:pt>
                <c:pt idx="10">
                  <c:v>682149419901724.63</c:v>
                </c:pt>
                <c:pt idx="11">
                  <c:v>690481669135791.63</c:v>
                </c:pt>
                <c:pt idx="12">
                  <c:v>698394376115893.13</c:v>
                </c:pt>
                <c:pt idx="13">
                  <c:v>705898352657675.25</c:v>
                </c:pt>
                <c:pt idx="14">
                  <c:v>713007950770494.38</c:v>
                </c:pt>
                <c:pt idx="15">
                  <c:v>719739893374180.38</c:v>
                </c:pt>
                <c:pt idx="16">
                  <c:v>726112339542275.25</c:v>
                </c:pt>
                <c:pt idx="17">
                  <c:v>732144158774333.38</c:v>
                </c:pt>
                <c:pt idx="18">
                  <c:v>737854383251816</c:v>
                </c:pt>
                <c:pt idx="19">
                  <c:v>743261806595808.88</c:v>
                </c:pt>
                <c:pt idx="20">
                  <c:v>748384700022303.75</c:v>
                </c:pt>
                <c:pt idx="21">
                  <c:v>753240620472141.75</c:v>
                </c:pt>
                <c:pt idx="22">
                  <c:v>757846289352190.63</c:v>
                </c:pt>
                <c:pt idx="23">
                  <c:v>762217524439098.88</c:v>
                </c:pt>
                <c:pt idx="24">
                  <c:v>766369211006284.75</c:v>
                </c:pt>
                <c:pt idx="25">
                  <c:v>770315301238655.13</c:v>
                </c:pt>
                <c:pt idx="26">
                  <c:v>774068833489212.5</c:v>
                </c:pt>
                <c:pt idx="27">
                  <c:v>777641964947567.5</c:v>
                </c:pt>
                <c:pt idx="28">
                  <c:v>781046012892855.5</c:v>
                </c:pt>
                <c:pt idx="29">
                  <c:v>784291500958667.88</c:v>
                </c:pt>
                <c:pt idx="30">
                  <c:v>787388207808559.75</c:v>
                </c:pt>
                <c:pt idx="31">
                  <c:v>790345216363761.25</c:v>
                </c:pt>
                <c:pt idx="32">
                  <c:v>793170962287060.38</c:v>
                </c:pt>
                <c:pt idx="33">
                  <c:v>795873280848453.25</c:v>
                </c:pt>
                <c:pt idx="34">
                  <c:v>798459451610978.75</c:v>
                </c:pt>
                <c:pt idx="35">
                  <c:v>800936240604008</c:v>
                </c:pt>
                <c:pt idx="36">
                  <c:v>803309939816949.63</c:v>
                </c:pt>
                <c:pt idx="37">
                  <c:v>805586403963983</c:v>
                </c:pt>
                <c:pt idx="38">
                  <c:v>807771084551914.88</c:v>
                </c:pt>
                <c:pt idx="39">
                  <c:v>809869061338343.5</c:v>
                </c:pt>
                <c:pt idx="40">
                  <c:v>811885071302602.25</c:v>
                </c:pt>
                <c:pt idx="41">
                  <c:v>813823535272882.5</c:v>
                </c:pt>
                <c:pt idx="42">
                  <c:v>815688582363555.25</c:v>
                </c:pt>
                <c:pt idx="43">
                  <c:v>817484072380233.63</c:v>
                </c:pt>
                <c:pt idx="44">
                  <c:v>819213616348277</c:v>
                </c:pt>
                <c:pt idx="45">
                  <c:v>820880595315429.25</c:v>
                </c:pt>
                <c:pt idx="46">
                  <c:v>822488177572102.63</c:v>
                </c:pt>
                <c:pt idx="47">
                  <c:v>824039334424232.38</c:v>
                </c:pt>
              </c:numCache>
            </c:numRef>
          </c:val>
          <c:extLst>
            <c:ext xmlns:c16="http://schemas.microsoft.com/office/drawing/2014/chart" uri="{C3380CC4-5D6E-409C-BE32-E72D297353CC}">
              <c16:uniqueId val="{00000008-EE4A-4F3A-B505-2AC4CF01C7AD}"/>
            </c:ext>
          </c:extLst>
        </c:ser>
        <c:ser>
          <c:idx val="9"/>
          <c:order val="9"/>
          <c:tx>
            <c:strRef>
              <c:f>'Predicted Energy Consumption'!$A$39</c:f>
              <c:strCache>
                <c:ptCount val="1"/>
                <c:pt idx="0">
                  <c:v>natural gas</c:v>
                </c:pt>
              </c:strCache>
            </c:strRef>
          </c:tx>
          <c:spPr>
            <a:solidFill>
              <a:schemeClr val="accent4">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Consumption'!$D$39:$AY$39</c:f>
              <c:numCache>
                <c:formatCode>General</c:formatCode>
                <c:ptCount val="48"/>
                <c:pt idx="0">
                  <c:v>157271791346401.22</c:v>
                </c:pt>
                <c:pt idx="1">
                  <c:v>229415124327304.56</c:v>
                </c:pt>
                <c:pt idx="2">
                  <c:v>259230321314269.78</c:v>
                </c:pt>
                <c:pt idx="3">
                  <c:v>349485374636802.5</c:v>
                </c:pt>
                <c:pt idx="4">
                  <c:v>405237094794555.19</c:v>
                </c:pt>
                <c:pt idx="5">
                  <c:v>513435230466709.38</c:v>
                </c:pt>
                <c:pt idx="6">
                  <c:v>587501036556500.75</c:v>
                </c:pt>
                <c:pt idx="7">
                  <c:v>719814405085759.25</c:v>
                </c:pt>
                <c:pt idx="8">
                  <c:v>742380229238665.38</c:v>
                </c:pt>
                <c:pt idx="9">
                  <c:v>751562529495594.13</c:v>
                </c:pt>
                <c:pt idx="10">
                  <c:v>760320177212818.63</c:v>
                </c:pt>
                <c:pt idx="11">
                  <c:v>768652426446885.63</c:v>
                </c:pt>
                <c:pt idx="12">
                  <c:v>776565133426987.13</c:v>
                </c:pt>
                <c:pt idx="13">
                  <c:v>784069109968769.25</c:v>
                </c:pt>
                <c:pt idx="14">
                  <c:v>791178708081588.38</c:v>
                </c:pt>
                <c:pt idx="15">
                  <c:v>797910650685274.38</c:v>
                </c:pt>
                <c:pt idx="16">
                  <c:v>804283096853369.25</c:v>
                </c:pt>
                <c:pt idx="17">
                  <c:v>810314916085427.38</c:v>
                </c:pt>
                <c:pt idx="18">
                  <c:v>816025140562910</c:v>
                </c:pt>
                <c:pt idx="19">
                  <c:v>821432563906902.88</c:v>
                </c:pt>
                <c:pt idx="20">
                  <c:v>826555457333397.75</c:v>
                </c:pt>
                <c:pt idx="21">
                  <c:v>831411377783235.75</c:v>
                </c:pt>
                <c:pt idx="22">
                  <c:v>836017046663284.63</c:v>
                </c:pt>
                <c:pt idx="23">
                  <c:v>840388281750192.88</c:v>
                </c:pt>
                <c:pt idx="24">
                  <c:v>844539968317378.75</c:v>
                </c:pt>
                <c:pt idx="25">
                  <c:v>848486058549749.13</c:v>
                </c:pt>
                <c:pt idx="26">
                  <c:v>852239590800306.5</c:v>
                </c:pt>
                <c:pt idx="27">
                  <c:v>855812722258661.5</c:v>
                </c:pt>
                <c:pt idx="28">
                  <c:v>859216770203949.5</c:v>
                </c:pt>
                <c:pt idx="29">
                  <c:v>862462258269761.88</c:v>
                </c:pt>
                <c:pt idx="30">
                  <c:v>865558965119653.75</c:v>
                </c:pt>
                <c:pt idx="31">
                  <c:v>868515973674855.25</c:v>
                </c:pt>
                <c:pt idx="32">
                  <c:v>871341719598154.38</c:v>
                </c:pt>
                <c:pt idx="33">
                  <c:v>874044038159547.25</c:v>
                </c:pt>
                <c:pt idx="34">
                  <c:v>876630208922072.75</c:v>
                </c:pt>
                <c:pt idx="35">
                  <c:v>879106997915102</c:v>
                </c:pt>
                <c:pt idx="36">
                  <c:v>881480697128043.63</c:v>
                </c:pt>
                <c:pt idx="37">
                  <c:v>883757161275077</c:v>
                </c:pt>
                <c:pt idx="38">
                  <c:v>885941841863008.88</c:v>
                </c:pt>
                <c:pt idx="39">
                  <c:v>888039818649437.5</c:v>
                </c:pt>
                <c:pt idx="40">
                  <c:v>890055828613696.25</c:v>
                </c:pt>
                <c:pt idx="41">
                  <c:v>891994292583976.5</c:v>
                </c:pt>
                <c:pt idx="42">
                  <c:v>893859339674649.25</c:v>
                </c:pt>
                <c:pt idx="43">
                  <c:v>895654829691327.63</c:v>
                </c:pt>
                <c:pt idx="44">
                  <c:v>897384373659371</c:v>
                </c:pt>
                <c:pt idx="45">
                  <c:v>899051352626523.25</c:v>
                </c:pt>
                <c:pt idx="46">
                  <c:v>900658934883196.63</c:v>
                </c:pt>
                <c:pt idx="47">
                  <c:v>902210091735326.38</c:v>
                </c:pt>
              </c:numCache>
            </c:numRef>
          </c:val>
          <c:extLst>
            <c:ext xmlns:c16="http://schemas.microsoft.com/office/drawing/2014/chart" uri="{C3380CC4-5D6E-409C-BE32-E72D297353CC}">
              <c16:uniqueId val="{00000009-EE4A-4F3A-B505-2AC4CF01C7AD}"/>
            </c:ext>
          </c:extLst>
        </c:ser>
        <c:ser>
          <c:idx val="10"/>
          <c:order val="10"/>
          <c:tx>
            <c:strRef>
              <c:f>'Predicted Energy Consumption'!$A$40</c:f>
              <c:strCache>
                <c:ptCount val="1"/>
                <c:pt idx="0">
                  <c:v>petroleum diesel</c:v>
                </c:pt>
              </c:strCache>
            </c:strRef>
          </c:tx>
          <c:spPr>
            <a:solidFill>
              <a:schemeClr val="accent5">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Consumption'!$D$40:$AY$40</c:f>
              <c:numCache>
                <c:formatCode>General</c:formatCode>
                <c:ptCount val="48"/>
                <c:pt idx="0">
                  <c:v>4169513395902.2163</c:v>
                </c:pt>
                <c:pt idx="1">
                  <c:v>4572196438700.3779</c:v>
                </c:pt>
                <c:pt idx="2">
                  <c:v>2923415476062.2393</c:v>
                </c:pt>
                <c:pt idx="3">
                  <c:v>332926925148.08594</c:v>
                </c:pt>
                <c:pt idx="4">
                  <c:v>0</c:v>
                </c:pt>
                <c:pt idx="5">
                  <c:v>0</c:v>
                </c:pt>
                <c:pt idx="6">
                  <c:v>0</c:v>
                </c:pt>
                <c:pt idx="7">
                  <c:v>2102195727363.627</c:v>
                </c:pt>
                <c:pt idx="8">
                  <c:v>24668019880269.766</c:v>
                </c:pt>
                <c:pt idx="9">
                  <c:v>33850320137198.57</c:v>
                </c:pt>
                <c:pt idx="10">
                  <c:v>42607967854423.063</c:v>
                </c:pt>
                <c:pt idx="11">
                  <c:v>50940217088490.078</c:v>
                </c:pt>
                <c:pt idx="12">
                  <c:v>58852924068591.625</c:v>
                </c:pt>
                <c:pt idx="13">
                  <c:v>66356900610373.719</c:v>
                </c:pt>
                <c:pt idx="14">
                  <c:v>73466498723192.844</c:v>
                </c:pt>
                <c:pt idx="15">
                  <c:v>80198441326878.797</c:v>
                </c:pt>
                <c:pt idx="16">
                  <c:v>86570887494973.625</c:v>
                </c:pt>
                <c:pt idx="17">
                  <c:v>92602706727031.703</c:v>
                </c:pt>
                <c:pt idx="18">
                  <c:v>98312931204514.344</c:v>
                </c:pt>
                <c:pt idx="19">
                  <c:v>103720354548507.2</c:v>
                </c:pt>
                <c:pt idx="20">
                  <c:v>108843247975002.06</c:v>
                </c:pt>
                <c:pt idx="21">
                  <c:v>113699168424840.02</c:v>
                </c:pt>
                <c:pt idx="22">
                  <c:v>118304837304888.89</c:v>
                </c:pt>
                <c:pt idx="23">
                  <c:v>122676072391797.09</c:v>
                </c:pt>
                <c:pt idx="24">
                  <c:v>126827758958982.94</c:v>
                </c:pt>
                <c:pt idx="25">
                  <c:v>130773849191353.34</c:v>
                </c:pt>
                <c:pt idx="26">
                  <c:v>134527381441910.66</c:v>
                </c:pt>
                <c:pt idx="27">
                  <c:v>138100512900265.7</c:v>
                </c:pt>
                <c:pt idx="28">
                  <c:v>141504560845553.69</c:v>
                </c:pt>
                <c:pt idx="29">
                  <c:v>144750048911366.03</c:v>
                </c:pt>
                <c:pt idx="30">
                  <c:v>147846755761257.94</c:v>
                </c:pt>
                <c:pt idx="31">
                  <c:v>150803764316459.38</c:v>
                </c:pt>
                <c:pt idx="32">
                  <c:v>153629510239758.5</c:v>
                </c:pt>
                <c:pt idx="33">
                  <c:v>156331828801151.38</c:v>
                </c:pt>
                <c:pt idx="34">
                  <c:v>158917999563676.84</c:v>
                </c:pt>
                <c:pt idx="35">
                  <c:v>161394788556706.13</c:v>
                </c:pt>
                <c:pt idx="36">
                  <c:v>163768487769647.75</c:v>
                </c:pt>
                <c:pt idx="37">
                  <c:v>166044951916681.16</c:v>
                </c:pt>
                <c:pt idx="38">
                  <c:v>168229632504613</c:v>
                </c:pt>
                <c:pt idx="39">
                  <c:v>170327609291041.56</c:v>
                </c:pt>
                <c:pt idx="40">
                  <c:v>172343619255300.34</c:v>
                </c:pt>
                <c:pt idx="41">
                  <c:v>174282083225580.59</c:v>
                </c:pt>
                <c:pt idx="42">
                  <c:v>176147130316253.34</c:v>
                </c:pt>
                <c:pt idx="43">
                  <c:v>177942620332931.69</c:v>
                </c:pt>
                <c:pt idx="44">
                  <c:v>179672164300975.03</c:v>
                </c:pt>
                <c:pt idx="45">
                  <c:v>181339143268127.25</c:v>
                </c:pt>
                <c:pt idx="46">
                  <c:v>182946725524800.66</c:v>
                </c:pt>
                <c:pt idx="47">
                  <c:v>184497882376930.34</c:v>
                </c:pt>
              </c:numCache>
            </c:numRef>
          </c:val>
          <c:extLst>
            <c:ext xmlns:c16="http://schemas.microsoft.com/office/drawing/2014/chart" uri="{C3380CC4-5D6E-409C-BE32-E72D297353CC}">
              <c16:uniqueId val="{0000000A-EE4A-4F3A-B505-2AC4CF01C7AD}"/>
            </c:ext>
          </c:extLst>
        </c:ser>
        <c:ser>
          <c:idx val="11"/>
          <c:order val="11"/>
          <c:tx>
            <c:strRef>
              <c:f>'Predicted Energy Consumption'!$A$41</c:f>
              <c:strCache>
                <c:ptCount val="1"/>
                <c:pt idx="0">
                  <c:v>heavy fuel oil</c:v>
                </c:pt>
              </c:strCache>
            </c:strRef>
          </c:tx>
          <c:spPr>
            <a:solidFill>
              <a:schemeClr val="accent6">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Consumption'!$D$41:$AY$41</c:f>
              <c:numCache>
                <c:formatCode>General</c:formatCode>
                <c:ptCount val="48"/>
                <c:pt idx="0">
                  <c:v>0</c:v>
                </c:pt>
                <c:pt idx="1">
                  <c:v>0</c:v>
                </c:pt>
                <c:pt idx="2">
                  <c:v>0</c:v>
                </c:pt>
                <c:pt idx="3">
                  <c:v>0</c:v>
                </c:pt>
                <c:pt idx="4">
                  <c:v>0</c:v>
                </c:pt>
                <c:pt idx="5">
                  <c:v>0</c:v>
                </c:pt>
                <c:pt idx="6">
                  <c:v>0</c:v>
                </c:pt>
                <c:pt idx="7">
                  <c:v>2800892009650.4844</c:v>
                </c:pt>
                <c:pt idx="8">
                  <c:v>25366716162556.625</c:v>
                </c:pt>
                <c:pt idx="9">
                  <c:v>34549016419485.43</c:v>
                </c:pt>
                <c:pt idx="10">
                  <c:v>43306664136709.922</c:v>
                </c:pt>
                <c:pt idx="11">
                  <c:v>51638913370776.938</c:v>
                </c:pt>
                <c:pt idx="12">
                  <c:v>59551620350878.484</c:v>
                </c:pt>
                <c:pt idx="13">
                  <c:v>67055596892660.578</c:v>
                </c:pt>
                <c:pt idx="14">
                  <c:v>74165195005479.703</c:v>
                </c:pt>
                <c:pt idx="15">
                  <c:v>80897137609165.656</c:v>
                </c:pt>
                <c:pt idx="16">
                  <c:v>87269583777260.5</c:v>
                </c:pt>
                <c:pt idx="17">
                  <c:v>93301403009318.578</c:v>
                </c:pt>
                <c:pt idx="18">
                  <c:v>99011627486801.219</c:v>
                </c:pt>
                <c:pt idx="19">
                  <c:v>104419050830794.08</c:v>
                </c:pt>
                <c:pt idx="20">
                  <c:v>109541944257288.94</c:v>
                </c:pt>
                <c:pt idx="21">
                  <c:v>114397864707126.89</c:v>
                </c:pt>
                <c:pt idx="22">
                  <c:v>119003533587175.77</c:v>
                </c:pt>
                <c:pt idx="23">
                  <c:v>123374768674083.97</c:v>
                </c:pt>
                <c:pt idx="24">
                  <c:v>127526455241269.81</c:v>
                </c:pt>
                <c:pt idx="25">
                  <c:v>131472545473640.22</c:v>
                </c:pt>
                <c:pt idx="26">
                  <c:v>135226077724197.53</c:v>
                </c:pt>
                <c:pt idx="27">
                  <c:v>138799209182552.58</c:v>
                </c:pt>
                <c:pt idx="28">
                  <c:v>142203257127840.56</c:v>
                </c:pt>
                <c:pt idx="29">
                  <c:v>145448745193652.91</c:v>
                </c:pt>
                <c:pt idx="30">
                  <c:v>148545452043544.81</c:v>
                </c:pt>
                <c:pt idx="31">
                  <c:v>151502460598746.25</c:v>
                </c:pt>
                <c:pt idx="32">
                  <c:v>154328206522045.38</c:v>
                </c:pt>
                <c:pt idx="33">
                  <c:v>157030525083438.25</c:v>
                </c:pt>
                <c:pt idx="34">
                  <c:v>159616695845963.72</c:v>
                </c:pt>
                <c:pt idx="35">
                  <c:v>162093484838993</c:v>
                </c:pt>
                <c:pt idx="36">
                  <c:v>164467184051934.63</c:v>
                </c:pt>
                <c:pt idx="37">
                  <c:v>166743648198968.03</c:v>
                </c:pt>
                <c:pt idx="38">
                  <c:v>168928328786899.88</c:v>
                </c:pt>
                <c:pt idx="39">
                  <c:v>171026305573328.44</c:v>
                </c:pt>
                <c:pt idx="40">
                  <c:v>173042315537587.22</c:v>
                </c:pt>
                <c:pt idx="41">
                  <c:v>174980779507867.47</c:v>
                </c:pt>
                <c:pt idx="42">
                  <c:v>176845826598540.22</c:v>
                </c:pt>
                <c:pt idx="43">
                  <c:v>178641316615218.56</c:v>
                </c:pt>
                <c:pt idx="44">
                  <c:v>180370860583261.91</c:v>
                </c:pt>
                <c:pt idx="45">
                  <c:v>182037839550414.13</c:v>
                </c:pt>
                <c:pt idx="46">
                  <c:v>183645421807087.53</c:v>
                </c:pt>
                <c:pt idx="47">
                  <c:v>185196578659217.22</c:v>
                </c:pt>
              </c:numCache>
            </c:numRef>
          </c:val>
          <c:extLst>
            <c:ext xmlns:c16="http://schemas.microsoft.com/office/drawing/2014/chart" uri="{C3380CC4-5D6E-409C-BE32-E72D297353CC}">
              <c16:uniqueId val="{0000000B-EE4A-4F3A-B505-2AC4CF01C7AD}"/>
            </c:ext>
          </c:extLst>
        </c:ser>
        <c:ser>
          <c:idx val="12"/>
          <c:order val="12"/>
          <c:tx>
            <c:strRef>
              <c:f>'Predicted Energy Consumption'!$A$42</c:f>
              <c:strCache>
                <c:ptCount val="1"/>
                <c:pt idx="0">
                  <c:v>LPG propane or butane</c:v>
                </c:pt>
              </c:strCache>
            </c:strRef>
          </c:tx>
          <c:spPr>
            <a:solidFill>
              <a:schemeClr val="accent1">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Consumption'!$D$42:$AY$42</c:f>
              <c:numCache>
                <c:formatCode>General</c:formatCode>
                <c:ptCount val="48"/>
                <c:pt idx="0">
                  <c:v>0</c:v>
                </c:pt>
                <c:pt idx="1">
                  <c:v>0</c:v>
                </c:pt>
                <c:pt idx="2">
                  <c:v>0</c:v>
                </c:pt>
                <c:pt idx="3">
                  <c:v>2293209501658.1348</c:v>
                </c:pt>
                <c:pt idx="4">
                  <c:v>2477506285567.7261</c:v>
                </c:pt>
                <c:pt idx="5">
                  <c:v>2347507669854.6343</c:v>
                </c:pt>
                <c:pt idx="6">
                  <c:v>1845347902672.6406</c:v>
                </c:pt>
                <c:pt idx="7">
                  <c:v>84345380673449.672</c:v>
                </c:pt>
                <c:pt idx="8">
                  <c:v>106911204826355.81</c:v>
                </c:pt>
                <c:pt idx="9">
                  <c:v>116093505083284.63</c:v>
                </c:pt>
                <c:pt idx="10">
                  <c:v>124851152800509.11</c:v>
                </c:pt>
                <c:pt idx="11">
                  <c:v>133183402034576.13</c:v>
                </c:pt>
                <c:pt idx="12">
                  <c:v>141096109014677.69</c:v>
                </c:pt>
                <c:pt idx="13">
                  <c:v>148600085556459.78</c:v>
                </c:pt>
                <c:pt idx="14">
                  <c:v>155709683669278.91</c:v>
                </c:pt>
                <c:pt idx="15">
                  <c:v>162441626272964.88</c:v>
                </c:pt>
                <c:pt idx="16">
                  <c:v>168814072441059.72</c:v>
                </c:pt>
                <c:pt idx="17">
                  <c:v>174845891673117.81</c:v>
                </c:pt>
                <c:pt idx="18">
                  <c:v>180556116150600.47</c:v>
                </c:pt>
                <c:pt idx="19">
                  <c:v>185963539494593.34</c:v>
                </c:pt>
                <c:pt idx="20">
                  <c:v>191086432921088.19</c:v>
                </c:pt>
                <c:pt idx="21">
                  <c:v>195942353370926.13</c:v>
                </c:pt>
                <c:pt idx="22">
                  <c:v>200548022250975</c:v>
                </c:pt>
                <c:pt idx="23">
                  <c:v>204919257337883.22</c:v>
                </c:pt>
                <c:pt idx="24">
                  <c:v>209070943905069.06</c:v>
                </c:pt>
                <c:pt idx="25">
                  <c:v>213017034137439.47</c:v>
                </c:pt>
                <c:pt idx="26">
                  <c:v>216770566387996.78</c:v>
                </c:pt>
                <c:pt idx="27">
                  <c:v>220343697846351.81</c:v>
                </c:pt>
                <c:pt idx="28">
                  <c:v>223747745791639.81</c:v>
                </c:pt>
                <c:pt idx="29">
                  <c:v>226993233857452.16</c:v>
                </c:pt>
                <c:pt idx="30">
                  <c:v>230089940707344.06</c:v>
                </c:pt>
                <c:pt idx="31">
                  <c:v>233046949262545.5</c:v>
                </c:pt>
                <c:pt idx="32">
                  <c:v>235872695185844.63</c:v>
                </c:pt>
                <c:pt idx="33">
                  <c:v>238575013747237.5</c:v>
                </c:pt>
                <c:pt idx="34">
                  <c:v>241161184509762.97</c:v>
                </c:pt>
                <c:pt idx="35">
                  <c:v>243637973502792.25</c:v>
                </c:pt>
                <c:pt idx="36">
                  <c:v>246011672715733.88</c:v>
                </c:pt>
                <c:pt idx="37">
                  <c:v>248288136862767.28</c:v>
                </c:pt>
                <c:pt idx="38">
                  <c:v>250472817450699.13</c:v>
                </c:pt>
                <c:pt idx="39">
                  <c:v>252570794237127.69</c:v>
                </c:pt>
                <c:pt idx="40">
                  <c:v>254586804201386.47</c:v>
                </c:pt>
                <c:pt idx="41">
                  <c:v>256525268171666.72</c:v>
                </c:pt>
                <c:pt idx="42">
                  <c:v>258390315262339.47</c:v>
                </c:pt>
                <c:pt idx="43">
                  <c:v>260185805279017.81</c:v>
                </c:pt>
                <c:pt idx="44">
                  <c:v>261915349247061.16</c:v>
                </c:pt>
                <c:pt idx="45">
                  <c:v>263582328214213.38</c:v>
                </c:pt>
                <c:pt idx="46">
                  <c:v>265189910470886.78</c:v>
                </c:pt>
                <c:pt idx="47">
                  <c:v>266741067323016.47</c:v>
                </c:pt>
              </c:numCache>
            </c:numRef>
          </c:val>
          <c:extLst>
            <c:ext xmlns:c16="http://schemas.microsoft.com/office/drawing/2014/chart" uri="{C3380CC4-5D6E-409C-BE32-E72D297353CC}">
              <c16:uniqueId val="{0000000C-EE4A-4F3A-B505-2AC4CF01C7AD}"/>
            </c:ext>
          </c:extLst>
        </c:ser>
        <c:dLbls>
          <c:showLegendKey val="0"/>
          <c:showVal val="0"/>
          <c:showCatName val="0"/>
          <c:showSerName val="0"/>
          <c:showPercent val="0"/>
          <c:showBubbleSize val="0"/>
        </c:dLbls>
        <c:axId val="1081862303"/>
        <c:axId val="1081862719"/>
      </c:areaChart>
      <c:catAx>
        <c:axId val="10818623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81862719"/>
        <c:crosses val="autoZero"/>
        <c:auto val="1"/>
        <c:lblAlgn val="ctr"/>
        <c:lblOffset val="100"/>
        <c:tickLblSkip val="6"/>
        <c:noMultiLvlLbl val="0"/>
      </c:catAx>
      <c:valAx>
        <c:axId val="1081862719"/>
        <c:scaling>
          <c:orientation val="minMax"/>
          <c:max val="1E+17"/>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81862303"/>
        <c:crosses val="autoZero"/>
        <c:crossBetween val="midCat"/>
      </c:valAx>
      <c:spPr>
        <a:noFill/>
        <a:ln>
          <a:noFill/>
        </a:ln>
        <a:effectLst/>
      </c:spPr>
    </c:plotArea>
    <c:legend>
      <c:legendPos val="b"/>
      <c:layout>
        <c:manualLayout>
          <c:xMode val="edge"/>
          <c:yMode val="edge"/>
          <c:x val="0.69110314128609074"/>
          <c:y val="6.0423096131436378E-2"/>
          <c:w val="0.30889685871390915"/>
          <c:h val="0.909083633197167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'Predicted Energy Consumption'!$B$1</c:f>
          <c:strCache>
            <c:ptCount val="1"/>
            <c:pt idx="0">
              <c:v>Fuel Use Excluding Energy Conversion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8.5208105251781407E-2"/>
          <c:y val="7.3201598751544208E-2"/>
          <c:w val="0.56633739536968364"/>
          <c:h val="0.87549317222985001"/>
        </c:manualLayout>
      </c:layout>
      <c:areaChart>
        <c:grouping val="stacked"/>
        <c:varyColors val="0"/>
        <c:ser>
          <c:idx val="0"/>
          <c:order val="0"/>
          <c:tx>
            <c:strRef>
              <c:f>'Predicted Energy Consumption'!$B$2</c:f>
              <c:strCache>
                <c:ptCount val="1"/>
                <c:pt idx="0">
                  <c:v>agriculture and forestry 01T03</c:v>
                </c:pt>
              </c:strCache>
            </c:strRef>
          </c:tx>
          <c:spPr>
            <a:solidFill>
              <a:schemeClr val="accent1"/>
            </a:solidFill>
            <a:ln w="19050">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Consumption'!$C$2:$AY$2</c:f>
              <c:numCache>
                <c:formatCode>0.00E+00</c:formatCode>
                <c:ptCount val="49"/>
                <c:pt idx="0">
                  <c:v>1557064289155877.8</c:v>
                </c:pt>
                <c:pt idx="1">
                  <c:v>1682401527843288.8</c:v>
                </c:pt>
                <c:pt idx="2">
                  <c:v>1673046511329234.3</c:v>
                </c:pt>
                <c:pt idx="3">
                  <c:v>1728978173240781.5</c:v>
                </c:pt>
                <c:pt idx="4">
                  <c:v>1788367697596293</c:v>
                </c:pt>
                <c:pt idx="5">
                  <c:v>1854856870088915</c:v>
                </c:pt>
                <c:pt idx="6">
                  <c:v>1781529850955283.5</c:v>
                </c:pt>
                <c:pt idx="7">
                  <c:v>1798220250804732.8</c:v>
                </c:pt>
                <c:pt idx="8">
                  <c:v>1836985067093841.3</c:v>
                </c:pt>
                <c:pt idx="9">
                  <c:v>1905551439179828</c:v>
                </c:pt>
                <c:pt idx="10">
                  <c:v>1958605297516498.8</c:v>
                </c:pt>
                <c:pt idx="11">
                  <c:v>2009055284977903.3</c:v>
                </c:pt>
                <c:pt idx="12">
                  <c:v>2056996610175897.5</c:v>
                </c:pt>
                <c:pt idx="13">
                  <c:v>2103615658471409.8</c:v>
                </c:pt>
                <c:pt idx="14">
                  <c:v>2148213744881754.5</c:v>
                </c:pt>
                <c:pt idx="15">
                  <c:v>2191104677477522</c:v>
                </c:pt>
                <c:pt idx="16">
                  <c:v>2232613384583989.5</c:v>
                </c:pt>
                <c:pt idx="17">
                  <c:v>2272487204120958.5</c:v>
                </c:pt>
                <c:pt idx="18">
                  <c:v>2311247978718953.5</c:v>
                </c:pt>
                <c:pt idx="19">
                  <c:v>2348581140954083.5</c:v>
                </c:pt>
                <c:pt idx="20">
                  <c:v>2384477212911669</c:v>
                </c:pt>
                <c:pt idx="21">
                  <c:v>2419386971780508</c:v>
                </c:pt>
                <c:pt idx="22">
                  <c:v>2453090728087277</c:v>
                </c:pt>
                <c:pt idx="23">
                  <c:v>2485584935786016</c:v>
                </c:pt>
                <c:pt idx="24">
                  <c:v>2517162164269646</c:v>
                </c:pt>
                <c:pt idx="25">
                  <c:v>2547712598023440</c:v>
                </c:pt>
                <c:pt idx="26">
                  <c:v>2577595568617090.5</c:v>
                </c:pt>
                <c:pt idx="27">
                  <c:v>2606573307601595</c:v>
                </c:pt>
                <c:pt idx="28">
                  <c:v>2634654423025045</c:v>
                </c:pt>
                <c:pt idx="29">
                  <c:v>2662139757416477</c:v>
                </c:pt>
                <c:pt idx="30">
                  <c:v>2688956930934987.5</c:v>
                </c:pt>
                <c:pt idx="31">
                  <c:v>2715114097839472</c:v>
                </c:pt>
                <c:pt idx="32">
                  <c:v>2740701605697462.5</c:v>
                </c:pt>
                <c:pt idx="33">
                  <c:v>2765799540657698</c:v>
                </c:pt>
                <c:pt idx="34">
                  <c:v>2790527963618067</c:v>
                </c:pt>
                <c:pt idx="35">
                  <c:v>2814788845408275.5</c:v>
                </c:pt>
                <c:pt idx="36">
                  <c:v>2838646903256571.5</c:v>
                </c:pt>
                <c:pt idx="37">
                  <c:v>2862297691715805.5</c:v>
                </c:pt>
                <c:pt idx="38">
                  <c:v>2885590491964052</c:v>
                </c:pt>
                <c:pt idx="39">
                  <c:v>2908673586329308.5</c:v>
                </c:pt>
                <c:pt idx="40">
                  <c:v>2931584211109688</c:v>
                </c:pt>
                <c:pt idx="41">
                  <c:v>2954287312727893</c:v>
                </c:pt>
                <c:pt idx="42">
                  <c:v>2975519622490941.5</c:v>
                </c:pt>
                <c:pt idx="43">
                  <c:v>2993763474640115</c:v>
                </c:pt>
                <c:pt idx="44">
                  <c:v>3011774333136378.5</c:v>
                </c:pt>
                <c:pt idx="45">
                  <c:v>3029600567290135.5</c:v>
                </c:pt>
                <c:pt idx="46">
                  <c:v>3047240053764676.5</c:v>
                </c:pt>
                <c:pt idx="47">
                  <c:v>3064791020816325.5</c:v>
                </c:pt>
                <c:pt idx="48">
                  <c:v>3082239719163003.5</c:v>
                </c:pt>
              </c:numCache>
            </c:numRef>
          </c:val>
          <c:extLst>
            <c:ext xmlns:c16="http://schemas.microsoft.com/office/drawing/2014/chart" uri="{C3380CC4-5D6E-409C-BE32-E72D297353CC}">
              <c16:uniqueId val="{00000000-5D6E-47F1-B8DD-351027CAEDEE}"/>
            </c:ext>
          </c:extLst>
        </c:ser>
        <c:ser>
          <c:idx val="1"/>
          <c:order val="1"/>
          <c:tx>
            <c:strRef>
              <c:f>'Predicted Energy Consumption'!$B$3</c:f>
              <c:strCache>
                <c:ptCount val="1"/>
                <c:pt idx="0">
                  <c:v>oil and gas extraction 06</c:v>
                </c:pt>
              </c:strCache>
            </c:strRef>
          </c:tx>
          <c:spPr>
            <a:solidFill>
              <a:schemeClr val="accent2"/>
            </a:solidFill>
            <a:ln w="19050">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Consumption'!$C$3:$AY$3</c:f>
              <c:numCache>
                <c:formatCode>0.00E+00</c:formatCode>
                <c:ptCount val="49"/>
                <c:pt idx="0">
                  <c:v>775940524096426</c:v>
                </c:pt>
                <c:pt idx="1">
                  <c:v>831634884352330.75</c:v>
                </c:pt>
                <c:pt idx="2">
                  <c:v>858527846179896.5</c:v>
                </c:pt>
                <c:pt idx="3">
                  <c:v>848112244484498.13</c:v>
                </c:pt>
                <c:pt idx="4">
                  <c:v>766081186602586.13</c:v>
                </c:pt>
                <c:pt idx="5">
                  <c:v>764945733631068</c:v>
                </c:pt>
                <c:pt idx="6">
                  <c:v>767098487819388.88</c:v>
                </c:pt>
                <c:pt idx="7">
                  <c:v>782569708608316.88</c:v>
                </c:pt>
                <c:pt idx="8">
                  <c:v>750491822304952</c:v>
                </c:pt>
                <c:pt idx="9">
                  <c:v>775636499210853.25</c:v>
                </c:pt>
                <c:pt idx="10">
                  <c:v>743892798348977.13</c:v>
                </c:pt>
                <c:pt idx="11">
                  <c:v>712116512813846.25</c:v>
                </c:pt>
                <c:pt idx="12">
                  <c:v>680494198323644.63</c:v>
                </c:pt>
                <c:pt idx="13">
                  <c:v>649181298577372.38</c:v>
                </c:pt>
                <c:pt idx="14">
                  <c:v>618304246175805.38</c:v>
                </c:pt>
                <c:pt idx="15">
                  <c:v>587963375198780.13</c:v>
                </c:pt>
                <c:pt idx="16">
                  <c:v>558236159385942.81</c:v>
                </c:pt>
                <c:pt idx="17">
                  <c:v>529180460294087.56</c:v>
                </c:pt>
                <c:pt idx="18">
                  <c:v>500837595882848.06</c:v>
                </c:pt>
                <c:pt idx="19">
                  <c:v>473235128109700.75</c:v>
                </c:pt>
                <c:pt idx="20">
                  <c:v>446389326672319.38</c:v>
                </c:pt>
                <c:pt idx="21">
                  <c:v>420307302926220.63</c:v>
                </c:pt>
                <c:pt idx="22">
                  <c:v>394988829742452</c:v>
                </c:pt>
                <c:pt idx="23">
                  <c:v>370427874625166.88</c:v>
                </c:pt>
                <c:pt idx="24">
                  <c:v>346613878386649.94</c:v>
                </c:pt>
                <c:pt idx="25">
                  <c:v>323532812593799.06</c:v>
                </c:pt>
                <c:pt idx="26">
                  <c:v>304341187935923.69</c:v>
                </c:pt>
                <c:pt idx="27">
                  <c:v>298732303980078.56</c:v>
                </c:pt>
                <c:pt idx="28">
                  <c:v>293269497681448.63</c:v>
                </c:pt>
                <c:pt idx="29">
                  <c:v>287952525582394.56</c:v>
                </c:pt>
                <c:pt idx="30">
                  <c:v>282780224686306</c:v>
                </c:pt>
                <c:pt idx="31">
                  <c:v>277750709171105.53</c:v>
                </c:pt>
                <c:pt idx="32">
                  <c:v>272861532795060.41</c:v>
                </c:pt>
                <c:pt idx="33">
                  <c:v>268109822480050.06</c:v>
                </c:pt>
                <c:pt idx="34">
                  <c:v>263492387779690.16</c:v>
                </c:pt>
                <c:pt idx="35">
                  <c:v>259005810239544.03</c:v>
                </c:pt>
                <c:pt idx="36">
                  <c:v>254646516039089.06</c:v>
                </c:pt>
                <c:pt idx="37">
                  <c:v>250410834768446.97</c:v>
                </c:pt>
                <c:pt idx="38">
                  <c:v>246295046731776.91</c:v>
                </c:pt>
                <c:pt idx="39">
                  <c:v>242295420776290.94</c:v>
                </c:pt>
                <c:pt idx="40">
                  <c:v>238408244313258.44</c:v>
                </c:pt>
                <c:pt idx="41">
                  <c:v>234629846917215.53</c:v>
                </c:pt>
                <c:pt idx="42">
                  <c:v>230956618654548.25</c:v>
                </c:pt>
                <c:pt idx="43">
                  <c:v>227385024096112.91</c:v>
                </c:pt>
                <c:pt idx="44">
                  <c:v>223911612804523.09</c:v>
                </c:pt>
                <c:pt idx="45">
                  <c:v>220533026950219.88</c:v>
                </c:pt>
                <c:pt idx="46">
                  <c:v>217246006596898.22</c:v>
                </c:pt>
                <c:pt idx="47">
                  <c:v>214047393102579.69</c:v>
                </c:pt>
                <c:pt idx="48">
                  <c:v>210934131004397.63</c:v>
                </c:pt>
              </c:numCache>
            </c:numRef>
          </c:val>
          <c:extLst>
            <c:ext xmlns:c16="http://schemas.microsoft.com/office/drawing/2014/chart" uri="{C3380CC4-5D6E-409C-BE32-E72D297353CC}">
              <c16:uniqueId val="{00000001-5D6E-47F1-B8DD-351027CAEDEE}"/>
            </c:ext>
          </c:extLst>
        </c:ser>
        <c:ser>
          <c:idx val="2"/>
          <c:order val="2"/>
          <c:tx>
            <c:strRef>
              <c:f>'Predicted Energy Consumption'!$B$4</c:f>
              <c:strCache>
                <c:ptCount val="1"/>
                <c:pt idx="0">
                  <c:v>other mining and quarrying 07T08</c:v>
                </c:pt>
              </c:strCache>
            </c:strRef>
          </c:tx>
          <c:spPr>
            <a:solidFill>
              <a:schemeClr val="accent3"/>
            </a:solidFill>
            <a:ln w="19050">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Consumption'!$C$4:$AY$4</c:f>
              <c:numCache>
                <c:formatCode>0.00E+00</c:formatCode>
                <c:ptCount val="49"/>
                <c:pt idx="0">
                  <c:v>766269145562294.25</c:v>
                </c:pt>
                <c:pt idx="1">
                  <c:v>811628438911551.38</c:v>
                </c:pt>
                <c:pt idx="2">
                  <c:v>785863576037230.63</c:v>
                </c:pt>
                <c:pt idx="3">
                  <c:v>672966400499082.5</c:v>
                </c:pt>
                <c:pt idx="4">
                  <c:v>597913101187961</c:v>
                </c:pt>
                <c:pt idx="5">
                  <c:v>574839811560686.63</c:v>
                </c:pt>
                <c:pt idx="6">
                  <c:v>612926413705966.38</c:v>
                </c:pt>
                <c:pt idx="7">
                  <c:v>621636505214392.25</c:v>
                </c:pt>
                <c:pt idx="8">
                  <c:v>588500851116080.75</c:v>
                </c:pt>
                <c:pt idx="9">
                  <c:v>642324661498782.88</c:v>
                </c:pt>
                <c:pt idx="10">
                  <c:v>634332169304176.63</c:v>
                </c:pt>
                <c:pt idx="11">
                  <c:v>625607676162996</c:v>
                </c:pt>
                <c:pt idx="12">
                  <c:v>616307196104368</c:v>
                </c:pt>
                <c:pt idx="13">
                  <c:v>606571194242055.5</c:v>
                </c:pt>
                <c:pt idx="14">
                  <c:v>596523285971373.5</c:v>
                </c:pt>
                <c:pt idx="15">
                  <c:v>586270222906778.63</c:v>
                </c:pt>
                <c:pt idx="16">
                  <c:v>575902709308645.38</c:v>
                </c:pt>
                <c:pt idx="17">
                  <c:v>565496702819319</c:v>
                </c:pt>
                <c:pt idx="18">
                  <c:v>555114951300697.88</c:v>
                </c:pt>
                <c:pt idx="19">
                  <c:v>544808597145830.94</c:v>
                </c:pt>
                <c:pt idx="20">
                  <c:v>534618741151166.75</c:v>
                </c:pt>
                <c:pt idx="21">
                  <c:v>524577902143470.31</c:v>
                </c:pt>
                <c:pt idx="22">
                  <c:v>514711339248149.75</c:v>
                </c:pt>
                <c:pt idx="23">
                  <c:v>505038224145986.44</c:v>
                </c:pt>
                <c:pt idx="24">
                  <c:v>495572663650594.94</c:v>
                </c:pt>
                <c:pt idx="25">
                  <c:v>486324580658813</c:v>
                </c:pt>
                <c:pt idx="26">
                  <c:v>477300465659685.63</c:v>
                </c:pt>
                <c:pt idx="27">
                  <c:v>468504012763800.94</c:v>
                </c:pt>
                <c:pt idx="28">
                  <c:v>459936654504379.88</c:v>
                </c:pt>
                <c:pt idx="29">
                  <c:v>451598009065063.75</c:v>
                </c:pt>
                <c:pt idx="30">
                  <c:v>443486252509934</c:v>
                </c:pt>
                <c:pt idx="31">
                  <c:v>435598427290715.25</c:v>
                </c:pt>
                <c:pt idx="32">
                  <c:v>427930696948971.69</c:v>
                </c:pt>
                <c:pt idx="33">
                  <c:v>420478555615701.06</c:v>
                </c:pt>
                <c:pt idx="34">
                  <c:v>413236999690975.94</c:v>
                </c:pt>
                <c:pt idx="35">
                  <c:v>406200667988212.88</c:v>
                </c:pt>
                <c:pt idx="36">
                  <c:v>399363955659079.31</c:v>
                </c:pt>
                <c:pt idx="37">
                  <c:v>392721106373464.44</c:v>
                </c:pt>
                <c:pt idx="38">
                  <c:v>386266286505728.56</c:v>
                </c:pt>
                <c:pt idx="39">
                  <c:v>379993644462220</c:v>
                </c:pt>
                <c:pt idx="40">
                  <c:v>373897357763433.56</c:v>
                </c:pt>
                <c:pt idx="41">
                  <c:v>367971670054814.38</c:v>
                </c:pt>
                <c:pt idx="42">
                  <c:v>362210919851609.38</c:v>
                </c:pt>
                <c:pt idx="43">
                  <c:v>356609562514961.63</c:v>
                </c:pt>
                <c:pt idx="44">
                  <c:v>351162186699196.13</c:v>
                </c:pt>
                <c:pt idx="45">
                  <c:v>345863526296156.5</c:v>
                </c:pt>
                <c:pt idx="46">
                  <c:v>340708468724378.75</c:v>
                </c:pt>
                <c:pt idx="47">
                  <c:v>335692060263012.69</c:v>
                </c:pt>
                <c:pt idx="48">
                  <c:v>330809509007756.44</c:v>
                </c:pt>
              </c:numCache>
            </c:numRef>
          </c:val>
          <c:extLst>
            <c:ext xmlns:c16="http://schemas.microsoft.com/office/drawing/2014/chart" uri="{C3380CC4-5D6E-409C-BE32-E72D297353CC}">
              <c16:uniqueId val="{00000002-5D6E-47F1-B8DD-351027CAEDEE}"/>
            </c:ext>
          </c:extLst>
        </c:ser>
        <c:ser>
          <c:idx val="3"/>
          <c:order val="3"/>
          <c:tx>
            <c:strRef>
              <c:f>'Predicted Energy Consumption'!$B$5</c:f>
              <c:strCache>
                <c:ptCount val="1"/>
                <c:pt idx="0">
                  <c:v>food beverage and tobacco 10T12</c:v>
                </c:pt>
              </c:strCache>
            </c:strRef>
          </c:tx>
          <c:spPr>
            <a:solidFill>
              <a:schemeClr val="accent4"/>
            </a:solidFill>
            <a:ln w="19050">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Consumption'!$C$5:$AY$5</c:f>
              <c:numCache>
                <c:formatCode>0.00E+00</c:formatCode>
                <c:ptCount val="49"/>
                <c:pt idx="0">
                  <c:v>1831656885841636</c:v>
                </c:pt>
                <c:pt idx="1">
                  <c:v>1875372841731553.8</c:v>
                </c:pt>
                <c:pt idx="2">
                  <c:v>1708904472876957.3</c:v>
                </c:pt>
                <c:pt idx="3">
                  <c:v>1683645038506729.8</c:v>
                </c:pt>
                <c:pt idx="4">
                  <c:v>1653186066784995</c:v>
                </c:pt>
                <c:pt idx="5">
                  <c:v>1568521356760403</c:v>
                </c:pt>
                <c:pt idx="6">
                  <c:v>1500709934929037.5</c:v>
                </c:pt>
                <c:pt idx="7">
                  <c:v>1518072891591473.8</c:v>
                </c:pt>
                <c:pt idx="8">
                  <c:v>1430795621388194.5</c:v>
                </c:pt>
                <c:pt idx="9">
                  <c:v>1486575732797390.3</c:v>
                </c:pt>
                <c:pt idx="10">
                  <c:v>1551667500409031</c:v>
                </c:pt>
                <c:pt idx="11">
                  <c:v>1619527519214812.8</c:v>
                </c:pt>
                <c:pt idx="12">
                  <c:v>1690693417952788.8</c:v>
                </c:pt>
                <c:pt idx="13">
                  <c:v>1718874556195205.8</c:v>
                </c:pt>
                <c:pt idx="14">
                  <c:v>1731552824467477.5</c:v>
                </c:pt>
                <c:pt idx="15">
                  <c:v>1742235104413789.5</c:v>
                </c:pt>
                <c:pt idx="16">
                  <c:v>1751154743390016.5</c:v>
                </c:pt>
                <c:pt idx="17">
                  <c:v>1758524260408640.8</c:v>
                </c:pt>
                <c:pt idx="18">
                  <c:v>1764535144730270.8</c:v>
                </c:pt>
                <c:pt idx="19">
                  <c:v>1769358509707495.8</c:v>
                </c:pt>
                <c:pt idx="20">
                  <c:v>1773146276552756.8</c:v>
                </c:pt>
                <c:pt idx="21">
                  <c:v>1776032652478129.3</c:v>
                </c:pt>
                <c:pt idx="22">
                  <c:v>1778135738472687</c:v>
                </c:pt>
                <c:pt idx="23">
                  <c:v>1779559155802880</c:v>
                </c:pt>
                <c:pt idx="24">
                  <c:v>1780393619989335.8</c:v>
                </c:pt>
                <c:pt idx="25">
                  <c:v>1780718419463370.5</c:v>
                </c:pt>
                <c:pt idx="26">
                  <c:v>1780602775971464.8</c:v>
                </c:pt>
                <c:pt idx="27">
                  <c:v>1780107077268590.8</c:v>
                </c:pt>
                <c:pt idx="28">
                  <c:v>1779283981467498.8</c:v>
                </c:pt>
                <c:pt idx="29">
                  <c:v>1778179397927644.3</c:v>
                </c:pt>
                <c:pt idx="30">
                  <c:v>1776833352778482.3</c:v>
                </c:pt>
                <c:pt idx="31">
                  <c:v>1775280748811872</c:v>
                </c:pt>
                <c:pt idx="32">
                  <c:v>1773552030076049.8</c:v>
                </c:pt>
                <c:pt idx="33">
                  <c:v>1771673761434630.8</c:v>
                </c:pt>
                <c:pt idx="34">
                  <c:v>1769669132878231.5</c:v>
                </c:pt>
                <c:pt idx="35">
                  <c:v>1767558397672438</c:v>
                </c:pt>
                <c:pt idx="36">
                  <c:v>1765359252612656</c:v>
                </c:pt>
                <c:pt idx="37">
                  <c:v>1763087167812217</c:v>
                </c:pt>
                <c:pt idx="38">
                  <c:v>1760755672622403</c:v>
                </c:pt>
                <c:pt idx="39">
                  <c:v>1758376603502294.3</c:v>
                </c:pt>
                <c:pt idx="40">
                  <c:v>1755960318936291</c:v>
                </c:pt>
                <c:pt idx="41">
                  <c:v>1753515885846024.8</c:v>
                </c:pt>
                <c:pt idx="42">
                  <c:v>1751051241361253.3</c:v>
                </c:pt>
                <c:pt idx="43">
                  <c:v>1748573333299083.8</c:v>
                </c:pt>
                <c:pt idx="44">
                  <c:v>1746088242248464.3</c:v>
                </c:pt>
                <c:pt idx="45">
                  <c:v>1743601287761925.8</c:v>
                </c:pt>
                <c:pt idx="46">
                  <c:v>1741117120812051.5</c:v>
                </c:pt>
                <c:pt idx="47">
                  <c:v>1738639804373074</c:v>
                </c:pt>
                <c:pt idx="48">
                  <c:v>1736172883729985.8</c:v>
                </c:pt>
              </c:numCache>
            </c:numRef>
          </c:val>
          <c:extLst>
            <c:ext xmlns:c16="http://schemas.microsoft.com/office/drawing/2014/chart" uri="{C3380CC4-5D6E-409C-BE32-E72D297353CC}">
              <c16:uniqueId val="{00000003-5D6E-47F1-B8DD-351027CAEDEE}"/>
            </c:ext>
          </c:extLst>
        </c:ser>
        <c:ser>
          <c:idx val="4"/>
          <c:order val="4"/>
          <c:tx>
            <c:strRef>
              <c:f>'Predicted Energy Consumption'!$B$6</c:f>
              <c:strCache>
                <c:ptCount val="1"/>
                <c:pt idx="0">
                  <c:v>textiles apparel and leather 13T15</c:v>
                </c:pt>
              </c:strCache>
            </c:strRef>
          </c:tx>
          <c:spPr>
            <a:solidFill>
              <a:schemeClr val="accent5"/>
            </a:solidFill>
            <a:ln w="19050">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Consumption'!$C$6:$AY$6</c:f>
              <c:numCache>
                <c:formatCode>0.00E+00</c:formatCode>
                <c:ptCount val="49"/>
                <c:pt idx="0">
                  <c:v>1455642912458141.5</c:v>
                </c:pt>
                <c:pt idx="1">
                  <c:v>1464790382329048.8</c:v>
                </c:pt>
                <c:pt idx="2">
                  <c:v>1369592001409214.5</c:v>
                </c:pt>
                <c:pt idx="3">
                  <c:v>1403545376863225.3</c:v>
                </c:pt>
                <c:pt idx="4">
                  <c:v>1420771669386032.8</c:v>
                </c:pt>
                <c:pt idx="5">
                  <c:v>1426503492492838.3</c:v>
                </c:pt>
                <c:pt idx="6">
                  <c:v>1359663330050252.8</c:v>
                </c:pt>
                <c:pt idx="7">
                  <c:v>1373651344239264.8</c:v>
                </c:pt>
                <c:pt idx="8">
                  <c:v>1305773224896104</c:v>
                </c:pt>
                <c:pt idx="9">
                  <c:v>1395308308876824.3</c:v>
                </c:pt>
                <c:pt idx="10">
                  <c:v>1380182936967541.3</c:v>
                </c:pt>
                <c:pt idx="11">
                  <c:v>1364373404257548.3</c:v>
                </c:pt>
                <c:pt idx="12">
                  <c:v>1347981884617863</c:v>
                </c:pt>
                <c:pt idx="13">
                  <c:v>1331125893845499.3</c:v>
                </c:pt>
                <c:pt idx="14">
                  <c:v>1313923668334951.5</c:v>
                </c:pt>
                <c:pt idx="15">
                  <c:v>1296486671547729</c:v>
                </c:pt>
                <c:pt idx="16">
                  <c:v>1277820306519868.5</c:v>
                </c:pt>
                <c:pt idx="17">
                  <c:v>1254731326060300.5</c:v>
                </c:pt>
                <c:pt idx="18">
                  <c:v>1231696162840349.5</c:v>
                </c:pt>
                <c:pt idx="19">
                  <c:v>1208828292256644.5</c:v>
                </c:pt>
                <c:pt idx="20">
                  <c:v>1186218909282694</c:v>
                </c:pt>
                <c:pt idx="21">
                  <c:v>1163940167107765.5</c:v>
                </c:pt>
                <c:pt idx="22">
                  <c:v>1142048111002783.5</c:v>
                </c:pt>
                <c:pt idx="23">
                  <c:v>1120585279338582.8</c:v>
                </c:pt>
                <c:pt idx="24">
                  <c:v>1099582972493865.3</c:v>
                </c:pt>
                <c:pt idx="25">
                  <c:v>1079063207519211.5</c:v>
                </c:pt>
                <c:pt idx="26">
                  <c:v>1059040385594830</c:v>
                </c:pt>
                <c:pt idx="27">
                  <c:v>1039522703260602</c:v>
                </c:pt>
                <c:pt idx="28">
                  <c:v>1020513339039584.1</c:v>
                </c:pt>
                <c:pt idx="29">
                  <c:v>1002011445752751.1</c:v>
                </c:pt>
                <c:pt idx="30">
                  <c:v>984012976427725.88</c:v>
                </c:pt>
                <c:pt idx="31">
                  <c:v>966511368818523.25</c:v>
                </c:pt>
                <c:pt idx="32">
                  <c:v>949498110542031.88</c:v>
                </c:pt>
                <c:pt idx="33">
                  <c:v>932963203918410.25</c:v>
                </c:pt>
                <c:pt idx="34">
                  <c:v>916895546896061.75</c:v>
                </c:pt>
                <c:pt idx="35">
                  <c:v>901283244005536.88</c:v>
                </c:pt>
                <c:pt idx="36">
                  <c:v>886113859137581</c:v>
                </c:pt>
                <c:pt idx="37">
                  <c:v>871374620073225.5</c:v>
                </c:pt>
                <c:pt idx="38">
                  <c:v>857052583089196.13</c:v>
                </c:pt>
                <c:pt idx="39">
                  <c:v>843134764594563</c:v>
                </c:pt>
                <c:pt idx="40">
                  <c:v>829608245597235.13</c:v>
                </c:pt>
                <c:pt idx="41">
                  <c:v>816460253824007.75</c:v>
                </c:pt>
                <c:pt idx="42">
                  <c:v>803678227500011.38</c:v>
                </c:pt>
                <c:pt idx="43">
                  <c:v>791249864109545.38</c:v>
                </c:pt>
                <c:pt idx="44">
                  <c:v>779163156889524.5</c:v>
                </c:pt>
                <c:pt idx="45">
                  <c:v>767406421331733.75</c:v>
                </c:pt>
                <c:pt idx="46">
                  <c:v>755968313574949</c:v>
                </c:pt>
                <c:pt idx="47">
                  <c:v>744837842239909.38</c:v>
                </c:pt>
                <c:pt idx="48">
                  <c:v>734004374987983.25</c:v>
                </c:pt>
              </c:numCache>
            </c:numRef>
          </c:val>
          <c:extLst>
            <c:ext xmlns:c16="http://schemas.microsoft.com/office/drawing/2014/chart" uri="{C3380CC4-5D6E-409C-BE32-E72D297353CC}">
              <c16:uniqueId val="{00000004-5D6E-47F1-B8DD-351027CAEDEE}"/>
            </c:ext>
          </c:extLst>
        </c:ser>
        <c:ser>
          <c:idx val="5"/>
          <c:order val="5"/>
          <c:tx>
            <c:strRef>
              <c:f>'Predicted Energy Consumption'!$B$7</c:f>
              <c:strCache>
                <c:ptCount val="1"/>
                <c:pt idx="0">
                  <c:v>wood products 16</c:v>
                </c:pt>
              </c:strCache>
            </c:strRef>
          </c:tx>
          <c:spPr>
            <a:solidFill>
              <a:schemeClr val="accent6"/>
            </a:solidFill>
            <a:ln w="19050">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Consumption'!$C$7:$AY$7</c:f>
              <c:numCache>
                <c:formatCode>0.00E+00</c:formatCode>
                <c:ptCount val="49"/>
                <c:pt idx="0">
                  <c:v>329200784584057.88</c:v>
                </c:pt>
                <c:pt idx="1">
                  <c:v>325117530887109</c:v>
                </c:pt>
                <c:pt idx="2">
                  <c:v>311944280864373.19</c:v>
                </c:pt>
                <c:pt idx="3">
                  <c:v>304305166119878.81</c:v>
                </c:pt>
                <c:pt idx="4">
                  <c:v>262008518885516.84</c:v>
                </c:pt>
                <c:pt idx="5">
                  <c:v>230531667304626.53</c:v>
                </c:pt>
                <c:pt idx="6">
                  <c:v>213050013892629.44</c:v>
                </c:pt>
                <c:pt idx="7">
                  <c:v>203671056181528.22</c:v>
                </c:pt>
                <c:pt idx="8">
                  <c:v>196579929394259.09</c:v>
                </c:pt>
                <c:pt idx="9">
                  <c:v>194009024829544.28</c:v>
                </c:pt>
                <c:pt idx="10">
                  <c:v>175878646979772.97</c:v>
                </c:pt>
                <c:pt idx="11">
                  <c:v>158127241346184.31</c:v>
                </c:pt>
                <c:pt idx="12">
                  <c:v>140842517953544.81</c:v>
                </c:pt>
                <c:pt idx="13">
                  <c:v>124071925745982.77</c:v>
                </c:pt>
                <c:pt idx="14">
                  <c:v>108249595617985.23</c:v>
                </c:pt>
                <c:pt idx="15">
                  <c:v>106796896220486.03</c:v>
                </c:pt>
                <c:pt idx="16">
                  <c:v>105309001341763.73</c:v>
                </c:pt>
                <c:pt idx="17">
                  <c:v>103799614481604.81</c:v>
                </c:pt>
                <c:pt idx="18">
                  <c:v>102280216621516.97</c:v>
                </c:pt>
                <c:pt idx="19">
                  <c:v>100760316982550.25</c:v>
                </c:pt>
                <c:pt idx="20">
                  <c:v>99247702973079.359</c:v>
                </c:pt>
                <c:pt idx="21">
                  <c:v>97748677240150.156</c:v>
                </c:pt>
                <c:pt idx="22">
                  <c:v>96268275123386.141</c:v>
                </c:pt>
                <c:pt idx="23">
                  <c:v>94810459467151.703</c:v>
                </c:pt>
                <c:pt idx="24">
                  <c:v>93378292122992.797</c:v>
                </c:pt>
                <c:pt idx="25">
                  <c:v>91974082936211</c:v>
                </c:pt>
                <c:pt idx="26">
                  <c:v>90599517839857.188</c:v>
                </c:pt>
                <c:pt idx="27">
                  <c:v>89255768085616.828</c:v>
                </c:pt>
                <c:pt idx="28">
                  <c:v>87943582774149.188</c:v>
                </c:pt>
                <c:pt idx="29">
                  <c:v>86663366812313.016</c:v>
                </c:pt>
                <c:pt idx="30">
                  <c:v>85415246292811.672</c:v>
                </c:pt>
                <c:pt idx="31">
                  <c:v>84199123110397.938</c:v>
                </c:pt>
                <c:pt idx="32">
                  <c:v>83014720428253.156</c:v>
                </c:pt>
                <c:pt idx="33">
                  <c:v>81861620407277.234</c:v>
                </c:pt>
                <c:pt idx="34">
                  <c:v>80739295420573.828</c:v>
                </c:pt>
                <c:pt idx="35">
                  <c:v>79647133801216.063</c:v>
                </c:pt>
                <c:pt idx="36">
                  <c:v>78584461015752.078</c:v>
                </c:pt>
                <c:pt idx="37">
                  <c:v>77550557019326.672</c:v>
                </c:pt>
                <c:pt idx="38">
                  <c:v>76544670429870.547</c:v>
                </c:pt>
                <c:pt idx="39">
                  <c:v>75566030057154.859</c:v>
                </c:pt>
                <c:pt idx="40">
                  <c:v>74613854235862.719</c:v>
                </c:pt>
                <c:pt idx="41">
                  <c:v>73687358338385.969</c:v>
                </c:pt>
                <c:pt idx="42">
                  <c:v>72785760781095.781</c:v>
                </c:pt>
                <c:pt idx="43">
                  <c:v>71908287785724.719</c:v>
                </c:pt>
                <c:pt idx="44">
                  <c:v>71054177113790.484</c:v>
                </c:pt>
                <c:pt idx="45">
                  <c:v>70222680955419.102</c:v>
                </c:pt>
                <c:pt idx="46">
                  <c:v>69413068123357.469</c:v>
                </c:pt>
                <c:pt idx="47">
                  <c:v>68624625677453.32</c:v>
                </c:pt>
                <c:pt idx="48">
                  <c:v>67856660083624.961</c:v>
                </c:pt>
              </c:numCache>
            </c:numRef>
          </c:val>
          <c:extLst>
            <c:ext xmlns:c16="http://schemas.microsoft.com/office/drawing/2014/chart" uri="{C3380CC4-5D6E-409C-BE32-E72D297353CC}">
              <c16:uniqueId val="{00000005-5D6E-47F1-B8DD-351027CAEDEE}"/>
            </c:ext>
          </c:extLst>
        </c:ser>
        <c:ser>
          <c:idx val="6"/>
          <c:order val="6"/>
          <c:tx>
            <c:strRef>
              <c:f>'Predicted Energy Consumption'!$B$8</c:f>
              <c:strCache>
                <c:ptCount val="1"/>
                <c:pt idx="0">
                  <c:v>pulp paper and printing 17T18</c:v>
                </c:pt>
              </c:strCache>
            </c:strRef>
          </c:tx>
          <c:spPr>
            <a:solidFill>
              <a:schemeClr val="accent1">
                <a:lumMod val="60000"/>
              </a:schemeClr>
            </a:solidFill>
            <a:ln w="19050">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Consumption'!$C$8:$AY$8</c:f>
              <c:numCache>
                <c:formatCode>0.00E+00</c:formatCode>
                <c:ptCount val="49"/>
                <c:pt idx="0">
                  <c:v>1049820832044104.6</c:v>
                </c:pt>
                <c:pt idx="1">
                  <c:v>1034542859318774.5</c:v>
                </c:pt>
                <c:pt idx="2">
                  <c:v>973984442908875.5</c:v>
                </c:pt>
                <c:pt idx="3">
                  <c:v>946666246910057</c:v>
                </c:pt>
                <c:pt idx="4">
                  <c:v>930336425697274.88</c:v>
                </c:pt>
                <c:pt idx="5">
                  <c:v>973645147221353.38</c:v>
                </c:pt>
                <c:pt idx="6">
                  <c:v>938076423347636</c:v>
                </c:pt>
                <c:pt idx="7">
                  <c:v>871528323453208.63</c:v>
                </c:pt>
                <c:pt idx="8">
                  <c:v>863817532218792</c:v>
                </c:pt>
                <c:pt idx="9">
                  <c:v>918797652088399.88</c:v>
                </c:pt>
                <c:pt idx="10">
                  <c:v>960639517779665.75</c:v>
                </c:pt>
                <c:pt idx="11">
                  <c:v>1003978946460452.4</c:v>
                </c:pt>
                <c:pt idx="12">
                  <c:v>1049052829694257</c:v>
                </c:pt>
                <c:pt idx="13">
                  <c:v>1072039177034878.5</c:v>
                </c:pt>
                <c:pt idx="14">
                  <c:v>1083254889097528.4</c:v>
                </c:pt>
                <c:pt idx="15">
                  <c:v>1093111998480319.5</c:v>
                </c:pt>
                <c:pt idx="16">
                  <c:v>1101754136521549.8</c:v>
                </c:pt>
                <c:pt idx="17">
                  <c:v>1109313629308004.5</c:v>
                </c:pt>
                <c:pt idx="18">
                  <c:v>1115911005737777.9</c:v>
                </c:pt>
                <c:pt idx="19">
                  <c:v>1121655092379990.5</c:v>
                </c:pt>
                <c:pt idx="20">
                  <c:v>1126643490657984.5</c:v>
                </c:pt>
                <c:pt idx="21">
                  <c:v>1130963285044462.3</c:v>
                </c:pt>
                <c:pt idx="22">
                  <c:v>1134691873825948.3</c:v>
                </c:pt>
                <c:pt idx="23">
                  <c:v>1137897847226078</c:v>
                </c:pt>
                <c:pt idx="24">
                  <c:v>1140641862648301</c:v>
                </c:pt>
                <c:pt idx="25">
                  <c:v>1142977485071510.3</c:v>
                </c:pt>
                <c:pt idx="26">
                  <c:v>1144951973675988.5</c:v>
                </c:pt>
                <c:pt idx="27">
                  <c:v>1146607004859343.3</c:v>
                </c:pt>
                <c:pt idx="28">
                  <c:v>1147979327949696.3</c:v>
                </c:pt>
                <c:pt idx="29">
                  <c:v>1149101353943831.5</c:v>
                </c:pt>
                <c:pt idx="30">
                  <c:v>1150001680104614.8</c:v>
                </c:pt>
                <c:pt idx="31">
                  <c:v>1150705554703147</c:v>
                </c:pt>
                <c:pt idx="32">
                  <c:v>1151235286920905</c:v>
                </c:pt>
                <c:pt idx="33">
                  <c:v>1151610607178420.3</c:v>
                </c:pt>
                <c:pt idx="34">
                  <c:v>1151848983099892.3</c:v>
                </c:pt>
                <c:pt idx="35">
                  <c:v>1151965896077554</c:v>
                </c:pt>
                <c:pt idx="36">
                  <c:v>1151975083047947</c:v>
                </c:pt>
                <c:pt idx="37">
                  <c:v>1151888747689271.5</c:v>
                </c:pt>
                <c:pt idx="38">
                  <c:v>1151717744831543.5</c:v>
                </c:pt>
                <c:pt idx="39">
                  <c:v>1151471741461336.3</c:v>
                </c:pt>
                <c:pt idx="40">
                  <c:v>1151159357315108</c:v>
                </c:pt>
                <c:pt idx="41">
                  <c:v>1150788287696812.3</c:v>
                </c:pt>
                <c:pt idx="42">
                  <c:v>1150365410829247.5</c:v>
                </c:pt>
                <c:pt idx="43">
                  <c:v>1149896881756455.8</c:v>
                </c:pt>
                <c:pt idx="44">
                  <c:v>1149388214554317</c:v>
                </c:pt>
                <c:pt idx="45">
                  <c:v>1148844354377045.3</c:v>
                </c:pt>
                <c:pt idx="46">
                  <c:v>1148269740665917.3</c:v>
                </c:pt>
                <c:pt idx="47">
                  <c:v>1147668362670124.8</c:v>
                </c:pt>
                <c:pt idx="48">
                  <c:v>1147043808276810.8</c:v>
                </c:pt>
              </c:numCache>
            </c:numRef>
          </c:val>
          <c:extLst>
            <c:ext xmlns:c16="http://schemas.microsoft.com/office/drawing/2014/chart" uri="{C3380CC4-5D6E-409C-BE32-E72D297353CC}">
              <c16:uniqueId val="{00000006-5D6E-47F1-B8DD-351027CAEDEE}"/>
            </c:ext>
          </c:extLst>
        </c:ser>
        <c:ser>
          <c:idx val="7"/>
          <c:order val="7"/>
          <c:tx>
            <c:strRef>
              <c:f>'Predicted Energy Consumption'!$B$9</c:f>
              <c:strCache>
                <c:ptCount val="1"/>
                <c:pt idx="0">
                  <c:v>chemicals 20</c:v>
                </c:pt>
              </c:strCache>
            </c:strRef>
          </c:tx>
          <c:spPr>
            <a:solidFill>
              <a:schemeClr val="accent2">
                <a:lumMod val="60000"/>
              </a:schemeClr>
            </a:solidFill>
            <a:ln w="19050">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Consumption'!$C$9:$AY$9</c:f>
              <c:numCache>
                <c:formatCode>0.00E+00</c:formatCode>
                <c:ptCount val="49"/>
                <c:pt idx="0">
                  <c:v>9906233497402056</c:v>
                </c:pt>
                <c:pt idx="1">
                  <c:v>1.0447769449835288E+16</c:v>
                </c:pt>
                <c:pt idx="2">
                  <c:v>1.0965080949695696E+16</c:v>
                </c:pt>
                <c:pt idx="3">
                  <c:v>1.1514058449701976E+16</c:v>
                </c:pt>
                <c:pt idx="4">
                  <c:v>1.1196545106214046E+16</c:v>
                </c:pt>
                <c:pt idx="5">
                  <c:v>1.0958043485849588E+16</c:v>
                </c:pt>
                <c:pt idx="6">
                  <c:v>1.1377657175684114E+16</c:v>
                </c:pt>
                <c:pt idx="7">
                  <c:v>1.1779139012024814E+16</c:v>
                </c:pt>
                <c:pt idx="8">
                  <c:v>1.2646580424913056E+16</c:v>
                </c:pt>
                <c:pt idx="9">
                  <c:v>1.444615745069137E+16</c:v>
                </c:pt>
                <c:pt idx="10">
                  <c:v>1.503342047728421E+16</c:v>
                </c:pt>
                <c:pt idx="11">
                  <c:v>1.5614167854476928E+16</c:v>
                </c:pt>
                <c:pt idx="12">
                  <c:v>1.6029678246804428E+16</c:v>
                </c:pt>
                <c:pt idx="13">
                  <c:v>1.6294919720449004E+16</c:v>
                </c:pt>
                <c:pt idx="14">
                  <c:v>1.653487182491173E+16</c:v>
                </c:pt>
                <c:pt idx="15">
                  <c:v>1.6751785019052558E+16</c:v>
                </c:pt>
                <c:pt idx="16">
                  <c:v>1.694780250062356E+16</c:v>
                </c:pt>
                <c:pt idx="17">
                  <c:v>1.7124931013975144E+16</c:v>
                </c:pt>
                <c:pt idx="18">
                  <c:v>1.7285025680261218E+16</c:v>
                </c:pt>
                <c:pt idx="19">
                  <c:v>1.7429784867991918E+16</c:v>
                </c:pt>
                <c:pt idx="20">
                  <c:v>1.7560751962986406E+16</c:v>
                </c:pt>
                <c:pt idx="21">
                  <c:v>1.7679321645379658E+16</c:v>
                </c:pt>
                <c:pt idx="22">
                  <c:v>1.7786748905670742E+16</c:v>
                </c:pt>
                <c:pt idx="23">
                  <c:v>1.7884159529898952E+16</c:v>
                </c:pt>
                <c:pt idx="24">
                  <c:v>1.7972561168438324E+16</c:v>
                </c:pt>
                <c:pt idx="25">
                  <c:v>1.805285439175276E+16</c:v>
                </c:pt>
                <c:pt idx="26">
                  <c:v>1.812584334847406E+16</c:v>
                </c:pt>
                <c:pt idx="27">
                  <c:v>1.8192245793468508E+16</c:v>
                </c:pt>
                <c:pt idx="28">
                  <c:v>1.8252702360513764E+16</c:v>
                </c:pt>
                <c:pt idx="29">
                  <c:v>1.830778502748614E+16</c:v>
                </c:pt>
                <c:pt idx="30">
                  <c:v>1.8358004770644868E+16</c:v>
                </c:pt>
                <c:pt idx="31">
                  <c:v>1.8403818435640984E+16</c:v>
                </c:pt>
                <c:pt idx="32">
                  <c:v>1.8445634871484512E+16</c:v>
                </c:pt>
                <c:pt idx="33">
                  <c:v>1.84838203836925E+16</c:v>
                </c:pt>
                <c:pt idx="34">
                  <c:v>1.8518703567000208E+16</c:v>
                </c:pt>
                <c:pt idx="35">
                  <c:v>1.8550579578362188E+16</c:v>
                </c:pt>
                <c:pt idx="36">
                  <c:v>1.857971390887162E+16</c:v>
                </c:pt>
                <c:pt idx="37">
                  <c:v>1.8606345709713844E+16</c:v>
                </c:pt>
                <c:pt idx="38">
                  <c:v>1.86306907229786E+16</c:v>
                </c:pt>
                <c:pt idx="39">
                  <c:v>1.8652943863556296E+16</c:v>
                </c:pt>
                <c:pt idx="40">
                  <c:v>1.8673281493739552E+16</c:v>
                </c:pt>
                <c:pt idx="41">
                  <c:v>1.869186342768612E+16</c:v>
                </c:pt>
                <c:pt idx="42">
                  <c:v>1.870883469874434E+16</c:v>
                </c:pt>
                <c:pt idx="43">
                  <c:v>1.8724327118791948E+16</c:v>
                </c:pt>
                <c:pt idx="44">
                  <c:v>1.8738460655253396E+16</c:v>
                </c:pt>
                <c:pt idx="45">
                  <c:v>1.8751344648339164E+16</c:v>
                </c:pt>
                <c:pt idx="46">
                  <c:v>1.8763078888244228E+16</c:v>
                </c:pt>
                <c:pt idx="47">
                  <c:v>1.877375456958794E+16</c:v>
                </c:pt>
                <c:pt idx="48">
                  <c:v>1.8783455138183432E+16</c:v>
                </c:pt>
              </c:numCache>
            </c:numRef>
          </c:val>
          <c:extLst>
            <c:ext xmlns:c16="http://schemas.microsoft.com/office/drawing/2014/chart" uri="{C3380CC4-5D6E-409C-BE32-E72D297353CC}">
              <c16:uniqueId val="{00000007-5D6E-47F1-B8DD-351027CAEDEE}"/>
            </c:ext>
          </c:extLst>
        </c:ser>
        <c:ser>
          <c:idx val="8"/>
          <c:order val="8"/>
          <c:tx>
            <c:strRef>
              <c:f>'Predicted Energy Consumption'!$B$10</c:f>
              <c:strCache>
                <c:ptCount val="1"/>
                <c:pt idx="0">
                  <c:v>rubber and plastic products 22</c:v>
                </c:pt>
              </c:strCache>
            </c:strRef>
          </c:tx>
          <c:spPr>
            <a:solidFill>
              <a:schemeClr val="accent3">
                <a:lumMod val="60000"/>
              </a:schemeClr>
            </a:solidFill>
            <a:ln w="19050">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Consumption'!$C$10:$AY$10</c:f>
              <c:numCache>
                <c:formatCode>0.00E+00</c:formatCode>
                <c:ptCount val="49"/>
                <c:pt idx="0">
                  <c:v>598747860978165.5</c:v>
                </c:pt>
                <c:pt idx="1">
                  <c:v>621898677686114.88</c:v>
                </c:pt>
                <c:pt idx="2">
                  <c:v>629693008953033.13</c:v>
                </c:pt>
                <c:pt idx="3">
                  <c:v>623704343234531.38</c:v>
                </c:pt>
                <c:pt idx="4">
                  <c:v>623514332535097.5</c:v>
                </c:pt>
                <c:pt idx="5">
                  <c:v>643376908246137</c:v>
                </c:pt>
                <c:pt idx="6">
                  <c:v>645127082988071.13</c:v>
                </c:pt>
                <c:pt idx="7">
                  <c:v>643092814091310.88</c:v>
                </c:pt>
                <c:pt idx="8">
                  <c:v>657039081580373.25</c:v>
                </c:pt>
                <c:pt idx="9">
                  <c:v>721740233352831.13</c:v>
                </c:pt>
                <c:pt idx="10">
                  <c:v>736300497481303.38</c:v>
                </c:pt>
                <c:pt idx="11">
                  <c:v>749811930639015.63</c:v>
                </c:pt>
                <c:pt idx="12">
                  <c:v>762375021142072.5</c:v>
                </c:pt>
                <c:pt idx="13">
                  <c:v>774091406692044.88</c:v>
                </c:pt>
                <c:pt idx="14">
                  <c:v>785056306738979</c:v>
                </c:pt>
                <c:pt idx="15">
                  <c:v>795355620991180.5</c:v>
                </c:pt>
                <c:pt idx="16">
                  <c:v>805065251978846.88</c:v>
                </c:pt>
                <c:pt idx="17">
                  <c:v>814251481799615.38</c:v>
                </c:pt>
                <c:pt idx="18">
                  <c:v>822971814271045.38</c:v>
                </c:pt>
                <c:pt idx="19">
                  <c:v>831275979502277</c:v>
                </c:pt>
                <c:pt idx="20">
                  <c:v>839206946265117.75</c:v>
                </c:pt>
                <c:pt idx="21">
                  <c:v>846801867156913.38</c:v>
                </c:pt>
                <c:pt idx="22">
                  <c:v>854092924775944.75</c:v>
                </c:pt>
                <c:pt idx="23">
                  <c:v>861108070358577.13</c:v>
                </c:pt>
                <c:pt idx="24">
                  <c:v>867871658331827</c:v>
                </c:pt>
                <c:pt idx="25">
                  <c:v>874404985912484.25</c:v>
                </c:pt>
                <c:pt idx="26">
                  <c:v>880726749035851.88</c:v>
                </c:pt>
                <c:pt idx="27">
                  <c:v>886853426146826.38</c:v>
                </c:pt>
                <c:pt idx="28">
                  <c:v>892799600671689.25</c:v>
                </c:pt>
                <c:pt idx="29">
                  <c:v>898578231847751.88</c:v>
                </c:pt>
                <c:pt idx="30">
                  <c:v>904200882318422.75</c:v>
                </c:pt>
                <c:pt idx="31">
                  <c:v>906306269919364.75</c:v>
                </c:pt>
                <c:pt idx="32">
                  <c:v>907443948656228.63</c:v>
                </c:pt>
                <c:pt idx="33">
                  <c:v>908525898317617.88</c:v>
                </c:pt>
                <c:pt idx="34">
                  <c:v>909558008747077.5</c:v>
                </c:pt>
                <c:pt idx="35">
                  <c:v>910545433858706.38</c:v>
                </c:pt>
                <c:pt idx="36">
                  <c:v>911492696763044.25</c:v>
                </c:pt>
                <c:pt idx="37">
                  <c:v>912403778426184.25</c:v>
                </c:pt>
                <c:pt idx="38">
                  <c:v>913282192607982.88</c:v>
                </c:pt>
                <c:pt idx="39">
                  <c:v>914131049349064</c:v>
                </c:pt>
                <c:pt idx="40">
                  <c:v>914953108883969.38</c:v>
                </c:pt>
                <c:pt idx="41">
                  <c:v>915750827534415.5</c:v>
                </c:pt>
                <c:pt idx="42">
                  <c:v>916526396870944.25</c:v>
                </c:pt>
                <c:pt idx="43">
                  <c:v>917281777212253.88</c:v>
                </c:pt>
                <c:pt idx="44">
                  <c:v>918018726351313.88</c:v>
                </c:pt>
                <c:pt idx="45">
                  <c:v>918738824248978.38</c:v>
                </c:pt>
                <c:pt idx="46">
                  <c:v>919443494313076.63</c:v>
                </c:pt>
                <c:pt idx="47">
                  <c:v>920134021779949.5</c:v>
                </c:pt>
                <c:pt idx="48">
                  <c:v>920811569631418.13</c:v>
                </c:pt>
              </c:numCache>
            </c:numRef>
          </c:val>
          <c:extLst>
            <c:ext xmlns:c16="http://schemas.microsoft.com/office/drawing/2014/chart" uri="{C3380CC4-5D6E-409C-BE32-E72D297353CC}">
              <c16:uniqueId val="{00000008-5D6E-47F1-B8DD-351027CAEDEE}"/>
            </c:ext>
          </c:extLst>
        </c:ser>
        <c:ser>
          <c:idx val="9"/>
          <c:order val="9"/>
          <c:tx>
            <c:strRef>
              <c:f>'Predicted Energy Consumption'!$B$11</c:f>
              <c:strCache>
                <c:ptCount val="1"/>
                <c:pt idx="0">
                  <c:v>glass and glass products 231</c:v>
                </c:pt>
              </c:strCache>
            </c:strRef>
          </c:tx>
          <c:spPr>
            <a:solidFill>
              <a:schemeClr val="accent4">
                <a:lumMod val="60000"/>
              </a:schemeClr>
            </a:solidFill>
            <a:ln w="19050">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Consumption'!$C$11:$AY$11</c:f>
              <c:numCache>
                <c:formatCode>0.00E+00</c:formatCode>
                <c:ptCount val="49"/>
                <c:pt idx="0">
                  <c:v>7937810199431622</c:v>
                </c:pt>
                <c:pt idx="1">
                  <c:v>8125432286736289</c:v>
                </c:pt>
                <c:pt idx="2">
                  <c:v>8379907161123270</c:v>
                </c:pt>
                <c:pt idx="3">
                  <c:v>7907940868248823</c:v>
                </c:pt>
                <c:pt idx="4">
                  <c:v>7322417483396733</c:v>
                </c:pt>
                <c:pt idx="5">
                  <c:v>6867368888291553</c:v>
                </c:pt>
                <c:pt idx="6">
                  <c:v>6812450867600990</c:v>
                </c:pt>
                <c:pt idx="7">
                  <c:v>6830519428995158</c:v>
                </c:pt>
                <c:pt idx="8">
                  <c:v>7299029668998091</c:v>
                </c:pt>
                <c:pt idx="9">
                  <c:v>7845089137582607</c:v>
                </c:pt>
                <c:pt idx="10">
                  <c:v>7586696909029270</c:v>
                </c:pt>
                <c:pt idx="11">
                  <c:v>7292194188631813</c:v>
                </c:pt>
                <c:pt idx="12">
                  <c:v>6966040458650765</c:v>
                </c:pt>
                <c:pt idx="13">
                  <c:v>6612240928616369</c:v>
                </c:pt>
                <c:pt idx="14">
                  <c:v>6234380819615792</c:v>
                </c:pt>
                <c:pt idx="15">
                  <c:v>5835648819586348</c:v>
                </c:pt>
                <c:pt idx="16">
                  <c:v>5418861974308329</c:v>
                </c:pt>
                <c:pt idx="17">
                  <c:v>5203041273815391</c:v>
                </c:pt>
                <c:pt idx="18">
                  <c:v>5280205604342707</c:v>
                </c:pt>
                <c:pt idx="19">
                  <c:v>5351651454291649</c:v>
                </c:pt>
                <c:pt idx="20">
                  <c:v>5417865705974035</c:v>
                </c:pt>
                <c:pt idx="21">
                  <c:v>5479296744236534</c:v>
                </c:pt>
                <c:pt idx="22">
                  <c:v>5536355330696591</c:v>
                </c:pt>
                <c:pt idx="23">
                  <c:v>5589416285738893</c:v>
                </c:pt>
                <c:pt idx="24">
                  <c:v>5638820655395866</c:v>
                </c:pt>
                <c:pt idx="25">
                  <c:v>5684878131301679</c:v>
                </c:pt>
                <c:pt idx="26">
                  <c:v>5727869561553506</c:v>
                </c:pt>
                <c:pt idx="27">
                  <c:v>5768049442506041</c:v>
                </c:pt>
                <c:pt idx="28">
                  <c:v>5805648319926704</c:v>
                </c:pt>
                <c:pt idx="29">
                  <c:v>5840875055690372</c:v>
                </c:pt>
                <c:pt idx="30">
                  <c:v>5873918935880515</c:v>
                </c:pt>
                <c:pt idx="31">
                  <c:v>5904951609826028</c:v>
                </c:pt>
                <c:pt idx="32">
                  <c:v>5934128858845013</c:v>
                </c:pt>
                <c:pt idx="33">
                  <c:v>5961592199496735</c:v>
                </c:pt>
                <c:pt idx="34">
                  <c:v>5987470329880518</c:v>
                </c:pt>
                <c:pt idx="35">
                  <c:v>6011880429638271</c:v>
                </c:pt>
                <c:pt idx="36">
                  <c:v>6034929325323964</c:v>
                </c:pt>
                <c:pt idx="37">
                  <c:v>6056714533051661</c:v>
                </c:pt>
                <c:pt idx="38">
                  <c:v>6077325190090832</c:v>
                </c:pt>
                <c:pt idx="39">
                  <c:v>6096842886526893</c:v>
                </c:pt>
                <c:pt idx="40">
                  <c:v>6115342407374109</c:v>
                </c:pt>
                <c:pt idx="41">
                  <c:v>6132892394709473</c:v>
                </c:pt>
                <c:pt idx="42">
                  <c:v>6149555938548717</c:v>
                </c:pt>
                <c:pt idx="43">
                  <c:v>6165391104349531</c:v>
                </c:pt>
                <c:pt idx="44">
                  <c:v>6180451404225646</c:v>
                </c:pt>
                <c:pt idx="45">
                  <c:v>6194786218206940</c:v>
                </c:pt>
                <c:pt idx="46">
                  <c:v>6208441171188230</c:v>
                </c:pt>
                <c:pt idx="47">
                  <c:v>6221458470579483</c:v>
                </c:pt>
                <c:pt idx="48">
                  <c:v>6233877209100116</c:v>
                </c:pt>
              </c:numCache>
            </c:numRef>
          </c:val>
          <c:extLst>
            <c:ext xmlns:c16="http://schemas.microsoft.com/office/drawing/2014/chart" uri="{C3380CC4-5D6E-409C-BE32-E72D297353CC}">
              <c16:uniqueId val="{00000009-5D6E-47F1-B8DD-351027CAEDEE}"/>
            </c:ext>
          </c:extLst>
        </c:ser>
        <c:ser>
          <c:idx val="10"/>
          <c:order val="10"/>
          <c:tx>
            <c:strRef>
              <c:f>'Predicted Energy Consumption'!$B$12</c:f>
              <c:strCache>
                <c:ptCount val="1"/>
                <c:pt idx="0">
                  <c:v>cement and other nonmetallic minerals 239</c:v>
                </c:pt>
              </c:strCache>
            </c:strRef>
          </c:tx>
          <c:spPr>
            <a:solidFill>
              <a:schemeClr val="accent5">
                <a:lumMod val="60000"/>
              </a:schemeClr>
            </a:solidFill>
            <a:ln w="19050">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Consumption'!$C$12:$AY$12</c:f>
              <c:numCache>
                <c:formatCode>0.00E+00</c:formatCode>
                <c:ptCount val="49"/>
                <c:pt idx="0">
                  <c:v>295207965151797.44</c:v>
                </c:pt>
                <c:pt idx="1">
                  <c:v>311106952394984.63</c:v>
                </c:pt>
                <c:pt idx="2">
                  <c:v>322364936320669.63</c:v>
                </c:pt>
                <c:pt idx="3">
                  <c:v>292551715437623.44</c:v>
                </c:pt>
                <c:pt idx="4">
                  <c:v>273361298930288.84</c:v>
                </c:pt>
                <c:pt idx="5">
                  <c:v>260144940194398.25</c:v>
                </c:pt>
                <c:pt idx="6">
                  <c:v>247468016124454.47</c:v>
                </c:pt>
                <c:pt idx="7">
                  <c:v>278650345382189.94</c:v>
                </c:pt>
                <c:pt idx="8">
                  <c:v>260972365207017.28</c:v>
                </c:pt>
                <c:pt idx="9">
                  <c:v>250583299292316.41</c:v>
                </c:pt>
                <c:pt idx="10">
                  <c:v>231422406319157.72</c:v>
                </c:pt>
                <c:pt idx="11">
                  <c:v>210732333007084.38</c:v>
                </c:pt>
                <c:pt idx="12">
                  <c:v>188722055909099.28</c:v>
                </c:pt>
                <c:pt idx="13">
                  <c:v>165571791568589.66</c:v>
                </c:pt>
                <c:pt idx="14">
                  <c:v>151096422457831.5</c:v>
                </c:pt>
                <c:pt idx="15">
                  <c:v>153125086064149.09</c:v>
                </c:pt>
                <c:pt idx="16">
                  <c:v>154961159057007.41</c:v>
                </c:pt>
                <c:pt idx="17">
                  <c:v>156622969999613.94</c:v>
                </c:pt>
                <c:pt idx="18">
                  <c:v>158127481823145.72</c:v>
                </c:pt>
                <c:pt idx="19">
                  <c:v>159490240351076.94</c:v>
                </c:pt>
                <c:pt idx="20">
                  <c:v>160725386614838.19</c:v>
                </c:pt>
                <c:pt idx="21">
                  <c:v>161845711041479.06</c:v>
                </c:pt>
                <c:pt idx="22">
                  <c:v>162862733278293.16</c:v>
                </c:pt>
                <c:pt idx="23">
                  <c:v>163786795964592.25</c:v>
                </c:pt>
                <c:pt idx="24">
                  <c:v>164627164275778.25</c:v>
                </c:pt>
                <c:pt idx="25">
                  <c:v>165392125711297.41</c:v>
                </c:pt>
                <c:pt idx="26">
                  <c:v>166089086544687.16</c:v>
                </c:pt>
                <c:pt idx="27">
                  <c:v>166724662755085.19</c:v>
                </c:pt>
                <c:pt idx="28">
                  <c:v>167304764246256.66</c:v>
                </c:pt>
                <c:pt idx="29">
                  <c:v>167834671837050.03</c:v>
                </c:pt>
                <c:pt idx="30">
                  <c:v>168319106959436.88</c:v>
                </c:pt>
                <c:pt idx="31">
                  <c:v>168762294290184.78</c:v>
                </c:pt>
                <c:pt idx="32">
                  <c:v>169168017717398.78</c:v>
                </c:pt>
                <c:pt idx="33">
                  <c:v>169539670138789</c:v>
                </c:pt>
                <c:pt idx="34">
                  <c:v>169880297630083.66</c:v>
                </c:pt>
                <c:pt idx="35">
                  <c:v>170192638527942.59</c:v>
                </c:pt>
                <c:pt idx="36">
                  <c:v>170479157954918.38</c:v>
                </c:pt>
                <c:pt idx="37">
                  <c:v>170742078283699.13</c:v>
                </c:pt>
                <c:pt idx="38">
                  <c:v>170983406000144.88</c:v>
                </c:pt>
                <c:pt idx="39">
                  <c:v>171204955383784.44</c:v>
                </c:pt>
                <c:pt idx="40">
                  <c:v>171408369383168.03</c:v>
                </c:pt>
                <c:pt idx="41">
                  <c:v>171595138023571.69</c:v>
                </c:pt>
                <c:pt idx="42">
                  <c:v>171766614646949.41</c:v>
                </c:pt>
                <c:pt idx="43">
                  <c:v>171924030249415.56</c:v>
                </c:pt>
                <c:pt idx="44">
                  <c:v>172068506149979.28</c:v>
                </c:pt>
                <c:pt idx="45">
                  <c:v>172201065195945.25</c:v>
                </c:pt>
                <c:pt idx="46">
                  <c:v>172322641685061.06</c:v>
                </c:pt>
                <c:pt idx="47">
                  <c:v>172434090162064.5</c:v>
                </c:pt>
                <c:pt idx="48">
                  <c:v>172536193227475.56</c:v>
                </c:pt>
              </c:numCache>
            </c:numRef>
          </c:val>
          <c:extLst>
            <c:ext xmlns:c16="http://schemas.microsoft.com/office/drawing/2014/chart" uri="{C3380CC4-5D6E-409C-BE32-E72D297353CC}">
              <c16:uniqueId val="{0000000A-5D6E-47F1-B8DD-351027CAEDEE}"/>
            </c:ext>
          </c:extLst>
        </c:ser>
        <c:ser>
          <c:idx val="11"/>
          <c:order val="11"/>
          <c:tx>
            <c:strRef>
              <c:f>'Predicted Energy Consumption'!$B$13</c:f>
              <c:strCache>
                <c:ptCount val="1"/>
                <c:pt idx="0">
                  <c:v>iron and steel 241</c:v>
                </c:pt>
              </c:strCache>
            </c:strRef>
          </c:tx>
          <c:spPr>
            <a:solidFill>
              <a:schemeClr val="accent6">
                <a:lumMod val="60000"/>
              </a:schemeClr>
            </a:solidFill>
            <a:ln w="19050">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Consumption'!$C$13:$AY$13</c:f>
              <c:numCache>
                <c:formatCode>0.00E+00</c:formatCode>
                <c:ptCount val="49"/>
                <c:pt idx="0">
                  <c:v>1.7702990018490492E+16</c:v>
                </c:pt>
                <c:pt idx="1">
                  <c:v>1.861778925409494E+16</c:v>
                </c:pt>
                <c:pt idx="2">
                  <c:v>1.9002081331808172E+16</c:v>
                </c:pt>
                <c:pt idx="3">
                  <c:v>1.7847319261155698E+16</c:v>
                </c:pt>
                <c:pt idx="4">
                  <c:v>1.7620570605906782E+16</c:v>
                </c:pt>
                <c:pt idx="5">
                  <c:v>1.7668667335478022E+16</c:v>
                </c:pt>
                <c:pt idx="6">
                  <c:v>1.8359515712556824E+16</c:v>
                </c:pt>
                <c:pt idx="7">
                  <c:v>1.9189056748701976E+16</c:v>
                </c:pt>
                <c:pt idx="8">
                  <c:v>1.9855354508957984E+16</c:v>
                </c:pt>
                <c:pt idx="9">
                  <c:v>2.1745938653521172E+16</c:v>
                </c:pt>
                <c:pt idx="10">
                  <c:v>2.292354682181618E+16</c:v>
                </c:pt>
                <c:pt idx="11">
                  <c:v>2.3423722926518684E+16</c:v>
                </c:pt>
                <c:pt idx="12">
                  <c:v>2.386984371628626E+16</c:v>
                </c:pt>
                <c:pt idx="13">
                  <c:v>2.4274560842899896E+16</c:v>
                </c:pt>
                <c:pt idx="14">
                  <c:v>2.4641296630166764E+16</c:v>
                </c:pt>
                <c:pt idx="15">
                  <c:v>2.4973392355270352E+16</c:v>
                </c:pt>
                <c:pt idx="16">
                  <c:v>2.5274035401593832E+16</c:v>
                </c:pt>
                <c:pt idx="17">
                  <c:v>2.554621460378154E+16</c:v>
                </c:pt>
                <c:pt idx="18">
                  <c:v>2.57926966218966E+16</c:v>
                </c:pt>
                <c:pt idx="19">
                  <c:v>2.6016017422420444E+16</c:v>
                </c:pt>
                <c:pt idx="20">
                  <c:v>2.62184841826269E+16</c:v>
                </c:pt>
                <c:pt idx="21">
                  <c:v>2.6402184042100396E+16</c:v>
                </c:pt>
                <c:pt idx="22">
                  <c:v>2.6568997051606228E+16</c:v>
                </c:pt>
                <c:pt idx="23">
                  <c:v>2.672061141059052E+16</c:v>
                </c:pt>
                <c:pt idx="24">
                  <c:v>2.6858539657899072E+16</c:v>
                </c:pt>
                <c:pt idx="25">
                  <c:v>2.6984134912065416E+16</c:v>
                </c:pt>
                <c:pt idx="26">
                  <c:v>2.7098606575227536E+16</c:v>
                </c:pt>
                <c:pt idx="27">
                  <c:v>2.7203035143502012E+16</c:v>
                </c:pt>
                <c:pt idx="28">
                  <c:v>2.729838592779738E+16</c:v>
                </c:pt>
                <c:pt idx="29">
                  <c:v>2.7385521599825692E+16</c:v>
                </c:pt>
                <c:pt idx="30">
                  <c:v>2.7465213552017568E+16</c:v>
                </c:pt>
                <c:pt idx="31">
                  <c:v>2.753815210749172E+16</c:v>
                </c:pt>
                <c:pt idx="32">
                  <c:v>2.7604955644941932E+16</c:v>
                </c:pt>
                <c:pt idx="33">
                  <c:v>2.7666178719015204E+16</c:v>
                </c:pt>
                <c:pt idx="34">
                  <c:v>2.7722319263625308E+16</c:v>
                </c:pt>
                <c:pt idx="35">
                  <c:v>2.77738249666936E+16</c:v>
                </c:pt>
                <c:pt idx="36">
                  <c:v>2.782109890213024E+16</c:v>
                </c:pt>
                <c:pt idx="37">
                  <c:v>2.7864504499971852E+16</c:v>
                </c:pt>
                <c:pt idx="38">
                  <c:v>2.7904369929481924E+16</c:v>
                </c:pt>
                <c:pt idx="39">
                  <c:v>2.7940991963391232E+16</c:v>
                </c:pt>
                <c:pt idx="40">
                  <c:v>2.7974639384745052E+16</c:v>
                </c:pt>
                <c:pt idx="41">
                  <c:v>2.8005555991341904E+16</c:v>
                </c:pt>
                <c:pt idx="42">
                  <c:v>2.8033963246628356E+16</c:v>
                </c:pt>
                <c:pt idx="43">
                  <c:v>2.806006262028018E+16</c:v>
                </c:pt>
                <c:pt idx="44">
                  <c:v>2.808403765656836E+16</c:v>
                </c:pt>
                <c:pt idx="45">
                  <c:v>2.8106055803990052E+16</c:v>
                </c:pt>
                <c:pt idx="46">
                  <c:v>2.8126270035526824E+16</c:v>
                </c:pt>
                <c:pt idx="47">
                  <c:v>2.8144820285233648E+16</c:v>
                </c:pt>
                <c:pt idx="48">
                  <c:v>2.816183472363786E+16</c:v>
                </c:pt>
              </c:numCache>
            </c:numRef>
          </c:val>
          <c:extLst>
            <c:ext xmlns:c16="http://schemas.microsoft.com/office/drawing/2014/chart" uri="{C3380CC4-5D6E-409C-BE32-E72D297353CC}">
              <c16:uniqueId val="{0000000B-5D6E-47F1-B8DD-351027CAEDEE}"/>
            </c:ext>
          </c:extLst>
        </c:ser>
        <c:ser>
          <c:idx val="12"/>
          <c:order val="12"/>
          <c:tx>
            <c:strRef>
              <c:f>'Predicted Energy Consumption'!$B$14</c:f>
              <c:strCache>
                <c:ptCount val="1"/>
                <c:pt idx="0">
                  <c:v>other metals 242</c:v>
                </c:pt>
              </c:strCache>
            </c:strRef>
          </c:tx>
          <c:spPr>
            <a:solidFill>
              <a:schemeClr val="accent1">
                <a:lumMod val="80000"/>
                <a:lumOff val="20000"/>
              </a:schemeClr>
            </a:solidFill>
            <a:ln w="19050">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Consumption'!$C$14:$AY$14</c:f>
              <c:numCache>
                <c:formatCode>0.00E+00</c:formatCode>
                <c:ptCount val="49"/>
                <c:pt idx="0">
                  <c:v>2271389010354286</c:v>
                </c:pt>
                <c:pt idx="1">
                  <c:v>2419885932104921.5</c:v>
                </c:pt>
                <c:pt idx="2">
                  <c:v>2957465769892655.5</c:v>
                </c:pt>
                <c:pt idx="3">
                  <c:v>2908193464639810.5</c:v>
                </c:pt>
                <c:pt idx="4">
                  <c:v>2908939373209485</c:v>
                </c:pt>
                <c:pt idx="5">
                  <c:v>3216323294733638.5</c:v>
                </c:pt>
                <c:pt idx="6">
                  <c:v>3445603251808897.5</c:v>
                </c:pt>
                <c:pt idx="7">
                  <c:v>3416786131084909.5</c:v>
                </c:pt>
                <c:pt idx="8">
                  <c:v>3531619604497714.5</c:v>
                </c:pt>
                <c:pt idx="9">
                  <c:v>3961241621010930</c:v>
                </c:pt>
                <c:pt idx="10">
                  <c:v>4078997490298136.5</c:v>
                </c:pt>
                <c:pt idx="11">
                  <c:v>4166315895306436</c:v>
                </c:pt>
                <c:pt idx="12">
                  <c:v>4245666225032674.5</c:v>
                </c:pt>
                <c:pt idx="13">
                  <c:v>4317652194257240.5</c:v>
                </c:pt>
                <c:pt idx="14">
                  <c:v>4382882522700797.5</c:v>
                </c:pt>
                <c:pt idx="15">
                  <c:v>4441951514534540.5</c:v>
                </c:pt>
                <c:pt idx="16">
                  <c:v>4495426101244784.5</c:v>
                </c:pt>
                <c:pt idx="17">
                  <c:v>4543837898976675</c:v>
                </c:pt>
                <c:pt idx="18">
                  <c:v>4587679006267838</c:v>
                </c:pt>
                <c:pt idx="19">
                  <c:v>4627400488796208</c:v>
                </c:pt>
                <c:pt idx="20">
                  <c:v>4663412718106021</c:v>
                </c:pt>
                <c:pt idx="21">
                  <c:v>4696086928217323</c:v>
                </c:pt>
                <c:pt idx="22">
                  <c:v>4725757518807396</c:v>
                </c:pt>
                <c:pt idx="23">
                  <c:v>4752724765464751</c:v>
                </c:pt>
                <c:pt idx="24">
                  <c:v>4777257699489631</c:v>
                </c:pt>
                <c:pt idx="25">
                  <c:v>4799596996511279</c:v>
                </c:pt>
                <c:pt idx="26">
                  <c:v>4819957769702230</c:v>
                </c:pt>
                <c:pt idx="27">
                  <c:v>4838532204060548</c:v>
                </c:pt>
                <c:pt idx="28">
                  <c:v>4855491996894759</c:v>
                </c:pt>
                <c:pt idx="29">
                  <c:v>4870990589349879</c:v>
                </c:pt>
                <c:pt idx="30">
                  <c:v>4885165186965577</c:v>
                </c:pt>
                <c:pt idx="31">
                  <c:v>4898138575696564</c:v>
                </c:pt>
                <c:pt idx="32">
                  <c:v>4910020744932199</c:v>
                </c:pt>
                <c:pt idx="33">
                  <c:v>4920910331846764</c:v>
                </c:pt>
                <c:pt idx="34">
                  <c:v>4930895902633866</c:v>
                </c:pt>
                <c:pt idx="35">
                  <c:v>4940057086364801</c:v>
                </c:pt>
                <c:pt idx="36">
                  <c:v>4948465576734211</c:v>
                </c:pt>
                <c:pt idx="37">
                  <c:v>4956186016085381</c:v>
                </c:pt>
                <c:pt idx="38">
                  <c:v>4963276775020759</c:v>
                </c:pt>
                <c:pt idx="39">
                  <c:v>4969790639724224</c:v>
                </c:pt>
                <c:pt idx="40">
                  <c:v>4975775417928026</c:v>
                </c:pt>
                <c:pt idx="41">
                  <c:v>4981274473304384</c:v>
                </c:pt>
                <c:pt idx="42">
                  <c:v>4986327196973172</c:v>
                </c:pt>
                <c:pt idx="43">
                  <c:v>4990969423814919</c:v>
                </c:pt>
                <c:pt idx="44">
                  <c:v>4995233800365622</c:v>
                </c:pt>
                <c:pt idx="45">
                  <c:v>4999150110248383</c:v>
                </c:pt>
                <c:pt idx="46">
                  <c:v>5002745562364482</c:v>
                </c:pt>
                <c:pt idx="47">
                  <c:v>5006045046415668</c:v>
                </c:pt>
                <c:pt idx="48">
                  <c:v>5009071359756018</c:v>
                </c:pt>
              </c:numCache>
            </c:numRef>
          </c:val>
          <c:extLst>
            <c:ext xmlns:c16="http://schemas.microsoft.com/office/drawing/2014/chart" uri="{C3380CC4-5D6E-409C-BE32-E72D297353CC}">
              <c16:uniqueId val="{0000000C-5D6E-47F1-B8DD-351027CAEDEE}"/>
            </c:ext>
          </c:extLst>
        </c:ser>
        <c:ser>
          <c:idx val="13"/>
          <c:order val="13"/>
          <c:tx>
            <c:strRef>
              <c:f>'Predicted Energy Consumption'!$B$15</c:f>
              <c:strCache>
                <c:ptCount val="1"/>
                <c:pt idx="0">
                  <c:v>metal products except machinery and vehicles 25</c:v>
                </c:pt>
              </c:strCache>
            </c:strRef>
          </c:tx>
          <c:spPr>
            <a:solidFill>
              <a:schemeClr val="accent2">
                <a:lumMod val="80000"/>
                <a:lumOff val="20000"/>
              </a:schemeClr>
            </a:solidFill>
            <a:ln w="19050">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Consumption'!$C$15:$AY$15</c:f>
              <c:numCache>
                <c:formatCode>0.00E+00</c:formatCode>
                <c:ptCount val="49"/>
                <c:pt idx="0">
                  <c:v>589049150526012.5</c:v>
                </c:pt>
                <c:pt idx="1">
                  <c:v>664355975941937</c:v>
                </c:pt>
                <c:pt idx="2">
                  <c:v>662646206928287.25</c:v>
                </c:pt>
                <c:pt idx="3">
                  <c:v>643885887273171.5</c:v>
                </c:pt>
                <c:pt idx="4">
                  <c:v>684406049594436.13</c:v>
                </c:pt>
                <c:pt idx="5">
                  <c:v>841999613669740.88</c:v>
                </c:pt>
                <c:pt idx="6">
                  <c:v>958589289562254.13</c:v>
                </c:pt>
                <c:pt idx="7">
                  <c:v>1014026847678253.4</c:v>
                </c:pt>
                <c:pt idx="8">
                  <c:v>1052163081508907.8</c:v>
                </c:pt>
                <c:pt idx="9">
                  <c:v>1182887122379573.3</c:v>
                </c:pt>
                <c:pt idx="10">
                  <c:v>1206601315761322.8</c:v>
                </c:pt>
                <c:pt idx="11">
                  <c:v>1227910276790801.3</c:v>
                </c:pt>
                <c:pt idx="12">
                  <c:v>1246996622781690</c:v>
                </c:pt>
                <c:pt idx="13">
                  <c:v>1264048378624465</c:v>
                </c:pt>
                <c:pt idx="14">
                  <c:v>1279251476806680.8</c:v>
                </c:pt>
                <c:pt idx="15">
                  <c:v>1292784621946684.8</c:v>
                </c:pt>
                <c:pt idx="16">
                  <c:v>1304816031845134.5</c:v>
                </c:pt>
                <c:pt idx="17">
                  <c:v>1315501601967730.3</c:v>
                </c:pt>
                <c:pt idx="18">
                  <c:v>1324984106324611.8</c:v>
                </c:pt>
                <c:pt idx="19">
                  <c:v>1333393122173141.8</c:v>
                </c:pt>
                <c:pt idx="20">
                  <c:v>1340845436509630.5</c:v>
                </c:pt>
                <c:pt idx="21">
                  <c:v>1347445753305350.3</c:v>
                </c:pt>
                <c:pt idx="22">
                  <c:v>1353287570212665.3</c:v>
                </c:pt>
                <c:pt idx="23">
                  <c:v>1358454132451088.8</c:v>
                </c:pt>
                <c:pt idx="24">
                  <c:v>1363019401165177.5</c:v>
                </c:pt>
                <c:pt idx="25">
                  <c:v>1367048995407082.3</c:v>
                </c:pt>
                <c:pt idx="26">
                  <c:v>1370601082669632</c:v>
                </c:pt>
                <c:pt idx="27">
                  <c:v>1373727204009770.5</c:v>
                </c:pt>
                <c:pt idx="28">
                  <c:v>1376473027436217.8</c:v>
                </c:pt>
                <c:pt idx="29">
                  <c:v>1378879028322086.5</c:v>
                </c:pt>
                <c:pt idx="30">
                  <c:v>1380981098860299.3</c:v>
                </c:pt>
                <c:pt idx="31">
                  <c:v>1382811090546372.3</c:v>
                </c:pt>
                <c:pt idx="32">
                  <c:v>1384397294748062</c:v>
                </c:pt>
                <c:pt idx="33">
                  <c:v>1385764866892760.5</c:v>
                </c:pt>
                <c:pt idx="34">
                  <c:v>1386936199879855</c:v>
                </c:pt>
                <c:pt idx="35">
                  <c:v>1387931252151552</c:v>
                </c:pt>
                <c:pt idx="36">
                  <c:v>1388767835533557.5</c:v>
                </c:pt>
                <c:pt idx="37">
                  <c:v>1389461867556308.3</c:v>
                </c:pt>
                <c:pt idx="38">
                  <c:v>1390027592533530</c:v>
                </c:pt>
                <c:pt idx="39">
                  <c:v>1390477775238375</c:v>
                </c:pt>
                <c:pt idx="40">
                  <c:v>1390823870596468.5</c:v>
                </c:pt>
                <c:pt idx="41">
                  <c:v>1391076172420970.5</c:v>
                </c:pt>
                <c:pt idx="42">
                  <c:v>1391243943852831.8</c:v>
                </c:pt>
                <c:pt idx="43">
                  <c:v>1391335531841829</c:v>
                </c:pt>
                <c:pt idx="44">
                  <c:v>1391358467710549.8</c:v>
                </c:pt>
                <c:pt idx="45">
                  <c:v>1391319555583283</c:v>
                </c:pt>
                <c:pt idx="46">
                  <c:v>1391224950231632.3</c:v>
                </c:pt>
                <c:pt idx="47">
                  <c:v>1391080225687355.3</c:v>
                </c:pt>
                <c:pt idx="48">
                  <c:v>1390890435795808.3</c:v>
                </c:pt>
              </c:numCache>
            </c:numRef>
          </c:val>
          <c:extLst>
            <c:ext xmlns:c16="http://schemas.microsoft.com/office/drawing/2014/chart" uri="{C3380CC4-5D6E-409C-BE32-E72D297353CC}">
              <c16:uniqueId val="{0000000D-5D6E-47F1-B8DD-351027CAEDEE}"/>
            </c:ext>
          </c:extLst>
        </c:ser>
        <c:ser>
          <c:idx val="14"/>
          <c:order val="14"/>
          <c:tx>
            <c:strRef>
              <c:f>'Predicted Energy Consumption'!$B$16</c:f>
              <c:strCache>
                <c:ptCount val="1"/>
                <c:pt idx="0">
                  <c:v>computers and electronics 26</c:v>
                </c:pt>
              </c:strCache>
            </c:strRef>
          </c:tx>
          <c:spPr>
            <a:solidFill>
              <a:schemeClr val="accent3">
                <a:lumMod val="80000"/>
                <a:lumOff val="20000"/>
              </a:schemeClr>
            </a:solidFill>
            <a:ln w="19050">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Consumption'!$C$16:$AY$16</c:f>
              <c:numCache>
                <c:formatCode>0.00E+00</c:formatCode>
                <c:ptCount val="49"/>
                <c:pt idx="0">
                  <c:v>383220219100249.56</c:v>
                </c:pt>
                <c:pt idx="1">
                  <c:v>398547352256281</c:v>
                </c:pt>
                <c:pt idx="2">
                  <c:v>416989110386905.19</c:v>
                </c:pt>
                <c:pt idx="3">
                  <c:v>439168861250331</c:v>
                </c:pt>
                <c:pt idx="4">
                  <c:v>470455109272177.5</c:v>
                </c:pt>
                <c:pt idx="5">
                  <c:v>505488181028520.88</c:v>
                </c:pt>
                <c:pt idx="6">
                  <c:v>634703894490514.25</c:v>
                </c:pt>
                <c:pt idx="7">
                  <c:v>690652312197501.25</c:v>
                </c:pt>
                <c:pt idx="8">
                  <c:v>686654348108680.88</c:v>
                </c:pt>
                <c:pt idx="9">
                  <c:v>781233149426357.5</c:v>
                </c:pt>
                <c:pt idx="10">
                  <c:v>759775685092570.63</c:v>
                </c:pt>
                <c:pt idx="11">
                  <c:v>729004917246733</c:v>
                </c:pt>
                <c:pt idx="12">
                  <c:v>689446084522608.5</c:v>
                </c:pt>
                <c:pt idx="13">
                  <c:v>641625387058226.38</c:v>
                </c:pt>
                <c:pt idx="14">
                  <c:v>586066968482940.88</c:v>
                </c:pt>
                <c:pt idx="15">
                  <c:v>523286383745260</c:v>
                </c:pt>
                <c:pt idx="16">
                  <c:v>525519009726463.38</c:v>
                </c:pt>
                <c:pt idx="17">
                  <c:v>539141368589368.81</c:v>
                </c:pt>
                <c:pt idx="18">
                  <c:v>551937030985671.38</c:v>
                </c:pt>
                <c:pt idx="19">
                  <c:v>563961911963383.75</c:v>
                </c:pt>
                <c:pt idx="20">
                  <c:v>575269484418252.38</c:v>
                </c:pt>
                <c:pt idx="21">
                  <c:v>585910356832383.75</c:v>
                </c:pt>
                <c:pt idx="22">
                  <c:v>595932050003943.38</c:v>
                </c:pt>
                <c:pt idx="23">
                  <c:v>605378918293700.63</c:v>
                </c:pt>
                <c:pt idx="24">
                  <c:v>614292172872125.88</c:v>
                </c:pt>
                <c:pt idx="25">
                  <c:v>622709974444336.13</c:v>
                </c:pt>
                <c:pt idx="26">
                  <c:v>630667571025217.25</c:v>
                </c:pt>
                <c:pt idx="27">
                  <c:v>638197462741781.63</c:v>
                </c:pt>
                <c:pt idx="28">
                  <c:v>645329580612267.63</c:v>
                </c:pt>
                <c:pt idx="29">
                  <c:v>652091470051295.75</c:v>
                </c:pt>
                <c:pt idx="30">
                  <c:v>658508472713156.88</c:v>
                </c:pt>
                <c:pt idx="31">
                  <c:v>664603902413993</c:v>
                </c:pt>
                <c:pt idx="32">
                  <c:v>670399212434946.75</c:v>
                </c:pt>
                <c:pt idx="33">
                  <c:v>675914152637250.63</c:v>
                </c:pt>
                <c:pt idx="34">
                  <c:v>681166915623232.25</c:v>
                </c:pt>
                <c:pt idx="35">
                  <c:v>686174271736660.13</c:v>
                </c:pt>
                <c:pt idx="36">
                  <c:v>690951693075475.25</c:v>
                </c:pt>
                <c:pt idx="37">
                  <c:v>695513466938041.13</c:v>
                </c:pt>
                <c:pt idx="38">
                  <c:v>699872799277122.63</c:v>
                </c:pt>
                <c:pt idx="39">
                  <c:v>704041908820772.38</c:v>
                </c:pt>
                <c:pt idx="40">
                  <c:v>708032112556872.5</c:v>
                </c:pt>
                <c:pt idx="41">
                  <c:v>711853903282890.38</c:v>
                </c:pt>
                <c:pt idx="42">
                  <c:v>715517019905113.5</c:v>
                </c:pt>
                <c:pt idx="43">
                  <c:v>719030511140734.38</c:v>
                </c:pt>
                <c:pt idx="44">
                  <c:v>722402793236651.63</c:v>
                </c:pt>
                <c:pt idx="45">
                  <c:v>725641702275030.38</c:v>
                </c:pt>
                <c:pt idx="46">
                  <c:v>728754541590537.13</c:v>
                </c:pt>
                <c:pt idx="47">
                  <c:v>731748124778786.38</c:v>
                </c:pt>
                <c:pt idx="48">
                  <c:v>734628814732385.63</c:v>
                </c:pt>
              </c:numCache>
            </c:numRef>
          </c:val>
          <c:extLst>
            <c:ext xmlns:c16="http://schemas.microsoft.com/office/drawing/2014/chart" uri="{C3380CC4-5D6E-409C-BE32-E72D297353CC}">
              <c16:uniqueId val="{0000000E-5D6E-47F1-B8DD-351027CAEDEE}"/>
            </c:ext>
          </c:extLst>
        </c:ser>
        <c:ser>
          <c:idx val="15"/>
          <c:order val="15"/>
          <c:tx>
            <c:strRef>
              <c:f>'Predicted Energy Consumption'!$B$17</c:f>
              <c:strCache>
                <c:ptCount val="1"/>
                <c:pt idx="0">
                  <c:v>appliances and electrical equipment 27</c:v>
                </c:pt>
              </c:strCache>
            </c:strRef>
          </c:tx>
          <c:spPr>
            <a:solidFill>
              <a:schemeClr val="accent4">
                <a:lumMod val="80000"/>
                <a:lumOff val="20000"/>
              </a:schemeClr>
            </a:solidFill>
            <a:ln w="19050">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Consumption'!$C$17:$AY$17</c:f>
              <c:numCache>
                <c:formatCode>0.00E+00</c:formatCode>
                <c:ptCount val="49"/>
                <c:pt idx="0">
                  <c:v>356505368033360.5</c:v>
                </c:pt>
                <c:pt idx="1">
                  <c:v>372326613420512.31</c:v>
                </c:pt>
                <c:pt idx="2">
                  <c:v>357025379841266.19</c:v>
                </c:pt>
                <c:pt idx="3">
                  <c:v>350673970861353</c:v>
                </c:pt>
                <c:pt idx="4">
                  <c:v>355023848263577.69</c:v>
                </c:pt>
                <c:pt idx="5">
                  <c:v>345426130853641.56</c:v>
                </c:pt>
                <c:pt idx="6">
                  <c:v>354655384925831.13</c:v>
                </c:pt>
                <c:pt idx="7">
                  <c:v>367780850463982.5</c:v>
                </c:pt>
                <c:pt idx="8">
                  <c:v>402904054226134.25</c:v>
                </c:pt>
                <c:pt idx="9">
                  <c:v>452612818271508.13</c:v>
                </c:pt>
                <c:pt idx="10">
                  <c:v>486675362276460.19</c:v>
                </c:pt>
                <c:pt idx="11">
                  <c:v>501200523189264.38</c:v>
                </c:pt>
                <c:pt idx="12">
                  <c:v>514652881736183.56</c:v>
                </c:pt>
                <c:pt idx="13">
                  <c:v>527095891302991.75</c:v>
                </c:pt>
                <c:pt idx="14">
                  <c:v>538596848464773.69</c:v>
                </c:pt>
                <c:pt idx="15">
                  <c:v>549224022342850.94</c:v>
                </c:pt>
                <c:pt idx="16">
                  <c:v>559044587278552.63</c:v>
                </c:pt>
                <c:pt idx="17">
                  <c:v>568123208210871.38</c:v>
                </c:pt>
                <c:pt idx="18">
                  <c:v>576521135963278.25</c:v>
                </c:pt>
                <c:pt idx="19">
                  <c:v>584295687645695</c:v>
                </c:pt>
                <c:pt idx="20">
                  <c:v>591500008796220.88</c:v>
                </c:pt>
                <c:pt idx="21">
                  <c:v>598183034902777.13</c:v>
                </c:pt>
                <c:pt idx="22">
                  <c:v>604389588672157.25</c:v>
                </c:pt>
                <c:pt idx="23">
                  <c:v>610160565148156.25</c:v>
                </c:pt>
                <c:pt idx="24">
                  <c:v>615533169475832.63</c:v>
                </c:pt>
                <c:pt idx="25">
                  <c:v>620541182049446.38</c:v>
                </c:pt>
                <c:pt idx="26">
                  <c:v>625215233381130</c:v>
                </c:pt>
                <c:pt idx="27">
                  <c:v>629583076720254.63</c:v>
                </c:pt>
                <c:pt idx="28">
                  <c:v>633669850641013.75</c:v>
                </c:pt>
                <c:pt idx="29">
                  <c:v>637498326840606.13</c:v>
                </c:pt>
                <c:pt idx="30">
                  <c:v>641089140535188</c:v>
                </c:pt>
                <c:pt idx="31">
                  <c:v>644461002328729.25</c:v>
                </c:pt>
                <c:pt idx="32">
                  <c:v>647630891435342.5</c:v>
                </c:pt>
                <c:pt idx="33">
                  <c:v>650614230791398.38</c:v>
                </c:pt>
                <c:pt idx="34">
                  <c:v>653425044999080.88</c:v>
                </c:pt>
                <c:pt idx="35">
                  <c:v>656076102272804.38</c:v>
                </c:pt>
                <c:pt idx="36">
                  <c:v>658579041667793.75</c:v>
                </c:pt>
                <c:pt idx="37">
                  <c:v>660944486896254.63</c:v>
                </c:pt>
                <c:pt idx="38">
                  <c:v>663182148008913.5</c:v>
                </c:pt>
                <c:pt idx="39">
                  <c:v>665300912158684.38</c:v>
                </c:pt>
                <c:pt idx="40">
                  <c:v>667308924582888.13</c:v>
                </c:pt>
                <c:pt idx="41">
                  <c:v>669213660850479.13</c:v>
                </c:pt>
                <c:pt idx="42">
                  <c:v>671021991327821.38</c:v>
                </c:pt>
                <c:pt idx="43">
                  <c:v>672740238724896.5</c:v>
                </c:pt>
                <c:pt idx="44">
                  <c:v>674374229496162.5</c:v>
                </c:pt>
                <c:pt idx="45">
                  <c:v>675929339788273.75</c:v>
                </c:pt>
                <c:pt idx="46">
                  <c:v>677410536551122.75</c:v>
                </c:pt>
                <c:pt idx="47">
                  <c:v>678822414359815.38</c:v>
                </c:pt>
                <c:pt idx="48">
                  <c:v>680169228432722</c:v>
                </c:pt>
              </c:numCache>
            </c:numRef>
          </c:val>
          <c:extLst>
            <c:ext xmlns:c16="http://schemas.microsoft.com/office/drawing/2014/chart" uri="{C3380CC4-5D6E-409C-BE32-E72D297353CC}">
              <c16:uniqueId val="{0000000F-5D6E-47F1-B8DD-351027CAEDEE}"/>
            </c:ext>
          </c:extLst>
        </c:ser>
        <c:ser>
          <c:idx val="16"/>
          <c:order val="16"/>
          <c:tx>
            <c:strRef>
              <c:f>'Predicted Energy Consumption'!$B$18</c:f>
              <c:strCache>
                <c:ptCount val="1"/>
                <c:pt idx="0">
                  <c:v>other machinery 28</c:v>
                </c:pt>
              </c:strCache>
            </c:strRef>
          </c:tx>
          <c:spPr>
            <a:solidFill>
              <a:schemeClr val="accent5">
                <a:lumMod val="80000"/>
                <a:lumOff val="20000"/>
              </a:schemeClr>
            </a:solidFill>
            <a:ln w="19050">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Consumption'!$C$18:$AY$18</c:f>
              <c:numCache>
                <c:formatCode>0.00E+00</c:formatCode>
                <c:ptCount val="49"/>
                <c:pt idx="0">
                  <c:v>190590691099433.34</c:v>
                </c:pt>
                <c:pt idx="1">
                  <c:v>181477944887941.28</c:v>
                </c:pt>
                <c:pt idx="2">
                  <c:v>178842791402938.56</c:v>
                </c:pt>
                <c:pt idx="3">
                  <c:v>186126831579579.44</c:v>
                </c:pt>
                <c:pt idx="4">
                  <c:v>197256937440799.91</c:v>
                </c:pt>
                <c:pt idx="5">
                  <c:v>205852446579012.88</c:v>
                </c:pt>
                <c:pt idx="6">
                  <c:v>206097617201970.91</c:v>
                </c:pt>
                <c:pt idx="7">
                  <c:v>227496994874726.31</c:v>
                </c:pt>
                <c:pt idx="8">
                  <c:v>233828660255284.16</c:v>
                </c:pt>
                <c:pt idx="9">
                  <c:v>72218374173345.984</c:v>
                </c:pt>
                <c:pt idx="10">
                  <c:v>57947933514589.531</c:v>
                </c:pt>
                <c:pt idx="11">
                  <c:v>58736684146633.719</c:v>
                </c:pt>
                <c:pt idx="12">
                  <c:v>59425668137006.82</c:v>
                </c:pt>
                <c:pt idx="13">
                  <c:v>60024405537081.953</c:v>
                </c:pt>
                <c:pt idx="14">
                  <c:v>60542130465897.984</c:v>
                </c:pt>
                <c:pt idx="15">
                  <c:v>60987576098545.836</c:v>
                </c:pt>
                <c:pt idx="16">
                  <c:v>61368847938557.586</c:v>
                </c:pt>
                <c:pt idx="17">
                  <c:v>61693362343056.359</c:v>
                </c:pt>
                <c:pt idx="18">
                  <c:v>61967831186271.086</c:v>
                </c:pt>
                <c:pt idx="19">
                  <c:v>62198277599207.555</c:v>
                </c:pt>
                <c:pt idx="20">
                  <c:v>62390071389168.852</c:v>
                </c:pt>
                <c:pt idx="21">
                  <c:v>62547975813710.906</c:v>
                </c:pt>
                <c:pt idx="22">
                  <c:v>62676199827189.836</c:v>
                </c:pt>
                <c:pt idx="23">
                  <c:v>62778451789903.43</c:v>
                </c:pt>
                <c:pt idx="24">
                  <c:v>62857992020277.469</c:v>
                </c:pt>
                <c:pt idx="25">
                  <c:v>62917682576060.195</c:v>
                </c:pt>
                <c:pt idx="26">
                  <c:v>62960033358991</c:v>
                </c:pt>
                <c:pt idx="27">
                  <c:v>62987244123305.234</c:v>
                </c:pt>
                <c:pt idx="28">
                  <c:v>63001242291223.852</c:v>
                </c:pt>
                <c:pt idx="29">
                  <c:v>63003716684350.484</c:v>
                </c:pt>
                <c:pt idx="30">
                  <c:v>62996147403470.875</c:v>
                </c:pt>
                <c:pt idx="31">
                  <c:v>62979832156209.789</c:v>
                </c:pt>
                <c:pt idx="32">
                  <c:v>62955909360975.68</c:v>
                </c:pt>
                <c:pt idx="33">
                  <c:v>62925378359886.578</c:v>
                </c:pt>
                <c:pt idx="34">
                  <c:v>62889117062178.078</c:v>
                </c:pt>
                <c:pt idx="35">
                  <c:v>62847897319397.273</c:v>
                </c:pt>
                <c:pt idx="36">
                  <c:v>62802398308831.789</c:v>
                </c:pt>
                <c:pt idx="37">
                  <c:v>62753218174915.516</c:v>
                </c:pt>
                <c:pt idx="38">
                  <c:v>62700884151713.281</c:v>
                </c:pt>
                <c:pt idx="39">
                  <c:v>62645861364050.219</c:v>
                </c:pt>
                <c:pt idx="40">
                  <c:v>62588560481109.078</c:v>
                </c:pt>
                <c:pt idx="41">
                  <c:v>62529344374652.883</c:v>
                </c:pt>
                <c:pt idx="42">
                  <c:v>62468533914541.891</c:v>
                </c:pt>
                <c:pt idx="43">
                  <c:v>62406413016887.75</c:v>
                </c:pt>
                <c:pt idx="44">
                  <c:v>62343233044879.5</c:v>
                </c:pt>
                <c:pt idx="45">
                  <c:v>62279216648906.5</c:v>
                </c:pt>
                <c:pt idx="46">
                  <c:v>62214561120893.414</c:v>
                </c:pt>
                <c:pt idx="47">
                  <c:v>62149441327565.828</c:v>
                </c:pt>
                <c:pt idx="48">
                  <c:v>62084012278557.258</c:v>
                </c:pt>
              </c:numCache>
            </c:numRef>
          </c:val>
          <c:extLst>
            <c:ext xmlns:c16="http://schemas.microsoft.com/office/drawing/2014/chart" uri="{C3380CC4-5D6E-409C-BE32-E72D297353CC}">
              <c16:uniqueId val="{00000010-5D6E-47F1-B8DD-351027CAEDEE}"/>
            </c:ext>
          </c:extLst>
        </c:ser>
        <c:ser>
          <c:idx val="17"/>
          <c:order val="17"/>
          <c:tx>
            <c:strRef>
              <c:f>'Predicted Energy Consumption'!$B$19</c:f>
              <c:strCache>
                <c:ptCount val="1"/>
                <c:pt idx="0">
                  <c:v>road vehicles 29</c:v>
                </c:pt>
              </c:strCache>
            </c:strRef>
          </c:tx>
          <c:spPr>
            <a:solidFill>
              <a:schemeClr val="accent6">
                <a:lumMod val="80000"/>
                <a:lumOff val="20000"/>
              </a:schemeClr>
            </a:solidFill>
            <a:ln w="19050">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Consumption'!$C$19:$AY$19</c:f>
              <c:numCache>
                <c:formatCode>0.00E+00</c:formatCode>
                <c:ptCount val="49"/>
                <c:pt idx="0">
                  <c:v>446810433968969.56</c:v>
                </c:pt>
                <c:pt idx="1">
                  <c:v>490742563343921.56</c:v>
                </c:pt>
                <c:pt idx="2">
                  <c:v>500848246280043</c:v>
                </c:pt>
                <c:pt idx="3">
                  <c:v>485211247916401.69</c:v>
                </c:pt>
                <c:pt idx="4">
                  <c:v>481535281283924.5</c:v>
                </c:pt>
                <c:pt idx="5">
                  <c:v>491499197412155.94</c:v>
                </c:pt>
                <c:pt idx="6">
                  <c:v>512183876900924.31</c:v>
                </c:pt>
                <c:pt idx="7">
                  <c:v>508870198956766.19</c:v>
                </c:pt>
                <c:pt idx="8">
                  <c:v>553196026162975.19</c:v>
                </c:pt>
                <c:pt idx="9">
                  <c:v>632952269698411</c:v>
                </c:pt>
                <c:pt idx="10">
                  <c:v>669551305745344.38</c:v>
                </c:pt>
                <c:pt idx="11">
                  <c:v>706796310117544.75</c:v>
                </c:pt>
                <c:pt idx="12">
                  <c:v>741346682541821.38</c:v>
                </c:pt>
                <c:pt idx="13">
                  <c:v>759732211477584.63</c:v>
                </c:pt>
                <c:pt idx="14">
                  <c:v>776745439640427.25</c:v>
                </c:pt>
                <c:pt idx="15">
                  <c:v>792484238864992</c:v>
                </c:pt>
                <c:pt idx="16">
                  <c:v>807045180102379.88</c:v>
                </c:pt>
                <c:pt idx="17">
                  <c:v>820521439571330.88</c:v>
                </c:pt>
                <c:pt idx="18">
                  <c:v>833001446440524.13</c:v>
                </c:pt>
                <c:pt idx="19">
                  <c:v>844568092638438.88</c:v>
                </c:pt>
                <c:pt idx="20">
                  <c:v>855298355583017.75</c:v>
                </c:pt>
                <c:pt idx="21">
                  <c:v>865263214540949.5</c:v>
                </c:pt>
                <c:pt idx="22">
                  <c:v>874527768148205.88</c:v>
                </c:pt>
                <c:pt idx="23">
                  <c:v>883151483257277.38</c:v>
                </c:pt>
                <c:pt idx="24">
                  <c:v>891188523605960.13</c:v>
                </c:pt>
                <c:pt idx="25">
                  <c:v>898688121200210.63</c:v>
                </c:pt>
                <c:pt idx="26">
                  <c:v>905694964342718.63</c:v>
                </c:pt>
                <c:pt idx="27">
                  <c:v>912249584535073.63</c:v>
                </c:pt>
                <c:pt idx="28">
                  <c:v>918388730600753.88</c:v>
                </c:pt>
                <c:pt idx="29">
                  <c:v>924145722813593.5</c:v>
                </c:pt>
                <c:pt idx="30">
                  <c:v>929550782973338</c:v>
                </c:pt>
                <c:pt idx="31">
                  <c:v>934631338571665.88</c:v>
                </c:pt>
                <c:pt idx="32">
                  <c:v>939412300688051.38</c:v>
                </c:pt>
                <c:pt idx="33">
                  <c:v>943916316238830.38</c:v>
                </c:pt>
                <c:pt idx="34">
                  <c:v>948163995818786.75</c:v>
                </c:pt>
                <c:pt idx="35">
                  <c:v>952174118731084.25</c:v>
                </c:pt>
                <c:pt idx="36">
                  <c:v>955963816977548.25</c:v>
                </c:pt>
                <c:pt idx="37">
                  <c:v>959548740035103.13</c:v>
                </c:pt>
                <c:pt idx="38">
                  <c:v>962943202217446.13</c:v>
                </c:pt>
                <c:pt idx="39">
                  <c:v>966160314343151.63</c:v>
                </c:pt>
                <c:pt idx="40">
                  <c:v>969212101323786.5</c:v>
                </c:pt>
                <c:pt idx="41">
                  <c:v>972109607162177.63</c:v>
                </c:pt>
                <c:pt idx="42">
                  <c:v>974862988721904.63</c:v>
                </c:pt>
                <c:pt idx="43">
                  <c:v>977481599500914.38</c:v>
                </c:pt>
                <c:pt idx="44">
                  <c:v>979974064518547.88</c:v>
                </c:pt>
                <c:pt idx="45">
                  <c:v>982348347309471.88</c:v>
                </c:pt>
                <c:pt idx="46">
                  <c:v>984611809910438.13</c:v>
                </c:pt>
                <c:pt idx="47">
                  <c:v>986771266627808.88</c:v>
                </c:pt>
                <c:pt idx="48">
                  <c:v>988833032284954.63</c:v>
                </c:pt>
              </c:numCache>
            </c:numRef>
          </c:val>
          <c:extLst>
            <c:ext xmlns:c16="http://schemas.microsoft.com/office/drawing/2014/chart" uri="{C3380CC4-5D6E-409C-BE32-E72D297353CC}">
              <c16:uniqueId val="{00000011-5D6E-47F1-B8DD-351027CAEDEE}"/>
            </c:ext>
          </c:extLst>
        </c:ser>
        <c:ser>
          <c:idx val="18"/>
          <c:order val="18"/>
          <c:tx>
            <c:strRef>
              <c:f>'Predicted Energy Consumption'!$B$20</c:f>
              <c:strCache>
                <c:ptCount val="1"/>
                <c:pt idx="0">
                  <c:v>nonroad vehicles 30</c:v>
                </c:pt>
              </c:strCache>
            </c:strRef>
          </c:tx>
          <c:spPr>
            <a:solidFill>
              <a:schemeClr val="accent1">
                <a:lumMod val="80000"/>
              </a:schemeClr>
            </a:solidFill>
            <a:ln w="19050">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Consumption'!$C$20:$AY$20</c:f>
              <c:numCache>
                <c:formatCode>0.00E+00</c:formatCode>
                <c:ptCount val="49"/>
                <c:pt idx="0">
                  <c:v>207445783367771.53</c:v>
                </c:pt>
                <c:pt idx="1">
                  <c:v>191006110150472.16</c:v>
                </c:pt>
                <c:pt idx="2">
                  <c:v>150901289822714.16</c:v>
                </c:pt>
                <c:pt idx="3">
                  <c:v>147026654750077.94</c:v>
                </c:pt>
                <c:pt idx="4">
                  <c:v>151313383078251.28</c:v>
                </c:pt>
                <c:pt idx="5">
                  <c:v>176209801500081.72</c:v>
                </c:pt>
                <c:pt idx="6">
                  <c:v>419356394166242.44</c:v>
                </c:pt>
                <c:pt idx="7">
                  <c:v>154446348219385.75</c:v>
                </c:pt>
                <c:pt idx="8">
                  <c:v>150296342132030.28</c:v>
                </c:pt>
                <c:pt idx="9">
                  <c:v>137574977208590.42</c:v>
                </c:pt>
                <c:pt idx="10">
                  <c:v>138145950696405.25</c:v>
                </c:pt>
                <c:pt idx="11">
                  <c:v>138866480080795.63</c:v>
                </c:pt>
                <c:pt idx="12">
                  <c:v>139804364568867.61</c:v>
                </c:pt>
                <c:pt idx="13">
                  <c:v>141009638694093.72</c:v>
                </c:pt>
                <c:pt idx="14">
                  <c:v>142516990135097.41</c:v>
                </c:pt>
                <c:pt idx="15">
                  <c:v>144348327589119.19</c:v>
                </c:pt>
                <c:pt idx="16">
                  <c:v>146515250654694.75</c:v>
                </c:pt>
                <c:pt idx="17">
                  <c:v>149021281044393.75</c:v>
                </c:pt>
                <c:pt idx="18">
                  <c:v>151863791160831.53</c:v>
                </c:pt>
                <c:pt idx="19">
                  <c:v>155035616349742.84</c:v>
                </c:pt>
                <c:pt idx="20">
                  <c:v>158526367116548.31</c:v>
                </c:pt>
                <c:pt idx="21">
                  <c:v>162323473209010.16</c:v>
                </c:pt>
                <c:pt idx="22">
                  <c:v>166412997642660.81</c:v>
                </c:pt>
                <c:pt idx="23">
                  <c:v>170780259159387.69</c:v>
                </c:pt>
                <c:pt idx="24">
                  <c:v>175410298830983.47</c:v>
                </c:pt>
                <c:pt idx="25">
                  <c:v>180288222234966.16</c:v>
                </c:pt>
                <c:pt idx="26">
                  <c:v>185399443880562.75</c:v>
                </c:pt>
                <c:pt idx="27">
                  <c:v>190729855943863</c:v>
                </c:pt>
                <c:pt idx="28">
                  <c:v>196265939189833.34</c:v>
                </c:pt>
                <c:pt idx="29">
                  <c:v>201994830339326.53</c:v>
                </c:pt>
                <c:pt idx="30">
                  <c:v>207904357102583.94</c:v>
                </c:pt>
                <c:pt idx="31">
                  <c:v>213983049609333.56</c:v>
                </c:pt>
                <c:pt idx="32">
                  <c:v>220220134957041.22</c:v>
                </c:pt>
                <c:pt idx="33">
                  <c:v>226605520001119.25</c:v>
                </c:pt>
                <c:pt idx="34">
                  <c:v>233129766254284.03</c:v>
                </c:pt>
                <c:pt idx="35">
                  <c:v>239784059783095.56</c:v>
                </c:pt>
                <c:pt idx="36">
                  <c:v>246560178233159.72</c:v>
                </c:pt>
                <c:pt idx="37">
                  <c:v>253450456534380.38</c:v>
                </c:pt>
                <c:pt idx="38">
                  <c:v>260447752396088.81</c:v>
                </c:pt>
                <c:pt idx="39">
                  <c:v>262493500118036.47</c:v>
                </c:pt>
                <c:pt idx="40">
                  <c:v>263322631923875.69</c:v>
                </c:pt>
                <c:pt idx="41">
                  <c:v>264109847500670.34</c:v>
                </c:pt>
                <c:pt idx="42">
                  <c:v>264857906339398.97</c:v>
                </c:pt>
                <c:pt idx="43">
                  <c:v>265569349666789.56</c:v>
                </c:pt>
                <c:pt idx="44">
                  <c:v>266246520791175.13</c:v>
                </c:pt>
                <c:pt idx="45">
                  <c:v>266891583303894.22</c:v>
                </c:pt>
                <c:pt idx="46">
                  <c:v>267506537376933.16</c:v>
                </c:pt>
                <c:pt idx="47">
                  <c:v>268093234370880.16</c:v>
                </c:pt>
                <c:pt idx="48">
                  <c:v>268653389943131.38</c:v>
                </c:pt>
              </c:numCache>
            </c:numRef>
          </c:val>
          <c:extLst>
            <c:ext xmlns:c16="http://schemas.microsoft.com/office/drawing/2014/chart" uri="{C3380CC4-5D6E-409C-BE32-E72D297353CC}">
              <c16:uniqueId val="{00000012-5D6E-47F1-B8DD-351027CAEDEE}"/>
            </c:ext>
          </c:extLst>
        </c:ser>
        <c:ser>
          <c:idx val="19"/>
          <c:order val="19"/>
          <c:tx>
            <c:strRef>
              <c:f>'Predicted Energy Consumption'!$B$21</c:f>
              <c:strCache>
                <c:ptCount val="1"/>
                <c:pt idx="0">
                  <c:v>other manufacturing 31T33</c:v>
                </c:pt>
              </c:strCache>
            </c:strRef>
          </c:tx>
          <c:spPr>
            <a:solidFill>
              <a:schemeClr val="accent2">
                <a:lumMod val="80000"/>
              </a:schemeClr>
            </a:solidFill>
            <a:ln w="19050">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Consumption'!$C$21:$AY$21</c:f>
              <c:numCache>
                <c:formatCode>0.00E+00</c:formatCode>
                <c:ptCount val="49"/>
                <c:pt idx="0">
                  <c:v>623210243798942</c:v>
                </c:pt>
                <c:pt idx="1">
                  <c:v>596967796918049.38</c:v>
                </c:pt>
                <c:pt idx="2">
                  <c:v>599536152233078.5</c:v>
                </c:pt>
                <c:pt idx="3">
                  <c:v>582845490501758.75</c:v>
                </c:pt>
                <c:pt idx="4">
                  <c:v>596456700562344.5</c:v>
                </c:pt>
                <c:pt idx="5">
                  <c:v>552034980896982.81</c:v>
                </c:pt>
                <c:pt idx="6">
                  <c:v>539377052598684.81</c:v>
                </c:pt>
                <c:pt idx="7">
                  <c:v>512263455152634.69</c:v>
                </c:pt>
                <c:pt idx="8">
                  <c:v>579341682527991.38</c:v>
                </c:pt>
                <c:pt idx="9">
                  <c:v>593462265473906.75</c:v>
                </c:pt>
                <c:pt idx="10">
                  <c:v>597245181331261.38</c:v>
                </c:pt>
                <c:pt idx="11">
                  <c:v>600745166228166.13</c:v>
                </c:pt>
                <c:pt idx="12">
                  <c:v>604002022797049.63</c:v>
                </c:pt>
                <c:pt idx="13">
                  <c:v>607059750705303.63</c:v>
                </c:pt>
                <c:pt idx="14">
                  <c:v>609961125422360.5</c:v>
                </c:pt>
                <c:pt idx="15">
                  <c:v>612745145510548.63</c:v>
                </c:pt>
                <c:pt idx="16">
                  <c:v>615446023522885.5</c:v>
                </c:pt>
                <c:pt idx="17">
                  <c:v>618093006767361.13</c:v>
                </c:pt>
                <c:pt idx="18">
                  <c:v>620710627859836.88</c:v>
                </c:pt>
                <c:pt idx="19">
                  <c:v>623319157324272.38</c:v>
                </c:pt>
                <c:pt idx="20">
                  <c:v>625935129355830.63</c:v>
                </c:pt>
                <c:pt idx="21">
                  <c:v>628571869851647.38</c:v>
                </c:pt>
                <c:pt idx="22">
                  <c:v>631239990033139.88</c:v>
                </c:pt>
                <c:pt idx="23">
                  <c:v>633947829013133.38</c:v>
                </c:pt>
                <c:pt idx="24">
                  <c:v>636701840121561.75</c:v>
                </c:pt>
                <c:pt idx="25">
                  <c:v>639506922086744.38</c:v>
                </c:pt>
                <c:pt idx="26">
                  <c:v>642366699352336.25</c:v>
                </c:pt>
                <c:pt idx="27">
                  <c:v>645283757171106.63</c:v>
                </c:pt>
                <c:pt idx="28">
                  <c:v>648259837440550.38</c:v>
                </c:pt>
                <c:pt idx="29">
                  <c:v>651296001008781.25</c:v>
                </c:pt>
                <c:pt idx="30">
                  <c:v>654392761668663</c:v>
                </c:pt>
                <c:pt idx="31">
                  <c:v>657550196440266.88</c:v>
                </c:pt>
                <c:pt idx="32">
                  <c:v>660768036110671.5</c:v>
                </c:pt>
                <c:pt idx="33">
                  <c:v>664045739405458.75</c:v>
                </c:pt>
                <c:pt idx="34">
                  <c:v>667382553630909</c:v>
                </c:pt>
                <c:pt idx="35">
                  <c:v>670777564158034.63</c:v>
                </c:pt>
                <c:pt idx="36">
                  <c:v>674229734718381.88</c:v>
                </c:pt>
                <c:pt idx="37">
                  <c:v>677737940142043.88</c:v>
                </c:pt>
                <c:pt idx="38">
                  <c:v>681300992884101.13</c:v>
                </c:pt>
                <c:pt idx="39">
                  <c:v>684917664448840.13</c:v>
                </c:pt>
                <c:pt idx="40">
                  <c:v>691251846073165</c:v>
                </c:pt>
                <c:pt idx="41">
                  <c:v>699198112883372.5</c:v>
                </c:pt>
                <c:pt idx="42">
                  <c:v>707124132997199</c:v>
                </c:pt>
                <c:pt idx="43">
                  <c:v>713478824974052.5</c:v>
                </c:pt>
                <c:pt idx="44">
                  <c:v>713450308565776.13</c:v>
                </c:pt>
                <c:pt idx="45">
                  <c:v>713391291920004.63</c:v>
                </c:pt>
                <c:pt idx="46">
                  <c:v>713304881799015.13</c:v>
                </c:pt>
                <c:pt idx="47">
                  <c:v>713193889433600.13</c:v>
                </c:pt>
                <c:pt idx="48">
                  <c:v>713060861482181</c:v>
                </c:pt>
              </c:numCache>
            </c:numRef>
          </c:val>
          <c:extLst>
            <c:ext xmlns:c16="http://schemas.microsoft.com/office/drawing/2014/chart" uri="{C3380CC4-5D6E-409C-BE32-E72D297353CC}">
              <c16:uniqueId val="{00000013-5D6E-47F1-B8DD-351027CAEDEE}"/>
            </c:ext>
          </c:extLst>
        </c:ser>
        <c:ser>
          <c:idx val="20"/>
          <c:order val="20"/>
          <c:tx>
            <c:strRef>
              <c:f>'Predicted Energy Consumption'!$B$22</c:f>
              <c:strCache>
                <c:ptCount val="1"/>
                <c:pt idx="0">
                  <c:v>water and waste 36T39</c:v>
                </c:pt>
              </c:strCache>
            </c:strRef>
          </c:tx>
          <c:spPr>
            <a:solidFill>
              <a:schemeClr val="accent3">
                <a:lumMod val="80000"/>
              </a:schemeClr>
            </a:solidFill>
            <a:ln w="19050">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Consumption'!$C$22:$AY$22</c:f>
              <c:numCache>
                <c:formatCode>0.00E+00</c:formatCode>
                <c:ptCount val="49"/>
                <c:pt idx="0">
                  <c:v>154370701133973.19</c:v>
                </c:pt>
                <c:pt idx="1">
                  <c:v>164744652617205.09</c:v>
                </c:pt>
                <c:pt idx="2">
                  <c:v>177520620827797.91</c:v>
                </c:pt>
                <c:pt idx="3">
                  <c:v>185029243522985.09</c:v>
                </c:pt>
                <c:pt idx="4">
                  <c:v>199623389889739.06</c:v>
                </c:pt>
                <c:pt idx="5">
                  <c:v>215873837105400.69</c:v>
                </c:pt>
                <c:pt idx="6">
                  <c:v>272272584053251.81</c:v>
                </c:pt>
                <c:pt idx="7">
                  <c:v>353812120372585</c:v>
                </c:pt>
                <c:pt idx="8">
                  <c:v>369452114975714.38</c:v>
                </c:pt>
                <c:pt idx="9">
                  <c:v>384945033837821.88</c:v>
                </c:pt>
                <c:pt idx="10">
                  <c:v>403602446761305.69</c:v>
                </c:pt>
                <c:pt idx="11">
                  <c:v>421176191263174.44</c:v>
                </c:pt>
                <c:pt idx="12">
                  <c:v>437695894565020.75</c:v>
                </c:pt>
                <c:pt idx="13">
                  <c:v>453202633910406.75</c:v>
                </c:pt>
                <c:pt idx="14">
                  <c:v>467745042847773.56</c:v>
                </c:pt>
                <c:pt idx="15">
                  <c:v>481376185538046.63</c:v>
                </c:pt>
                <c:pt idx="16">
                  <c:v>494151140541463.25</c:v>
                </c:pt>
                <c:pt idx="17">
                  <c:v>506125199135426.81</c:v>
                </c:pt>
                <c:pt idx="18">
                  <c:v>517352572153389.38</c:v>
                </c:pt>
                <c:pt idx="19">
                  <c:v>527885503045846.75</c:v>
                </c:pt>
                <c:pt idx="20">
                  <c:v>537773696071737.13</c:v>
                </c:pt>
                <c:pt idx="21">
                  <c:v>547063982615820.19</c:v>
                </c:pt>
                <c:pt idx="22">
                  <c:v>555800162902189.63</c:v>
                </c:pt>
                <c:pt idx="23">
                  <c:v>564022973432104.88</c:v>
                </c:pt>
                <c:pt idx="24">
                  <c:v>571770141714640.75</c:v>
                </c:pt>
                <c:pt idx="25">
                  <c:v>579076499149011.88</c:v>
                </c:pt>
                <c:pt idx="26">
                  <c:v>585974130373341.88</c:v>
                </c:pt>
                <c:pt idx="27">
                  <c:v>592492543243962.13</c:v>
                </c:pt>
                <c:pt idx="28">
                  <c:v>598658848115128.5</c:v>
                </c:pt>
                <c:pt idx="29">
                  <c:v>604497938504933.75</c:v>
                </c:pt>
                <c:pt idx="30">
                  <c:v>610032667786168.13</c:v>
                </c:pt>
                <c:pt idx="31">
                  <c:v>615284018422706.13</c:v>
                </c:pt>
                <c:pt idx="32">
                  <c:v>620271261638888.75</c:v>
                </c:pt>
                <c:pt idx="33">
                  <c:v>625012106386885.25</c:v>
                </c:pt>
                <c:pt idx="34">
                  <c:v>629522837162759.88</c:v>
                </c:pt>
                <c:pt idx="35">
                  <c:v>633818440691622.88</c:v>
                </c:pt>
                <c:pt idx="36">
                  <c:v>637912721813592.75</c:v>
                </c:pt>
                <c:pt idx="37">
                  <c:v>641818409098888.25</c:v>
                </c:pt>
                <c:pt idx="38">
                  <c:v>645547250834872.13</c:v>
                </c:pt>
                <c:pt idx="39">
                  <c:v>649110102084388.5</c:v>
                </c:pt>
                <c:pt idx="40">
                  <c:v>652517003531658.25</c:v>
                </c:pt>
                <c:pt idx="41">
                  <c:v>655777252821551.63</c:v>
                </c:pt>
                <c:pt idx="42">
                  <c:v>658899469070635.25</c:v>
                </c:pt>
                <c:pt idx="43">
                  <c:v>661891651190006.5</c:v>
                </c:pt>
                <c:pt idx="44">
                  <c:v>664761230615880.13</c:v>
                </c:pt>
                <c:pt idx="45">
                  <c:v>667515118997188</c:v>
                </c:pt>
                <c:pt idx="46">
                  <c:v>670159751342690</c:v>
                </c:pt>
                <c:pt idx="47">
                  <c:v>672701125084388.63</c:v>
                </c:pt>
                <c:pt idx="48">
                  <c:v>675144835470657.75</c:v>
                </c:pt>
              </c:numCache>
            </c:numRef>
          </c:val>
          <c:extLst>
            <c:ext xmlns:c16="http://schemas.microsoft.com/office/drawing/2014/chart" uri="{C3380CC4-5D6E-409C-BE32-E72D297353CC}">
              <c16:uniqueId val="{00000014-5D6E-47F1-B8DD-351027CAEDEE}"/>
            </c:ext>
          </c:extLst>
        </c:ser>
        <c:ser>
          <c:idx val="21"/>
          <c:order val="21"/>
          <c:tx>
            <c:strRef>
              <c:f>'Predicted Energy Consumption'!$B$23</c:f>
              <c:strCache>
                <c:ptCount val="1"/>
                <c:pt idx="0">
                  <c:v>construction 41T43</c:v>
                </c:pt>
              </c:strCache>
            </c:strRef>
          </c:tx>
          <c:spPr>
            <a:solidFill>
              <a:schemeClr val="accent4">
                <a:lumMod val="80000"/>
              </a:schemeClr>
            </a:solidFill>
            <a:ln w="19050">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Consumption'!$C$23:$AY$23</c:f>
              <c:numCache>
                <c:formatCode>0.00E+00</c:formatCode>
                <c:ptCount val="49"/>
                <c:pt idx="0">
                  <c:v>1422471060655225</c:v>
                </c:pt>
                <c:pt idx="1">
                  <c:v>1592119508365363</c:v>
                </c:pt>
                <c:pt idx="2">
                  <c:v>1671800421086713</c:v>
                </c:pt>
                <c:pt idx="3">
                  <c:v>1727674285489247</c:v>
                </c:pt>
                <c:pt idx="4">
                  <c:v>1802500534924288.5</c:v>
                </c:pt>
                <c:pt idx="5">
                  <c:v>1886821479829717</c:v>
                </c:pt>
                <c:pt idx="6">
                  <c:v>1964674347239532.8</c:v>
                </c:pt>
                <c:pt idx="7">
                  <c:v>2041542330768556</c:v>
                </c:pt>
                <c:pt idx="8">
                  <c:v>2087381887603391.3</c:v>
                </c:pt>
                <c:pt idx="9">
                  <c:v>2239461484066538.8</c:v>
                </c:pt>
                <c:pt idx="10">
                  <c:v>2352955376200250.5</c:v>
                </c:pt>
                <c:pt idx="11">
                  <c:v>2466731875604844</c:v>
                </c:pt>
                <c:pt idx="12">
                  <c:v>2579699998761366</c:v>
                </c:pt>
                <c:pt idx="13">
                  <c:v>2693454234257789.5</c:v>
                </c:pt>
                <c:pt idx="14">
                  <c:v>2806409843549561</c:v>
                </c:pt>
                <c:pt idx="15">
                  <c:v>2918906408636768.5</c:v>
                </c:pt>
                <c:pt idx="16">
                  <c:v>3031272777458296</c:v>
                </c:pt>
                <c:pt idx="17">
                  <c:v>3142463136035637</c:v>
                </c:pt>
                <c:pt idx="18">
                  <c:v>3253394017328366.5</c:v>
                </c:pt>
                <c:pt idx="19">
                  <c:v>3363468037677861.5</c:v>
                </c:pt>
                <c:pt idx="20">
                  <c:v>3472071980370633.5</c:v>
                </c:pt>
                <c:pt idx="21">
                  <c:v>3580188316405927</c:v>
                </c:pt>
                <c:pt idx="22">
                  <c:v>3687095595165082.5</c:v>
                </c:pt>
                <c:pt idx="23">
                  <c:v>3792452541666042</c:v>
                </c:pt>
                <c:pt idx="24">
                  <c:v>3896936197810989</c:v>
                </c:pt>
                <c:pt idx="25">
                  <c:v>3999963256690113.5</c:v>
                </c:pt>
                <c:pt idx="26">
                  <c:v>4102136250444583</c:v>
                </c:pt>
                <c:pt idx="27">
                  <c:v>4202723004121807</c:v>
                </c:pt>
                <c:pt idx="28">
                  <c:v>4301616410234444</c:v>
                </c:pt>
                <c:pt idx="29">
                  <c:v>4399400211631336</c:v>
                </c:pt>
                <c:pt idx="30">
                  <c:v>4495730410603462</c:v>
                </c:pt>
                <c:pt idx="31">
                  <c:v>4590622789102163</c:v>
                </c:pt>
                <c:pt idx="32">
                  <c:v>4683911386310047</c:v>
                </c:pt>
                <c:pt idx="33">
                  <c:v>4775946362804038</c:v>
                </c:pt>
                <c:pt idx="34">
                  <c:v>4866840234895102</c:v>
                </c:pt>
                <c:pt idx="35">
                  <c:v>4956100991771184</c:v>
                </c:pt>
                <c:pt idx="36">
                  <c:v>5043989998437121</c:v>
                </c:pt>
                <c:pt idx="37">
                  <c:v>5131059211207486</c:v>
                </c:pt>
                <c:pt idx="38">
                  <c:v>5216753583889339</c:v>
                </c:pt>
                <c:pt idx="39">
                  <c:v>5301504101193725</c:v>
                </c:pt>
                <c:pt idx="40">
                  <c:v>5385333145434067</c:v>
                </c:pt>
                <c:pt idx="41">
                  <c:v>5468236943313897</c:v>
                </c:pt>
                <c:pt idx="42">
                  <c:v>5550587996922852</c:v>
                </c:pt>
                <c:pt idx="43">
                  <c:v>5632517925621688</c:v>
                </c:pt>
                <c:pt idx="44">
                  <c:v>5714289298611111</c:v>
                </c:pt>
                <c:pt idx="45">
                  <c:v>5795857929074054</c:v>
                </c:pt>
                <c:pt idx="46">
                  <c:v>5877611517204413</c:v>
                </c:pt>
                <c:pt idx="47">
                  <c:v>5959904696841073</c:v>
                </c:pt>
                <c:pt idx="48">
                  <c:v>6042732740598408</c:v>
                </c:pt>
              </c:numCache>
            </c:numRef>
          </c:val>
          <c:extLst>
            <c:ext xmlns:c16="http://schemas.microsoft.com/office/drawing/2014/chart" uri="{C3380CC4-5D6E-409C-BE32-E72D297353CC}">
              <c16:uniqueId val="{00000015-5D6E-47F1-B8DD-351027CAEDEE}"/>
            </c:ext>
          </c:extLst>
        </c:ser>
        <c:ser>
          <c:idx val="22"/>
          <c:order val="22"/>
          <c:tx>
            <c:strRef>
              <c:f>'Predicted Energy Consumption'!$B$24</c:f>
              <c:strCache>
                <c:ptCount val="1"/>
                <c:pt idx="0">
                  <c:v>no-convert-coal mining 05</c:v>
                </c:pt>
              </c:strCache>
            </c:strRef>
          </c:tx>
          <c:spPr>
            <a:solidFill>
              <a:schemeClr val="accent5">
                <a:lumMod val="80000"/>
              </a:schemeClr>
            </a:solidFill>
            <a:ln w="19050">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Consumption'!$C$24:$AY$24</c:f>
              <c:numCache>
                <c:formatCode>0.00E+00</c:formatCode>
                <c:ptCount val="49"/>
                <c:pt idx="0">
                  <c:v>1776219651879092.5</c:v>
                </c:pt>
                <c:pt idx="1">
                  <c:v>1893949965587130</c:v>
                </c:pt>
                <c:pt idx="2">
                  <c:v>1125905828113270.3</c:v>
                </c:pt>
                <c:pt idx="3">
                  <c:v>1057422542038888.3</c:v>
                </c:pt>
                <c:pt idx="4">
                  <c:v>920860891961311.88</c:v>
                </c:pt>
                <c:pt idx="5">
                  <c:v>1066031094372871.5</c:v>
                </c:pt>
                <c:pt idx="6">
                  <c:v>1036398981248243.9</c:v>
                </c:pt>
                <c:pt idx="7">
                  <c:v>1012322397435168.9</c:v>
                </c:pt>
                <c:pt idx="8">
                  <c:v>785294351289555</c:v>
                </c:pt>
                <c:pt idx="9">
                  <c:v>730329690101358.63</c:v>
                </c:pt>
                <c:pt idx="10">
                  <c:v>673011133920820.75</c:v>
                </c:pt>
                <c:pt idx="11">
                  <c:v>615037425401475.88</c:v>
                </c:pt>
                <c:pt idx="12">
                  <c:v>557485647147149.5</c:v>
                </c:pt>
                <c:pt idx="13">
                  <c:v>500956671400143.06</c:v>
                </c:pt>
                <c:pt idx="14">
                  <c:v>445788461884397.44</c:v>
                </c:pt>
                <c:pt idx="15">
                  <c:v>413716333289805.38</c:v>
                </c:pt>
                <c:pt idx="16">
                  <c:v>414749306558377.69</c:v>
                </c:pt>
                <c:pt idx="17">
                  <c:v>415453397062584.88</c:v>
                </c:pt>
                <c:pt idx="18">
                  <c:v>415873939309175.94</c:v>
                </c:pt>
                <c:pt idx="19">
                  <c:v>416051043832973.75</c:v>
                </c:pt>
                <c:pt idx="20">
                  <c:v>416019972899361.38</c:v>
                </c:pt>
                <c:pt idx="21">
                  <c:v>415811569607866.63</c:v>
                </c:pt>
                <c:pt idx="22">
                  <c:v>415452703090288.56</c:v>
                </c:pt>
                <c:pt idx="23">
                  <c:v>414966705467600.5</c:v>
                </c:pt>
                <c:pt idx="24">
                  <c:v>414373785620110.75</c:v>
                </c:pt>
                <c:pt idx="25">
                  <c:v>413691411430748.94</c:v>
                </c:pt>
                <c:pt idx="26">
                  <c:v>412934656671401.31</c:v>
                </c:pt>
                <c:pt idx="27">
                  <c:v>412116511677684.63</c:v>
                </c:pt>
                <c:pt idx="28">
                  <c:v>411248158835906.13</c:v>
                </c:pt>
                <c:pt idx="29">
                  <c:v>410339215016793</c:v>
                </c:pt>
                <c:pt idx="30">
                  <c:v>409397943677861.31</c:v>
                </c:pt>
                <c:pt idx="31">
                  <c:v>408431439595291.38</c:v>
                </c:pt>
                <c:pt idx="32">
                  <c:v>407445789201655.38</c:v>
                </c:pt>
                <c:pt idx="33">
                  <c:v>406446209384647.31</c:v>
                </c:pt>
                <c:pt idx="34">
                  <c:v>405437167402826.69</c:v>
                </c:pt>
                <c:pt idx="35">
                  <c:v>404422484337462.19</c:v>
                </c:pt>
                <c:pt idx="36">
                  <c:v>403405424250031</c:v>
                </c:pt>
                <c:pt idx="37">
                  <c:v>402388770969124.88</c:v>
                </c:pt>
                <c:pt idx="38">
                  <c:v>401374894198016.63</c:v>
                </c:pt>
                <c:pt idx="39">
                  <c:v>400365806419943.5</c:v>
                </c:pt>
                <c:pt idx="40">
                  <c:v>399363211884542.81</c:v>
                </c:pt>
                <c:pt idx="41">
                  <c:v>398368548786379.63</c:v>
                </c:pt>
                <c:pt idx="42">
                  <c:v>397383025594235.69</c:v>
                </c:pt>
                <c:pt idx="43">
                  <c:v>396407652356558.31</c:v>
                </c:pt>
                <c:pt idx="44">
                  <c:v>395443267692518.75</c:v>
                </c:pt>
                <c:pt idx="45">
                  <c:v>394490562077685.81</c:v>
                </c:pt>
                <c:pt idx="46">
                  <c:v>393550097946575.13</c:v>
                </c:pt>
                <c:pt idx="47">
                  <c:v>392622327059840.94</c:v>
                </c:pt>
                <c:pt idx="48">
                  <c:v>391707605519632.88</c:v>
                </c:pt>
              </c:numCache>
            </c:numRef>
          </c:val>
          <c:extLst>
            <c:ext xmlns:c16="http://schemas.microsoft.com/office/drawing/2014/chart" uri="{C3380CC4-5D6E-409C-BE32-E72D297353CC}">
              <c16:uniqueId val="{00000016-5D6E-47F1-B8DD-351027CAEDEE}"/>
            </c:ext>
          </c:extLst>
        </c:ser>
        <c:ser>
          <c:idx val="23"/>
          <c:order val="23"/>
          <c:tx>
            <c:strRef>
              <c:f>'Predicted Energy Consumption'!$B$25</c:f>
              <c:strCache>
                <c:ptCount val="1"/>
                <c:pt idx="0">
                  <c:v>no-convert-refined petroleum and coke 19</c:v>
                </c:pt>
              </c:strCache>
            </c:strRef>
          </c:tx>
          <c:spPr>
            <a:solidFill>
              <a:schemeClr val="accent6">
                <a:lumMod val="80000"/>
              </a:schemeClr>
            </a:solidFill>
            <a:ln w="19050">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Consumption'!$C$25:$AY$25</c:f>
              <c:numCache>
                <c:formatCode>0.00E+00</c:formatCode>
                <c:ptCount val="49"/>
                <c:pt idx="0">
                  <c:v>3877219306636705.5</c:v>
                </c:pt>
                <c:pt idx="1">
                  <c:v>3990635063916285</c:v>
                </c:pt>
                <c:pt idx="2">
                  <c:v>3910849182439015</c:v>
                </c:pt>
                <c:pt idx="3">
                  <c:v>4378580972182657.5</c:v>
                </c:pt>
                <c:pt idx="4">
                  <c:v>4228178632344440</c:v>
                </c:pt>
                <c:pt idx="5">
                  <c:v>4697248208045100</c:v>
                </c:pt>
                <c:pt idx="6">
                  <c:v>5146682747837472</c:v>
                </c:pt>
                <c:pt idx="7">
                  <c:v>6108500408011576</c:v>
                </c:pt>
                <c:pt idx="8">
                  <c:v>6813164624223448</c:v>
                </c:pt>
                <c:pt idx="9">
                  <c:v>8485584185107466</c:v>
                </c:pt>
                <c:pt idx="10">
                  <c:v>9012455270606270</c:v>
                </c:pt>
                <c:pt idx="11">
                  <c:v>9450749746140014</c:v>
                </c:pt>
                <c:pt idx="12">
                  <c:v>9784707274724236</c:v>
                </c:pt>
                <c:pt idx="13">
                  <c:v>1.009709534256751E+16</c:v>
                </c:pt>
                <c:pt idx="14">
                  <c:v>1.038906099694537E+16</c:v>
                </c:pt>
                <c:pt idx="15">
                  <c:v>1.0661825257084086E+16</c:v>
                </c:pt>
                <c:pt idx="16">
                  <c:v>1.091663367838421E+16</c:v>
                </c:pt>
                <c:pt idx="17">
                  <c:v>1.1154720240986116E+16</c:v>
                </c:pt>
                <c:pt idx="18">
                  <c:v>1.1377282085441132E+16</c:v>
                </c:pt>
                <c:pt idx="19">
                  <c:v>1.1585462781905802E+16</c:v>
                </c:pt>
                <c:pt idx="20">
                  <c:v>1.1780342118594646E+16</c:v>
                </c:pt>
                <c:pt idx="21">
                  <c:v>1.1962930736478074E+16</c:v>
                </c:pt>
                <c:pt idx="22">
                  <c:v>1.2134168267832058E+16</c:v>
                </c:pt>
                <c:pt idx="23">
                  <c:v>1.229492393040058E+16</c:v>
                </c:pt>
                <c:pt idx="24">
                  <c:v>1.2445998777128264E+16</c:v>
                </c:pt>
                <c:pt idx="25">
                  <c:v>1.2588129003287052E+16</c:v>
                </c:pt>
                <c:pt idx="26">
                  <c:v>1.2721989872589064E+16</c:v>
                </c:pt>
                <c:pt idx="27">
                  <c:v>1.2848199947629492E+16</c:v>
                </c:pt>
                <c:pt idx="28">
                  <c:v>1.296732540415844E+16</c:v>
                </c:pt>
                <c:pt idx="29">
                  <c:v>1.3079884279171196E+16</c:v>
                </c:pt>
                <c:pt idx="30">
                  <c:v>1.3186350554813432E+16</c:v>
                </c:pt>
                <c:pt idx="31">
                  <c:v>1.32871580178704E+16</c:v>
                </c:pt>
                <c:pt idx="32">
                  <c:v>1.33827038616079E+16</c:v>
                </c:pt>
                <c:pt idx="33">
                  <c:v>1.3473352015664352E+16</c:v>
                </c:pt>
                <c:pt idx="34">
                  <c:v>1.3559436202648114E+16</c:v>
                </c:pt>
                <c:pt idx="35">
                  <c:v>1.3641262728687004E+16</c:v>
                </c:pt>
                <c:pt idx="36">
                  <c:v>1.3719113020607968E+16</c:v>
                </c:pt>
                <c:pt idx="37">
                  <c:v>1.3793245925606828E+16</c:v>
                </c:pt>
                <c:pt idx="38">
                  <c:v>1.3863899790866236E+16</c:v>
                </c:pt>
                <c:pt idx="39">
                  <c:v>1.3931294341091718E+16</c:v>
                </c:pt>
                <c:pt idx="40">
                  <c:v>1.399563237171779E+16</c:v>
                </c:pt>
                <c:pt idx="41">
                  <c:v>1.405710127484338E+16</c:v>
                </c:pt>
                <c:pt idx="42">
                  <c:v>1.4115874413988382E+16</c:v>
                </c:pt>
                <c:pt idx="43">
                  <c:v>1.4172112362620236E+16</c:v>
                </c:pt>
                <c:pt idx="44">
                  <c:v>1.422596402021324E+16</c:v>
                </c:pt>
                <c:pt idx="45">
                  <c:v>1.4277567618391216E+16</c:v>
                </c:pt>
                <c:pt idx="46">
                  <c:v>1.4327051628538354E+16</c:v>
                </c:pt>
                <c:pt idx="47">
                  <c:v>1.437453558115279E+16</c:v>
                </c:pt>
                <c:pt idx="48">
                  <c:v>1.4420130806180138E+16</c:v>
                </c:pt>
              </c:numCache>
            </c:numRef>
          </c:val>
          <c:extLst>
            <c:ext xmlns:c16="http://schemas.microsoft.com/office/drawing/2014/chart" uri="{C3380CC4-5D6E-409C-BE32-E72D297353CC}">
              <c16:uniqueId val="{00000017-5D6E-47F1-B8DD-351027CAEDEE}"/>
            </c:ext>
          </c:extLst>
        </c:ser>
        <c:ser>
          <c:idx val="24"/>
          <c:order val="24"/>
          <c:tx>
            <c:strRef>
              <c:f>'Predicted Energy Consumption'!$B$26</c:f>
              <c:strCache>
                <c:ptCount val="1"/>
                <c:pt idx="0">
                  <c:v>no-convert-energy pipelines and gas processing 352T353</c:v>
                </c:pt>
              </c:strCache>
            </c:strRef>
          </c:tx>
          <c:spPr>
            <a:solidFill>
              <a:schemeClr val="accent1">
                <a:lumMod val="60000"/>
                <a:lumOff val="40000"/>
              </a:schemeClr>
            </a:solidFill>
            <a:ln w="19050">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Consumption'!$C$26:$AY$26</c:f>
              <c:numCache>
                <c:formatCode>0.00E+00</c:formatCode>
                <c:ptCount val="49"/>
                <c:pt idx="0">
                  <c:v>70950435277904.969</c:v>
                </c:pt>
                <c:pt idx="1">
                  <c:v>87182097706012.438</c:v>
                </c:pt>
                <c:pt idx="2">
                  <c:v>77722904811152.875</c:v>
                </c:pt>
                <c:pt idx="3">
                  <c:v>89814893969831.078</c:v>
                </c:pt>
                <c:pt idx="4">
                  <c:v>95829845311032.594</c:v>
                </c:pt>
                <c:pt idx="5">
                  <c:v>119231459168725.55</c:v>
                </c:pt>
                <c:pt idx="6">
                  <c:v>154750238956544.34</c:v>
                </c:pt>
                <c:pt idx="7">
                  <c:v>167381308676692.34</c:v>
                </c:pt>
                <c:pt idx="8">
                  <c:v>183273765459904.34</c:v>
                </c:pt>
                <c:pt idx="9">
                  <c:v>201906535111213.38</c:v>
                </c:pt>
                <c:pt idx="10">
                  <c:v>204217262016532.47</c:v>
                </c:pt>
                <c:pt idx="11">
                  <c:v>204353933486167.25</c:v>
                </c:pt>
                <c:pt idx="12">
                  <c:v>202543487981080.72</c:v>
                </c:pt>
                <c:pt idx="13">
                  <c:v>199004848500060.38</c:v>
                </c:pt>
                <c:pt idx="14">
                  <c:v>193943816086423.5</c:v>
                </c:pt>
                <c:pt idx="15">
                  <c:v>187550071958037.28</c:v>
                </c:pt>
                <c:pt idx="16">
                  <c:v>179995787662575.19</c:v>
                </c:pt>
                <c:pt idx="17">
                  <c:v>174379382452837.56</c:v>
                </c:pt>
                <c:pt idx="18">
                  <c:v>180287936151172.91</c:v>
                </c:pt>
                <c:pt idx="19">
                  <c:v>185881467166730.72</c:v>
                </c:pt>
                <c:pt idx="20">
                  <c:v>191178385056412.31</c:v>
                </c:pt>
                <c:pt idx="21">
                  <c:v>196196587647832.84</c:v>
                </c:pt>
                <c:pt idx="22">
                  <c:v>200953273090298.03</c:v>
                </c:pt>
                <c:pt idx="23">
                  <c:v>205464821074012.34</c:v>
                </c:pt>
                <c:pt idx="24">
                  <c:v>209746726125439.47</c:v>
                </c:pt>
                <c:pt idx="25">
                  <c:v>213813569324337.06</c:v>
                </c:pt>
                <c:pt idx="26">
                  <c:v>217679017730436.19</c:v>
                </c:pt>
                <c:pt idx="27">
                  <c:v>221355843246522.53</c:v>
                </c:pt>
                <c:pt idx="28">
                  <c:v>224855954619339.41</c:v>
                </c:pt>
                <c:pt idx="29">
                  <c:v>228190437849464.25</c:v>
                </c:pt>
                <c:pt idx="30">
                  <c:v>231369601510775.72</c:v>
                </c:pt>
                <c:pt idx="31">
                  <c:v>234403024431234.53</c:v>
                </c:pt>
                <c:pt idx="32">
                  <c:v>237299603914582.78</c:v>
                </c:pt>
                <c:pt idx="33">
                  <c:v>240067603233416.53</c:v>
                </c:pt>
                <c:pt idx="34">
                  <c:v>242714697537094.84</c:v>
                </c:pt>
                <c:pt idx="35">
                  <c:v>245248017624380.16</c:v>
                </c:pt>
                <c:pt idx="36">
                  <c:v>247674191254879.72</c:v>
                </c:pt>
                <c:pt idx="37">
                  <c:v>249999381835661.84</c:v>
                </c:pt>
                <c:pt idx="38">
                  <c:v>252229324434669.84</c:v>
                </c:pt>
                <c:pt idx="39">
                  <c:v>254369359152371.72</c:v>
                </c:pt>
                <c:pt idx="40">
                  <c:v>256424461937049.28</c:v>
                </c:pt>
                <c:pt idx="41">
                  <c:v>258399272963695.03</c:v>
                </c:pt>
                <c:pt idx="42">
                  <c:v>260298122716985.97</c:v>
                </c:pt>
                <c:pt idx="43">
                  <c:v>262125055929207.59</c:v>
                </c:pt>
                <c:pt idx="44">
                  <c:v>263883853527448.84</c:v>
                </c:pt>
                <c:pt idx="45">
                  <c:v>265578052742588.34</c:v>
                </c:pt>
                <c:pt idx="46">
                  <c:v>267210965527684.16</c:v>
                </c:pt>
                <c:pt idx="47">
                  <c:v>268785695426346.09</c:v>
                </c:pt>
                <c:pt idx="48">
                  <c:v>270305153023257.88</c:v>
                </c:pt>
              </c:numCache>
            </c:numRef>
          </c:val>
          <c:extLst>
            <c:ext xmlns:c16="http://schemas.microsoft.com/office/drawing/2014/chart" uri="{C3380CC4-5D6E-409C-BE32-E72D297353CC}">
              <c16:uniqueId val="{00000018-5D6E-47F1-B8DD-351027CAEDEE}"/>
            </c:ext>
          </c:extLst>
        </c:ser>
        <c:dLbls>
          <c:showLegendKey val="0"/>
          <c:showVal val="0"/>
          <c:showCatName val="0"/>
          <c:showSerName val="0"/>
          <c:showPercent val="0"/>
          <c:showBubbleSize val="0"/>
        </c:dLbls>
        <c:axId val="647020303"/>
        <c:axId val="647021967"/>
      </c:areaChart>
      <c:catAx>
        <c:axId val="64702030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47021967"/>
        <c:crosses val="autoZero"/>
        <c:auto val="1"/>
        <c:lblAlgn val="ctr"/>
        <c:lblOffset val="100"/>
        <c:tickLblSkip val="6"/>
        <c:noMultiLvlLbl val="0"/>
      </c:catAx>
      <c:valAx>
        <c:axId val="647021967"/>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47020303"/>
        <c:crosses val="autoZero"/>
        <c:crossBetween val="midCat"/>
      </c:valAx>
      <c:spPr>
        <a:noFill/>
        <a:ln>
          <a:noFill/>
        </a:ln>
        <a:effectLst/>
      </c:spPr>
    </c:plotArea>
    <c:legend>
      <c:legendPos val="b"/>
      <c:layout>
        <c:manualLayout>
          <c:xMode val="edge"/>
          <c:yMode val="edge"/>
          <c:x val="0.65990376447711041"/>
          <c:y val="0"/>
          <c:w val="0.34009623552288953"/>
          <c:h val="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'Predicted Energy Consumption'!$B$44</c:f>
          <c:strCache>
            <c:ptCount val="1"/>
            <c:pt idx="0">
              <c:v>Electricity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8.5208105251781407E-2"/>
          <c:y val="7.3201598751544208E-2"/>
          <c:w val="0.55544844950311645"/>
          <c:h val="0.87549317222985001"/>
        </c:manualLayout>
      </c:layout>
      <c:areaChart>
        <c:grouping val="stacked"/>
        <c:varyColors val="0"/>
        <c:ser>
          <c:idx val="0"/>
          <c:order val="0"/>
          <c:tx>
            <c:strRef>
              <c:f>'Predicted Energy Consumption'!$B$45</c:f>
              <c:strCache>
                <c:ptCount val="1"/>
                <c:pt idx="0">
                  <c:v>agriculture and forestry 01T03</c:v>
                </c:pt>
              </c:strCache>
            </c:strRef>
          </c:tx>
          <c:spPr>
            <a:solidFill>
              <a:schemeClr val="accent1"/>
            </a:solidFill>
            <a:ln w="25400">
              <a:noFill/>
            </a:ln>
            <a:effectLst/>
          </c:spPr>
          <c:cat>
            <c:numRef>
              <c:f>'Predicted Energy Consumption'!$C$44:$AY$44</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Consumption'!$C$45:$AY$45</c:f>
              <c:numCache>
                <c:formatCode>0.00E+00</c:formatCode>
                <c:ptCount val="49"/>
                <c:pt idx="0">
                  <c:v>345503226203617.63</c:v>
                </c:pt>
                <c:pt idx="1">
                  <c:v>350382588751107.31</c:v>
                </c:pt>
                <c:pt idx="2">
                  <c:v>345783021818228.88</c:v>
                </c:pt>
                <c:pt idx="3">
                  <c:v>354804724318622.56</c:v>
                </c:pt>
                <c:pt idx="4">
                  <c:v>372575157988081.94</c:v>
                </c:pt>
                <c:pt idx="5">
                  <c:v>400967588587845.81</c:v>
                </c:pt>
                <c:pt idx="6">
                  <c:v>423968835393879.88</c:v>
                </c:pt>
                <c:pt idx="7">
                  <c:v>455930366150758.81</c:v>
                </c:pt>
                <c:pt idx="8">
                  <c:v>485244074993755</c:v>
                </c:pt>
                <c:pt idx="9">
                  <c:v>509365583742738.13</c:v>
                </c:pt>
                <c:pt idx="10">
                  <c:v>530315753228261.25</c:v>
                </c:pt>
                <c:pt idx="11">
                  <c:v>551091846383398.13</c:v>
                </c:pt>
                <c:pt idx="12">
                  <c:v>571490540294842.63</c:v>
                </c:pt>
                <c:pt idx="13">
                  <c:v>591709541101017.25</c:v>
                </c:pt>
                <c:pt idx="14">
                  <c:v>611475762230137.88</c:v>
                </c:pt>
                <c:pt idx="15">
                  <c:v>630825872531132.38</c:v>
                </c:pt>
                <c:pt idx="16">
                  <c:v>649819942628425</c:v>
                </c:pt>
                <c:pt idx="17">
                  <c:v>668361746677002.75</c:v>
                </c:pt>
                <c:pt idx="18">
                  <c:v>686587905278258.88</c:v>
                </c:pt>
                <c:pt idx="19">
                  <c:v>704393897442715.75</c:v>
                </c:pt>
                <c:pt idx="20">
                  <c:v>721766227135607.88</c:v>
                </c:pt>
                <c:pt idx="21">
                  <c:v>738833386001150.38</c:v>
                </c:pt>
                <c:pt idx="22">
                  <c:v>755523110205160.13</c:v>
                </c:pt>
                <c:pt idx="23">
                  <c:v>771828542180707.25</c:v>
                </c:pt>
                <c:pt idx="24">
                  <c:v>787835887535911.38</c:v>
                </c:pt>
                <c:pt idx="25">
                  <c:v>803507543539172.75</c:v>
                </c:pt>
                <c:pt idx="26">
                  <c:v>818954037024398.13</c:v>
                </c:pt>
                <c:pt idx="27">
                  <c:v>834098190206750.75</c:v>
                </c:pt>
                <c:pt idx="28">
                  <c:v>848940041789564.25</c:v>
                </c:pt>
                <c:pt idx="29">
                  <c:v>863574512791965</c:v>
                </c:pt>
                <c:pt idx="30">
                  <c:v>877977213610681.88</c:v>
                </c:pt>
                <c:pt idx="31">
                  <c:v>892149527155737</c:v>
                </c:pt>
                <c:pt idx="32">
                  <c:v>906120013437990.38</c:v>
                </c:pt>
                <c:pt idx="33">
                  <c:v>919914477925103.13</c:v>
                </c:pt>
                <c:pt idx="34">
                  <c:v>933572648202486.63</c:v>
                </c:pt>
                <c:pt idx="35">
                  <c:v>947061704559811.38</c:v>
                </c:pt>
                <c:pt idx="36">
                  <c:v>960403052638197.13</c:v>
                </c:pt>
                <c:pt idx="37">
                  <c:v>973663008570703.25</c:v>
                </c:pt>
                <c:pt idx="38">
                  <c:v>986790806757338.63</c:v>
                </c:pt>
                <c:pt idx="39">
                  <c:v>999837287130294.75</c:v>
                </c:pt>
                <c:pt idx="40">
                  <c:v>1012815889177488.1</c:v>
                </c:pt>
                <c:pt idx="41">
                  <c:v>1025715121226740.5</c:v>
                </c:pt>
                <c:pt idx="42">
                  <c:v>1038909915852647.1</c:v>
                </c:pt>
                <c:pt idx="43">
                  <c:v>1052764209905776.9</c:v>
                </c:pt>
                <c:pt idx="44">
                  <c:v>1066627207950583.3</c:v>
                </c:pt>
                <c:pt idx="45">
                  <c:v>1080514413566911.6</c:v>
                </c:pt>
                <c:pt idx="46">
                  <c:v>1094423679470647.1</c:v>
                </c:pt>
                <c:pt idx="47">
                  <c:v>1108389129542092.5</c:v>
                </c:pt>
                <c:pt idx="48">
                  <c:v>1122405093051053.1</c:v>
                </c:pt>
              </c:numCache>
            </c:numRef>
          </c:val>
          <c:extLst>
            <c:ext xmlns:c16="http://schemas.microsoft.com/office/drawing/2014/chart" uri="{C3380CC4-5D6E-409C-BE32-E72D297353CC}">
              <c16:uniqueId val="{00000000-BB3C-4E4E-8E62-BBD2176D274E}"/>
            </c:ext>
          </c:extLst>
        </c:ser>
        <c:ser>
          <c:idx val="1"/>
          <c:order val="1"/>
          <c:tx>
            <c:strRef>
              <c:f>'Predicted Energy Consumption'!$B$46</c:f>
              <c:strCache>
                <c:ptCount val="1"/>
                <c:pt idx="0">
                  <c:v>oil and gas extraction 06</c:v>
                </c:pt>
              </c:strCache>
            </c:strRef>
          </c:tx>
          <c:spPr>
            <a:solidFill>
              <a:schemeClr val="accent2"/>
            </a:solidFill>
            <a:ln w="25400">
              <a:noFill/>
            </a:ln>
            <a:effectLst/>
          </c:spPr>
          <c:cat>
            <c:numRef>
              <c:f>'Predicted Energy Consumption'!$C$44:$AY$44</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Consumption'!$C$46:$AY$46</c:f>
              <c:numCache>
                <c:formatCode>0.00E+00</c:formatCode>
                <c:ptCount val="49"/>
                <c:pt idx="0">
                  <c:v>135397192480379.13</c:v>
                </c:pt>
                <c:pt idx="1">
                  <c:v>141385501061389.31</c:v>
                </c:pt>
                <c:pt idx="2">
                  <c:v>147397694633890.72</c:v>
                </c:pt>
                <c:pt idx="3">
                  <c:v>156706017032178.91</c:v>
                </c:pt>
                <c:pt idx="4">
                  <c:v>158043576555686.63</c:v>
                </c:pt>
                <c:pt idx="5">
                  <c:v>154931703378546.28</c:v>
                </c:pt>
                <c:pt idx="6">
                  <c:v>142398907128944.88</c:v>
                </c:pt>
                <c:pt idx="7">
                  <c:v>148237081477724.63</c:v>
                </c:pt>
                <c:pt idx="8">
                  <c:v>158091346538669.03</c:v>
                </c:pt>
                <c:pt idx="9">
                  <c:v>165327172157665.03</c:v>
                </c:pt>
                <c:pt idx="10">
                  <c:v>160420723987116.34</c:v>
                </c:pt>
                <c:pt idx="11">
                  <c:v>155348448955186.41</c:v>
                </c:pt>
                <c:pt idx="12">
                  <c:v>150151266256738.44</c:v>
                </c:pt>
                <c:pt idx="13">
                  <c:v>144865017986614.41</c:v>
                </c:pt>
                <c:pt idx="14">
                  <c:v>139520554312893.31</c:v>
                </c:pt>
                <c:pt idx="15">
                  <c:v>134144035343618.5</c:v>
                </c:pt>
                <c:pt idx="16">
                  <c:v>128757351782729.25</c:v>
                </c:pt>
                <c:pt idx="17">
                  <c:v>123378596484748.64</c:v>
                </c:pt>
                <c:pt idx="18">
                  <c:v>118022542415714.36</c:v>
                </c:pt>
                <c:pt idx="19">
                  <c:v>112701099724871.22</c:v>
                </c:pt>
                <c:pt idx="20">
                  <c:v>107423736695043.41</c:v>
                </c:pt>
                <c:pt idx="21">
                  <c:v>102197857452156.7</c:v>
                </c:pt>
                <c:pt idx="22">
                  <c:v>97029134534594.641</c:v>
                </c:pt>
                <c:pt idx="23">
                  <c:v>91921797605767.734</c:v>
                </c:pt>
                <c:pt idx="24">
                  <c:v>86878881387338.328</c:v>
                </c:pt>
                <c:pt idx="25">
                  <c:v>81902436768493.297</c:v>
                </c:pt>
                <c:pt idx="26">
                  <c:v>77804923712257.828</c:v>
                </c:pt>
                <c:pt idx="27">
                  <c:v>77117841464063.625</c:v>
                </c:pt>
                <c:pt idx="28">
                  <c:v>76440789984969.25</c:v>
                </c:pt>
                <c:pt idx="29">
                  <c:v>75774800791446.813</c:v>
                </c:pt>
                <c:pt idx="30">
                  <c:v>75120658689565.203</c:v>
                </c:pt>
                <c:pt idx="31">
                  <c:v>74478943029543.063</c:v>
                </c:pt>
                <c:pt idx="32">
                  <c:v>73850062625616.219</c:v>
                </c:pt>
                <c:pt idx="33">
                  <c:v>73234285239104.922</c:v>
                </c:pt>
                <c:pt idx="34">
                  <c:v>72631762417883.125</c:v>
                </c:pt>
                <c:pt idx="35">
                  <c:v>72042550384846.953</c:v>
                </c:pt>
                <c:pt idx="36">
                  <c:v>71466627574805.609</c:v>
                </c:pt>
                <c:pt idx="37">
                  <c:v>70903909335055.578</c:v>
                </c:pt>
                <c:pt idx="38">
                  <c:v>70354260230243.32</c:v>
                </c:pt>
                <c:pt idx="39">
                  <c:v>69817504326733.883</c:v>
                </c:pt>
                <c:pt idx="40">
                  <c:v>69293433775013.695</c:v>
                </c:pt>
                <c:pt idx="41">
                  <c:v>68781815959857.273</c:v>
                </c:pt>
                <c:pt idx="42">
                  <c:v>68282399446219.578</c:v>
                </c:pt>
                <c:pt idx="43">
                  <c:v>67794918913251.508</c:v>
                </c:pt>
                <c:pt idx="44">
                  <c:v>67319099238611.977</c:v>
                </c:pt>
                <c:pt idx="45">
                  <c:v>66854658869679.078</c:v>
                </c:pt>
                <c:pt idx="46">
                  <c:v>66401312596640.242</c:v>
                </c:pt>
                <c:pt idx="47">
                  <c:v>65958773824199.477</c:v>
                </c:pt>
                <c:pt idx="48">
                  <c:v>65526756423265.742</c:v>
                </c:pt>
              </c:numCache>
            </c:numRef>
          </c:val>
          <c:extLst>
            <c:ext xmlns:c16="http://schemas.microsoft.com/office/drawing/2014/chart" uri="{C3380CC4-5D6E-409C-BE32-E72D297353CC}">
              <c16:uniqueId val="{00000001-BB3C-4E4E-8E62-BBD2176D274E}"/>
            </c:ext>
          </c:extLst>
        </c:ser>
        <c:ser>
          <c:idx val="2"/>
          <c:order val="2"/>
          <c:tx>
            <c:strRef>
              <c:f>'Predicted Energy Consumption'!$B$47</c:f>
              <c:strCache>
                <c:ptCount val="1"/>
                <c:pt idx="0">
                  <c:v>other mining and quarrying 07T08</c:v>
                </c:pt>
              </c:strCache>
            </c:strRef>
          </c:tx>
          <c:spPr>
            <a:solidFill>
              <a:schemeClr val="accent3"/>
            </a:solidFill>
            <a:ln w="25400">
              <a:noFill/>
            </a:ln>
            <a:effectLst/>
          </c:spPr>
          <c:cat>
            <c:numRef>
              <c:f>'Predicted Energy Consumption'!$C$44:$AY$44</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Consumption'!$C$47:$AY$47</c:f>
              <c:numCache>
                <c:formatCode>0.00E+00</c:formatCode>
                <c:ptCount val="49"/>
                <c:pt idx="0">
                  <c:v>337962393175678.81</c:v>
                </c:pt>
                <c:pt idx="1">
                  <c:v>362383090904618.94</c:v>
                </c:pt>
                <c:pt idx="2">
                  <c:v>362396739471185.31</c:v>
                </c:pt>
                <c:pt idx="3">
                  <c:v>305666472537923</c:v>
                </c:pt>
                <c:pt idx="4">
                  <c:v>288888972086169.69</c:v>
                </c:pt>
                <c:pt idx="5">
                  <c:v>317039140629380</c:v>
                </c:pt>
                <c:pt idx="6">
                  <c:v>347526626197087.13</c:v>
                </c:pt>
                <c:pt idx="7">
                  <c:v>362645825811022.25</c:v>
                </c:pt>
                <c:pt idx="8">
                  <c:v>342104733128582.75</c:v>
                </c:pt>
                <c:pt idx="9">
                  <c:v>380248767484935.38</c:v>
                </c:pt>
                <c:pt idx="10">
                  <c:v>381899280415987.19</c:v>
                </c:pt>
                <c:pt idx="11">
                  <c:v>382589056062147.25</c:v>
                </c:pt>
                <c:pt idx="12">
                  <c:v>382442828755571.63</c:v>
                </c:pt>
                <c:pt idx="13">
                  <c:v>381579359834229.44</c:v>
                </c:pt>
                <c:pt idx="14">
                  <c:v>380107541868007.63</c:v>
                </c:pt>
                <c:pt idx="15">
                  <c:v>378125008814820.88</c:v>
                </c:pt>
                <c:pt idx="16">
                  <c:v>375717999234555.06</c:v>
                </c:pt>
                <c:pt idx="17">
                  <c:v>372961864400044.13</c:v>
                </c:pt>
                <c:pt idx="18">
                  <c:v>369921898145358.81</c:v>
                </c:pt>
                <c:pt idx="19">
                  <c:v>366654305732583.25</c:v>
                </c:pt>
                <c:pt idx="20">
                  <c:v>363207205331864.19</c:v>
                </c:pt>
                <c:pt idx="21">
                  <c:v>359621600412970.81</c:v>
                </c:pt>
                <c:pt idx="22">
                  <c:v>355932288807260.44</c:v>
                </c:pt>
                <c:pt idx="23">
                  <c:v>352168691435622.81</c:v>
                </c:pt>
                <c:pt idx="24">
                  <c:v>348355594511667.06</c:v>
                </c:pt>
                <c:pt idx="25">
                  <c:v>344513805673479.31</c:v>
                </c:pt>
                <c:pt idx="26">
                  <c:v>340660728398505.25</c:v>
                </c:pt>
                <c:pt idx="27">
                  <c:v>336810861156645.19</c:v>
                </c:pt>
                <c:pt idx="28">
                  <c:v>332976228690916.56</c:v>
                </c:pt>
                <c:pt idx="29">
                  <c:v>329166753013008.38</c:v>
                </c:pt>
                <c:pt idx="30">
                  <c:v>325390571453461.88</c:v>
                </c:pt>
                <c:pt idx="31">
                  <c:v>321654308606803.19</c:v>
                </c:pt>
                <c:pt idx="32">
                  <c:v>317963308388141.81</c:v>
                </c:pt>
                <c:pt idx="33">
                  <c:v>314321831751071.31</c:v>
                </c:pt>
                <c:pt idx="34">
                  <c:v>310733224957190.13</c:v>
                </c:pt>
                <c:pt idx="35">
                  <c:v>307200062664635.88</c:v>
                </c:pt>
                <c:pt idx="36">
                  <c:v>303724269531956.38</c:v>
                </c:pt>
                <c:pt idx="37">
                  <c:v>300307223520972.56</c:v>
                </c:pt>
                <c:pt idx="38">
                  <c:v>296949843628861.38</c:v>
                </c:pt>
                <c:pt idx="39">
                  <c:v>293652664383106.19</c:v>
                </c:pt>
                <c:pt idx="40">
                  <c:v>290415899089027.31</c:v>
                </c:pt>
                <c:pt idx="41">
                  <c:v>287239493523171.69</c:v>
                </c:pt>
                <c:pt idx="42">
                  <c:v>284123171511610.56</c:v>
                </c:pt>
                <c:pt idx="43">
                  <c:v>281066473615035.13</c:v>
                </c:pt>
                <c:pt idx="44">
                  <c:v>278068789957431.44</c:v>
                </c:pt>
                <c:pt idx="45">
                  <c:v>275129388077843.75</c:v>
                </c:pt>
                <c:pt idx="46">
                  <c:v>272247436551182.06</c:v>
                </c:pt>
                <c:pt idx="47">
                  <c:v>269422025010802.78</c:v>
                </c:pt>
                <c:pt idx="48">
                  <c:v>266652181109697.03</c:v>
                </c:pt>
              </c:numCache>
            </c:numRef>
          </c:val>
          <c:extLst>
            <c:ext xmlns:c16="http://schemas.microsoft.com/office/drawing/2014/chart" uri="{C3380CC4-5D6E-409C-BE32-E72D297353CC}">
              <c16:uniqueId val="{00000002-BB3C-4E4E-8E62-BBD2176D274E}"/>
            </c:ext>
          </c:extLst>
        </c:ser>
        <c:ser>
          <c:idx val="3"/>
          <c:order val="3"/>
          <c:tx>
            <c:strRef>
              <c:f>'Predicted Energy Consumption'!$B$48</c:f>
              <c:strCache>
                <c:ptCount val="1"/>
                <c:pt idx="0">
                  <c:v>food beverage and tobacco 10T12</c:v>
                </c:pt>
              </c:strCache>
            </c:strRef>
          </c:tx>
          <c:spPr>
            <a:solidFill>
              <a:schemeClr val="accent4"/>
            </a:solidFill>
            <a:ln w="25400">
              <a:noFill/>
            </a:ln>
            <a:effectLst/>
          </c:spPr>
          <c:cat>
            <c:numRef>
              <c:f>'Predicted Energy Consumption'!$C$44:$AY$44</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Consumption'!$C$48:$AY$48</c:f>
              <c:numCache>
                <c:formatCode>0.00E+00</c:formatCode>
                <c:ptCount val="49"/>
                <c:pt idx="0">
                  <c:v>325552434025175.13</c:v>
                </c:pt>
                <c:pt idx="1">
                  <c:v>350027726020380.81</c:v>
                </c:pt>
                <c:pt idx="2">
                  <c:v>359885403222966.88</c:v>
                </c:pt>
                <c:pt idx="3">
                  <c:v>373844474678757.56</c:v>
                </c:pt>
                <c:pt idx="4">
                  <c:v>389772351861752.25</c:v>
                </c:pt>
                <c:pt idx="5">
                  <c:v>405348778455661.88</c:v>
                </c:pt>
                <c:pt idx="6">
                  <c:v>431049029300202.5</c:v>
                </c:pt>
                <c:pt idx="7">
                  <c:v>452395387410059.88</c:v>
                </c:pt>
                <c:pt idx="8">
                  <c:v>478873606548885.5</c:v>
                </c:pt>
                <c:pt idx="9">
                  <c:v>511808300644100.94</c:v>
                </c:pt>
                <c:pt idx="10">
                  <c:v>549220560667156.5</c:v>
                </c:pt>
                <c:pt idx="11">
                  <c:v>588605840165356.25</c:v>
                </c:pt>
                <c:pt idx="12">
                  <c:v>630027189293762.38</c:v>
                </c:pt>
                <c:pt idx="13">
                  <c:v>655786231422436.5</c:v>
                </c:pt>
                <c:pt idx="14">
                  <c:v>675420134808707.88</c:v>
                </c:pt>
                <c:pt idx="15">
                  <c:v>693914142904673.25</c:v>
                </c:pt>
                <c:pt idx="16">
                  <c:v>711331209557388.25</c:v>
                </c:pt>
                <c:pt idx="17">
                  <c:v>727741617301759.88</c:v>
                </c:pt>
                <c:pt idx="18">
                  <c:v>743217496503171.13</c:v>
                </c:pt>
                <c:pt idx="19">
                  <c:v>757829651442347.88</c:v>
                </c:pt>
                <c:pt idx="20">
                  <c:v>771645763647467.63</c:v>
                </c:pt>
                <c:pt idx="21">
                  <c:v>784729437323082.13</c:v>
                </c:pt>
                <c:pt idx="22">
                  <c:v>797139766254164.25</c:v>
                </c:pt>
                <c:pt idx="23">
                  <c:v>808931223876115.5</c:v>
                </c:pt>
                <c:pt idx="24">
                  <c:v>820153750924052.25</c:v>
                </c:pt>
                <c:pt idx="25">
                  <c:v>830852959881486.88</c:v>
                </c:pt>
                <c:pt idx="26">
                  <c:v>841070403864995.88</c:v>
                </c:pt>
                <c:pt idx="27">
                  <c:v>850843876007073</c:v>
                </c:pt>
                <c:pt idx="28">
                  <c:v>860207717538693.88</c:v>
                </c:pt>
                <c:pt idx="29">
                  <c:v>869193120850812.38</c:v>
                </c:pt>
                <c:pt idx="30">
                  <c:v>877828419214160.5</c:v>
                </c:pt>
                <c:pt idx="31">
                  <c:v>886139358444084.88</c:v>
                </c:pt>
                <c:pt idx="32">
                  <c:v>894149348191163.38</c:v>
                </c:pt>
                <c:pt idx="33">
                  <c:v>901879692106428.25</c:v>
                </c:pt>
                <c:pt idx="34">
                  <c:v>909349797133754</c:v>
                </c:pt>
                <c:pt idx="35">
                  <c:v>916577362801002</c:v>
                </c:pt>
                <c:pt idx="36">
                  <c:v>923578551739160.63</c:v>
                </c:pt>
                <c:pt idx="37">
                  <c:v>930368142840909.63</c:v>
                </c:pt>
                <c:pt idx="38">
                  <c:v>936959668535409.5</c:v>
                </c:pt>
                <c:pt idx="39">
                  <c:v>943365537646589.25</c:v>
                </c:pt>
                <c:pt idx="40">
                  <c:v>949597145245174.88</c:v>
                </c:pt>
                <c:pt idx="41">
                  <c:v>955664970820392.13</c:v>
                </c:pt>
                <c:pt idx="42">
                  <c:v>961578665998305.38</c:v>
                </c:pt>
                <c:pt idx="43">
                  <c:v>967347132929058.25</c:v>
                </c:pt>
                <c:pt idx="44">
                  <c:v>972978594360756</c:v>
                </c:pt>
                <c:pt idx="45">
                  <c:v>978480656317002.13</c:v>
                </c:pt>
                <c:pt idx="46">
                  <c:v>983860364199604.25</c:v>
                </c:pt>
                <c:pt idx="47">
                  <c:v>989124253050353.25</c:v>
                </c:pt>
                <c:pt idx="48">
                  <c:v>994278392624916.25</c:v>
                </c:pt>
              </c:numCache>
            </c:numRef>
          </c:val>
          <c:extLst>
            <c:ext xmlns:c16="http://schemas.microsoft.com/office/drawing/2014/chart" uri="{C3380CC4-5D6E-409C-BE32-E72D297353CC}">
              <c16:uniqueId val="{00000003-BB3C-4E4E-8E62-BBD2176D274E}"/>
            </c:ext>
          </c:extLst>
        </c:ser>
        <c:ser>
          <c:idx val="4"/>
          <c:order val="4"/>
          <c:tx>
            <c:strRef>
              <c:f>'Predicted Energy Consumption'!$B$49</c:f>
              <c:strCache>
                <c:ptCount val="1"/>
                <c:pt idx="0">
                  <c:v>textiles apparel and leather 13T15</c:v>
                </c:pt>
              </c:strCache>
            </c:strRef>
          </c:tx>
          <c:spPr>
            <a:solidFill>
              <a:schemeClr val="accent5"/>
            </a:solidFill>
            <a:ln w="25400">
              <a:noFill/>
            </a:ln>
            <a:effectLst/>
          </c:spPr>
          <c:cat>
            <c:numRef>
              <c:f>'Predicted Energy Consumption'!$C$44:$AY$44</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Consumption'!$C$49:$AY$49</c:f>
              <c:numCache>
                <c:formatCode>0.00E+00</c:formatCode>
                <c:ptCount val="49"/>
                <c:pt idx="0">
                  <c:v>613554249284528.5</c:v>
                </c:pt>
                <c:pt idx="1">
                  <c:v>647931576323661</c:v>
                </c:pt>
                <c:pt idx="2">
                  <c:v>650231359790100.25</c:v>
                </c:pt>
                <c:pt idx="3">
                  <c:v>660860181003688.25</c:v>
                </c:pt>
                <c:pt idx="4">
                  <c:v>673508990069104</c:v>
                </c:pt>
                <c:pt idx="5">
                  <c:v>698799783916652.38</c:v>
                </c:pt>
                <c:pt idx="6">
                  <c:v>729945812821188.75</c:v>
                </c:pt>
                <c:pt idx="7">
                  <c:v>733115692406236.25</c:v>
                </c:pt>
                <c:pt idx="8">
                  <c:v>686379588341223.88</c:v>
                </c:pt>
                <c:pt idx="9">
                  <c:v>743139802041607.25</c:v>
                </c:pt>
                <c:pt idx="10">
                  <c:v>743831887464087.75</c:v>
                </c:pt>
                <c:pt idx="11">
                  <c:v>743308011152215</c:v>
                </c:pt>
                <c:pt idx="12">
                  <c:v>741755248963794</c:v>
                </c:pt>
                <c:pt idx="13">
                  <c:v>739332657990781.25</c:v>
                </c:pt>
                <c:pt idx="14">
                  <c:v>736177584332119.13</c:v>
                </c:pt>
                <c:pt idx="15">
                  <c:v>732409332184382.25</c:v>
                </c:pt>
                <c:pt idx="16">
                  <c:v>727507849586584.38</c:v>
                </c:pt>
                <c:pt idx="17">
                  <c:v>719666643083653.5</c:v>
                </c:pt>
                <c:pt idx="18">
                  <c:v>711452137246098.5</c:v>
                </c:pt>
                <c:pt idx="19">
                  <c:v>702962337092169.5</c:v>
                </c:pt>
                <c:pt idx="20">
                  <c:v>694279490547032</c:v>
                </c:pt>
                <c:pt idx="21">
                  <c:v>685472303467142.88</c:v>
                </c:pt>
                <c:pt idx="22">
                  <c:v>676597894843398.38</c:v>
                </c:pt>
                <c:pt idx="23">
                  <c:v>667703510043021</c:v>
                </c:pt>
                <c:pt idx="24">
                  <c:v>658828011335528.5</c:v>
                </c:pt>
                <c:pt idx="25">
                  <c:v>650003166345801.75</c:v>
                </c:pt>
                <c:pt idx="26">
                  <c:v>641254755667798.38</c:v>
                </c:pt>
                <c:pt idx="27">
                  <c:v>632603520576466.75</c:v>
                </c:pt>
                <c:pt idx="28">
                  <c:v>624065970774492.75</c:v>
                </c:pt>
                <c:pt idx="29">
                  <c:v>615655070642259.13</c:v>
                </c:pt>
                <c:pt idx="30">
                  <c:v>607380820737105.75</c:v>
                </c:pt>
                <c:pt idx="31">
                  <c:v>599250749474959.25</c:v>
                </c:pt>
                <c:pt idx="32">
                  <c:v>591270328137946.75</c:v>
                </c:pt>
                <c:pt idx="33">
                  <c:v>583443320658785.5</c:v>
                </c:pt>
                <c:pt idx="34">
                  <c:v>575772078077351.13</c:v>
                </c:pt>
                <c:pt idx="35">
                  <c:v>568257786166552.38</c:v>
                </c:pt>
                <c:pt idx="36">
                  <c:v>560900673487177.69</c:v>
                </c:pt>
                <c:pt idx="37">
                  <c:v>553700186049682.31</c:v>
                </c:pt>
                <c:pt idx="38">
                  <c:v>546655133824115.81</c:v>
                </c:pt>
                <c:pt idx="39">
                  <c:v>539763813533923.19</c:v>
                </c:pt>
                <c:pt idx="40">
                  <c:v>533024111480897.63</c:v>
                </c:pt>
                <c:pt idx="41">
                  <c:v>526433589562527.81</c:v>
                </c:pt>
                <c:pt idx="42">
                  <c:v>519989557145919.38</c:v>
                </c:pt>
                <c:pt idx="43">
                  <c:v>513689131042083.75</c:v>
                </c:pt>
                <c:pt idx="44">
                  <c:v>507529285469355.56</c:v>
                </c:pt>
                <c:pt idx="45">
                  <c:v>501506893595583.44</c:v>
                </c:pt>
                <c:pt idx="46">
                  <c:v>495618761996771.44</c:v>
                </c:pt>
                <c:pt idx="47">
                  <c:v>489861659157901.44</c:v>
                </c:pt>
                <c:pt idx="48">
                  <c:v>484232338963462.94</c:v>
                </c:pt>
              </c:numCache>
            </c:numRef>
          </c:val>
          <c:extLst>
            <c:ext xmlns:c16="http://schemas.microsoft.com/office/drawing/2014/chart" uri="{C3380CC4-5D6E-409C-BE32-E72D297353CC}">
              <c16:uniqueId val="{00000004-BB3C-4E4E-8E62-BBD2176D274E}"/>
            </c:ext>
          </c:extLst>
        </c:ser>
        <c:ser>
          <c:idx val="5"/>
          <c:order val="5"/>
          <c:tx>
            <c:strRef>
              <c:f>'Predicted Energy Consumption'!$B$50</c:f>
              <c:strCache>
                <c:ptCount val="1"/>
                <c:pt idx="0">
                  <c:v>wood products 16</c:v>
                </c:pt>
              </c:strCache>
            </c:strRef>
          </c:tx>
          <c:spPr>
            <a:solidFill>
              <a:schemeClr val="accent6"/>
            </a:solidFill>
            <a:ln w="25400">
              <a:noFill/>
            </a:ln>
            <a:effectLst/>
          </c:spPr>
          <c:cat>
            <c:numRef>
              <c:f>'Predicted Energy Consumption'!$C$44:$AY$44</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Consumption'!$C$50:$AY$50</c:f>
              <c:numCache>
                <c:formatCode>0.00E+00</c:formatCode>
                <c:ptCount val="49"/>
                <c:pt idx="0">
                  <c:v>105745681614864.27</c:v>
                </c:pt>
                <c:pt idx="1">
                  <c:v>108669887001716.56</c:v>
                </c:pt>
                <c:pt idx="2">
                  <c:v>120550964197772.09</c:v>
                </c:pt>
                <c:pt idx="3">
                  <c:v>118449084946545.72</c:v>
                </c:pt>
                <c:pt idx="4">
                  <c:v>118438848521620.94</c:v>
                </c:pt>
                <c:pt idx="5">
                  <c:v>117336726771383.72</c:v>
                </c:pt>
                <c:pt idx="6">
                  <c:v>129217803967439.28</c:v>
                </c:pt>
                <c:pt idx="7">
                  <c:v>134670406310718.06</c:v>
                </c:pt>
                <c:pt idx="8">
                  <c:v>138096196518885.72</c:v>
                </c:pt>
                <c:pt idx="9">
                  <c:v>141246864995644.66</c:v>
                </c:pt>
                <c:pt idx="10">
                  <c:v>132482357530983.94</c:v>
                </c:pt>
                <c:pt idx="11">
                  <c:v>122979247421156.25</c:v>
                </c:pt>
                <c:pt idx="12">
                  <c:v>112854463003395.59</c:v>
                </c:pt>
                <c:pt idx="13">
                  <c:v>102223295000528.98</c:v>
                </c:pt>
                <c:pt idx="14">
                  <c:v>91537434931112.844</c:v>
                </c:pt>
                <c:pt idx="15">
                  <c:v>92535444723515.281</c:v>
                </c:pt>
                <c:pt idx="16">
                  <c:v>93356581640294.922</c:v>
                </c:pt>
                <c:pt idx="17">
                  <c:v>94020661641935.281</c:v>
                </c:pt>
                <c:pt idx="18">
                  <c:v>94546052716470.234</c:v>
                </c:pt>
                <c:pt idx="19">
                  <c:v>94949475046684.641</c:v>
                </c:pt>
                <c:pt idx="20">
                  <c:v>94285317824425.391</c:v>
                </c:pt>
                <c:pt idx="21">
                  <c:v>92861243378142.641</c:v>
                </c:pt>
                <c:pt idx="22">
                  <c:v>91454861367216.828</c:v>
                </c:pt>
                <c:pt idx="23">
                  <c:v>90069936493794.109</c:v>
                </c:pt>
                <c:pt idx="24">
                  <c:v>88709377516843.156</c:v>
                </c:pt>
                <c:pt idx="25">
                  <c:v>87375378789400.453</c:v>
                </c:pt>
                <c:pt idx="26">
                  <c:v>86069541947864.328</c:v>
                </c:pt>
                <c:pt idx="27">
                  <c:v>84792979681335.984</c:v>
                </c:pt>
                <c:pt idx="28">
                  <c:v>83546403635441.719</c:v>
                </c:pt>
                <c:pt idx="29">
                  <c:v>82330198471697.359</c:v>
                </c:pt>
                <c:pt idx="30">
                  <c:v>81144483978171.078</c:v>
                </c:pt>
                <c:pt idx="31">
                  <c:v>79989166954878.031</c:v>
                </c:pt>
                <c:pt idx="32">
                  <c:v>78863984406840.5</c:v>
                </c:pt>
                <c:pt idx="33">
                  <c:v>77768539386913.375</c:v>
                </c:pt>
                <c:pt idx="34">
                  <c:v>76702330649545.141</c:v>
                </c:pt>
                <c:pt idx="35">
                  <c:v>75664777111155.25</c:v>
                </c:pt>
                <c:pt idx="36">
                  <c:v>74655237964964.469</c:v>
                </c:pt>
                <c:pt idx="37">
                  <c:v>73673029168360.328</c:v>
                </c:pt>
                <c:pt idx="38">
                  <c:v>72717436908377.016</c:v>
                </c:pt>
                <c:pt idx="39">
                  <c:v>71787728554297.109</c:v>
                </c:pt>
                <c:pt idx="40">
                  <c:v>70883161524069.578</c:v>
                </c:pt>
                <c:pt idx="41">
                  <c:v>70002990421466.664</c:v>
                </c:pt>
                <c:pt idx="42">
                  <c:v>69146472742040.992</c:v>
                </c:pt>
                <c:pt idx="43">
                  <c:v>68312873396438.477</c:v>
                </c:pt>
                <c:pt idx="44">
                  <c:v>67501468258100.953</c:v>
                </c:pt>
                <c:pt idx="45">
                  <c:v>66711546907648.141</c:v>
                </c:pt>
                <c:pt idx="46">
                  <c:v>65942414717189.594</c:v>
                </c:pt>
                <c:pt idx="47">
                  <c:v>65193394393580.648</c:v>
                </c:pt>
                <c:pt idx="48">
                  <c:v>64463827079443.711</c:v>
                </c:pt>
              </c:numCache>
            </c:numRef>
          </c:val>
          <c:extLst>
            <c:ext xmlns:c16="http://schemas.microsoft.com/office/drawing/2014/chart" uri="{C3380CC4-5D6E-409C-BE32-E72D297353CC}">
              <c16:uniqueId val="{00000005-BB3C-4E4E-8E62-BBD2176D274E}"/>
            </c:ext>
          </c:extLst>
        </c:ser>
        <c:ser>
          <c:idx val="6"/>
          <c:order val="6"/>
          <c:tx>
            <c:strRef>
              <c:f>'Predicted Energy Consumption'!$B$51</c:f>
              <c:strCache>
                <c:ptCount val="1"/>
                <c:pt idx="0">
                  <c:v>pulp paper and printing 17T18</c:v>
                </c:pt>
              </c:strCache>
            </c:strRef>
          </c:tx>
          <c:spPr>
            <a:solidFill>
              <a:schemeClr val="accent1">
                <a:lumMod val="60000"/>
              </a:schemeClr>
            </a:solidFill>
            <a:ln w="25400">
              <a:noFill/>
            </a:ln>
            <a:effectLst/>
          </c:spPr>
          <c:cat>
            <c:numRef>
              <c:f>'Predicted Energy Consumption'!$C$44:$AY$44</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Consumption'!$C$51:$AY$51</c:f>
              <c:numCache>
                <c:formatCode>0.00E+00</c:formatCode>
                <c:ptCount val="49"/>
                <c:pt idx="0">
                  <c:v>255989102377850.44</c:v>
                </c:pt>
                <c:pt idx="1">
                  <c:v>265713706056413.97</c:v>
                </c:pt>
                <c:pt idx="2">
                  <c:v>278597952895100.31</c:v>
                </c:pt>
                <c:pt idx="3">
                  <c:v>279799026752943.91</c:v>
                </c:pt>
                <c:pt idx="4">
                  <c:v>296337677289785.19</c:v>
                </c:pt>
                <c:pt idx="5">
                  <c:v>312644302194997.63</c:v>
                </c:pt>
                <c:pt idx="6">
                  <c:v>321741071811506.5</c:v>
                </c:pt>
                <c:pt idx="7">
                  <c:v>329421802646750.94</c:v>
                </c:pt>
                <c:pt idx="8">
                  <c:v>346615584378779.56</c:v>
                </c:pt>
                <c:pt idx="9">
                  <c:v>377348245655340.75</c:v>
                </c:pt>
                <c:pt idx="10">
                  <c:v>403606830466078.56</c:v>
                </c:pt>
                <c:pt idx="11">
                  <c:v>431088255800302.69</c:v>
                </c:pt>
                <c:pt idx="12">
                  <c:v>459817488891391.88</c:v>
                </c:pt>
                <c:pt idx="13">
                  <c:v>479122080240167.56</c:v>
                </c:pt>
                <c:pt idx="14">
                  <c:v>493103999755649.19</c:v>
                </c:pt>
                <c:pt idx="15">
                  <c:v>506294975104169.5</c:v>
                </c:pt>
                <c:pt idx="16">
                  <c:v>518739748923665.69</c:v>
                </c:pt>
                <c:pt idx="17">
                  <c:v>530487035661675.81</c:v>
                </c:pt>
                <c:pt idx="18">
                  <c:v>541586299642456.88</c:v>
                </c:pt>
                <c:pt idx="19">
                  <c:v>552085865188233.88</c:v>
                </c:pt>
                <c:pt idx="20">
                  <c:v>562031836688081.81</c:v>
                </c:pt>
                <c:pt idx="21">
                  <c:v>571467522666595.75</c:v>
                </c:pt>
                <c:pt idx="22">
                  <c:v>580433177049515.88</c:v>
                </c:pt>
                <c:pt idx="23">
                  <c:v>588965939883554.63</c:v>
                </c:pt>
                <c:pt idx="24">
                  <c:v>597099901590494.13</c:v>
                </c:pt>
                <c:pt idx="25">
                  <c:v>604866241102421.38</c:v>
                </c:pt>
                <c:pt idx="26">
                  <c:v>612293405199788.38</c:v>
                </c:pt>
                <c:pt idx="27">
                  <c:v>619407307579504.38</c:v>
                </c:pt>
                <c:pt idx="28">
                  <c:v>626231533684284.38</c:v>
                </c:pt>
                <c:pt idx="29">
                  <c:v>632787542393127.13</c:v>
                </c:pt>
                <c:pt idx="30">
                  <c:v>639094859107025.25</c:v>
                </c:pt>
                <c:pt idx="31">
                  <c:v>645171257086619.13</c:v>
                </c:pt>
                <c:pt idx="32">
                  <c:v>651032925457454.75</c:v>
                </c:pt>
                <c:pt idx="33">
                  <c:v>656694623331267.88</c:v>
                </c:pt>
                <c:pt idx="34">
                  <c:v>662169820160392.63</c:v>
                </c:pt>
                <c:pt idx="35">
                  <c:v>667470822860190.63</c:v>
                </c:pt>
                <c:pt idx="36">
                  <c:v>672608890480266.75</c:v>
                </c:pt>
                <c:pt idx="37">
                  <c:v>677594337334108.38</c:v>
                </c:pt>
                <c:pt idx="38">
                  <c:v>682436625547674.13</c:v>
                </c:pt>
                <c:pt idx="39">
                  <c:v>687144447986814.25</c:v>
                </c:pt>
                <c:pt idx="40">
                  <c:v>691725802490570.75</c:v>
                </c:pt>
                <c:pt idx="41">
                  <c:v>696188058285259.5</c:v>
                </c:pt>
                <c:pt idx="42">
                  <c:v>700538015391201.5</c:v>
                </c:pt>
                <c:pt idx="43">
                  <c:v>704781957766815</c:v>
                </c:pt>
                <c:pt idx="44">
                  <c:v>708925700866794.38</c:v>
                </c:pt>
                <c:pt idx="45">
                  <c:v>712974634225211.5</c:v>
                </c:pt>
                <c:pt idx="46">
                  <c:v>716933759612008.38</c:v>
                </c:pt>
                <c:pt idx="47">
                  <c:v>720807725253070.25</c:v>
                </c:pt>
                <c:pt idx="48">
                  <c:v>724600856551113.5</c:v>
                </c:pt>
              </c:numCache>
            </c:numRef>
          </c:val>
          <c:extLst>
            <c:ext xmlns:c16="http://schemas.microsoft.com/office/drawing/2014/chart" uri="{C3380CC4-5D6E-409C-BE32-E72D297353CC}">
              <c16:uniqueId val="{00000006-BB3C-4E4E-8E62-BBD2176D274E}"/>
            </c:ext>
          </c:extLst>
        </c:ser>
        <c:ser>
          <c:idx val="7"/>
          <c:order val="7"/>
          <c:tx>
            <c:strRef>
              <c:f>'Predicted Energy Consumption'!$B$52</c:f>
              <c:strCache>
                <c:ptCount val="1"/>
                <c:pt idx="0">
                  <c:v>chemicals 20</c:v>
                </c:pt>
              </c:strCache>
            </c:strRef>
          </c:tx>
          <c:spPr>
            <a:solidFill>
              <a:schemeClr val="accent2">
                <a:lumMod val="60000"/>
              </a:schemeClr>
            </a:solidFill>
            <a:ln w="25400">
              <a:noFill/>
            </a:ln>
            <a:effectLst/>
          </c:spPr>
          <c:cat>
            <c:numRef>
              <c:f>'Predicted Energy Consumption'!$C$44:$AY$44</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Consumption'!$C$52:$AY$52</c:f>
              <c:numCache>
                <c:formatCode>0.00E+00</c:formatCode>
                <c:ptCount val="49"/>
                <c:pt idx="0">
                  <c:v>1455510435774561.3</c:v>
                </c:pt>
                <c:pt idx="1">
                  <c:v>1600649292641712</c:v>
                </c:pt>
                <c:pt idx="2">
                  <c:v>1699041809018925.3</c:v>
                </c:pt>
                <c:pt idx="3">
                  <c:v>1745682373117973</c:v>
                </c:pt>
                <c:pt idx="4">
                  <c:v>1796461865028282.8</c:v>
                </c:pt>
                <c:pt idx="5">
                  <c:v>1892964054936049.5</c:v>
                </c:pt>
                <c:pt idx="6">
                  <c:v>2008676602286031</c:v>
                </c:pt>
                <c:pt idx="7">
                  <c:v>2007202557096859</c:v>
                </c:pt>
                <c:pt idx="8">
                  <c:v>2126279476105459.5</c:v>
                </c:pt>
                <c:pt idx="9">
                  <c:v>2464959165140102</c:v>
                </c:pt>
                <c:pt idx="10">
                  <c:v>2602747866712499</c:v>
                </c:pt>
                <c:pt idx="11">
                  <c:v>2742328534808361</c:v>
                </c:pt>
                <c:pt idx="12">
                  <c:v>2855379146204226</c:v>
                </c:pt>
                <c:pt idx="13">
                  <c:v>2943364117036384</c:v>
                </c:pt>
                <c:pt idx="14">
                  <c:v>3028044033242934</c:v>
                </c:pt>
                <c:pt idx="15">
                  <c:v>3109646978996538.5</c:v>
                </c:pt>
                <c:pt idx="16">
                  <c:v>3188403363942189</c:v>
                </c:pt>
                <c:pt idx="17">
                  <c:v>3264539017483522</c:v>
                </c:pt>
                <c:pt idx="18">
                  <c:v>3338270553360930</c:v>
                </c:pt>
                <c:pt idx="19">
                  <c:v>3409802470883822</c:v>
                </c:pt>
                <c:pt idx="20">
                  <c:v>3479325546204707.5</c:v>
                </c:pt>
                <c:pt idx="21">
                  <c:v>3547016154396350.5</c:v>
                </c:pt>
                <c:pt idx="22">
                  <c:v>3613036242067669.5</c:v>
                </c:pt>
                <c:pt idx="23">
                  <c:v>3677533737318271</c:v>
                </c:pt>
                <c:pt idx="24">
                  <c:v>3740643238439578.5</c:v>
                </c:pt>
                <c:pt idx="25">
                  <c:v>3802486865901382.5</c:v>
                </c:pt>
                <c:pt idx="26">
                  <c:v>3863175195417483.5</c:v>
                </c:pt>
                <c:pt idx="27">
                  <c:v>3922808215032650</c:v>
                </c:pt>
                <c:pt idx="28">
                  <c:v>3981476267856822</c:v>
                </c:pt>
                <c:pt idx="29">
                  <c:v>4039260955732405.5</c:v>
                </c:pt>
                <c:pt idx="30">
                  <c:v>4096235988941953.5</c:v>
                </c:pt>
                <c:pt idx="31">
                  <c:v>4152467973999069.5</c:v>
                </c:pt>
                <c:pt idx="32">
                  <c:v>4208017136362546</c:v>
                </c:pt>
                <c:pt idx="33">
                  <c:v>4262937978142154.5</c:v>
                </c:pt>
                <c:pt idx="34">
                  <c:v>4317279872958731.5</c:v>
                </c:pt>
                <c:pt idx="35">
                  <c:v>4371087601409996.5</c:v>
                </c:pt>
                <c:pt idx="36">
                  <c:v>4424401831308402.5</c:v>
                </c:pt>
                <c:pt idx="37">
                  <c:v>4477259547184670.5</c:v>
                </c:pt>
                <c:pt idx="38">
                  <c:v>4529694433609621</c:v>
                </c:pt>
                <c:pt idx="39">
                  <c:v>4581737216773680</c:v>
                </c:pt>
                <c:pt idx="40">
                  <c:v>4633415968545552</c:v>
                </c:pt>
                <c:pt idx="41">
                  <c:v>4684756376944857</c:v>
                </c:pt>
                <c:pt idx="42">
                  <c:v>4735781986654928</c:v>
                </c:pt>
                <c:pt idx="43">
                  <c:v>4786514412877690</c:v>
                </c:pt>
                <c:pt idx="44">
                  <c:v>4836973531515836</c:v>
                </c:pt>
                <c:pt idx="45">
                  <c:v>4887177648367205</c:v>
                </c:pt>
                <c:pt idx="46">
                  <c:v>4937143649728669</c:v>
                </c:pt>
                <c:pt idx="47">
                  <c:v>4986887136549572</c:v>
                </c:pt>
                <c:pt idx="48">
                  <c:v>5036422544031959</c:v>
                </c:pt>
              </c:numCache>
            </c:numRef>
          </c:val>
          <c:extLst>
            <c:ext xmlns:c16="http://schemas.microsoft.com/office/drawing/2014/chart" uri="{C3380CC4-5D6E-409C-BE32-E72D297353CC}">
              <c16:uniqueId val="{00000007-BB3C-4E4E-8E62-BBD2176D274E}"/>
            </c:ext>
          </c:extLst>
        </c:ser>
        <c:ser>
          <c:idx val="8"/>
          <c:order val="8"/>
          <c:tx>
            <c:strRef>
              <c:f>'Predicted Energy Consumption'!$B$53</c:f>
              <c:strCache>
                <c:ptCount val="1"/>
                <c:pt idx="0">
                  <c:v>rubber and plastic products 22</c:v>
                </c:pt>
              </c:strCache>
            </c:strRef>
          </c:tx>
          <c:spPr>
            <a:solidFill>
              <a:schemeClr val="accent3">
                <a:lumMod val="60000"/>
              </a:schemeClr>
            </a:solidFill>
            <a:ln w="25400">
              <a:noFill/>
            </a:ln>
            <a:effectLst/>
          </c:spPr>
          <c:cat>
            <c:numRef>
              <c:f>'Predicted Energy Consumption'!$C$44:$AY$44</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Consumption'!$C$53:$AY$53</c:f>
              <c:numCache>
                <c:formatCode>0.00E+00</c:formatCode>
                <c:ptCount val="49"/>
                <c:pt idx="0">
                  <c:v>349597796173539.06</c:v>
                </c:pt>
                <c:pt idx="1">
                  <c:v>374963657137202.81</c:v>
                </c:pt>
                <c:pt idx="2">
                  <c:v>399428712707483.69</c:v>
                </c:pt>
                <c:pt idx="3">
                  <c:v>400820866497257.13</c:v>
                </c:pt>
                <c:pt idx="4">
                  <c:v>422545972329332.13</c:v>
                </c:pt>
                <c:pt idx="5">
                  <c:v>460417332409464.38</c:v>
                </c:pt>
                <c:pt idx="6">
                  <c:v>469568696292239</c:v>
                </c:pt>
                <c:pt idx="7">
                  <c:v>486701059474718.88</c:v>
                </c:pt>
                <c:pt idx="8">
                  <c:v>505256285721746.44</c:v>
                </c:pt>
                <c:pt idx="9">
                  <c:v>563804884054658</c:v>
                </c:pt>
                <c:pt idx="10">
                  <c:v>583755979598880.5</c:v>
                </c:pt>
                <c:pt idx="11">
                  <c:v>602784900792717.25</c:v>
                </c:pt>
                <c:pt idx="12">
                  <c:v>620933049078982.75</c:v>
                </c:pt>
                <c:pt idx="13">
                  <c:v>638263058210588.38</c:v>
                </c:pt>
                <c:pt idx="14">
                  <c:v>654843465180308</c:v>
                </c:pt>
                <c:pt idx="15">
                  <c:v>670741567042500.13</c:v>
                </c:pt>
                <c:pt idx="16">
                  <c:v>686020217600345.5</c:v>
                </c:pt>
                <c:pt idx="17">
                  <c:v>700736589413352.75</c:v>
                </c:pt>
                <c:pt idx="18">
                  <c:v>714941926174988.38</c:v>
                </c:pt>
                <c:pt idx="19">
                  <c:v>728681782790778.5</c:v>
                </c:pt>
                <c:pt idx="20">
                  <c:v>741996487198010.38</c:v>
                </c:pt>
                <c:pt idx="21">
                  <c:v>754921682198225.88</c:v>
                </c:pt>
                <c:pt idx="22">
                  <c:v>767488872922028.5</c:v>
                </c:pt>
                <c:pt idx="23">
                  <c:v>779725942747653.88</c:v>
                </c:pt>
                <c:pt idx="24">
                  <c:v>791657621140165.25</c:v>
                </c:pt>
                <c:pt idx="25">
                  <c:v>803305898207439.88</c:v>
                </c:pt>
                <c:pt idx="26">
                  <c:v>814690386785017</c:v>
                </c:pt>
                <c:pt idx="27">
                  <c:v>825828635840249</c:v>
                </c:pt>
                <c:pt idx="28">
                  <c:v>836736400242902.63</c:v>
                </c:pt>
                <c:pt idx="29">
                  <c:v>847427872253663.75</c:v>
                </c:pt>
                <c:pt idx="30">
                  <c:v>857915879883336.38</c:v>
                </c:pt>
                <c:pt idx="31">
                  <c:v>860990956423396.5</c:v>
                </c:pt>
                <c:pt idx="32">
                  <c:v>862071751223417.13</c:v>
                </c:pt>
                <c:pt idx="33">
                  <c:v>863099603401737</c:v>
                </c:pt>
                <c:pt idx="34">
                  <c:v>864080108309723.63</c:v>
                </c:pt>
                <c:pt idx="35">
                  <c:v>865018162165771</c:v>
                </c:pt>
                <c:pt idx="36">
                  <c:v>865918061924892</c:v>
                </c:pt>
                <c:pt idx="37">
                  <c:v>866783589504875</c:v>
                </c:pt>
                <c:pt idx="38">
                  <c:v>867618082977583.75</c:v>
                </c:pt>
                <c:pt idx="39">
                  <c:v>868424496881610.75</c:v>
                </c:pt>
                <c:pt idx="40">
                  <c:v>869205453439770.88</c:v>
                </c:pt>
                <c:pt idx="41">
                  <c:v>869963286157694.63</c:v>
                </c:pt>
                <c:pt idx="42">
                  <c:v>870700077027397</c:v>
                </c:pt>
                <c:pt idx="43">
                  <c:v>871417688351641.13</c:v>
                </c:pt>
                <c:pt idx="44">
                  <c:v>872117790033748.13</c:v>
                </c:pt>
                <c:pt idx="45">
                  <c:v>872801883036529.38</c:v>
                </c:pt>
                <c:pt idx="46">
                  <c:v>873471319597422.75</c:v>
                </c:pt>
                <c:pt idx="47">
                  <c:v>874127320690952</c:v>
                </c:pt>
                <c:pt idx="48">
                  <c:v>874770991149847.13</c:v>
                </c:pt>
              </c:numCache>
            </c:numRef>
          </c:val>
          <c:extLst>
            <c:ext xmlns:c16="http://schemas.microsoft.com/office/drawing/2014/chart" uri="{C3380CC4-5D6E-409C-BE32-E72D297353CC}">
              <c16:uniqueId val="{00000008-BB3C-4E4E-8E62-BBD2176D274E}"/>
            </c:ext>
          </c:extLst>
        </c:ser>
        <c:ser>
          <c:idx val="9"/>
          <c:order val="9"/>
          <c:tx>
            <c:strRef>
              <c:f>'Predicted Energy Consumption'!$B$54</c:f>
              <c:strCache>
                <c:ptCount val="1"/>
                <c:pt idx="0">
                  <c:v>glass and glass products 231</c:v>
                </c:pt>
              </c:strCache>
            </c:strRef>
          </c:tx>
          <c:spPr>
            <a:solidFill>
              <a:schemeClr val="accent4">
                <a:lumMod val="60000"/>
              </a:schemeClr>
            </a:solidFill>
            <a:ln w="25400">
              <a:noFill/>
            </a:ln>
            <a:effectLst/>
          </c:spPr>
          <c:cat>
            <c:numRef>
              <c:f>'Predicted Energy Consumption'!$C$44:$AY$44</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Consumption'!$C$54:$AY$54</c:f>
              <c:numCache>
                <c:formatCode>0.00E+00</c:formatCode>
                <c:ptCount val="49"/>
                <c:pt idx="0">
                  <c:v>1007011714119209.9</c:v>
                </c:pt>
                <c:pt idx="1">
                  <c:v>1074309383716511.1</c:v>
                </c:pt>
                <c:pt idx="2">
                  <c:v>1134339191617202.3</c:v>
                </c:pt>
                <c:pt idx="3">
                  <c:v>1059613289666134.9</c:v>
                </c:pt>
                <c:pt idx="4">
                  <c:v>1087787343200836.3</c:v>
                </c:pt>
                <c:pt idx="5">
                  <c:v>1127740109682345.3</c:v>
                </c:pt>
                <c:pt idx="6">
                  <c:v>1196433345211061.8</c:v>
                </c:pt>
                <c:pt idx="7">
                  <c:v>1283183634307131.8</c:v>
                </c:pt>
                <c:pt idx="8">
                  <c:v>1340811294492135.3</c:v>
                </c:pt>
                <c:pt idx="9">
                  <c:v>1474136715132193.8</c:v>
                </c:pt>
                <c:pt idx="10">
                  <c:v>1455764446584927.5</c:v>
                </c:pt>
                <c:pt idx="11">
                  <c:v>1426688273431593.5</c:v>
                </c:pt>
                <c:pt idx="12">
                  <c:v>1387712516547978.3</c:v>
                </c:pt>
                <c:pt idx="13">
                  <c:v>1339629474226741</c:v>
                </c:pt>
                <c:pt idx="14">
                  <c:v>1283194907523458</c:v>
                </c:pt>
                <c:pt idx="15">
                  <c:v>1219115253702276.3</c:v>
                </c:pt>
                <c:pt idx="16">
                  <c:v>1148041804299793.5</c:v>
                </c:pt>
                <c:pt idx="17">
                  <c:v>1117060508799871.3</c:v>
                </c:pt>
                <c:pt idx="18">
                  <c:v>1148017678618206</c:v>
                </c:pt>
                <c:pt idx="19">
                  <c:v>1177607370304379</c:v>
                </c:pt>
                <c:pt idx="20">
                  <c:v>1205915469659275</c:v>
                </c:pt>
                <c:pt idx="21">
                  <c:v>1233024053233983.5</c:v>
                </c:pt>
                <c:pt idx="22">
                  <c:v>1259010804729586.8</c:v>
                </c:pt>
                <c:pt idx="23">
                  <c:v>1283948723773150.3</c:v>
                </c:pt>
                <c:pt idx="24">
                  <c:v>1307906041480252.8</c:v>
                </c:pt>
                <c:pt idx="25">
                  <c:v>1330946278907035.5</c:v>
                </c:pt>
                <c:pt idx="26">
                  <c:v>1353128401010099.8</c:v>
                </c:pt>
                <c:pt idx="27">
                  <c:v>1374507031312127.8</c:v>
                </c:pt>
                <c:pt idx="28">
                  <c:v>1395132702016911.5</c:v>
                </c:pt>
                <c:pt idx="29">
                  <c:v>1415052121517130</c:v>
                </c:pt>
                <c:pt idx="30">
                  <c:v>1434308446630364.3</c:v>
                </c:pt>
                <c:pt idx="31">
                  <c:v>1452941550901463</c:v>
                </c:pt>
                <c:pt idx="32">
                  <c:v>1470988283254995.5</c:v>
                </c:pt>
                <c:pt idx="33">
                  <c:v>1488482713425121</c:v>
                </c:pt>
                <c:pt idx="34">
                  <c:v>1505456362131558</c:v>
                </c:pt>
                <c:pt idx="35">
                  <c:v>1521938415060382.3</c:v>
                </c:pt>
                <c:pt idx="36">
                  <c:v>1537955920465850.3</c:v>
                </c:pt>
                <c:pt idx="37">
                  <c:v>1553533970720198</c:v>
                </c:pt>
                <c:pt idx="38">
                  <c:v>1572186994829303.5</c:v>
                </c:pt>
                <c:pt idx="39">
                  <c:v>1592478275414825</c:v>
                </c:pt>
                <c:pt idx="40">
                  <c:v>1612598654433209.8</c:v>
                </c:pt>
                <c:pt idx="41">
                  <c:v>1632558767896065.3</c:v>
                </c:pt>
                <c:pt idx="42">
                  <c:v>1652368446412469.3</c:v>
                </c:pt>
                <c:pt idx="43">
                  <c:v>1672036788845596.3</c:v>
                </c:pt>
                <c:pt idx="44">
                  <c:v>1691572228475717</c:v>
                </c:pt>
                <c:pt idx="45">
                  <c:v>1710982592434260</c:v>
                </c:pt>
                <c:pt idx="46">
                  <c:v>1730275155107335.3</c:v>
                </c:pt>
                <c:pt idx="47">
                  <c:v>1749456686142837.3</c:v>
                </c:pt>
                <c:pt idx="48">
                  <c:v>1768533493633782.3</c:v>
                </c:pt>
              </c:numCache>
            </c:numRef>
          </c:val>
          <c:extLst>
            <c:ext xmlns:c16="http://schemas.microsoft.com/office/drawing/2014/chart" uri="{C3380CC4-5D6E-409C-BE32-E72D297353CC}">
              <c16:uniqueId val="{00000009-BB3C-4E4E-8E62-BBD2176D274E}"/>
            </c:ext>
          </c:extLst>
        </c:ser>
        <c:ser>
          <c:idx val="10"/>
          <c:order val="10"/>
          <c:tx>
            <c:strRef>
              <c:f>'Predicted Energy Consumption'!$B$55</c:f>
              <c:strCache>
                <c:ptCount val="1"/>
                <c:pt idx="0">
                  <c:v>cement and other nonmetallic minerals 239</c:v>
                </c:pt>
              </c:strCache>
            </c:strRef>
          </c:tx>
          <c:spPr>
            <a:solidFill>
              <a:schemeClr val="accent5">
                <a:lumMod val="60000"/>
              </a:schemeClr>
            </a:solidFill>
            <a:ln w="25400">
              <a:noFill/>
            </a:ln>
            <a:effectLst/>
          </c:spPr>
          <c:cat>
            <c:numRef>
              <c:f>'Predicted Energy Consumption'!$C$44:$AY$44</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Consumption'!$C$55:$AY$55</c:f>
              <c:numCache>
                <c:formatCode>0.00E+00</c:formatCode>
                <c:ptCount val="49"/>
                <c:pt idx="0">
                  <c:v>132534405643075.69</c:v>
                </c:pt>
                <c:pt idx="1">
                  <c:v>139638484540889.48</c:v>
                </c:pt>
                <c:pt idx="2">
                  <c:v>151099868315028.06</c:v>
                </c:pt>
                <c:pt idx="3">
                  <c:v>147059892611372.19</c:v>
                </c:pt>
                <c:pt idx="4">
                  <c:v>142678702743556.19</c:v>
                </c:pt>
                <c:pt idx="5">
                  <c:v>144630447762552.09</c:v>
                </c:pt>
                <c:pt idx="6">
                  <c:v>153829581628309.06</c:v>
                </c:pt>
                <c:pt idx="7">
                  <c:v>170409177864849.53</c:v>
                </c:pt>
                <c:pt idx="8">
                  <c:v>170108909400388.63</c:v>
                </c:pt>
                <c:pt idx="9">
                  <c:v>166800690086349.78</c:v>
                </c:pt>
                <c:pt idx="10">
                  <c:v>157185263065969.53</c:v>
                </c:pt>
                <c:pt idx="11">
                  <c:v>145895995407848.78</c:v>
                </c:pt>
                <c:pt idx="12">
                  <c:v>133036200801845.13</c:v>
                </c:pt>
                <c:pt idx="13">
                  <c:v>118718044678759.67</c:v>
                </c:pt>
                <c:pt idx="14">
                  <c:v>110090008713441.55</c:v>
                </c:pt>
                <c:pt idx="15">
                  <c:v>113270989809204.75</c:v>
                </c:pt>
                <c:pt idx="16">
                  <c:v>116284926499390.31</c:v>
                </c:pt>
                <c:pt idx="17">
                  <c:v>119142201152568.83</c:v>
                </c:pt>
                <c:pt idx="18">
                  <c:v>121853286459562.88</c:v>
                </c:pt>
                <c:pt idx="19">
                  <c:v>124428411410255.25</c:v>
                </c:pt>
                <c:pt idx="20">
                  <c:v>126877362433587.69</c:v>
                </c:pt>
                <c:pt idx="21">
                  <c:v>129209372209520.25</c:v>
                </c:pt>
                <c:pt idx="22">
                  <c:v>131433065921554.14</c:v>
                </c:pt>
                <c:pt idx="23">
                  <c:v>133556445081720.36</c:v>
                </c:pt>
                <c:pt idx="24">
                  <c:v>135586895590697.72</c:v>
                </c:pt>
                <c:pt idx="25">
                  <c:v>137531210971034.66</c:v>
                </c:pt>
                <c:pt idx="26">
                  <c:v>139395624589496.69</c:v>
                </c:pt>
                <c:pt idx="27">
                  <c:v>141185846659408.81</c:v>
                </c:pt>
                <c:pt idx="28">
                  <c:v>142907103185215.25</c:v>
                </c:pt>
                <c:pt idx="29">
                  <c:v>144564174969340.34</c:v>
                </c:pt>
                <c:pt idx="30">
                  <c:v>146161435471448.81</c:v>
                </c:pt>
                <c:pt idx="31">
                  <c:v>147702886777389.59</c:v>
                </c:pt>
                <c:pt idx="32">
                  <c:v>149192193258592.38</c:v>
                </c:pt>
                <c:pt idx="33">
                  <c:v>150632712724086.84</c:v>
                </c:pt>
                <c:pt idx="34">
                  <c:v>152027525016159.53</c:v>
                </c:pt>
                <c:pt idx="35">
                  <c:v>153379458098186.28</c:v>
                </c:pt>
                <c:pt idx="36">
                  <c:v>154691111744450.97</c:v>
                </c:pt>
                <c:pt idx="37">
                  <c:v>155964878977831.97</c:v>
                </c:pt>
                <c:pt idx="38">
                  <c:v>157202965419802.66</c:v>
                </c:pt>
                <c:pt idx="39">
                  <c:v>158407406723932.09</c:v>
                </c:pt>
                <c:pt idx="40">
                  <c:v>159580084262927.59</c:v>
                </c:pt>
                <c:pt idx="41">
                  <c:v>160722739233119</c:v>
                </c:pt>
                <c:pt idx="42">
                  <c:v>161836985331038.47</c:v>
                </c:pt>
                <c:pt idx="43">
                  <c:v>162924320145902.41</c:v>
                </c:pt>
                <c:pt idx="44">
                  <c:v>163465080842480.31</c:v>
                </c:pt>
                <c:pt idx="45">
                  <c:v>163591011936147.97</c:v>
                </c:pt>
                <c:pt idx="46">
                  <c:v>163706509600808</c:v>
                </c:pt>
                <c:pt idx="47">
                  <c:v>163812385653961.28</c:v>
                </c:pt>
                <c:pt idx="48">
                  <c:v>163909383566101.78</c:v>
                </c:pt>
              </c:numCache>
            </c:numRef>
          </c:val>
          <c:extLst>
            <c:ext xmlns:c16="http://schemas.microsoft.com/office/drawing/2014/chart" uri="{C3380CC4-5D6E-409C-BE32-E72D297353CC}">
              <c16:uniqueId val="{0000000A-BB3C-4E4E-8E62-BBD2176D274E}"/>
            </c:ext>
          </c:extLst>
        </c:ser>
        <c:ser>
          <c:idx val="11"/>
          <c:order val="11"/>
          <c:tx>
            <c:strRef>
              <c:f>'Predicted Energy Consumption'!$B$56</c:f>
              <c:strCache>
                <c:ptCount val="1"/>
                <c:pt idx="0">
                  <c:v>iron and steel 241</c:v>
                </c:pt>
              </c:strCache>
            </c:strRef>
          </c:tx>
          <c:spPr>
            <a:solidFill>
              <a:schemeClr val="accent6">
                <a:lumMod val="60000"/>
              </a:schemeClr>
            </a:solidFill>
            <a:ln w="25400">
              <a:noFill/>
            </a:ln>
            <a:effectLst/>
          </c:spPr>
          <c:cat>
            <c:numRef>
              <c:f>'Predicted Energy Consumption'!$C$44:$AY$44</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Consumption'!$C$56:$AY$56</c:f>
              <c:numCache>
                <c:formatCode>0.00E+00</c:formatCode>
                <c:ptCount val="49"/>
                <c:pt idx="0">
                  <c:v>1781315368281215</c:v>
                </c:pt>
                <c:pt idx="1">
                  <c:v>1946364071627108.8</c:v>
                </c:pt>
                <c:pt idx="2">
                  <c:v>1977540809806419.5</c:v>
                </c:pt>
                <c:pt idx="3">
                  <c:v>1819562063941923</c:v>
                </c:pt>
                <c:pt idx="4">
                  <c:v>1802180614419606.5</c:v>
                </c:pt>
                <c:pt idx="5">
                  <c:v>1905182934154623.3</c:v>
                </c:pt>
                <c:pt idx="6">
                  <c:v>2095860233370584.3</c:v>
                </c:pt>
                <c:pt idx="7">
                  <c:v>2204134311941875.3</c:v>
                </c:pt>
                <c:pt idx="8">
                  <c:v>2315329183758376.5</c:v>
                </c:pt>
                <c:pt idx="9">
                  <c:v>2590154694656982</c:v>
                </c:pt>
                <c:pt idx="10">
                  <c:v>2787728250864493.5</c:v>
                </c:pt>
                <c:pt idx="11">
                  <c:v>2907113880927649</c:v>
                </c:pt>
                <c:pt idx="12">
                  <c:v>3022156458178549.5</c:v>
                </c:pt>
                <c:pt idx="13">
                  <c:v>3134084020155494.5</c:v>
                </c:pt>
                <c:pt idx="14">
                  <c:v>3243036450782395.5</c:v>
                </c:pt>
                <c:pt idx="15">
                  <c:v>3349176988073660.5</c:v>
                </c:pt>
                <c:pt idx="16">
                  <c:v>3452681259412189.5</c:v>
                </c:pt>
                <c:pt idx="17">
                  <c:v>3553729145936711</c:v>
                </c:pt>
                <c:pt idx="18">
                  <c:v>3652498955031413</c:v>
                </c:pt>
                <c:pt idx="19">
                  <c:v>3749163415472112.5</c:v>
                </c:pt>
                <c:pt idx="20">
                  <c:v>3843887072956411</c:v>
                </c:pt>
                <c:pt idx="21">
                  <c:v>3936824735175847.5</c:v>
                </c:pt>
                <c:pt idx="22">
                  <c:v>4028120684520584</c:v>
                </c:pt>
                <c:pt idx="23">
                  <c:v>4117908437717443</c:v>
                </c:pt>
                <c:pt idx="24">
                  <c:v>4206310883313874.5</c:v>
                </c:pt>
                <c:pt idx="25">
                  <c:v>4293440669909652.5</c:v>
                </c:pt>
                <c:pt idx="26">
                  <c:v>4379400751310024</c:v>
                </c:pt>
                <c:pt idx="27">
                  <c:v>4464285020598500.5</c:v>
                </c:pt>
                <c:pt idx="28">
                  <c:v>4548178984833743</c:v>
                </c:pt>
                <c:pt idx="29">
                  <c:v>4631160446888137</c:v>
                </c:pt>
                <c:pt idx="30">
                  <c:v>4713300171930735</c:v>
                </c:pt>
                <c:pt idx="31">
                  <c:v>4794662524092131</c:v>
                </c:pt>
                <c:pt idx="32">
                  <c:v>4875306064642646</c:v>
                </c:pt>
                <c:pt idx="33">
                  <c:v>4955284107126429</c:v>
                </c:pt>
                <c:pt idx="34">
                  <c:v>5034645227753307</c:v>
                </c:pt>
                <c:pt idx="35">
                  <c:v>5113433731291955</c:v>
                </c:pt>
                <c:pt idx="36">
                  <c:v>5191690073977961</c:v>
                </c:pt>
                <c:pt idx="37">
                  <c:v>5269451245740487</c:v>
                </c:pt>
                <c:pt idx="38">
                  <c:v>5346751114498904</c:v>
                </c:pt>
                <c:pt idx="39">
                  <c:v>5423620735490111</c:v>
                </c:pt>
                <c:pt idx="40">
                  <c:v>5500088628631470</c:v>
                </c:pt>
                <c:pt idx="41">
                  <c:v>5576181026862980</c:v>
                </c:pt>
                <c:pt idx="42">
                  <c:v>5651922098278096</c:v>
                </c:pt>
                <c:pt idx="43">
                  <c:v>5727334144679911</c:v>
                </c:pt>
                <c:pt idx="44">
                  <c:v>5802437779003740</c:v>
                </c:pt>
                <c:pt idx="45">
                  <c:v>5877252083843346</c:v>
                </c:pt>
                <c:pt idx="46">
                  <c:v>5951794753116310</c:v>
                </c:pt>
                <c:pt idx="47">
                  <c:v>6026082218707891</c:v>
                </c:pt>
                <c:pt idx="48">
                  <c:v>6100129763748370</c:v>
                </c:pt>
              </c:numCache>
            </c:numRef>
          </c:val>
          <c:extLst>
            <c:ext xmlns:c16="http://schemas.microsoft.com/office/drawing/2014/chart" uri="{C3380CC4-5D6E-409C-BE32-E72D297353CC}">
              <c16:uniqueId val="{0000000B-BB3C-4E4E-8E62-BBD2176D274E}"/>
            </c:ext>
          </c:extLst>
        </c:ser>
        <c:ser>
          <c:idx val="12"/>
          <c:order val="12"/>
          <c:tx>
            <c:strRef>
              <c:f>'Predicted Energy Consumption'!$B$57</c:f>
              <c:strCache>
                <c:ptCount val="1"/>
                <c:pt idx="0">
                  <c:v>other metals 242</c:v>
                </c:pt>
              </c:strCache>
            </c:strRef>
          </c:tx>
          <c:spPr>
            <a:solidFill>
              <a:schemeClr val="accent1">
                <a:lumMod val="80000"/>
                <a:lumOff val="20000"/>
              </a:schemeClr>
            </a:solidFill>
            <a:ln w="25400">
              <a:noFill/>
            </a:ln>
            <a:effectLst/>
          </c:spPr>
          <c:cat>
            <c:numRef>
              <c:f>'Predicted Energy Consumption'!$C$44:$AY$44</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Consumption'!$C$57:$AY$57</c:f>
              <c:numCache>
                <c:formatCode>0.00E+00</c:formatCode>
                <c:ptCount val="49"/>
                <c:pt idx="0">
                  <c:v>1303124190060649.5</c:v>
                </c:pt>
                <c:pt idx="1">
                  <c:v>1403724362079979</c:v>
                </c:pt>
                <c:pt idx="2">
                  <c:v>1927645062581284</c:v>
                </c:pt>
                <c:pt idx="3">
                  <c:v>1878547756500283.5</c:v>
                </c:pt>
                <c:pt idx="4">
                  <c:v>1935168834901015</c:v>
                </c:pt>
                <c:pt idx="5">
                  <c:v>2174714826707989.3</c:v>
                </c:pt>
                <c:pt idx="6">
                  <c:v>2285479768677649</c:v>
                </c:pt>
                <c:pt idx="7">
                  <c:v>2277150730930500</c:v>
                </c:pt>
                <c:pt idx="8">
                  <c:v>2433853335821037.5</c:v>
                </c:pt>
                <c:pt idx="9">
                  <c:v>2755487319118406</c:v>
                </c:pt>
                <c:pt idx="10">
                  <c:v>2862083602608179.5</c:v>
                </c:pt>
                <c:pt idx="11">
                  <c:v>2947082235858618.5</c:v>
                </c:pt>
                <c:pt idx="12">
                  <c:v>3026057679903890.5</c:v>
                </c:pt>
                <c:pt idx="13">
                  <c:v>3099394335767447</c:v>
                </c:pt>
                <c:pt idx="14">
                  <c:v>3167493743743218.5</c:v>
                </c:pt>
                <c:pt idx="15">
                  <c:v>3230757566133982.5</c:v>
                </c:pt>
                <c:pt idx="16">
                  <c:v>3289576258034265</c:v>
                </c:pt>
                <c:pt idx="17">
                  <c:v>3344321809576665</c:v>
                </c:pt>
                <c:pt idx="18">
                  <c:v>3395343436598134</c:v>
                </c:pt>
                <c:pt idx="19">
                  <c:v>3442965388842589</c:v>
                </c:pt>
                <c:pt idx="20">
                  <c:v>3487486248582581</c:v>
                </c:pt>
                <c:pt idx="21">
                  <c:v>3529179247196803</c:v>
                </c:pt>
                <c:pt idx="22">
                  <c:v>3568293247950131.5</c:v>
                </c:pt>
                <c:pt idx="23">
                  <c:v>3605054137430761</c:v>
                </c:pt>
                <c:pt idx="24">
                  <c:v>3639666440796678.5</c:v>
                </c:pt>
                <c:pt idx="25">
                  <c:v>3672315031235355</c:v>
                </c:pt>
                <c:pt idx="26">
                  <c:v>3703166845358836</c:v>
                </c:pt>
                <c:pt idx="27">
                  <c:v>3732372546648924.5</c:v>
                </c:pt>
                <c:pt idx="28">
                  <c:v>3760068101046682</c:v>
                </c:pt>
                <c:pt idx="29">
                  <c:v>3786376244385175.5</c:v>
                </c:pt>
                <c:pt idx="30">
                  <c:v>3811407832215474.5</c:v>
                </c:pt>
                <c:pt idx="31">
                  <c:v>3835263069928912.5</c:v>
                </c:pt>
                <c:pt idx="32">
                  <c:v>3858032625895068.5</c:v>
                </c:pt>
                <c:pt idx="33">
                  <c:v>3879798633338203.5</c:v>
                </c:pt>
                <c:pt idx="34">
                  <c:v>3900635588400753.5</c:v>
                </c:pt>
                <c:pt idx="35">
                  <c:v>3920611152688627.5</c:v>
                </c:pt>
                <c:pt idx="36">
                  <c:v>3939786868842012</c:v>
                </c:pt>
                <c:pt idx="37">
                  <c:v>3958218797536432</c:v>
                </c:pt>
                <c:pt idx="38">
                  <c:v>3975958083935697</c:v>
                </c:pt>
                <c:pt idx="39">
                  <c:v>3993051461094270</c:v>
                </c:pt>
                <c:pt idx="40">
                  <c:v>4009541697209769.5</c:v>
                </c:pt>
                <c:pt idx="41">
                  <c:v>4025467993007859</c:v>
                </c:pt>
                <c:pt idx="42">
                  <c:v>4040866334927421.5</c:v>
                </c:pt>
                <c:pt idx="43">
                  <c:v>4055769809187810</c:v>
                </c:pt>
                <c:pt idx="44">
                  <c:v>4070208881270440</c:v>
                </c:pt>
                <c:pt idx="45">
                  <c:v>4084211644840807</c:v>
                </c:pt>
                <c:pt idx="46">
                  <c:v>4097804043677033</c:v>
                </c:pt>
                <c:pt idx="47">
                  <c:v>4111010069755226</c:v>
                </c:pt>
                <c:pt idx="48">
                  <c:v>4123851940270409</c:v>
                </c:pt>
              </c:numCache>
            </c:numRef>
          </c:val>
          <c:extLst>
            <c:ext xmlns:c16="http://schemas.microsoft.com/office/drawing/2014/chart" uri="{C3380CC4-5D6E-409C-BE32-E72D297353CC}">
              <c16:uniqueId val="{0000000C-BB3C-4E4E-8E62-BBD2176D274E}"/>
            </c:ext>
          </c:extLst>
        </c:ser>
        <c:ser>
          <c:idx val="13"/>
          <c:order val="13"/>
          <c:tx>
            <c:strRef>
              <c:f>'Predicted Energy Consumption'!$B$58</c:f>
              <c:strCache>
                <c:ptCount val="1"/>
                <c:pt idx="0">
                  <c:v>metal products except machinery and vehicles 25</c:v>
                </c:pt>
              </c:strCache>
            </c:strRef>
          </c:tx>
          <c:spPr>
            <a:solidFill>
              <a:schemeClr val="accent2">
                <a:lumMod val="80000"/>
                <a:lumOff val="20000"/>
              </a:schemeClr>
            </a:solidFill>
            <a:ln w="25400">
              <a:noFill/>
            </a:ln>
            <a:effectLst/>
          </c:spPr>
          <c:cat>
            <c:numRef>
              <c:f>'Predicted Energy Consumption'!$C$44:$AY$44</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Consumption'!$C$58:$AY$58</c:f>
              <c:numCache>
                <c:formatCode>0.00E+00</c:formatCode>
                <c:ptCount val="49"/>
                <c:pt idx="0">
                  <c:v>354036992449262.31</c:v>
                </c:pt>
                <c:pt idx="1">
                  <c:v>413967848242346.69</c:v>
                </c:pt>
                <c:pt idx="2">
                  <c:v>444465570234978.56</c:v>
                </c:pt>
                <c:pt idx="3">
                  <c:v>431359534189588.19</c:v>
                </c:pt>
                <c:pt idx="4">
                  <c:v>467695430530999.88</c:v>
                </c:pt>
                <c:pt idx="5">
                  <c:v>630690024608649.88</c:v>
                </c:pt>
                <c:pt idx="6">
                  <c:v>553848594839789.75</c:v>
                </c:pt>
                <c:pt idx="7">
                  <c:v>570796702373623.13</c:v>
                </c:pt>
                <c:pt idx="8">
                  <c:v>529516612793531.31</c:v>
                </c:pt>
                <c:pt idx="9">
                  <c:v>598262635157466.25</c:v>
                </c:pt>
                <c:pt idx="10">
                  <c:v>613272942043834.25</c:v>
                </c:pt>
                <c:pt idx="11">
                  <c:v>627173311944305.13</c:v>
                </c:pt>
                <c:pt idx="12">
                  <c:v>640039436650015.13</c:v>
                </c:pt>
                <c:pt idx="13">
                  <c:v>651951623162846.75</c:v>
                </c:pt>
                <c:pt idx="14">
                  <c:v>662990974314865.88</c:v>
                </c:pt>
                <c:pt idx="15">
                  <c:v>673236688243357.13</c:v>
                </c:pt>
                <c:pt idx="16">
                  <c:v>682764262749527.25</c:v>
                </c:pt>
                <c:pt idx="17">
                  <c:v>691644399162965.5</c:v>
                </c:pt>
                <c:pt idx="18">
                  <c:v>699942426165195.63</c:v>
                </c:pt>
                <c:pt idx="19">
                  <c:v>707718095806369.75</c:v>
                </c:pt>
                <c:pt idx="20">
                  <c:v>715025635313576.75</c:v>
                </c:pt>
                <c:pt idx="21">
                  <c:v>721913966124719.63</c:v>
                </c:pt>
                <c:pt idx="22">
                  <c:v>728427024750728.38</c:v>
                </c:pt>
                <c:pt idx="23">
                  <c:v>734604138524548</c:v>
                </c:pt>
                <c:pt idx="24">
                  <c:v>740480423520459.25</c:v>
                </c:pt>
                <c:pt idx="25">
                  <c:v>746087182604032.25</c:v>
                </c:pt>
                <c:pt idx="26">
                  <c:v>751452289403890.5</c:v>
                </c:pt>
                <c:pt idx="27">
                  <c:v>756600549616138.88</c:v>
                </c:pt>
                <c:pt idx="28">
                  <c:v>761554034996768.88</c:v>
                </c:pt>
                <c:pt idx="29">
                  <c:v>766332388097916.63</c:v>
                </c:pt>
                <c:pt idx="30">
                  <c:v>770953097597408.5</c:v>
                </c:pt>
                <c:pt idx="31">
                  <c:v>775431745214242</c:v>
                </c:pt>
                <c:pt idx="32">
                  <c:v>779782225887820.88</c:v>
                </c:pt>
                <c:pt idx="33">
                  <c:v>784016943266642.5</c:v>
                </c:pt>
                <c:pt idx="34">
                  <c:v>788146982706132.88</c:v>
                </c:pt>
                <c:pt idx="35">
                  <c:v>792182263988315.63</c:v>
                </c:pt>
                <c:pt idx="36">
                  <c:v>796131675900018.5</c:v>
                </c:pt>
                <c:pt idx="37">
                  <c:v>800003194677843.25</c:v>
                </c:pt>
                <c:pt idx="38">
                  <c:v>803803988171417.38</c:v>
                </c:pt>
                <c:pt idx="39">
                  <c:v>807540507408462.75</c:v>
                </c:pt>
                <c:pt idx="40">
                  <c:v>811218567076513.25</c:v>
                </c:pt>
                <c:pt idx="41">
                  <c:v>814843416273582.25</c:v>
                </c:pt>
                <c:pt idx="42">
                  <c:v>818419800727662.25</c:v>
                </c:pt>
                <c:pt idx="43">
                  <c:v>821952017544686.38</c:v>
                </c:pt>
                <c:pt idx="44">
                  <c:v>825443963417206.5</c:v>
                </c:pt>
                <c:pt idx="45">
                  <c:v>828899177111873.38</c:v>
                </c:pt>
                <c:pt idx="46">
                  <c:v>832320876951743.75</c:v>
                </c:pt>
                <c:pt idx="47">
                  <c:v>835711993919550.38</c:v>
                </c:pt>
                <c:pt idx="48">
                  <c:v>839075200928212</c:v>
                </c:pt>
              </c:numCache>
            </c:numRef>
          </c:val>
          <c:extLst>
            <c:ext xmlns:c16="http://schemas.microsoft.com/office/drawing/2014/chart" uri="{C3380CC4-5D6E-409C-BE32-E72D297353CC}">
              <c16:uniqueId val="{0000000D-BB3C-4E4E-8E62-BBD2176D274E}"/>
            </c:ext>
          </c:extLst>
        </c:ser>
        <c:ser>
          <c:idx val="14"/>
          <c:order val="14"/>
          <c:tx>
            <c:strRef>
              <c:f>'Predicted Energy Consumption'!$B$59</c:f>
              <c:strCache>
                <c:ptCount val="1"/>
                <c:pt idx="0">
                  <c:v>computers and electronics 26</c:v>
                </c:pt>
              </c:strCache>
            </c:strRef>
          </c:tx>
          <c:spPr>
            <a:solidFill>
              <a:schemeClr val="accent3">
                <a:lumMod val="80000"/>
                <a:lumOff val="20000"/>
              </a:schemeClr>
            </a:solidFill>
            <a:ln w="25400">
              <a:noFill/>
            </a:ln>
            <a:effectLst/>
          </c:spPr>
          <c:cat>
            <c:numRef>
              <c:f>'Predicted Energy Consumption'!$C$44:$AY$44</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Consumption'!$C$59:$AY$59</c:f>
              <c:numCache>
                <c:formatCode>0.00E+00</c:formatCode>
                <c:ptCount val="49"/>
                <c:pt idx="0">
                  <c:v>289011809185267.31</c:v>
                </c:pt>
                <c:pt idx="1">
                  <c:v>304421040838738.56</c:v>
                </c:pt>
                <c:pt idx="2">
                  <c:v>326002836721866.5</c:v>
                </c:pt>
                <c:pt idx="3">
                  <c:v>350092556711571.25</c:v>
                </c:pt>
                <c:pt idx="4">
                  <c:v>372141815999598.56</c:v>
                </c:pt>
                <c:pt idx="5">
                  <c:v>407907884686862.81</c:v>
                </c:pt>
                <c:pt idx="6">
                  <c:v>503147582187236.81</c:v>
                </c:pt>
                <c:pt idx="7">
                  <c:v>537405484268913.38</c:v>
                </c:pt>
                <c:pt idx="8">
                  <c:v>562266348269620.06</c:v>
                </c:pt>
                <c:pt idx="9">
                  <c:v>641881543911167.38</c:v>
                </c:pt>
                <c:pt idx="10">
                  <c:v>626499676764099</c:v>
                </c:pt>
                <c:pt idx="11">
                  <c:v>603307018610465.5</c:v>
                </c:pt>
                <c:pt idx="12">
                  <c:v>572604301912708.38</c:v>
                </c:pt>
                <c:pt idx="13">
                  <c:v>534735575801374.88</c:v>
                </c:pt>
                <c:pt idx="14">
                  <c:v>490069743820258.44</c:v>
                </c:pt>
                <c:pt idx="15">
                  <c:v>438986478623978.5</c:v>
                </c:pt>
                <c:pt idx="16">
                  <c:v>442231664657470.56</c:v>
                </c:pt>
                <c:pt idx="17">
                  <c:v>455055471379372.69</c:v>
                </c:pt>
                <c:pt idx="18">
                  <c:v>467201905553958.69</c:v>
                </c:pt>
                <c:pt idx="19">
                  <c:v>478711737256176.56</c:v>
                </c:pt>
                <c:pt idx="20">
                  <c:v>489624839834624.25</c:v>
                </c:pt>
                <c:pt idx="21">
                  <c:v>499979608429007.56</c:v>
                </c:pt>
                <c:pt idx="22">
                  <c:v>509812598552496.25</c:v>
                </c:pt>
                <c:pt idx="23">
                  <c:v>519158323538270.69</c:v>
                </c:pt>
                <c:pt idx="24">
                  <c:v>528049165229032.44</c:v>
                </c:pt>
                <c:pt idx="25">
                  <c:v>536515363935685.56</c:v>
                </c:pt>
                <c:pt idx="26">
                  <c:v>544801662592418.19</c:v>
                </c:pt>
                <c:pt idx="27">
                  <c:v>552901847016321.94</c:v>
                </c:pt>
                <c:pt idx="28">
                  <c:v>560694075419757.88</c:v>
                </c:pt>
                <c:pt idx="29">
                  <c:v>568199366173257.63</c:v>
                </c:pt>
                <c:pt idx="30">
                  <c:v>575437087347347.25</c:v>
                </c:pt>
                <c:pt idx="31">
                  <c:v>582425083334801.63</c:v>
                </c:pt>
                <c:pt idx="32">
                  <c:v>589179796536902.88</c:v>
                </c:pt>
                <c:pt idx="33">
                  <c:v>595716382580007.63</c:v>
                </c:pt>
                <c:pt idx="34">
                  <c:v>602048818207082.38</c:v>
                </c:pt>
                <c:pt idx="35">
                  <c:v>608190001469412.5</c:v>
                </c:pt>
                <c:pt idx="36">
                  <c:v>614151844176985.13</c:v>
                </c:pt>
                <c:pt idx="37">
                  <c:v>619945356790637.63</c:v>
                </c:pt>
                <c:pt idx="38">
                  <c:v>625580726084316.75</c:v>
                </c:pt>
                <c:pt idx="39">
                  <c:v>631067385993438.38</c:v>
                </c:pt>
                <c:pt idx="40">
                  <c:v>636414082112287.75</c:v>
                </c:pt>
                <c:pt idx="41">
                  <c:v>641628930321676.63</c:v>
                </c:pt>
                <c:pt idx="42">
                  <c:v>646719470026468.38</c:v>
                </c:pt>
                <c:pt idx="43">
                  <c:v>651692712468270.75</c:v>
                </c:pt>
                <c:pt idx="44">
                  <c:v>656555184555756.75</c:v>
                </c:pt>
                <c:pt idx="45">
                  <c:v>661312968627415.75</c:v>
                </c:pt>
                <c:pt idx="46">
                  <c:v>665971738531695</c:v>
                </c:pt>
                <c:pt idx="47">
                  <c:v>670536792378411.38</c:v>
                </c:pt>
                <c:pt idx="48">
                  <c:v>675013082285249.88</c:v>
                </c:pt>
              </c:numCache>
            </c:numRef>
          </c:val>
          <c:extLst>
            <c:ext xmlns:c16="http://schemas.microsoft.com/office/drawing/2014/chart" uri="{C3380CC4-5D6E-409C-BE32-E72D297353CC}">
              <c16:uniqueId val="{0000000E-BB3C-4E4E-8E62-BBD2176D274E}"/>
            </c:ext>
          </c:extLst>
        </c:ser>
        <c:ser>
          <c:idx val="15"/>
          <c:order val="15"/>
          <c:tx>
            <c:strRef>
              <c:f>'Predicted Energy Consumption'!$B$60</c:f>
              <c:strCache>
                <c:ptCount val="1"/>
                <c:pt idx="0">
                  <c:v>appliances and electrical equipment 27</c:v>
                </c:pt>
              </c:strCache>
            </c:strRef>
          </c:tx>
          <c:spPr>
            <a:solidFill>
              <a:schemeClr val="accent4">
                <a:lumMod val="80000"/>
                <a:lumOff val="20000"/>
              </a:schemeClr>
            </a:solidFill>
            <a:ln w="25400">
              <a:noFill/>
            </a:ln>
            <a:effectLst/>
          </c:spPr>
          <c:cat>
            <c:numRef>
              <c:f>'Predicted Energy Consumption'!$C$44:$AY$44</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Consumption'!$C$60:$AY$60</c:f>
              <c:numCache>
                <c:formatCode>0.00E+00</c:formatCode>
                <c:ptCount val="49"/>
                <c:pt idx="0">
                  <c:v>209382659695219</c:v>
                </c:pt>
                <c:pt idx="1">
                  <c:v>221946165219594.81</c:v>
                </c:pt>
                <c:pt idx="2">
                  <c:v>233595216784021.5</c:v>
                </c:pt>
                <c:pt idx="3">
                  <c:v>240955206304955.31</c:v>
                </c:pt>
                <c:pt idx="4">
                  <c:v>251314468328856.72</c:v>
                </c:pt>
                <c:pt idx="5">
                  <c:v>254405868656147.47</c:v>
                </c:pt>
                <c:pt idx="6">
                  <c:v>273667408222986.5</c:v>
                </c:pt>
                <c:pt idx="7">
                  <c:v>293208743404436.81</c:v>
                </c:pt>
                <c:pt idx="8">
                  <c:v>321717186820015.31</c:v>
                </c:pt>
                <c:pt idx="9">
                  <c:v>367942889748446.25</c:v>
                </c:pt>
                <c:pt idx="10">
                  <c:v>402187558809553.13</c:v>
                </c:pt>
                <c:pt idx="11">
                  <c:v>420522946710843.69</c:v>
                </c:pt>
                <c:pt idx="12">
                  <c:v>437939026352779.81</c:v>
                </c:pt>
                <c:pt idx="13">
                  <c:v>454470463452218.06</c:v>
                </c:pt>
                <c:pt idx="14">
                  <c:v>470158254647931.88</c:v>
                </c:pt>
                <c:pt idx="15">
                  <c:v>485047090645914.13</c:v>
                </c:pt>
                <c:pt idx="16">
                  <c:v>499183348562865.56</c:v>
                </c:pt>
                <c:pt idx="17">
                  <c:v>512613600061550.75</c:v>
                </c:pt>
                <c:pt idx="18">
                  <c:v>525383538664262.75</c:v>
                </c:pt>
                <c:pt idx="19">
                  <c:v>537537240750680.56</c:v>
                </c:pt>
                <c:pt idx="20">
                  <c:v>549116685993573.13</c:v>
                </c:pt>
                <c:pt idx="21">
                  <c:v>560161474709155.31</c:v>
                </c:pt>
                <c:pt idx="22">
                  <c:v>570708691013820.88</c:v>
                </c:pt>
                <c:pt idx="23">
                  <c:v>579652536890748.38</c:v>
                </c:pt>
                <c:pt idx="24">
                  <c:v>584756511002041</c:v>
                </c:pt>
                <c:pt idx="25">
                  <c:v>589514122946974</c:v>
                </c:pt>
                <c:pt idx="26">
                  <c:v>593954471712073.5</c:v>
                </c:pt>
                <c:pt idx="27">
                  <c:v>598103922884241.88</c:v>
                </c:pt>
                <c:pt idx="28">
                  <c:v>601986358108963</c:v>
                </c:pt>
                <c:pt idx="29">
                  <c:v>605623410498575.75</c:v>
                </c:pt>
                <c:pt idx="30">
                  <c:v>609034683508428.63</c:v>
                </c:pt>
                <c:pt idx="31">
                  <c:v>612237952212292.75</c:v>
                </c:pt>
                <c:pt idx="32">
                  <c:v>615249346863575.38</c:v>
                </c:pt>
                <c:pt idx="33">
                  <c:v>618083519251828.38</c:v>
                </c:pt>
                <c:pt idx="34">
                  <c:v>620753792749126.75</c:v>
                </c:pt>
                <c:pt idx="35">
                  <c:v>623272297159164.13</c:v>
                </c:pt>
                <c:pt idx="36">
                  <c:v>625650089584404</c:v>
                </c:pt>
                <c:pt idx="37">
                  <c:v>627897262551441.88</c:v>
                </c:pt>
                <c:pt idx="38">
                  <c:v>630023040608467.75</c:v>
                </c:pt>
                <c:pt idx="39">
                  <c:v>632035866550750.13</c:v>
                </c:pt>
                <c:pt idx="40">
                  <c:v>633943478353743.75</c:v>
                </c:pt>
                <c:pt idx="41">
                  <c:v>635752977807955.13</c:v>
                </c:pt>
                <c:pt idx="42">
                  <c:v>637470891761430.25</c:v>
                </c:pt>
                <c:pt idx="43">
                  <c:v>639103226788651.63</c:v>
                </c:pt>
                <c:pt idx="44">
                  <c:v>640655518021354.38</c:v>
                </c:pt>
                <c:pt idx="45">
                  <c:v>642132872798860</c:v>
                </c:pt>
                <c:pt idx="46">
                  <c:v>643540009723566.63</c:v>
                </c:pt>
                <c:pt idx="47">
                  <c:v>644881293641824.63</c:v>
                </c:pt>
                <c:pt idx="48">
                  <c:v>646160767011085.88</c:v>
                </c:pt>
              </c:numCache>
            </c:numRef>
          </c:val>
          <c:extLst>
            <c:ext xmlns:c16="http://schemas.microsoft.com/office/drawing/2014/chart" uri="{C3380CC4-5D6E-409C-BE32-E72D297353CC}">
              <c16:uniqueId val="{0000000F-BB3C-4E4E-8E62-BBD2176D274E}"/>
            </c:ext>
          </c:extLst>
        </c:ser>
        <c:ser>
          <c:idx val="16"/>
          <c:order val="16"/>
          <c:tx>
            <c:strRef>
              <c:f>'Predicted Energy Consumption'!$B$61</c:f>
              <c:strCache>
                <c:ptCount val="1"/>
                <c:pt idx="0">
                  <c:v>other machinery 28</c:v>
                </c:pt>
              </c:strCache>
            </c:strRef>
          </c:tx>
          <c:spPr>
            <a:solidFill>
              <a:schemeClr val="accent5">
                <a:lumMod val="80000"/>
                <a:lumOff val="20000"/>
              </a:schemeClr>
            </a:solidFill>
            <a:ln w="25400">
              <a:noFill/>
            </a:ln>
            <a:effectLst/>
          </c:spPr>
          <c:cat>
            <c:numRef>
              <c:f>'Predicted Energy Consumption'!$C$44:$AY$44</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Consumption'!$C$61:$AY$61</c:f>
              <c:numCache>
                <c:formatCode>0.00E+00</c:formatCode>
                <c:ptCount val="49"/>
                <c:pt idx="0">
                  <c:v>153959243010689.94</c:v>
                </c:pt>
                <c:pt idx="1">
                  <c:v>146189796492763.88</c:v>
                </c:pt>
                <c:pt idx="2">
                  <c:v>153989952285464.34</c:v>
                </c:pt>
                <c:pt idx="3">
                  <c:v>158896611966086.94</c:v>
                </c:pt>
                <c:pt idx="4">
                  <c:v>166942441956982.66</c:v>
                </c:pt>
                <c:pt idx="5">
                  <c:v>169528845321316.41</c:v>
                </c:pt>
                <c:pt idx="6">
                  <c:v>183133054046380.59</c:v>
                </c:pt>
                <c:pt idx="7">
                  <c:v>203012191250349.44</c:v>
                </c:pt>
                <c:pt idx="8">
                  <c:v>210030966607123.25</c:v>
                </c:pt>
                <c:pt idx="9">
                  <c:v>65257848179784.219</c:v>
                </c:pt>
                <c:pt idx="10">
                  <c:v>52670048883990.164</c:v>
                </c:pt>
                <c:pt idx="11">
                  <c:v>53688396512636.188</c:v>
                </c:pt>
                <c:pt idx="12">
                  <c:v>54611446804128.172</c:v>
                </c:pt>
                <c:pt idx="13">
                  <c:v>55445897797387.469</c:v>
                </c:pt>
                <c:pt idx="14">
                  <c:v>56199086945053.898</c:v>
                </c:pt>
                <c:pt idx="15">
                  <c:v>56878422898612.586</c:v>
                </c:pt>
                <c:pt idx="16">
                  <c:v>57491066115560.578</c:v>
                </c:pt>
                <c:pt idx="17">
                  <c:v>58043754114701.43</c:v>
                </c:pt>
                <c:pt idx="18">
                  <c:v>58542714554354.695</c:v>
                </c:pt>
                <c:pt idx="19">
                  <c:v>58993632692402.875</c:v>
                </c:pt>
                <c:pt idx="20">
                  <c:v>59270567819710.406</c:v>
                </c:pt>
                <c:pt idx="21">
                  <c:v>59420577023025.359</c:v>
                </c:pt>
                <c:pt idx="22">
                  <c:v>59542389835830.344</c:v>
                </c:pt>
                <c:pt idx="23">
                  <c:v>59639529200408.258</c:v>
                </c:pt>
                <c:pt idx="24">
                  <c:v>59715092419263.594</c:v>
                </c:pt>
                <c:pt idx="25">
                  <c:v>59771798447257.18</c:v>
                </c:pt>
                <c:pt idx="26">
                  <c:v>59812031691041.445</c:v>
                </c:pt>
                <c:pt idx="27">
                  <c:v>59837881917139.969</c:v>
                </c:pt>
                <c:pt idx="28">
                  <c:v>59851180176662.656</c:v>
                </c:pt>
                <c:pt idx="29">
                  <c:v>59853530850132.961</c:v>
                </c:pt>
                <c:pt idx="30">
                  <c:v>59846340033297.328</c:v>
                </c:pt>
                <c:pt idx="31">
                  <c:v>59830840548399.297</c:v>
                </c:pt>
                <c:pt idx="32">
                  <c:v>59808113892926.891</c:v>
                </c:pt>
                <c:pt idx="33">
                  <c:v>59779109441892.25</c:v>
                </c:pt>
                <c:pt idx="34">
                  <c:v>59744661209069.172</c:v>
                </c:pt>
                <c:pt idx="35">
                  <c:v>59705502453427.406</c:v>
                </c:pt>
                <c:pt idx="36">
                  <c:v>59662278393390.195</c:v>
                </c:pt>
                <c:pt idx="37">
                  <c:v>59615557266169.734</c:v>
                </c:pt>
                <c:pt idx="38">
                  <c:v>59565839944127.617</c:v>
                </c:pt>
                <c:pt idx="39">
                  <c:v>59513568295847.703</c:v>
                </c:pt>
                <c:pt idx="40">
                  <c:v>59459132457053.625</c:v>
                </c:pt>
                <c:pt idx="41">
                  <c:v>59402877155920.234</c:v>
                </c:pt>
                <c:pt idx="42">
                  <c:v>59345107218814.797</c:v>
                </c:pt>
                <c:pt idx="43">
                  <c:v>59286092366043.359</c:v>
                </c:pt>
                <c:pt idx="44">
                  <c:v>59226071392635.523</c:v>
                </c:pt>
                <c:pt idx="45">
                  <c:v>59165255816461.172</c:v>
                </c:pt>
                <c:pt idx="46">
                  <c:v>59103833064848.742</c:v>
                </c:pt>
                <c:pt idx="47">
                  <c:v>59041969261187.531</c:v>
                </c:pt>
                <c:pt idx="48">
                  <c:v>58979811664629.391</c:v>
                </c:pt>
              </c:numCache>
            </c:numRef>
          </c:val>
          <c:extLst>
            <c:ext xmlns:c16="http://schemas.microsoft.com/office/drawing/2014/chart" uri="{C3380CC4-5D6E-409C-BE32-E72D297353CC}">
              <c16:uniqueId val="{00000010-BB3C-4E4E-8E62-BBD2176D274E}"/>
            </c:ext>
          </c:extLst>
        </c:ser>
        <c:ser>
          <c:idx val="17"/>
          <c:order val="17"/>
          <c:tx>
            <c:strRef>
              <c:f>'Predicted Energy Consumption'!$B$62</c:f>
              <c:strCache>
                <c:ptCount val="1"/>
                <c:pt idx="0">
                  <c:v>road vehicles 29</c:v>
                </c:pt>
              </c:strCache>
            </c:strRef>
          </c:tx>
          <c:spPr>
            <a:solidFill>
              <a:schemeClr val="accent6">
                <a:lumMod val="80000"/>
                <a:lumOff val="20000"/>
              </a:schemeClr>
            </a:solidFill>
            <a:ln w="25400">
              <a:noFill/>
            </a:ln>
            <a:effectLst/>
          </c:spPr>
          <c:cat>
            <c:numRef>
              <c:f>'Predicted Energy Consumption'!$C$44:$AY$44</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Consumption'!$C$62:$AY$62</c:f>
              <c:numCache>
                <c:formatCode>0.00E+00</c:formatCode>
                <c:ptCount val="49"/>
                <c:pt idx="0">
                  <c:v>200166465121254.03</c:v>
                </c:pt>
                <c:pt idx="1">
                  <c:v>229869158111392.88</c:v>
                </c:pt>
                <c:pt idx="2">
                  <c:v>249536742533582.5</c:v>
                </c:pt>
                <c:pt idx="3">
                  <c:v>262414165088985.56</c:v>
                </c:pt>
                <c:pt idx="4">
                  <c:v>284811462824456.19</c:v>
                </c:pt>
                <c:pt idx="5">
                  <c:v>302117845230657.69</c:v>
                </c:pt>
                <c:pt idx="6">
                  <c:v>343326279836276</c:v>
                </c:pt>
                <c:pt idx="7">
                  <c:v>351931701056394.38</c:v>
                </c:pt>
                <c:pt idx="8">
                  <c:v>403584701226954</c:v>
                </c:pt>
                <c:pt idx="9">
                  <c:v>473448058058338.88</c:v>
                </c:pt>
                <c:pt idx="10">
                  <c:v>512808285077426.13</c:v>
                </c:pt>
                <c:pt idx="11">
                  <c:v>553485478654034.5</c:v>
                </c:pt>
                <c:pt idx="12">
                  <c:v>592739482828947.75</c:v>
                </c:pt>
                <c:pt idx="13">
                  <c:v>619394895087756.63</c:v>
                </c:pt>
                <c:pt idx="14">
                  <c:v>644963633524576.38</c:v>
                </c:pt>
                <c:pt idx="15">
                  <c:v>669470129216666.75</c:v>
                </c:pt>
                <c:pt idx="16">
                  <c:v>692951583366439.38</c:v>
                </c:pt>
                <c:pt idx="17">
                  <c:v>715452604547816.5</c:v>
                </c:pt>
                <c:pt idx="18">
                  <c:v>737021663925228.88</c:v>
                </c:pt>
                <c:pt idx="19">
                  <c:v>757708719009006.5</c:v>
                </c:pt>
                <c:pt idx="20">
                  <c:v>777563620871433.88</c:v>
                </c:pt>
                <c:pt idx="21">
                  <c:v>796635061316747</c:v>
                </c:pt>
                <c:pt idx="22">
                  <c:v>814969898057535.38</c:v>
                </c:pt>
                <c:pt idx="23">
                  <c:v>832612746208764</c:v>
                </c:pt>
                <c:pt idx="24">
                  <c:v>846629097425662.13</c:v>
                </c:pt>
                <c:pt idx="25">
                  <c:v>853753715140200</c:v>
                </c:pt>
                <c:pt idx="26">
                  <c:v>860410216125582.63</c:v>
                </c:pt>
                <c:pt idx="27">
                  <c:v>866637105308319.88</c:v>
                </c:pt>
                <c:pt idx="28">
                  <c:v>872469294070716.13</c:v>
                </c:pt>
                <c:pt idx="29">
                  <c:v>877938436672913.75</c:v>
                </c:pt>
                <c:pt idx="30">
                  <c:v>883073243824671</c:v>
                </c:pt>
                <c:pt idx="31">
                  <c:v>887899771643082.5</c:v>
                </c:pt>
                <c:pt idx="32">
                  <c:v>892441685653648.75</c:v>
                </c:pt>
                <c:pt idx="33">
                  <c:v>896720500426888.88</c:v>
                </c:pt>
                <c:pt idx="34">
                  <c:v>900755796027847.38</c:v>
                </c:pt>
                <c:pt idx="35">
                  <c:v>904565412794530</c:v>
                </c:pt>
                <c:pt idx="36">
                  <c:v>908165626128670.75</c:v>
                </c:pt>
                <c:pt idx="37">
                  <c:v>911571303033347.88</c:v>
                </c:pt>
                <c:pt idx="38">
                  <c:v>914796042106573.75</c:v>
                </c:pt>
                <c:pt idx="39">
                  <c:v>917852298625994</c:v>
                </c:pt>
                <c:pt idx="40">
                  <c:v>920751496257597.13</c:v>
                </c:pt>
                <c:pt idx="41">
                  <c:v>923504126804068.75</c:v>
                </c:pt>
                <c:pt idx="42">
                  <c:v>926119839285809.38</c:v>
                </c:pt>
                <c:pt idx="43">
                  <c:v>928607519525868.63</c:v>
                </c:pt>
                <c:pt idx="44">
                  <c:v>930975361292620.5</c:v>
                </c:pt>
                <c:pt idx="45">
                  <c:v>933230929943998.25</c:v>
                </c:pt>
                <c:pt idx="46">
                  <c:v>935381219414916.13</c:v>
                </c:pt>
                <c:pt idx="47">
                  <c:v>937432703296418.38</c:v>
                </c:pt>
                <c:pt idx="48">
                  <c:v>939391380670706.88</c:v>
                </c:pt>
              </c:numCache>
            </c:numRef>
          </c:val>
          <c:extLst>
            <c:ext xmlns:c16="http://schemas.microsoft.com/office/drawing/2014/chart" uri="{C3380CC4-5D6E-409C-BE32-E72D297353CC}">
              <c16:uniqueId val="{00000011-BB3C-4E4E-8E62-BBD2176D274E}"/>
            </c:ext>
          </c:extLst>
        </c:ser>
        <c:ser>
          <c:idx val="18"/>
          <c:order val="18"/>
          <c:tx>
            <c:strRef>
              <c:f>'Predicted Energy Consumption'!$B$63</c:f>
              <c:strCache>
                <c:ptCount val="1"/>
                <c:pt idx="0">
                  <c:v>nonroad vehicles 30</c:v>
                </c:pt>
              </c:strCache>
            </c:strRef>
          </c:tx>
          <c:spPr>
            <a:solidFill>
              <a:schemeClr val="accent1">
                <a:lumMod val="80000"/>
              </a:schemeClr>
            </a:solidFill>
            <a:ln w="25400">
              <a:noFill/>
            </a:ln>
            <a:effectLst/>
          </c:spPr>
          <c:cat>
            <c:numRef>
              <c:f>'Predicted Energy Consumption'!$C$44:$AY$44</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Consumption'!$C$63:$AY$63</c:f>
              <c:numCache>
                <c:formatCode>0.00E+00</c:formatCode>
                <c:ptCount val="49"/>
                <c:pt idx="0">
                  <c:v>79212868209772.984</c:v>
                </c:pt>
                <c:pt idx="1">
                  <c:v>72047370762410.359</c:v>
                </c:pt>
                <c:pt idx="2">
                  <c:v>61602805197468.93</c:v>
                </c:pt>
                <c:pt idx="3">
                  <c:v>62356888500262.82</c:v>
                </c:pt>
                <c:pt idx="4">
                  <c:v>59603290195490.609</c:v>
                </c:pt>
                <c:pt idx="5">
                  <c:v>59545283787583.375</c:v>
                </c:pt>
                <c:pt idx="6">
                  <c:v>56924759006833.625</c:v>
                </c:pt>
                <c:pt idx="7">
                  <c:v>56702969800129.547</c:v>
                </c:pt>
                <c:pt idx="8">
                  <c:v>54512374866221.539</c:v>
                </c:pt>
                <c:pt idx="9">
                  <c:v>50242282428812.766</c:v>
                </c:pt>
                <c:pt idx="10">
                  <c:v>50796166411398.602</c:v>
                </c:pt>
                <c:pt idx="11">
                  <c:v>51408270746444.875</c:v>
                </c:pt>
                <c:pt idx="12">
                  <c:v>52104985818753.406</c:v>
                </c:pt>
                <c:pt idx="13">
                  <c:v>52906714712465.359</c:v>
                </c:pt>
                <c:pt idx="14">
                  <c:v>53828564361051.469</c:v>
                </c:pt>
                <c:pt idx="15">
                  <c:v>54881130015265.805</c:v>
                </c:pt>
                <c:pt idx="16">
                  <c:v>56071280728197.547</c:v>
                </c:pt>
                <c:pt idx="17">
                  <c:v>57402889953074.594</c:v>
                </c:pt>
                <c:pt idx="18">
                  <c:v>58877482277217.414</c:v>
                </c:pt>
                <c:pt idx="19">
                  <c:v>60494785655650.891</c:v>
                </c:pt>
                <c:pt idx="20">
                  <c:v>62253190004392.313</c:v>
                </c:pt>
                <c:pt idx="21">
                  <c:v>64150119510659.805</c:v>
                </c:pt>
                <c:pt idx="22">
                  <c:v>66182329110727.328</c:v>
                </c:pt>
                <c:pt idx="23">
                  <c:v>68346136513248.281</c:v>
                </c:pt>
                <c:pt idx="24">
                  <c:v>70637600796748.172</c:v>
                </c:pt>
                <c:pt idx="25">
                  <c:v>73052657588143.781</c:v>
                </c:pt>
                <c:pt idx="26">
                  <c:v>75587219521361.953</c:v>
                </c:pt>
                <c:pt idx="27">
                  <c:v>78237249314024.297</c:v>
                </c:pt>
                <c:pt idx="28">
                  <c:v>80998811515718.141</c:v>
                </c:pt>
                <c:pt idx="29">
                  <c:v>83868107836091.25</c:v>
                </c:pt>
                <c:pt idx="30">
                  <c:v>86841499977769.063</c:v>
                </c:pt>
                <c:pt idx="31">
                  <c:v>89915523076640.984</c:v>
                </c:pt>
                <c:pt idx="32">
                  <c:v>93086892177653.672</c:v>
                </c:pt>
                <c:pt idx="33">
                  <c:v>96352503629316.906</c:v>
                </c:pt>
                <c:pt idx="34">
                  <c:v>99709432845151.266</c:v>
                </c:pt>
                <c:pt idx="35">
                  <c:v>103154929536417.47</c:v>
                </c:pt>
                <c:pt idx="36">
                  <c:v>106686411250868.2</c:v>
                </c:pt>
                <c:pt idx="37">
                  <c:v>110301455842436.67</c:v>
                </c:pt>
                <c:pt idx="38">
                  <c:v>113997793334533.36</c:v>
                </c:pt>
                <c:pt idx="39">
                  <c:v>115549449386905.06</c:v>
                </c:pt>
                <c:pt idx="40">
                  <c:v>116572739189502.39</c:v>
                </c:pt>
                <c:pt idx="41">
                  <c:v>117581513576197.02</c:v>
                </c:pt>
                <c:pt idx="42">
                  <c:v>118576693597391.47</c:v>
                </c:pt>
                <c:pt idx="43">
                  <c:v>119559129635989.91</c:v>
                </c:pt>
                <c:pt idx="44">
                  <c:v>120529607889649.17</c:v>
                </c:pt>
                <c:pt idx="45">
                  <c:v>121488856182063.25</c:v>
                </c:pt>
                <c:pt idx="46">
                  <c:v>122437549175919.77</c:v>
                </c:pt>
                <c:pt idx="47">
                  <c:v>123376313052728.3</c:v>
                </c:pt>
                <c:pt idx="48">
                  <c:v>124305729717835.11</c:v>
                </c:pt>
              </c:numCache>
            </c:numRef>
          </c:val>
          <c:extLst>
            <c:ext xmlns:c16="http://schemas.microsoft.com/office/drawing/2014/chart" uri="{C3380CC4-5D6E-409C-BE32-E72D297353CC}">
              <c16:uniqueId val="{00000012-BB3C-4E4E-8E62-BBD2176D274E}"/>
            </c:ext>
          </c:extLst>
        </c:ser>
        <c:ser>
          <c:idx val="19"/>
          <c:order val="19"/>
          <c:tx>
            <c:strRef>
              <c:f>'Predicted Energy Consumption'!$B$64</c:f>
              <c:strCache>
                <c:ptCount val="1"/>
                <c:pt idx="0">
                  <c:v>other manufacturing 31T33</c:v>
                </c:pt>
              </c:strCache>
            </c:strRef>
          </c:tx>
          <c:spPr>
            <a:solidFill>
              <a:schemeClr val="accent2">
                <a:lumMod val="80000"/>
              </a:schemeClr>
            </a:solidFill>
            <a:ln w="25400">
              <a:noFill/>
            </a:ln>
            <a:effectLst/>
          </c:spPr>
          <c:cat>
            <c:numRef>
              <c:f>'Predicted Energy Consumption'!$C$44:$AY$44</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Consumption'!$C$64:$AY$64</c:f>
              <c:numCache>
                <c:formatCode>0.00E+00</c:formatCode>
                <c:ptCount val="49"/>
                <c:pt idx="0">
                  <c:v>238815793495671.34</c:v>
                </c:pt>
                <c:pt idx="1">
                  <c:v>254576475738227.53</c:v>
                </c:pt>
                <c:pt idx="2">
                  <c:v>270207496598402.84</c:v>
                </c:pt>
                <c:pt idx="3">
                  <c:v>264236248725600.66</c:v>
                </c:pt>
                <c:pt idx="4">
                  <c:v>282733468564721</c:v>
                </c:pt>
                <c:pt idx="5">
                  <c:v>311852685334146.06</c:v>
                </c:pt>
                <c:pt idx="6">
                  <c:v>339016744942933.63</c:v>
                </c:pt>
                <c:pt idx="7">
                  <c:v>343749385399834.5</c:v>
                </c:pt>
                <c:pt idx="8">
                  <c:v>367648025457609.69</c:v>
                </c:pt>
                <c:pt idx="9">
                  <c:v>387521604366681.25</c:v>
                </c:pt>
                <c:pt idx="10">
                  <c:v>400132691122279.69</c:v>
                </c:pt>
                <c:pt idx="11">
                  <c:v>411984439843472.94</c:v>
                </c:pt>
                <c:pt idx="12">
                  <c:v>423190333131919.31</c:v>
                </c:pt>
                <c:pt idx="13">
                  <c:v>433845867049171.88</c:v>
                </c:pt>
                <c:pt idx="14">
                  <c:v>444032310146566.44</c:v>
                </c:pt>
                <c:pt idx="15">
                  <c:v>453819163264335.13</c:v>
                </c:pt>
                <c:pt idx="16">
                  <c:v>463265977384259.56</c:v>
                </c:pt>
                <c:pt idx="17">
                  <c:v>472423810802385.06</c:v>
                </c:pt>
                <c:pt idx="18">
                  <c:v>481336450441193.81</c:v>
                </c:pt>
                <c:pt idx="19">
                  <c:v>490041456367135.13</c:v>
                </c:pt>
                <c:pt idx="20">
                  <c:v>498571061154296</c:v>
                </c:pt>
                <c:pt idx="21">
                  <c:v>506952944462678.81</c:v>
                </c:pt>
                <c:pt idx="22">
                  <c:v>515210898529670.81</c:v>
                </c:pt>
                <c:pt idx="23">
                  <c:v>523365398124013.81</c:v>
                </c:pt>
                <c:pt idx="24">
                  <c:v>531434087203416.69</c:v>
                </c:pt>
                <c:pt idx="25">
                  <c:v>539432193416376.63</c:v>
                </c:pt>
                <c:pt idx="26">
                  <c:v>547372880501384.69</c:v>
                </c:pt>
                <c:pt idx="27">
                  <c:v>555267547537442.19</c:v>
                </c:pt>
                <c:pt idx="28">
                  <c:v>563126082917392.25</c:v>
                </c:pt>
                <c:pt idx="29">
                  <c:v>570957079885136.75</c:v>
                </c:pt>
                <c:pt idx="30">
                  <c:v>578768019526852.13</c:v>
                </c:pt>
                <c:pt idx="31">
                  <c:v>586565426249767</c:v>
                </c:pt>
                <c:pt idx="32">
                  <c:v>594355000025492.25</c:v>
                </c:pt>
                <c:pt idx="33">
                  <c:v>602141729016592.5</c:v>
                </c:pt>
                <c:pt idx="34">
                  <c:v>609929985638630</c:v>
                </c:pt>
                <c:pt idx="35">
                  <c:v>617723608626924.5</c:v>
                </c:pt>
                <c:pt idx="36">
                  <c:v>625525973268000</c:v>
                </c:pt>
                <c:pt idx="37">
                  <c:v>633340051610484.25</c:v>
                </c:pt>
                <c:pt idx="38">
                  <c:v>641168464180376.5</c:v>
                </c:pt>
                <c:pt idx="39">
                  <c:v>649013524482324.25</c:v>
                </c:pt>
                <c:pt idx="40">
                  <c:v>656689253769506.75</c:v>
                </c:pt>
                <c:pt idx="41">
                  <c:v>664238207239203.88</c:v>
                </c:pt>
                <c:pt idx="42">
                  <c:v>671767926347339</c:v>
                </c:pt>
                <c:pt idx="43">
                  <c:v>677804883725349.88</c:v>
                </c:pt>
                <c:pt idx="44">
                  <c:v>677777793137487.25</c:v>
                </c:pt>
                <c:pt idx="45">
                  <c:v>677721727324004.38</c:v>
                </c:pt>
                <c:pt idx="46">
                  <c:v>677639637709064.38</c:v>
                </c:pt>
                <c:pt idx="47">
                  <c:v>677534194961920.13</c:v>
                </c:pt>
                <c:pt idx="48">
                  <c:v>677407818408071.88</c:v>
                </c:pt>
              </c:numCache>
            </c:numRef>
          </c:val>
          <c:extLst>
            <c:ext xmlns:c16="http://schemas.microsoft.com/office/drawing/2014/chart" uri="{C3380CC4-5D6E-409C-BE32-E72D297353CC}">
              <c16:uniqueId val="{00000013-BB3C-4E4E-8E62-BBD2176D274E}"/>
            </c:ext>
          </c:extLst>
        </c:ser>
        <c:ser>
          <c:idx val="20"/>
          <c:order val="20"/>
          <c:tx>
            <c:strRef>
              <c:f>'Predicted Energy Consumption'!$B$65</c:f>
              <c:strCache>
                <c:ptCount val="1"/>
                <c:pt idx="0">
                  <c:v>water and waste 36T39</c:v>
                </c:pt>
              </c:strCache>
            </c:strRef>
          </c:tx>
          <c:spPr>
            <a:solidFill>
              <a:schemeClr val="accent3">
                <a:lumMod val="80000"/>
              </a:schemeClr>
            </a:solidFill>
            <a:ln w="25400">
              <a:noFill/>
            </a:ln>
            <a:effectLst/>
          </c:spPr>
          <c:cat>
            <c:numRef>
              <c:f>'Predicted Energy Consumption'!$C$44:$AY$44</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Consumption'!$C$65:$AY$65</c:f>
              <c:numCache>
                <c:formatCode>0.00E+00</c:formatCode>
                <c:ptCount val="49"/>
                <c:pt idx="0">
                  <c:v>123724255924461.25</c:v>
                </c:pt>
                <c:pt idx="1">
                  <c:v>131531236000444.92</c:v>
                </c:pt>
                <c:pt idx="2">
                  <c:v>142364785712528.88</c:v>
                </c:pt>
                <c:pt idx="3">
                  <c:v>150523216377597.47</c:v>
                </c:pt>
                <c:pt idx="4">
                  <c:v>163523476032098.22</c:v>
                </c:pt>
                <c:pt idx="5">
                  <c:v>178768924886772.59</c:v>
                </c:pt>
                <c:pt idx="6">
                  <c:v>194225926523226.25</c:v>
                </c:pt>
                <c:pt idx="7">
                  <c:v>222369270783153.34</c:v>
                </c:pt>
                <c:pt idx="8">
                  <c:v>242995667006632.88</c:v>
                </c:pt>
                <c:pt idx="9">
                  <c:v>254148016331525.06</c:v>
                </c:pt>
                <c:pt idx="10">
                  <c:v>267475000516900.53</c:v>
                </c:pt>
                <c:pt idx="11">
                  <c:v>280174394968369.38</c:v>
                </c:pt>
                <c:pt idx="12">
                  <c:v>292257854830854.31</c:v>
                </c:pt>
                <c:pt idx="13">
                  <c:v>303745005543501.44</c:v>
                </c:pt>
                <c:pt idx="14">
                  <c:v>314660966587578.75</c:v>
                </c:pt>
                <c:pt idx="15">
                  <c:v>325034335413466.19</c:v>
                </c:pt>
                <c:pt idx="16">
                  <c:v>334895605309793.69</c:v>
                </c:pt>
                <c:pt idx="17">
                  <c:v>344275965045046.13</c:v>
                </c:pt>
                <c:pt idx="18">
                  <c:v>353206418660894</c:v>
                </c:pt>
                <c:pt idx="19">
                  <c:v>361717164219205.88</c:v>
                </c:pt>
                <c:pt idx="20">
                  <c:v>369837175966135.88</c:v>
                </c:pt>
                <c:pt idx="21">
                  <c:v>377593942278151.63</c:v>
                </c:pt>
                <c:pt idx="22">
                  <c:v>385013320103053.69</c:v>
                </c:pt>
                <c:pt idx="23">
                  <c:v>392119474432629.5</c:v>
                </c:pt>
                <c:pt idx="24">
                  <c:v>398934878192731.56</c:v>
                </c:pt>
                <c:pt idx="25">
                  <c:v>405480353673219.88</c:v>
                </c:pt>
                <c:pt idx="26">
                  <c:v>411775141276803.81</c:v>
                </c:pt>
                <c:pt idx="27">
                  <c:v>417836985057155</c:v>
                </c:pt>
                <c:pt idx="28">
                  <c:v>423682227388793.06</c:v>
                </c:pt>
                <c:pt idx="29">
                  <c:v>429325907310668.63</c:v>
                </c:pt>
                <c:pt idx="30">
                  <c:v>434781858746641.13</c:v>
                </c:pt>
                <c:pt idx="31">
                  <c:v>440062806044737.38</c:v>
                </c:pt>
                <c:pt idx="32">
                  <c:v>445180455188536.31</c:v>
                </c:pt>
                <c:pt idx="33">
                  <c:v>450145579695795.38</c:v>
                </c:pt>
                <c:pt idx="34">
                  <c:v>454968100692334.88</c:v>
                </c:pt>
                <c:pt idx="35">
                  <c:v>459657160980812.56</c:v>
                </c:pt>
                <c:pt idx="36">
                  <c:v>464221193151000.81</c:v>
                </c:pt>
                <c:pt idx="37">
                  <c:v>468667981928368</c:v>
                </c:pt>
                <c:pt idx="38">
                  <c:v>473004721052233.56</c:v>
                </c:pt>
                <c:pt idx="39">
                  <c:v>477238065029174.25</c:v>
                </c:pt>
                <c:pt idx="40">
                  <c:v>481374176133830.31</c:v>
                </c:pt>
                <c:pt idx="41">
                  <c:v>485418767035856.75</c:v>
                </c:pt>
                <c:pt idx="42">
                  <c:v>489377139425509.69</c:v>
                </c:pt>
                <c:pt idx="43">
                  <c:v>493254218995325.94</c:v>
                </c:pt>
                <c:pt idx="44">
                  <c:v>497054587115214.56</c:v>
                </c:pt>
                <c:pt idx="45">
                  <c:v>500782509515163.56</c:v>
                </c:pt>
                <c:pt idx="46">
                  <c:v>504441962265547.38</c:v>
                </c:pt>
                <c:pt idx="47">
                  <c:v>508036655320557.5</c:v>
                </c:pt>
                <c:pt idx="48">
                  <c:v>511570053866537.5</c:v>
                </c:pt>
              </c:numCache>
            </c:numRef>
          </c:val>
          <c:extLst>
            <c:ext xmlns:c16="http://schemas.microsoft.com/office/drawing/2014/chart" uri="{C3380CC4-5D6E-409C-BE32-E72D297353CC}">
              <c16:uniqueId val="{00000014-BB3C-4E4E-8E62-BBD2176D274E}"/>
            </c:ext>
          </c:extLst>
        </c:ser>
        <c:ser>
          <c:idx val="21"/>
          <c:order val="21"/>
          <c:tx>
            <c:strRef>
              <c:f>'Predicted Energy Consumption'!$B$66</c:f>
              <c:strCache>
                <c:ptCount val="1"/>
                <c:pt idx="0">
                  <c:v>construction 41T43</c:v>
                </c:pt>
              </c:strCache>
            </c:strRef>
          </c:tx>
          <c:spPr>
            <a:solidFill>
              <a:schemeClr val="accent4">
                <a:lumMod val="80000"/>
              </a:schemeClr>
            </a:solidFill>
            <a:ln w="25400">
              <a:noFill/>
            </a:ln>
            <a:effectLst/>
          </c:spPr>
          <c:cat>
            <c:numRef>
              <c:f>'Predicted Energy Consumption'!$C$44:$AY$44</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Consumption'!$C$66:$AY$66</c:f>
              <c:numCache>
                <c:formatCode>0.00E+00</c:formatCode>
                <c:ptCount val="49"/>
                <c:pt idx="0">
                  <c:v>207594697475019.94</c:v>
                </c:pt>
                <c:pt idx="1">
                  <c:v>230343445799575.47</c:v>
                </c:pt>
                <c:pt idx="2">
                  <c:v>246244025849437.25</c:v>
                </c:pt>
                <c:pt idx="3">
                  <c:v>238396100073754.41</c:v>
                </c:pt>
                <c:pt idx="4">
                  <c:v>247591821797869.78</c:v>
                </c:pt>
                <c:pt idx="5">
                  <c:v>269293042638453.75</c:v>
                </c:pt>
                <c:pt idx="6">
                  <c:v>302936759224642.06</c:v>
                </c:pt>
                <c:pt idx="7">
                  <c:v>338208067373874.13</c:v>
                </c:pt>
                <c:pt idx="8">
                  <c:v>345001641382302.19</c:v>
                </c:pt>
                <c:pt idx="9">
                  <c:v>375735949814846.38</c:v>
                </c:pt>
                <c:pt idx="10">
                  <c:v>400660297968629.94</c:v>
                </c:pt>
                <c:pt idx="11">
                  <c:v>426200944354024.88</c:v>
                </c:pt>
                <c:pt idx="12">
                  <c:v>452168781371824.38</c:v>
                </c:pt>
                <c:pt idx="13">
                  <c:v>478841213741978</c:v>
                </c:pt>
                <c:pt idx="14">
                  <c:v>505938441277673.06</c:v>
                </c:pt>
                <c:pt idx="15">
                  <c:v>533516542944184.94</c:v>
                </c:pt>
                <c:pt idx="16">
                  <c:v>561633004724233.88</c:v>
                </c:pt>
                <c:pt idx="17">
                  <c:v>590090467616295</c:v>
                </c:pt>
                <c:pt idx="18">
                  <c:v>619054509067572.5</c:v>
                </c:pt>
                <c:pt idx="19">
                  <c:v>648408019616262</c:v>
                </c:pt>
                <c:pt idx="20">
                  <c:v>678024824091367.5</c:v>
                </c:pt>
                <c:pt idx="21">
                  <c:v>708088209630741.88</c:v>
                </c:pt>
                <c:pt idx="22">
                  <c:v>738450027343837</c:v>
                </c:pt>
                <c:pt idx="23">
                  <c:v>769032005697064.88</c:v>
                </c:pt>
                <c:pt idx="24">
                  <c:v>799961500088688.25</c:v>
                </c:pt>
                <c:pt idx="25">
                  <c:v>831110761565211.88</c:v>
                </c:pt>
                <c:pt idx="26">
                  <c:v>862595565864182.63</c:v>
                </c:pt>
                <c:pt idx="27">
                  <c:v>894253715604341.88</c:v>
                </c:pt>
                <c:pt idx="28">
                  <c:v>926050255928183.38</c:v>
                </c:pt>
                <c:pt idx="29">
                  <c:v>958099614012523.5</c:v>
                </c:pt>
                <c:pt idx="30">
                  <c:v>990317692144588</c:v>
                </c:pt>
                <c:pt idx="31">
                  <c:v>1022697104202982.4</c:v>
                </c:pt>
                <c:pt idx="32">
                  <c:v>1055189678947761</c:v>
                </c:pt>
                <c:pt idx="33">
                  <c:v>1087863147455046.9</c:v>
                </c:pt>
                <c:pt idx="34">
                  <c:v>1120734017780458</c:v>
                </c:pt>
                <c:pt idx="35">
                  <c:v>1153679201561429.3</c:v>
                </c:pt>
                <c:pt idx="36">
                  <c:v>1186747944287384</c:v>
                </c:pt>
                <c:pt idx="37">
                  <c:v>1220061201782901.3</c:v>
                </c:pt>
                <c:pt idx="38">
                  <c:v>1253479459317087.8</c:v>
                </c:pt>
                <c:pt idx="39">
                  <c:v>1287097039884610</c:v>
                </c:pt>
                <c:pt idx="40">
                  <c:v>1320912354494999</c:v>
                </c:pt>
                <c:pt idx="41">
                  <c:v>1354917557154388.5</c:v>
                </c:pt>
                <c:pt idx="42">
                  <c:v>1389198938188702.5</c:v>
                </c:pt>
                <c:pt idx="43">
                  <c:v>1423785622705144.5</c:v>
                </c:pt>
                <c:pt idx="44">
                  <c:v>1458741480827159.5</c:v>
                </c:pt>
                <c:pt idx="45">
                  <c:v>1494053932926941.8</c:v>
                </c:pt>
                <c:pt idx="46">
                  <c:v>1529822368886549</c:v>
                </c:pt>
                <c:pt idx="47">
                  <c:v>1566141366426468</c:v>
                </c:pt>
                <c:pt idx="48">
                  <c:v>1603013718404032.3</c:v>
                </c:pt>
              </c:numCache>
            </c:numRef>
          </c:val>
          <c:extLst>
            <c:ext xmlns:c16="http://schemas.microsoft.com/office/drawing/2014/chart" uri="{C3380CC4-5D6E-409C-BE32-E72D297353CC}">
              <c16:uniqueId val="{00000015-BB3C-4E4E-8E62-BBD2176D274E}"/>
            </c:ext>
          </c:extLst>
        </c:ser>
        <c:ser>
          <c:idx val="22"/>
          <c:order val="22"/>
          <c:tx>
            <c:strRef>
              <c:f>'Predicted Energy Consumption'!$B$67</c:f>
              <c:strCache>
                <c:ptCount val="1"/>
                <c:pt idx="0">
                  <c:v>no-convert-coal mining 05</c:v>
                </c:pt>
              </c:strCache>
            </c:strRef>
          </c:tx>
          <c:spPr>
            <a:solidFill>
              <a:schemeClr val="accent5">
                <a:lumMod val="80000"/>
              </a:schemeClr>
            </a:solidFill>
            <a:ln w="25400">
              <a:noFill/>
            </a:ln>
            <a:effectLst/>
          </c:spPr>
          <c:cat>
            <c:numRef>
              <c:f>'Predicted Energy Consumption'!$C$44:$AY$44</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Consumption'!$C$67:$AY$67</c:f>
              <c:numCache>
                <c:formatCode>0.00E+00</c:formatCode>
                <c:ptCount val="49"/>
                <c:pt idx="0">
                  <c:v>299975020279732.13</c:v>
                </c:pt>
                <c:pt idx="1">
                  <c:v>326122261679322.5</c:v>
                </c:pt>
                <c:pt idx="2">
                  <c:v>320625301494702.88</c:v>
                </c:pt>
                <c:pt idx="3">
                  <c:v>301561666143076.69</c:v>
                </c:pt>
                <c:pt idx="4">
                  <c:v>289022045610192.13</c:v>
                </c:pt>
                <c:pt idx="5">
                  <c:v>300804170698641.25</c:v>
                </c:pt>
                <c:pt idx="6">
                  <c:v>309235572695037.94</c:v>
                </c:pt>
                <c:pt idx="7">
                  <c:v>350345055193049.75</c:v>
                </c:pt>
                <c:pt idx="8">
                  <c:v>310098844530363</c:v>
                </c:pt>
                <c:pt idx="9">
                  <c:v>297218204999178</c:v>
                </c:pt>
                <c:pt idx="10">
                  <c:v>282081905565067.5</c:v>
                </c:pt>
                <c:pt idx="11">
                  <c:v>265127198677175.44</c:v>
                </c:pt>
                <c:pt idx="12">
                  <c:v>246773290254944.75</c:v>
                </c:pt>
                <c:pt idx="13">
                  <c:v>227346054496190.72</c:v>
                </c:pt>
                <c:pt idx="14">
                  <c:v>207102876297874.91</c:v>
                </c:pt>
                <c:pt idx="15">
                  <c:v>196483792038660.75</c:v>
                </c:pt>
                <c:pt idx="16">
                  <c:v>201106096569483.63</c:v>
                </c:pt>
                <c:pt idx="17">
                  <c:v>205435776744294.84</c:v>
                </c:pt>
                <c:pt idx="18">
                  <c:v>209495330663074.28</c:v>
                </c:pt>
                <c:pt idx="19">
                  <c:v>213306605233717.25</c:v>
                </c:pt>
                <c:pt idx="20">
                  <c:v>216890302610604.06</c:v>
                </c:pt>
                <c:pt idx="21">
                  <c:v>220265733948692.34</c:v>
                </c:pt>
                <c:pt idx="22">
                  <c:v>223450723705740.03</c:v>
                </c:pt>
                <c:pt idx="23">
                  <c:v>226461605242007.19</c:v>
                </c:pt>
                <c:pt idx="24">
                  <c:v>229313270627877.09</c:v>
                </c:pt>
                <c:pt idx="25">
                  <c:v>232019251118845.41</c:v>
                </c:pt>
                <c:pt idx="26">
                  <c:v>234591813274276.25</c:v>
                </c:pt>
                <c:pt idx="27">
                  <c:v>237042061164370.22</c:v>
                </c:pt>
                <c:pt idx="28">
                  <c:v>239380038672788.84</c:v>
                </c:pt>
                <c:pt idx="29">
                  <c:v>241614828244201.97</c:v>
                </c:pt>
                <c:pt idx="30">
                  <c:v>243754643969922.91</c:v>
                </c:pt>
                <c:pt idx="31">
                  <c:v>245806917919295.88</c:v>
                </c:pt>
                <c:pt idx="32">
                  <c:v>247778379284531.88</c:v>
                </c:pt>
                <c:pt idx="33">
                  <c:v>249675126328121.25</c:v>
                </c:pt>
                <c:pt idx="34">
                  <c:v>251502691382245.09</c:v>
                </c:pt>
                <c:pt idx="35">
                  <c:v>253266099301865.94</c:v>
                </c:pt>
                <c:pt idx="36">
                  <c:v>254969919853080.94</c:v>
                </c:pt>
                <c:pt idx="37">
                  <c:v>256618314550664.38</c:v>
                </c:pt>
                <c:pt idx="38">
                  <c:v>258215078460437.44</c:v>
                </c:pt>
                <c:pt idx="39">
                  <c:v>259763677464646.91</c:v>
                </c:pt>
                <c:pt idx="40">
                  <c:v>261267281459771.06</c:v>
                </c:pt>
                <c:pt idx="41">
                  <c:v>262728793921482.59</c:v>
                </c:pt>
                <c:pt idx="42">
                  <c:v>264150878234264.34</c:v>
                </c:pt>
                <c:pt idx="43">
                  <c:v>265535981145751.72</c:v>
                </c:pt>
                <c:pt idx="44">
                  <c:v>266886353669686.09</c:v>
                </c:pt>
                <c:pt idx="45">
                  <c:v>268204069727232.22</c:v>
                </c:pt>
                <c:pt idx="46">
                  <c:v>269491042784767.56</c:v>
                </c:pt>
                <c:pt idx="47">
                  <c:v>270749040717440.91</c:v>
                </c:pt>
                <c:pt idx="48">
                  <c:v>271979699101538.94</c:v>
                </c:pt>
              </c:numCache>
            </c:numRef>
          </c:val>
          <c:extLst>
            <c:ext xmlns:c16="http://schemas.microsoft.com/office/drawing/2014/chart" uri="{C3380CC4-5D6E-409C-BE32-E72D297353CC}">
              <c16:uniqueId val="{00000016-BB3C-4E4E-8E62-BBD2176D274E}"/>
            </c:ext>
          </c:extLst>
        </c:ser>
        <c:ser>
          <c:idx val="23"/>
          <c:order val="23"/>
          <c:tx>
            <c:strRef>
              <c:f>'Predicted Energy Consumption'!$B$68</c:f>
              <c:strCache>
                <c:ptCount val="1"/>
                <c:pt idx="0">
                  <c:v>no-convert-refined petroleum and coke 19</c:v>
                </c:pt>
              </c:strCache>
            </c:strRef>
          </c:tx>
          <c:spPr>
            <a:solidFill>
              <a:schemeClr val="accent6">
                <a:lumMod val="80000"/>
              </a:schemeClr>
            </a:solidFill>
            <a:ln w="25400">
              <a:noFill/>
            </a:ln>
            <a:effectLst/>
          </c:spPr>
          <c:cat>
            <c:numRef>
              <c:f>'Predicted Energy Consumption'!$C$44:$AY$44</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Consumption'!$C$68:$AY$68</c:f>
              <c:numCache>
                <c:formatCode>0.00E+00</c:formatCode>
                <c:ptCount val="49"/>
                <c:pt idx="0">
                  <c:v>202995130542141.44</c:v>
                </c:pt>
                <c:pt idx="1">
                  <c:v>231169184076842.97</c:v>
                </c:pt>
                <c:pt idx="2">
                  <c:v>245271565481580.94</c:v>
                </c:pt>
                <c:pt idx="3">
                  <c:v>266119750911764.53</c:v>
                </c:pt>
                <c:pt idx="4">
                  <c:v>285282338370997.19</c:v>
                </c:pt>
                <c:pt idx="5">
                  <c:v>322938733527708.56</c:v>
                </c:pt>
                <c:pt idx="6">
                  <c:v>380259300964967.94</c:v>
                </c:pt>
                <c:pt idx="7">
                  <c:v>409091897836498.44</c:v>
                </c:pt>
                <c:pt idx="8">
                  <c:v>437880136866688.19</c:v>
                </c:pt>
                <c:pt idx="9">
                  <c:v>566580022976217.38</c:v>
                </c:pt>
                <c:pt idx="10">
                  <c:v>624290192462247.5</c:v>
                </c:pt>
                <c:pt idx="11">
                  <c:v>678277599476065.63</c:v>
                </c:pt>
                <c:pt idx="12">
                  <c:v>726707403734044.25</c:v>
                </c:pt>
                <c:pt idx="13">
                  <c:v>775151114318452.25</c:v>
                </c:pt>
                <c:pt idx="14">
                  <c:v>823537886382372.13</c:v>
                </c:pt>
                <c:pt idx="15">
                  <c:v>871814394216843.88</c:v>
                </c:pt>
                <c:pt idx="16">
                  <c:v>919941589961541.5</c:v>
                </c:pt>
                <c:pt idx="17">
                  <c:v>967891876928137.88</c:v>
                </c:pt>
                <c:pt idx="18">
                  <c:v>1015646709570158.5</c:v>
                </c:pt>
                <c:pt idx="19">
                  <c:v>1063194597606872.6</c:v>
                </c:pt>
                <c:pt idx="20">
                  <c:v>1110529473753729.4</c:v>
                </c:pt>
                <c:pt idx="21">
                  <c:v>1157649377249336.3</c:v>
                </c:pt>
                <c:pt idx="22">
                  <c:v>1204555404729268.5</c:v>
                </c:pt>
                <c:pt idx="23">
                  <c:v>1251250883085130</c:v>
                </c:pt>
                <c:pt idx="24">
                  <c:v>1297740723861881.5</c:v>
                </c:pt>
                <c:pt idx="25">
                  <c:v>1344030924298812.5</c:v>
                </c:pt>
                <c:pt idx="26">
                  <c:v>1390128185613862.5</c:v>
                </c:pt>
                <c:pt idx="27">
                  <c:v>1436039624194510.3</c:v>
                </c:pt>
                <c:pt idx="28">
                  <c:v>1481772555824419</c:v>
                </c:pt>
                <c:pt idx="29">
                  <c:v>1527334336896156.5</c:v>
                </c:pt>
                <c:pt idx="30">
                  <c:v>1572732249762961</c:v>
                </c:pt>
                <c:pt idx="31">
                  <c:v>1617973422022014.5</c:v>
                </c:pt>
                <c:pt idx="32">
                  <c:v>1663064771672181.3</c:v>
                </c:pt>
                <c:pt idx="33">
                  <c:v>1708012971824479.3</c:v>
                </c:pt>
                <c:pt idx="34">
                  <c:v>1752824430032194.8</c:v>
                </c:pt>
                <c:pt idx="35">
                  <c:v>1797505278412918.3</c:v>
                </c:pt>
                <c:pt idx="36">
                  <c:v>1842061371608924.3</c:v>
                </c:pt>
                <c:pt idx="37">
                  <c:v>1886498290321081.5</c:v>
                </c:pt>
                <c:pt idx="38">
                  <c:v>1930821348691261.3</c:v>
                </c:pt>
                <c:pt idx="39">
                  <c:v>1975035604229919</c:v>
                </c:pt>
                <c:pt idx="40">
                  <c:v>2019145869313489.8</c:v>
                </c:pt>
                <c:pt idx="41">
                  <c:v>2063156723529607.5</c:v>
                </c:pt>
                <c:pt idx="42">
                  <c:v>2107072526344924.8</c:v>
                </c:pt>
                <c:pt idx="43">
                  <c:v>2150897429718699.3</c:v>
                </c:pt>
                <c:pt idx="44">
                  <c:v>2194635390401288.5</c:v>
                </c:pt>
                <c:pt idx="45">
                  <c:v>2238290181741932.8</c:v>
                </c:pt>
                <c:pt idx="46">
                  <c:v>2281865404895542.5</c:v>
                </c:pt>
                <c:pt idx="47">
                  <c:v>2325364499366298</c:v>
                </c:pt>
                <c:pt idx="48">
                  <c:v>2368790752860947</c:v>
                </c:pt>
              </c:numCache>
            </c:numRef>
          </c:val>
          <c:extLst>
            <c:ext xmlns:c16="http://schemas.microsoft.com/office/drawing/2014/chart" uri="{C3380CC4-5D6E-409C-BE32-E72D297353CC}">
              <c16:uniqueId val="{00000017-BB3C-4E4E-8E62-BBD2176D274E}"/>
            </c:ext>
          </c:extLst>
        </c:ser>
        <c:ser>
          <c:idx val="24"/>
          <c:order val="24"/>
          <c:tx>
            <c:strRef>
              <c:f>'Predicted Energy Consumption'!$B$69</c:f>
              <c:strCache>
                <c:ptCount val="1"/>
                <c:pt idx="0">
                  <c:v>no-convert-energy pipelines and gas processing 352T353</c:v>
                </c:pt>
              </c:strCache>
            </c:strRef>
          </c:tx>
          <c:spPr>
            <a:solidFill>
              <a:schemeClr val="accent1">
                <a:lumMod val="60000"/>
                <a:lumOff val="40000"/>
              </a:schemeClr>
            </a:solidFill>
            <a:ln w="25400">
              <a:noFill/>
            </a:ln>
            <a:effectLst/>
          </c:spPr>
          <c:cat>
            <c:numRef>
              <c:f>'Predicted Energy Consumption'!$C$44:$AY$44</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Consumption'!$C$69:$AY$69</c:f>
              <c:numCache>
                <c:formatCode>0.00E+00</c:formatCode>
                <c:ptCount val="49"/>
                <c:pt idx="0">
                  <c:v>37158222477037.594</c:v>
                </c:pt>
                <c:pt idx="1">
                  <c:v>44780946904374.781</c:v>
                </c:pt>
                <c:pt idx="2">
                  <c:v>47357113843783.711</c:v>
                </c:pt>
                <c:pt idx="3">
                  <c:v>50625945536437.719</c:v>
                </c:pt>
                <c:pt idx="4">
                  <c:v>53485320232099.563</c:v>
                </c:pt>
                <c:pt idx="5">
                  <c:v>62333003508771.602</c:v>
                </c:pt>
                <c:pt idx="6">
                  <c:v>59241603181480.875</c:v>
                </c:pt>
                <c:pt idx="7">
                  <c:v>63414652409159.195</c:v>
                </c:pt>
                <c:pt idx="8">
                  <c:v>57846037250065.961</c:v>
                </c:pt>
                <c:pt idx="9">
                  <c:v>64231797436673.508</c:v>
                </c:pt>
                <c:pt idx="10">
                  <c:v>65477443803862.852</c:v>
                </c:pt>
                <c:pt idx="11">
                  <c:v>66032149117709.266</c:v>
                </c:pt>
                <c:pt idx="12">
                  <c:v>65953505114582.734</c:v>
                </c:pt>
                <c:pt idx="13">
                  <c:v>65298742830782.945</c:v>
                </c:pt>
                <c:pt idx="14">
                  <c:v>64122944067810.828</c:v>
                </c:pt>
                <c:pt idx="15">
                  <c:v>62477878698316.563</c:v>
                </c:pt>
                <c:pt idx="16">
                  <c:v>60411336699705.398</c:v>
                </c:pt>
                <c:pt idx="17">
                  <c:v>58962271342050.422</c:v>
                </c:pt>
                <c:pt idx="18">
                  <c:v>61410829123473.633</c:v>
                </c:pt>
                <c:pt idx="19">
                  <c:v>63780837077004.109</c:v>
                </c:pt>
                <c:pt idx="20">
                  <c:v>66076295361242.086</c:v>
                </c:pt>
                <c:pt idx="21">
                  <c:v>68301210083886.945</c:v>
                </c:pt>
                <c:pt idx="22">
                  <c:v>70459521005233.438</c:v>
                </c:pt>
                <c:pt idx="23">
                  <c:v>72555050847560.281</c:v>
                </c:pt>
                <c:pt idx="24">
                  <c:v>74591471342461.234</c:v>
                </c:pt>
                <c:pt idx="25">
                  <c:v>76572282037422.063</c:v>
                </c:pt>
                <c:pt idx="26">
                  <c:v>78500798670982.109</c:v>
                </c:pt>
                <c:pt idx="27">
                  <c:v>80380148597166.609</c:v>
                </c:pt>
                <c:pt idx="28">
                  <c:v>82213271296399.641</c:v>
                </c:pt>
                <c:pt idx="29">
                  <c:v>84002922461995.469</c:v>
                </c:pt>
                <c:pt idx="30">
                  <c:v>85751680512422.156</c:v>
                </c:pt>
                <c:pt idx="31">
                  <c:v>87461954664425.453</c:v>
                </c:pt>
                <c:pt idx="32">
                  <c:v>89135993924547.734</c:v>
                </c:pt>
                <c:pt idx="33">
                  <c:v>90775896528459.484</c:v>
                </c:pt>
                <c:pt idx="34">
                  <c:v>92383619489331.641</c:v>
                </c:pt>
                <c:pt idx="35">
                  <c:v>93960988016748.984</c:v>
                </c:pt>
                <c:pt idx="36">
                  <c:v>95509704643109.656</c:v>
                </c:pt>
                <c:pt idx="37">
                  <c:v>97031357950932.594</c:v>
                </c:pt>
                <c:pt idx="38">
                  <c:v>98527430836240.672</c:v>
                </c:pt>
                <c:pt idx="39">
                  <c:v>99999308273597.844</c:v>
                </c:pt>
                <c:pt idx="40">
                  <c:v>101448284570357.38</c:v>
                </c:pt>
                <c:pt idx="41">
                  <c:v>102875570113147.31</c:v>
                </c:pt>
                <c:pt idx="42">
                  <c:v>104282297620232.03</c:v>
                </c:pt>
                <c:pt idx="43">
                  <c:v>105669527920392.25</c:v>
                </c:pt>
                <c:pt idx="44">
                  <c:v>107038255283381.58</c:v>
                </c:pt>
                <c:pt idx="45">
                  <c:v>108389412329369.61</c:v>
                </c:pt>
                <c:pt idx="46">
                  <c:v>109723874545816.09</c:v>
                </c:pt>
                <c:pt idx="47">
                  <c:v>111042464440268.2</c:v>
                </c:pt>
                <c:pt idx="48">
                  <c:v>112345955356886.86</c:v>
                </c:pt>
              </c:numCache>
            </c:numRef>
          </c:val>
          <c:extLst>
            <c:ext xmlns:c16="http://schemas.microsoft.com/office/drawing/2014/chart" uri="{C3380CC4-5D6E-409C-BE32-E72D297353CC}">
              <c16:uniqueId val="{00000018-BB3C-4E4E-8E62-BBD2176D274E}"/>
            </c:ext>
          </c:extLst>
        </c:ser>
        <c:dLbls>
          <c:showLegendKey val="0"/>
          <c:showVal val="0"/>
          <c:showCatName val="0"/>
          <c:showSerName val="0"/>
          <c:showPercent val="0"/>
          <c:showBubbleSize val="0"/>
        </c:dLbls>
        <c:axId val="647020303"/>
        <c:axId val="647021967"/>
      </c:areaChart>
      <c:catAx>
        <c:axId val="64702030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47021967"/>
        <c:crosses val="autoZero"/>
        <c:auto val="1"/>
        <c:lblAlgn val="ctr"/>
        <c:lblOffset val="100"/>
        <c:tickLblSkip val="6"/>
        <c:noMultiLvlLbl val="0"/>
      </c:catAx>
      <c:valAx>
        <c:axId val="647021967"/>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47020303"/>
        <c:crosses val="autoZero"/>
        <c:crossBetween val="midCat"/>
      </c:valAx>
      <c:spPr>
        <a:noFill/>
        <a:ln>
          <a:noFill/>
        </a:ln>
        <a:effectLst/>
      </c:spPr>
    </c:plotArea>
    <c:legend>
      <c:legendPos val="b"/>
      <c:layout>
        <c:manualLayout>
          <c:xMode val="edge"/>
          <c:yMode val="edge"/>
          <c:x val="0.63345931291480972"/>
          <c:y val="0"/>
          <c:w val="0.36654068708519033"/>
          <c:h val="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'Predicted Energy Consumption'!$B$71</c:f>
          <c:strCache>
            <c:ptCount val="1"/>
            <c:pt idx="0">
              <c:v>Non Electricity Energy Excluding Energy Converison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7.5902035291018063E-2"/>
          <c:y val="0.11121519187618664"/>
          <c:w val="0.57789357478491377"/>
          <c:h val="0.82720670200218638"/>
        </c:manualLayout>
      </c:layout>
      <c:areaChart>
        <c:grouping val="stacked"/>
        <c:varyColors val="0"/>
        <c:ser>
          <c:idx val="0"/>
          <c:order val="0"/>
          <c:tx>
            <c:strRef>
              <c:f>'Predicted Energy Consumption'!$B$72</c:f>
              <c:strCache>
                <c:ptCount val="1"/>
                <c:pt idx="0">
                  <c:v>agriculture and forestry 01T03</c:v>
                </c:pt>
              </c:strCache>
            </c:strRef>
          </c:tx>
          <c:spPr>
            <a:solidFill>
              <a:schemeClr val="accent1"/>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Consumption'!$C$72:$AY$72</c:f>
              <c:numCache>
                <c:formatCode>0.00E+00</c:formatCode>
                <c:ptCount val="49"/>
                <c:pt idx="0">
                  <c:v>1211561062952260</c:v>
                </c:pt>
                <c:pt idx="1">
                  <c:v>1332018939092181.5</c:v>
                </c:pt>
                <c:pt idx="2">
                  <c:v>1327263489511005.5</c:v>
                </c:pt>
                <c:pt idx="3">
                  <c:v>1374173448922159</c:v>
                </c:pt>
                <c:pt idx="4">
                  <c:v>1415792539608211</c:v>
                </c:pt>
                <c:pt idx="5">
                  <c:v>1453889281501069.3</c:v>
                </c:pt>
                <c:pt idx="6">
                  <c:v>1357561015561403.5</c:v>
                </c:pt>
                <c:pt idx="7">
                  <c:v>1342289884653974</c:v>
                </c:pt>
                <c:pt idx="8">
                  <c:v>1351740992100086.3</c:v>
                </c:pt>
                <c:pt idx="9">
                  <c:v>1396185855437090</c:v>
                </c:pt>
                <c:pt idx="10">
                  <c:v>1428289544288237.5</c:v>
                </c:pt>
                <c:pt idx="11">
                  <c:v>1457963438594505</c:v>
                </c:pt>
                <c:pt idx="12">
                  <c:v>1485506069881055</c:v>
                </c:pt>
                <c:pt idx="13">
                  <c:v>1511906117370392.5</c:v>
                </c:pt>
                <c:pt idx="14">
                  <c:v>1536737982651616.5</c:v>
                </c:pt>
                <c:pt idx="15">
                  <c:v>1560278804946389.5</c:v>
                </c:pt>
                <c:pt idx="16">
                  <c:v>1582793441955564.5</c:v>
                </c:pt>
                <c:pt idx="17">
                  <c:v>1604125457443955.8</c:v>
                </c:pt>
                <c:pt idx="18">
                  <c:v>1624660073440694.5</c:v>
                </c:pt>
                <c:pt idx="19">
                  <c:v>1644187243511367.8</c:v>
                </c:pt>
                <c:pt idx="20">
                  <c:v>1662710985776061</c:v>
                </c:pt>
                <c:pt idx="21">
                  <c:v>1680553585779357.5</c:v>
                </c:pt>
                <c:pt idx="22">
                  <c:v>1697567617882117</c:v>
                </c:pt>
                <c:pt idx="23">
                  <c:v>1713756393605308.8</c:v>
                </c:pt>
                <c:pt idx="24">
                  <c:v>1729326276733734.5</c:v>
                </c:pt>
                <c:pt idx="25">
                  <c:v>1744205054484267.3</c:v>
                </c:pt>
                <c:pt idx="26">
                  <c:v>1758641531592692.5</c:v>
                </c:pt>
                <c:pt idx="27">
                  <c:v>1772475117394844.3</c:v>
                </c:pt>
                <c:pt idx="28">
                  <c:v>1785714381235480.8</c:v>
                </c:pt>
                <c:pt idx="29">
                  <c:v>1798565244624512</c:v>
                </c:pt>
                <c:pt idx="30">
                  <c:v>1810979717324305.5</c:v>
                </c:pt>
                <c:pt idx="31">
                  <c:v>1822964570683735</c:v>
                </c:pt>
                <c:pt idx="32">
                  <c:v>1834581592259472</c:v>
                </c:pt>
                <c:pt idx="33">
                  <c:v>1845885062732595</c:v>
                </c:pt>
                <c:pt idx="34">
                  <c:v>1856955315415580.5</c:v>
                </c:pt>
                <c:pt idx="35">
                  <c:v>1867727140848464</c:v>
                </c:pt>
                <c:pt idx="36">
                  <c:v>1878243850618374.5</c:v>
                </c:pt>
                <c:pt idx="37">
                  <c:v>1888634683145102.3</c:v>
                </c:pt>
                <c:pt idx="38">
                  <c:v>1898799685206713.5</c:v>
                </c:pt>
                <c:pt idx="39">
                  <c:v>1908836299199013.8</c:v>
                </c:pt>
                <c:pt idx="40">
                  <c:v>1918768321932200</c:v>
                </c:pt>
                <c:pt idx="41">
                  <c:v>1928572191501152.5</c:v>
                </c:pt>
                <c:pt idx="42">
                  <c:v>1936609706638294.5</c:v>
                </c:pt>
                <c:pt idx="43">
                  <c:v>1940999264734338</c:v>
                </c:pt>
                <c:pt idx="44">
                  <c:v>1945147125185795.3</c:v>
                </c:pt>
                <c:pt idx="45">
                  <c:v>1949086153723224</c:v>
                </c:pt>
                <c:pt idx="46">
                  <c:v>1952816374294029.5</c:v>
                </c:pt>
                <c:pt idx="47">
                  <c:v>1956401891274233</c:v>
                </c:pt>
                <c:pt idx="48">
                  <c:v>1959834626111950.5</c:v>
                </c:pt>
              </c:numCache>
            </c:numRef>
          </c:val>
          <c:extLst>
            <c:ext xmlns:c16="http://schemas.microsoft.com/office/drawing/2014/chart" uri="{C3380CC4-5D6E-409C-BE32-E72D297353CC}">
              <c16:uniqueId val="{00000000-90BE-4374-9B89-F148ECFD21B9}"/>
            </c:ext>
          </c:extLst>
        </c:ser>
        <c:ser>
          <c:idx val="1"/>
          <c:order val="1"/>
          <c:tx>
            <c:strRef>
              <c:f>'Predicted Energy Consumption'!$B$73</c:f>
              <c:strCache>
                <c:ptCount val="1"/>
                <c:pt idx="0">
                  <c:v>oil and gas extraction 06</c:v>
                </c:pt>
              </c:strCache>
            </c:strRef>
          </c:tx>
          <c:spPr>
            <a:solidFill>
              <a:schemeClr val="accent2"/>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Consumption'!$C$73:$AY$73</c:f>
              <c:numCache>
                <c:formatCode>0.00E+00</c:formatCode>
                <c:ptCount val="49"/>
                <c:pt idx="0">
                  <c:v>640543331616046.88</c:v>
                </c:pt>
                <c:pt idx="1">
                  <c:v>690249383290941.5</c:v>
                </c:pt>
                <c:pt idx="2">
                  <c:v>711130151546005.75</c:v>
                </c:pt>
                <c:pt idx="3">
                  <c:v>691406227452319.25</c:v>
                </c:pt>
                <c:pt idx="4">
                  <c:v>608037610046899.5</c:v>
                </c:pt>
                <c:pt idx="5">
                  <c:v>610014030252521.75</c:v>
                </c:pt>
                <c:pt idx="6">
                  <c:v>624699580690444</c:v>
                </c:pt>
                <c:pt idx="7">
                  <c:v>634332627130592.25</c:v>
                </c:pt>
                <c:pt idx="8">
                  <c:v>592400475766283</c:v>
                </c:pt>
                <c:pt idx="9">
                  <c:v>610309327053188.25</c:v>
                </c:pt>
                <c:pt idx="10">
                  <c:v>583472074361860.75</c:v>
                </c:pt>
                <c:pt idx="11">
                  <c:v>556768063858659.88</c:v>
                </c:pt>
                <c:pt idx="12">
                  <c:v>530342932066906.19</c:v>
                </c:pt>
                <c:pt idx="13">
                  <c:v>504316280590758</c:v>
                </c:pt>
                <c:pt idx="14">
                  <c:v>478783691862912.06</c:v>
                </c:pt>
                <c:pt idx="15">
                  <c:v>453819339855161.63</c:v>
                </c:pt>
                <c:pt idx="16">
                  <c:v>429478807603213.56</c:v>
                </c:pt>
                <c:pt idx="17">
                  <c:v>405801863809338.94</c:v>
                </c:pt>
                <c:pt idx="18">
                  <c:v>382815053467133.69</c:v>
                </c:pt>
                <c:pt idx="19">
                  <c:v>360534028384829.5</c:v>
                </c:pt>
                <c:pt idx="20">
                  <c:v>338965589977276</c:v>
                </c:pt>
                <c:pt idx="21">
                  <c:v>318109445474063.94</c:v>
                </c:pt>
                <c:pt idx="22">
                  <c:v>297959695207857.38</c:v>
                </c:pt>
                <c:pt idx="23">
                  <c:v>278506077019399.13</c:v>
                </c:pt>
                <c:pt idx="24">
                  <c:v>259734996999311.63</c:v>
                </c:pt>
                <c:pt idx="25">
                  <c:v>241630375825305.75</c:v>
                </c:pt>
                <c:pt idx="26">
                  <c:v>226536264223665.88</c:v>
                </c:pt>
                <c:pt idx="27">
                  <c:v>221614462516014.94</c:v>
                </c:pt>
                <c:pt idx="28">
                  <c:v>216828707696479.38</c:v>
                </c:pt>
                <c:pt idx="29">
                  <c:v>212177724790947.75</c:v>
                </c:pt>
                <c:pt idx="30">
                  <c:v>207659565996740.81</c:v>
                </c:pt>
                <c:pt idx="31">
                  <c:v>203271766141562.47</c:v>
                </c:pt>
                <c:pt idx="32">
                  <c:v>199011470169444.19</c:v>
                </c:pt>
                <c:pt idx="33">
                  <c:v>194875537240945.13</c:v>
                </c:pt>
                <c:pt idx="34">
                  <c:v>190860625361807.03</c:v>
                </c:pt>
                <c:pt idx="35">
                  <c:v>186963259854697.06</c:v>
                </c:pt>
                <c:pt idx="36">
                  <c:v>183179888464283.44</c:v>
                </c:pt>
                <c:pt idx="37">
                  <c:v>179506925433391.38</c:v>
                </c:pt>
                <c:pt idx="38">
                  <c:v>175940786501533.59</c:v>
                </c:pt>
                <c:pt idx="39">
                  <c:v>172477916449557.06</c:v>
                </c:pt>
                <c:pt idx="40">
                  <c:v>169114810538244.75</c:v>
                </c:pt>
                <c:pt idx="41">
                  <c:v>165848030957358.25</c:v>
                </c:pt>
                <c:pt idx="42">
                  <c:v>162674219208328.69</c:v>
                </c:pt>
                <c:pt idx="43">
                  <c:v>159590105182861.41</c:v>
                </c:pt>
                <c:pt idx="44">
                  <c:v>156592513565911.13</c:v>
                </c:pt>
                <c:pt idx="45">
                  <c:v>153678368080540.81</c:v>
                </c:pt>
                <c:pt idx="46">
                  <c:v>150844694000257.97</c:v>
                </c:pt>
                <c:pt idx="47">
                  <c:v>148088619278380.22</c:v>
                </c:pt>
                <c:pt idx="48">
                  <c:v>145407374581131.88</c:v>
                </c:pt>
              </c:numCache>
            </c:numRef>
          </c:val>
          <c:extLst>
            <c:ext xmlns:c16="http://schemas.microsoft.com/office/drawing/2014/chart" uri="{C3380CC4-5D6E-409C-BE32-E72D297353CC}">
              <c16:uniqueId val="{00000001-90BE-4374-9B89-F148ECFD21B9}"/>
            </c:ext>
          </c:extLst>
        </c:ser>
        <c:ser>
          <c:idx val="2"/>
          <c:order val="2"/>
          <c:tx>
            <c:strRef>
              <c:f>'Predicted Energy Consumption'!$B$74</c:f>
              <c:strCache>
                <c:ptCount val="1"/>
                <c:pt idx="0">
                  <c:v>coal mining 05</c:v>
                </c:pt>
              </c:strCache>
            </c:strRef>
          </c:tx>
          <c:spPr>
            <a:solidFill>
              <a:schemeClr val="accent3"/>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Consumption'!$C$74:$AY$74</c:f>
              <c:numCache>
                <c:formatCode>0.00E+00</c:formatCode>
                <c:ptCount val="49"/>
                <c:pt idx="0">
                  <c:v>1476244631599360.5</c:v>
                </c:pt>
                <c:pt idx="1">
                  <c:v>1567827703907807.5</c:v>
                </c:pt>
                <c:pt idx="2">
                  <c:v>805280526618567.38</c:v>
                </c:pt>
                <c:pt idx="3">
                  <c:v>755860875895811.5</c:v>
                </c:pt>
                <c:pt idx="4">
                  <c:v>631838846351119.75</c:v>
                </c:pt>
                <c:pt idx="5">
                  <c:v>765226923674230.25</c:v>
                </c:pt>
                <c:pt idx="6">
                  <c:v>727163408553206</c:v>
                </c:pt>
                <c:pt idx="7">
                  <c:v>661977342242119.13</c:v>
                </c:pt>
                <c:pt idx="8">
                  <c:v>475195506759192</c:v>
                </c:pt>
                <c:pt idx="9">
                  <c:v>433111485102180.63</c:v>
                </c:pt>
                <c:pt idx="10">
                  <c:v>390929228355753.25</c:v>
                </c:pt>
                <c:pt idx="11">
                  <c:v>349910226724300.44</c:v>
                </c:pt>
                <c:pt idx="12">
                  <c:v>310712356892204.75</c:v>
                </c:pt>
                <c:pt idx="13">
                  <c:v>273610616903952.34</c:v>
                </c:pt>
                <c:pt idx="14">
                  <c:v>238685585586522.53</c:v>
                </c:pt>
                <c:pt idx="15">
                  <c:v>217232541251144.63</c:v>
                </c:pt>
                <c:pt idx="16">
                  <c:v>213643209988894.06</c:v>
                </c:pt>
                <c:pt idx="17">
                  <c:v>210017620318290.03</c:v>
                </c:pt>
                <c:pt idx="18">
                  <c:v>206378608646101.66</c:v>
                </c:pt>
                <c:pt idx="19">
                  <c:v>202744438599256.5</c:v>
                </c:pt>
                <c:pt idx="20">
                  <c:v>199129670288757.31</c:v>
                </c:pt>
                <c:pt idx="21">
                  <c:v>195545835659174.28</c:v>
                </c:pt>
                <c:pt idx="22">
                  <c:v>192001979384548.53</c:v>
                </c:pt>
                <c:pt idx="23">
                  <c:v>188505100225593.31</c:v>
                </c:pt>
                <c:pt idx="24">
                  <c:v>185060514992233.66</c:v>
                </c:pt>
                <c:pt idx="25">
                  <c:v>181672160311903.53</c:v>
                </c:pt>
                <c:pt idx="26">
                  <c:v>178342843397125.06</c:v>
                </c:pt>
                <c:pt idx="27">
                  <c:v>175074450513314.41</c:v>
                </c:pt>
                <c:pt idx="28">
                  <c:v>171868120163117.28</c:v>
                </c:pt>
                <c:pt idx="29">
                  <c:v>168724386772591.03</c:v>
                </c:pt>
                <c:pt idx="30">
                  <c:v>165643299707938.41</c:v>
                </c:pt>
                <c:pt idx="31">
                  <c:v>162624521675995.5</c:v>
                </c:pt>
                <c:pt idx="32">
                  <c:v>159667409917123.5</c:v>
                </c:pt>
                <c:pt idx="33">
                  <c:v>156771083056526.06</c:v>
                </c:pt>
                <c:pt idx="34">
                  <c:v>153934476020581.59</c:v>
                </c:pt>
                <c:pt idx="35">
                  <c:v>151156385035596.25</c:v>
                </c:pt>
                <c:pt idx="36">
                  <c:v>148435504396950.06</c:v>
                </c:pt>
                <c:pt idx="37">
                  <c:v>145770456418460.5</c:v>
                </c:pt>
                <c:pt idx="38">
                  <c:v>143159815737579.19</c:v>
                </c:pt>
                <c:pt idx="39">
                  <c:v>140602128955296.59</c:v>
                </c:pt>
                <c:pt idx="40">
                  <c:v>138095930424771.75</c:v>
                </c:pt>
                <c:pt idx="41">
                  <c:v>135639754864897.03</c:v>
                </c:pt>
                <c:pt idx="42">
                  <c:v>133232147359971.34</c:v>
                </c:pt>
                <c:pt idx="43">
                  <c:v>130871671210806.59</c:v>
                </c:pt>
                <c:pt idx="44">
                  <c:v>128556914022832.66</c:v>
                </c:pt>
                <c:pt idx="45">
                  <c:v>126286492350453.59</c:v>
                </c:pt>
                <c:pt idx="46">
                  <c:v>124059055161807.56</c:v>
                </c:pt>
                <c:pt idx="47">
                  <c:v>121873286342400.03</c:v>
                </c:pt>
                <c:pt idx="48">
                  <c:v>119727906418093.94</c:v>
                </c:pt>
              </c:numCache>
            </c:numRef>
          </c:val>
          <c:extLst>
            <c:ext xmlns:c16="http://schemas.microsoft.com/office/drawing/2014/chart" uri="{C3380CC4-5D6E-409C-BE32-E72D297353CC}">
              <c16:uniqueId val="{00000002-90BE-4374-9B89-F148ECFD21B9}"/>
            </c:ext>
          </c:extLst>
        </c:ser>
        <c:ser>
          <c:idx val="3"/>
          <c:order val="3"/>
          <c:tx>
            <c:strRef>
              <c:f>'Predicted Energy Consumption'!$B$75</c:f>
              <c:strCache>
                <c:ptCount val="1"/>
                <c:pt idx="0">
                  <c:v>other mining and quarrying 07T08</c:v>
                </c:pt>
              </c:strCache>
            </c:strRef>
          </c:tx>
          <c:spPr>
            <a:solidFill>
              <a:schemeClr val="accent4"/>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Consumption'!$C$75:$AY$75</c:f>
              <c:numCache>
                <c:formatCode>0.00E+00</c:formatCode>
                <c:ptCount val="49"/>
                <c:pt idx="0">
                  <c:v>428306752386615.44</c:v>
                </c:pt>
                <c:pt idx="1">
                  <c:v>449245348006932.44</c:v>
                </c:pt>
                <c:pt idx="2">
                  <c:v>423466836566045.31</c:v>
                </c:pt>
                <c:pt idx="3">
                  <c:v>367299927961159.5</c:v>
                </c:pt>
                <c:pt idx="4">
                  <c:v>309024129101791.31</c:v>
                </c:pt>
                <c:pt idx="5">
                  <c:v>257800670931306.63</c:v>
                </c:pt>
                <c:pt idx="6">
                  <c:v>265399787508879.25</c:v>
                </c:pt>
                <c:pt idx="7">
                  <c:v>258990679403370</c:v>
                </c:pt>
                <c:pt idx="8">
                  <c:v>246396117987498</c:v>
                </c:pt>
                <c:pt idx="9">
                  <c:v>262075894013847.5</c:v>
                </c:pt>
                <c:pt idx="10">
                  <c:v>252432888888189.44</c:v>
                </c:pt>
                <c:pt idx="11">
                  <c:v>243018620100848.75</c:v>
                </c:pt>
                <c:pt idx="12">
                  <c:v>233864367348796.38</c:v>
                </c:pt>
                <c:pt idx="13">
                  <c:v>224991834407826.06</c:v>
                </c:pt>
                <c:pt idx="14">
                  <c:v>216415744103365.88</c:v>
                </c:pt>
                <c:pt idx="15">
                  <c:v>208145214091957.75</c:v>
                </c:pt>
                <c:pt idx="16">
                  <c:v>200184710074090.31</c:v>
                </c:pt>
                <c:pt idx="17">
                  <c:v>192534838419274.88</c:v>
                </c:pt>
                <c:pt idx="18">
                  <c:v>185193053155339.06</c:v>
                </c:pt>
                <c:pt idx="19">
                  <c:v>178154291413247.69</c:v>
                </c:pt>
                <c:pt idx="20">
                  <c:v>171411535819302.56</c:v>
                </c:pt>
                <c:pt idx="21">
                  <c:v>164956301730499.5</c:v>
                </c:pt>
                <c:pt idx="22">
                  <c:v>158779050440889.31</c:v>
                </c:pt>
                <c:pt idx="23">
                  <c:v>152869532710363.63</c:v>
                </c:pt>
                <c:pt idx="24">
                  <c:v>147217069138927.88</c:v>
                </c:pt>
                <c:pt idx="25">
                  <c:v>141810774985333.69</c:v>
                </c:pt>
                <c:pt idx="26">
                  <c:v>136639737261180.38</c:v>
                </c:pt>
                <c:pt idx="27">
                  <c:v>131693151607155.75</c:v>
                </c:pt>
                <c:pt idx="28">
                  <c:v>126960425813463.31</c:v>
                </c:pt>
                <c:pt idx="29">
                  <c:v>122431256052055.38</c:v>
                </c:pt>
                <c:pt idx="30">
                  <c:v>118095681056472.13</c:v>
                </c:pt>
                <c:pt idx="31">
                  <c:v>113944118683912.06</c:v>
                </c:pt>
                <c:pt idx="32">
                  <c:v>109967388560829.88</c:v>
                </c:pt>
                <c:pt idx="33">
                  <c:v>106156723864629.75</c:v>
                </c:pt>
                <c:pt idx="34">
                  <c:v>102503774733785.81</c:v>
                </c:pt>
                <c:pt idx="35">
                  <c:v>99000605323577</c:v>
                </c:pt>
                <c:pt idx="36">
                  <c:v>95639686127122.938</c:v>
                </c:pt>
                <c:pt idx="37">
                  <c:v>92413882852491.875</c:v>
                </c:pt>
                <c:pt idx="38">
                  <c:v>89316442876867.188</c:v>
                </c:pt>
                <c:pt idx="39">
                  <c:v>86340980079113.813</c:v>
                </c:pt>
                <c:pt idx="40">
                  <c:v>83481458674406.25</c:v>
                </c:pt>
                <c:pt idx="41">
                  <c:v>80732176531642.688</c:v>
                </c:pt>
                <c:pt idx="42">
                  <c:v>78087748339998.813</c:v>
                </c:pt>
                <c:pt idx="43">
                  <c:v>75543088899926.5</c:v>
                </c:pt>
                <c:pt idx="44">
                  <c:v>73093396741764.688</c:v>
                </c:pt>
                <c:pt idx="45">
                  <c:v>70734138218312.75</c:v>
                </c:pt>
                <c:pt idx="46">
                  <c:v>68461032173196.688</c:v>
                </c:pt>
                <c:pt idx="47">
                  <c:v>66270035252209.906</c:v>
                </c:pt>
                <c:pt idx="48">
                  <c:v>64157327898059.406</c:v>
                </c:pt>
              </c:numCache>
            </c:numRef>
          </c:val>
          <c:extLst>
            <c:ext xmlns:c16="http://schemas.microsoft.com/office/drawing/2014/chart" uri="{C3380CC4-5D6E-409C-BE32-E72D297353CC}">
              <c16:uniqueId val="{00000003-90BE-4374-9B89-F148ECFD21B9}"/>
            </c:ext>
          </c:extLst>
        </c:ser>
        <c:ser>
          <c:idx val="4"/>
          <c:order val="4"/>
          <c:tx>
            <c:strRef>
              <c:f>'Predicted Energy Consumption'!$B$76</c:f>
              <c:strCache>
                <c:ptCount val="1"/>
                <c:pt idx="0">
                  <c:v>food beverage and tobacco 10T12</c:v>
                </c:pt>
              </c:strCache>
            </c:strRef>
          </c:tx>
          <c:spPr>
            <a:solidFill>
              <a:schemeClr val="accent5"/>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Consumption'!$C$76:$AY$76</c:f>
              <c:numCache>
                <c:formatCode>0.00E+00</c:formatCode>
                <c:ptCount val="49"/>
                <c:pt idx="0">
                  <c:v>1506104451816461</c:v>
                </c:pt>
                <c:pt idx="1">
                  <c:v>1525345115711173</c:v>
                </c:pt>
                <c:pt idx="2">
                  <c:v>1349019069653990.5</c:v>
                </c:pt>
                <c:pt idx="3">
                  <c:v>1309800563827972.3</c:v>
                </c:pt>
                <c:pt idx="4">
                  <c:v>1263413714923242.8</c:v>
                </c:pt>
                <c:pt idx="5">
                  <c:v>1163172578304741</c:v>
                </c:pt>
                <c:pt idx="6">
                  <c:v>1069660905628835</c:v>
                </c:pt>
                <c:pt idx="7">
                  <c:v>1065677504181413.9</c:v>
                </c:pt>
                <c:pt idx="8">
                  <c:v>951922014839309</c:v>
                </c:pt>
                <c:pt idx="9">
                  <c:v>974767432153289.25</c:v>
                </c:pt>
                <c:pt idx="10">
                  <c:v>1002446939741874.5</c:v>
                </c:pt>
                <c:pt idx="11">
                  <c:v>1030921679049456.5</c:v>
                </c:pt>
                <c:pt idx="12">
                  <c:v>1060666228659026.4</c:v>
                </c:pt>
                <c:pt idx="13">
                  <c:v>1063088324772769.3</c:v>
                </c:pt>
                <c:pt idx="14">
                  <c:v>1056132689658769.6</c:v>
                </c:pt>
                <c:pt idx="15">
                  <c:v>1048320961509116.3</c:v>
                </c:pt>
                <c:pt idx="16">
                  <c:v>1039823533832628.3</c:v>
                </c:pt>
                <c:pt idx="17">
                  <c:v>1030782643106880.9</c:v>
                </c:pt>
                <c:pt idx="18">
                  <c:v>1021317648227099.6</c:v>
                </c:pt>
                <c:pt idx="19">
                  <c:v>1011528858265147.9</c:v>
                </c:pt>
                <c:pt idx="20">
                  <c:v>1001500512905289.1</c:v>
                </c:pt>
                <c:pt idx="21">
                  <c:v>991303215155047.13</c:v>
                </c:pt>
                <c:pt idx="22">
                  <c:v>980995972218522.75</c:v>
                </c:pt>
                <c:pt idx="23">
                  <c:v>970627931926764.5</c:v>
                </c:pt>
                <c:pt idx="24">
                  <c:v>960239869065283.5</c:v>
                </c:pt>
                <c:pt idx="25">
                  <c:v>949865459581883.63</c:v>
                </c:pt>
                <c:pt idx="26">
                  <c:v>939532372106468.88</c:v>
                </c:pt>
                <c:pt idx="27">
                  <c:v>929263201261517.75</c:v>
                </c:pt>
                <c:pt idx="28">
                  <c:v>919076263928804.88</c:v>
                </c:pt>
                <c:pt idx="29">
                  <c:v>908986277076831.88</c:v>
                </c:pt>
                <c:pt idx="30">
                  <c:v>899004933564321.75</c:v>
                </c:pt>
                <c:pt idx="31">
                  <c:v>889141390367787.13</c:v>
                </c:pt>
                <c:pt idx="32">
                  <c:v>879402681884886.38</c:v>
                </c:pt>
                <c:pt idx="33">
                  <c:v>869794069328202.5</c:v>
                </c:pt>
                <c:pt idx="34">
                  <c:v>860319335744477.5</c:v>
                </c:pt>
                <c:pt idx="35">
                  <c:v>850981034871436</c:v>
                </c:pt>
                <c:pt idx="36">
                  <c:v>841780700873495.38</c:v>
                </c:pt>
                <c:pt idx="37">
                  <c:v>832719024971307.38</c:v>
                </c:pt>
                <c:pt idx="38">
                  <c:v>823796004086993.5</c:v>
                </c:pt>
                <c:pt idx="39">
                  <c:v>815011065855705</c:v>
                </c:pt>
                <c:pt idx="40">
                  <c:v>806363173691116.13</c:v>
                </c:pt>
                <c:pt idx="41">
                  <c:v>797850915025632.63</c:v>
                </c:pt>
                <c:pt idx="42">
                  <c:v>789472575362947.88</c:v>
                </c:pt>
                <c:pt idx="43">
                  <c:v>781226200370025.5</c:v>
                </c:pt>
                <c:pt idx="44">
                  <c:v>773109647887708.25</c:v>
                </c:pt>
                <c:pt idx="45">
                  <c:v>765120631444923.63</c:v>
                </c:pt>
                <c:pt idx="46">
                  <c:v>757256756612447.25</c:v>
                </c:pt>
                <c:pt idx="47">
                  <c:v>749515551322720.75</c:v>
                </c:pt>
                <c:pt idx="48">
                  <c:v>741894491105069.5</c:v>
                </c:pt>
              </c:numCache>
            </c:numRef>
          </c:val>
          <c:extLst>
            <c:ext xmlns:c16="http://schemas.microsoft.com/office/drawing/2014/chart" uri="{C3380CC4-5D6E-409C-BE32-E72D297353CC}">
              <c16:uniqueId val="{00000004-90BE-4374-9B89-F148ECFD21B9}"/>
            </c:ext>
          </c:extLst>
        </c:ser>
        <c:ser>
          <c:idx val="5"/>
          <c:order val="5"/>
          <c:tx>
            <c:strRef>
              <c:f>'Predicted Energy Consumption'!$B$77</c:f>
              <c:strCache>
                <c:ptCount val="1"/>
                <c:pt idx="0">
                  <c:v>textiles apparel and leather 13T15</c:v>
                </c:pt>
              </c:strCache>
            </c:strRef>
          </c:tx>
          <c:spPr>
            <a:solidFill>
              <a:schemeClr val="accent6"/>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Consumption'!$C$77:$AY$77</c:f>
              <c:numCache>
                <c:formatCode>0.00E+00</c:formatCode>
                <c:ptCount val="49"/>
                <c:pt idx="0">
                  <c:v>842088663173613</c:v>
                </c:pt>
                <c:pt idx="1">
                  <c:v>816858806005387.75</c:v>
                </c:pt>
                <c:pt idx="2">
                  <c:v>719360641619114.25</c:v>
                </c:pt>
                <c:pt idx="3">
                  <c:v>742685195859537</c:v>
                </c:pt>
                <c:pt idx="4">
                  <c:v>747262679316928.75</c:v>
                </c:pt>
                <c:pt idx="5">
                  <c:v>727703708576185.88</c:v>
                </c:pt>
                <c:pt idx="6">
                  <c:v>629717517229064</c:v>
                </c:pt>
                <c:pt idx="7">
                  <c:v>640535651833028.5</c:v>
                </c:pt>
                <c:pt idx="8">
                  <c:v>619393636554880.13</c:v>
                </c:pt>
                <c:pt idx="9">
                  <c:v>652168506835217</c:v>
                </c:pt>
                <c:pt idx="10">
                  <c:v>636351049503453.5</c:v>
                </c:pt>
                <c:pt idx="11">
                  <c:v>621065393105333.25</c:v>
                </c:pt>
                <c:pt idx="12">
                  <c:v>606226635654069</c:v>
                </c:pt>
                <c:pt idx="13">
                  <c:v>591793235854718</c:v>
                </c:pt>
                <c:pt idx="14">
                  <c:v>577746084002832.38</c:v>
                </c:pt>
                <c:pt idx="15">
                  <c:v>564077339363346.75</c:v>
                </c:pt>
                <c:pt idx="16">
                  <c:v>550312456933284.13</c:v>
                </c:pt>
                <c:pt idx="17">
                  <c:v>535064682976647</c:v>
                </c:pt>
                <c:pt idx="18">
                  <c:v>520244025594251</c:v>
                </c:pt>
                <c:pt idx="19">
                  <c:v>505865955164475</c:v>
                </c:pt>
                <c:pt idx="20">
                  <c:v>491939418735662</c:v>
                </c:pt>
                <c:pt idx="21">
                  <c:v>478467863640622.63</c:v>
                </c:pt>
                <c:pt idx="22">
                  <c:v>465450216159385.13</c:v>
                </c:pt>
                <c:pt idx="23">
                  <c:v>452881769295561.75</c:v>
                </c:pt>
                <c:pt idx="24">
                  <c:v>440754961158336.75</c:v>
                </c:pt>
                <c:pt idx="25">
                  <c:v>429060041173409.75</c:v>
                </c:pt>
                <c:pt idx="26">
                  <c:v>417785629927031.63</c:v>
                </c:pt>
                <c:pt idx="27">
                  <c:v>406919182684135.25</c:v>
                </c:pt>
                <c:pt idx="28">
                  <c:v>396447368265091.38</c:v>
                </c:pt>
                <c:pt idx="29">
                  <c:v>386356375110492</c:v>
                </c:pt>
                <c:pt idx="30">
                  <c:v>376632155690620.13</c:v>
                </c:pt>
                <c:pt idx="31">
                  <c:v>367260619343564</c:v>
                </c:pt>
                <c:pt idx="32">
                  <c:v>358227782404085.13</c:v>
                </c:pt>
                <c:pt idx="33">
                  <c:v>349519883259624.75</c:v>
                </c:pt>
                <c:pt idx="34">
                  <c:v>341123468818710.63</c:v>
                </c:pt>
                <c:pt idx="35">
                  <c:v>333025457838984.5</c:v>
                </c:pt>
                <c:pt idx="36">
                  <c:v>325213185650403.31</c:v>
                </c:pt>
                <c:pt idx="37">
                  <c:v>317674434023543.19</c:v>
                </c:pt>
                <c:pt idx="38">
                  <c:v>310397449265080.31</c:v>
                </c:pt>
                <c:pt idx="39">
                  <c:v>303370951060639.81</c:v>
                </c:pt>
                <c:pt idx="40">
                  <c:v>296584134116337.5</c:v>
                </c:pt>
                <c:pt idx="41">
                  <c:v>290026664261479.94</c:v>
                </c:pt>
                <c:pt idx="42">
                  <c:v>283688670354092</c:v>
                </c:pt>
                <c:pt idx="43">
                  <c:v>277560733067461.63</c:v>
                </c:pt>
                <c:pt idx="44">
                  <c:v>271633871420168.94</c:v>
                </c:pt>
                <c:pt idx="45">
                  <c:v>265899527736150.31</c:v>
                </c:pt>
                <c:pt idx="46">
                  <c:v>260349551578177.56</c:v>
                </c:pt>
                <c:pt idx="47">
                  <c:v>254976183082007.94</c:v>
                </c:pt>
                <c:pt idx="48">
                  <c:v>249772036024520.31</c:v>
                </c:pt>
              </c:numCache>
            </c:numRef>
          </c:val>
          <c:extLst>
            <c:ext xmlns:c16="http://schemas.microsoft.com/office/drawing/2014/chart" uri="{C3380CC4-5D6E-409C-BE32-E72D297353CC}">
              <c16:uniqueId val="{00000005-90BE-4374-9B89-F148ECFD21B9}"/>
            </c:ext>
          </c:extLst>
        </c:ser>
        <c:ser>
          <c:idx val="6"/>
          <c:order val="6"/>
          <c:tx>
            <c:strRef>
              <c:f>'Predicted Energy Consumption'!$B$78</c:f>
              <c:strCache>
                <c:ptCount val="1"/>
                <c:pt idx="0">
                  <c:v>wood products 16</c:v>
                </c:pt>
              </c:strCache>
            </c:strRef>
          </c:tx>
          <c:spPr>
            <a:solidFill>
              <a:schemeClr val="accent1">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Consumption'!$C$78:$AY$78</c:f>
              <c:numCache>
                <c:formatCode>0.00E+00</c:formatCode>
                <c:ptCount val="49"/>
                <c:pt idx="0">
                  <c:v>223455102969193.63</c:v>
                </c:pt>
                <c:pt idx="1">
                  <c:v>216447643885392.44</c:v>
                </c:pt>
                <c:pt idx="2">
                  <c:v>191393316666601.09</c:v>
                </c:pt>
                <c:pt idx="3">
                  <c:v>185856081173333.09</c:v>
                </c:pt>
                <c:pt idx="4">
                  <c:v>143569670363895.91</c:v>
                </c:pt>
                <c:pt idx="5">
                  <c:v>113194940533242.81</c:v>
                </c:pt>
                <c:pt idx="6">
                  <c:v>83832209925190.156</c:v>
                </c:pt>
                <c:pt idx="7">
                  <c:v>69000649870810.156</c:v>
                </c:pt>
                <c:pt idx="8">
                  <c:v>58483732875373.375</c:v>
                </c:pt>
                <c:pt idx="9">
                  <c:v>52762159833899.625</c:v>
                </c:pt>
                <c:pt idx="10">
                  <c:v>43396289448789.031</c:v>
                </c:pt>
                <c:pt idx="11">
                  <c:v>35147993925028.063</c:v>
                </c:pt>
                <c:pt idx="12">
                  <c:v>27988054950149.219</c:v>
                </c:pt>
                <c:pt idx="13">
                  <c:v>21848630745453.781</c:v>
                </c:pt>
                <c:pt idx="14">
                  <c:v>16712160686872.391</c:v>
                </c:pt>
                <c:pt idx="15">
                  <c:v>14261451496970.75</c:v>
                </c:pt>
                <c:pt idx="16">
                  <c:v>11952419701468.813</c:v>
                </c:pt>
                <c:pt idx="17">
                  <c:v>9778952839669.5313</c:v>
                </c:pt>
                <c:pt idx="18">
                  <c:v>7734163905046.7344</c:v>
                </c:pt>
                <c:pt idx="19">
                  <c:v>5810841935865.6094</c:v>
                </c:pt>
                <c:pt idx="20">
                  <c:v>4962385148653.9688</c:v>
                </c:pt>
                <c:pt idx="21">
                  <c:v>4887433862007.5156</c:v>
                </c:pt>
                <c:pt idx="22">
                  <c:v>4813413756169.3125</c:v>
                </c:pt>
                <c:pt idx="23">
                  <c:v>4740522973357.5938</c:v>
                </c:pt>
                <c:pt idx="24">
                  <c:v>4668914606149.6406</c:v>
                </c:pt>
                <c:pt idx="25">
                  <c:v>4598704146810.5469</c:v>
                </c:pt>
                <c:pt idx="26">
                  <c:v>4529975891992.8594</c:v>
                </c:pt>
                <c:pt idx="27">
                  <c:v>4462788404280.8438</c:v>
                </c:pt>
                <c:pt idx="28">
                  <c:v>4397179138707.4688</c:v>
                </c:pt>
                <c:pt idx="29">
                  <c:v>4333168340615.6563</c:v>
                </c:pt>
                <c:pt idx="30">
                  <c:v>4270762314640.5938</c:v>
                </c:pt>
                <c:pt idx="31">
                  <c:v>4209956155519.9063</c:v>
                </c:pt>
                <c:pt idx="32">
                  <c:v>4150736021412.6563</c:v>
                </c:pt>
                <c:pt idx="33">
                  <c:v>4093081020363.8594</c:v>
                </c:pt>
                <c:pt idx="34">
                  <c:v>4036964771028.6875</c:v>
                </c:pt>
                <c:pt idx="35">
                  <c:v>3982356690060.8125</c:v>
                </c:pt>
                <c:pt idx="36">
                  <c:v>3929223050787.6094</c:v>
                </c:pt>
                <c:pt idx="37">
                  <c:v>3877527850966.3438</c:v>
                </c:pt>
                <c:pt idx="38">
                  <c:v>3827233521493.5313</c:v>
                </c:pt>
                <c:pt idx="39">
                  <c:v>3778301502857.75</c:v>
                </c:pt>
                <c:pt idx="40">
                  <c:v>3730692711793.1406</c:v>
                </c:pt>
                <c:pt idx="41">
                  <c:v>3684367916919.3047</c:v>
                </c:pt>
                <c:pt idx="42">
                  <c:v>3639288039054.7891</c:v>
                </c:pt>
                <c:pt idx="43">
                  <c:v>3595414389286.2422</c:v>
                </c:pt>
                <c:pt idx="44">
                  <c:v>3552708855689.5313</c:v>
                </c:pt>
                <c:pt idx="45">
                  <c:v>3511134047770.9609</c:v>
                </c:pt>
                <c:pt idx="46">
                  <c:v>3470653406167.875</c:v>
                </c:pt>
                <c:pt idx="47">
                  <c:v>3431231283872.6719</c:v>
                </c:pt>
                <c:pt idx="48">
                  <c:v>3392833004181.25</c:v>
                </c:pt>
              </c:numCache>
            </c:numRef>
          </c:val>
          <c:extLst>
            <c:ext xmlns:c16="http://schemas.microsoft.com/office/drawing/2014/chart" uri="{C3380CC4-5D6E-409C-BE32-E72D297353CC}">
              <c16:uniqueId val="{00000006-90BE-4374-9B89-F148ECFD21B9}"/>
            </c:ext>
          </c:extLst>
        </c:ser>
        <c:ser>
          <c:idx val="7"/>
          <c:order val="7"/>
          <c:tx>
            <c:strRef>
              <c:f>'Predicted Energy Consumption'!$B$79</c:f>
              <c:strCache>
                <c:ptCount val="1"/>
                <c:pt idx="0">
                  <c:v>pulp paper and printing 17T18</c:v>
                </c:pt>
              </c:strCache>
            </c:strRef>
          </c:tx>
          <c:spPr>
            <a:solidFill>
              <a:schemeClr val="accent2">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Consumption'!$C$79:$AY$79</c:f>
              <c:numCache>
                <c:formatCode>0.00E+00</c:formatCode>
                <c:ptCount val="49"/>
                <c:pt idx="0">
                  <c:v>793831729666254.25</c:v>
                </c:pt>
                <c:pt idx="1">
                  <c:v>768829153262360.5</c:v>
                </c:pt>
                <c:pt idx="2">
                  <c:v>695386490013775.25</c:v>
                </c:pt>
                <c:pt idx="3">
                  <c:v>666867220157113.13</c:v>
                </c:pt>
                <c:pt idx="4">
                  <c:v>633998748407489.75</c:v>
                </c:pt>
                <c:pt idx="5">
                  <c:v>661000845026355.75</c:v>
                </c:pt>
                <c:pt idx="6">
                  <c:v>616335351536129.5</c:v>
                </c:pt>
                <c:pt idx="7">
                  <c:v>542106520806457.69</c:v>
                </c:pt>
                <c:pt idx="8">
                  <c:v>517201947840012.44</c:v>
                </c:pt>
                <c:pt idx="9">
                  <c:v>541449406433059.13</c:v>
                </c:pt>
                <c:pt idx="10">
                  <c:v>557032687313587.19</c:v>
                </c:pt>
                <c:pt idx="11">
                  <c:v>572890690660149.75</c:v>
                </c:pt>
                <c:pt idx="12">
                  <c:v>589235340802865.13</c:v>
                </c:pt>
                <c:pt idx="13">
                  <c:v>592917096794711</c:v>
                </c:pt>
                <c:pt idx="14">
                  <c:v>590150889341879.25</c:v>
                </c:pt>
                <c:pt idx="15">
                  <c:v>586817023376150</c:v>
                </c:pt>
                <c:pt idx="16">
                  <c:v>583014387597884</c:v>
                </c:pt>
                <c:pt idx="17">
                  <c:v>578826593646328.75</c:v>
                </c:pt>
                <c:pt idx="18">
                  <c:v>574324706095321</c:v>
                </c:pt>
                <c:pt idx="19">
                  <c:v>569569227191756.63</c:v>
                </c:pt>
                <c:pt idx="20">
                  <c:v>564611653969902.75</c:v>
                </c:pt>
                <c:pt idx="21">
                  <c:v>559495762377866.5</c:v>
                </c:pt>
                <c:pt idx="22">
                  <c:v>554258696776432.38</c:v>
                </c:pt>
                <c:pt idx="23">
                  <c:v>548931907342523.38</c:v>
                </c:pt>
                <c:pt idx="24">
                  <c:v>543541961057806.88</c:v>
                </c:pt>
                <c:pt idx="25">
                  <c:v>538111243969088.88</c:v>
                </c:pt>
                <c:pt idx="26">
                  <c:v>532658568476200.13</c:v>
                </c:pt>
                <c:pt idx="27">
                  <c:v>527199697279838.88</c:v>
                </c:pt>
                <c:pt idx="28">
                  <c:v>521747794265411.88</c:v>
                </c:pt>
                <c:pt idx="29">
                  <c:v>516313811550704.38</c:v>
                </c:pt>
                <c:pt idx="30">
                  <c:v>510906820997589.5</c:v>
                </c:pt>
                <c:pt idx="31">
                  <c:v>505534297616527.88</c:v>
                </c:pt>
                <c:pt idx="32">
                  <c:v>500202361463450.25</c:v>
                </c:pt>
                <c:pt idx="33">
                  <c:v>494915983847152.38</c:v>
                </c:pt>
                <c:pt idx="34">
                  <c:v>489679162939499.63</c:v>
                </c:pt>
                <c:pt idx="35">
                  <c:v>484495073217363.38</c:v>
                </c:pt>
                <c:pt idx="36">
                  <c:v>479366192567680.25</c:v>
                </c:pt>
                <c:pt idx="37">
                  <c:v>474294410355163.13</c:v>
                </c:pt>
                <c:pt idx="38">
                  <c:v>469281119283869.38</c:v>
                </c:pt>
                <c:pt idx="39">
                  <c:v>464327293474522</c:v>
                </c:pt>
                <c:pt idx="40">
                  <c:v>459433554824537.25</c:v>
                </c:pt>
                <c:pt idx="41">
                  <c:v>454600229411552.75</c:v>
                </c:pt>
                <c:pt idx="42">
                  <c:v>449827395438046</c:v>
                </c:pt>
                <c:pt idx="43">
                  <c:v>445114923989640.75</c:v>
                </c:pt>
                <c:pt idx="44">
                  <c:v>440462513687522.63</c:v>
                </c:pt>
                <c:pt idx="45">
                  <c:v>435869720151833.75</c:v>
                </c:pt>
                <c:pt idx="46">
                  <c:v>431335981053908.88</c:v>
                </c:pt>
                <c:pt idx="47">
                  <c:v>426860637417054.5</c:v>
                </c:pt>
                <c:pt idx="48">
                  <c:v>422442951725697.25</c:v>
                </c:pt>
              </c:numCache>
            </c:numRef>
          </c:val>
          <c:extLst>
            <c:ext xmlns:c16="http://schemas.microsoft.com/office/drawing/2014/chart" uri="{C3380CC4-5D6E-409C-BE32-E72D297353CC}">
              <c16:uniqueId val="{00000007-90BE-4374-9B89-F148ECFD21B9}"/>
            </c:ext>
          </c:extLst>
        </c:ser>
        <c:ser>
          <c:idx val="8"/>
          <c:order val="8"/>
          <c:tx>
            <c:strRef>
              <c:f>'Predicted Energy Consumption'!$B$80</c:f>
              <c:strCache>
                <c:ptCount val="1"/>
                <c:pt idx="0">
                  <c:v>refined petroleum and coke 19</c:v>
                </c:pt>
              </c:strCache>
            </c:strRef>
          </c:tx>
          <c:spPr>
            <a:solidFill>
              <a:schemeClr val="accent3">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Consumption'!$C$80:$AY$80</c:f>
              <c:numCache>
                <c:formatCode>0.00E+00</c:formatCode>
                <c:ptCount val="49"/>
                <c:pt idx="0">
                  <c:v>3674224176094564</c:v>
                </c:pt>
                <c:pt idx="1">
                  <c:v>3759465879839442</c:v>
                </c:pt>
                <c:pt idx="2">
                  <c:v>3665577616957434</c:v>
                </c:pt>
                <c:pt idx="3">
                  <c:v>4112461221270893</c:v>
                </c:pt>
                <c:pt idx="4">
                  <c:v>3942896293973443</c:v>
                </c:pt>
                <c:pt idx="5">
                  <c:v>4374309474517391.5</c:v>
                </c:pt>
                <c:pt idx="6">
                  <c:v>4766423446872504</c:v>
                </c:pt>
                <c:pt idx="7">
                  <c:v>5699408510175078</c:v>
                </c:pt>
                <c:pt idx="8">
                  <c:v>6375284487356760</c:v>
                </c:pt>
                <c:pt idx="9">
                  <c:v>7919004162131249</c:v>
                </c:pt>
                <c:pt idx="10">
                  <c:v>8388165078144022</c:v>
                </c:pt>
                <c:pt idx="11">
                  <c:v>8772472146663948</c:v>
                </c:pt>
                <c:pt idx="12">
                  <c:v>9057999870990192</c:v>
                </c:pt>
                <c:pt idx="13">
                  <c:v>9321944228249058</c:v>
                </c:pt>
                <c:pt idx="14">
                  <c:v>9565523110562998</c:v>
                </c:pt>
                <c:pt idx="15">
                  <c:v>9790010862867242</c:v>
                </c:pt>
                <c:pt idx="16">
                  <c:v>9996692088422668</c:v>
                </c:pt>
                <c:pt idx="17">
                  <c:v>1.0186828364057978E+16</c:v>
                </c:pt>
                <c:pt idx="18">
                  <c:v>1.0361635375870974E+16</c:v>
                </c:pt>
                <c:pt idx="19">
                  <c:v>1.052226818429893E+16</c:v>
                </c:pt>
                <c:pt idx="20">
                  <c:v>1.0669812644840916E+16</c:v>
                </c:pt>
                <c:pt idx="21">
                  <c:v>1.0805281359228738E+16</c:v>
                </c:pt>
                <c:pt idx="22">
                  <c:v>1.092961286310279E+16</c:v>
                </c:pt>
                <c:pt idx="23">
                  <c:v>1.104367304731545E+16</c:v>
                </c:pt>
                <c:pt idx="24">
                  <c:v>1.1148258053266382E+16</c:v>
                </c:pt>
                <c:pt idx="25">
                  <c:v>1.124409807898824E+16</c:v>
                </c:pt>
                <c:pt idx="26">
                  <c:v>1.1331861686975202E+16</c:v>
                </c:pt>
                <c:pt idx="27">
                  <c:v>1.1412160323434982E+16</c:v>
                </c:pt>
                <c:pt idx="28">
                  <c:v>1.148555284833402E+16</c:v>
                </c:pt>
                <c:pt idx="29">
                  <c:v>1.155254994227504E+16</c:v>
                </c:pt>
                <c:pt idx="30">
                  <c:v>1.1613618305050472E+16</c:v>
                </c:pt>
                <c:pt idx="31">
                  <c:v>1.1669184595848386E+16</c:v>
                </c:pt>
                <c:pt idx="32">
                  <c:v>1.1719639089935718E+16</c:v>
                </c:pt>
                <c:pt idx="33">
                  <c:v>1.1765339043839872E+16</c:v>
                </c:pt>
                <c:pt idx="34">
                  <c:v>1.180661177261592E+16</c:v>
                </c:pt>
                <c:pt idx="35">
                  <c:v>1.1843757450274086E+16</c:v>
                </c:pt>
                <c:pt idx="36">
                  <c:v>1.1877051648999044E+16</c:v>
                </c:pt>
                <c:pt idx="37">
                  <c:v>1.1906747635285746E+16</c:v>
                </c:pt>
                <c:pt idx="38">
                  <c:v>1.1933078442174974E+16</c:v>
                </c:pt>
                <c:pt idx="39">
                  <c:v>1.19562587368618E+16</c:v>
                </c:pt>
                <c:pt idx="40">
                  <c:v>1.19764865024043E+16</c:v>
                </c:pt>
                <c:pt idx="41">
                  <c:v>1.1993944551313772E+16</c:v>
                </c:pt>
                <c:pt idx="42">
                  <c:v>1.2008801887643458E+16</c:v>
                </c:pt>
                <c:pt idx="43">
                  <c:v>1.2021214932901536E+16</c:v>
                </c:pt>
                <c:pt idx="44">
                  <c:v>1.2031328629811952E+16</c:v>
                </c:pt>
                <c:pt idx="45">
                  <c:v>1.2039277436649284E+16</c:v>
                </c:pt>
                <c:pt idx="46">
                  <c:v>1.2045186223642812E+16</c:v>
                </c:pt>
                <c:pt idx="47">
                  <c:v>1.2049171081786492E+16</c:v>
                </c:pt>
                <c:pt idx="48">
                  <c:v>1.2051340053319192E+16</c:v>
                </c:pt>
              </c:numCache>
            </c:numRef>
          </c:val>
          <c:extLst>
            <c:ext xmlns:c16="http://schemas.microsoft.com/office/drawing/2014/chart" uri="{C3380CC4-5D6E-409C-BE32-E72D297353CC}">
              <c16:uniqueId val="{00000008-90BE-4374-9B89-F148ECFD21B9}"/>
            </c:ext>
          </c:extLst>
        </c:ser>
        <c:ser>
          <c:idx val="9"/>
          <c:order val="9"/>
          <c:tx>
            <c:strRef>
              <c:f>'Predicted Energy Consumption'!$B$81</c:f>
              <c:strCache>
                <c:ptCount val="1"/>
                <c:pt idx="0">
                  <c:v>chemicals 20</c:v>
                </c:pt>
              </c:strCache>
            </c:strRef>
          </c:tx>
          <c:spPr>
            <a:solidFill>
              <a:schemeClr val="accent4">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Consumption'!$C$81:$AY$81</c:f>
              <c:numCache>
                <c:formatCode>0.00E+00</c:formatCode>
                <c:ptCount val="49"/>
                <c:pt idx="0">
                  <c:v>8450723061627495</c:v>
                </c:pt>
                <c:pt idx="1">
                  <c:v>8847120157193576</c:v>
                </c:pt>
                <c:pt idx="2">
                  <c:v>9266039140676770</c:v>
                </c:pt>
                <c:pt idx="3">
                  <c:v>9768376076584004</c:v>
                </c:pt>
                <c:pt idx="4">
                  <c:v>9400083241185764</c:v>
                </c:pt>
                <c:pt idx="5">
                  <c:v>9065079430913538</c:v>
                </c:pt>
                <c:pt idx="6">
                  <c:v>9368980573398084</c:v>
                </c:pt>
                <c:pt idx="7">
                  <c:v>9771936454927956</c:v>
                </c:pt>
                <c:pt idx="8">
                  <c:v>1.0520300948807596E+16</c:v>
                </c:pt>
                <c:pt idx="9">
                  <c:v>1.1981198285551268E+16</c:v>
                </c:pt>
                <c:pt idx="10">
                  <c:v>1.2430672610571712E+16</c:v>
                </c:pt>
                <c:pt idx="11">
                  <c:v>1.2871839319668568E+16</c:v>
                </c:pt>
                <c:pt idx="12">
                  <c:v>1.3174299100600202E+16</c:v>
                </c:pt>
                <c:pt idx="13">
                  <c:v>1.335155560341262E+16</c:v>
                </c:pt>
                <c:pt idx="14">
                  <c:v>1.3506827791668796E+16</c:v>
                </c:pt>
                <c:pt idx="15">
                  <c:v>1.364213804005602E+16</c:v>
                </c:pt>
                <c:pt idx="16">
                  <c:v>1.3759399136681372E+16</c:v>
                </c:pt>
                <c:pt idx="17">
                  <c:v>1.3860391996491622E+16</c:v>
                </c:pt>
                <c:pt idx="18">
                  <c:v>1.3946755126900288E+16</c:v>
                </c:pt>
                <c:pt idx="19">
                  <c:v>1.4019982397108096E+16</c:v>
                </c:pt>
                <c:pt idx="20">
                  <c:v>1.4081426416781698E+16</c:v>
                </c:pt>
                <c:pt idx="21">
                  <c:v>1.4132305490983308E+16</c:v>
                </c:pt>
                <c:pt idx="22">
                  <c:v>1.4173712663603072E+16</c:v>
                </c:pt>
                <c:pt idx="23">
                  <c:v>1.420662579258068E+16</c:v>
                </c:pt>
                <c:pt idx="24">
                  <c:v>1.4231917929998746E+16</c:v>
                </c:pt>
                <c:pt idx="25">
                  <c:v>1.4250367525851378E+16</c:v>
                </c:pt>
                <c:pt idx="26">
                  <c:v>1.4262668153056576E+16</c:v>
                </c:pt>
                <c:pt idx="27">
                  <c:v>1.4269437578435858E+16</c:v>
                </c:pt>
                <c:pt idx="28">
                  <c:v>1.4271226092656942E+16</c:v>
                </c:pt>
                <c:pt idx="29">
                  <c:v>1.4268524071753734E+16</c:v>
                </c:pt>
                <c:pt idx="30">
                  <c:v>1.4261768781702914E+16</c:v>
                </c:pt>
                <c:pt idx="31">
                  <c:v>1.4251350461641914E+16</c:v>
                </c:pt>
                <c:pt idx="32">
                  <c:v>1.4237617735121966E+16</c:v>
                </c:pt>
                <c:pt idx="33">
                  <c:v>1.4220882405550346E+16</c:v>
                </c:pt>
                <c:pt idx="34">
                  <c:v>1.4201423694041476E+16</c:v>
                </c:pt>
                <c:pt idx="35">
                  <c:v>1.4179491976952192E+16</c:v>
                </c:pt>
                <c:pt idx="36">
                  <c:v>1.4155312077563218E+16</c:v>
                </c:pt>
                <c:pt idx="37">
                  <c:v>1.4129086162529174E+16</c:v>
                </c:pt>
                <c:pt idx="38">
                  <c:v>1.410099628936898E+16</c:v>
                </c:pt>
                <c:pt idx="39">
                  <c:v>1.4071206646782616E+16</c:v>
                </c:pt>
                <c:pt idx="40">
                  <c:v>1.4039865525194E+16</c:v>
                </c:pt>
                <c:pt idx="41">
                  <c:v>1.4007107050741264E+16</c:v>
                </c:pt>
                <c:pt idx="42">
                  <c:v>1.3973052712089412E+16</c:v>
                </c:pt>
                <c:pt idx="43">
                  <c:v>1.3937812705914258E+16</c:v>
                </c:pt>
                <c:pt idx="44">
                  <c:v>1.390148712373756E+16</c:v>
                </c:pt>
                <c:pt idx="45">
                  <c:v>1.386416699997196E+16</c:v>
                </c:pt>
                <c:pt idx="46">
                  <c:v>1.382593523851556E+16</c:v>
                </c:pt>
                <c:pt idx="47">
                  <c:v>1.3786867433038368E+16</c:v>
                </c:pt>
                <c:pt idx="48">
                  <c:v>1.3747032594151472E+16</c:v>
                </c:pt>
              </c:numCache>
            </c:numRef>
          </c:val>
          <c:extLst>
            <c:ext xmlns:c16="http://schemas.microsoft.com/office/drawing/2014/chart" uri="{C3380CC4-5D6E-409C-BE32-E72D297353CC}">
              <c16:uniqueId val="{00000009-90BE-4374-9B89-F148ECFD21B9}"/>
            </c:ext>
          </c:extLst>
        </c:ser>
        <c:ser>
          <c:idx val="10"/>
          <c:order val="10"/>
          <c:tx>
            <c:strRef>
              <c:f>'Predicted Energy Consumption'!$B$82</c:f>
              <c:strCache>
                <c:ptCount val="1"/>
                <c:pt idx="0">
                  <c:v>rubber and plastic products 22</c:v>
                </c:pt>
              </c:strCache>
            </c:strRef>
          </c:tx>
          <c:spPr>
            <a:solidFill>
              <a:schemeClr val="accent5">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Consumption'!$C$82:$AY$82</c:f>
              <c:numCache>
                <c:formatCode>0.00E+00</c:formatCode>
                <c:ptCount val="49"/>
                <c:pt idx="0">
                  <c:v>249150064804626.44</c:v>
                </c:pt>
                <c:pt idx="1">
                  <c:v>246935020548912.06</c:v>
                </c:pt>
                <c:pt idx="2">
                  <c:v>230264296245549.44</c:v>
                </c:pt>
                <c:pt idx="3">
                  <c:v>222883476737274.25</c:v>
                </c:pt>
                <c:pt idx="4">
                  <c:v>200968360205765.38</c:v>
                </c:pt>
                <c:pt idx="5">
                  <c:v>182959575836672.63</c:v>
                </c:pt>
                <c:pt idx="6">
                  <c:v>175558386695832.13</c:v>
                </c:pt>
                <c:pt idx="7">
                  <c:v>156391754616592</c:v>
                </c:pt>
                <c:pt idx="8">
                  <c:v>151782795858626.81</c:v>
                </c:pt>
                <c:pt idx="9">
                  <c:v>157935349298173.13</c:v>
                </c:pt>
                <c:pt idx="10">
                  <c:v>152544517882422.88</c:v>
                </c:pt>
                <c:pt idx="11">
                  <c:v>147027029846298.38</c:v>
                </c:pt>
                <c:pt idx="12">
                  <c:v>141441972063089.75</c:v>
                </c:pt>
                <c:pt idx="13">
                  <c:v>135828348481456.5</c:v>
                </c:pt>
                <c:pt idx="14">
                  <c:v>130212841558671</c:v>
                </c:pt>
                <c:pt idx="15">
                  <c:v>124614053948680.38</c:v>
                </c:pt>
                <c:pt idx="16">
                  <c:v>119045034378501.38</c:v>
                </c:pt>
                <c:pt idx="17">
                  <c:v>113514892386262.63</c:v>
                </c:pt>
                <c:pt idx="18">
                  <c:v>108029888096057</c:v>
                </c:pt>
                <c:pt idx="19">
                  <c:v>102594196711498.5</c:v>
                </c:pt>
                <c:pt idx="20">
                  <c:v>97210459067107.375</c:v>
                </c:pt>
                <c:pt idx="21">
                  <c:v>91880184958687.5</c:v>
                </c:pt>
                <c:pt idx="22">
                  <c:v>86604051853916.25</c:v>
                </c:pt>
                <c:pt idx="23">
                  <c:v>81382127610923.25</c:v>
                </c:pt>
                <c:pt idx="24">
                  <c:v>76214037191661.75</c:v>
                </c:pt>
                <c:pt idx="25">
                  <c:v>71099087705044.375</c:v>
                </c:pt>
                <c:pt idx="26">
                  <c:v>66036362250834.875</c:v>
                </c:pt>
                <c:pt idx="27">
                  <c:v>61024790306577.375</c:v>
                </c:pt>
                <c:pt idx="28">
                  <c:v>56063200428786.625</c:v>
                </c:pt>
                <c:pt idx="29">
                  <c:v>51150359594088.125</c:v>
                </c:pt>
                <c:pt idx="30">
                  <c:v>46285002435086.375</c:v>
                </c:pt>
                <c:pt idx="31">
                  <c:v>45315313495968.25</c:v>
                </c:pt>
                <c:pt idx="32">
                  <c:v>45372197432811.5</c:v>
                </c:pt>
                <c:pt idx="33">
                  <c:v>45426294915880.875</c:v>
                </c:pt>
                <c:pt idx="34">
                  <c:v>45477900437353.875</c:v>
                </c:pt>
                <c:pt idx="35">
                  <c:v>45527271692935.375</c:v>
                </c:pt>
                <c:pt idx="36">
                  <c:v>45574634838152.25</c:v>
                </c:pt>
                <c:pt idx="37">
                  <c:v>45620188921309.25</c:v>
                </c:pt>
                <c:pt idx="38">
                  <c:v>45664109630399.125</c:v>
                </c:pt>
                <c:pt idx="39">
                  <c:v>45706552467453.25</c:v>
                </c:pt>
                <c:pt idx="40">
                  <c:v>45747655444198.5</c:v>
                </c:pt>
                <c:pt idx="41">
                  <c:v>45787541376720.875</c:v>
                </c:pt>
                <c:pt idx="42">
                  <c:v>45826319843547.25</c:v>
                </c:pt>
                <c:pt idx="43">
                  <c:v>45864088860612.75</c:v>
                </c:pt>
                <c:pt idx="44">
                  <c:v>45900936317565.75</c:v>
                </c:pt>
                <c:pt idx="45">
                  <c:v>45936941212449</c:v>
                </c:pt>
                <c:pt idx="46">
                  <c:v>45972174715653.875</c:v>
                </c:pt>
                <c:pt idx="47">
                  <c:v>46006701088997.5</c:v>
                </c:pt>
                <c:pt idx="48">
                  <c:v>46040578481571</c:v>
                </c:pt>
              </c:numCache>
            </c:numRef>
          </c:val>
          <c:extLst>
            <c:ext xmlns:c16="http://schemas.microsoft.com/office/drawing/2014/chart" uri="{C3380CC4-5D6E-409C-BE32-E72D297353CC}">
              <c16:uniqueId val="{0000000A-90BE-4374-9B89-F148ECFD21B9}"/>
            </c:ext>
          </c:extLst>
        </c:ser>
        <c:ser>
          <c:idx val="11"/>
          <c:order val="11"/>
          <c:tx>
            <c:strRef>
              <c:f>'Predicted Energy Consumption'!$B$83</c:f>
              <c:strCache>
                <c:ptCount val="1"/>
                <c:pt idx="0">
                  <c:v>glass and glass products 231</c:v>
                </c:pt>
              </c:strCache>
            </c:strRef>
          </c:tx>
          <c:spPr>
            <a:solidFill>
              <a:schemeClr val="accent6">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Consumption'!$C$83:$AY$83</c:f>
              <c:numCache>
                <c:formatCode>0.00E+00</c:formatCode>
                <c:ptCount val="49"/>
                <c:pt idx="0">
                  <c:v>6930798485312412</c:v>
                </c:pt>
                <c:pt idx="1">
                  <c:v>7051122903019778</c:v>
                </c:pt>
                <c:pt idx="2">
                  <c:v>7245567969506068</c:v>
                </c:pt>
                <c:pt idx="3">
                  <c:v>6848327578582688</c:v>
                </c:pt>
                <c:pt idx="4">
                  <c:v>6234630140195897</c:v>
                </c:pt>
                <c:pt idx="5">
                  <c:v>5739628778609208</c:v>
                </c:pt>
                <c:pt idx="6">
                  <c:v>5616017522389928</c:v>
                </c:pt>
                <c:pt idx="7">
                  <c:v>5547335794688026</c:v>
                </c:pt>
                <c:pt idx="8">
                  <c:v>5958218374505956</c:v>
                </c:pt>
                <c:pt idx="9">
                  <c:v>6370952422450413</c:v>
                </c:pt>
                <c:pt idx="10">
                  <c:v>6130932462444342</c:v>
                </c:pt>
                <c:pt idx="11">
                  <c:v>5865505915200220</c:v>
                </c:pt>
                <c:pt idx="12">
                  <c:v>5578327942102787</c:v>
                </c:pt>
                <c:pt idx="13">
                  <c:v>5272611454389628</c:v>
                </c:pt>
                <c:pt idx="14">
                  <c:v>4951185912092334</c:v>
                </c:pt>
                <c:pt idx="15">
                  <c:v>4616533565884072</c:v>
                </c:pt>
                <c:pt idx="16">
                  <c:v>4270820170008535.5</c:v>
                </c:pt>
                <c:pt idx="17">
                  <c:v>4085980765015520</c:v>
                </c:pt>
                <c:pt idx="18">
                  <c:v>4132187925724501</c:v>
                </c:pt>
                <c:pt idx="19">
                  <c:v>4174044083987270</c:v>
                </c:pt>
                <c:pt idx="20">
                  <c:v>4211950236314760</c:v>
                </c:pt>
                <c:pt idx="21">
                  <c:v>4246272691002550.5</c:v>
                </c:pt>
                <c:pt idx="22">
                  <c:v>4277344525967004</c:v>
                </c:pt>
                <c:pt idx="23">
                  <c:v>4305467561965743</c:v>
                </c:pt>
                <c:pt idx="24">
                  <c:v>4330914613915613</c:v>
                </c:pt>
                <c:pt idx="25">
                  <c:v>4353931852394643.5</c:v>
                </c:pt>
                <c:pt idx="26">
                  <c:v>4374741160543406</c:v>
                </c:pt>
                <c:pt idx="27">
                  <c:v>4393542411193913</c:v>
                </c:pt>
                <c:pt idx="28">
                  <c:v>4410515617909792.5</c:v>
                </c:pt>
                <c:pt idx="29">
                  <c:v>4425822934173242</c:v>
                </c:pt>
                <c:pt idx="30">
                  <c:v>4439610489250151</c:v>
                </c:pt>
                <c:pt idx="31">
                  <c:v>4452010058924565</c:v>
                </c:pt>
                <c:pt idx="32">
                  <c:v>4463140575590017.5</c:v>
                </c:pt>
                <c:pt idx="33">
                  <c:v>4473109486071614</c:v>
                </c:pt>
                <c:pt idx="34">
                  <c:v>4482013967748960</c:v>
                </c:pt>
                <c:pt idx="35">
                  <c:v>4489942014577889</c:v>
                </c:pt>
                <c:pt idx="36">
                  <c:v>4496973404858114</c:v>
                </c:pt>
                <c:pt idx="37">
                  <c:v>4503180562331463</c:v>
                </c:pt>
                <c:pt idx="38">
                  <c:v>4505138195261528</c:v>
                </c:pt>
                <c:pt idx="39">
                  <c:v>4504364611112068</c:v>
                </c:pt>
                <c:pt idx="40">
                  <c:v>4502743752940899</c:v>
                </c:pt>
                <c:pt idx="41">
                  <c:v>4500333626813408</c:v>
                </c:pt>
                <c:pt idx="42">
                  <c:v>4497187492136248</c:v>
                </c:pt>
                <c:pt idx="43">
                  <c:v>4493354315503935</c:v>
                </c:pt>
                <c:pt idx="44">
                  <c:v>4488879175749929</c:v>
                </c:pt>
                <c:pt idx="45">
                  <c:v>4483803625772680</c:v>
                </c:pt>
                <c:pt idx="46">
                  <c:v>4478166016080895</c:v>
                </c:pt>
                <c:pt idx="47">
                  <c:v>4472001784436646</c:v>
                </c:pt>
                <c:pt idx="48">
                  <c:v>4465343715466334</c:v>
                </c:pt>
              </c:numCache>
            </c:numRef>
          </c:val>
          <c:extLst>
            <c:ext xmlns:c16="http://schemas.microsoft.com/office/drawing/2014/chart" uri="{C3380CC4-5D6E-409C-BE32-E72D297353CC}">
              <c16:uniqueId val="{0000000B-90BE-4374-9B89-F148ECFD21B9}"/>
            </c:ext>
          </c:extLst>
        </c:ser>
        <c:ser>
          <c:idx val="12"/>
          <c:order val="12"/>
          <c:tx>
            <c:strRef>
              <c:f>'Predicted Energy Consumption'!$B$84</c:f>
              <c:strCache>
                <c:ptCount val="1"/>
                <c:pt idx="0">
                  <c:v>cement and other nonmetallic minerals 239</c:v>
                </c:pt>
              </c:strCache>
            </c:strRef>
          </c:tx>
          <c:spPr>
            <a:solidFill>
              <a:schemeClr val="accent1">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Consumption'!$C$84:$AY$84</c:f>
              <c:numCache>
                <c:formatCode>0.00E+00</c:formatCode>
                <c:ptCount val="49"/>
                <c:pt idx="0">
                  <c:v>162673559508721.75</c:v>
                </c:pt>
                <c:pt idx="1">
                  <c:v>171468467854095.13</c:v>
                </c:pt>
                <c:pt idx="2">
                  <c:v>171265068005641.56</c:v>
                </c:pt>
                <c:pt idx="3">
                  <c:v>145491822826251.25</c:v>
                </c:pt>
                <c:pt idx="4">
                  <c:v>130682596186732.66</c:v>
                </c:pt>
                <c:pt idx="5">
                  <c:v>115514492431846.16</c:v>
                </c:pt>
                <c:pt idx="6">
                  <c:v>93638434496145.406</c:v>
                </c:pt>
                <c:pt idx="7">
                  <c:v>108241167517340.41</c:v>
                </c:pt>
                <c:pt idx="8">
                  <c:v>90863455806628.656</c:v>
                </c:pt>
                <c:pt idx="9">
                  <c:v>83782609205966.625</c:v>
                </c:pt>
                <c:pt idx="10">
                  <c:v>74237143253188.188</c:v>
                </c:pt>
                <c:pt idx="11">
                  <c:v>64836337599235.594</c:v>
                </c:pt>
                <c:pt idx="12">
                  <c:v>55685855107254.156</c:v>
                </c:pt>
                <c:pt idx="13">
                  <c:v>46853746889829.984</c:v>
                </c:pt>
                <c:pt idx="14">
                  <c:v>41006413744389.953</c:v>
                </c:pt>
                <c:pt idx="15">
                  <c:v>39854096254944.344</c:v>
                </c:pt>
                <c:pt idx="16">
                  <c:v>38676232557617.094</c:v>
                </c:pt>
                <c:pt idx="17">
                  <c:v>37480768847045.109</c:v>
                </c:pt>
                <c:pt idx="18">
                  <c:v>36274195363582.844</c:v>
                </c:pt>
                <c:pt idx="19">
                  <c:v>35061828940821.688</c:v>
                </c:pt>
                <c:pt idx="20">
                  <c:v>33848024181250.5</c:v>
                </c:pt>
                <c:pt idx="21">
                  <c:v>32636338831958.813</c:v>
                </c:pt>
                <c:pt idx="22">
                  <c:v>31429667356739.016</c:v>
                </c:pt>
                <c:pt idx="23">
                  <c:v>30230350882871.891</c:v>
                </c:pt>
                <c:pt idx="24">
                  <c:v>29040268685080.531</c:v>
                </c:pt>
                <c:pt idx="25">
                  <c:v>27860914740262.75</c:v>
                </c:pt>
                <c:pt idx="26">
                  <c:v>26693461955190.469</c:v>
                </c:pt>
                <c:pt idx="27">
                  <c:v>25538816095676.375</c:v>
                </c:pt>
                <c:pt idx="28">
                  <c:v>24397661061041.406</c:v>
                </c:pt>
                <c:pt idx="29">
                  <c:v>23270496867709.688</c:v>
                </c:pt>
                <c:pt idx="30">
                  <c:v>22157671487988.063</c:v>
                </c:pt>
                <c:pt idx="31">
                  <c:v>21059407512795.188</c:v>
                </c:pt>
                <c:pt idx="32">
                  <c:v>19975824458806.406</c:v>
                </c:pt>
                <c:pt idx="33">
                  <c:v>18906957414702.156</c:v>
                </c:pt>
                <c:pt idx="34">
                  <c:v>17852772613924.125</c:v>
                </c:pt>
                <c:pt idx="35">
                  <c:v>16813180429756.313</c:v>
                </c:pt>
                <c:pt idx="36">
                  <c:v>15788046210467.406</c:v>
                </c:pt>
                <c:pt idx="37">
                  <c:v>14777199305867.156</c:v>
                </c:pt>
                <c:pt idx="38">
                  <c:v>13780440580342.219</c:v>
                </c:pt>
                <c:pt idx="39">
                  <c:v>12797548659852.344</c:v>
                </c:pt>
                <c:pt idx="40">
                  <c:v>11828285120240.438</c:v>
                </c:pt>
                <c:pt idx="41">
                  <c:v>10872398790452.688</c:v>
                </c:pt>
                <c:pt idx="42">
                  <c:v>9929629315910.9375</c:v>
                </c:pt>
                <c:pt idx="43">
                  <c:v>8999710103513.1563</c:v>
                </c:pt>
                <c:pt idx="44">
                  <c:v>8603425307498.9688</c:v>
                </c:pt>
                <c:pt idx="45">
                  <c:v>8610053259797.2813</c:v>
                </c:pt>
                <c:pt idx="46">
                  <c:v>8616132084253.0625</c:v>
                </c:pt>
                <c:pt idx="47">
                  <c:v>8621704508103.2188</c:v>
                </c:pt>
                <c:pt idx="48">
                  <c:v>8626809661373.7813</c:v>
                </c:pt>
              </c:numCache>
            </c:numRef>
          </c:val>
          <c:extLst>
            <c:ext xmlns:c16="http://schemas.microsoft.com/office/drawing/2014/chart" uri="{C3380CC4-5D6E-409C-BE32-E72D297353CC}">
              <c16:uniqueId val="{0000000C-90BE-4374-9B89-F148ECFD21B9}"/>
            </c:ext>
          </c:extLst>
        </c:ser>
        <c:ser>
          <c:idx val="13"/>
          <c:order val="13"/>
          <c:tx>
            <c:strRef>
              <c:f>'Predicted Energy Consumption'!$B$85</c:f>
              <c:strCache>
                <c:ptCount val="1"/>
                <c:pt idx="0">
                  <c:v>iron and steel 241</c:v>
                </c:pt>
              </c:strCache>
            </c:strRef>
          </c:tx>
          <c:spPr>
            <a:solidFill>
              <a:schemeClr val="accent2">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Consumption'!$C$85:$AY$85</c:f>
              <c:numCache>
                <c:formatCode>0.00E+00</c:formatCode>
                <c:ptCount val="49"/>
                <c:pt idx="0">
                  <c:v>1.5921674650209276E+16</c:v>
                </c:pt>
                <c:pt idx="1">
                  <c:v>1.6671425182467832E+16</c:v>
                </c:pt>
                <c:pt idx="2">
                  <c:v>1.7024540522001752E+16</c:v>
                </c:pt>
                <c:pt idx="3">
                  <c:v>1.6027757197213776E+16</c:v>
                </c:pt>
                <c:pt idx="4">
                  <c:v>1.5818389991487176E+16</c:v>
                </c:pt>
                <c:pt idx="5">
                  <c:v>1.5763484401323398E+16</c:v>
                </c:pt>
                <c:pt idx="6">
                  <c:v>1.626365547918624E+16</c:v>
                </c:pt>
                <c:pt idx="7">
                  <c:v>1.69849224367601E+16</c:v>
                </c:pt>
                <c:pt idx="8">
                  <c:v>1.7540025325199608E+16</c:v>
                </c:pt>
                <c:pt idx="9">
                  <c:v>1.9155783958864192E+16</c:v>
                </c:pt>
                <c:pt idx="10">
                  <c:v>2.0135818570951688E+16</c:v>
                </c:pt>
                <c:pt idx="11">
                  <c:v>2.0516609045591036E+16</c:v>
                </c:pt>
                <c:pt idx="12">
                  <c:v>2.0847687258107712E+16</c:v>
                </c:pt>
                <c:pt idx="13">
                  <c:v>2.11404768227444E+16</c:v>
                </c:pt>
                <c:pt idx="14">
                  <c:v>2.1398260179384368E+16</c:v>
                </c:pt>
                <c:pt idx="15">
                  <c:v>2.1624215367196692E+16</c:v>
                </c:pt>
                <c:pt idx="16">
                  <c:v>2.1821354142181644E+16</c:v>
                </c:pt>
                <c:pt idx="17">
                  <c:v>2.1992485457844828E+16</c:v>
                </c:pt>
                <c:pt idx="18">
                  <c:v>2.2140197666865188E+16</c:v>
                </c:pt>
                <c:pt idx="19">
                  <c:v>2.2266854006948332E+16</c:v>
                </c:pt>
                <c:pt idx="20">
                  <c:v>2.2374597109670488E+16</c:v>
                </c:pt>
                <c:pt idx="21">
                  <c:v>2.2465359306924548E+16</c:v>
                </c:pt>
                <c:pt idx="22">
                  <c:v>2.2540876367085644E+16</c:v>
                </c:pt>
                <c:pt idx="23">
                  <c:v>2.2602702972873076E+16</c:v>
                </c:pt>
                <c:pt idx="24">
                  <c:v>2.2652228774585196E+16</c:v>
                </c:pt>
                <c:pt idx="25">
                  <c:v>2.2690694242155764E+16</c:v>
                </c:pt>
                <c:pt idx="26">
                  <c:v>2.2719205823917512E+16</c:v>
                </c:pt>
                <c:pt idx="27">
                  <c:v>2.2738750122903512E+16</c:v>
                </c:pt>
                <c:pt idx="28">
                  <c:v>2.2750206942963636E+16</c:v>
                </c:pt>
                <c:pt idx="29">
                  <c:v>2.2754361152937556E+16</c:v>
                </c:pt>
                <c:pt idx="30">
                  <c:v>2.2751913380086832E+16</c:v>
                </c:pt>
                <c:pt idx="31">
                  <c:v>2.2743489583399588E+16</c:v>
                </c:pt>
                <c:pt idx="32">
                  <c:v>2.2729649580299288E+16</c:v>
                </c:pt>
                <c:pt idx="33">
                  <c:v>2.2710894611888776E+16</c:v>
                </c:pt>
                <c:pt idx="34">
                  <c:v>2.2687674035872E+16</c:v>
                </c:pt>
                <c:pt idx="35">
                  <c:v>2.2660391235401644E+16</c:v>
                </c:pt>
                <c:pt idx="36">
                  <c:v>2.262940882815228E+16</c:v>
                </c:pt>
                <c:pt idx="37">
                  <c:v>2.2595053254231364E+16</c:v>
                </c:pt>
                <c:pt idx="38">
                  <c:v>2.255761881498302E+16</c:v>
                </c:pt>
                <c:pt idx="39">
                  <c:v>2.251737122790112E+16</c:v>
                </c:pt>
                <c:pt idx="40">
                  <c:v>2.2474550756113584E+16</c:v>
                </c:pt>
                <c:pt idx="41">
                  <c:v>2.2429374964478924E+16</c:v>
                </c:pt>
                <c:pt idx="42">
                  <c:v>2.238204114835026E+16</c:v>
                </c:pt>
                <c:pt idx="43">
                  <c:v>2.2332728475600268E+16</c:v>
                </c:pt>
                <c:pt idx="44">
                  <c:v>2.228159987756462E+16</c:v>
                </c:pt>
                <c:pt idx="45">
                  <c:v>2.2228803720146704E+16</c:v>
                </c:pt>
                <c:pt idx="46">
                  <c:v>2.2174475282410512E+16</c:v>
                </c:pt>
                <c:pt idx="47">
                  <c:v>2.2118738066525756E+16</c:v>
                </c:pt>
                <c:pt idx="48">
                  <c:v>2.2061704959889488E+16</c:v>
                </c:pt>
              </c:numCache>
            </c:numRef>
          </c:val>
          <c:extLst>
            <c:ext xmlns:c16="http://schemas.microsoft.com/office/drawing/2014/chart" uri="{C3380CC4-5D6E-409C-BE32-E72D297353CC}">
              <c16:uniqueId val="{0000000D-90BE-4374-9B89-F148ECFD21B9}"/>
            </c:ext>
          </c:extLst>
        </c:ser>
        <c:ser>
          <c:idx val="14"/>
          <c:order val="14"/>
          <c:tx>
            <c:strRef>
              <c:f>'Predicted Energy Consumption'!$B$86</c:f>
              <c:strCache>
                <c:ptCount val="1"/>
                <c:pt idx="0">
                  <c:v>other metals 242</c:v>
                </c:pt>
              </c:strCache>
            </c:strRef>
          </c:tx>
          <c:spPr>
            <a:solidFill>
              <a:schemeClr val="accent3">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Consumption'!$C$86:$AY$86</c:f>
              <c:numCache>
                <c:formatCode>0.00E+00</c:formatCode>
                <c:ptCount val="49"/>
                <c:pt idx="0">
                  <c:v>968264820293636.5</c:v>
                </c:pt>
                <c:pt idx="1">
                  <c:v>1016161570024942.5</c:v>
                </c:pt>
                <c:pt idx="2">
                  <c:v>1029820707311371.5</c:v>
                </c:pt>
                <c:pt idx="3">
                  <c:v>1029645708139527</c:v>
                </c:pt>
                <c:pt idx="4">
                  <c:v>973770538308470</c:v>
                </c:pt>
                <c:pt idx="5">
                  <c:v>1041608468025649.3</c:v>
                </c:pt>
                <c:pt idx="6">
                  <c:v>1160123483131248.5</c:v>
                </c:pt>
                <c:pt idx="7">
                  <c:v>1139635400154409.5</c:v>
                </c:pt>
                <c:pt idx="8">
                  <c:v>1097766268676677</c:v>
                </c:pt>
                <c:pt idx="9">
                  <c:v>1205754301892524</c:v>
                </c:pt>
                <c:pt idx="10">
                  <c:v>1216913887689957</c:v>
                </c:pt>
                <c:pt idx="11">
                  <c:v>1219233659447817.5</c:v>
                </c:pt>
                <c:pt idx="12">
                  <c:v>1219608545128784</c:v>
                </c:pt>
                <c:pt idx="13">
                  <c:v>1218257858489793.5</c:v>
                </c:pt>
                <c:pt idx="14">
                  <c:v>1215388778957579</c:v>
                </c:pt>
                <c:pt idx="15">
                  <c:v>1211193948400558</c:v>
                </c:pt>
                <c:pt idx="16">
                  <c:v>1205849843210519.5</c:v>
                </c:pt>
                <c:pt idx="17">
                  <c:v>1199516089400010</c:v>
                </c:pt>
                <c:pt idx="18">
                  <c:v>1192335569669704</c:v>
                </c:pt>
                <c:pt idx="19">
                  <c:v>1184435099953619</c:v>
                </c:pt>
                <c:pt idx="20">
                  <c:v>1175926469523440</c:v>
                </c:pt>
                <c:pt idx="21">
                  <c:v>1166907681020520</c:v>
                </c:pt>
                <c:pt idx="22">
                  <c:v>1157464270857264.5</c:v>
                </c:pt>
                <c:pt idx="23">
                  <c:v>1147670628033990</c:v>
                </c:pt>
                <c:pt idx="24">
                  <c:v>1137591258692952.5</c:v>
                </c:pt>
                <c:pt idx="25">
                  <c:v>1127281965275924</c:v>
                </c:pt>
                <c:pt idx="26">
                  <c:v>1116790924343394</c:v>
                </c:pt>
                <c:pt idx="27">
                  <c:v>1106159657411623.5</c:v>
                </c:pt>
                <c:pt idx="28">
                  <c:v>1095423895848077</c:v>
                </c:pt>
                <c:pt idx="29">
                  <c:v>1084614344964703.5</c:v>
                </c:pt>
                <c:pt idx="30">
                  <c:v>1073757354750102.5</c:v>
                </c:pt>
                <c:pt idx="31">
                  <c:v>1062875505767651.5</c:v>
                </c:pt>
                <c:pt idx="32">
                  <c:v>1051988119037130.5</c:v>
                </c:pt>
                <c:pt idx="33">
                  <c:v>1041111698508560.5</c:v>
                </c:pt>
                <c:pt idx="34">
                  <c:v>1030260314233112.5</c:v>
                </c:pt>
                <c:pt idx="35">
                  <c:v>1019445933676173.5</c:v>
                </c:pt>
                <c:pt idx="36">
                  <c:v>1008678707892199</c:v>
                </c:pt>
                <c:pt idx="37">
                  <c:v>997967218548949</c:v>
                </c:pt>
                <c:pt idx="38">
                  <c:v>987318691085062</c:v>
                </c:pt>
                <c:pt idx="39">
                  <c:v>976739178629954</c:v>
                </c:pt>
                <c:pt idx="40">
                  <c:v>966233720718256.5</c:v>
                </c:pt>
                <c:pt idx="41">
                  <c:v>955806480296525</c:v>
                </c:pt>
                <c:pt idx="42">
                  <c:v>945460862045750.5</c:v>
                </c:pt>
                <c:pt idx="43">
                  <c:v>935199614627109</c:v>
                </c:pt>
                <c:pt idx="44">
                  <c:v>925024919095182</c:v>
                </c:pt>
                <c:pt idx="45">
                  <c:v>914938465407576</c:v>
                </c:pt>
                <c:pt idx="46">
                  <c:v>904941518687449</c:v>
                </c:pt>
                <c:pt idx="47">
                  <c:v>895034976660442</c:v>
                </c:pt>
                <c:pt idx="48">
                  <c:v>885219419485609</c:v>
                </c:pt>
              </c:numCache>
            </c:numRef>
          </c:val>
          <c:extLst>
            <c:ext xmlns:c16="http://schemas.microsoft.com/office/drawing/2014/chart" uri="{C3380CC4-5D6E-409C-BE32-E72D297353CC}">
              <c16:uniqueId val="{0000000E-90BE-4374-9B89-F148ECFD21B9}"/>
            </c:ext>
          </c:extLst>
        </c:ser>
        <c:ser>
          <c:idx val="15"/>
          <c:order val="15"/>
          <c:tx>
            <c:strRef>
              <c:f>'Predicted Energy Consumption'!$B$87</c:f>
              <c:strCache>
                <c:ptCount val="1"/>
                <c:pt idx="0">
                  <c:v>metal products except machinery and vehicles 25</c:v>
                </c:pt>
              </c:strCache>
            </c:strRef>
          </c:tx>
          <c:spPr>
            <a:solidFill>
              <a:schemeClr val="accent4">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Consumption'!$C$87:$AY$87</c:f>
              <c:numCache>
                <c:formatCode>0.00E+00</c:formatCode>
                <c:ptCount val="49"/>
                <c:pt idx="0">
                  <c:v>235012158076750.19</c:v>
                </c:pt>
                <c:pt idx="1">
                  <c:v>250388127699590.31</c:v>
                </c:pt>
                <c:pt idx="2">
                  <c:v>218180636693308.69</c:v>
                </c:pt>
                <c:pt idx="3">
                  <c:v>212526353083583.31</c:v>
                </c:pt>
                <c:pt idx="4">
                  <c:v>216710619063436.25</c:v>
                </c:pt>
                <c:pt idx="5">
                  <c:v>211309589061091</c:v>
                </c:pt>
                <c:pt idx="6">
                  <c:v>404740694722464.38</c:v>
                </c:pt>
                <c:pt idx="7">
                  <c:v>443230145304630.25</c:v>
                </c:pt>
                <c:pt idx="8">
                  <c:v>522646468715376.44</c:v>
                </c:pt>
                <c:pt idx="9">
                  <c:v>584624487222107</c:v>
                </c:pt>
                <c:pt idx="10">
                  <c:v>593328373717488.5</c:v>
                </c:pt>
                <c:pt idx="11">
                  <c:v>600736964846496.13</c:v>
                </c:pt>
                <c:pt idx="12">
                  <c:v>606957186131674.88</c:v>
                </c:pt>
                <c:pt idx="13">
                  <c:v>612096755461618.25</c:v>
                </c:pt>
                <c:pt idx="14">
                  <c:v>616260502491814.88</c:v>
                </c:pt>
                <c:pt idx="15">
                  <c:v>619547933703327.63</c:v>
                </c:pt>
                <c:pt idx="16">
                  <c:v>622051769095607.25</c:v>
                </c:pt>
                <c:pt idx="17">
                  <c:v>623857202804764.75</c:v>
                </c:pt>
                <c:pt idx="18">
                  <c:v>625041680159416.13</c:v>
                </c:pt>
                <c:pt idx="19">
                  <c:v>625675026366772</c:v>
                </c:pt>
                <c:pt idx="20">
                  <c:v>625819801196053.75</c:v>
                </c:pt>
                <c:pt idx="21">
                  <c:v>625531787180630.63</c:v>
                </c:pt>
                <c:pt idx="22">
                  <c:v>624860545461936.88</c:v>
                </c:pt>
                <c:pt idx="23">
                  <c:v>623849993926540.75</c:v>
                </c:pt>
                <c:pt idx="24">
                  <c:v>622538977644718.25</c:v>
                </c:pt>
                <c:pt idx="25">
                  <c:v>620961812803050</c:v>
                </c:pt>
                <c:pt idx="26">
                  <c:v>619148793265741.5</c:v>
                </c:pt>
                <c:pt idx="27">
                  <c:v>617126654393631.63</c:v>
                </c:pt>
                <c:pt idx="28">
                  <c:v>614918992439448.88</c:v>
                </c:pt>
                <c:pt idx="29">
                  <c:v>612546640224169.88</c:v>
                </c:pt>
                <c:pt idx="30">
                  <c:v>610028001262890.75</c:v>
                </c:pt>
                <c:pt idx="31">
                  <c:v>607379345332130.25</c:v>
                </c:pt>
                <c:pt idx="32">
                  <c:v>604615068860241.13</c:v>
                </c:pt>
                <c:pt idx="33">
                  <c:v>601747923626118</c:v>
                </c:pt>
                <c:pt idx="34">
                  <c:v>598789217173722.13</c:v>
                </c:pt>
                <c:pt idx="35">
                  <c:v>595748988163236.38</c:v>
                </c:pt>
                <c:pt idx="36">
                  <c:v>592636159633539</c:v>
                </c:pt>
                <c:pt idx="37">
                  <c:v>589458672878465</c:v>
                </c:pt>
                <c:pt idx="38">
                  <c:v>586223604362112.63</c:v>
                </c:pt>
                <c:pt idx="39">
                  <c:v>582937267829912.25</c:v>
                </c:pt>
                <c:pt idx="40">
                  <c:v>579605303519955.25</c:v>
                </c:pt>
                <c:pt idx="41">
                  <c:v>576232756147388.25</c:v>
                </c:pt>
                <c:pt idx="42">
                  <c:v>572824143125169.5</c:v>
                </c:pt>
                <c:pt idx="43">
                  <c:v>569383514297142.63</c:v>
                </c:pt>
                <c:pt idx="44">
                  <c:v>565914504293343.25</c:v>
                </c:pt>
                <c:pt idx="45">
                  <c:v>562420378471409.63</c:v>
                </c:pt>
                <c:pt idx="46">
                  <c:v>558904073279888.5</c:v>
                </c:pt>
                <c:pt idx="47">
                  <c:v>555368231767804.88</c:v>
                </c:pt>
                <c:pt idx="48">
                  <c:v>551815234867596.25</c:v>
                </c:pt>
              </c:numCache>
            </c:numRef>
          </c:val>
          <c:extLst>
            <c:ext xmlns:c16="http://schemas.microsoft.com/office/drawing/2014/chart" uri="{C3380CC4-5D6E-409C-BE32-E72D297353CC}">
              <c16:uniqueId val="{0000000F-90BE-4374-9B89-F148ECFD21B9}"/>
            </c:ext>
          </c:extLst>
        </c:ser>
        <c:ser>
          <c:idx val="16"/>
          <c:order val="16"/>
          <c:tx>
            <c:strRef>
              <c:f>'Predicted Energy Consumption'!$B$88</c:f>
              <c:strCache>
                <c:ptCount val="1"/>
                <c:pt idx="0">
                  <c:v>computers and electronics 26</c:v>
                </c:pt>
              </c:strCache>
            </c:strRef>
          </c:tx>
          <c:spPr>
            <a:solidFill>
              <a:schemeClr val="accent5">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Consumption'!$C$88:$AY$88</c:f>
              <c:numCache>
                <c:formatCode>0.00E+00</c:formatCode>
                <c:ptCount val="49"/>
                <c:pt idx="0">
                  <c:v>94208409914982.25</c:v>
                </c:pt>
                <c:pt idx="1">
                  <c:v>94126311417542.438</c:v>
                </c:pt>
                <c:pt idx="2">
                  <c:v>90986273665038.688</c:v>
                </c:pt>
                <c:pt idx="3">
                  <c:v>89076304538759.75</c:v>
                </c:pt>
                <c:pt idx="4">
                  <c:v>98313293272578.938</c:v>
                </c:pt>
                <c:pt idx="5">
                  <c:v>97580296341658.063</c:v>
                </c:pt>
                <c:pt idx="6">
                  <c:v>131556312303277.44</c:v>
                </c:pt>
                <c:pt idx="7">
                  <c:v>153246827928587.88</c:v>
                </c:pt>
                <c:pt idx="8">
                  <c:v>124387999839060.81</c:v>
                </c:pt>
                <c:pt idx="9">
                  <c:v>139351605515190.13</c:v>
                </c:pt>
                <c:pt idx="10">
                  <c:v>133276008328471.63</c:v>
                </c:pt>
                <c:pt idx="11">
                  <c:v>125697898636267.5</c:v>
                </c:pt>
                <c:pt idx="12">
                  <c:v>116841782609900.13</c:v>
                </c:pt>
                <c:pt idx="13">
                  <c:v>106889811256851.5</c:v>
                </c:pt>
                <c:pt idx="14">
                  <c:v>95997224662682.438</c:v>
                </c:pt>
                <c:pt idx="15">
                  <c:v>84299905121281.5</c:v>
                </c:pt>
                <c:pt idx="16">
                  <c:v>83287345068992.813</c:v>
                </c:pt>
                <c:pt idx="17">
                  <c:v>84085897209996.125</c:v>
                </c:pt>
                <c:pt idx="18">
                  <c:v>84735125431712.688</c:v>
                </c:pt>
                <c:pt idx="19">
                  <c:v>85250174707207.188</c:v>
                </c:pt>
                <c:pt idx="20">
                  <c:v>85644644583628.125</c:v>
                </c:pt>
                <c:pt idx="21">
                  <c:v>85930748403376.188</c:v>
                </c:pt>
                <c:pt idx="22">
                  <c:v>86119451451447.125</c:v>
                </c:pt>
                <c:pt idx="23">
                  <c:v>86220594755429.938</c:v>
                </c:pt>
                <c:pt idx="24">
                  <c:v>86243007643093.438</c:v>
                </c:pt>
                <c:pt idx="25">
                  <c:v>86194610508650.563</c:v>
                </c:pt>
                <c:pt idx="26">
                  <c:v>85865908432799.063</c:v>
                </c:pt>
                <c:pt idx="27">
                  <c:v>85295615725459.688</c:v>
                </c:pt>
                <c:pt idx="28">
                  <c:v>84635505192509.75</c:v>
                </c:pt>
                <c:pt idx="29">
                  <c:v>83892103878038.125</c:v>
                </c:pt>
                <c:pt idx="30">
                  <c:v>83071385365809.625</c:v>
                </c:pt>
                <c:pt idx="31">
                  <c:v>82178819079191.375</c:v>
                </c:pt>
                <c:pt idx="32">
                  <c:v>81219415898043.875</c:v>
                </c:pt>
                <c:pt idx="33">
                  <c:v>80197770057243</c:v>
                </c:pt>
                <c:pt idx="34">
                  <c:v>79118097416149.875</c:v>
                </c:pt>
                <c:pt idx="35">
                  <c:v>77984270267247.625</c:v>
                </c:pt>
                <c:pt idx="36">
                  <c:v>76799848898490.125</c:v>
                </c:pt>
                <c:pt idx="37">
                  <c:v>75568110147403.5</c:v>
                </c:pt>
                <c:pt idx="38">
                  <c:v>74292073192805.875</c:v>
                </c:pt>
                <c:pt idx="39">
                  <c:v>72974522827334</c:v>
                </c:pt>
                <c:pt idx="40">
                  <c:v>71618030444584.75</c:v>
                </c:pt>
                <c:pt idx="41">
                  <c:v>70224972961213.75</c:v>
                </c:pt>
                <c:pt idx="42">
                  <c:v>68797549878645.125</c:v>
                </c:pt>
                <c:pt idx="43">
                  <c:v>67337798672463.625</c:v>
                </c:pt>
                <c:pt idx="44">
                  <c:v>65847608680894.875</c:v>
                </c:pt>
                <c:pt idx="45">
                  <c:v>64328733647614.625</c:v>
                </c:pt>
                <c:pt idx="46">
                  <c:v>62782803058842.125</c:v>
                </c:pt>
                <c:pt idx="47">
                  <c:v>61211332400375</c:v>
                </c:pt>
                <c:pt idx="48">
                  <c:v>59615732447135.75</c:v>
                </c:pt>
              </c:numCache>
            </c:numRef>
          </c:val>
          <c:extLst>
            <c:ext xmlns:c16="http://schemas.microsoft.com/office/drawing/2014/chart" uri="{C3380CC4-5D6E-409C-BE32-E72D297353CC}">
              <c16:uniqueId val="{00000010-90BE-4374-9B89-F148ECFD21B9}"/>
            </c:ext>
          </c:extLst>
        </c:ser>
        <c:ser>
          <c:idx val="17"/>
          <c:order val="17"/>
          <c:tx>
            <c:strRef>
              <c:f>'Predicted Energy Consumption'!$B$89</c:f>
              <c:strCache>
                <c:ptCount val="1"/>
                <c:pt idx="0">
                  <c:v>appliances and electrical equipment 27</c:v>
                </c:pt>
              </c:strCache>
            </c:strRef>
          </c:tx>
          <c:spPr>
            <a:solidFill>
              <a:schemeClr val="accent6">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Consumption'!$C$89:$AY$89</c:f>
              <c:numCache>
                <c:formatCode>0.00E+00</c:formatCode>
                <c:ptCount val="49"/>
                <c:pt idx="0">
                  <c:v>147122708338141.5</c:v>
                </c:pt>
                <c:pt idx="1">
                  <c:v>150380448200917.5</c:v>
                </c:pt>
                <c:pt idx="2">
                  <c:v>123430163057244.69</c:v>
                </c:pt>
                <c:pt idx="3">
                  <c:v>109718764556397.69</c:v>
                </c:pt>
                <c:pt idx="4">
                  <c:v>103709379934720.97</c:v>
                </c:pt>
                <c:pt idx="5">
                  <c:v>91020262197494.094</c:v>
                </c:pt>
                <c:pt idx="6">
                  <c:v>80987976702844.625</c:v>
                </c:pt>
                <c:pt idx="7">
                  <c:v>74572107059545.688</c:v>
                </c:pt>
                <c:pt idx="8">
                  <c:v>81186867406118.938</c:v>
                </c:pt>
                <c:pt idx="9">
                  <c:v>84669928523061.875</c:v>
                </c:pt>
                <c:pt idx="10">
                  <c:v>84487803466907.063</c:v>
                </c:pt>
                <c:pt idx="11">
                  <c:v>80677576478420.688</c:v>
                </c:pt>
                <c:pt idx="12">
                  <c:v>76713855383403.75</c:v>
                </c:pt>
                <c:pt idx="13">
                  <c:v>72625427850773.688</c:v>
                </c:pt>
                <c:pt idx="14">
                  <c:v>68438593816841.813</c:v>
                </c:pt>
                <c:pt idx="15">
                  <c:v>64176931696936.813</c:v>
                </c:pt>
                <c:pt idx="16">
                  <c:v>59861238715687.063</c:v>
                </c:pt>
                <c:pt idx="17">
                  <c:v>55509608149320.625</c:v>
                </c:pt>
                <c:pt idx="18">
                  <c:v>51137597299015.5</c:v>
                </c:pt>
                <c:pt idx="19">
                  <c:v>46758446895014.438</c:v>
                </c:pt>
                <c:pt idx="20">
                  <c:v>42383322802647.75</c:v>
                </c:pt>
                <c:pt idx="21">
                  <c:v>38021560193621.813</c:v>
                </c:pt>
                <c:pt idx="22">
                  <c:v>33680897658336.375</c:v>
                </c:pt>
                <c:pt idx="23">
                  <c:v>30508028257407.875</c:v>
                </c:pt>
                <c:pt idx="24">
                  <c:v>30776658473791.625</c:v>
                </c:pt>
                <c:pt idx="25">
                  <c:v>31027059102472.375</c:v>
                </c:pt>
                <c:pt idx="26">
                  <c:v>31260761669056.5</c:v>
                </c:pt>
                <c:pt idx="27">
                  <c:v>31479153836012.75</c:v>
                </c:pt>
                <c:pt idx="28">
                  <c:v>31683492532050.75</c:v>
                </c:pt>
                <c:pt idx="29">
                  <c:v>31874916342030.375</c:v>
                </c:pt>
                <c:pt idx="30">
                  <c:v>32054457026759.375</c:v>
                </c:pt>
                <c:pt idx="31">
                  <c:v>32223050116436.5</c:v>
                </c:pt>
                <c:pt idx="32">
                  <c:v>32381544571767.125</c:v>
                </c:pt>
                <c:pt idx="33">
                  <c:v>32530711539570</c:v>
                </c:pt>
                <c:pt idx="34">
                  <c:v>32671252249954.125</c:v>
                </c:pt>
                <c:pt idx="35">
                  <c:v>32803805113640.25</c:v>
                </c:pt>
                <c:pt idx="36">
                  <c:v>32928952083389.75</c:v>
                </c:pt>
                <c:pt idx="37">
                  <c:v>33047224344812.75</c:v>
                </c:pt>
                <c:pt idx="38">
                  <c:v>33159107400445.75</c:v>
                </c:pt>
                <c:pt idx="39">
                  <c:v>33265045607934.25</c:v>
                </c:pt>
                <c:pt idx="40">
                  <c:v>33365446229144.375</c:v>
                </c:pt>
                <c:pt idx="41">
                  <c:v>33460683042524</c:v>
                </c:pt>
                <c:pt idx="42">
                  <c:v>33551099566391.125</c:v>
                </c:pt>
                <c:pt idx="43">
                  <c:v>33637011936244.875</c:v>
                </c:pt>
                <c:pt idx="44">
                  <c:v>33718711474808.125</c:v>
                </c:pt>
                <c:pt idx="45">
                  <c:v>33796466989413.75</c:v>
                </c:pt>
                <c:pt idx="46">
                  <c:v>33870526827556.125</c:v>
                </c:pt>
                <c:pt idx="47">
                  <c:v>33941120717990.75</c:v>
                </c:pt>
                <c:pt idx="48">
                  <c:v>34008461421636.125</c:v>
                </c:pt>
              </c:numCache>
            </c:numRef>
          </c:val>
          <c:extLst>
            <c:ext xmlns:c16="http://schemas.microsoft.com/office/drawing/2014/chart" uri="{C3380CC4-5D6E-409C-BE32-E72D297353CC}">
              <c16:uniqueId val="{00000011-90BE-4374-9B89-F148ECFD21B9}"/>
            </c:ext>
          </c:extLst>
        </c:ser>
        <c:ser>
          <c:idx val="18"/>
          <c:order val="18"/>
          <c:tx>
            <c:strRef>
              <c:f>'Predicted Energy Consumption'!$B$90</c:f>
              <c:strCache>
                <c:ptCount val="1"/>
                <c:pt idx="0">
                  <c:v>other machinery 28</c:v>
                </c:pt>
              </c:strCache>
            </c:strRef>
          </c:tx>
          <c:spPr>
            <a:solidFill>
              <a:schemeClr val="accent1">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Consumption'!$C$90:$AY$90</c:f>
              <c:numCache>
                <c:formatCode>0.00E+00</c:formatCode>
                <c:ptCount val="49"/>
                <c:pt idx="0">
                  <c:v>36631448088743.406</c:v>
                </c:pt>
                <c:pt idx="1">
                  <c:v>35288148395177.406</c:v>
                </c:pt>
                <c:pt idx="2">
                  <c:v>24852839117474.219</c:v>
                </c:pt>
                <c:pt idx="3">
                  <c:v>27230219613492.5</c:v>
                </c:pt>
                <c:pt idx="4">
                  <c:v>30314495483817.25</c:v>
                </c:pt>
                <c:pt idx="5">
                  <c:v>36323601257696.469</c:v>
                </c:pt>
                <c:pt idx="6">
                  <c:v>22964563155590.313</c:v>
                </c:pt>
                <c:pt idx="7">
                  <c:v>24484803624376.875</c:v>
                </c:pt>
                <c:pt idx="8">
                  <c:v>23797693648160.906</c:v>
                </c:pt>
                <c:pt idx="9">
                  <c:v>6960525993561.7656</c:v>
                </c:pt>
                <c:pt idx="10">
                  <c:v>5277884630599.3672</c:v>
                </c:pt>
                <c:pt idx="11">
                  <c:v>5048287633997.5313</c:v>
                </c:pt>
                <c:pt idx="12">
                  <c:v>4814221332878.6484</c:v>
                </c:pt>
                <c:pt idx="13">
                  <c:v>4578507739694.4844</c:v>
                </c:pt>
                <c:pt idx="14">
                  <c:v>4343043520844.0859</c:v>
                </c:pt>
                <c:pt idx="15">
                  <c:v>4109153199933.25</c:v>
                </c:pt>
                <c:pt idx="16">
                  <c:v>3877781822997.0078</c:v>
                </c:pt>
                <c:pt idx="17">
                  <c:v>3649608228354.9297</c:v>
                </c:pt>
                <c:pt idx="18">
                  <c:v>3425116631916.3906</c:v>
                </c:pt>
                <c:pt idx="19">
                  <c:v>3204644906804.6797</c:v>
                </c:pt>
                <c:pt idx="20">
                  <c:v>3119503569458.4453</c:v>
                </c:pt>
                <c:pt idx="21">
                  <c:v>3127398790685.5469</c:v>
                </c:pt>
                <c:pt idx="22">
                  <c:v>3133809991359.4922</c:v>
                </c:pt>
                <c:pt idx="23">
                  <c:v>3138922589495.1719</c:v>
                </c:pt>
                <c:pt idx="24">
                  <c:v>3142899601013.875</c:v>
                </c:pt>
                <c:pt idx="25">
                  <c:v>3145884128803.0156</c:v>
                </c:pt>
                <c:pt idx="26">
                  <c:v>3148001667949.5547</c:v>
                </c:pt>
                <c:pt idx="27">
                  <c:v>3149362206165.2656</c:v>
                </c:pt>
                <c:pt idx="28">
                  <c:v>3150062114561.1953</c:v>
                </c:pt>
                <c:pt idx="29">
                  <c:v>3150185834217.5234</c:v>
                </c:pt>
                <c:pt idx="30">
                  <c:v>3149807370173.5469</c:v>
                </c:pt>
                <c:pt idx="31">
                  <c:v>3148991607810.4922</c:v>
                </c:pt>
                <c:pt idx="32">
                  <c:v>3147795468048.7891</c:v>
                </c:pt>
                <c:pt idx="33">
                  <c:v>3146268917994.3281</c:v>
                </c:pt>
                <c:pt idx="34">
                  <c:v>3144455853108.9063</c:v>
                </c:pt>
                <c:pt idx="35">
                  <c:v>3142394865969.8672</c:v>
                </c:pt>
                <c:pt idx="36">
                  <c:v>3140119915441.5938</c:v>
                </c:pt>
                <c:pt idx="37">
                  <c:v>3137660908745.7813</c:v>
                </c:pt>
                <c:pt idx="38">
                  <c:v>3135044207585.6641</c:v>
                </c:pt>
                <c:pt idx="39">
                  <c:v>3132293068202.5156</c:v>
                </c:pt>
                <c:pt idx="40">
                  <c:v>3129428024055.4531</c:v>
                </c:pt>
                <c:pt idx="41">
                  <c:v>3126467218732.6484</c:v>
                </c:pt>
                <c:pt idx="42">
                  <c:v>3123426695727.0938</c:v>
                </c:pt>
                <c:pt idx="43">
                  <c:v>3120320650844.3906</c:v>
                </c:pt>
                <c:pt idx="44">
                  <c:v>3117161652243.9766</c:v>
                </c:pt>
                <c:pt idx="45">
                  <c:v>3113960832445.3281</c:v>
                </c:pt>
                <c:pt idx="46">
                  <c:v>3110728056044.6719</c:v>
                </c:pt>
                <c:pt idx="47">
                  <c:v>3107472066378.2969</c:v>
                </c:pt>
                <c:pt idx="48">
                  <c:v>3104200613927.8672</c:v>
                </c:pt>
              </c:numCache>
            </c:numRef>
          </c:val>
          <c:extLst>
            <c:ext xmlns:c16="http://schemas.microsoft.com/office/drawing/2014/chart" uri="{C3380CC4-5D6E-409C-BE32-E72D297353CC}">
              <c16:uniqueId val="{00000012-90BE-4374-9B89-F148ECFD21B9}"/>
            </c:ext>
          </c:extLst>
        </c:ser>
        <c:ser>
          <c:idx val="19"/>
          <c:order val="19"/>
          <c:tx>
            <c:strRef>
              <c:f>'Predicted Energy Consumption'!$B$91</c:f>
              <c:strCache>
                <c:ptCount val="1"/>
                <c:pt idx="0">
                  <c:v>road vehicles 29</c:v>
                </c:pt>
              </c:strCache>
            </c:strRef>
          </c:tx>
          <c:spPr>
            <a:solidFill>
              <a:schemeClr val="accent2">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Consumption'!$C$91:$AY$91</c:f>
              <c:numCache>
                <c:formatCode>0.00E+00</c:formatCode>
                <c:ptCount val="49"/>
                <c:pt idx="0">
                  <c:v>246643968847715.53</c:v>
                </c:pt>
                <c:pt idx="1">
                  <c:v>260873405232528.69</c:v>
                </c:pt>
                <c:pt idx="2">
                  <c:v>251311503746460.5</c:v>
                </c:pt>
                <c:pt idx="3">
                  <c:v>222797082827416.13</c:v>
                </c:pt>
                <c:pt idx="4">
                  <c:v>196723818459468.31</c:v>
                </c:pt>
                <c:pt idx="5">
                  <c:v>189381352181498.25</c:v>
                </c:pt>
                <c:pt idx="6">
                  <c:v>168857597064648.31</c:v>
                </c:pt>
                <c:pt idx="7">
                  <c:v>156938497900371.81</c:v>
                </c:pt>
                <c:pt idx="8">
                  <c:v>149611324936021.19</c:v>
                </c:pt>
                <c:pt idx="9">
                  <c:v>159504211640072.13</c:v>
                </c:pt>
                <c:pt idx="10">
                  <c:v>156743020667918.25</c:v>
                </c:pt>
                <c:pt idx="11">
                  <c:v>153310831463510.25</c:v>
                </c:pt>
                <c:pt idx="12">
                  <c:v>148607199712873.63</c:v>
                </c:pt>
                <c:pt idx="13">
                  <c:v>140337316389828</c:v>
                </c:pt>
                <c:pt idx="14">
                  <c:v>131781806115850.88</c:v>
                </c:pt>
                <c:pt idx="15">
                  <c:v>123014109648325.25</c:v>
                </c:pt>
                <c:pt idx="16">
                  <c:v>114093596735940.5</c:v>
                </c:pt>
                <c:pt idx="17">
                  <c:v>105068835023514.38</c:v>
                </c:pt>
                <c:pt idx="18">
                  <c:v>95979782515295.25</c:v>
                </c:pt>
                <c:pt idx="19">
                  <c:v>86859373629432.375</c:v>
                </c:pt>
                <c:pt idx="20">
                  <c:v>77734734711583.875</c:v>
                </c:pt>
                <c:pt idx="21">
                  <c:v>68628153224202.5</c:v>
                </c:pt>
                <c:pt idx="22">
                  <c:v>59557870090670.5</c:v>
                </c:pt>
                <c:pt idx="23">
                  <c:v>50538737048513.375</c:v>
                </c:pt>
                <c:pt idx="24">
                  <c:v>44559426180298</c:v>
                </c:pt>
                <c:pt idx="25">
                  <c:v>44934406060010.625</c:v>
                </c:pt>
                <c:pt idx="26">
                  <c:v>45284748217136</c:v>
                </c:pt>
                <c:pt idx="27">
                  <c:v>45612479226753.75</c:v>
                </c:pt>
                <c:pt idx="28">
                  <c:v>45919436530037.75</c:v>
                </c:pt>
                <c:pt idx="29">
                  <c:v>46207286140679.75</c:v>
                </c:pt>
                <c:pt idx="30">
                  <c:v>46477539148667</c:v>
                </c:pt>
                <c:pt idx="31">
                  <c:v>46731566928583.375</c:v>
                </c:pt>
                <c:pt idx="32">
                  <c:v>46970615034402.625</c:v>
                </c:pt>
                <c:pt idx="33">
                  <c:v>47195815811941.5</c:v>
                </c:pt>
                <c:pt idx="34">
                  <c:v>47408199790939.375</c:v>
                </c:pt>
                <c:pt idx="35">
                  <c:v>47608705936554.25</c:v>
                </c:pt>
                <c:pt idx="36">
                  <c:v>47798190848877.5</c:v>
                </c:pt>
                <c:pt idx="37">
                  <c:v>47977437001755.25</c:v>
                </c:pt>
                <c:pt idx="38">
                  <c:v>48147160110872.375</c:v>
                </c:pt>
                <c:pt idx="39">
                  <c:v>48308015717157.625</c:v>
                </c:pt>
                <c:pt idx="40">
                  <c:v>48460605066189.375</c:v>
                </c:pt>
                <c:pt idx="41">
                  <c:v>48605480358108.875</c:v>
                </c:pt>
                <c:pt idx="42">
                  <c:v>48743149436095.25</c:v>
                </c:pt>
                <c:pt idx="43">
                  <c:v>48874079975045.75</c:v>
                </c:pt>
                <c:pt idx="44">
                  <c:v>48998703225927.375</c:v>
                </c:pt>
                <c:pt idx="45">
                  <c:v>49117417365473.625</c:v>
                </c:pt>
                <c:pt idx="46">
                  <c:v>49230590495522</c:v>
                </c:pt>
                <c:pt idx="47">
                  <c:v>49338563331390.5</c:v>
                </c:pt>
                <c:pt idx="48">
                  <c:v>49441651614247.75</c:v>
                </c:pt>
              </c:numCache>
            </c:numRef>
          </c:val>
          <c:extLst>
            <c:ext xmlns:c16="http://schemas.microsoft.com/office/drawing/2014/chart" uri="{C3380CC4-5D6E-409C-BE32-E72D297353CC}">
              <c16:uniqueId val="{00000013-90BE-4374-9B89-F148ECFD21B9}"/>
            </c:ext>
          </c:extLst>
        </c:ser>
        <c:ser>
          <c:idx val="20"/>
          <c:order val="20"/>
          <c:tx>
            <c:strRef>
              <c:f>'Predicted Energy Consumption'!$B$92</c:f>
              <c:strCache>
                <c:ptCount val="1"/>
                <c:pt idx="0">
                  <c:v>nonroad vehicles 30</c:v>
                </c:pt>
              </c:strCache>
            </c:strRef>
          </c:tx>
          <c:spPr>
            <a:solidFill>
              <a:schemeClr val="accent3">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Consumption'!$C$92:$AY$92</c:f>
              <c:numCache>
                <c:formatCode>0.00E+00</c:formatCode>
                <c:ptCount val="49"/>
                <c:pt idx="0">
                  <c:v>128232915157998.55</c:v>
                </c:pt>
                <c:pt idx="1">
                  <c:v>118958739388061.8</c:v>
                </c:pt>
                <c:pt idx="2">
                  <c:v>89298484625245.219</c:v>
                </c:pt>
                <c:pt idx="3">
                  <c:v>84669766249815.125</c:v>
                </c:pt>
                <c:pt idx="4">
                  <c:v>91710092882760.672</c:v>
                </c:pt>
                <c:pt idx="5">
                  <c:v>116664517712498.34</c:v>
                </c:pt>
                <c:pt idx="6">
                  <c:v>362431635159408.81</c:v>
                </c:pt>
                <c:pt idx="7">
                  <c:v>97743378419256.203</c:v>
                </c:pt>
                <c:pt idx="8">
                  <c:v>95783967265808.75</c:v>
                </c:pt>
                <c:pt idx="9">
                  <c:v>87332694779777.656</c:v>
                </c:pt>
                <c:pt idx="10">
                  <c:v>87349784285006.656</c:v>
                </c:pt>
                <c:pt idx="11">
                  <c:v>87458209334350.75</c:v>
                </c:pt>
                <c:pt idx="12">
                  <c:v>87699378750114.203</c:v>
                </c:pt>
                <c:pt idx="13">
                  <c:v>88102923981628.359</c:v>
                </c:pt>
                <c:pt idx="14">
                  <c:v>88688425774045.938</c:v>
                </c:pt>
                <c:pt idx="15">
                  <c:v>89467197573853.375</c:v>
                </c:pt>
                <c:pt idx="16">
                  <c:v>90443969926497.203</c:v>
                </c:pt>
                <c:pt idx="17">
                  <c:v>91618391091319.156</c:v>
                </c:pt>
                <c:pt idx="18">
                  <c:v>92986308883614.125</c:v>
                </c:pt>
                <c:pt idx="19">
                  <c:v>94540830694091.953</c:v>
                </c:pt>
                <c:pt idx="20">
                  <c:v>96273177112156</c:v>
                </c:pt>
                <c:pt idx="21">
                  <c:v>98173353698350.344</c:v>
                </c:pt>
                <c:pt idx="22">
                  <c:v>100230668531933.48</c:v>
                </c:pt>
                <c:pt idx="23">
                  <c:v>102434122646139.41</c:v>
                </c:pt>
                <c:pt idx="24">
                  <c:v>104772698034235.3</c:v>
                </c:pt>
                <c:pt idx="25">
                  <c:v>107235564646822.38</c:v>
                </c:pt>
                <c:pt idx="26">
                  <c:v>109812224359200.8</c:v>
                </c:pt>
                <c:pt idx="27">
                  <c:v>112492606629838.7</c:v>
                </c:pt>
                <c:pt idx="28">
                  <c:v>115267127674115.2</c:v>
                </c:pt>
                <c:pt idx="29">
                  <c:v>118126722503235.28</c:v>
                </c:pt>
                <c:pt idx="30">
                  <c:v>121062857124814.88</c:v>
                </c:pt>
                <c:pt idx="31">
                  <c:v>124067526532692.58</c:v>
                </c:pt>
                <c:pt idx="32">
                  <c:v>127133242779387.55</c:v>
                </c:pt>
                <c:pt idx="33">
                  <c:v>130253016371802.34</c:v>
                </c:pt>
                <c:pt idx="34">
                  <c:v>133420333409132.77</c:v>
                </c:pt>
                <c:pt idx="35">
                  <c:v>136629130246678.09</c:v>
                </c:pt>
                <c:pt idx="36">
                  <c:v>139873766982291.52</c:v>
                </c:pt>
                <c:pt idx="37">
                  <c:v>143149000691943.69</c:v>
                </c:pt>
                <c:pt idx="38">
                  <c:v>146449959061555.44</c:v>
                </c:pt>
                <c:pt idx="39">
                  <c:v>146944050731131.41</c:v>
                </c:pt>
                <c:pt idx="40">
                  <c:v>146749892734373.31</c:v>
                </c:pt>
                <c:pt idx="41">
                  <c:v>146528333924473.31</c:v>
                </c:pt>
                <c:pt idx="42">
                  <c:v>146281212742007.5</c:v>
                </c:pt>
                <c:pt idx="43">
                  <c:v>146010220030799.66</c:v>
                </c:pt>
                <c:pt idx="44">
                  <c:v>145716912901525.94</c:v>
                </c:pt>
                <c:pt idx="45">
                  <c:v>145402727121830.97</c:v>
                </c:pt>
                <c:pt idx="46">
                  <c:v>145068988201013.38</c:v>
                </c:pt>
                <c:pt idx="47">
                  <c:v>144716921318151.88</c:v>
                </c:pt>
                <c:pt idx="48">
                  <c:v>144347660225296.25</c:v>
                </c:pt>
              </c:numCache>
            </c:numRef>
          </c:val>
          <c:extLst>
            <c:ext xmlns:c16="http://schemas.microsoft.com/office/drawing/2014/chart" uri="{C3380CC4-5D6E-409C-BE32-E72D297353CC}">
              <c16:uniqueId val="{00000014-90BE-4374-9B89-F148ECFD21B9}"/>
            </c:ext>
          </c:extLst>
        </c:ser>
        <c:ser>
          <c:idx val="21"/>
          <c:order val="21"/>
          <c:tx>
            <c:strRef>
              <c:f>'Predicted Energy Consumption'!$B$93</c:f>
              <c:strCache>
                <c:ptCount val="1"/>
                <c:pt idx="0">
                  <c:v>other manufacturing 31T33</c:v>
                </c:pt>
              </c:strCache>
            </c:strRef>
          </c:tx>
          <c:spPr>
            <a:solidFill>
              <a:schemeClr val="accent4">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Consumption'!$C$93:$AY$93</c:f>
              <c:numCache>
                <c:formatCode>0.00E+00</c:formatCode>
                <c:ptCount val="49"/>
                <c:pt idx="0">
                  <c:v>384394450303270.63</c:v>
                </c:pt>
                <c:pt idx="1">
                  <c:v>342391321179821.88</c:v>
                </c:pt>
                <c:pt idx="2">
                  <c:v>329328655634675.63</c:v>
                </c:pt>
                <c:pt idx="3">
                  <c:v>318609241776158.13</c:v>
                </c:pt>
                <c:pt idx="4">
                  <c:v>313723231997623.5</c:v>
                </c:pt>
                <c:pt idx="5">
                  <c:v>240182295562836.75</c:v>
                </c:pt>
                <c:pt idx="6">
                  <c:v>200360307655751.19</c:v>
                </c:pt>
                <c:pt idx="7">
                  <c:v>168514069752800.19</c:v>
                </c:pt>
                <c:pt idx="8">
                  <c:v>211693657070381.69</c:v>
                </c:pt>
                <c:pt idx="9">
                  <c:v>205940661107225.5</c:v>
                </c:pt>
                <c:pt idx="10">
                  <c:v>197112490208981.69</c:v>
                </c:pt>
                <c:pt idx="11">
                  <c:v>188760726384693.19</c:v>
                </c:pt>
                <c:pt idx="12">
                  <c:v>180811689665130.31</c:v>
                </c:pt>
                <c:pt idx="13">
                  <c:v>173213883656131.75</c:v>
                </c:pt>
                <c:pt idx="14">
                  <c:v>165928815275794.06</c:v>
                </c:pt>
                <c:pt idx="15">
                  <c:v>158925982246213.5</c:v>
                </c:pt>
                <c:pt idx="16">
                  <c:v>152180046138625.94</c:v>
                </c:pt>
                <c:pt idx="17">
                  <c:v>145669195964976.06</c:v>
                </c:pt>
                <c:pt idx="18">
                  <c:v>139374177418643.06</c:v>
                </c:pt>
                <c:pt idx="19">
                  <c:v>133277700957137.25</c:v>
                </c:pt>
                <c:pt idx="20">
                  <c:v>127364068201534.63</c:v>
                </c:pt>
                <c:pt idx="21">
                  <c:v>121618925388968.56</c:v>
                </c:pt>
                <c:pt idx="22">
                  <c:v>116029091503469.06</c:v>
                </c:pt>
                <c:pt idx="23">
                  <c:v>110582430889119.56</c:v>
                </c:pt>
                <c:pt idx="24">
                  <c:v>105267752918145.06</c:v>
                </c:pt>
                <c:pt idx="25">
                  <c:v>100074728670367.75</c:v>
                </c:pt>
                <c:pt idx="26">
                  <c:v>94993818850951.563</c:v>
                </c:pt>
                <c:pt idx="27">
                  <c:v>90016209633664.438</c:v>
                </c:pt>
                <c:pt idx="28">
                  <c:v>85133754523158.125</c:v>
                </c:pt>
                <c:pt idx="29">
                  <c:v>80338921123644.5</c:v>
                </c:pt>
                <c:pt idx="30">
                  <c:v>75624742141810.875</c:v>
                </c:pt>
                <c:pt idx="31">
                  <c:v>70984770190499.875</c:v>
                </c:pt>
                <c:pt idx="32">
                  <c:v>66413036085179.25</c:v>
                </c:pt>
                <c:pt idx="33">
                  <c:v>61904010388866.25</c:v>
                </c:pt>
                <c:pt idx="34">
                  <c:v>57452567992279</c:v>
                </c:pt>
                <c:pt idx="35">
                  <c:v>53053955531110.125</c:v>
                </c:pt>
                <c:pt idx="36">
                  <c:v>48703761450381.875</c:v>
                </c:pt>
                <c:pt idx="37">
                  <c:v>44397888531559.625</c:v>
                </c:pt>
                <c:pt idx="38">
                  <c:v>40132528703724.625</c:v>
                </c:pt>
                <c:pt idx="39">
                  <c:v>35904139966515.875</c:v>
                </c:pt>
                <c:pt idx="40">
                  <c:v>34562592303658.25</c:v>
                </c:pt>
                <c:pt idx="41">
                  <c:v>34959905644168.625</c:v>
                </c:pt>
                <c:pt idx="42">
                  <c:v>35356206649860</c:v>
                </c:pt>
                <c:pt idx="43">
                  <c:v>35673941248702.625</c:v>
                </c:pt>
                <c:pt idx="44">
                  <c:v>35672515428288.875</c:v>
                </c:pt>
                <c:pt idx="45">
                  <c:v>35669564596000.25</c:v>
                </c:pt>
                <c:pt idx="46">
                  <c:v>35665244089950.75</c:v>
                </c:pt>
                <c:pt idx="47">
                  <c:v>35659694471680</c:v>
                </c:pt>
                <c:pt idx="48">
                  <c:v>35653043074109.125</c:v>
                </c:pt>
              </c:numCache>
            </c:numRef>
          </c:val>
          <c:extLst>
            <c:ext xmlns:c16="http://schemas.microsoft.com/office/drawing/2014/chart" uri="{C3380CC4-5D6E-409C-BE32-E72D297353CC}">
              <c16:uniqueId val="{00000015-90BE-4374-9B89-F148ECFD21B9}"/>
            </c:ext>
          </c:extLst>
        </c:ser>
        <c:ser>
          <c:idx val="22"/>
          <c:order val="22"/>
          <c:tx>
            <c:strRef>
              <c:f>'Predicted Energy Consumption'!$B$94</c:f>
              <c:strCache>
                <c:ptCount val="1"/>
                <c:pt idx="0">
                  <c:v>energy pipelines and gas processing 352T353</c:v>
                </c:pt>
              </c:strCache>
            </c:strRef>
          </c:tx>
          <c:spPr>
            <a:solidFill>
              <a:schemeClr val="accent5">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Consumption'!$C$94:$AY$94</c:f>
              <c:numCache>
                <c:formatCode>0.00E+00</c:formatCode>
                <c:ptCount val="49"/>
                <c:pt idx="0">
                  <c:v>33792212800867.375</c:v>
                </c:pt>
                <c:pt idx="1">
                  <c:v>42401150801637.656</c:v>
                </c:pt>
                <c:pt idx="2">
                  <c:v>30365790967369.164</c:v>
                </c:pt>
                <c:pt idx="3">
                  <c:v>39188948433393.359</c:v>
                </c:pt>
                <c:pt idx="4">
                  <c:v>42344525078933.031</c:v>
                </c:pt>
                <c:pt idx="5">
                  <c:v>56898455659953.945</c:v>
                </c:pt>
                <c:pt idx="6">
                  <c:v>95508635775063.469</c:v>
                </c:pt>
                <c:pt idx="7">
                  <c:v>103966656267533.16</c:v>
                </c:pt>
                <c:pt idx="8">
                  <c:v>125427728209838.38</c:v>
                </c:pt>
                <c:pt idx="9">
                  <c:v>137674737674539.88</c:v>
                </c:pt>
                <c:pt idx="10">
                  <c:v>138739818212669.63</c:v>
                </c:pt>
                <c:pt idx="11">
                  <c:v>138321784368457.98</c:v>
                </c:pt>
                <c:pt idx="12">
                  <c:v>136589982866497.98</c:v>
                </c:pt>
                <c:pt idx="13">
                  <c:v>133706105669277.44</c:v>
                </c:pt>
                <c:pt idx="14">
                  <c:v>129820872018612.67</c:v>
                </c:pt>
                <c:pt idx="15">
                  <c:v>125072193259720.72</c:v>
                </c:pt>
                <c:pt idx="16">
                  <c:v>119584450962869.78</c:v>
                </c:pt>
                <c:pt idx="17">
                  <c:v>115417111110787.14</c:v>
                </c:pt>
                <c:pt idx="18">
                  <c:v>118877107027699.28</c:v>
                </c:pt>
                <c:pt idx="19">
                  <c:v>122100630089726.61</c:v>
                </c:pt>
                <c:pt idx="20">
                  <c:v>125102089695170.22</c:v>
                </c:pt>
                <c:pt idx="21">
                  <c:v>127895377563945.91</c:v>
                </c:pt>
                <c:pt idx="22">
                  <c:v>130493752085064.59</c:v>
                </c:pt>
                <c:pt idx="23">
                  <c:v>132909770226452.06</c:v>
                </c:pt>
                <c:pt idx="24">
                  <c:v>135155254782978.23</c:v>
                </c:pt>
                <c:pt idx="25">
                  <c:v>137241287286915</c:v>
                </c:pt>
                <c:pt idx="26">
                  <c:v>139178219059454.08</c:v>
                </c:pt>
                <c:pt idx="27">
                  <c:v>140975694649355.94</c:v>
                </c:pt>
                <c:pt idx="28">
                  <c:v>142642683322939.75</c:v>
                </c:pt>
                <c:pt idx="29">
                  <c:v>144187515387468.78</c:v>
                </c:pt>
                <c:pt idx="30">
                  <c:v>145617920998353.56</c:v>
                </c:pt>
                <c:pt idx="31">
                  <c:v>146941069766809.06</c:v>
                </c:pt>
                <c:pt idx="32">
                  <c:v>148163609990035.06</c:v>
                </c:pt>
                <c:pt idx="33">
                  <c:v>149291706704957.06</c:v>
                </c:pt>
                <c:pt idx="34">
                  <c:v>150331078047763.19</c:v>
                </c:pt>
                <c:pt idx="35">
                  <c:v>151287029607631.19</c:v>
                </c:pt>
                <c:pt idx="36">
                  <c:v>152164486611770.06</c:v>
                </c:pt>
                <c:pt idx="37">
                  <c:v>152968023884729.25</c:v>
                </c:pt>
                <c:pt idx="38">
                  <c:v>153701893598429.19</c:v>
                </c:pt>
                <c:pt idx="39">
                  <c:v>154370050878773.88</c:v>
                </c:pt>
                <c:pt idx="40">
                  <c:v>154976177366691.91</c:v>
                </c:pt>
                <c:pt idx="41">
                  <c:v>155523702850547.72</c:v>
                </c:pt>
                <c:pt idx="42">
                  <c:v>156015825096753.94</c:v>
                </c:pt>
                <c:pt idx="43">
                  <c:v>156455528008815.34</c:v>
                </c:pt>
                <c:pt idx="44">
                  <c:v>156845598244067.25</c:v>
                </c:pt>
                <c:pt idx="45">
                  <c:v>157188640413218.75</c:v>
                </c:pt>
                <c:pt idx="46">
                  <c:v>157487090981868.06</c:v>
                </c:pt>
                <c:pt idx="47">
                  <c:v>157743230986077.88</c:v>
                </c:pt>
                <c:pt idx="48">
                  <c:v>157959197666371</c:v>
                </c:pt>
              </c:numCache>
            </c:numRef>
          </c:val>
          <c:extLst>
            <c:ext xmlns:c16="http://schemas.microsoft.com/office/drawing/2014/chart" uri="{C3380CC4-5D6E-409C-BE32-E72D297353CC}">
              <c16:uniqueId val="{00000016-90BE-4374-9B89-F148ECFD21B9}"/>
            </c:ext>
          </c:extLst>
        </c:ser>
        <c:ser>
          <c:idx val="23"/>
          <c:order val="23"/>
          <c:tx>
            <c:strRef>
              <c:f>'Predicted Energy Consumption'!$B$95</c:f>
              <c:strCache>
                <c:ptCount val="1"/>
                <c:pt idx="0">
                  <c:v>water and waste 36T39</c:v>
                </c:pt>
              </c:strCache>
            </c:strRef>
          </c:tx>
          <c:spPr>
            <a:solidFill>
              <a:schemeClr val="accent6">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Consumption'!$C$95:$AY$95</c:f>
              <c:numCache>
                <c:formatCode>0.00E+00</c:formatCode>
                <c:ptCount val="49"/>
                <c:pt idx="0">
                  <c:v>30646445209511.938</c:v>
                </c:pt>
                <c:pt idx="1">
                  <c:v>33213416616760.172</c:v>
                </c:pt>
                <c:pt idx="2">
                  <c:v>35155835115269.031</c:v>
                </c:pt>
                <c:pt idx="3">
                  <c:v>34506027145387.625</c:v>
                </c:pt>
                <c:pt idx="4">
                  <c:v>36099913857640.844</c:v>
                </c:pt>
                <c:pt idx="5">
                  <c:v>37104912218628.094</c:v>
                </c:pt>
                <c:pt idx="6">
                  <c:v>78046657530025.563</c:v>
                </c:pt>
                <c:pt idx="7">
                  <c:v>131442849589431.66</c:v>
                </c:pt>
                <c:pt idx="8">
                  <c:v>126456447969081.5</c:v>
                </c:pt>
                <c:pt idx="9">
                  <c:v>130797017506296.81</c:v>
                </c:pt>
                <c:pt idx="10">
                  <c:v>136127446244405.16</c:v>
                </c:pt>
                <c:pt idx="11">
                  <c:v>141001796294805.06</c:v>
                </c:pt>
                <c:pt idx="12">
                  <c:v>145438039734166.44</c:v>
                </c:pt>
                <c:pt idx="13">
                  <c:v>149457628366905.31</c:v>
                </c:pt>
                <c:pt idx="14">
                  <c:v>153084076260194.81</c:v>
                </c:pt>
                <c:pt idx="15">
                  <c:v>156341850124580.44</c:v>
                </c:pt>
                <c:pt idx="16">
                  <c:v>159255535231669.56</c:v>
                </c:pt>
                <c:pt idx="17">
                  <c:v>161849234090380.69</c:v>
                </c:pt>
                <c:pt idx="18">
                  <c:v>164146153492495.38</c:v>
                </c:pt>
                <c:pt idx="19">
                  <c:v>166168338826640.88</c:v>
                </c:pt>
                <c:pt idx="20">
                  <c:v>167936520105601.25</c:v>
                </c:pt>
                <c:pt idx="21">
                  <c:v>169470040337668.56</c:v>
                </c:pt>
                <c:pt idx="22">
                  <c:v>170786842799135.94</c:v>
                </c:pt>
                <c:pt idx="23">
                  <c:v>171903498999475.38</c:v>
                </c:pt>
                <c:pt idx="24">
                  <c:v>172835263521909.19</c:v>
                </c:pt>
                <c:pt idx="25">
                  <c:v>173596145475792</c:v>
                </c:pt>
                <c:pt idx="26">
                  <c:v>174198989096538.06</c:v>
                </c:pt>
                <c:pt idx="27">
                  <c:v>174655558186807.13</c:v>
                </c:pt>
                <c:pt idx="28">
                  <c:v>174976620726335.44</c:v>
                </c:pt>
                <c:pt idx="29">
                  <c:v>175172031194265.13</c:v>
                </c:pt>
                <c:pt idx="30">
                  <c:v>175250809039527</c:v>
                </c:pt>
                <c:pt idx="31">
                  <c:v>175221212377968.75</c:v>
                </c:pt>
                <c:pt idx="32">
                  <c:v>175090806450352.44</c:v>
                </c:pt>
                <c:pt idx="33">
                  <c:v>174866526691089.88</c:v>
                </c:pt>
                <c:pt idx="34">
                  <c:v>174554736470425</c:v>
                </c:pt>
                <c:pt idx="35">
                  <c:v>174161279710810.31</c:v>
                </c:pt>
                <c:pt idx="36">
                  <c:v>173691528662591.94</c:v>
                </c:pt>
                <c:pt idx="37">
                  <c:v>173150427170520.25</c:v>
                </c:pt>
                <c:pt idx="38">
                  <c:v>172542529782638.56</c:v>
                </c:pt>
                <c:pt idx="39">
                  <c:v>171872037055214.25</c:v>
                </c:pt>
                <c:pt idx="40">
                  <c:v>171142827397827.94</c:v>
                </c:pt>
                <c:pt idx="41">
                  <c:v>170358485785694.88</c:v>
                </c:pt>
                <c:pt idx="42">
                  <c:v>169522329645125.56</c:v>
                </c:pt>
                <c:pt idx="43">
                  <c:v>168637432194680.56</c:v>
                </c:pt>
                <c:pt idx="44">
                  <c:v>167706643500665.56</c:v>
                </c:pt>
                <c:pt idx="45">
                  <c:v>166732609482024.44</c:v>
                </c:pt>
                <c:pt idx="46">
                  <c:v>165717789077142.63</c:v>
                </c:pt>
                <c:pt idx="47">
                  <c:v>164664469763831.13</c:v>
                </c:pt>
                <c:pt idx="48">
                  <c:v>163574781604120.25</c:v>
                </c:pt>
              </c:numCache>
            </c:numRef>
          </c:val>
          <c:extLst>
            <c:ext xmlns:c16="http://schemas.microsoft.com/office/drawing/2014/chart" uri="{C3380CC4-5D6E-409C-BE32-E72D297353CC}">
              <c16:uniqueId val="{00000017-90BE-4374-9B89-F148ECFD21B9}"/>
            </c:ext>
          </c:extLst>
        </c:ser>
        <c:ser>
          <c:idx val="24"/>
          <c:order val="24"/>
          <c:tx>
            <c:strRef>
              <c:f>'Predicted Energy Consumption'!$B$96</c:f>
              <c:strCache>
                <c:ptCount val="1"/>
                <c:pt idx="0">
                  <c:v>construction 41T43</c:v>
                </c:pt>
              </c:strCache>
            </c:strRef>
          </c:tx>
          <c:spPr>
            <a:solidFill>
              <a:schemeClr val="accent1">
                <a:lumMod val="60000"/>
                <a:lumOff val="4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Consumption'!$C$96:$AY$96</c:f>
              <c:numCache>
                <c:formatCode>0.00E+00</c:formatCode>
                <c:ptCount val="49"/>
                <c:pt idx="0">
                  <c:v>1214876363180205</c:v>
                </c:pt>
                <c:pt idx="1">
                  <c:v>1361776062565787.5</c:v>
                </c:pt>
                <c:pt idx="2">
                  <c:v>1425556395237275.8</c:v>
                </c:pt>
                <c:pt idx="3">
                  <c:v>1489278185415492.5</c:v>
                </c:pt>
                <c:pt idx="4">
                  <c:v>1554908713126418.8</c:v>
                </c:pt>
                <c:pt idx="5">
                  <c:v>1617528437191263.3</c:v>
                </c:pt>
                <c:pt idx="6">
                  <c:v>1661737588014890.8</c:v>
                </c:pt>
                <c:pt idx="7">
                  <c:v>1703334263394682</c:v>
                </c:pt>
                <c:pt idx="8">
                  <c:v>1742380246221089</c:v>
                </c:pt>
                <c:pt idx="9">
                  <c:v>1863725534251692.5</c:v>
                </c:pt>
                <c:pt idx="10">
                  <c:v>1952295078231620.5</c:v>
                </c:pt>
                <c:pt idx="11">
                  <c:v>2040530931250819</c:v>
                </c:pt>
                <c:pt idx="12">
                  <c:v>2127531217389541.5</c:v>
                </c:pt>
                <c:pt idx="13">
                  <c:v>2214613020515811.5</c:v>
                </c:pt>
                <c:pt idx="14">
                  <c:v>2300471402271888</c:v>
                </c:pt>
                <c:pt idx="15">
                  <c:v>2385389865692583.5</c:v>
                </c:pt>
                <c:pt idx="16">
                  <c:v>2469639772734062</c:v>
                </c:pt>
                <c:pt idx="17">
                  <c:v>2552372668419342</c:v>
                </c:pt>
                <c:pt idx="18">
                  <c:v>2634339508260794</c:v>
                </c:pt>
                <c:pt idx="19">
                  <c:v>2715060018061599.5</c:v>
                </c:pt>
                <c:pt idx="20">
                  <c:v>2794047156279266</c:v>
                </c:pt>
                <c:pt idx="21">
                  <c:v>2872100106775185</c:v>
                </c:pt>
                <c:pt idx="22">
                  <c:v>2948645567821245.5</c:v>
                </c:pt>
                <c:pt idx="23">
                  <c:v>3023420535968977</c:v>
                </c:pt>
                <c:pt idx="24">
                  <c:v>3096974697722301</c:v>
                </c:pt>
                <c:pt idx="25">
                  <c:v>3168852495124901.5</c:v>
                </c:pt>
                <c:pt idx="26">
                  <c:v>3239540684580400.5</c:v>
                </c:pt>
                <c:pt idx="27">
                  <c:v>3308469288517465</c:v>
                </c:pt>
                <c:pt idx="28">
                  <c:v>3375566154306260.5</c:v>
                </c:pt>
                <c:pt idx="29">
                  <c:v>3441300597618812.5</c:v>
                </c:pt>
                <c:pt idx="30">
                  <c:v>3505412718458874</c:v>
                </c:pt>
                <c:pt idx="31">
                  <c:v>3567925684899180.5</c:v>
                </c:pt>
                <c:pt idx="32">
                  <c:v>3628721707362286</c:v>
                </c:pt>
                <c:pt idx="33">
                  <c:v>3688083215348991</c:v>
                </c:pt>
                <c:pt idx="34">
                  <c:v>3746106217114644</c:v>
                </c:pt>
                <c:pt idx="35">
                  <c:v>3802421790209755</c:v>
                </c:pt>
                <c:pt idx="36">
                  <c:v>3857242054149737</c:v>
                </c:pt>
                <c:pt idx="37">
                  <c:v>3910998009424585</c:v>
                </c:pt>
                <c:pt idx="38">
                  <c:v>3963274124572251</c:v>
                </c:pt>
                <c:pt idx="39">
                  <c:v>4014407061309115</c:v>
                </c:pt>
                <c:pt idx="40">
                  <c:v>4064420790939068</c:v>
                </c:pt>
                <c:pt idx="41">
                  <c:v>4113319386159508.5</c:v>
                </c:pt>
                <c:pt idx="42">
                  <c:v>4161389058734149.5</c:v>
                </c:pt>
                <c:pt idx="43">
                  <c:v>4208732302916543.5</c:v>
                </c:pt>
                <c:pt idx="44">
                  <c:v>4255547817783951.5</c:v>
                </c:pt>
                <c:pt idx="45">
                  <c:v>4301803996147112</c:v>
                </c:pt>
                <c:pt idx="46">
                  <c:v>4347789148317864</c:v>
                </c:pt>
                <c:pt idx="47">
                  <c:v>4393763330414605</c:v>
                </c:pt>
                <c:pt idx="48">
                  <c:v>4439719022194376</c:v>
                </c:pt>
              </c:numCache>
            </c:numRef>
          </c:val>
          <c:extLst>
            <c:ext xmlns:c16="http://schemas.microsoft.com/office/drawing/2014/chart" uri="{C3380CC4-5D6E-409C-BE32-E72D297353CC}">
              <c16:uniqueId val="{00000018-90BE-4374-9B89-F148ECFD21B9}"/>
            </c:ext>
          </c:extLst>
        </c:ser>
        <c:dLbls>
          <c:showLegendKey val="0"/>
          <c:showVal val="0"/>
          <c:showCatName val="0"/>
          <c:showSerName val="0"/>
          <c:showPercent val="0"/>
          <c:showBubbleSize val="0"/>
        </c:dLbls>
        <c:axId val="1239959759"/>
        <c:axId val="1239970575"/>
      </c:areaChart>
      <c:catAx>
        <c:axId val="12399597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39970575"/>
        <c:crosses val="autoZero"/>
        <c:auto val="1"/>
        <c:lblAlgn val="ctr"/>
        <c:lblOffset val="100"/>
        <c:tickLblSkip val="6"/>
        <c:noMultiLvlLbl val="0"/>
      </c:catAx>
      <c:valAx>
        <c:axId val="123997057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39959759"/>
        <c:crosses val="autoZero"/>
        <c:crossBetween val="midCat"/>
      </c:valAx>
      <c:spPr>
        <a:noFill/>
        <a:ln>
          <a:noFill/>
        </a:ln>
        <a:effectLst/>
      </c:spPr>
    </c:plotArea>
    <c:legend>
      <c:legendPos val="b"/>
      <c:layout>
        <c:manualLayout>
          <c:xMode val="edge"/>
          <c:yMode val="edge"/>
          <c:x val="0.66969399777347371"/>
          <c:y val="5.6545221793912852E-3"/>
          <c:w val="0.33030600222652634"/>
          <c:h val="0.977220096657269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'Predicted Energy Consumption'!$B$98</c:f>
          <c:strCache>
            <c:ptCount val="1"/>
            <c:pt idx="0">
              <c:v>coal</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6.8356071589187162E-2"/>
          <c:y val="0.10985167927738738"/>
          <c:w val="0.59604278125596011"/>
          <c:h val="0.83884309170400673"/>
        </c:manualLayout>
      </c:layout>
      <c:areaChart>
        <c:grouping val="stacked"/>
        <c:varyColors val="0"/>
        <c:ser>
          <c:idx val="0"/>
          <c:order val="0"/>
          <c:tx>
            <c:strRef>
              <c:f>'Predicted Energy Consumption'!$B$99</c:f>
              <c:strCache>
                <c:ptCount val="1"/>
                <c:pt idx="0">
                  <c:v>agriculture and forestry 01T03</c:v>
                </c:pt>
              </c:strCache>
            </c:strRef>
          </c:tx>
          <c:spPr>
            <a:solidFill>
              <a:schemeClr val="accent1"/>
            </a:solidFill>
            <a:ln>
              <a:noFill/>
            </a:ln>
            <a:effectLst/>
          </c:spPr>
          <c:cat>
            <c:numRef>
              <c:f>'Predicted Energy Consumption'!$C$98:$AY$98</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Consumption'!$C$99:$AY$99</c:f>
              <c:numCache>
                <c:formatCode>0.00E+00</c:formatCode>
                <c:ptCount val="49"/>
                <c:pt idx="0">
                  <c:v>460274030137835.88</c:v>
                </c:pt>
                <c:pt idx="1">
                  <c:v>498903306493206</c:v>
                </c:pt>
                <c:pt idx="2">
                  <c:v>495295551036468.81</c:v>
                </c:pt>
                <c:pt idx="3">
                  <c:v>528305155599108.81</c:v>
                </c:pt>
                <c:pt idx="4">
                  <c:v>559570218770883</c:v>
                </c:pt>
                <c:pt idx="5">
                  <c:v>563945029924245.25</c:v>
                </c:pt>
                <c:pt idx="6">
                  <c:v>485329435593385.88</c:v>
                </c:pt>
                <c:pt idx="7">
                  <c:v>441619906282686.38</c:v>
                </c:pt>
                <c:pt idx="8">
                  <c:v>443213008107580.31</c:v>
                </c:pt>
                <c:pt idx="9">
                  <c:v>457785727060136.31</c:v>
                </c:pt>
                <c:pt idx="10">
                  <c:v>468311983636080.56</c:v>
                </c:pt>
                <c:pt idx="11">
                  <c:v>478041551678042.69</c:v>
                </c:pt>
                <c:pt idx="12">
                  <c:v>487072314623793.44</c:v>
                </c:pt>
                <c:pt idx="13">
                  <c:v>495728443667977.94</c:v>
                </c:pt>
                <c:pt idx="14">
                  <c:v>503870392290187.5</c:v>
                </c:pt>
                <c:pt idx="15">
                  <c:v>511589029753702.25</c:v>
                </c:pt>
                <c:pt idx="16">
                  <c:v>518971198418857.19</c:v>
                </c:pt>
                <c:pt idx="17">
                  <c:v>525965605490080.63</c:v>
                </c:pt>
                <c:pt idx="18">
                  <c:v>532698558755120.56</c:v>
                </c:pt>
                <c:pt idx="19">
                  <c:v>539101187540835.94</c:v>
                </c:pt>
                <c:pt idx="20">
                  <c:v>545174809320840.63</c:v>
                </c:pt>
                <c:pt idx="21">
                  <c:v>551025096074100.44</c:v>
                </c:pt>
                <c:pt idx="22">
                  <c:v>556603709427082.69</c:v>
                </c:pt>
                <c:pt idx="23">
                  <c:v>561911735171502.5</c:v>
                </c:pt>
                <c:pt idx="24">
                  <c:v>567016836501981.38</c:v>
                </c:pt>
                <c:pt idx="25">
                  <c:v>571895336068331.38</c:v>
                </c:pt>
                <c:pt idx="26">
                  <c:v>576628812735159.88</c:v>
                </c:pt>
                <c:pt idx="27">
                  <c:v>581164611539900.13</c:v>
                </c:pt>
                <c:pt idx="28">
                  <c:v>585505542225757.38</c:v>
                </c:pt>
                <c:pt idx="29">
                  <c:v>589719122972896.75</c:v>
                </c:pt>
                <c:pt idx="30">
                  <c:v>593789618594100.5</c:v>
                </c:pt>
                <c:pt idx="31">
                  <c:v>597719249300134.25</c:v>
                </c:pt>
                <c:pt idx="32">
                  <c:v>601528274185762.5</c:v>
                </c:pt>
                <c:pt idx="33">
                  <c:v>605234490968213.38</c:v>
                </c:pt>
                <c:pt idx="34">
                  <c:v>608864239581898.88</c:v>
                </c:pt>
                <c:pt idx="35">
                  <c:v>612396138947842.25</c:v>
                </c:pt>
                <c:pt idx="36">
                  <c:v>615844390202895.75</c:v>
                </c:pt>
                <c:pt idx="37">
                  <c:v>619251368438983.88</c:v>
                </c:pt>
                <c:pt idx="38">
                  <c:v>622584300685232.5</c:v>
                </c:pt>
                <c:pt idx="39">
                  <c:v>625875136655096</c:v>
                </c:pt>
                <c:pt idx="40">
                  <c:v>629131678920141.38</c:v>
                </c:pt>
                <c:pt idx="41">
                  <c:v>632346201930203.38</c:v>
                </c:pt>
                <c:pt idx="42">
                  <c:v>634981567198004</c:v>
                </c:pt>
                <c:pt idx="43">
                  <c:v>636420829053182.25</c:v>
                </c:pt>
                <c:pt idx="44">
                  <c:v>637780842338748.75</c:v>
                </c:pt>
                <c:pt idx="45">
                  <c:v>639072383171865.88</c:v>
                </c:pt>
                <c:pt idx="46">
                  <c:v>640295459404482.75</c:v>
                </c:pt>
                <c:pt idx="47">
                  <c:v>641471089777242.13</c:v>
                </c:pt>
                <c:pt idx="48">
                  <c:v>642596625469621.13</c:v>
                </c:pt>
              </c:numCache>
            </c:numRef>
          </c:val>
          <c:extLst>
            <c:ext xmlns:c16="http://schemas.microsoft.com/office/drawing/2014/chart" uri="{C3380CC4-5D6E-409C-BE32-E72D297353CC}">
              <c16:uniqueId val="{00000000-5706-4391-B3FD-62E1FD469BB7}"/>
            </c:ext>
          </c:extLst>
        </c:ser>
        <c:ser>
          <c:idx val="1"/>
          <c:order val="1"/>
          <c:tx>
            <c:strRef>
              <c:f>'Predicted Energy Consumption'!$B$100</c:f>
              <c:strCache>
                <c:ptCount val="1"/>
                <c:pt idx="0">
                  <c:v>oil and gas extraction 06</c:v>
                </c:pt>
              </c:strCache>
            </c:strRef>
          </c:tx>
          <c:spPr>
            <a:solidFill>
              <a:schemeClr val="accent2"/>
            </a:solidFill>
            <a:ln>
              <a:noFill/>
            </a:ln>
            <a:effectLst/>
          </c:spPr>
          <c:cat>
            <c:numRef>
              <c:f>'Predicted Energy Consumption'!$C$98:$AY$98</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Consumption'!$C$100:$AY$100</c:f>
              <c:numCache>
                <c:formatCode>0.00E+00</c:formatCode>
                <c:ptCount val="49"/>
                <c:pt idx="0">
                  <c:v>29866141019928</c:v>
                </c:pt>
                <c:pt idx="1">
                  <c:v>27781396785772.051</c:v>
                </c:pt>
                <c:pt idx="2">
                  <c:v>28078651191782.879</c:v>
                </c:pt>
                <c:pt idx="3">
                  <c:v>27230485286631.98</c:v>
                </c:pt>
                <c:pt idx="4">
                  <c:v>26824237598417.188</c:v>
                </c:pt>
                <c:pt idx="5">
                  <c:v>25179429885157.266</c:v>
                </c:pt>
                <c:pt idx="6">
                  <c:v>23195752149045</c:v>
                </c:pt>
                <c:pt idx="7">
                  <c:v>20926710183162.34</c:v>
                </c:pt>
                <c:pt idx="8">
                  <c:v>12997944326833.504</c:v>
                </c:pt>
                <c:pt idx="9">
                  <c:v>13390885017307.514</c:v>
                </c:pt>
                <c:pt idx="10">
                  <c:v>12802044983180.566</c:v>
                </c:pt>
                <c:pt idx="11">
                  <c:v>12216128435131.201</c:v>
                </c:pt>
                <c:pt idx="12">
                  <c:v>11636330805134.09</c:v>
                </c:pt>
                <c:pt idx="13">
                  <c:v>11065276289245.52</c:v>
                </c:pt>
                <c:pt idx="14">
                  <c:v>10505062075414.588</c:v>
                </c:pt>
                <c:pt idx="15">
                  <c:v>9957315625460.2969</c:v>
                </c:pt>
                <c:pt idx="16">
                  <c:v>9423256494790.1602</c:v>
                </c:pt>
                <c:pt idx="17">
                  <c:v>8903757254239.6445</c:v>
                </c:pt>
                <c:pt idx="18">
                  <c:v>8399400331343.8887</c:v>
                </c:pt>
                <c:pt idx="19">
                  <c:v>7910529144685.9824</c:v>
                </c:pt>
                <c:pt idx="20">
                  <c:v>7437292925090.6406</c:v>
                </c:pt>
                <c:pt idx="21">
                  <c:v>6979685248840.0635</c:v>
                </c:pt>
                <c:pt idx="22">
                  <c:v>6537576670481.8662</c:v>
                </c:pt>
                <c:pt idx="23">
                  <c:v>6110742026498.875</c:v>
                </c:pt>
                <c:pt idx="24">
                  <c:v>5698883050963.7295</c:v>
                </c:pt>
                <c:pt idx="25">
                  <c:v>5301646945145.7109</c:v>
                </c:pt>
                <c:pt idx="26">
                  <c:v>4970464864295.1719</c:v>
                </c:pt>
                <c:pt idx="27">
                  <c:v>4862474902772.9258</c:v>
                </c:pt>
                <c:pt idx="28">
                  <c:v>4757469965655.4551</c:v>
                </c:pt>
                <c:pt idx="29">
                  <c:v>4655422078551.791</c:v>
                </c:pt>
                <c:pt idx="30">
                  <c:v>4556288504442.2656</c:v>
                </c:pt>
                <c:pt idx="31">
                  <c:v>4460015154625.7861</c:v>
                </c:pt>
                <c:pt idx="32">
                  <c:v>4366539385907.3403</c:v>
                </c:pt>
                <c:pt idx="33">
                  <c:v>4275792284675.5083</c:v>
                </c:pt>
                <c:pt idx="34">
                  <c:v>4187700523751.9941</c:v>
                </c:pt>
                <c:pt idx="35">
                  <c:v>4102187864740.0146</c:v>
                </c:pt>
                <c:pt idx="36">
                  <c:v>4019176367092.7168</c:v>
                </c:pt>
                <c:pt idx="37">
                  <c:v>3938587355194.4756</c:v>
                </c:pt>
                <c:pt idx="38">
                  <c:v>3860342186268.7031</c:v>
                </c:pt>
                <c:pt idx="39">
                  <c:v>3784362854738.916</c:v>
                </c:pt>
                <c:pt idx="40">
                  <c:v>3710572462616.1924</c:v>
                </c:pt>
                <c:pt idx="41">
                  <c:v>3638895580409.9883</c:v>
                </c:pt>
                <c:pt idx="42">
                  <c:v>3569258518818.5464</c:v>
                </c:pt>
                <c:pt idx="43">
                  <c:v>3501589527923.8711</c:v>
                </c:pt>
                <c:pt idx="44">
                  <c:v>3435818937680.3306</c:v>
                </c:pt>
                <c:pt idx="45">
                  <c:v>3371879251051.7188</c:v>
                </c:pt>
                <c:pt idx="46">
                  <c:v>3309705199134.7876</c:v>
                </c:pt>
                <c:pt idx="47">
                  <c:v>3249233765938.8203</c:v>
                </c:pt>
                <c:pt idx="48">
                  <c:v>3190404189111.8076</c:v>
                </c:pt>
              </c:numCache>
            </c:numRef>
          </c:val>
          <c:extLst>
            <c:ext xmlns:c16="http://schemas.microsoft.com/office/drawing/2014/chart" uri="{C3380CC4-5D6E-409C-BE32-E72D297353CC}">
              <c16:uniqueId val="{00000001-5706-4391-B3FD-62E1FD469BB7}"/>
            </c:ext>
          </c:extLst>
        </c:ser>
        <c:ser>
          <c:idx val="2"/>
          <c:order val="2"/>
          <c:tx>
            <c:strRef>
              <c:f>'Predicted Energy Consumption'!$B$101</c:f>
              <c:strCache>
                <c:ptCount val="1"/>
                <c:pt idx="0">
                  <c:v>coal mining 05</c:v>
                </c:pt>
              </c:strCache>
            </c:strRef>
          </c:tx>
          <c:spPr>
            <a:solidFill>
              <a:schemeClr val="accent3"/>
            </a:solidFill>
            <a:ln>
              <a:noFill/>
            </a:ln>
            <a:effectLst/>
          </c:spPr>
          <c:cat>
            <c:numRef>
              <c:f>'Predicted Energy Consumption'!$C$98:$AY$98</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Consumption'!$C$101:$AY$101</c:f>
              <c:numCache>
                <c:formatCode>0.00E+00</c:formatCode>
                <c:ptCount val="49"/>
                <c:pt idx="0">
                  <c:v>2.1050859494025836E+16</c:v>
                </c:pt>
                <c:pt idx="1">
                  <c:v>2.1038273136251508E+16</c:v>
                </c:pt>
                <c:pt idx="2">
                  <c:v>2.0909906057011108E+16</c:v>
                </c:pt>
                <c:pt idx="3">
                  <c:v>1.956463784348478E+16</c:v>
                </c:pt>
                <c:pt idx="4">
                  <c:v>1.8446819968156188E+16</c:v>
                </c:pt>
                <c:pt idx="5">
                  <c:v>1.7527174085333968E+16</c:v>
                </c:pt>
                <c:pt idx="6">
                  <c:v>1.7285208923394908E+16</c:v>
                </c:pt>
                <c:pt idx="7">
                  <c:v>1.779615223487932E+16</c:v>
                </c:pt>
                <c:pt idx="8">
                  <c:v>1.8158818910107936E+16</c:v>
                </c:pt>
                <c:pt idx="9">
                  <c:v>1.8136078163218036E+16</c:v>
                </c:pt>
                <c:pt idx="10">
                  <c:v>1.8112956052074952E+16</c:v>
                </c:pt>
                <c:pt idx="11">
                  <c:v>1.8090095012270904E+16</c:v>
                </c:pt>
                <c:pt idx="12">
                  <c:v>1.8067943800207436E+16</c:v>
                </c:pt>
                <c:pt idx="13">
                  <c:v>1.8046715668345584E+16</c:v>
                </c:pt>
                <c:pt idx="14">
                  <c:v>1.8026502523718368E+16</c:v>
                </c:pt>
                <c:pt idx="15">
                  <c:v>1.8014263640012504E+16</c:v>
                </c:pt>
                <c:pt idx="16">
                  <c:v>1.8012725576052772E+16</c:v>
                </c:pt>
                <c:pt idx="17">
                  <c:v>1.8010954895991774E+16</c:v>
                </c:pt>
                <c:pt idx="18">
                  <c:v>1.800899459279104E+16</c:v>
                </c:pt>
                <c:pt idx="19">
                  <c:v>1.800688151597219E+16</c:v>
                </c:pt>
                <c:pt idx="20">
                  <c:v>1.8004647144505188E+16</c:v>
                </c:pt>
                <c:pt idx="21">
                  <c:v>1.8002318275063422E+16</c:v>
                </c:pt>
                <c:pt idx="22">
                  <c:v>1.7999917638205798E+16</c:v>
                </c:pt>
                <c:pt idx="23">
                  <c:v>1.7997464448306708E+16</c:v>
                </c:pt>
                <c:pt idx="24">
                  <c:v>1.7994974891238396E+16</c:v>
                </c:pt>
                <c:pt idx="25">
                  <c:v>1.7992462553782282E+16</c:v>
                </c:pt>
                <c:pt idx="26">
                  <c:v>1.7989938799176336E+16</c:v>
                </c:pt>
                <c:pt idx="27">
                  <c:v>1.7987413093582204E+16</c:v>
                </c:pt>
                <c:pt idx="28">
                  <c:v>1.7984893288425344E+16</c:v>
                </c:pt>
                <c:pt idx="29">
                  <c:v>1.7982385863518046E+16</c:v>
                </c:pt>
                <c:pt idx="30">
                  <c:v>1.79798961356648E+16</c:v>
                </c:pt>
                <c:pt idx="31">
                  <c:v>1.7977428437127336E+16</c:v>
                </c:pt>
                <c:pt idx="32">
                  <c:v>1.7974986267941692E+16</c:v>
                </c:pt>
                <c:pt idx="33">
                  <c:v>1.7972572425669656E+16</c:v>
                </c:pt>
                <c:pt idx="34">
                  <c:v>1.7970189115758148E+16</c:v>
                </c:pt>
                <c:pt idx="35">
                  <c:v>1.796783804529003E+16</c:v>
                </c:pt>
                <c:pt idx="36">
                  <c:v>1.7965520502548432E+16</c:v>
                </c:pt>
                <c:pt idx="37">
                  <c:v>1.7963237424489018E+16</c:v>
                </c:pt>
                <c:pt idx="38">
                  <c:v>1.796098945392236E+16</c:v>
                </c:pt>
                <c:pt idx="39">
                  <c:v>1.7958776987951072E+16</c:v>
                </c:pt>
                <c:pt idx="40">
                  <c:v>1.7956600218981462E+16</c:v>
                </c:pt>
                <c:pt idx="41">
                  <c:v>1.7954459169434688E+16</c:v>
                </c:pt>
                <c:pt idx="42">
                  <c:v>1.7952353721114532E+16</c:v>
                </c:pt>
                <c:pt idx="43">
                  <c:v>1.7950283640044888E+16</c:v>
                </c:pt>
                <c:pt idx="44">
                  <c:v>1.794824859746706E+16</c:v>
                </c:pt>
                <c:pt idx="45">
                  <c:v>1.7946248187582054E+16</c:v>
                </c:pt>
                <c:pt idx="46">
                  <c:v>1.7944281942533818E+16</c:v>
                </c:pt>
                <c:pt idx="47">
                  <c:v>1.7942349345053718E+16</c:v>
                </c:pt>
                <c:pt idx="48">
                  <c:v>1.7940449839122186E+16</c:v>
                </c:pt>
              </c:numCache>
            </c:numRef>
          </c:val>
          <c:extLst>
            <c:ext xmlns:c16="http://schemas.microsoft.com/office/drawing/2014/chart" uri="{C3380CC4-5D6E-409C-BE32-E72D297353CC}">
              <c16:uniqueId val="{00000002-5706-4391-B3FD-62E1FD469BB7}"/>
            </c:ext>
          </c:extLst>
        </c:ser>
        <c:ser>
          <c:idx val="3"/>
          <c:order val="3"/>
          <c:tx>
            <c:strRef>
              <c:f>'Predicted Energy Consumption'!$B$102</c:f>
              <c:strCache>
                <c:ptCount val="1"/>
                <c:pt idx="0">
                  <c:v>other mining and quarrying 07T08</c:v>
                </c:pt>
              </c:strCache>
            </c:strRef>
          </c:tx>
          <c:spPr>
            <a:solidFill>
              <a:schemeClr val="accent4"/>
            </a:solidFill>
            <a:ln>
              <a:noFill/>
            </a:ln>
            <a:effectLst/>
          </c:spPr>
          <c:cat>
            <c:numRef>
              <c:f>'Predicted Energy Consumption'!$C$98:$AY$98</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Consumption'!$C$102:$AY$102</c:f>
              <c:numCache>
                <c:formatCode>0.00E+00</c:formatCode>
                <c:ptCount val="49"/>
                <c:pt idx="0">
                  <c:v>286383916453332.81</c:v>
                </c:pt>
                <c:pt idx="1">
                  <c:v>302893284559296.06</c:v>
                </c:pt>
                <c:pt idx="2">
                  <c:v>279627717243594.28</c:v>
                </c:pt>
                <c:pt idx="3">
                  <c:v>241061084017495.38</c:v>
                </c:pt>
                <c:pt idx="4">
                  <c:v>195756125043048.69</c:v>
                </c:pt>
                <c:pt idx="5">
                  <c:v>150685065060773.81</c:v>
                </c:pt>
                <c:pt idx="6">
                  <c:v>168354412896720.09</c:v>
                </c:pt>
                <c:pt idx="7">
                  <c:v>161490388873726.47</c:v>
                </c:pt>
                <c:pt idx="8">
                  <c:v>147353427498648.53</c:v>
                </c:pt>
                <c:pt idx="9">
                  <c:v>156730477586795.5</c:v>
                </c:pt>
                <c:pt idx="10">
                  <c:v>150963625948634.34</c:v>
                </c:pt>
                <c:pt idx="11">
                  <c:v>145333566577006.66</c:v>
                </c:pt>
                <c:pt idx="12">
                  <c:v>139859005815979.17</c:v>
                </c:pt>
                <c:pt idx="13">
                  <c:v>134552923276509.23</c:v>
                </c:pt>
                <c:pt idx="14">
                  <c:v>129424123719024.91</c:v>
                </c:pt>
                <c:pt idx="15">
                  <c:v>124478059818483.83</c:v>
                </c:pt>
                <c:pt idx="16">
                  <c:v>119717402218719.83</c:v>
                </c:pt>
                <c:pt idx="17">
                  <c:v>115142513549739.22</c:v>
                </c:pt>
                <c:pt idx="18">
                  <c:v>110751871231848.05</c:v>
                </c:pt>
                <c:pt idx="19">
                  <c:v>106542447493702.34</c:v>
                </c:pt>
                <c:pt idx="20">
                  <c:v>102510045702356.3</c:v>
                </c:pt>
                <c:pt idx="21">
                  <c:v>98649591746910.828</c:v>
                </c:pt>
                <c:pt idx="22">
                  <c:v>94955381150254.063</c:v>
                </c:pt>
                <c:pt idx="23">
                  <c:v>91421284511194.281</c:v>
                </c:pt>
                <c:pt idx="24">
                  <c:v>88040915178003.047</c:v>
                </c:pt>
                <c:pt idx="25">
                  <c:v>84807763697757.609</c:v>
                </c:pt>
                <c:pt idx="26">
                  <c:v>81715303724758.094</c:v>
                </c:pt>
                <c:pt idx="27">
                  <c:v>78757073877268.547</c:v>
                </c:pt>
                <c:pt idx="28">
                  <c:v>75926739646324.094</c:v>
                </c:pt>
                <c:pt idx="29">
                  <c:v>73218138985251.344</c:v>
                </c:pt>
                <c:pt idx="30">
                  <c:v>70625314711091.938</c:v>
                </c:pt>
                <c:pt idx="31">
                  <c:v>68142536369989.234</c:v>
                </c:pt>
                <c:pt idx="32">
                  <c:v>65764313780041.547</c:v>
                </c:pt>
                <c:pt idx="33">
                  <c:v>63485404077163.531</c:v>
                </c:pt>
                <c:pt idx="34">
                  <c:v>61300813754456.516</c:v>
                </c:pt>
                <c:pt idx="35">
                  <c:v>59205796901435.805</c:v>
                </c:pt>
                <c:pt idx="36">
                  <c:v>57195850611743.703</c:v>
                </c:pt>
                <c:pt idx="37">
                  <c:v>55266708331274.133</c:v>
                </c:pt>
                <c:pt idx="38">
                  <c:v>53414331757294.234</c:v>
                </c:pt>
                <c:pt idx="39">
                  <c:v>51634901767792.844</c:v>
                </c:pt>
                <c:pt idx="40">
                  <c:v>49924808754027.141</c:v>
                </c:pt>
                <c:pt idx="41">
                  <c:v>48280642643757.516</c:v>
                </c:pt>
                <c:pt idx="42">
                  <c:v>46699182834262.672</c:v>
                </c:pt>
                <c:pt idx="43">
                  <c:v>45177388199777.109</c:v>
                </c:pt>
                <c:pt idx="44">
                  <c:v>43712387294852.055</c:v>
                </c:pt>
                <c:pt idx="45">
                  <c:v>42301468841162.445</c:v>
                </c:pt>
                <c:pt idx="46">
                  <c:v>40942072558657.922</c:v>
                </c:pt>
                <c:pt idx="47">
                  <c:v>39631780381235.023</c:v>
                </c:pt>
                <c:pt idx="48">
                  <c:v>38368308081109.445</c:v>
                </c:pt>
              </c:numCache>
            </c:numRef>
          </c:val>
          <c:extLst>
            <c:ext xmlns:c16="http://schemas.microsoft.com/office/drawing/2014/chart" uri="{C3380CC4-5D6E-409C-BE32-E72D297353CC}">
              <c16:uniqueId val="{00000003-5706-4391-B3FD-62E1FD469BB7}"/>
            </c:ext>
          </c:extLst>
        </c:ser>
        <c:ser>
          <c:idx val="4"/>
          <c:order val="4"/>
          <c:tx>
            <c:strRef>
              <c:f>'Predicted Energy Consumption'!$B$103</c:f>
              <c:strCache>
                <c:ptCount val="1"/>
                <c:pt idx="0">
                  <c:v>food beverage and tobacco 10T12</c:v>
                </c:pt>
              </c:strCache>
            </c:strRef>
          </c:tx>
          <c:spPr>
            <a:solidFill>
              <a:schemeClr val="accent5"/>
            </a:solidFill>
            <a:ln>
              <a:noFill/>
            </a:ln>
            <a:effectLst/>
          </c:spPr>
          <c:cat>
            <c:numRef>
              <c:f>'Predicted Energy Consumption'!$C$98:$AY$98</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Consumption'!$C$103:$AY$103</c:f>
              <c:numCache>
                <c:formatCode>0.00E+00</c:formatCode>
                <c:ptCount val="49"/>
                <c:pt idx="0">
                  <c:v>1134825112623184.8</c:v>
                </c:pt>
                <c:pt idx="1">
                  <c:v>1119103250789993.8</c:v>
                </c:pt>
                <c:pt idx="2">
                  <c:v>953507977042163.38</c:v>
                </c:pt>
                <c:pt idx="3">
                  <c:v>908035227518998.25</c:v>
                </c:pt>
                <c:pt idx="4">
                  <c:v>861406892914721</c:v>
                </c:pt>
                <c:pt idx="5">
                  <c:v>726873864070798</c:v>
                </c:pt>
                <c:pt idx="6">
                  <c:v>567166889222025.63</c:v>
                </c:pt>
                <c:pt idx="7">
                  <c:v>503712423944192.25</c:v>
                </c:pt>
                <c:pt idx="8">
                  <c:v>394538117674054.88</c:v>
                </c:pt>
                <c:pt idx="9">
                  <c:v>404006737796321.44</c:v>
                </c:pt>
                <c:pt idx="10">
                  <c:v>415478917924426.38</c:v>
                </c:pt>
                <c:pt idx="11">
                  <c:v>427280693566278</c:v>
                </c:pt>
                <c:pt idx="12">
                  <c:v>439608760814521.25</c:v>
                </c:pt>
                <c:pt idx="13">
                  <c:v>440612634269116.25</c:v>
                </c:pt>
                <c:pt idx="14">
                  <c:v>437729768716765.06</c:v>
                </c:pt>
                <c:pt idx="15">
                  <c:v>434492082780416.63</c:v>
                </c:pt>
                <c:pt idx="16">
                  <c:v>430970198562706.94</c:v>
                </c:pt>
                <c:pt idx="17">
                  <c:v>427223068069422.44</c:v>
                </c:pt>
                <c:pt idx="18">
                  <c:v>423300161354954</c:v>
                </c:pt>
                <c:pt idx="19">
                  <c:v>419243052993459.63</c:v>
                </c:pt>
                <c:pt idx="20">
                  <c:v>415086657364420.69</c:v>
                </c:pt>
                <c:pt idx="21">
                  <c:v>410860236925534.75</c:v>
                </c:pt>
                <c:pt idx="22">
                  <c:v>406588248082759.63</c:v>
                </c:pt>
                <c:pt idx="23">
                  <c:v>402291060879489</c:v>
                </c:pt>
                <c:pt idx="24">
                  <c:v>397985575026910.75</c:v>
                </c:pt>
                <c:pt idx="25">
                  <c:v>393685748018233.56</c:v>
                </c:pt>
                <c:pt idx="26">
                  <c:v>389403047525168.81</c:v>
                </c:pt>
                <c:pt idx="27">
                  <c:v>385146838222220.56</c:v>
                </c:pt>
                <c:pt idx="28">
                  <c:v>380924711811171.5</c:v>
                </c:pt>
                <c:pt idx="29">
                  <c:v>376742767956658</c:v>
                </c:pt>
                <c:pt idx="30">
                  <c:v>372605852936420.06</c:v>
                </c:pt>
                <c:pt idx="31">
                  <c:v>368517761994417.38</c:v>
                </c:pt>
                <c:pt idx="32">
                  <c:v>364481410640500.44</c:v>
                </c:pt>
                <c:pt idx="33">
                  <c:v>360498979461814.81</c:v>
                </c:pt>
                <c:pt idx="34">
                  <c:v>356572036397873.75</c:v>
                </c:pt>
                <c:pt idx="35">
                  <c:v>352701639882938.94</c:v>
                </c:pt>
                <c:pt idx="36">
                  <c:v>348888425774078.5</c:v>
                </c:pt>
                <c:pt idx="37">
                  <c:v>345132680557885.44</c:v>
                </c:pt>
                <c:pt idx="38">
                  <c:v>341434402958687.56</c:v>
                </c:pt>
                <c:pt idx="39">
                  <c:v>337793355751432.38</c:v>
                </c:pt>
                <c:pt idx="40">
                  <c:v>334209109307629.88</c:v>
                </c:pt>
                <c:pt idx="41">
                  <c:v>330681078167808.56</c:v>
                </c:pt>
                <c:pt idx="42">
                  <c:v>327208551733689.38</c:v>
                </c:pt>
                <c:pt idx="43">
                  <c:v>323790720003123.5</c:v>
                </c:pt>
                <c:pt idx="44">
                  <c:v>320426695126656.44</c:v>
                </c:pt>
                <c:pt idx="45">
                  <c:v>317115529442632</c:v>
                </c:pt>
                <c:pt idx="46">
                  <c:v>313856230544545.94</c:v>
                </c:pt>
                <c:pt idx="47">
                  <c:v>310647773847541.5</c:v>
                </c:pt>
                <c:pt idx="48">
                  <c:v>307489113047517.5</c:v>
                </c:pt>
              </c:numCache>
            </c:numRef>
          </c:val>
          <c:extLst>
            <c:ext xmlns:c16="http://schemas.microsoft.com/office/drawing/2014/chart" uri="{C3380CC4-5D6E-409C-BE32-E72D297353CC}">
              <c16:uniqueId val="{00000004-5706-4391-B3FD-62E1FD469BB7}"/>
            </c:ext>
          </c:extLst>
        </c:ser>
        <c:ser>
          <c:idx val="5"/>
          <c:order val="5"/>
          <c:tx>
            <c:strRef>
              <c:f>'Predicted Energy Consumption'!$B$104</c:f>
              <c:strCache>
                <c:ptCount val="1"/>
                <c:pt idx="0">
                  <c:v>textiles apparel and leather 13T15</c:v>
                </c:pt>
              </c:strCache>
            </c:strRef>
          </c:tx>
          <c:spPr>
            <a:solidFill>
              <a:schemeClr val="accent6"/>
            </a:solidFill>
            <a:ln>
              <a:noFill/>
            </a:ln>
            <a:effectLst/>
          </c:spPr>
          <c:cat>
            <c:numRef>
              <c:f>'Predicted Energy Consumption'!$C$98:$AY$98</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Consumption'!$C$104:$AY$104</c:f>
              <c:numCache>
                <c:formatCode>0.00E+00</c:formatCode>
                <c:ptCount val="49"/>
                <c:pt idx="0">
                  <c:v>534034396472945.06</c:v>
                </c:pt>
                <c:pt idx="1">
                  <c:v>510715349050005.13</c:v>
                </c:pt>
                <c:pt idx="2">
                  <c:v>407272598697026.31</c:v>
                </c:pt>
                <c:pt idx="3">
                  <c:v>377695152062329.25</c:v>
                </c:pt>
                <c:pt idx="4">
                  <c:v>307740889167146.94</c:v>
                </c:pt>
                <c:pt idx="5">
                  <c:v>216791511937496.03</c:v>
                </c:pt>
                <c:pt idx="6">
                  <c:v>128252343134252.09</c:v>
                </c:pt>
                <c:pt idx="7">
                  <c:v>86249027954302.125</c:v>
                </c:pt>
                <c:pt idx="8">
                  <c:v>56201523928804.336</c:v>
                </c:pt>
                <c:pt idx="9">
                  <c:v>59175396354373.891</c:v>
                </c:pt>
                <c:pt idx="10">
                  <c:v>57740177853149.938</c:v>
                </c:pt>
                <c:pt idx="11">
                  <c:v>56353213032838.422</c:v>
                </c:pt>
                <c:pt idx="12">
                  <c:v>55006798196209.625</c:v>
                </c:pt>
                <c:pt idx="13">
                  <c:v>53697164037374.75</c:v>
                </c:pt>
                <c:pt idx="14">
                  <c:v>52422576611313.344</c:v>
                </c:pt>
                <c:pt idx="15">
                  <c:v>51182324478266.602</c:v>
                </c:pt>
                <c:pt idx="16">
                  <c:v>49933349152053.68</c:v>
                </c:pt>
                <c:pt idx="17">
                  <c:v>48549821646586.625</c:v>
                </c:pt>
                <c:pt idx="18">
                  <c:v>47205049144320.953</c:v>
                </c:pt>
                <c:pt idx="19">
                  <c:v>45900435371077.109</c:v>
                </c:pt>
                <c:pt idx="20">
                  <c:v>44636792149453.617</c:v>
                </c:pt>
                <c:pt idx="21">
                  <c:v>43414432277881.094</c:v>
                </c:pt>
                <c:pt idx="22">
                  <c:v>42233258330917.75</c:v>
                </c:pt>
                <c:pt idx="23">
                  <c:v>41092843212845.273</c:v>
                </c:pt>
                <c:pt idx="24">
                  <c:v>39992500785217.055</c:v>
                </c:pt>
                <c:pt idx="25">
                  <c:v>38931346316414.094</c:v>
                </c:pt>
                <c:pt idx="26">
                  <c:v>37908347279854.961</c:v>
                </c:pt>
                <c:pt idx="27">
                  <c:v>36922365411943.695</c:v>
                </c:pt>
                <c:pt idx="28">
                  <c:v>35972191089967.516</c:v>
                </c:pt>
                <c:pt idx="29">
                  <c:v>35056571103301.141</c:v>
                </c:pt>
                <c:pt idx="30">
                  <c:v>34174230830232.402</c:v>
                </c:pt>
                <c:pt idx="31">
                  <c:v>33323891735390.785</c:v>
                </c:pt>
                <c:pt idx="32">
                  <c:v>32504284991894.43</c:v>
                </c:pt>
                <c:pt idx="33">
                  <c:v>31714161921113.348</c:v>
                </c:pt>
                <c:pt idx="34">
                  <c:v>30952301838497.887</c:v>
                </c:pt>
                <c:pt idx="35">
                  <c:v>30217517799733.43</c:v>
                </c:pt>
                <c:pt idx="36">
                  <c:v>29508660658760.887</c:v>
                </c:pt>
                <c:pt idx="37">
                  <c:v>28824621777917.863</c:v>
                </c:pt>
                <c:pt idx="38">
                  <c:v>28164334669856.719</c:v>
                </c:pt>
                <c:pt idx="39">
                  <c:v>27526775799912.512</c:v>
                </c:pt>
                <c:pt idx="40">
                  <c:v>26910964735050.488</c:v>
                </c:pt>
                <c:pt idx="41">
                  <c:v>26315963790239.301</c:v>
                </c:pt>
                <c:pt idx="42">
                  <c:v>25740877293988.031</c:v>
                </c:pt>
                <c:pt idx="43">
                  <c:v>25184850570878.074</c:v>
                </c:pt>
                <c:pt idx="44">
                  <c:v>24647068719347.027</c:v>
                </c:pt>
                <c:pt idx="45">
                  <c:v>24126755247019.633</c:v>
                </c:pt>
                <c:pt idx="46">
                  <c:v>23623170612890.18</c:v>
                </c:pt>
                <c:pt idx="47">
                  <c:v>23135610715123.934</c:v>
                </c:pt>
                <c:pt idx="48">
                  <c:v>22663405354721.441</c:v>
                </c:pt>
              </c:numCache>
            </c:numRef>
          </c:val>
          <c:extLst>
            <c:ext xmlns:c16="http://schemas.microsoft.com/office/drawing/2014/chart" uri="{C3380CC4-5D6E-409C-BE32-E72D297353CC}">
              <c16:uniqueId val="{00000005-5706-4391-B3FD-62E1FD469BB7}"/>
            </c:ext>
          </c:extLst>
        </c:ser>
        <c:ser>
          <c:idx val="6"/>
          <c:order val="6"/>
          <c:tx>
            <c:strRef>
              <c:f>'Predicted Energy Consumption'!$B$105</c:f>
              <c:strCache>
                <c:ptCount val="1"/>
                <c:pt idx="0">
                  <c:v>wood products 16</c:v>
                </c:pt>
              </c:strCache>
            </c:strRef>
          </c:tx>
          <c:spPr>
            <a:solidFill>
              <a:schemeClr val="accent1">
                <a:lumMod val="60000"/>
              </a:schemeClr>
            </a:solidFill>
            <a:ln>
              <a:noFill/>
            </a:ln>
            <a:effectLst/>
          </c:spPr>
          <c:cat>
            <c:numRef>
              <c:f>'Predicted Energy Consumption'!$C$98:$AY$98</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Consumption'!$C$105:$AY$105</c:f>
              <c:numCache>
                <c:formatCode>0.00E+00</c:formatCode>
                <c:ptCount val="49"/>
                <c:pt idx="0">
                  <c:v>139742426052611.34</c:v>
                </c:pt>
                <c:pt idx="1">
                  <c:v>131008456282195.86</c:v>
                </c:pt>
                <c:pt idx="2">
                  <c:v>109794401026258.47</c:v>
                </c:pt>
                <c:pt idx="3">
                  <c:v>99604402743229.188</c:v>
                </c:pt>
                <c:pt idx="4">
                  <c:v>69423171863366.289</c:v>
                </c:pt>
                <c:pt idx="5">
                  <c:v>42655847744932.172</c:v>
                </c:pt>
                <c:pt idx="6">
                  <c:v>13307722335267.844</c:v>
                </c:pt>
                <c:pt idx="7">
                  <c:v>10074624106392.094</c:v>
                </c:pt>
                <c:pt idx="8">
                  <c:v>7036842836329.4697</c:v>
                </c:pt>
                <c:pt idx="9">
                  <c:v>6348415331962.9688</c:v>
                </c:pt>
                <c:pt idx="10">
                  <c:v>5221500980139.7129</c:v>
                </c:pt>
                <c:pt idx="11">
                  <c:v>4229054766215.7314</c:v>
                </c:pt>
                <c:pt idx="12">
                  <c:v>3367561102818.8105</c:v>
                </c:pt>
                <c:pt idx="13">
                  <c:v>2628857174222.7847</c:v>
                </c:pt>
                <c:pt idx="14">
                  <c:v>2010830062089.3662</c:v>
                </c:pt>
                <c:pt idx="15">
                  <c:v>1715957375976.2014</c:v>
                </c:pt>
                <c:pt idx="16">
                  <c:v>1438131507992.3762</c:v>
                </c:pt>
                <c:pt idx="17">
                  <c:v>1176616998495.4631</c:v>
                </c:pt>
                <c:pt idx="18">
                  <c:v>930585193428.08972</c:v>
                </c:pt>
                <c:pt idx="19">
                  <c:v>699168459998.50562</c:v>
                </c:pt>
                <c:pt idx="20">
                  <c:v>597080977351.86658</c:v>
                </c:pt>
                <c:pt idx="21">
                  <c:v>588062735892.55884</c:v>
                </c:pt>
                <c:pt idx="22">
                  <c:v>579156535383.4043</c:v>
                </c:pt>
                <c:pt idx="23">
                  <c:v>570386216567.4679</c:v>
                </c:pt>
                <c:pt idx="24">
                  <c:v>561770199753.31689</c:v>
                </c:pt>
                <c:pt idx="25">
                  <c:v>553322381128.46057</c:v>
                </c:pt>
                <c:pt idx="26">
                  <c:v>545052903381.58234</c:v>
                </c:pt>
                <c:pt idx="27">
                  <c:v>536968812843.02582</c:v>
                </c:pt>
                <c:pt idx="28">
                  <c:v>529074616153.65466</c:v>
                </c:pt>
                <c:pt idx="29">
                  <c:v>521372749260.85626</c:v>
                </c:pt>
                <c:pt idx="30">
                  <c:v>513863970746.97095</c:v>
                </c:pt>
                <c:pt idx="31">
                  <c:v>506547690404.11182</c:v>
                </c:pt>
                <c:pt idx="32">
                  <c:v>499422242763.02002</c:v>
                </c:pt>
                <c:pt idx="33">
                  <c:v>492485114075.05914</c:v>
                </c:pt>
                <c:pt idx="34">
                  <c:v>485733130100.68872</c:v>
                </c:pt>
                <c:pt idx="35">
                  <c:v>479162611009.79291</c:v>
                </c:pt>
                <c:pt idx="36">
                  <c:v>472769498762.93091</c:v>
                </c:pt>
                <c:pt idx="37">
                  <c:v>466549461520.94983</c:v>
                </c:pt>
                <c:pt idx="38">
                  <c:v>460497978917.86548</c:v>
                </c:pt>
                <c:pt idx="39">
                  <c:v>454610411420.4541</c:v>
                </c:pt>
                <c:pt idx="40">
                  <c:v>448882056476.64081</c:v>
                </c:pt>
                <c:pt idx="41">
                  <c:v>443308193713.00641</c:v>
                </c:pt>
                <c:pt idx="42">
                  <c:v>437884121068.91736</c:v>
                </c:pt>
                <c:pt idx="43">
                  <c:v>432605183441.33252</c:v>
                </c:pt>
                <c:pt idx="44">
                  <c:v>427466795151.34387</c:v>
                </c:pt>
                <c:pt idx="45">
                  <c:v>422464457323.54156</c:v>
                </c:pt>
                <c:pt idx="46">
                  <c:v>417593771085.3407</c:v>
                </c:pt>
                <c:pt idx="47">
                  <c:v>412850447339.96606</c:v>
                </c:pt>
                <c:pt idx="48">
                  <c:v>408230313738.88849</c:v>
                </c:pt>
              </c:numCache>
            </c:numRef>
          </c:val>
          <c:extLst>
            <c:ext xmlns:c16="http://schemas.microsoft.com/office/drawing/2014/chart" uri="{C3380CC4-5D6E-409C-BE32-E72D297353CC}">
              <c16:uniqueId val="{00000006-5706-4391-B3FD-62E1FD469BB7}"/>
            </c:ext>
          </c:extLst>
        </c:ser>
        <c:ser>
          <c:idx val="7"/>
          <c:order val="7"/>
          <c:tx>
            <c:strRef>
              <c:f>'Predicted Energy Consumption'!$B$106</c:f>
              <c:strCache>
                <c:ptCount val="1"/>
                <c:pt idx="0">
                  <c:v>pulp paper and printing 17T18</c:v>
                </c:pt>
              </c:strCache>
            </c:strRef>
          </c:tx>
          <c:spPr>
            <a:solidFill>
              <a:schemeClr val="accent2">
                <a:lumMod val="60000"/>
              </a:schemeClr>
            </a:solidFill>
            <a:ln>
              <a:noFill/>
            </a:ln>
            <a:effectLst/>
          </c:spPr>
          <c:cat>
            <c:numRef>
              <c:f>'Predicted Energy Consumption'!$C$98:$AY$98</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Consumption'!$C$106:$AY$106</c:f>
              <c:numCache>
                <c:formatCode>0.00E+00</c:formatCode>
                <c:ptCount val="49"/>
                <c:pt idx="0">
                  <c:v>555590617596215.44</c:v>
                </c:pt>
                <c:pt idx="1">
                  <c:v>504756842967128.25</c:v>
                </c:pt>
                <c:pt idx="2">
                  <c:v>411154210746284.19</c:v>
                </c:pt>
                <c:pt idx="3">
                  <c:v>360705956940573.31</c:v>
                </c:pt>
                <c:pt idx="4">
                  <c:v>325960214618022.38</c:v>
                </c:pt>
                <c:pt idx="5">
                  <c:v>301666365813715</c:v>
                </c:pt>
                <c:pt idx="6">
                  <c:v>209989224741040.97</c:v>
                </c:pt>
                <c:pt idx="7">
                  <c:v>138760025547462.7</c:v>
                </c:pt>
                <c:pt idx="8">
                  <c:v>111576230869673.86</c:v>
                </c:pt>
                <c:pt idx="9">
                  <c:v>116807147051021.11</c:v>
                </c:pt>
                <c:pt idx="10">
                  <c:v>120168935908341.16</c:v>
                </c:pt>
                <c:pt idx="11">
                  <c:v>123589990778527.84</c:v>
                </c:pt>
                <c:pt idx="12">
                  <c:v>127116030201665.84</c:v>
                </c:pt>
                <c:pt idx="13">
                  <c:v>127910297234625.81</c:v>
                </c:pt>
                <c:pt idx="14">
                  <c:v>127313541938789.14</c:v>
                </c:pt>
                <c:pt idx="15">
                  <c:v>126594325392458.92</c:v>
                </c:pt>
                <c:pt idx="16">
                  <c:v>125773980903655.23</c:v>
                </c:pt>
                <c:pt idx="17">
                  <c:v>124870546052481.98</c:v>
                </c:pt>
                <c:pt idx="18">
                  <c:v>123899351634444.09</c:v>
                </c:pt>
                <c:pt idx="19">
                  <c:v>122873449829054.73</c:v>
                </c:pt>
                <c:pt idx="20">
                  <c:v>121803950116872.7</c:v>
                </c:pt>
                <c:pt idx="21">
                  <c:v>120700296304737.73</c:v>
                </c:pt>
                <c:pt idx="22">
                  <c:v>119570501563891.17</c:v>
                </c:pt>
                <c:pt idx="23">
                  <c:v>118421350656486.2</c:v>
                </c:pt>
                <c:pt idx="24">
                  <c:v>117258574890559.09</c:v>
                </c:pt>
                <c:pt idx="25">
                  <c:v>116087003619009.81</c:v>
                </c:pt>
                <c:pt idx="26">
                  <c:v>114910695250116.81</c:v>
                </c:pt>
                <c:pt idx="27">
                  <c:v>113733050279063.02</c:v>
                </c:pt>
                <c:pt idx="28">
                  <c:v>112556908557328.92</c:v>
                </c:pt>
                <c:pt idx="29">
                  <c:v>111384632790677</c:v>
                </c:pt>
                <c:pt idx="30">
                  <c:v>110218180056335.97</c:v>
                </c:pt>
                <c:pt idx="31">
                  <c:v>109059162941993.08</c:v>
                </c:pt>
                <c:pt idx="32">
                  <c:v>107908901730327.7</c:v>
                </c:pt>
                <c:pt idx="33">
                  <c:v>106768468884234.13</c:v>
                </c:pt>
                <c:pt idx="34">
                  <c:v>105638726931297.52</c:v>
                </c:pt>
                <c:pt idx="35">
                  <c:v>104520360702976.38</c:v>
                </c:pt>
                <c:pt idx="36">
                  <c:v>103413904755039.64</c:v>
                </c:pt>
                <c:pt idx="37">
                  <c:v>102319766681067.11</c:v>
                </c:pt>
                <c:pt idx="38">
                  <c:v>101238246929790.81</c:v>
                </c:pt>
                <c:pt idx="39">
                  <c:v>100169555648753.98</c:v>
                </c:pt>
                <c:pt idx="40">
                  <c:v>99113827000192.422</c:v>
                </c:pt>
                <c:pt idx="41">
                  <c:v>98071131328995.453</c:v>
                </c:pt>
                <c:pt idx="42">
                  <c:v>97041485505822.063</c:v>
                </c:pt>
                <c:pt idx="43">
                  <c:v>96024861719910.375</c:v>
                </c:pt>
                <c:pt idx="44">
                  <c:v>95021194954660.375</c:v>
                </c:pt>
                <c:pt idx="45">
                  <c:v>94030389343786.531</c:v>
                </c:pt>
                <c:pt idx="46">
                  <c:v>93052323575849</c:v>
                </c:pt>
                <c:pt idx="47">
                  <c:v>92086855489481.219</c:v>
                </c:pt>
                <c:pt idx="48">
                  <c:v>91133825980085.391</c:v>
                </c:pt>
              </c:numCache>
            </c:numRef>
          </c:val>
          <c:extLst>
            <c:ext xmlns:c16="http://schemas.microsoft.com/office/drawing/2014/chart" uri="{C3380CC4-5D6E-409C-BE32-E72D297353CC}">
              <c16:uniqueId val="{00000007-5706-4391-B3FD-62E1FD469BB7}"/>
            </c:ext>
          </c:extLst>
        </c:ser>
        <c:ser>
          <c:idx val="8"/>
          <c:order val="8"/>
          <c:tx>
            <c:strRef>
              <c:f>'Predicted Energy Consumption'!$B$107</c:f>
              <c:strCache>
                <c:ptCount val="1"/>
                <c:pt idx="0">
                  <c:v>refined petroleum and coke 19</c:v>
                </c:pt>
              </c:strCache>
            </c:strRef>
          </c:tx>
          <c:spPr>
            <a:solidFill>
              <a:schemeClr val="accent3">
                <a:lumMod val="60000"/>
              </a:schemeClr>
            </a:solidFill>
            <a:ln>
              <a:noFill/>
            </a:ln>
            <a:effectLst/>
          </c:spPr>
          <c:cat>
            <c:numRef>
              <c:f>'Predicted Energy Consumption'!$C$98:$AY$98</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Consumption'!$C$107:$AY$107</c:f>
              <c:numCache>
                <c:formatCode>0.00E+00</c:formatCode>
                <c:ptCount val="49"/>
                <c:pt idx="0">
                  <c:v>1.4746542298969294E+16</c:v>
                </c:pt>
                <c:pt idx="1">
                  <c:v>1.611283939926024E+16</c:v>
                </c:pt>
                <c:pt idx="2">
                  <c:v>1.6396499424082624E+16</c:v>
                </c:pt>
                <c:pt idx="3">
                  <c:v>1.591418527862767E+16</c:v>
                </c:pt>
                <c:pt idx="4">
                  <c:v>1.5524401726126634E+16</c:v>
                </c:pt>
                <c:pt idx="5">
                  <c:v>1.5176992087575272E+16</c:v>
                </c:pt>
                <c:pt idx="6">
                  <c:v>1.5967986233430202E+16</c:v>
                </c:pt>
                <c:pt idx="7">
                  <c:v>1.7052934691466808E+16</c:v>
                </c:pt>
                <c:pt idx="8">
                  <c:v>1.6973129807014482E+16</c:v>
                </c:pt>
                <c:pt idx="9">
                  <c:v>1.7116000600763322E+16</c:v>
                </c:pt>
                <c:pt idx="10">
                  <c:v>1.7152067654661138E+16</c:v>
                </c:pt>
                <c:pt idx="11">
                  <c:v>1.7183296565594856E+16</c:v>
                </c:pt>
                <c:pt idx="12">
                  <c:v>1.7209065041520682E+16</c:v>
                </c:pt>
                <c:pt idx="13">
                  <c:v>1.723302220347672E+16</c:v>
                </c:pt>
                <c:pt idx="14">
                  <c:v>1.7255267655665958E+16</c:v>
                </c:pt>
                <c:pt idx="15">
                  <c:v>1.727590639227361E+16</c:v>
                </c:pt>
                <c:pt idx="16">
                  <c:v>1.7295044799192424E+16</c:v>
                </c:pt>
                <c:pt idx="17">
                  <c:v>1.7312787754871198E+16</c:v>
                </c:pt>
                <c:pt idx="18">
                  <c:v>1.7329236621770164E+16</c:v>
                </c:pt>
                <c:pt idx="19">
                  <c:v>1.7344487935260284E+16</c:v>
                </c:pt>
                <c:pt idx="20">
                  <c:v>1.7358632622774638E+16</c:v>
                </c:pt>
                <c:pt idx="21">
                  <c:v>1.7371755615006492E+16</c:v>
                </c:pt>
                <c:pt idx="22">
                  <c:v>1.7383935738732616E+16</c:v>
                </c:pt>
                <c:pt idx="23">
                  <c:v>1.7395245805389006E+16</c:v>
                </c:pt>
                <c:pt idx="24">
                  <c:v>1.7405752830131206E+16</c:v>
                </c:pt>
                <c:pt idx="25">
                  <c:v>1.7415518332797474E+16</c:v>
                </c:pt>
                <c:pt idx="26">
                  <c:v>1.742459868534788E+16</c:v>
                </c:pt>
                <c:pt idx="27">
                  <c:v>1.7433045480503892E+16</c:v>
                </c:pt>
                <c:pt idx="28">
                  <c:v>1.7440905904008026E+16</c:v>
                </c:pt>
                <c:pt idx="29">
                  <c:v>1.7448223098661696E+16</c:v>
                </c:pt>
                <c:pt idx="30">
                  <c:v>1.7455036512515366E+16</c:v>
                </c:pt>
                <c:pt idx="31">
                  <c:v>1.7461382226632436E+16</c:v>
                </c:pt>
                <c:pt idx="32">
                  <c:v>1.7467293260014112E+16</c:v>
                </c:pt>
                <c:pt idx="33">
                  <c:v>1.7472799850780556E+16</c:v>
                </c:pt>
                <c:pt idx="34">
                  <c:v>1.7477929713726118E+16</c:v>
                </c:pt>
                <c:pt idx="35">
                  <c:v>1.7482708275036096E+16</c:v>
                </c:pt>
                <c:pt idx="36">
                  <c:v>1.7487158885367484E+16</c:v>
                </c:pt>
                <c:pt idx="37">
                  <c:v>1.7491303012730996E+16</c:v>
                </c:pt>
                <c:pt idx="38">
                  <c:v>1.749516041672065E+16</c:v>
                </c:pt>
                <c:pt idx="39">
                  <c:v>1.7498749305660372E+16</c:v>
                </c:pt>
                <c:pt idx="40">
                  <c:v>1.7502086478203438E+16</c:v>
                </c:pt>
                <c:pt idx="41">
                  <c:v>1.7505187450850602E+16</c:v>
                </c:pt>
                <c:pt idx="42">
                  <c:v>1.7508066572762328E+16</c:v>
                </c:pt>
                <c:pt idx="43">
                  <c:v>1.7510737129137614E+16</c:v>
                </c:pt>
                <c:pt idx="44">
                  <c:v>1.7513211434326984E+16</c:v>
                </c:pt>
                <c:pt idx="45">
                  <c:v>1.7515500915741392E+16</c:v>
                </c:pt>
                <c:pt idx="46">
                  <c:v>1.7517616189517924E+16</c:v>
                </c:pt>
                <c:pt idx="47">
                  <c:v>1.751956712880772E+16</c:v>
                </c:pt>
                <c:pt idx="48">
                  <c:v>1.7521362925462792E+16</c:v>
                </c:pt>
              </c:numCache>
            </c:numRef>
          </c:val>
          <c:extLst>
            <c:ext xmlns:c16="http://schemas.microsoft.com/office/drawing/2014/chart" uri="{C3380CC4-5D6E-409C-BE32-E72D297353CC}">
              <c16:uniqueId val="{00000008-5706-4391-B3FD-62E1FD469BB7}"/>
            </c:ext>
          </c:extLst>
        </c:ser>
        <c:ser>
          <c:idx val="9"/>
          <c:order val="9"/>
          <c:tx>
            <c:strRef>
              <c:f>'Predicted Energy Consumption'!$B$108</c:f>
              <c:strCache>
                <c:ptCount val="1"/>
                <c:pt idx="0">
                  <c:v>chemicals 20</c:v>
                </c:pt>
              </c:strCache>
            </c:strRef>
          </c:tx>
          <c:spPr>
            <a:solidFill>
              <a:schemeClr val="accent4">
                <a:lumMod val="60000"/>
              </a:schemeClr>
            </a:solidFill>
            <a:ln>
              <a:noFill/>
            </a:ln>
            <a:effectLst/>
          </c:spPr>
          <c:cat>
            <c:numRef>
              <c:f>'Predicted Energy Consumption'!$C$98:$AY$98</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Consumption'!$C$108:$AY$108</c:f>
              <c:numCache>
                <c:formatCode>0.00E+00</c:formatCode>
                <c:ptCount val="49"/>
                <c:pt idx="0">
                  <c:v>4478908590099756</c:v>
                </c:pt>
                <c:pt idx="1">
                  <c:v>4626002294949599</c:v>
                </c:pt>
                <c:pt idx="2">
                  <c:v>4675069064542886</c:v>
                </c:pt>
                <c:pt idx="3">
                  <c:v>5212945244746996</c:v>
                </c:pt>
                <c:pt idx="4">
                  <c:v>4547416452503439</c:v>
                </c:pt>
                <c:pt idx="5">
                  <c:v>3959110867069264</c:v>
                </c:pt>
                <c:pt idx="6">
                  <c:v>3790582904497425</c:v>
                </c:pt>
                <c:pt idx="7">
                  <c:v>3454232437173824</c:v>
                </c:pt>
                <c:pt idx="8">
                  <c:v>3533190970790788</c:v>
                </c:pt>
                <c:pt idx="9">
                  <c:v>4023826106092700</c:v>
                </c:pt>
                <c:pt idx="10">
                  <c:v>4174779832083258.5</c:v>
                </c:pt>
                <c:pt idx="11">
                  <c:v>4322943486410197.5</c:v>
                </c:pt>
                <c:pt idx="12">
                  <c:v>4424523105873092.5</c:v>
                </c:pt>
                <c:pt idx="13">
                  <c:v>4484053824461687</c:v>
                </c:pt>
                <c:pt idx="14">
                  <c:v>4536201219886134</c:v>
                </c:pt>
                <c:pt idx="15">
                  <c:v>4581644496669141</c:v>
                </c:pt>
                <c:pt idx="16">
                  <c:v>4621026055223193</c:v>
                </c:pt>
                <c:pt idx="17">
                  <c:v>4654944007013000</c:v>
                </c:pt>
                <c:pt idx="18">
                  <c:v>4683948636638516</c:v>
                </c:pt>
                <c:pt idx="19">
                  <c:v>4708541652672264</c:v>
                </c:pt>
                <c:pt idx="20">
                  <c:v>4729177322371852</c:v>
                </c:pt>
                <c:pt idx="21">
                  <c:v>4746264807458644</c:v>
                </c:pt>
                <c:pt idx="22">
                  <c:v>4760171201309735</c:v>
                </c:pt>
                <c:pt idx="23">
                  <c:v>4771224912671228</c:v>
                </c:pt>
                <c:pt idx="24">
                  <c:v>4779719151761189</c:v>
                </c:pt>
                <c:pt idx="25">
                  <c:v>4785915357154785</c:v>
                </c:pt>
                <c:pt idx="26">
                  <c:v>4790046461881537</c:v>
                </c:pt>
                <c:pt idx="27">
                  <c:v>4792319939868897</c:v>
                </c:pt>
                <c:pt idx="28">
                  <c:v>4792920603512249</c:v>
                </c:pt>
                <c:pt idx="29">
                  <c:v>4792013143173941</c:v>
                </c:pt>
                <c:pt idx="30">
                  <c:v>4789744412466638</c:v>
                </c:pt>
                <c:pt idx="31">
                  <c:v>4786245471271947</c:v>
                </c:pt>
                <c:pt idx="32">
                  <c:v>4781633403082955</c:v>
                </c:pt>
                <c:pt idx="33">
                  <c:v>4776012925529758</c:v>
                </c:pt>
                <c:pt idx="34">
                  <c:v>4769477813640762</c:v>
                </c:pt>
                <c:pt idx="35">
                  <c:v>4762112155075397</c:v>
                </c:pt>
                <c:pt idx="36">
                  <c:v>4753991455619034</c:v>
                </c:pt>
                <c:pt idx="37">
                  <c:v>4745183611941376</c:v>
                </c:pt>
                <c:pt idx="38">
                  <c:v>4735749767158494</c:v>
                </c:pt>
                <c:pt idx="39">
                  <c:v>4725745063232115</c:v>
                </c:pt>
                <c:pt idx="40">
                  <c:v>4715219302766688</c:v>
                </c:pt>
                <c:pt idx="41">
                  <c:v>4704217531361431</c:v>
                </c:pt>
                <c:pt idx="42">
                  <c:v>4692780550382801</c:v>
                </c:pt>
                <c:pt idx="43">
                  <c:v>4680945368838610</c:v>
                </c:pt>
                <c:pt idx="44">
                  <c:v>4668745601970727</c:v>
                </c:pt>
                <c:pt idx="45">
                  <c:v>4656211823235779</c:v>
                </c:pt>
                <c:pt idx="46">
                  <c:v>4643371875497355</c:v>
                </c:pt>
                <c:pt idx="47">
                  <c:v>4630251146515142</c:v>
                </c:pt>
                <c:pt idx="48">
                  <c:v>4616872813161091</c:v>
                </c:pt>
              </c:numCache>
            </c:numRef>
          </c:val>
          <c:extLst>
            <c:ext xmlns:c16="http://schemas.microsoft.com/office/drawing/2014/chart" uri="{C3380CC4-5D6E-409C-BE32-E72D297353CC}">
              <c16:uniqueId val="{00000009-5706-4391-B3FD-62E1FD469BB7}"/>
            </c:ext>
          </c:extLst>
        </c:ser>
        <c:ser>
          <c:idx val="10"/>
          <c:order val="10"/>
          <c:tx>
            <c:strRef>
              <c:f>'Predicted Energy Consumption'!$B$109</c:f>
              <c:strCache>
                <c:ptCount val="1"/>
                <c:pt idx="0">
                  <c:v>rubber and plastic products 22</c:v>
                </c:pt>
              </c:strCache>
            </c:strRef>
          </c:tx>
          <c:spPr>
            <a:solidFill>
              <a:schemeClr val="accent5">
                <a:lumMod val="60000"/>
              </a:schemeClr>
            </a:solidFill>
            <a:ln>
              <a:noFill/>
            </a:ln>
            <a:effectLst/>
          </c:spPr>
          <c:cat>
            <c:numRef>
              <c:f>'Predicted Energy Consumption'!$C$98:$AY$98</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Consumption'!$C$109:$AY$109</c:f>
              <c:numCache>
                <c:formatCode>0.00E+00</c:formatCode>
                <c:ptCount val="49"/>
                <c:pt idx="0">
                  <c:v>184980892054197.91</c:v>
                </c:pt>
                <c:pt idx="1">
                  <c:v>177381885992101.78</c:v>
                </c:pt>
                <c:pt idx="2">
                  <c:v>158376160276254.59</c:v>
                </c:pt>
                <c:pt idx="3">
                  <c:v>147106568529049.91</c:v>
                </c:pt>
                <c:pt idx="4">
                  <c:v>120739955993798.81</c:v>
                </c:pt>
                <c:pt idx="5">
                  <c:v>91705188118714.281</c:v>
                </c:pt>
                <c:pt idx="6">
                  <c:v>65466907747111.203</c:v>
                </c:pt>
                <c:pt idx="7">
                  <c:v>48625425848309.359</c:v>
                </c:pt>
                <c:pt idx="8">
                  <c:v>40176666382163.563</c:v>
                </c:pt>
                <c:pt idx="9">
                  <c:v>41805237562057.5</c:v>
                </c:pt>
                <c:pt idx="10">
                  <c:v>40378292999020.094</c:v>
                </c:pt>
                <c:pt idx="11">
                  <c:v>38917822628574.266</c:v>
                </c:pt>
                <c:pt idx="12">
                  <c:v>37439466652775.281</c:v>
                </c:pt>
                <c:pt idx="13">
                  <c:v>35953549355241.805</c:v>
                </c:pt>
                <c:pt idx="14">
                  <c:v>34467133540279.336</c:v>
                </c:pt>
                <c:pt idx="15">
                  <c:v>32985143301012.047</c:v>
                </c:pt>
                <c:pt idx="16">
                  <c:v>31511032614875.91</c:v>
                </c:pt>
                <c:pt idx="17">
                  <c:v>30047212762228.613</c:v>
                </c:pt>
                <c:pt idx="18">
                  <c:v>28595340788032.125</c:v>
                </c:pt>
                <c:pt idx="19">
                  <c:v>27156521862089.965</c:v>
                </c:pt>
                <c:pt idx="20">
                  <c:v>25731455009129.48</c:v>
                </c:pt>
                <c:pt idx="21">
                  <c:v>24320539869715.82</c:v>
                </c:pt>
                <c:pt idx="22">
                  <c:v>22923955768473.391</c:v>
                </c:pt>
                <c:pt idx="23">
                  <c:v>21541720667341.949</c:v>
                </c:pt>
                <c:pt idx="24">
                  <c:v>20173735294342.75</c:v>
                </c:pt>
                <c:pt idx="25">
                  <c:v>18819816242299.113</c:v>
                </c:pt>
                <c:pt idx="26">
                  <c:v>17479720809166.387</c:v>
                </c:pt>
                <c:pt idx="27">
                  <c:v>16153165629340.975</c:v>
                </c:pt>
                <c:pt idx="28">
                  <c:v>14839840623582.17</c:v>
                </c:pt>
                <c:pt idx="29">
                  <c:v>13539419412549.818</c:v>
                </c:pt>
                <c:pt idx="30">
                  <c:v>12251567055492.486</c:v>
                </c:pt>
                <c:pt idx="31">
                  <c:v>11994891924552.68</c:v>
                </c:pt>
                <c:pt idx="32">
                  <c:v>12009949012809.137</c:v>
                </c:pt>
                <c:pt idx="33">
                  <c:v>12024268531151.764</c:v>
                </c:pt>
                <c:pt idx="34">
                  <c:v>12037928431194.912</c:v>
                </c:pt>
                <c:pt idx="35">
                  <c:v>12050996924584.729</c:v>
                </c:pt>
                <c:pt idx="36">
                  <c:v>12063533874332.055</c:v>
                </c:pt>
                <c:pt idx="37">
                  <c:v>12075591968208.838</c:v>
                </c:pt>
                <c:pt idx="38">
                  <c:v>12087217710549.33</c:v>
                </c:pt>
                <c:pt idx="39">
                  <c:v>12098452262495.68</c:v>
                </c:pt>
                <c:pt idx="40">
                  <c:v>12109332155534.057</c:v>
                </c:pt>
                <c:pt idx="41">
                  <c:v>12119889898888.484</c:v>
                </c:pt>
                <c:pt idx="42">
                  <c:v>12130154497821.992</c:v>
                </c:pt>
                <c:pt idx="43">
                  <c:v>12140151896997.826</c:v>
                </c:pt>
                <c:pt idx="44">
                  <c:v>12149905360667.127</c:v>
                </c:pt>
                <c:pt idx="45">
                  <c:v>12159435799487.061</c:v>
                </c:pt>
                <c:pt idx="46">
                  <c:v>12168762052147.84</c:v>
                </c:pt>
                <c:pt idx="47">
                  <c:v>12177901128650.982</c:v>
                </c:pt>
                <c:pt idx="48">
                  <c:v>12186868420969.084</c:v>
                </c:pt>
              </c:numCache>
            </c:numRef>
          </c:val>
          <c:extLst>
            <c:ext xmlns:c16="http://schemas.microsoft.com/office/drawing/2014/chart" uri="{C3380CC4-5D6E-409C-BE32-E72D297353CC}">
              <c16:uniqueId val="{0000000A-5706-4391-B3FD-62E1FD469BB7}"/>
            </c:ext>
          </c:extLst>
        </c:ser>
        <c:ser>
          <c:idx val="11"/>
          <c:order val="11"/>
          <c:tx>
            <c:strRef>
              <c:f>'Predicted Energy Consumption'!$B$110</c:f>
              <c:strCache>
                <c:ptCount val="1"/>
                <c:pt idx="0">
                  <c:v>glass and glass products 231</c:v>
                </c:pt>
              </c:strCache>
            </c:strRef>
          </c:tx>
          <c:spPr>
            <a:solidFill>
              <a:schemeClr val="accent6">
                <a:lumMod val="60000"/>
              </a:schemeClr>
            </a:solidFill>
            <a:ln>
              <a:noFill/>
            </a:ln>
            <a:effectLst/>
          </c:spPr>
          <c:cat>
            <c:numRef>
              <c:f>'Predicted Energy Consumption'!$C$98:$AY$98</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Consumption'!$C$110:$AY$110</c:f>
              <c:numCache>
                <c:formatCode>0.00E+00</c:formatCode>
                <c:ptCount val="49"/>
                <c:pt idx="0">
                  <c:v>5883412050461595</c:v>
                </c:pt>
                <c:pt idx="1">
                  <c:v>5872764612224083</c:v>
                </c:pt>
                <c:pt idx="2">
                  <c:v>5931510413026951</c:v>
                </c:pt>
                <c:pt idx="3">
                  <c:v>5558076465999406</c:v>
                </c:pt>
                <c:pt idx="4">
                  <c:v>4985223073925423</c:v>
                </c:pt>
                <c:pt idx="5">
                  <c:v>4300541361957284</c:v>
                </c:pt>
                <c:pt idx="6">
                  <c:v>4032508853725610.5</c:v>
                </c:pt>
                <c:pt idx="7">
                  <c:v>3748244495492821.5</c:v>
                </c:pt>
                <c:pt idx="8">
                  <c:v>3965497113162303</c:v>
                </c:pt>
                <c:pt idx="9">
                  <c:v>4240192596401157</c:v>
                </c:pt>
                <c:pt idx="10">
                  <c:v>4080447115675246.5</c:v>
                </c:pt>
                <c:pt idx="11">
                  <c:v>3903792260029665</c:v>
                </c:pt>
                <c:pt idx="12">
                  <c:v>3712660725114062</c:v>
                </c:pt>
                <c:pt idx="13">
                  <c:v>3509190866630875</c:v>
                </c:pt>
                <c:pt idx="14">
                  <c:v>3295265834018717</c:v>
                </c:pt>
                <c:pt idx="15">
                  <c:v>3072537691243673</c:v>
                </c:pt>
                <c:pt idx="16">
                  <c:v>2842447857814288</c:v>
                </c:pt>
                <c:pt idx="17">
                  <c:v>2719427840616745</c:v>
                </c:pt>
                <c:pt idx="18">
                  <c:v>2750181054225517</c:v>
                </c:pt>
                <c:pt idx="19">
                  <c:v>2778038454596955.5</c:v>
                </c:pt>
                <c:pt idx="20">
                  <c:v>2803266925286940</c:v>
                </c:pt>
                <c:pt idx="21">
                  <c:v>2826110263081245.5</c:v>
                </c:pt>
                <c:pt idx="22">
                  <c:v>2846790148259575</c:v>
                </c:pt>
                <c:pt idx="23">
                  <c:v>2865507457874063</c:v>
                </c:pt>
                <c:pt idx="24">
                  <c:v>2882443764115787</c:v>
                </c:pt>
                <c:pt idx="25">
                  <c:v>2897762906014330</c:v>
                </c:pt>
                <c:pt idx="26">
                  <c:v>2911612558075406.5</c:v>
                </c:pt>
                <c:pt idx="27">
                  <c:v>2924125745825865</c:v>
                </c:pt>
                <c:pt idx="28">
                  <c:v>2935422277440235</c:v>
                </c:pt>
                <c:pt idx="29">
                  <c:v>2945610074301239.5</c:v>
                </c:pt>
                <c:pt idx="30">
                  <c:v>2954786392861329.5</c:v>
                </c:pt>
                <c:pt idx="31">
                  <c:v>2963038936601373.5</c:v>
                </c:pt>
                <c:pt idx="32">
                  <c:v>2970446861073178</c:v>
                </c:pt>
                <c:pt idx="33">
                  <c:v>2977081677599086.5</c:v>
                </c:pt>
                <c:pt idx="34">
                  <c:v>2983008062663590</c:v>
                </c:pt>
                <c:pt idx="35">
                  <c:v>2988284580715975.5</c:v>
                </c:pt>
                <c:pt idx="36">
                  <c:v>2992964328268877.5</c:v>
                </c:pt>
                <c:pt idx="37">
                  <c:v>2997095507002914.5</c:v>
                </c:pt>
                <c:pt idx="38">
                  <c:v>2998398411200924.5</c:v>
                </c:pt>
                <c:pt idx="39">
                  <c:v>2997883551637435.5</c:v>
                </c:pt>
                <c:pt idx="40">
                  <c:v>2996804788155701</c:v>
                </c:pt>
                <c:pt idx="41">
                  <c:v>2995200726739990.5</c:v>
                </c:pt>
                <c:pt idx="42">
                  <c:v>2993106814231969.5</c:v>
                </c:pt>
                <c:pt idx="43">
                  <c:v>2990555640388674.5</c:v>
                </c:pt>
                <c:pt idx="44">
                  <c:v>2987577207464590.5</c:v>
                </c:pt>
                <c:pt idx="45">
                  <c:v>2984199171025273</c:v>
                </c:pt>
                <c:pt idx="46">
                  <c:v>2980447055283163.5</c:v>
                </c:pt>
                <c:pt idx="47">
                  <c:v>2976344445869798</c:v>
                </c:pt>
                <c:pt idx="48">
                  <c:v>2971913162620097</c:v>
                </c:pt>
              </c:numCache>
            </c:numRef>
          </c:val>
          <c:extLst>
            <c:ext xmlns:c16="http://schemas.microsoft.com/office/drawing/2014/chart" uri="{C3380CC4-5D6E-409C-BE32-E72D297353CC}">
              <c16:uniqueId val="{0000000B-5706-4391-B3FD-62E1FD469BB7}"/>
            </c:ext>
          </c:extLst>
        </c:ser>
        <c:ser>
          <c:idx val="12"/>
          <c:order val="12"/>
          <c:tx>
            <c:strRef>
              <c:f>'Predicted Energy Consumption'!$B$111</c:f>
              <c:strCache>
                <c:ptCount val="1"/>
                <c:pt idx="0">
                  <c:v>cement and other nonmetallic minerals 239</c:v>
                </c:pt>
              </c:strCache>
            </c:strRef>
          </c:tx>
          <c:spPr>
            <a:solidFill>
              <a:schemeClr val="accent1">
                <a:lumMod val="80000"/>
                <a:lumOff val="20000"/>
              </a:schemeClr>
            </a:solidFill>
            <a:ln>
              <a:noFill/>
            </a:ln>
            <a:effectLst/>
          </c:spPr>
          <c:cat>
            <c:numRef>
              <c:f>'Predicted Energy Consumption'!$C$98:$AY$98</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Consumption'!$C$111:$AY$111</c:f>
              <c:numCache>
                <c:formatCode>0.00E+00</c:formatCode>
                <c:ptCount val="49"/>
                <c:pt idx="0">
                  <c:v>96809220289143.953</c:v>
                </c:pt>
                <c:pt idx="1">
                  <c:v>88869921530694.344</c:v>
                </c:pt>
                <c:pt idx="2">
                  <c:v>85183554216584.844</c:v>
                </c:pt>
                <c:pt idx="3">
                  <c:v>75419648353212.781</c:v>
                </c:pt>
                <c:pt idx="4">
                  <c:v>53484620932626.453</c:v>
                </c:pt>
                <c:pt idx="5">
                  <c:v>39375806503513.539</c:v>
                </c:pt>
                <c:pt idx="6">
                  <c:v>11649301314238.484</c:v>
                </c:pt>
                <c:pt idx="7">
                  <c:v>5286059880147.5771</c:v>
                </c:pt>
                <c:pt idx="8">
                  <c:v>808531984349.4541</c:v>
                </c:pt>
                <c:pt idx="9">
                  <c:v>745524354911.59485</c:v>
                </c:pt>
                <c:pt idx="10">
                  <c:v>660585757102.09937</c:v>
                </c:pt>
                <c:pt idx="11">
                  <c:v>576934392729.05994</c:v>
                </c:pt>
                <c:pt idx="12">
                  <c:v>495510483619.31024</c:v>
                </c:pt>
                <c:pt idx="13">
                  <c:v>416919570257.83392</c:v>
                </c:pt>
                <c:pt idx="14">
                  <c:v>364888136616.38898</c:v>
                </c:pt>
                <c:pt idx="15">
                  <c:v>354634448397.38916</c:v>
                </c:pt>
                <c:pt idx="16">
                  <c:v>344153441880.09454</c:v>
                </c:pt>
                <c:pt idx="17">
                  <c:v>333515824836.52161</c:v>
                </c:pt>
                <c:pt idx="18">
                  <c:v>322779349493.52667</c:v>
                </c:pt>
                <c:pt idx="19">
                  <c:v>311991326730.67004</c:v>
                </c:pt>
                <c:pt idx="20">
                  <c:v>301190505188.53687</c:v>
                </c:pt>
                <c:pt idx="21">
                  <c:v>290408542834.44269</c:v>
                </c:pt>
                <c:pt idx="22">
                  <c:v>279671195529.56317</c:v>
                </c:pt>
                <c:pt idx="23">
                  <c:v>268999295370.46713</c:v>
                </c:pt>
                <c:pt idx="24">
                  <c:v>258409564742.49106</c:v>
                </c:pt>
                <c:pt idx="25">
                  <c:v>247915297528.14288</c:v>
                </c:pt>
                <c:pt idx="26">
                  <c:v>237526930625.63809</c:v>
                </c:pt>
                <c:pt idx="27">
                  <c:v>227252523827.80963</c:v>
                </c:pt>
                <c:pt idx="28">
                  <c:v>217098162688.74683</c:v>
                </c:pt>
                <c:pt idx="29">
                  <c:v>207068296513.92694</c:v>
                </c:pt>
                <c:pt idx="30">
                  <c:v>197166021671.82126</c:v>
                </c:pt>
                <c:pt idx="31">
                  <c:v>187393318847.35489</c:v>
                </c:pt>
                <c:pt idx="32">
                  <c:v>177751251537.99026</c:v>
                </c:pt>
                <c:pt idx="33">
                  <c:v>168240131973.98727</c:v>
                </c:pt>
                <c:pt idx="34">
                  <c:v>158859659689.75003</c:v>
                </c:pt>
                <c:pt idx="35">
                  <c:v>149609037158.19907</c:v>
                </c:pt>
                <c:pt idx="36">
                  <c:v>140487066205.32098</c:v>
                </c:pt>
                <c:pt idx="37">
                  <c:v>131492228331.34349</c:v>
                </c:pt>
                <c:pt idx="38">
                  <c:v>122622751564.12242</c:v>
                </c:pt>
                <c:pt idx="39">
                  <c:v>113876666046.90451</c:v>
                </c:pt>
                <c:pt idx="40">
                  <c:v>105251850205.5636</c:v>
                </c:pt>
                <c:pt idx="41">
                  <c:v>96746069040.024597</c:v>
                </c:pt>
                <c:pt idx="42">
                  <c:v>88357005832.286407</c:v>
                </c:pt>
                <c:pt idx="43">
                  <c:v>80082288351.974487</c:v>
                </c:pt>
                <c:pt idx="44">
                  <c:v>76556019956.782166</c:v>
                </c:pt>
                <c:pt idx="45">
                  <c:v>76614997588.398254</c:v>
                </c:pt>
                <c:pt idx="46">
                  <c:v>76669088905.486221</c:v>
                </c:pt>
                <c:pt idx="47">
                  <c:v>76718674108.615524</c:v>
                </c:pt>
                <c:pt idx="48">
                  <c:v>76764101389.227005</c:v>
                </c:pt>
              </c:numCache>
            </c:numRef>
          </c:val>
          <c:extLst>
            <c:ext xmlns:c16="http://schemas.microsoft.com/office/drawing/2014/chart" uri="{C3380CC4-5D6E-409C-BE32-E72D297353CC}">
              <c16:uniqueId val="{0000000C-5706-4391-B3FD-62E1FD469BB7}"/>
            </c:ext>
          </c:extLst>
        </c:ser>
        <c:ser>
          <c:idx val="13"/>
          <c:order val="13"/>
          <c:tx>
            <c:strRef>
              <c:f>'Predicted Energy Consumption'!$B$112</c:f>
              <c:strCache>
                <c:ptCount val="1"/>
                <c:pt idx="0">
                  <c:v>iron and steel 241</c:v>
                </c:pt>
              </c:strCache>
            </c:strRef>
          </c:tx>
          <c:spPr>
            <a:solidFill>
              <a:schemeClr val="accent2">
                <a:lumMod val="80000"/>
                <a:lumOff val="20000"/>
              </a:schemeClr>
            </a:solidFill>
            <a:ln>
              <a:noFill/>
            </a:ln>
            <a:effectLst/>
          </c:spPr>
          <c:cat>
            <c:numRef>
              <c:f>'Predicted Energy Consumption'!$C$98:$AY$98</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Consumption'!$C$112:$AY$112</c:f>
              <c:numCache>
                <c:formatCode>0.00E+00</c:formatCode>
                <c:ptCount val="49"/>
                <c:pt idx="0">
                  <c:v>1.29899706953902E+16</c:v>
                </c:pt>
                <c:pt idx="1">
                  <c:v>1.3356783118353404E+16</c:v>
                </c:pt>
                <c:pt idx="2">
                  <c:v>1.3622824377496226E+16</c:v>
                </c:pt>
                <c:pt idx="3">
                  <c:v>1.275502588995644E+16</c:v>
                </c:pt>
                <c:pt idx="4">
                  <c:v>1.2459998754283954E+16</c:v>
                </c:pt>
                <c:pt idx="5">
                  <c:v>1.218368572355672E+16</c:v>
                </c:pt>
                <c:pt idx="6">
                  <c:v>1.1882024827500838E+16</c:v>
                </c:pt>
                <c:pt idx="7">
                  <c:v>1.2305616788533042E+16</c:v>
                </c:pt>
                <c:pt idx="8">
                  <c:v>1.2685796889520114E+16</c:v>
                </c:pt>
                <c:pt idx="9">
                  <c:v>1.3854391886912126E+16</c:v>
                </c:pt>
                <c:pt idx="10">
                  <c:v>1.4563200443521214E+16</c:v>
                </c:pt>
                <c:pt idx="11">
                  <c:v>1.4838606580580698E+16</c:v>
                </c:pt>
                <c:pt idx="12">
                  <c:v>1.507805839895965E+16</c:v>
                </c:pt>
                <c:pt idx="13">
                  <c:v>1.528981801044754E+16</c:v>
                </c:pt>
                <c:pt idx="14">
                  <c:v>1.547625943474441E+16</c:v>
                </c:pt>
                <c:pt idx="15">
                  <c:v>1.5639681183891052E+16</c:v>
                </c:pt>
                <c:pt idx="16">
                  <c:v>1.5782261505876958E+16</c:v>
                </c:pt>
                <c:pt idx="17">
                  <c:v>1.5906031972092908E+16</c:v>
                </c:pt>
                <c:pt idx="18">
                  <c:v>1.6012864604714166E+16</c:v>
                </c:pt>
                <c:pt idx="19">
                  <c:v>1.610446861185071E+16</c:v>
                </c:pt>
                <c:pt idx="20">
                  <c:v>1.618239364856182E+16</c:v>
                </c:pt>
                <c:pt idx="21">
                  <c:v>1.6248037270977654E+16</c:v>
                </c:pt>
                <c:pt idx="22">
                  <c:v>1.6302654870960304E+16</c:v>
                </c:pt>
                <c:pt idx="23">
                  <c:v>1.6347370870444122E+16</c:v>
                </c:pt>
                <c:pt idx="24">
                  <c:v>1.6383190331913656E+16</c:v>
                </c:pt>
                <c:pt idx="25">
                  <c:v>1.641101042337952E+16</c:v>
                </c:pt>
                <c:pt idx="26">
                  <c:v>1.643163138193132E+16</c:v>
                </c:pt>
                <c:pt idx="27">
                  <c:v>1.6445766766726248E+16</c:v>
                </c:pt>
                <c:pt idx="28">
                  <c:v>1.645405289457315E+16</c:v>
                </c:pt>
                <c:pt idx="29">
                  <c:v>1.645705742067779E+16</c:v>
                </c:pt>
                <c:pt idx="30">
                  <c:v>1.6455287072651476E+16</c:v>
                </c:pt>
                <c:pt idx="31">
                  <c:v>1.6449194574389262E+16</c:v>
                </c:pt>
                <c:pt idx="32">
                  <c:v>1.6439184812999208E+16</c:v>
                </c:pt>
                <c:pt idx="33">
                  <c:v>1.6425620310353748E+16</c:v>
                </c:pt>
                <c:pt idx="34">
                  <c:v>1.6408826063735228E+16</c:v>
                </c:pt>
                <c:pt idx="35">
                  <c:v>1.6389093819401066E+16</c:v>
                </c:pt>
                <c:pt idx="36">
                  <c:v>1.6366685840038052E+16</c:v>
                </c:pt>
                <c:pt idx="37">
                  <c:v>1.6341838222962068E+16</c:v>
                </c:pt>
                <c:pt idx="38">
                  <c:v>1.6314763821176838E+16</c:v>
                </c:pt>
                <c:pt idx="39">
                  <c:v>1.6285654814459458E+16</c:v>
                </c:pt>
                <c:pt idx="40">
                  <c:v>1.62546849727552E+16</c:v>
                </c:pt>
                <c:pt idx="41">
                  <c:v>1.6222011649520186E+16</c:v>
                </c:pt>
                <c:pt idx="42">
                  <c:v>1.6187777538321302E+16</c:v>
                </c:pt>
                <c:pt idx="43">
                  <c:v>1.6152112222052516E+16</c:v>
                </c:pt>
                <c:pt idx="44">
                  <c:v>1.6115133540556868E+16</c:v>
                </c:pt>
                <c:pt idx="45">
                  <c:v>1.6076948799250448E+16</c:v>
                </c:pt>
                <c:pt idx="46">
                  <c:v>1.6037655838512466E+16</c:v>
                </c:pt>
                <c:pt idx="47">
                  <c:v>1.5997343981101092E+16</c:v>
                </c:pt>
                <c:pt idx="48">
                  <c:v>1.5956094872656158E+16</c:v>
                </c:pt>
              </c:numCache>
            </c:numRef>
          </c:val>
          <c:extLst>
            <c:ext xmlns:c16="http://schemas.microsoft.com/office/drawing/2014/chart" uri="{C3380CC4-5D6E-409C-BE32-E72D297353CC}">
              <c16:uniqueId val="{0000000D-5706-4391-B3FD-62E1FD469BB7}"/>
            </c:ext>
          </c:extLst>
        </c:ser>
        <c:ser>
          <c:idx val="14"/>
          <c:order val="14"/>
          <c:tx>
            <c:strRef>
              <c:f>'Predicted Energy Consumption'!$B$113</c:f>
              <c:strCache>
                <c:ptCount val="1"/>
                <c:pt idx="0">
                  <c:v>other metals 242</c:v>
                </c:pt>
              </c:strCache>
            </c:strRef>
          </c:tx>
          <c:spPr>
            <a:solidFill>
              <a:schemeClr val="accent3">
                <a:lumMod val="80000"/>
                <a:lumOff val="20000"/>
              </a:schemeClr>
            </a:solidFill>
            <a:ln>
              <a:noFill/>
            </a:ln>
            <a:effectLst/>
          </c:spPr>
          <c:cat>
            <c:numRef>
              <c:f>'Predicted Energy Consumption'!$C$98:$AY$98</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Consumption'!$C$113:$AY$113</c:f>
              <c:numCache>
                <c:formatCode>0.00E+00</c:formatCode>
                <c:ptCount val="49"/>
                <c:pt idx="0">
                  <c:v>606554971189439.88</c:v>
                </c:pt>
                <c:pt idx="1">
                  <c:v>615809134369521.75</c:v>
                </c:pt>
                <c:pt idx="2">
                  <c:v>614694497736778.63</c:v>
                </c:pt>
                <c:pt idx="3">
                  <c:v>582027272774232.88</c:v>
                </c:pt>
                <c:pt idx="4">
                  <c:v>514574067714045.69</c:v>
                </c:pt>
                <c:pt idx="5">
                  <c:v>531915270646572.88</c:v>
                </c:pt>
                <c:pt idx="6">
                  <c:v>546081677761419</c:v>
                </c:pt>
                <c:pt idx="7">
                  <c:v>545568822067571.13</c:v>
                </c:pt>
                <c:pt idx="8">
                  <c:v>530165759566187.88</c:v>
                </c:pt>
                <c:pt idx="9">
                  <c:v>582318534967961.88</c:v>
                </c:pt>
                <c:pt idx="10">
                  <c:v>587708052253706.38</c:v>
                </c:pt>
                <c:pt idx="11">
                  <c:v>588828385052334.75</c:v>
                </c:pt>
                <c:pt idx="12">
                  <c:v>589009435934905.38</c:v>
                </c:pt>
                <c:pt idx="13">
                  <c:v>588357122388453</c:v>
                </c:pt>
                <c:pt idx="14">
                  <c:v>586971501630323.88</c:v>
                </c:pt>
                <c:pt idx="15">
                  <c:v>584945609970166.13</c:v>
                </c:pt>
                <c:pt idx="16">
                  <c:v>582364676607462.38</c:v>
                </c:pt>
                <c:pt idx="17">
                  <c:v>579305792858099.38</c:v>
                </c:pt>
                <c:pt idx="18">
                  <c:v>575837963862509.25</c:v>
                </c:pt>
                <c:pt idx="19">
                  <c:v>572022435322898.5</c:v>
                </c:pt>
                <c:pt idx="20">
                  <c:v>567913195821195</c:v>
                </c:pt>
                <c:pt idx="21">
                  <c:v>563557575691983.63</c:v>
                </c:pt>
                <c:pt idx="22">
                  <c:v>558996884709801.5</c:v>
                </c:pt>
                <c:pt idx="23">
                  <c:v>554267049011187.5</c:v>
                </c:pt>
                <c:pt idx="24">
                  <c:v>549399221810520.31</c:v>
                </c:pt>
                <c:pt idx="25">
                  <c:v>544420352873676.19</c:v>
                </c:pt>
                <c:pt idx="26">
                  <c:v>539353709050360.69</c:v>
                </c:pt>
                <c:pt idx="27">
                  <c:v>534219343139457.44</c:v>
                </c:pt>
                <c:pt idx="28">
                  <c:v>529034511589914.25</c:v>
                </c:pt>
                <c:pt idx="29">
                  <c:v>523814043519273.44</c:v>
                </c:pt>
                <c:pt idx="30">
                  <c:v>518570664643490.25</c:v>
                </c:pt>
                <c:pt idx="31">
                  <c:v>513315280236188.13</c:v>
                </c:pt>
                <c:pt idx="32">
                  <c:v>508057221375775.5</c:v>
                </c:pt>
                <c:pt idx="33">
                  <c:v>502804458638001</c:v>
                </c:pt>
                <c:pt idx="34">
                  <c:v>497563787148183.25</c:v>
                </c:pt>
                <c:pt idx="35">
                  <c:v>492340986588717.31</c:v>
                </c:pt>
                <c:pt idx="36">
                  <c:v>487140959407099.88</c:v>
                </c:pt>
                <c:pt idx="37">
                  <c:v>481967850116180.5</c:v>
                </c:pt>
                <c:pt idx="38">
                  <c:v>476825148238522.63</c:v>
                </c:pt>
                <c:pt idx="39">
                  <c:v>471715777130441.81</c:v>
                </c:pt>
                <c:pt idx="40">
                  <c:v>466642170633077.19</c:v>
                </c:pt>
                <c:pt idx="41">
                  <c:v>461606339239723.69</c:v>
                </c:pt>
                <c:pt idx="42">
                  <c:v>456609927239639.63</c:v>
                </c:pt>
                <c:pt idx="43">
                  <c:v>451654262097588.38</c:v>
                </c:pt>
                <c:pt idx="44">
                  <c:v>446740397152966.44</c:v>
                </c:pt>
                <c:pt idx="45">
                  <c:v>441869148570091.81</c:v>
                </c:pt>
                <c:pt idx="46">
                  <c:v>437041127339663.69</c:v>
                </c:pt>
                <c:pt idx="47">
                  <c:v>432256767017904.31</c:v>
                </c:pt>
                <c:pt idx="48">
                  <c:v>427516347792385.75</c:v>
                </c:pt>
              </c:numCache>
            </c:numRef>
          </c:val>
          <c:extLst>
            <c:ext xmlns:c16="http://schemas.microsoft.com/office/drawing/2014/chart" uri="{C3380CC4-5D6E-409C-BE32-E72D297353CC}">
              <c16:uniqueId val="{0000000E-5706-4391-B3FD-62E1FD469BB7}"/>
            </c:ext>
          </c:extLst>
        </c:ser>
        <c:ser>
          <c:idx val="15"/>
          <c:order val="15"/>
          <c:tx>
            <c:strRef>
              <c:f>'Predicted Energy Consumption'!$B$114</c:f>
              <c:strCache>
                <c:ptCount val="1"/>
                <c:pt idx="0">
                  <c:v>metal products except machinery and vehicles 25</c:v>
                </c:pt>
              </c:strCache>
            </c:strRef>
          </c:tx>
          <c:spPr>
            <a:solidFill>
              <a:schemeClr val="accent4">
                <a:lumMod val="80000"/>
                <a:lumOff val="20000"/>
              </a:schemeClr>
            </a:solidFill>
            <a:ln>
              <a:noFill/>
            </a:ln>
            <a:effectLst/>
          </c:spPr>
          <c:cat>
            <c:numRef>
              <c:f>'Predicted Energy Consumption'!$C$98:$AY$98</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Consumption'!$C$114:$AY$114</c:f>
              <c:numCache>
                <c:formatCode>0.00E+00</c:formatCode>
                <c:ptCount val="49"/>
                <c:pt idx="0">
                  <c:v>159311894152333.25</c:v>
                </c:pt>
                <c:pt idx="1">
                  <c:v>160992288038590.56</c:v>
                </c:pt>
                <c:pt idx="2">
                  <c:v>127801221802618.33</c:v>
                </c:pt>
                <c:pt idx="3">
                  <c:v>115817391657512.73</c:v>
                </c:pt>
                <c:pt idx="4">
                  <c:v>91436712378780.719</c:v>
                </c:pt>
                <c:pt idx="5">
                  <c:v>61338074093423.586</c:v>
                </c:pt>
                <c:pt idx="6">
                  <c:v>172173684739059.06</c:v>
                </c:pt>
                <c:pt idx="7">
                  <c:v>170741941860234.22</c:v>
                </c:pt>
                <c:pt idx="8">
                  <c:v>200470529782854.63</c:v>
                </c:pt>
                <c:pt idx="9">
                  <c:v>224243322576183.81</c:v>
                </c:pt>
                <c:pt idx="10">
                  <c:v>227581856061711.28</c:v>
                </c:pt>
                <c:pt idx="11">
                  <c:v>230423555522968.94</c:v>
                </c:pt>
                <c:pt idx="12">
                  <c:v>232809434182919.19</c:v>
                </c:pt>
                <c:pt idx="13">
                  <c:v>234780809190889.53</c:v>
                </c:pt>
                <c:pt idx="14">
                  <c:v>236377889862030.28</c:v>
                </c:pt>
                <c:pt idx="15">
                  <c:v>237638843711420.09</c:v>
                </c:pt>
                <c:pt idx="16">
                  <c:v>238599235176061.75</c:v>
                </c:pt>
                <c:pt idx="17">
                  <c:v>239291742011613.97</c:v>
                </c:pt>
                <c:pt idx="18">
                  <c:v>239746069778118.19</c:v>
                </c:pt>
                <c:pt idx="19">
                  <c:v>239989001199881.5</c:v>
                </c:pt>
                <c:pt idx="20">
                  <c:v>240044532210732.22</c:v>
                </c:pt>
                <c:pt idx="21">
                  <c:v>239934059212801.75</c:v>
                </c:pt>
                <c:pt idx="22">
                  <c:v>239676592280537.5</c:v>
                </c:pt>
                <c:pt idx="23">
                  <c:v>239288976915658.66</c:v>
                </c:pt>
                <c:pt idx="24">
                  <c:v>238786112849214.47</c:v>
                </c:pt>
                <c:pt idx="25">
                  <c:v>238181162676794.34</c:v>
                </c:pt>
                <c:pt idx="26">
                  <c:v>237485746159307.38</c:v>
                </c:pt>
                <c:pt idx="27">
                  <c:v>236710118129173.06</c:v>
                </c:pt>
                <c:pt idx="28">
                  <c:v>235863329356976.31</c:v>
                </c:pt>
                <c:pt idx="29">
                  <c:v>234953370648946.66</c:v>
                </c:pt>
                <c:pt idx="30">
                  <c:v>233987301006994.59</c:v>
                </c:pt>
                <c:pt idx="31">
                  <c:v>232971360998910.03</c:v>
                </c:pt>
                <c:pt idx="32">
                  <c:v>231911072635825.97</c:v>
                </c:pt>
                <c:pt idx="33">
                  <c:v>230811327093754.66</c:v>
                </c:pt>
                <c:pt idx="34">
                  <c:v>229676461586212.59</c:v>
                </c:pt>
                <c:pt idx="35">
                  <c:v>228510326623335.44</c:v>
                </c:pt>
                <c:pt idx="36">
                  <c:v>227316344798478.88</c:v>
                </c:pt>
                <c:pt idx="37">
                  <c:v>226097562138886.13</c:v>
                </c:pt>
                <c:pt idx="38">
                  <c:v>224856692950673.59</c:v>
                </c:pt>
                <c:pt idx="39">
                  <c:v>223596158985382.91</c:v>
                </c:pt>
                <c:pt idx="40">
                  <c:v>222318123658603.72</c:v>
                </c:pt>
                <c:pt idx="41">
                  <c:v>221024521962302.06</c:v>
                </c:pt>
                <c:pt idx="42">
                  <c:v>219717086632128.5</c:v>
                </c:pt>
                <c:pt idx="43">
                  <c:v>218397371059121.69</c:v>
                </c:pt>
                <c:pt idx="44">
                  <c:v>217066769371535.41</c:v>
                </c:pt>
                <c:pt idx="45">
                  <c:v>215726534056499.81</c:v>
                </c:pt>
                <c:pt idx="46">
                  <c:v>214377791442099.16</c:v>
                </c:pt>
                <c:pt idx="47">
                  <c:v>213021555317711.16</c:v>
                </c:pt>
                <c:pt idx="48">
                  <c:v>211658738933143.66</c:v>
                </c:pt>
              </c:numCache>
            </c:numRef>
          </c:val>
          <c:extLst>
            <c:ext xmlns:c16="http://schemas.microsoft.com/office/drawing/2014/chart" uri="{C3380CC4-5D6E-409C-BE32-E72D297353CC}">
              <c16:uniqueId val="{0000000F-5706-4391-B3FD-62E1FD469BB7}"/>
            </c:ext>
          </c:extLst>
        </c:ser>
        <c:ser>
          <c:idx val="16"/>
          <c:order val="16"/>
          <c:tx>
            <c:strRef>
              <c:f>'Predicted Energy Consumption'!$B$115</c:f>
              <c:strCache>
                <c:ptCount val="1"/>
                <c:pt idx="0">
                  <c:v>computers and electronics 26</c:v>
                </c:pt>
              </c:strCache>
            </c:strRef>
          </c:tx>
          <c:spPr>
            <a:solidFill>
              <a:schemeClr val="accent5">
                <a:lumMod val="80000"/>
                <a:lumOff val="20000"/>
              </a:schemeClr>
            </a:solidFill>
            <a:ln>
              <a:noFill/>
            </a:ln>
            <a:effectLst/>
          </c:spPr>
          <c:cat>
            <c:numRef>
              <c:f>'Predicted Energy Consumption'!$C$98:$AY$98</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Consumption'!$C$115:$AY$115</c:f>
              <c:numCache>
                <c:formatCode>0.00E+00</c:formatCode>
                <c:ptCount val="49"/>
                <c:pt idx="0">
                  <c:v>30848438023446.82</c:v>
                </c:pt>
                <c:pt idx="1">
                  <c:v>29559944243709.945</c:v>
                </c:pt>
                <c:pt idx="2">
                  <c:v>25716882286373.75</c:v>
                </c:pt>
                <c:pt idx="3">
                  <c:v>25400485670971.828</c:v>
                </c:pt>
                <c:pt idx="4">
                  <c:v>22339992427889.012</c:v>
                </c:pt>
                <c:pt idx="5">
                  <c:v>16709590587076.502</c:v>
                </c:pt>
                <c:pt idx="6">
                  <c:v>6919525255463.9639</c:v>
                </c:pt>
                <c:pt idx="7">
                  <c:v>3626026053502.2861</c:v>
                </c:pt>
                <c:pt idx="8">
                  <c:v>3443234877092.0518</c:v>
                </c:pt>
                <c:pt idx="9">
                  <c:v>3857448539324.4561</c:v>
                </c:pt>
                <c:pt idx="10">
                  <c:v>3689267459481.2363</c:v>
                </c:pt>
                <c:pt idx="11">
                  <c:v>3479494719117.3169</c:v>
                </c:pt>
                <c:pt idx="12">
                  <c:v>3234344964984.9551</c:v>
                </c:pt>
                <c:pt idx="13">
                  <c:v>2958860393298.1826</c:v>
                </c:pt>
                <c:pt idx="14">
                  <c:v>2657338268082.6074</c:v>
                </c:pt>
                <c:pt idx="15">
                  <c:v>2333540002449.6367</c:v>
                </c:pt>
                <c:pt idx="16">
                  <c:v>2305510915305.3662</c:v>
                </c:pt>
                <c:pt idx="17">
                  <c:v>2327615962308.5874</c:v>
                </c:pt>
                <c:pt idx="18">
                  <c:v>2345587513094.0269</c:v>
                </c:pt>
                <c:pt idx="19">
                  <c:v>2359844801828.4561</c:v>
                </c:pt>
                <c:pt idx="20">
                  <c:v>2370764283114.5298</c:v>
                </c:pt>
                <c:pt idx="21">
                  <c:v>2378684039456.7847</c:v>
                </c:pt>
                <c:pt idx="22">
                  <c:v>2383907605374.4946</c:v>
                </c:pt>
                <c:pt idx="23">
                  <c:v>2386707394359.8354</c:v>
                </c:pt>
                <c:pt idx="24">
                  <c:v>2387327814630.2729</c:v>
                </c:pt>
                <c:pt idx="25">
                  <c:v>2385988113843.375</c:v>
                </c:pt>
                <c:pt idx="26">
                  <c:v>2376889177826.9683</c:v>
                </c:pt>
                <c:pt idx="27">
                  <c:v>2361102673159.2925</c:v>
                </c:pt>
                <c:pt idx="28">
                  <c:v>2342829884685.084</c:v>
                </c:pt>
                <c:pt idx="29">
                  <c:v>2322251490169.7236</c:v>
                </c:pt>
                <c:pt idx="30">
                  <c:v>2299532846817.981</c:v>
                </c:pt>
                <c:pt idx="31">
                  <c:v>2274825355965.3511</c:v>
                </c:pt>
                <c:pt idx="32">
                  <c:v>2248267725817.7939</c:v>
                </c:pt>
                <c:pt idx="33">
                  <c:v>2219987131261.7832</c:v>
                </c:pt>
                <c:pt idx="34">
                  <c:v>2190100273217.0852</c:v>
                </c:pt>
                <c:pt idx="35">
                  <c:v>2158714342188.8083</c:v>
                </c:pt>
                <c:pt idx="36">
                  <c:v>2125927891957.6321</c:v>
                </c:pt>
                <c:pt idx="37">
                  <c:v>2091831629997.5178</c:v>
                </c:pt>
                <c:pt idx="38">
                  <c:v>2056509131426.8064</c:v>
                </c:pt>
                <c:pt idx="39">
                  <c:v>2020037483224.5049</c:v>
                </c:pt>
                <c:pt idx="40">
                  <c:v>1982487865183.8972</c:v>
                </c:pt>
                <c:pt idx="41">
                  <c:v>1943926073702.8604</c:v>
                </c:pt>
                <c:pt idx="42">
                  <c:v>1904412994076.0015</c:v>
                </c:pt>
                <c:pt idx="43">
                  <c:v>1864005026494.687</c:v>
                </c:pt>
                <c:pt idx="44">
                  <c:v>1822754470499.7207</c:v>
                </c:pt>
                <c:pt idx="45">
                  <c:v>1780709872183.9546</c:v>
                </c:pt>
                <c:pt idx="46">
                  <c:v>1737916338018.9863</c:v>
                </c:pt>
                <c:pt idx="47">
                  <c:v>1694415818784.3193</c:v>
                </c:pt>
                <c:pt idx="48">
                  <c:v>1650247366715.0823</c:v>
                </c:pt>
              </c:numCache>
            </c:numRef>
          </c:val>
          <c:extLst>
            <c:ext xmlns:c16="http://schemas.microsoft.com/office/drawing/2014/chart" uri="{C3380CC4-5D6E-409C-BE32-E72D297353CC}">
              <c16:uniqueId val="{00000010-5706-4391-B3FD-62E1FD469BB7}"/>
            </c:ext>
          </c:extLst>
        </c:ser>
        <c:ser>
          <c:idx val="17"/>
          <c:order val="17"/>
          <c:tx>
            <c:strRef>
              <c:f>'Predicted Energy Consumption'!$B$116</c:f>
              <c:strCache>
                <c:ptCount val="1"/>
                <c:pt idx="0">
                  <c:v>appliances and electrical equipment 27</c:v>
                </c:pt>
              </c:strCache>
            </c:strRef>
          </c:tx>
          <c:spPr>
            <a:solidFill>
              <a:schemeClr val="accent6">
                <a:lumMod val="80000"/>
                <a:lumOff val="20000"/>
              </a:schemeClr>
            </a:solidFill>
            <a:ln>
              <a:noFill/>
            </a:ln>
            <a:effectLst/>
          </c:spPr>
          <c:cat>
            <c:numRef>
              <c:f>'Predicted Energy Consumption'!$C$98:$AY$98</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Consumption'!$C$116:$AY$116</c:f>
              <c:numCache>
                <c:formatCode>0.00E+00</c:formatCode>
                <c:ptCount val="49"/>
                <c:pt idx="0">
                  <c:v>76357761060705.922</c:v>
                </c:pt>
                <c:pt idx="1">
                  <c:v>75536979013954.563</c:v>
                </c:pt>
                <c:pt idx="2">
                  <c:v>57108120579588.281</c:v>
                </c:pt>
                <c:pt idx="3">
                  <c:v>50572562485673.156</c:v>
                </c:pt>
                <c:pt idx="4">
                  <c:v>35476242797952.352</c:v>
                </c:pt>
                <c:pt idx="5">
                  <c:v>21135741107923.34</c:v>
                </c:pt>
                <c:pt idx="6">
                  <c:v>5480974301028.709</c:v>
                </c:pt>
                <c:pt idx="7">
                  <c:v>3337097367878.6772</c:v>
                </c:pt>
                <c:pt idx="8">
                  <c:v>2257548925016.6235</c:v>
                </c:pt>
                <c:pt idx="9">
                  <c:v>2354401792131.0537</c:v>
                </c:pt>
                <c:pt idx="10">
                  <c:v>2349337472766.6401</c:v>
                </c:pt>
                <c:pt idx="11">
                  <c:v>2243387161875.8613</c:v>
                </c:pt>
                <c:pt idx="12">
                  <c:v>2133168667394.9819</c:v>
                </c:pt>
                <c:pt idx="13">
                  <c:v>2019482482964.1028</c:v>
                </c:pt>
                <c:pt idx="14">
                  <c:v>1903059926280.834</c:v>
                </c:pt>
                <c:pt idx="15">
                  <c:v>1784556638188.0793</c:v>
                </c:pt>
                <c:pt idx="16">
                  <c:v>1664550923448.7046</c:v>
                </c:pt>
                <c:pt idx="17">
                  <c:v>1543545898608.5713</c:v>
                </c:pt>
                <c:pt idx="18">
                  <c:v>1421974162801.9075</c:v>
                </c:pt>
                <c:pt idx="19">
                  <c:v>1300203898682.8906</c:v>
                </c:pt>
                <c:pt idx="20">
                  <c:v>1178545593502.4604</c:v>
                </c:pt>
                <c:pt idx="21">
                  <c:v>1057258828736.3394</c:v>
                </c:pt>
                <c:pt idx="22">
                  <c:v>936558790005.01343</c:v>
                </c:pt>
                <c:pt idx="23">
                  <c:v>848331369313.27209</c:v>
                </c:pt>
                <c:pt idx="24">
                  <c:v>855801122434.6792</c:v>
                </c:pt>
                <c:pt idx="25">
                  <c:v>862763968621.04541</c:v>
                </c:pt>
                <c:pt idx="26">
                  <c:v>869262494735.20667</c:v>
                </c:pt>
                <c:pt idx="27">
                  <c:v>875335287263.06543</c:v>
                </c:pt>
                <c:pt idx="28">
                  <c:v>881017297399.90588</c:v>
                </c:pt>
                <c:pt idx="29">
                  <c:v>886340185574.42249</c:v>
                </c:pt>
                <c:pt idx="30">
                  <c:v>891332641777.70447</c:v>
                </c:pt>
                <c:pt idx="31">
                  <c:v>896020680133.24207</c:v>
                </c:pt>
                <c:pt idx="32">
                  <c:v>900427907541.86829</c:v>
                </c:pt>
                <c:pt idx="33">
                  <c:v>904575767147.37378</c:v>
                </c:pt>
                <c:pt idx="34">
                  <c:v>908483757931.91333</c:v>
                </c:pt>
                <c:pt idx="35">
                  <c:v>912169632069.97534</c:v>
                </c:pt>
                <c:pt idx="36">
                  <c:v>915649571819.51404</c:v>
                </c:pt>
                <c:pt idx="37">
                  <c:v>918938347765.24866</c:v>
                </c:pt>
                <c:pt idx="38">
                  <c:v>922049460190.71497</c:v>
                </c:pt>
                <c:pt idx="39">
                  <c:v>924995265270.71033</c:v>
                </c:pt>
                <c:pt idx="40">
                  <c:v>927787087664.22754</c:v>
                </c:pt>
                <c:pt idx="41">
                  <c:v>930435320962.74463</c:v>
                </c:pt>
                <c:pt idx="42">
                  <c:v>932949517319.63708</c:v>
                </c:pt>
                <c:pt idx="43">
                  <c:v>935338467459.05762</c:v>
                </c:pt>
                <c:pt idx="44">
                  <c:v>937610272140.65967</c:v>
                </c:pt>
                <c:pt idx="45">
                  <c:v>939772406042.61145</c:v>
                </c:pt>
                <c:pt idx="46">
                  <c:v>941831774919.95544</c:v>
                </c:pt>
                <c:pt idx="47">
                  <c:v>943794766799.74084</c:v>
                </c:pt>
                <c:pt idx="48">
                  <c:v>945667297887.36133</c:v>
                </c:pt>
              </c:numCache>
            </c:numRef>
          </c:val>
          <c:extLst>
            <c:ext xmlns:c16="http://schemas.microsoft.com/office/drawing/2014/chart" uri="{C3380CC4-5D6E-409C-BE32-E72D297353CC}">
              <c16:uniqueId val="{00000011-5706-4391-B3FD-62E1FD469BB7}"/>
            </c:ext>
          </c:extLst>
        </c:ser>
        <c:ser>
          <c:idx val="18"/>
          <c:order val="18"/>
          <c:tx>
            <c:strRef>
              <c:f>'Predicted Energy Consumption'!$B$117</c:f>
              <c:strCache>
                <c:ptCount val="1"/>
                <c:pt idx="0">
                  <c:v>other machinery 28</c:v>
                </c:pt>
              </c:strCache>
            </c:strRef>
          </c:tx>
          <c:spPr>
            <a:solidFill>
              <a:schemeClr val="accent1">
                <a:lumMod val="80000"/>
              </a:schemeClr>
            </a:solidFill>
            <a:ln>
              <a:noFill/>
            </a:ln>
            <a:effectLst/>
          </c:spPr>
          <c:cat>
            <c:numRef>
              <c:f>'Predicted Energy Consumption'!$C$98:$AY$98</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Consumption'!$C$117:$AY$117</c:f>
              <c:numCache>
                <c:formatCode>0.00E+00</c:formatCode>
                <c:ptCount val="49"/>
                <c:pt idx="0">
                  <c:v>19706870968015.582</c:v>
                </c:pt>
                <c:pt idx="1">
                  <c:v>18137745504183.5</c:v>
                </c:pt>
                <c:pt idx="2">
                  <c:v>7367071515692.7471</c:v>
                </c:pt>
                <c:pt idx="3">
                  <c:v>6864711000844.1738</c:v>
                </c:pt>
                <c:pt idx="4">
                  <c:v>6609192963576.2891</c:v>
                </c:pt>
                <c:pt idx="5">
                  <c:v>5333452631915.1738</c:v>
                </c:pt>
                <c:pt idx="6">
                  <c:v>668226520899.34387</c:v>
                </c:pt>
                <c:pt idx="7">
                  <c:v>399905938628.74652</c:v>
                </c:pt>
                <c:pt idx="8">
                  <c:v>812812516038.84277</c:v>
                </c:pt>
                <c:pt idx="9">
                  <c:v>237737434955.9259</c:v>
                </c:pt>
                <c:pt idx="10">
                  <c:v>180266657323.39725</c:v>
                </c:pt>
                <c:pt idx="11">
                  <c:v>172424749815.80472</c:v>
                </c:pt>
                <c:pt idx="12">
                  <c:v>164430192782.45761</c:v>
                </c:pt>
                <c:pt idx="13">
                  <c:v>156379372330.14111</c:v>
                </c:pt>
                <c:pt idx="14">
                  <c:v>148337069282.18573</c:v>
                </c:pt>
                <c:pt idx="15">
                  <c:v>140348522869.77487</c:v>
                </c:pt>
                <c:pt idx="16">
                  <c:v>132446011231.1543</c:v>
                </c:pt>
                <c:pt idx="17">
                  <c:v>124652720154.43741</c:v>
                </c:pt>
                <c:pt idx="18">
                  <c:v>116985188080.59349</c:v>
                </c:pt>
                <c:pt idx="19">
                  <c:v>109454955098.65398</c:v>
                </c:pt>
                <c:pt idx="20">
                  <c:v>106546944530.46797</c:v>
                </c:pt>
                <c:pt idx="21">
                  <c:v>106816606571.04893</c:v>
                </c:pt>
                <c:pt idx="22">
                  <c:v>107035581746.86485</c:v>
                </c:pt>
                <c:pt idx="23">
                  <c:v>107210203028.05269</c:v>
                </c:pt>
                <c:pt idx="24">
                  <c:v>107346038239.08719</c:v>
                </c:pt>
                <c:pt idx="25">
                  <c:v>107447975072.85539</c:v>
                </c:pt>
                <c:pt idx="26">
                  <c:v>107520299826.12585</c:v>
                </c:pt>
                <c:pt idx="27">
                  <c:v>107566769139.77568</c:v>
                </c:pt>
                <c:pt idx="28">
                  <c:v>107590674578.37419</c:v>
                </c:pt>
                <c:pt idx="29">
                  <c:v>107594900235.13867</c:v>
                </c:pt>
                <c:pt idx="30">
                  <c:v>107581973759.30606</c:v>
                </c:pt>
                <c:pt idx="31">
                  <c:v>107554111317.31453</c:v>
                </c:pt>
                <c:pt idx="32">
                  <c:v>107513257048.67747</c:v>
                </c:pt>
                <c:pt idx="33">
                  <c:v>107461117584.70377</c:v>
                </c:pt>
                <c:pt idx="34">
                  <c:v>107399192179.11407</c:v>
                </c:pt>
                <c:pt idx="35">
                  <c:v>107328798965.10043</c:v>
                </c:pt>
                <c:pt idx="36">
                  <c:v>107251097810.94289</c:v>
                </c:pt>
                <c:pt idx="37">
                  <c:v>107167110200.67569</c:v>
                </c:pt>
                <c:pt idx="38">
                  <c:v>107077736520.80898</c:v>
                </c:pt>
                <c:pt idx="39">
                  <c:v>106983771090.50085</c:v>
                </c:pt>
                <c:pt idx="40">
                  <c:v>106885915232.02289</c:v>
                </c:pt>
                <c:pt idx="41">
                  <c:v>106784788641.37463</c:v>
                </c:pt>
                <c:pt idx="42">
                  <c:v>106680939285.60272</c:v>
                </c:pt>
                <c:pt idx="43">
                  <c:v>106574852023.8132</c:v>
                </c:pt>
                <c:pt idx="44">
                  <c:v>106466956122.70079</c:v>
                </c:pt>
                <c:pt idx="45">
                  <c:v>106357631814.53922</c:v>
                </c:pt>
                <c:pt idx="46">
                  <c:v>106247216025.56163</c:v>
                </c:pt>
                <c:pt idx="47">
                  <c:v>106136007385.26016</c:v>
                </c:pt>
                <c:pt idx="48">
                  <c:v>106024270612.0817</c:v>
                </c:pt>
              </c:numCache>
            </c:numRef>
          </c:val>
          <c:extLst>
            <c:ext xmlns:c16="http://schemas.microsoft.com/office/drawing/2014/chart" uri="{C3380CC4-5D6E-409C-BE32-E72D297353CC}">
              <c16:uniqueId val="{00000012-5706-4391-B3FD-62E1FD469BB7}"/>
            </c:ext>
          </c:extLst>
        </c:ser>
        <c:ser>
          <c:idx val="19"/>
          <c:order val="19"/>
          <c:tx>
            <c:strRef>
              <c:f>'Predicted Energy Consumption'!$B$118</c:f>
              <c:strCache>
                <c:ptCount val="1"/>
                <c:pt idx="0">
                  <c:v>road vehicles 29</c:v>
                </c:pt>
              </c:strCache>
            </c:strRef>
          </c:tx>
          <c:spPr>
            <a:solidFill>
              <a:schemeClr val="accent2">
                <a:lumMod val="80000"/>
              </a:schemeClr>
            </a:solidFill>
            <a:ln>
              <a:noFill/>
            </a:ln>
            <a:effectLst/>
          </c:spPr>
          <c:cat>
            <c:numRef>
              <c:f>'Predicted Energy Consumption'!$C$98:$AY$98</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Consumption'!$C$118:$AY$118</c:f>
              <c:numCache>
                <c:formatCode>0.00E+00</c:formatCode>
                <c:ptCount val="49"/>
                <c:pt idx="0">
                  <c:v>118101871289562.53</c:v>
                </c:pt>
                <c:pt idx="1">
                  <c:v>117275599106909.84</c:v>
                </c:pt>
                <c:pt idx="2">
                  <c:v>94041206633753.094</c:v>
                </c:pt>
                <c:pt idx="3">
                  <c:v>80194031624013.078</c:v>
                </c:pt>
                <c:pt idx="4">
                  <c:v>65632323255683.578</c:v>
                </c:pt>
                <c:pt idx="5">
                  <c:v>38471930656561.922</c:v>
                </c:pt>
                <c:pt idx="6">
                  <c:v>15815078699388.283</c:v>
                </c:pt>
                <c:pt idx="7">
                  <c:v>7979671787043.3115</c:v>
                </c:pt>
                <c:pt idx="8">
                  <c:v>6148581328656.6777</c:v>
                </c:pt>
                <c:pt idx="9">
                  <c:v>6555149604828.6543</c:v>
                </c:pt>
                <c:pt idx="10">
                  <c:v>6441672852560.7305</c:v>
                </c:pt>
                <c:pt idx="11">
                  <c:v>6300620064827.8203</c:v>
                </c:pt>
                <c:pt idx="12">
                  <c:v>6107314762764.5674</c:v>
                </c:pt>
                <c:pt idx="13">
                  <c:v>5767447107612.1797</c:v>
                </c:pt>
                <c:pt idx="14">
                  <c:v>5415841032669.6484</c:v>
                </c:pt>
                <c:pt idx="15">
                  <c:v>5055514735054.0742</c:v>
                </c:pt>
                <c:pt idx="16">
                  <c:v>4688908135195.5088</c:v>
                </c:pt>
                <c:pt idx="17">
                  <c:v>4318017219121.2871</c:v>
                </c:pt>
                <c:pt idx="18">
                  <c:v>3944484142189.3472</c:v>
                </c:pt>
                <c:pt idx="19">
                  <c:v>3569662411218.7031</c:v>
                </c:pt>
                <c:pt idx="20">
                  <c:v>3194666838490.4414</c:v>
                </c:pt>
                <c:pt idx="21">
                  <c:v>2820413372550.293</c:v>
                </c:pt>
                <c:pt idx="22">
                  <c:v>2447651661200.478</c:v>
                </c:pt>
                <c:pt idx="23">
                  <c:v>2076992066765.4165</c:v>
                </c:pt>
                <c:pt idx="24">
                  <c:v>1831260139865.7339</c:v>
                </c:pt>
                <c:pt idx="25">
                  <c:v>1846670699781.6287</c:v>
                </c:pt>
                <c:pt idx="26">
                  <c:v>1861068722437.0898</c:v>
                </c:pt>
                <c:pt idx="27">
                  <c:v>1874537494051.9338</c:v>
                </c:pt>
                <c:pt idx="28">
                  <c:v>1887152528003.9019</c:v>
                </c:pt>
                <c:pt idx="29">
                  <c:v>1898982292510.1072</c:v>
                </c:pt>
                <c:pt idx="30">
                  <c:v>1910088888883.3049</c:v>
                </c:pt>
                <c:pt idx="31">
                  <c:v>1920528676547.9211</c:v>
                </c:pt>
                <c:pt idx="32">
                  <c:v>1930352844074.8079</c:v>
                </c:pt>
                <c:pt idx="33">
                  <c:v>1939607927515.6277</c:v>
                </c:pt>
                <c:pt idx="34">
                  <c:v>1948336278583.5068</c:v>
                </c:pt>
                <c:pt idx="35">
                  <c:v>1956576485959.0896</c:v>
                </c:pt>
                <c:pt idx="36">
                  <c:v>1964363753363.2856</c:v>
                </c:pt>
                <c:pt idx="37">
                  <c:v>1971730238148.3711</c:v>
                </c:pt>
                <c:pt idx="38">
                  <c:v>1978705354104.3684</c:v>
                </c:pt>
                <c:pt idx="39">
                  <c:v>1985316042017.4539</c:v>
                </c:pt>
                <c:pt idx="40">
                  <c:v>1991587011296.0808</c:v>
                </c:pt>
                <c:pt idx="41">
                  <c:v>1997540955726.8308</c:v>
                </c:pt>
                <c:pt idx="42">
                  <c:v>2003198746156.8157</c:v>
                </c:pt>
                <c:pt idx="43">
                  <c:v>2008579602636.0046</c:v>
                </c:pt>
                <c:pt idx="44">
                  <c:v>2013701248298.9578</c:v>
                </c:pt>
                <c:pt idx="45">
                  <c:v>2018580047027.4211</c:v>
                </c:pt>
                <c:pt idx="46">
                  <c:v>2023231126714.1938</c:v>
                </c:pt>
                <c:pt idx="47">
                  <c:v>2027668489747.4207</c:v>
                </c:pt>
                <c:pt idx="48">
                  <c:v>2031905112151.844</c:v>
                </c:pt>
              </c:numCache>
            </c:numRef>
          </c:val>
          <c:extLst>
            <c:ext xmlns:c16="http://schemas.microsoft.com/office/drawing/2014/chart" uri="{C3380CC4-5D6E-409C-BE32-E72D297353CC}">
              <c16:uniqueId val="{00000013-5706-4391-B3FD-62E1FD469BB7}"/>
            </c:ext>
          </c:extLst>
        </c:ser>
        <c:ser>
          <c:idx val="20"/>
          <c:order val="20"/>
          <c:tx>
            <c:strRef>
              <c:f>'Predicted Energy Consumption'!$B$119</c:f>
              <c:strCache>
                <c:ptCount val="1"/>
                <c:pt idx="0">
                  <c:v>nonroad vehicles 30</c:v>
                </c:pt>
              </c:strCache>
            </c:strRef>
          </c:tx>
          <c:spPr>
            <a:solidFill>
              <a:schemeClr val="accent3">
                <a:lumMod val="80000"/>
              </a:schemeClr>
            </a:solidFill>
            <a:ln>
              <a:noFill/>
            </a:ln>
            <a:effectLst/>
          </c:spPr>
          <c:cat>
            <c:numRef>
              <c:f>'Predicted Energy Consumption'!$C$98:$AY$98</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Consumption'!$C$119:$AY$119</c:f>
              <c:numCache>
                <c:formatCode>0.00E+00</c:formatCode>
                <c:ptCount val="49"/>
                <c:pt idx="0">
                  <c:v>55604940913791.438</c:v>
                </c:pt>
                <c:pt idx="1">
                  <c:v>50429815540096.766</c:v>
                </c:pt>
                <c:pt idx="2">
                  <c:v>26742243929551.223</c:v>
                </c:pt>
                <c:pt idx="3">
                  <c:v>20930001288557.379</c:v>
                </c:pt>
                <c:pt idx="4">
                  <c:v>16105048088212.582</c:v>
                </c:pt>
                <c:pt idx="5">
                  <c:v>19296450894045.086</c:v>
                </c:pt>
                <c:pt idx="6">
                  <c:v>10359204965310.604</c:v>
                </c:pt>
                <c:pt idx="7">
                  <c:v>5756946421367.1719</c:v>
                </c:pt>
                <c:pt idx="8">
                  <c:v>4681124416304.5977</c:v>
                </c:pt>
                <c:pt idx="9">
                  <c:v>4268096441868.9917</c:v>
                </c:pt>
                <c:pt idx="10">
                  <c:v>4268931634881.7017</c:v>
                </c:pt>
                <c:pt idx="11">
                  <c:v>4274230550350.6675</c:v>
                </c:pt>
                <c:pt idx="12">
                  <c:v>4286016907429.2305</c:v>
                </c:pt>
                <c:pt idx="13">
                  <c:v>4305738845142.271</c:v>
                </c:pt>
                <c:pt idx="14">
                  <c:v>4334353307609.356</c:v>
                </c:pt>
                <c:pt idx="15">
                  <c:v>4372413202087.2227</c:v>
                </c:pt>
                <c:pt idx="16">
                  <c:v>4420149718329.4824</c:v>
                </c:pt>
                <c:pt idx="17">
                  <c:v>4477545666175.5</c:v>
                </c:pt>
                <c:pt idx="18">
                  <c:v>4544398121338.8936</c:v>
                </c:pt>
                <c:pt idx="19">
                  <c:v>4620370230350.7471</c:v>
                </c:pt>
                <c:pt idx="20">
                  <c:v>4705032928572.3955</c:v>
                </c:pt>
                <c:pt idx="21">
                  <c:v>4797897770850.6484</c:v>
                </c:pt>
                <c:pt idx="22">
                  <c:v>4898442224942.7002</c:v>
                </c:pt>
                <c:pt idx="23">
                  <c:v>5006128752747.4229</c:v>
                </c:pt>
                <c:pt idx="24">
                  <c:v>5120418885648.3223</c:v>
                </c:pt>
                <c:pt idx="25">
                  <c:v>5240783340821.5859</c:v>
                </c:pt>
                <c:pt idx="26">
                  <c:v>5366709057164.6016</c:v>
                </c:pt>
                <c:pt idx="27">
                  <c:v>5497703870287.0684</c:v>
                </c:pt>
                <c:pt idx="28">
                  <c:v>5633299404431.8506</c:v>
                </c:pt>
                <c:pt idx="29">
                  <c:v>5773052638270.9199</c:v>
                </c:pt>
                <c:pt idx="30">
                  <c:v>5916546501168.5752</c:v>
                </c:pt>
                <c:pt idx="31">
                  <c:v>6063389774940.1406</c:v>
                </c:pt>
                <c:pt idx="32">
                  <c:v>6213216510932.8174</c:v>
                </c:pt>
                <c:pt idx="33">
                  <c:v>6365685120802.2295</c:v>
                </c:pt>
                <c:pt idx="34">
                  <c:v>6520477259203.4277</c:v>
                </c:pt>
                <c:pt idx="35">
                  <c:v>6677296585568.46</c:v>
                </c:pt>
                <c:pt idx="36">
                  <c:v>6835867468344.377</c:v>
                </c:pt>
                <c:pt idx="37">
                  <c:v>6995933676969.9775</c:v>
                </c:pt>
                <c:pt idx="38">
                  <c:v>7157257093218.8936</c:v>
                </c:pt>
                <c:pt idx="39">
                  <c:v>7181404188441.2734</c:v>
                </c:pt>
                <c:pt idx="40">
                  <c:v>7171915358888.7979</c:v>
                </c:pt>
                <c:pt idx="41">
                  <c:v>7161087405273.2197</c:v>
                </c:pt>
                <c:pt idx="42">
                  <c:v>7149010175293.6289</c:v>
                </c:pt>
                <c:pt idx="43">
                  <c:v>7135766303346.2988</c:v>
                </c:pt>
                <c:pt idx="44">
                  <c:v>7121431888062.4844</c:v>
                </c:pt>
                <c:pt idx="45">
                  <c:v>7106077097834.3418</c:v>
                </c:pt>
                <c:pt idx="46">
                  <c:v>7089766712542.251</c:v>
                </c:pt>
                <c:pt idx="47">
                  <c:v>7072560608759.123</c:v>
                </c:pt>
                <c:pt idx="48">
                  <c:v>7054514194864.3955</c:v>
                </c:pt>
              </c:numCache>
            </c:numRef>
          </c:val>
          <c:extLst>
            <c:ext xmlns:c16="http://schemas.microsoft.com/office/drawing/2014/chart" uri="{C3380CC4-5D6E-409C-BE32-E72D297353CC}">
              <c16:uniqueId val="{00000014-5706-4391-B3FD-62E1FD469BB7}"/>
            </c:ext>
          </c:extLst>
        </c:ser>
        <c:ser>
          <c:idx val="21"/>
          <c:order val="21"/>
          <c:tx>
            <c:strRef>
              <c:f>'Predicted Energy Consumption'!$B$120</c:f>
              <c:strCache>
                <c:ptCount val="1"/>
                <c:pt idx="0">
                  <c:v>other manufacturing 31T33</c:v>
                </c:pt>
              </c:strCache>
            </c:strRef>
          </c:tx>
          <c:spPr>
            <a:solidFill>
              <a:schemeClr val="accent4">
                <a:lumMod val="80000"/>
              </a:schemeClr>
            </a:solidFill>
            <a:ln>
              <a:noFill/>
            </a:ln>
            <a:effectLst/>
          </c:spPr>
          <c:cat>
            <c:numRef>
              <c:f>'Predicted Energy Consumption'!$C$98:$AY$98</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Consumption'!$C$120:$AY$120</c:f>
              <c:numCache>
                <c:formatCode>0.00E+00</c:formatCode>
                <c:ptCount val="49"/>
                <c:pt idx="0">
                  <c:v>313230712762741.44</c:v>
                </c:pt>
                <c:pt idx="1">
                  <c:v>267427053648392.19</c:v>
                </c:pt>
                <c:pt idx="2">
                  <c:v>256911505964352.5</c:v>
                </c:pt>
                <c:pt idx="3">
                  <c:v>241345706485585.56</c:v>
                </c:pt>
                <c:pt idx="4">
                  <c:v>232808048502835.19</c:v>
                </c:pt>
                <c:pt idx="5">
                  <c:v>156245819688123.63</c:v>
                </c:pt>
                <c:pt idx="6">
                  <c:v>107036687678666.48</c:v>
                </c:pt>
                <c:pt idx="7">
                  <c:v>69385717163693.281</c:v>
                </c:pt>
                <c:pt idx="8">
                  <c:v>113584705586912.77</c:v>
                </c:pt>
                <c:pt idx="9">
                  <c:v>110497922724540.36</c:v>
                </c:pt>
                <c:pt idx="10">
                  <c:v>105761147866828.91</c:v>
                </c:pt>
                <c:pt idx="11">
                  <c:v>101279990291106.89</c:v>
                </c:pt>
                <c:pt idx="12">
                  <c:v>97014916844948.203</c:v>
                </c:pt>
                <c:pt idx="13">
                  <c:v>92938297022788.578</c:v>
                </c:pt>
                <c:pt idx="14">
                  <c:v>89029477275364.25</c:v>
                </c:pt>
                <c:pt idx="15">
                  <c:v>85272091537185.203</c:v>
                </c:pt>
                <c:pt idx="16">
                  <c:v>81652544417576.859</c:v>
                </c:pt>
                <c:pt idx="17">
                  <c:v>78159133182073.25</c:v>
                </c:pt>
                <c:pt idx="18">
                  <c:v>74781526889355.328</c:v>
                </c:pt>
                <c:pt idx="19">
                  <c:v>71510448796696.859</c:v>
                </c:pt>
                <c:pt idx="20">
                  <c:v>68337475903744.617</c:v>
                </c:pt>
                <c:pt idx="21">
                  <c:v>65254906666900.984</c:v>
                </c:pt>
                <c:pt idx="22">
                  <c:v>62255668782540.953</c:v>
                </c:pt>
                <c:pt idx="23">
                  <c:v>59333250837316.281</c:v>
                </c:pt>
                <c:pt idx="24">
                  <c:v>56481648474843.57</c:v>
                </c:pt>
                <c:pt idx="25">
                  <c:v>53695319689879.648</c:v>
                </c:pt>
                <c:pt idx="26">
                  <c:v>50969146152426.094</c:v>
                </c:pt>
                <c:pt idx="27">
                  <c:v>48298398784287.945</c:v>
                </c:pt>
                <c:pt idx="28">
                  <c:v>45678706565149.805</c:v>
                </c:pt>
                <c:pt idx="29">
                  <c:v>43106027971189.945</c:v>
                </c:pt>
                <c:pt idx="30">
                  <c:v>40576624685584.844</c:v>
                </c:pt>
                <c:pt idx="31">
                  <c:v>38087037348322.438</c:v>
                </c:pt>
                <c:pt idx="32">
                  <c:v>35634063180079.664</c:v>
                </c:pt>
                <c:pt idx="33">
                  <c:v>33214735349065.527</c:v>
                </c:pt>
                <c:pt idx="34">
                  <c:v>30826303966422.059</c:v>
                </c:pt>
                <c:pt idx="35">
                  <c:v>28466218603889.512</c:v>
                </c:pt>
                <c:pt idx="36">
                  <c:v>26132112231769.109</c:v>
                </c:pt>
                <c:pt idx="37">
                  <c:v>23821786478284.293</c:v>
                </c:pt>
                <c:pt idx="38">
                  <c:v>21533198114459.066</c:v>
                </c:pt>
                <c:pt idx="39">
                  <c:v>19264446672070.809</c:v>
                </c:pt>
                <c:pt idx="40">
                  <c:v>18544636270449.598</c:v>
                </c:pt>
                <c:pt idx="41">
                  <c:v>18757815632704.27</c:v>
                </c:pt>
                <c:pt idx="42">
                  <c:v>18970451824445.652</c:v>
                </c:pt>
                <c:pt idx="43">
                  <c:v>19140933034717.895</c:v>
                </c:pt>
                <c:pt idx="44">
                  <c:v>19140168007583.133</c:v>
                </c:pt>
                <c:pt idx="45">
                  <c:v>19138584731913.098</c:v>
                </c:pt>
                <c:pt idx="46">
                  <c:v>19136266554720.59</c:v>
                </c:pt>
                <c:pt idx="47">
                  <c:v>19133288894614.348</c:v>
                </c:pt>
                <c:pt idx="48">
                  <c:v>19129720072358.242</c:v>
                </c:pt>
              </c:numCache>
            </c:numRef>
          </c:val>
          <c:extLst>
            <c:ext xmlns:c16="http://schemas.microsoft.com/office/drawing/2014/chart" uri="{C3380CC4-5D6E-409C-BE32-E72D297353CC}">
              <c16:uniqueId val="{00000015-5706-4391-B3FD-62E1FD469BB7}"/>
            </c:ext>
          </c:extLst>
        </c:ser>
        <c:ser>
          <c:idx val="22"/>
          <c:order val="22"/>
          <c:tx>
            <c:strRef>
              <c:f>'Predicted Energy Consumption'!$B$121</c:f>
              <c:strCache>
                <c:ptCount val="1"/>
                <c:pt idx="0">
                  <c:v>energy pipelines and gas processing 352T353</c:v>
                </c:pt>
              </c:strCache>
            </c:strRef>
          </c:tx>
          <c:spPr>
            <a:solidFill>
              <a:schemeClr val="accent5">
                <a:lumMod val="80000"/>
              </a:schemeClr>
            </a:solidFill>
            <a:ln>
              <a:noFill/>
            </a:ln>
            <a:effectLst/>
          </c:spPr>
          <c:cat>
            <c:numRef>
              <c:f>'Predicted Energy Consumption'!$C$98:$AY$98</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Consumption'!$C$121:$AY$121</c:f>
              <c:numCache>
                <c:formatCode>0.00E+00</c:formatCode>
                <c:ptCount val="49"/>
                <c:pt idx="0">
                  <c:v>4535784716989.1533</c:v>
                </c:pt>
                <c:pt idx="1">
                  <c:v>3773149260297.4526</c:v>
                </c:pt>
                <c:pt idx="2">
                  <c:v>2400863233922.6401</c:v>
                </c:pt>
                <c:pt idx="3">
                  <c:v>1720903684861.8013</c:v>
                </c:pt>
                <c:pt idx="4">
                  <c:v>519995695014.62878</c:v>
                </c:pt>
                <c:pt idx="5">
                  <c:v>29418277714871.68</c:v>
                </c:pt>
                <c:pt idx="6">
                  <c:v>33381669795016.063</c:v>
                </c:pt>
                <c:pt idx="7">
                  <c:v>28340235069072.41</c:v>
                </c:pt>
                <c:pt idx="8">
                  <c:v>36693083877976.695</c:v>
                </c:pt>
                <c:pt idx="9">
                  <c:v>190348092330.875</c:v>
                </c:pt>
                <c:pt idx="10">
                  <c:v>4235657658819.625</c:v>
                </c:pt>
                <c:pt idx="11">
                  <c:v>15009524703246.25</c:v>
                </c:pt>
                <c:pt idx="12">
                  <c:v>31694426976002.75</c:v>
                </c:pt>
                <c:pt idx="13">
                  <c:v>53516364088604.75</c:v>
                </c:pt>
                <c:pt idx="14">
                  <c:v>79759213775788.25</c:v>
                </c:pt>
                <c:pt idx="15">
                  <c:v>109772167741070.13</c:v>
                </c:pt>
                <c:pt idx="16">
                  <c:v>142972044065485.75</c:v>
                </c:pt>
                <c:pt idx="17">
                  <c:v>169443989996893.69</c:v>
                </c:pt>
                <c:pt idx="18">
                  <c:v>158787900495450.13</c:v>
                </c:pt>
                <c:pt idx="19">
                  <c:v>148950748631674.5</c:v>
                </c:pt>
                <c:pt idx="20">
                  <c:v>139881830047600.63</c:v>
                </c:pt>
                <c:pt idx="21">
                  <c:v>131532414795151.63</c:v>
                </c:pt>
                <c:pt idx="22">
                  <c:v>123856113269831.13</c:v>
                </c:pt>
                <c:pt idx="23">
                  <c:v>116809083357697.5</c:v>
                </c:pt>
                <c:pt idx="24">
                  <c:v>110350120305170.25</c:v>
                </c:pt>
                <c:pt idx="25">
                  <c:v>104440662039595.13</c:v>
                </c:pt>
                <c:pt idx="26">
                  <c:v>99044735281379.375</c:v>
                </c:pt>
                <c:pt idx="27">
                  <c:v>94128861753634.75</c:v>
                </c:pt>
                <c:pt idx="28">
                  <c:v>89661938971297.375</c:v>
                </c:pt>
                <c:pt idx="29">
                  <c:v>85615106302698.75</c:v>
                </c:pt>
                <c:pt idx="30">
                  <c:v>81961604063448.25</c:v>
                </c:pt>
                <c:pt idx="31">
                  <c:v>78676631160221.75</c:v>
                </c:pt>
                <c:pt idx="32">
                  <c:v>75737205107362.25</c:v>
                </c:pt>
                <c:pt idx="33">
                  <c:v>73122026973738.625</c:v>
                </c:pt>
                <c:pt idx="34">
                  <c:v>70811352882687.875</c:v>
                </c:pt>
                <c:pt idx="35">
                  <c:v>68786873006364.375</c:v>
                </c:pt>
                <c:pt idx="36">
                  <c:v>67031598507333.375</c:v>
                </c:pt>
                <c:pt idx="37">
                  <c:v>65529756535510.5</c:v>
                </c:pt>
                <c:pt idx="38">
                  <c:v>64266693151703.5</c:v>
                </c:pt>
                <c:pt idx="39">
                  <c:v>63228783892197.625</c:v>
                </c:pt>
                <c:pt idx="40">
                  <c:v>62403351589646.5</c:v>
                </c:pt>
                <c:pt idx="41">
                  <c:v>61778591008717.25</c:v>
                </c:pt>
                <c:pt idx="42">
                  <c:v>61343499828174</c:v>
                </c:pt>
                <c:pt idx="43">
                  <c:v>61087815495301</c:v>
                </c:pt>
                <c:pt idx="44">
                  <c:v>61001957486763</c:v>
                </c:pt>
                <c:pt idx="45">
                  <c:v>61076974528181.625</c:v>
                </c:pt>
                <c:pt idx="46">
                  <c:v>61304496348365.25</c:v>
                </c:pt>
                <c:pt idx="47">
                  <c:v>61676689571092.375</c:v>
                </c:pt>
                <c:pt idx="48">
                  <c:v>62186217376033.75</c:v>
                </c:pt>
              </c:numCache>
            </c:numRef>
          </c:val>
          <c:extLst>
            <c:ext xmlns:c16="http://schemas.microsoft.com/office/drawing/2014/chart" uri="{C3380CC4-5D6E-409C-BE32-E72D297353CC}">
              <c16:uniqueId val="{00000016-5706-4391-B3FD-62E1FD469BB7}"/>
            </c:ext>
          </c:extLst>
        </c:ser>
        <c:ser>
          <c:idx val="23"/>
          <c:order val="23"/>
          <c:tx>
            <c:strRef>
              <c:f>'Predicted Energy Consumption'!$B$122</c:f>
              <c:strCache>
                <c:ptCount val="1"/>
                <c:pt idx="0">
                  <c:v>water and waste 36T39</c:v>
                </c:pt>
              </c:strCache>
            </c:strRef>
          </c:tx>
          <c:spPr>
            <a:solidFill>
              <a:schemeClr val="accent6">
                <a:lumMod val="80000"/>
              </a:schemeClr>
            </a:solidFill>
            <a:ln>
              <a:noFill/>
            </a:ln>
            <a:effectLst/>
          </c:spPr>
          <c:cat>
            <c:numRef>
              <c:f>'Predicted Energy Consumption'!$C$98:$AY$98</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Consumption'!$C$122:$AY$122</c:f>
              <c:numCache>
                <c:formatCode>0.00E+00</c:formatCode>
                <c:ptCount val="49"/>
                <c:pt idx="0">
                  <c:v>22748642358601.207</c:v>
                </c:pt>
                <c:pt idx="1">
                  <c:v>22115269537626.852</c:v>
                </c:pt>
                <c:pt idx="2">
                  <c:v>21427505472814.547</c:v>
                </c:pt>
                <c:pt idx="3">
                  <c:v>20204089385410.262</c:v>
                </c:pt>
                <c:pt idx="4">
                  <c:v>18648798828990.898</c:v>
                </c:pt>
                <c:pt idx="5">
                  <c:v>13805133917792.125</c:v>
                </c:pt>
                <c:pt idx="6">
                  <c:v>21531312678850.129</c:v>
                </c:pt>
                <c:pt idx="7">
                  <c:v>49554285396360.766</c:v>
                </c:pt>
                <c:pt idx="8">
                  <c:v>53198660905012.75</c:v>
                </c:pt>
                <c:pt idx="9">
                  <c:v>55024684731029.148</c:v>
                </c:pt>
                <c:pt idx="10">
                  <c:v>57267130058817.375</c:v>
                </c:pt>
                <c:pt idx="11">
                  <c:v>59317708733358.008</c:v>
                </c:pt>
                <c:pt idx="12">
                  <c:v>61183981384637.734</c:v>
                </c:pt>
                <c:pt idx="13">
                  <c:v>62874972520993.25</c:v>
                </c:pt>
                <c:pt idx="14">
                  <c:v>64400574219152.414</c:v>
                </c:pt>
                <c:pt idx="15">
                  <c:v>65771079321106.867</c:v>
                </c:pt>
                <c:pt idx="16">
                  <c:v>66996830546018.055</c:v>
                </c:pt>
                <c:pt idx="17">
                  <c:v>68087967520765.508</c:v>
                </c:pt>
                <c:pt idx="18">
                  <c:v>69054253055126.883</c:v>
                </c:pt>
                <c:pt idx="19">
                  <c:v>69904961370962.219</c:v>
                </c:pt>
                <c:pt idx="20">
                  <c:v>70648813327811.453</c:v>
                </c:pt>
                <c:pt idx="21">
                  <c:v>71293946289609.281</c:v>
                </c:pt>
                <c:pt idx="22">
                  <c:v>71847908770380.656</c:v>
                </c:pt>
                <c:pt idx="23">
                  <c:v>72317672198844.672</c:v>
                </c:pt>
                <c:pt idx="24">
                  <c:v>72709653989163.484</c:v>
                </c:pt>
                <c:pt idx="25">
                  <c:v>73029747600074.109</c:v>
                </c:pt>
                <c:pt idx="26">
                  <c:v>73283356442279.297</c:v>
                </c:pt>
                <c:pt idx="27">
                  <c:v>73475429401808.203</c:v>
                </c:pt>
                <c:pt idx="28">
                  <c:v>73610496434323.969</c:v>
                </c:pt>
                <c:pt idx="29">
                  <c:v>73692703197107.813</c:v>
                </c:pt>
                <c:pt idx="30">
                  <c:v>73725844060576.781</c:v>
                </c:pt>
                <c:pt idx="31">
                  <c:v>73713393111752.547</c:v>
                </c:pt>
                <c:pt idx="32">
                  <c:v>73658532953692.75</c:v>
                </c:pt>
                <c:pt idx="33">
                  <c:v>73564181237726.594</c:v>
                </c:pt>
                <c:pt idx="34">
                  <c:v>73433014954875.563</c:v>
                </c:pt>
                <c:pt idx="35">
                  <c:v>73267492570911.047</c:v>
                </c:pt>
                <c:pt idx="36">
                  <c:v>73069874124993.172</c:v>
                </c:pt>
                <c:pt idx="37">
                  <c:v>72842239431355.75</c:v>
                </c:pt>
                <c:pt idx="38">
                  <c:v>72586504531931.188</c:v>
                </c:pt>
                <c:pt idx="39">
                  <c:v>72304436548697.594</c:v>
                </c:pt>
                <c:pt idx="40">
                  <c:v>71997667080513.266</c:v>
                </c:pt>
                <c:pt idx="41">
                  <c:v>71667704282034.547</c:v>
                </c:pt>
                <c:pt idx="42">
                  <c:v>71315943753408.391</c:v>
                </c:pt>
                <c:pt idx="43">
                  <c:v>70943678359607.016</c:v>
                </c:pt>
                <c:pt idx="44">
                  <c:v>70552107088213.797</c:v>
                </c:pt>
                <c:pt idx="45">
                  <c:v>70142343044546.32</c:v>
                </c:pt>
                <c:pt idx="46">
                  <c:v>69715420673517.875</c:v>
                </c:pt>
                <c:pt idx="47">
                  <c:v>69272302288702.414</c:v>
                </c:pt>
                <c:pt idx="48">
                  <c:v>68813883980805.297</c:v>
                </c:pt>
              </c:numCache>
            </c:numRef>
          </c:val>
          <c:extLst>
            <c:ext xmlns:c16="http://schemas.microsoft.com/office/drawing/2014/chart" uri="{C3380CC4-5D6E-409C-BE32-E72D297353CC}">
              <c16:uniqueId val="{00000017-5706-4391-B3FD-62E1FD469BB7}"/>
            </c:ext>
          </c:extLst>
        </c:ser>
        <c:ser>
          <c:idx val="24"/>
          <c:order val="24"/>
          <c:tx>
            <c:strRef>
              <c:f>'Predicted Energy Consumption'!$B$123</c:f>
              <c:strCache>
                <c:ptCount val="1"/>
                <c:pt idx="0">
                  <c:v>construction 41T43</c:v>
                </c:pt>
              </c:strCache>
            </c:strRef>
          </c:tx>
          <c:spPr>
            <a:solidFill>
              <a:schemeClr val="accent1">
                <a:lumMod val="60000"/>
                <a:lumOff val="40000"/>
              </a:schemeClr>
            </a:solidFill>
            <a:ln>
              <a:noFill/>
            </a:ln>
            <a:effectLst/>
          </c:spPr>
          <c:cat>
            <c:numRef>
              <c:f>'Predicted Energy Consumption'!$C$98:$AY$98</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Consumption'!$C$123:$AY$123</c:f>
              <c:numCache>
                <c:formatCode>0.00E+00</c:formatCode>
                <c:ptCount val="49"/>
                <c:pt idx="0">
                  <c:v>151694954158114</c:v>
                </c:pt>
                <c:pt idx="1">
                  <c:v>160829145111133.22</c:v>
                </c:pt>
                <c:pt idx="2">
                  <c:v>181628553218296.47</c:v>
                </c:pt>
                <c:pt idx="3">
                  <c:v>174000844789401.47</c:v>
                </c:pt>
                <c:pt idx="4">
                  <c:v>159138485796747.16</c:v>
                </c:pt>
                <c:pt idx="5">
                  <c:v>145354830362771.81</c:v>
                </c:pt>
                <c:pt idx="6">
                  <c:v>126735418603669.19</c:v>
                </c:pt>
                <c:pt idx="7">
                  <c:v>124272087870988.08</c:v>
                </c:pt>
                <c:pt idx="8">
                  <c:v>122589068626082.69</c:v>
                </c:pt>
                <c:pt idx="9">
                  <c:v>131126588420684.31</c:v>
                </c:pt>
                <c:pt idx="10">
                  <c:v>137358097259632.95</c:v>
                </c:pt>
                <c:pt idx="11">
                  <c:v>143566128522906.91</c:v>
                </c:pt>
                <c:pt idx="12">
                  <c:v>149687228708173.47</c:v>
                </c:pt>
                <c:pt idx="13">
                  <c:v>155814064203859.41</c:v>
                </c:pt>
                <c:pt idx="14">
                  <c:v>161854823146144</c:v>
                </c:pt>
                <c:pt idx="15">
                  <c:v>167829452026653.13</c:v>
                </c:pt>
                <c:pt idx="16">
                  <c:v>173757043124204.16</c:v>
                </c:pt>
                <c:pt idx="17">
                  <c:v>179577901486661.97</c:v>
                </c:pt>
                <c:pt idx="18">
                  <c:v>185344862272735.94</c:v>
                </c:pt>
                <c:pt idx="19">
                  <c:v>191024134714537.78</c:v>
                </c:pt>
                <c:pt idx="20">
                  <c:v>196581451912402.03</c:v>
                </c:pt>
                <c:pt idx="21">
                  <c:v>202073042238661</c:v>
                </c:pt>
                <c:pt idx="22">
                  <c:v>207458569764895.34</c:v>
                </c:pt>
                <c:pt idx="23">
                  <c:v>212719530293836.19</c:v>
                </c:pt>
                <c:pt idx="24">
                  <c:v>217894598251859.91</c:v>
                </c:pt>
                <c:pt idx="25">
                  <c:v>222951721837592.41</c:v>
                </c:pt>
                <c:pt idx="26">
                  <c:v>227925147889114.66</c:v>
                </c:pt>
                <c:pt idx="27">
                  <c:v>232774774356510.16</c:v>
                </c:pt>
                <c:pt idx="28">
                  <c:v>237495524779741.25</c:v>
                </c:pt>
                <c:pt idx="29">
                  <c:v>242120418915115.44</c:v>
                </c:pt>
                <c:pt idx="30">
                  <c:v>246631170915703</c:v>
                </c:pt>
                <c:pt idx="31">
                  <c:v>251029410823203.81</c:v>
                </c:pt>
                <c:pt idx="32">
                  <c:v>255306851287813.44</c:v>
                </c:pt>
                <c:pt idx="33">
                  <c:v>259483363270265.38</c:v>
                </c:pt>
                <c:pt idx="34">
                  <c:v>263565701646614.5</c:v>
                </c:pt>
                <c:pt idx="35">
                  <c:v>267527910050805.56</c:v>
                </c:pt>
                <c:pt idx="36">
                  <c:v>271384912626915.88</c:v>
                </c:pt>
                <c:pt idx="37">
                  <c:v>275167033380718.75</c:v>
                </c:pt>
                <c:pt idx="38">
                  <c:v>278845036664583.53</c:v>
                </c:pt>
                <c:pt idx="39">
                  <c:v>282442609068359</c:v>
                </c:pt>
                <c:pt idx="40">
                  <c:v>285961437146874</c:v>
                </c:pt>
                <c:pt idx="41">
                  <c:v>289401807443884.94</c:v>
                </c:pt>
                <c:pt idx="42">
                  <c:v>292783857029712.44</c:v>
                </c:pt>
                <c:pt idx="43">
                  <c:v>296114797117356.5</c:v>
                </c:pt>
                <c:pt idx="44">
                  <c:v>299408607625879.56</c:v>
                </c:pt>
                <c:pt idx="45">
                  <c:v>302663064760618.13</c:v>
                </c:pt>
                <c:pt idx="46">
                  <c:v>305898453239951.13</c:v>
                </c:pt>
                <c:pt idx="47">
                  <c:v>309133069895132.31</c:v>
                </c:pt>
                <c:pt idx="48">
                  <c:v>312366385622607.94</c:v>
                </c:pt>
              </c:numCache>
            </c:numRef>
          </c:val>
          <c:extLst>
            <c:ext xmlns:c16="http://schemas.microsoft.com/office/drawing/2014/chart" uri="{C3380CC4-5D6E-409C-BE32-E72D297353CC}">
              <c16:uniqueId val="{00000018-5706-4391-B3FD-62E1FD469BB7}"/>
            </c:ext>
          </c:extLst>
        </c:ser>
        <c:dLbls>
          <c:showLegendKey val="0"/>
          <c:showVal val="0"/>
          <c:showCatName val="0"/>
          <c:showSerName val="0"/>
          <c:showPercent val="0"/>
          <c:showBubbleSize val="0"/>
        </c:dLbls>
        <c:axId val="511702479"/>
        <c:axId val="511703727"/>
      </c:areaChart>
      <c:catAx>
        <c:axId val="5117024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11703727"/>
        <c:crosses val="autoZero"/>
        <c:auto val="1"/>
        <c:lblAlgn val="ctr"/>
        <c:lblOffset val="100"/>
        <c:tickLblSkip val="6"/>
        <c:noMultiLvlLbl val="0"/>
      </c:catAx>
      <c:valAx>
        <c:axId val="511703727"/>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11702479"/>
        <c:crosses val="autoZero"/>
        <c:crossBetween val="midCat"/>
      </c:valAx>
      <c:spPr>
        <a:noFill/>
        <a:ln>
          <a:noFill/>
        </a:ln>
        <a:effectLst/>
      </c:spPr>
    </c:plotArea>
    <c:legend>
      <c:legendPos val="b"/>
      <c:layout>
        <c:manualLayout>
          <c:xMode val="edge"/>
          <c:yMode val="edge"/>
          <c:x val="0.68084163370400008"/>
          <c:y val="0"/>
          <c:w val="0.31915836629600008"/>
          <c:h val="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'Predicted Energy Consumption'!$B$125</c:f>
          <c:strCache>
            <c:ptCount val="1"/>
            <c:pt idx="0">
              <c:v>natural gas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6.8440671575318524E-2"/>
          <c:y val="0.11123521630306143"/>
          <c:w val="0.61938771329105458"/>
          <c:h val="0.83681338627722268"/>
        </c:manualLayout>
      </c:layout>
      <c:areaChart>
        <c:grouping val="stacked"/>
        <c:varyColors val="0"/>
        <c:ser>
          <c:idx val="0"/>
          <c:order val="0"/>
          <c:tx>
            <c:strRef>
              <c:f>'Predicted Energy Consumption'!$B$126</c:f>
              <c:strCache>
                <c:ptCount val="1"/>
                <c:pt idx="0">
                  <c:v>agriculture and forestry 01T03</c:v>
                </c:pt>
              </c:strCache>
            </c:strRef>
          </c:tx>
          <c:spPr>
            <a:solidFill>
              <a:schemeClr val="accent1"/>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Consumption'!$C$126:$AY$126</c:f>
              <c:numCache>
                <c:formatCode>0.00E+00</c:formatCode>
                <c:ptCount val="49"/>
                <c:pt idx="0">
                  <c:v>2158566297698.8376</c:v>
                </c:pt>
                <c:pt idx="1">
                  <c:v>2327204289706.5591</c:v>
                </c:pt>
                <c:pt idx="2">
                  <c:v>2664480273722.0024</c:v>
                </c:pt>
                <c:pt idx="3">
                  <c:v>3204121848146.7119</c:v>
                </c:pt>
                <c:pt idx="4">
                  <c:v>3676308225768.333</c:v>
                </c:pt>
                <c:pt idx="5">
                  <c:v>3844946217776.0542</c:v>
                </c:pt>
                <c:pt idx="6">
                  <c:v>4384587792200.7637</c:v>
                </c:pt>
                <c:pt idx="7">
                  <c:v>4182222201791.4976</c:v>
                </c:pt>
                <c:pt idx="8">
                  <c:v>4317132595397.6753</c:v>
                </c:pt>
                <c:pt idx="9">
                  <c:v>4459078699963.2217</c:v>
                </c:pt>
                <c:pt idx="10">
                  <c:v>4561610089025.0195</c:v>
                </c:pt>
                <c:pt idx="11">
                  <c:v>4656381304139.9395</c:v>
                </c:pt>
                <c:pt idx="12">
                  <c:v>4744345782531.2119</c:v>
                </c:pt>
                <c:pt idx="13">
                  <c:v>4828661125634.9199</c:v>
                </c:pt>
                <c:pt idx="14">
                  <c:v>4907968075440.1074</c:v>
                </c:pt>
                <c:pt idx="15">
                  <c:v>4983151747345.5781</c:v>
                </c:pt>
                <c:pt idx="16">
                  <c:v>5055058032553.9941</c:v>
                </c:pt>
                <c:pt idx="17">
                  <c:v>5123187311704.8652</c:v>
                </c:pt>
                <c:pt idx="18">
                  <c:v>5188769890447.0889</c:v>
                </c:pt>
                <c:pt idx="19">
                  <c:v>5251134931457.6494</c:v>
                </c:pt>
                <c:pt idx="20">
                  <c:v>5310295267636.7061</c:v>
                </c:pt>
                <c:pt idx="21">
                  <c:v>5367280200779.2617</c:v>
                </c:pt>
                <c:pt idx="22">
                  <c:v>5421618889181.2832</c:v>
                </c:pt>
                <c:pt idx="23">
                  <c:v>5473321909036.8799</c:v>
                </c:pt>
                <c:pt idx="24">
                  <c:v>5523048336180.166</c:v>
                </c:pt>
                <c:pt idx="25">
                  <c:v>5570567540511.3955</c:v>
                </c:pt>
                <c:pt idx="26">
                  <c:v>5616674143959.6406</c:v>
                </c:pt>
                <c:pt idx="27">
                  <c:v>5660855258926.7285</c:v>
                </c:pt>
                <c:pt idx="28">
                  <c:v>5703138253819.6211</c:v>
                </c:pt>
                <c:pt idx="29">
                  <c:v>5744180791953.791</c:v>
                </c:pt>
                <c:pt idx="30">
                  <c:v>5783829604159.8096</c:v>
                </c:pt>
                <c:pt idx="31">
                  <c:v>5822106316482.2422</c:v>
                </c:pt>
                <c:pt idx="32">
                  <c:v>5859208263378.248</c:v>
                </c:pt>
                <c:pt idx="33">
                  <c:v>5895308804166.6289</c:v>
                </c:pt>
                <c:pt idx="34">
                  <c:v>5930664503946.626</c:v>
                </c:pt>
                <c:pt idx="35">
                  <c:v>5965067099532.624</c:v>
                </c:pt>
                <c:pt idx="36">
                  <c:v>5998654917620.082</c:v>
                </c:pt>
                <c:pt idx="37">
                  <c:v>6031840714349.3525</c:v>
                </c:pt>
                <c:pt idx="38">
                  <c:v>6064305263393.0918</c:v>
                </c:pt>
                <c:pt idx="39">
                  <c:v>6096359772109.4883</c:v>
                </c:pt>
                <c:pt idx="40">
                  <c:v>6128080241733.668</c:v>
                </c:pt>
                <c:pt idx="41">
                  <c:v>6159391421260.2988</c:v>
                </c:pt>
                <c:pt idx="42">
                  <c:v>6185061293511.9717</c:v>
                </c:pt>
                <c:pt idx="43">
                  <c:v>6199080476511.209</c:v>
                </c:pt>
                <c:pt idx="44">
                  <c:v>6212327735905.4268</c:v>
                </c:pt>
                <c:pt idx="45">
                  <c:v>6224908036859.9141</c:v>
                </c:pt>
                <c:pt idx="46">
                  <c:v>6236821455856.8691</c:v>
                </c:pt>
                <c:pt idx="47">
                  <c:v>6248272726712.0498</c:v>
                </c:pt>
                <c:pt idx="48">
                  <c:v>6259236048491.7959</c:v>
                </c:pt>
              </c:numCache>
            </c:numRef>
          </c:val>
          <c:extLst>
            <c:ext xmlns:c16="http://schemas.microsoft.com/office/drawing/2014/chart" uri="{C3380CC4-5D6E-409C-BE32-E72D297353CC}">
              <c16:uniqueId val="{00000000-9AE1-4841-A5A5-A193A2C061A8}"/>
            </c:ext>
          </c:extLst>
        </c:ser>
        <c:ser>
          <c:idx val="1"/>
          <c:order val="1"/>
          <c:tx>
            <c:strRef>
              <c:f>'Predicted Energy Consumption'!$B$127</c:f>
              <c:strCache>
                <c:ptCount val="1"/>
                <c:pt idx="0">
                  <c:v>oil and gas extraction 06</c:v>
                </c:pt>
              </c:strCache>
            </c:strRef>
          </c:tx>
          <c:spPr>
            <a:solidFill>
              <a:schemeClr val="accent2"/>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Consumption'!$C$127:$AY$127</c:f>
              <c:numCache>
                <c:formatCode>0.00E+00</c:formatCode>
                <c:ptCount val="49"/>
                <c:pt idx="0">
                  <c:v>347900177511929.88</c:v>
                </c:pt>
                <c:pt idx="1">
                  <c:v>394006387434371.38</c:v>
                </c:pt>
                <c:pt idx="2">
                  <c:v>421000680200958.06</c:v>
                </c:pt>
                <c:pt idx="3">
                  <c:v>418036837670726.19</c:v>
                </c:pt>
                <c:pt idx="4">
                  <c:v>382828510263224.44</c:v>
                </c:pt>
                <c:pt idx="5">
                  <c:v>403553364402462.63</c:v>
                </c:pt>
                <c:pt idx="6">
                  <c:v>428533883680186.25</c:v>
                </c:pt>
                <c:pt idx="7">
                  <c:v>448723573827868.88</c:v>
                </c:pt>
                <c:pt idx="8">
                  <c:v>432299770196999.56</c:v>
                </c:pt>
                <c:pt idx="9">
                  <c:v>445368619079686.44</c:v>
                </c:pt>
                <c:pt idx="10">
                  <c:v>425784336747413.5</c:v>
                </c:pt>
                <c:pt idx="11">
                  <c:v>406297286894964.63</c:v>
                </c:pt>
                <c:pt idx="12">
                  <c:v>387013746674602.88</c:v>
                </c:pt>
                <c:pt idx="13">
                  <c:v>368020994453088.5</c:v>
                </c:pt>
                <c:pt idx="14">
                  <c:v>349388780788329.44</c:v>
                </c:pt>
                <c:pt idx="15">
                  <c:v>331171233575681.25</c:v>
                </c:pt>
                <c:pt idx="16">
                  <c:v>313408914115389.06</c:v>
                </c:pt>
                <c:pt idx="17">
                  <c:v>296130843317388.13</c:v>
                </c:pt>
                <c:pt idx="18">
                  <c:v>279356392190144.59</c:v>
                </c:pt>
                <c:pt idx="19">
                  <c:v>263096982522428.88</c:v>
                </c:pt>
                <c:pt idx="20">
                  <c:v>247357577595326.69</c:v>
                </c:pt>
                <c:pt idx="21">
                  <c:v>232137963761844.44</c:v>
                </c:pt>
                <c:pt idx="22">
                  <c:v>217433835784329.72</c:v>
                </c:pt>
                <c:pt idx="23">
                  <c:v>203237704929619.63</c:v>
                </c:pt>
                <c:pt idx="24">
                  <c:v>189539651145080.16</c:v>
                </c:pt>
                <c:pt idx="25">
                  <c:v>176327940666788.31</c:v>
                </c:pt>
                <c:pt idx="26">
                  <c:v>165313126797376.22</c:v>
                </c:pt>
                <c:pt idx="27">
                  <c:v>161721479197126.59</c:v>
                </c:pt>
                <c:pt idx="28">
                  <c:v>158229110785321.63</c:v>
                </c:pt>
                <c:pt idx="29">
                  <c:v>154835091159238.91</c:v>
                </c:pt>
                <c:pt idx="30">
                  <c:v>151537998924593.59</c:v>
                </c:pt>
                <c:pt idx="31">
                  <c:v>148336035140532.81</c:v>
                </c:pt>
                <c:pt idx="32">
                  <c:v>145227116351540.25</c:v>
                </c:pt>
                <c:pt idx="33">
                  <c:v>142208950553770.47</c:v>
                </c:pt>
                <c:pt idx="34">
                  <c:v>139279098952170.2</c:v>
                </c:pt>
                <c:pt idx="35">
                  <c:v>136435025927215.27</c:v>
                </c:pt>
                <c:pt idx="36">
                  <c:v>133674139247423.03</c:v>
                </c:pt>
                <c:pt idx="37">
                  <c:v>130993822233594.11</c:v>
                </c:pt>
                <c:pt idx="38">
                  <c:v>128391459298725.53</c:v>
                </c:pt>
                <c:pt idx="39">
                  <c:v>125864456048508.47</c:v>
                </c:pt>
                <c:pt idx="40">
                  <c:v>123410254925985.95</c:v>
                </c:pt>
                <c:pt idx="41">
                  <c:v>121026347215117.33</c:v>
                </c:pt>
                <c:pt idx="42">
                  <c:v>118710282076953.39</c:v>
                </c:pt>
                <c:pt idx="43">
                  <c:v>116459673174679.56</c:v>
                </c:pt>
                <c:pt idx="44">
                  <c:v>114272203346138.59</c:v>
                </c:pt>
                <c:pt idx="45">
                  <c:v>112145627701484.27</c:v>
                </c:pt>
                <c:pt idx="46">
                  <c:v>110077775456539.83</c:v>
                </c:pt>
                <c:pt idx="47">
                  <c:v>108066550756943.92</c:v>
                </c:pt>
                <c:pt idx="48">
                  <c:v>106109932702302.66</c:v>
                </c:pt>
              </c:numCache>
            </c:numRef>
          </c:val>
          <c:extLst>
            <c:ext xmlns:c16="http://schemas.microsoft.com/office/drawing/2014/chart" uri="{C3380CC4-5D6E-409C-BE32-E72D297353CC}">
              <c16:uniqueId val="{00000001-9AE1-4841-A5A5-A193A2C061A8}"/>
            </c:ext>
          </c:extLst>
        </c:ser>
        <c:ser>
          <c:idx val="2"/>
          <c:order val="2"/>
          <c:tx>
            <c:strRef>
              <c:f>'Predicted Energy Consumption'!$B$128</c:f>
              <c:strCache>
                <c:ptCount val="1"/>
                <c:pt idx="0">
                  <c:v>coal mining 05</c:v>
                </c:pt>
              </c:strCache>
            </c:strRef>
          </c:tx>
          <c:spPr>
            <a:solidFill>
              <a:schemeClr val="accent3"/>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Consumption'!$C$128:$AY$128</c:f>
              <c:numCache>
                <c:formatCode>0.00E+00</c:formatCode>
                <c:ptCount val="49"/>
                <c:pt idx="0">
                  <c:v>26549687203762.719</c:v>
                </c:pt>
                <c:pt idx="1">
                  <c:v>14919229631303.406</c:v>
                </c:pt>
                <c:pt idx="2">
                  <c:v>20126421079983.586</c:v>
                </c:pt>
                <c:pt idx="3">
                  <c:v>24081505258702.656</c:v>
                </c:pt>
                <c:pt idx="4">
                  <c:v>29238939910147.883</c:v>
                </c:pt>
                <c:pt idx="5">
                  <c:v>39597684236336.875</c:v>
                </c:pt>
                <c:pt idx="6">
                  <c:v>45993051647455.438</c:v>
                </c:pt>
                <c:pt idx="7">
                  <c:v>54955982188051.938</c:v>
                </c:pt>
                <c:pt idx="8">
                  <c:v>36622979153188.906</c:v>
                </c:pt>
                <c:pt idx="9">
                  <c:v>33379593586817.984</c:v>
                </c:pt>
                <c:pt idx="10">
                  <c:v>30128637112093.301</c:v>
                </c:pt>
                <c:pt idx="11">
                  <c:v>26967331880319.328</c:v>
                </c:pt>
                <c:pt idx="12">
                  <c:v>23946379978857.598</c:v>
                </c:pt>
                <c:pt idx="13">
                  <c:v>21086975311074.469</c:v>
                </c:pt>
                <c:pt idx="14">
                  <c:v>18395328029756.902</c:v>
                </c:pt>
                <c:pt idx="15">
                  <c:v>16741957187037.365</c:v>
                </c:pt>
                <c:pt idx="16">
                  <c:v>16465329983872.531</c:v>
                </c:pt>
                <c:pt idx="17">
                  <c:v>16185908371008.176</c:v>
                </c:pt>
                <c:pt idx="18">
                  <c:v>15905452334044.211</c:v>
                </c:pt>
                <c:pt idx="19">
                  <c:v>15625369437696.035</c:v>
                </c:pt>
                <c:pt idx="20">
                  <c:v>15346781819345.287</c:v>
                </c:pt>
                <c:pt idx="21">
                  <c:v>15070578237744.066</c:v>
                </c:pt>
                <c:pt idx="22">
                  <c:v>14797455759476.85</c:v>
                </c:pt>
                <c:pt idx="23">
                  <c:v>14527953774045.545</c:v>
                </c:pt>
                <c:pt idx="24">
                  <c:v>14262482044203.115</c:v>
                </c:pt>
                <c:pt idx="25">
                  <c:v>14001343963021.25</c:v>
                </c:pt>
                <c:pt idx="26">
                  <c:v>13744755880369.029</c:v>
                </c:pt>
                <c:pt idx="27">
                  <c:v>13492863169378.211</c:v>
                </c:pt>
                <c:pt idx="28">
                  <c:v>13245753573636.574</c:v>
                </c:pt>
                <c:pt idx="29">
                  <c:v>13003468280979.607</c:v>
                </c:pt>
                <c:pt idx="30">
                  <c:v>12766011096025.385</c:v>
                </c:pt>
                <c:pt idx="31">
                  <c:v>12533356023830.068</c:v>
                </c:pt>
                <c:pt idx="32">
                  <c:v>12305453527366.229</c:v>
                </c:pt>
                <c:pt idx="33">
                  <c:v>12082235679706.246</c:v>
                </c:pt>
                <c:pt idx="34">
                  <c:v>11863620396384.918</c:v>
                </c:pt>
                <c:pt idx="35">
                  <c:v>11649514903421.285</c:v>
                </c:pt>
                <c:pt idx="36">
                  <c:v>11439818571090.535</c:v>
                </c:pt>
                <c:pt idx="37">
                  <c:v>11234425222100.113</c:v>
                </c:pt>
                <c:pt idx="38">
                  <c:v>11033225004773.914</c:v>
                </c:pt>
                <c:pt idx="39">
                  <c:v>10836105906685.746</c:v>
                </c:pt>
                <c:pt idx="40">
                  <c:v>10642954971477.773</c:v>
                </c:pt>
                <c:pt idx="41">
                  <c:v>10453659270978.973</c:v>
                </c:pt>
                <c:pt idx="42">
                  <c:v>10268106675872.813</c:v>
                </c:pt>
                <c:pt idx="43">
                  <c:v>10086186460776.443</c:v>
                </c:pt>
                <c:pt idx="44">
                  <c:v>9907789773446.6055</c:v>
                </c:pt>
                <c:pt idx="45">
                  <c:v>9732809992716.8535</c:v>
                </c:pt>
                <c:pt idx="46">
                  <c:v>9561142995524.1367</c:v>
                </c:pt>
                <c:pt idx="47">
                  <c:v>9392687349862.0293</c:v>
                </c:pt>
                <c:pt idx="48">
                  <c:v>9227344447570.3457</c:v>
                </c:pt>
              </c:numCache>
            </c:numRef>
          </c:val>
          <c:extLst>
            <c:ext xmlns:c16="http://schemas.microsoft.com/office/drawing/2014/chart" uri="{C3380CC4-5D6E-409C-BE32-E72D297353CC}">
              <c16:uniqueId val="{00000002-9AE1-4841-A5A5-A193A2C061A8}"/>
            </c:ext>
          </c:extLst>
        </c:ser>
        <c:ser>
          <c:idx val="3"/>
          <c:order val="3"/>
          <c:tx>
            <c:strRef>
              <c:f>'Predicted Energy Consumption'!$B$129</c:f>
              <c:strCache>
                <c:ptCount val="1"/>
                <c:pt idx="0">
                  <c:v>other mining and quarrying 07T08</c:v>
                </c:pt>
              </c:strCache>
            </c:strRef>
          </c:tx>
          <c:spPr>
            <a:solidFill>
              <a:schemeClr val="accent4"/>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Consumption'!$C$129:$AY$129</c:f>
              <c:numCache>
                <c:formatCode>0.00E+00</c:formatCode>
                <c:ptCount val="49"/>
                <c:pt idx="0">
                  <c:v>294195800155.9823</c:v>
                </c:pt>
                <c:pt idx="1">
                  <c:v>236093188810.81036</c:v>
                </c:pt>
                <c:pt idx="2">
                  <c:v>2444204351835.9722</c:v>
                </c:pt>
                <c:pt idx="3">
                  <c:v>3961946279905.4673</c:v>
                </c:pt>
                <c:pt idx="4">
                  <c:v>892337405645.39795</c:v>
                </c:pt>
                <c:pt idx="5">
                  <c:v>1872027438168.3206</c:v>
                </c:pt>
                <c:pt idx="6">
                  <c:v>5176908217702.4092</c:v>
                </c:pt>
                <c:pt idx="7">
                  <c:v>7914089666438.0381</c:v>
                </c:pt>
                <c:pt idx="8">
                  <c:v>14254401413915.672</c:v>
                </c:pt>
                <c:pt idx="9">
                  <c:v>15161501019970.414</c:v>
                </c:pt>
                <c:pt idx="10">
                  <c:v>14603638067338.381</c:v>
                </c:pt>
                <c:pt idx="11">
                  <c:v>14059007870201.67</c:v>
                </c:pt>
                <c:pt idx="12">
                  <c:v>13529420008030.814</c:v>
                </c:pt>
                <c:pt idx="13">
                  <c:v>13016130078255.227</c:v>
                </c:pt>
                <c:pt idx="14">
                  <c:v>12519989819389.75</c:v>
                </c:pt>
                <c:pt idx="15">
                  <c:v>12041526702148.473</c:v>
                </c:pt>
                <c:pt idx="16">
                  <c:v>11580999074300.34</c:v>
                </c:pt>
                <c:pt idx="17">
                  <c:v>11138442015271.482</c:v>
                </c:pt>
                <c:pt idx="18">
                  <c:v>10713708236583.369</c:v>
                </c:pt>
                <c:pt idx="19">
                  <c:v>10306504843331.152</c:v>
                </c:pt>
                <c:pt idx="20">
                  <c:v>9916425869453.4238</c:v>
                </c:pt>
                <c:pt idx="21">
                  <c:v>9542980465060.8926</c:v>
                </c:pt>
                <c:pt idx="22">
                  <c:v>9185616801071.6758</c:v>
                </c:pt>
                <c:pt idx="23">
                  <c:v>8843741942889.7012</c:v>
                </c:pt>
                <c:pt idx="24">
                  <c:v>8516738070495.6211</c:v>
                </c:pt>
                <c:pt idx="25">
                  <c:v>8203975484556.8799</c:v>
                </c:pt>
                <c:pt idx="26">
                  <c:v>7904822851598.9111</c:v>
                </c:pt>
                <c:pt idx="27">
                  <c:v>7618655122510.0898</c:v>
                </c:pt>
                <c:pt idx="28">
                  <c:v>7344859521360.6123</c:v>
                </c:pt>
                <c:pt idx="29">
                  <c:v>7082839955556.6045</c:v>
                </c:pt>
                <c:pt idx="30">
                  <c:v>6832020150228.6855</c:v>
                </c:pt>
                <c:pt idx="31">
                  <c:v>6591845763405.0186</c:v>
                </c:pt>
                <c:pt idx="32">
                  <c:v>6361785696094.623</c:v>
                </c:pt>
                <c:pt idx="33">
                  <c:v>6141332773876.791</c:v>
                </c:pt>
                <c:pt idx="34">
                  <c:v>5930003944181.8936</c:v>
                </c:pt>
                <c:pt idx="35">
                  <c:v>5727340105961.0322</c:v>
                </c:pt>
                <c:pt idx="36">
                  <c:v>5532905665445.9346</c:v>
                </c:pt>
                <c:pt idx="37">
                  <c:v>5346287892672.2256</c:v>
                </c:pt>
                <c:pt idx="38">
                  <c:v>5167096137831.7383</c:v>
                </c:pt>
                <c:pt idx="39">
                  <c:v>4994960953812.7217</c:v>
                </c:pt>
                <c:pt idx="40">
                  <c:v>4829533161007.748</c:v>
                </c:pt>
                <c:pt idx="41">
                  <c:v>4670482882199.9854</c:v>
                </c:pt>
                <c:pt idx="42">
                  <c:v>4517498568721.9639</c:v>
                </c:pt>
                <c:pt idx="43">
                  <c:v>4370286033813.6782</c:v>
                </c:pt>
                <c:pt idx="44">
                  <c:v>4228567504933.5615</c:v>
                </c:pt>
                <c:pt idx="45">
                  <c:v>4092080703488.937</c:v>
                </c:pt>
                <c:pt idx="46">
                  <c:v>3960577957876.9839</c:v>
                </c:pt>
                <c:pt idx="47">
                  <c:v>3833825353722.7925</c:v>
                </c:pt>
                <c:pt idx="48">
                  <c:v>3711601923653.4883</c:v>
                </c:pt>
              </c:numCache>
            </c:numRef>
          </c:val>
          <c:extLst>
            <c:ext xmlns:c16="http://schemas.microsoft.com/office/drawing/2014/chart" uri="{C3380CC4-5D6E-409C-BE32-E72D297353CC}">
              <c16:uniqueId val="{00000003-9AE1-4841-A5A5-A193A2C061A8}"/>
            </c:ext>
          </c:extLst>
        </c:ser>
        <c:ser>
          <c:idx val="4"/>
          <c:order val="4"/>
          <c:tx>
            <c:strRef>
              <c:f>'Predicted Energy Consumption'!$B$130</c:f>
              <c:strCache>
                <c:ptCount val="1"/>
                <c:pt idx="0">
                  <c:v>food beverage and tobacco 10T12</c:v>
                </c:pt>
              </c:strCache>
            </c:strRef>
          </c:tx>
          <c:spPr>
            <a:solidFill>
              <a:schemeClr val="accent5"/>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Consumption'!$C$130:$AY$130</c:f>
              <c:numCache>
                <c:formatCode>0.00E+00</c:formatCode>
                <c:ptCount val="49"/>
                <c:pt idx="0">
                  <c:v>43772885672355.641</c:v>
                </c:pt>
                <c:pt idx="1">
                  <c:v>52887338712922.172</c:v>
                </c:pt>
                <c:pt idx="2">
                  <c:v>63549340160523.258</c:v>
                </c:pt>
                <c:pt idx="3">
                  <c:v>80624009999091.531</c:v>
                </c:pt>
                <c:pt idx="4">
                  <c:v>115098809224175.22</c:v>
                </c:pt>
                <c:pt idx="5">
                  <c:v>160538098622930.72</c:v>
                </c:pt>
                <c:pt idx="6">
                  <c:v>197214438363618.41</c:v>
                </c:pt>
                <c:pt idx="7">
                  <c:v>254591549442619.56</c:v>
                </c:pt>
                <c:pt idx="8">
                  <c:v>250068712665779.75</c:v>
                </c:pt>
                <c:pt idx="9">
                  <c:v>256070174979879.03</c:v>
                </c:pt>
                <c:pt idx="10">
                  <c:v>263341546712014.72</c:v>
                </c:pt>
                <c:pt idx="11">
                  <c:v>270821824813727.44</c:v>
                </c:pt>
                <c:pt idx="12">
                  <c:v>278635680480196.25</c:v>
                </c:pt>
                <c:pt idx="13">
                  <c:v>279271962074354.69</c:v>
                </c:pt>
                <c:pt idx="14">
                  <c:v>277444725502854.25</c:v>
                </c:pt>
                <c:pt idx="15">
                  <c:v>275392594370653.66</c:v>
                </c:pt>
                <c:pt idx="16">
                  <c:v>273160330837607.19</c:v>
                </c:pt>
                <c:pt idx="17">
                  <c:v>270785300246974.97</c:v>
                </c:pt>
                <c:pt idx="18">
                  <c:v>268298858029988.69</c:v>
                </c:pt>
                <c:pt idx="19">
                  <c:v>265727355253309.84</c:v>
                </c:pt>
                <c:pt idx="20">
                  <c:v>263092921575745.34</c:v>
                </c:pt>
                <c:pt idx="21">
                  <c:v>260414104318322.09</c:v>
                </c:pt>
                <c:pt idx="22">
                  <c:v>257706404599133.22</c:v>
                </c:pt>
                <c:pt idx="23">
                  <c:v>254982733491406.41</c:v>
                </c:pt>
                <c:pt idx="24">
                  <c:v>252253802479867.34</c:v>
                </c:pt>
                <c:pt idx="25">
                  <c:v>249528458193529.56</c:v>
                </c:pt>
                <c:pt idx="26">
                  <c:v>246813969146571.19</c:v>
                </c:pt>
                <c:pt idx="27">
                  <c:v>244116270917819.34</c:v>
                </c:pt>
                <c:pt idx="28">
                  <c:v>241440175329013.69</c:v>
                </c:pt>
                <c:pt idx="29">
                  <c:v>238789548509217.47</c:v>
                </c:pt>
                <c:pt idx="30">
                  <c:v>236167462157669.34</c:v>
                </c:pt>
                <c:pt idx="31">
                  <c:v>233576321800549.75</c:v>
                </c:pt>
                <c:pt idx="32">
                  <c:v>231017975365251.28</c:v>
                </c:pt>
                <c:pt idx="33">
                  <c:v>228493804965683.63</c:v>
                </c:pt>
                <c:pt idx="34">
                  <c:v>226004804403454.47</c:v>
                </c:pt>
                <c:pt idx="35">
                  <c:v>223551644542243.13</c:v>
                </c:pt>
                <c:pt idx="36">
                  <c:v>221134728405107.06</c:v>
                </c:pt>
                <c:pt idx="37">
                  <c:v>218754237574839.63</c:v>
                </c:pt>
                <c:pt idx="38">
                  <c:v>216410171242886.03</c:v>
                </c:pt>
                <c:pt idx="39">
                  <c:v>214102379049722.44</c:v>
                </c:pt>
                <c:pt idx="40">
                  <c:v>211830588685428.5</c:v>
                </c:pt>
                <c:pt idx="41">
                  <c:v>209594429070278.81</c:v>
                </c:pt>
                <c:pt idx="42">
                  <c:v>207393449808256.06</c:v>
                </c:pt>
                <c:pt idx="43">
                  <c:v>205227137498536.56</c:v>
                </c:pt>
                <c:pt idx="44">
                  <c:v>203094929398611.56</c:v>
                </c:pt>
                <c:pt idx="45">
                  <c:v>200996224855414.16</c:v>
                </c:pt>
                <c:pt idx="46">
                  <c:v>198930394855407.09</c:v>
                </c:pt>
                <c:pt idx="47">
                  <c:v>196896789989560.81</c:v>
                </c:pt>
                <c:pt idx="48">
                  <c:v>194894747082613.06</c:v>
                </c:pt>
              </c:numCache>
            </c:numRef>
          </c:val>
          <c:extLst>
            <c:ext xmlns:c16="http://schemas.microsoft.com/office/drawing/2014/chart" uri="{C3380CC4-5D6E-409C-BE32-E72D297353CC}">
              <c16:uniqueId val="{00000004-9AE1-4841-A5A5-A193A2C061A8}"/>
            </c:ext>
          </c:extLst>
        </c:ser>
        <c:ser>
          <c:idx val="5"/>
          <c:order val="5"/>
          <c:tx>
            <c:strRef>
              <c:f>'Predicted Energy Consumption'!$B$131</c:f>
              <c:strCache>
                <c:ptCount val="1"/>
                <c:pt idx="0">
                  <c:v>textiles apparel and leather 13T15</c:v>
                </c:pt>
              </c:strCache>
            </c:strRef>
          </c:tx>
          <c:spPr>
            <a:solidFill>
              <a:schemeClr val="accent6"/>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Consumption'!$C$131:$AY$131</c:f>
              <c:numCache>
                <c:formatCode>0.00E+00</c:formatCode>
                <c:ptCount val="49"/>
                <c:pt idx="0">
                  <c:v>10884025902515.02</c:v>
                </c:pt>
                <c:pt idx="1">
                  <c:v>15421196043792.373</c:v>
                </c:pt>
                <c:pt idx="2">
                  <c:v>22396185377295.434</c:v>
                </c:pt>
                <c:pt idx="3">
                  <c:v>27966591057715.098</c:v>
                </c:pt>
                <c:pt idx="4">
                  <c:v>79714690269714.156</c:v>
                </c:pt>
                <c:pt idx="5">
                  <c:v>134069458597855.28</c:v>
                </c:pt>
                <c:pt idx="6">
                  <c:v>157959276089507.5</c:v>
                </c:pt>
                <c:pt idx="7">
                  <c:v>201715152994033.47</c:v>
                </c:pt>
                <c:pt idx="8">
                  <c:v>227888088009748.53</c:v>
                </c:pt>
                <c:pt idx="9">
                  <c:v>239946659622619.34</c:v>
                </c:pt>
                <c:pt idx="10">
                  <c:v>234127080770371.97</c:v>
                </c:pt>
                <c:pt idx="11">
                  <c:v>228503162788397.41</c:v>
                </c:pt>
                <c:pt idx="12">
                  <c:v>223043668430629</c:v>
                </c:pt>
                <c:pt idx="13">
                  <c:v>217733313771434.91</c:v>
                </c:pt>
                <c:pt idx="14">
                  <c:v>212565067944251.34</c:v>
                </c:pt>
                <c:pt idx="15">
                  <c:v>207536046175943.47</c:v>
                </c:pt>
                <c:pt idx="16">
                  <c:v>202471653270466.78</c:v>
                </c:pt>
                <c:pt idx="17">
                  <c:v>196861673044144.25</c:v>
                </c:pt>
                <c:pt idx="18">
                  <c:v>191408838086543.69</c:v>
                </c:pt>
                <c:pt idx="19">
                  <c:v>186118840278791.19</c:v>
                </c:pt>
                <c:pt idx="20">
                  <c:v>180994971430198.16</c:v>
                </c:pt>
                <c:pt idx="21">
                  <c:v>176038499887800.41</c:v>
                </c:pt>
                <c:pt idx="22">
                  <c:v>171249030607191.69</c:v>
                </c:pt>
                <c:pt idx="23">
                  <c:v>166624831784323.97</c:v>
                </c:pt>
                <c:pt idx="24">
                  <c:v>162163121238790.47</c:v>
                </c:pt>
                <c:pt idx="25">
                  <c:v>157860311526996.03</c:v>
                </c:pt>
                <c:pt idx="26">
                  <c:v>153712215920681.13</c:v>
                </c:pt>
                <c:pt idx="27">
                  <c:v>149714218945097</c:v>
                </c:pt>
                <c:pt idx="28">
                  <c:v>145861415775819.72</c:v>
                </c:pt>
                <c:pt idx="29">
                  <c:v>142148724846491.19</c:v>
                </c:pt>
                <c:pt idx="30">
                  <c:v>138570977772259.64</c:v>
                </c:pt>
                <c:pt idx="31">
                  <c:v>135122990299021.77</c:v>
                </c:pt>
                <c:pt idx="32">
                  <c:v>131799617539025.25</c:v>
                </c:pt>
                <c:pt idx="33">
                  <c:v>128595796302419.8</c:v>
                </c:pt>
                <c:pt idx="34">
                  <c:v>125506576910822.41</c:v>
                </c:pt>
                <c:pt idx="35">
                  <c:v>122527146497045.09</c:v>
                </c:pt>
                <c:pt idx="36">
                  <c:v>119652845459711.53</c:v>
                </c:pt>
                <c:pt idx="37">
                  <c:v>116879178452441.08</c:v>
                </c:pt>
                <c:pt idx="38">
                  <c:v>114201821041560.97</c:v>
                </c:pt>
                <c:pt idx="39">
                  <c:v>111616622959578.42</c:v>
                </c:pt>
                <c:pt idx="40">
                  <c:v>109119608709138.7</c:v>
                </c:pt>
                <c:pt idx="41">
                  <c:v>106706976129125.67</c:v>
                </c:pt>
                <c:pt idx="42">
                  <c:v>104375093416533.27</c:v>
                </c:pt>
                <c:pt idx="43">
                  <c:v>102120495000796.86</c:v>
                </c:pt>
                <c:pt idx="44">
                  <c:v>99939876587904.656</c:v>
                </c:pt>
                <c:pt idx="45">
                  <c:v>97830089626885.406</c:v>
                </c:pt>
                <c:pt idx="46">
                  <c:v>95788135398593.875</c:v>
                </c:pt>
                <c:pt idx="47">
                  <c:v>93811158883990.281</c:v>
                </c:pt>
                <c:pt idx="48">
                  <c:v>91896442534547.563</c:v>
                </c:pt>
              </c:numCache>
            </c:numRef>
          </c:val>
          <c:extLst>
            <c:ext xmlns:c16="http://schemas.microsoft.com/office/drawing/2014/chart" uri="{C3380CC4-5D6E-409C-BE32-E72D297353CC}">
              <c16:uniqueId val="{00000005-9AE1-4841-A5A5-A193A2C061A8}"/>
            </c:ext>
          </c:extLst>
        </c:ser>
        <c:ser>
          <c:idx val="6"/>
          <c:order val="6"/>
          <c:tx>
            <c:strRef>
              <c:f>'Predicted Energy Consumption'!$B$132</c:f>
              <c:strCache>
                <c:ptCount val="1"/>
                <c:pt idx="0">
                  <c:v>wood products 16</c:v>
                </c:pt>
              </c:strCache>
            </c:strRef>
          </c:tx>
          <c:spPr>
            <a:solidFill>
              <a:schemeClr val="accent1">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Consumption'!$C$132:$AY$132</c:f>
              <c:numCache>
                <c:formatCode>0.00E+00</c:formatCode>
                <c:ptCount val="49"/>
                <c:pt idx="0">
                  <c:v>3501099586339.4341</c:v>
                </c:pt>
                <c:pt idx="1">
                  <c:v>3908215285475.1719</c:v>
                </c:pt>
                <c:pt idx="2">
                  <c:v>5417584955336.7246</c:v>
                </c:pt>
                <c:pt idx="3">
                  <c:v>7626279025892.3262</c:v>
                </c:pt>
                <c:pt idx="4">
                  <c:v>8504203355680.1768</c:v>
                </c:pt>
                <c:pt idx="5">
                  <c:v>13574364902104.473</c:v>
                </c:pt>
                <c:pt idx="6">
                  <c:v>15810348333692.48</c:v>
                </c:pt>
                <c:pt idx="7">
                  <c:v>15461335245901.912</c:v>
                </c:pt>
                <c:pt idx="8">
                  <c:v>16301637301949.465</c:v>
                </c:pt>
                <c:pt idx="9">
                  <c:v>14706817615636.453</c:v>
                </c:pt>
                <c:pt idx="10">
                  <c:v>12096193865601.619</c:v>
                </c:pt>
                <c:pt idx="11">
                  <c:v>9797080669900.2559</c:v>
                </c:pt>
                <c:pt idx="12">
                  <c:v>7801333775267.3506</c:v>
                </c:pt>
                <c:pt idx="13">
                  <c:v>6090043101653.4248</c:v>
                </c:pt>
                <c:pt idx="14">
                  <c:v>4658313836256.6943</c:v>
                </c:pt>
                <c:pt idx="15">
                  <c:v>3975208118099.748</c:v>
                </c:pt>
                <c:pt idx="16">
                  <c:v>3331593270033.3076</c:v>
                </c:pt>
                <c:pt idx="17">
                  <c:v>2725765517137.2935</c:v>
                </c:pt>
                <c:pt idx="18">
                  <c:v>2155805189155.2764</c:v>
                </c:pt>
                <c:pt idx="19">
                  <c:v>1619702317211.8145</c:v>
                </c:pt>
                <c:pt idx="20">
                  <c:v>1383205190036.7192</c:v>
                </c:pt>
                <c:pt idx="21">
                  <c:v>1362313420135.0168</c:v>
                </c:pt>
                <c:pt idx="22">
                  <c:v>1341681205686.6399</c:v>
                </c:pt>
                <c:pt idx="23">
                  <c:v>1321363776452.3621</c:v>
                </c:pt>
                <c:pt idx="24">
                  <c:v>1301403805147.2402</c:v>
                </c:pt>
                <c:pt idx="25">
                  <c:v>1281833483851.4338</c:v>
                </c:pt>
                <c:pt idx="26">
                  <c:v>1262676309243.2158</c:v>
                </c:pt>
                <c:pt idx="27">
                  <c:v>1243948604938.7654</c:v>
                </c:pt>
                <c:pt idx="28">
                  <c:v>1225660811078.1445</c:v>
                </c:pt>
                <c:pt idx="29">
                  <c:v>1207818570807.2532</c:v>
                </c:pt>
                <c:pt idx="30">
                  <c:v>1190423641467.3394</c:v>
                </c:pt>
                <c:pt idx="31">
                  <c:v>1173474655775.4998</c:v>
                </c:pt>
                <c:pt idx="32">
                  <c:v>1156967755485.0139</c:v>
                </c:pt>
                <c:pt idx="33">
                  <c:v>1140897117214.645</c:v>
                </c:pt>
                <c:pt idx="34">
                  <c:v>1125255387481.7446</c:v>
                </c:pt>
                <c:pt idx="35">
                  <c:v>1110034041546.2727</c:v>
                </c:pt>
                <c:pt idx="36">
                  <c:v>1095223678503.7811</c:v>
                </c:pt>
                <c:pt idx="37">
                  <c:v>1080814263162.0164</c:v>
                </c:pt>
                <c:pt idx="38">
                  <c:v>1066795323585.1315</c:v>
                </c:pt>
                <c:pt idx="39">
                  <c:v>1053156111772.976</c:v>
                </c:pt>
                <c:pt idx="40">
                  <c:v>1039885733735.1479</c:v>
                </c:pt>
                <c:pt idx="41">
                  <c:v>1026973254196.0988</c:v>
                </c:pt>
                <c:pt idx="42">
                  <c:v>1014407780303.9055</c:v>
                </c:pt>
                <c:pt idx="43">
                  <c:v>1002178527989.1858</c:v>
                </c:pt>
                <c:pt idx="44">
                  <c:v>990274874011.36414</c:v>
                </c:pt>
                <c:pt idx="45">
                  <c:v>978686396219.92456</c:v>
                </c:pt>
                <c:pt idx="46">
                  <c:v>967402904132.13428</c:v>
                </c:pt>
                <c:pt idx="47">
                  <c:v>956414461573.26147</c:v>
                </c:pt>
                <c:pt idx="48">
                  <c:v>945711402829.00769</c:v>
                </c:pt>
              </c:numCache>
            </c:numRef>
          </c:val>
          <c:extLst>
            <c:ext xmlns:c16="http://schemas.microsoft.com/office/drawing/2014/chart" uri="{C3380CC4-5D6E-409C-BE32-E72D297353CC}">
              <c16:uniqueId val="{00000006-9AE1-4841-A5A5-A193A2C061A8}"/>
            </c:ext>
          </c:extLst>
        </c:ser>
        <c:ser>
          <c:idx val="7"/>
          <c:order val="7"/>
          <c:tx>
            <c:strRef>
              <c:f>'Predicted Energy Consumption'!$B$133</c:f>
              <c:strCache>
                <c:ptCount val="1"/>
                <c:pt idx="0">
                  <c:v>pulp paper and printing 17T18</c:v>
                </c:pt>
              </c:strCache>
            </c:strRef>
          </c:tx>
          <c:spPr>
            <a:solidFill>
              <a:schemeClr val="accent2">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Consumption'!$C$133:$AY$133</c:f>
              <c:numCache>
                <c:formatCode>0.00E+00</c:formatCode>
                <c:ptCount val="49"/>
                <c:pt idx="0">
                  <c:v>20974406899881.18</c:v>
                </c:pt>
                <c:pt idx="1">
                  <c:v>29471085914551.352</c:v>
                </c:pt>
                <c:pt idx="2">
                  <c:v>35865843974041.758</c:v>
                </c:pt>
                <c:pt idx="3">
                  <c:v>48411716119104.031</c:v>
                </c:pt>
                <c:pt idx="4">
                  <c:v>59527993612849.984</c:v>
                </c:pt>
                <c:pt idx="5">
                  <c:v>103726594947556.58</c:v>
                </c:pt>
                <c:pt idx="6">
                  <c:v>137863641436612.11</c:v>
                </c:pt>
                <c:pt idx="7">
                  <c:v>143127398895518.22</c:v>
                </c:pt>
                <c:pt idx="8">
                  <c:v>147989604531362.03</c:v>
                </c:pt>
                <c:pt idx="9">
                  <c:v>154927652276660.88</c:v>
                </c:pt>
                <c:pt idx="10">
                  <c:v>159386575110269.13</c:v>
                </c:pt>
                <c:pt idx="11">
                  <c:v>163924105670074.28</c:v>
                </c:pt>
                <c:pt idx="12">
                  <c:v>168600882934594.81</c:v>
                </c:pt>
                <c:pt idx="13">
                  <c:v>169654362364611.94</c:v>
                </c:pt>
                <c:pt idx="14">
                  <c:v>168862853460390.03</c:v>
                </c:pt>
                <c:pt idx="15">
                  <c:v>167908917559936.97</c:v>
                </c:pt>
                <c:pt idx="16">
                  <c:v>166820850186346.06</c:v>
                </c:pt>
                <c:pt idx="17">
                  <c:v>165622575560085</c:v>
                </c:pt>
                <c:pt idx="18">
                  <c:v>164334427746449.19</c:v>
                </c:pt>
                <c:pt idx="19">
                  <c:v>162973718558800.44</c:v>
                </c:pt>
                <c:pt idx="20">
                  <c:v>161555183103546.56</c:v>
                </c:pt>
                <c:pt idx="21">
                  <c:v>160091347213730.94</c:v>
                </c:pt>
                <c:pt idx="22">
                  <c:v>158592839192835.44</c:v>
                </c:pt>
                <c:pt idx="23">
                  <c:v>157068658038765.47</c:v>
                </c:pt>
                <c:pt idx="24">
                  <c:v>155526405496114.16</c:v>
                </c:pt>
                <c:pt idx="25">
                  <c:v>153972486997474.44</c:v>
                </c:pt>
                <c:pt idx="26">
                  <c:v>152412285429788.03</c:v>
                </c:pt>
                <c:pt idx="27">
                  <c:v>150850311054186.78</c:v>
                </c:pt>
                <c:pt idx="28">
                  <c:v>149290330519662.63</c:v>
                </c:pt>
                <c:pt idx="29">
                  <c:v>147735477610971.38</c:v>
                </c:pt>
                <c:pt idx="30">
                  <c:v>146188348105751.88</c:v>
                </c:pt>
                <c:pt idx="31">
                  <c:v>144651080866486.28</c:v>
                </c:pt>
                <c:pt idx="32">
                  <c:v>143125427055676.38</c:v>
                </c:pt>
                <c:pt idx="33">
                  <c:v>141612809139006.5</c:v>
                </c:pt>
                <c:pt idx="34">
                  <c:v>140114371133578.05</c:v>
                </c:pt>
                <c:pt idx="35">
                  <c:v>138631021368485.2</c:v>
                </c:pt>
                <c:pt idx="36">
                  <c:v>137163468854027.25</c:v>
                </c:pt>
                <c:pt idx="37">
                  <c:v>135712254203668.31</c:v>
                </c:pt>
                <c:pt idx="38">
                  <c:v>134277775918851.67</c:v>
                </c:pt>
                <c:pt idx="39">
                  <c:v>132860312729657.83</c:v>
                </c:pt>
                <c:pt idx="40">
                  <c:v>131460042582734.27</c:v>
                </c:pt>
                <c:pt idx="41">
                  <c:v>130077058780321.72</c:v>
                </c:pt>
                <c:pt idx="42">
                  <c:v>128711383698889.88</c:v>
                </c:pt>
                <c:pt idx="43">
                  <c:v>127362980451517.42</c:v>
                </c:pt>
                <c:pt idx="44">
                  <c:v>126031762803162.64</c:v>
                </c:pt>
                <c:pt idx="45">
                  <c:v>124717603601173.23</c:v>
                </c:pt>
                <c:pt idx="46">
                  <c:v>123420341943609.22</c:v>
                </c:pt>
                <c:pt idx="47">
                  <c:v>122139789274142.28</c:v>
                </c:pt>
                <c:pt idx="48">
                  <c:v>120875734563717.94</c:v>
                </c:pt>
              </c:numCache>
            </c:numRef>
          </c:val>
          <c:extLst>
            <c:ext xmlns:c16="http://schemas.microsoft.com/office/drawing/2014/chart" uri="{C3380CC4-5D6E-409C-BE32-E72D297353CC}">
              <c16:uniqueId val="{00000007-9AE1-4841-A5A5-A193A2C061A8}"/>
            </c:ext>
          </c:extLst>
        </c:ser>
        <c:ser>
          <c:idx val="8"/>
          <c:order val="8"/>
          <c:tx>
            <c:strRef>
              <c:f>'Predicted Energy Consumption'!$B$134</c:f>
              <c:strCache>
                <c:ptCount val="1"/>
                <c:pt idx="0">
                  <c:v>refined petroleum and coke 19</c:v>
                </c:pt>
              </c:strCache>
            </c:strRef>
          </c:tx>
          <c:spPr>
            <a:solidFill>
              <a:schemeClr val="accent3">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Consumption'!$C$134:$AY$134</c:f>
              <c:numCache>
                <c:formatCode>0.00E+00</c:formatCode>
                <c:ptCount val="49"/>
                <c:pt idx="0">
                  <c:v>317718540492429.88</c:v>
                </c:pt>
                <c:pt idx="1">
                  <c:v>451796637116414.31</c:v>
                </c:pt>
                <c:pt idx="2">
                  <c:v>449529601300253.5</c:v>
                </c:pt>
                <c:pt idx="3">
                  <c:v>440613062711324.75</c:v>
                </c:pt>
                <c:pt idx="4">
                  <c:v>468666928201004.81</c:v>
                </c:pt>
                <c:pt idx="5">
                  <c:v>666457810456195.38</c:v>
                </c:pt>
                <c:pt idx="6">
                  <c:v>666897143217584.25</c:v>
                </c:pt>
                <c:pt idx="7">
                  <c:v>606767403071600.5</c:v>
                </c:pt>
                <c:pt idx="8">
                  <c:v>478248292732560.13</c:v>
                </c:pt>
                <c:pt idx="9">
                  <c:v>639038572509479.5</c:v>
                </c:pt>
                <c:pt idx="10">
                  <c:v>680551642686539.75</c:v>
                </c:pt>
                <c:pt idx="11">
                  <c:v>716241587095030.88</c:v>
                </c:pt>
                <c:pt idx="12">
                  <c:v>745324466633312.63</c:v>
                </c:pt>
                <c:pt idx="13">
                  <c:v>772345492644060.13</c:v>
                </c:pt>
                <c:pt idx="14">
                  <c:v>797418406612586.25</c:v>
                </c:pt>
                <c:pt idx="15">
                  <c:v>820662995310241.88</c:v>
                </c:pt>
                <c:pt idx="16">
                  <c:v>842200556294477.38</c:v>
                </c:pt>
                <c:pt idx="17">
                  <c:v>862150612388147.13</c:v>
                </c:pt>
                <c:pt idx="18">
                  <c:v>880628637726291.75</c:v>
                </c:pt>
                <c:pt idx="19">
                  <c:v>897744575612480.25</c:v>
                </c:pt>
                <c:pt idx="20">
                  <c:v>913601958082017.88</c:v>
                </c:pt>
                <c:pt idx="21">
                  <c:v>928297470101227.75</c:v>
                </c:pt>
                <c:pt idx="22">
                  <c:v>941920832961325.63</c:v>
                </c:pt>
                <c:pt idx="23">
                  <c:v>954554909352616.75</c:v>
                </c:pt>
                <c:pt idx="24">
                  <c:v>966275956033843.5</c:v>
                </c:pt>
                <c:pt idx="25">
                  <c:v>977153968976372.88</c:v>
                </c:pt>
                <c:pt idx="26">
                  <c:v>987253080808528.13</c:v>
                </c:pt>
                <c:pt idx="27">
                  <c:v>996631981914622.25</c:v>
                </c:pt>
                <c:pt idx="28">
                  <c:v>1005344345279331.5</c:v>
                </c:pt>
                <c:pt idx="29">
                  <c:v>1013439241680551</c:v>
                </c:pt>
                <c:pt idx="30">
                  <c:v>1020961536616321</c:v>
                </c:pt>
                <c:pt idx="31">
                  <c:v>1027952263806591.8</c:v>
                </c:pt>
                <c:pt idx="32">
                  <c:v>1034448972564846</c:v>
                </c:pt>
                <c:pt idx="33">
                  <c:v>1040486048042245.8</c:v>
                </c:pt>
                <c:pt idx="34">
                  <c:v>1046095004503765</c:v>
                </c:pt>
                <c:pt idx="35">
                  <c:v>1051304752552292.3</c:v>
                </c:pt>
                <c:pt idx="36">
                  <c:v>1056141841684603.5</c:v>
                </c:pt>
                <c:pt idx="37">
                  <c:v>1060630679826924.5</c:v>
                </c:pt>
                <c:pt idx="38">
                  <c:v>1064793731619007.6</c:v>
                </c:pt>
                <c:pt idx="39">
                  <c:v>1068651697239913.8</c:v>
                </c:pt>
                <c:pt idx="40">
                  <c:v>1072223673528723.4</c:v>
                </c:pt>
                <c:pt idx="41">
                  <c:v>1075527299072409.8</c:v>
                </c:pt>
                <c:pt idx="42">
                  <c:v>1078578884829174.3</c:v>
                </c:pt>
                <c:pt idx="43">
                  <c:v>1081393531737672.8</c:v>
                </c:pt>
                <c:pt idx="44">
                  <c:v>1083985236642444.8</c:v>
                </c:pt>
                <c:pt idx="45">
                  <c:v>1086366987745052.8</c:v>
                </c:pt>
                <c:pt idx="46">
                  <c:v>1088550850675239.8</c:v>
                </c:pt>
                <c:pt idx="47">
                  <c:v>1090548046167504.3</c:v>
                </c:pt>
                <c:pt idx="48">
                  <c:v>1092369020227328.5</c:v>
                </c:pt>
              </c:numCache>
            </c:numRef>
          </c:val>
          <c:extLst>
            <c:ext xmlns:c16="http://schemas.microsoft.com/office/drawing/2014/chart" uri="{C3380CC4-5D6E-409C-BE32-E72D297353CC}">
              <c16:uniqueId val="{00000008-9AE1-4841-A5A5-A193A2C061A8}"/>
            </c:ext>
          </c:extLst>
        </c:ser>
        <c:ser>
          <c:idx val="9"/>
          <c:order val="9"/>
          <c:tx>
            <c:strRef>
              <c:f>'Predicted Energy Consumption'!$B$135</c:f>
              <c:strCache>
                <c:ptCount val="1"/>
                <c:pt idx="0">
                  <c:v>chemicals 20</c:v>
                </c:pt>
              </c:strCache>
            </c:strRef>
          </c:tx>
          <c:spPr>
            <a:solidFill>
              <a:schemeClr val="accent4">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Consumption'!$C$135:$AY$135</c:f>
              <c:numCache>
                <c:formatCode>0.00E+00</c:formatCode>
                <c:ptCount val="49"/>
                <c:pt idx="0">
                  <c:v>930721588624905.63</c:v>
                </c:pt>
                <c:pt idx="1">
                  <c:v>1028076659638444.8</c:v>
                </c:pt>
                <c:pt idx="2">
                  <c:v>1086469945169253.4</c:v>
                </c:pt>
                <c:pt idx="3">
                  <c:v>880565657637934.63</c:v>
                </c:pt>
                <c:pt idx="4">
                  <c:v>849037533889793.63</c:v>
                </c:pt>
                <c:pt idx="5">
                  <c:v>964100868119920</c:v>
                </c:pt>
                <c:pt idx="6">
                  <c:v>1118036836817690.8</c:v>
                </c:pt>
                <c:pt idx="7">
                  <c:v>1420179109001670.5</c:v>
                </c:pt>
                <c:pt idx="8">
                  <c:v>1529988968261727.5</c:v>
                </c:pt>
                <c:pt idx="9">
                  <c:v>1742450267596904.3</c:v>
                </c:pt>
                <c:pt idx="10">
                  <c:v>1807818241587811</c:v>
                </c:pt>
                <c:pt idx="11">
                  <c:v>1871978021936967.8</c:v>
                </c:pt>
                <c:pt idx="12">
                  <c:v>1915965368916876.3</c:v>
                </c:pt>
                <c:pt idx="13">
                  <c:v>1941744146080698</c:v>
                </c:pt>
                <c:pt idx="14">
                  <c:v>1964325699238332.3</c:v>
                </c:pt>
                <c:pt idx="15">
                  <c:v>1984004146493082.3</c:v>
                </c:pt>
                <c:pt idx="16">
                  <c:v>2001057668546878.3</c:v>
                </c:pt>
                <c:pt idx="17">
                  <c:v>2015745267517172</c:v>
                </c:pt>
                <c:pt idx="18">
                  <c:v>2028305234901449.5</c:v>
                </c:pt>
                <c:pt idx="19">
                  <c:v>2038954827164926</c:v>
                </c:pt>
                <c:pt idx="20">
                  <c:v>2047890757108728.8</c:v>
                </c:pt>
                <c:pt idx="21">
                  <c:v>2055290205339594.5</c:v>
                </c:pt>
                <c:pt idx="22">
                  <c:v>2061312135474808.8</c:v>
                </c:pt>
                <c:pt idx="23">
                  <c:v>2066098759402371</c:v>
                </c:pt>
                <c:pt idx="24">
                  <c:v>2069777046879288.5</c:v>
                </c:pt>
                <c:pt idx="25">
                  <c:v>2072460209486591.3</c:v>
                </c:pt>
                <c:pt idx="26">
                  <c:v>2074249114957854.3</c:v>
                </c:pt>
                <c:pt idx="27">
                  <c:v>2075233606390387.3</c:v>
                </c:pt>
                <c:pt idx="28">
                  <c:v>2075493713685906</c:v>
                </c:pt>
                <c:pt idx="29">
                  <c:v>2075100753237907.5</c:v>
                </c:pt>
                <c:pt idx="30">
                  <c:v>2074118317535216.5</c:v>
                </c:pt>
                <c:pt idx="31">
                  <c:v>2072603159856865.5</c:v>
                </c:pt>
                <c:pt idx="32">
                  <c:v>2070605981241736.8</c:v>
                </c:pt>
                <c:pt idx="33">
                  <c:v>2068172127899575</c:v>
                </c:pt>
                <c:pt idx="34">
                  <c:v>2065342207530373.5</c:v>
                </c:pt>
                <c:pt idx="35">
                  <c:v>2062152632881803.8</c:v>
                </c:pt>
                <c:pt idx="36">
                  <c:v>2058636100465209.5</c:v>
                </c:pt>
                <c:pt idx="37">
                  <c:v>2054822011792280</c:v>
                </c:pt>
                <c:pt idx="38">
                  <c:v>2050736843861809.5</c:v>
                </c:pt>
                <c:pt idx="39">
                  <c:v>2046404474973563.8</c:v>
                </c:pt>
                <c:pt idx="40">
                  <c:v>2041846471308377.3</c:v>
                </c:pt>
                <c:pt idx="41">
                  <c:v>2037082339105918.8</c:v>
                </c:pt>
                <c:pt idx="42">
                  <c:v>2032129746712191.8</c:v>
                </c:pt>
                <c:pt idx="43">
                  <c:v>2027004720256026.3</c:v>
                </c:pt>
                <c:pt idx="44">
                  <c:v>2021721816252949</c:v>
                </c:pt>
                <c:pt idx="45">
                  <c:v>2016294274024511</c:v>
                </c:pt>
                <c:pt idx="46">
                  <c:v>2010734150454839</c:v>
                </c:pt>
                <c:pt idx="47">
                  <c:v>2005052439286578.8</c:v>
                </c:pt>
                <c:pt idx="48">
                  <c:v>1999259176874599.8</c:v>
                </c:pt>
              </c:numCache>
            </c:numRef>
          </c:val>
          <c:extLst>
            <c:ext xmlns:c16="http://schemas.microsoft.com/office/drawing/2014/chart" uri="{C3380CC4-5D6E-409C-BE32-E72D297353CC}">
              <c16:uniqueId val="{00000009-9AE1-4841-A5A5-A193A2C061A8}"/>
            </c:ext>
          </c:extLst>
        </c:ser>
        <c:ser>
          <c:idx val="10"/>
          <c:order val="10"/>
          <c:tx>
            <c:strRef>
              <c:f>'Predicted Energy Consumption'!$B$136</c:f>
              <c:strCache>
                <c:ptCount val="1"/>
                <c:pt idx="0">
                  <c:v>rubber and plastic products 22</c:v>
                </c:pt>
              </c:strCache>
            </c:strRef>
          </c:tx>
          <c:spPr>
            <a:solidFill>
              <a:schemeClr val="accent5">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Consumption'!$C$136:$AY$136</c:f>
              <c:numCache>
                <c:formatCode>0.00E+00</c:formatCode>
                <c:ptCount val="49"/>
                <c:pt idx="0">
                  <c:v>12975746355038.932</c:v>
                </c:pt>
                <c:pt idx="1">
                  <c:v>17391120953454.74</c:v>
                </c:pt>
                <c:pt idx="2">
                  <c:v>20958457033340.938</c:v>
                </c:pt>
                <c:pt idx="3">
                  <c:v>26154838817300.527</c:v>
                </c:pt>
                <c:pt idx="4">
                  <c:v>29873220455580.625</c:v>
                </c:pt>
                <c:pt idx="5">
                  <c:v>39876725767645.383</c:v>
                </c:pt>
                <c:pt idx="6">
                  <c:v>56836859584258.031</c:v>
                </c:pt>
                <c:pt idx="7">
                  <c:v>57540582045964.68</c:v>
                </c:pt>
                <c:pt idx="8">
                  <c:v>65381096365656.859</c:v>
                </c:pt>
                <c:pt idx="9">
                  <c:v>68031335393408.75</c:v>
                </c:pt>
                <c:pt idx="10">
                  <c:v>65709211424810.469</c:v>
                </c:pt>
                <c:pt idx="11">
                  <c:v>63332529568704.633</c:v>
                </c:pt>
                <c:pt idx="12">
                  <c:v>60926741751540.961</c:v>
                </c:pt>
                <c:pt idx="13">
                  <c:v>58508649093047.953</c:v>
                </c:pt>
                <c:pt idx="14">
                  <c:v>56089745177200.867</c:v>
                </c:pt>
                <c:pt idx="15">
                  <c:v>53678043177716.07</c:v>
                </c:pt>
                <c:pt idx="16">
                  <c:v>51279163890242.414</c:v>
                </c:pt>
                <c:pt idx="17">
                  <c:v>48897031287762.898</c:v>
                </c:pt>
                <c:pt idx="18">
                  <c:v>46534341945829.867</c:v>
                </c:pt>
                <c:pt idx="19">
                  <c:v>44192894351474</c:v>
                </c:pt>
                <c:pt idx="20">
                  <c:v>41873826055596.75</c:v>
                </c:pt>
                <c:pt idx="21">
                  <c:v>39577787409276.359</c:v>
                </c:pt>
                <c:pt idx="22">
                  <c:v>37305070234647.539</c:v>
                </c:pt>
                <c:pt idx="23">
                  <c:v>35055703761893.375</c:v>
                </c:pt>
                <c:pt idx="24">
                  <c:v>32829526441751.73</c:v>
                </c:pt>
                <c:pt idx="25">
                  <c:v>30626239808387.277</c:v>
                </c:pt>
                <c:pt idx="26">
                  <c:v>28445448903054.102</c:v>
                </c:pt>
                <c:pt idx="27">
                  <c:v>26286692593570.172</c:v>
                </c:pt>
                <c:pt idx="28">
                  <c:v>24149466275583.176</c:v>
                </c:pt>
                <c:pt idx="29">
                  <c:v>22033238818936.938</c:v>
                </c:pt>
                <c:pt idx="30">
                  <c:v>19937465161148.223</c:v>
                </c:pt>
                <c:pt idx="31">
                  <c:v>19519767452955.754</c:v>
                </c:pt>
                <c:pt idx="32">
                  <c:v>19544270454994.734</c:v>
                </c:pt>
                <c:pt idx="33">
                  <c:v>19567573180008.395</c:v>
                </c:pt>
                <c:pt idx="34">
                  <c:v>19589802481777.016</c:v>
                </c:pt>
                <c:pt idx="35">
                  <c:v>19611069363841</c:v>
                </c:pt>
                <c:pt idx="36">
                  <c:v>19631471243672.555</c:v>
                </c:pt>
                <c:pt idx="37">
                  <c:v>19651093862190.602</c:v>
                </c:pt>
                <c:pt idx="38">
                  <c:v>19670012897758.559</c:v>
                </c:pt>
                <c:pt idx="39">
                  <c:v>19688295333549.582</c:v>
                </c:pt>
                <c:pt idx="40">
                  <c:v>19706000618712.465</c:v>
                </c:pt>
                <c:pt idx="41">
                  <c:v>19723181656807.906</c:v>
                </c:pt>
                <c:pt idx="42">
                  <c:v>19739885649260.711</c:v>
                </c:pt>
                <c:pt idx="43">
                  <c:v>19756154816859.23</c:v>
                </c:pt>
                <c:pt idx="44">
                  <c:v>19772027018449.965</c:v>
                </c:pt>
                <c:pt idx="45">
                  <c:v>19787536282781.805</c:v>
                </c:pt>
                <c:pt idx="46">
                  <c:v>19802713266808.922</c:v>
                </c:pt>
                <c:pt idx="47">
                  <c:v>19817585651587.227</c:v>
                </c:pt>
                <c:pt idx="48">
                  <c:v>19832178485089.438</c:v>
                </c:pt>
              </c:numCache>
            </c:numRef>
          </c:val>
          <c:extLst>
            <c:ext xmlns:c16="http://schemas.microsoft.com/office/drawing/2014/chart" uri="{C3380CC4-5D6E-409C-BE32-E72D297353CC}">
              <c16:uniqueId val="{0000000A-9AE1-4841-A5A5-A193A2C061A8}"/>
            </c:ext>
          </c:extLst>
        </c:ser>
        <c:ser>
          <c:idx val="11"/>
          <c:order val="11"/>
          <c:tx>
            <c:strRef>
              <c:f>'Predicted Energy Consumption'!$B$137</c:f>
              <c:strCache>
                <c:ptCount val="1"/>
                <c:pt idx="0">
                  <c:v>glass and glass products 231</c:v>
                </c:pt>
              </c:strCache>
            </c:strRef>
          </c:tx>
          <c:spPr>
            <a:solidFill>
              <a:schemeClr val="accent6">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Consumption'!$C$137:$AY$137</c:f>
              <c:numCache>
                <c:formatCode>0.00E+00</c:formatCode>
                <c:ptCount val="49"/>
                <c:pt idx="0">
                  <c:v>233600977521711.31</c:v>
                </c:pt>
                <c:pt idx="1">
                  <c:v>273749961672645.13</c:v>
                </c:pt>
                <c:pt idx="2">
                  <c:v>312107752873935.5</c:v>
                </c:pt>
                <c:pt idx="3">
                  <c:v>283321288157399.44</c:v>
                </c:pt>
                <c:pt idx="4">
                  <c:v>287403840185332.38</c:v>
                </c:pt>
                <c:pt idx="5">
                  <c:v>366266757063145.06</c:v>
                </c:pt>
                <c:pt idx="6">
                  <c:v>480132377636691</c:v>
                </c:pt>
                <c:pt idx="7">
                  <c:v>624261299153026</c:v>
                </c:pt>
                <c:pt idx="8">
                  <c:v>792851022625958.63</c:v>
                </c:pt>
                <c:pt idx="9">
                  <c:v>847772912260869.38</c:v>
                </c:pt>
                <c:pt idx="10">
                  <c:v>815833822623653</c:v>
                </c:pt>
                <c:pt idx="11">
                  <c:v>780513917211151.38</c:v>
                </c:pt>
                <c:pt idx="12">
                  <c:v>742299582768461.63</c:v>
                </c:pt>
                <c:pt idx="13">
                  <c:v>701618356488786.63</c:v>
                </c:pt>
                <c:pt idx="14">
                  <c:v>658846750298766.13</c:v>
                </c:pt>
                <c:pt idx="15">
                  <c:v>614315073505802.38</c:v>
                </c:pt>
                <c:pt idx="16">
                  <c:v>568311519720625.75</c:v>
                </c:pt>
                <c:pt idx="17">
                  <c:v>543715222294310.38</c:v>
                </c:pt>
                <c:pt idx="18">
                  <c:v>549863938624935.88</c:v>
                </c:pt>
                <c:pt idx="19">
                  <c:v>555433673702761.38</c:v>
                </c:pt>
                <c:pt idx="20">
                  <c:v>560477787521291.5</c:v>
                </c:pt>
                <c:pt idx="21">
                  <c:v>565045024166172.63</c:v>
                </c:pt>
                <c:pt idx="22">
                  <c:v>569179705807221.88</c:v>
                </c:pt>
                <c:pt idx="23">
                  <c:v>572921995271863.38</c:v>
                </c:pt>
                <c:pt idx="24">
                  <c:v>576308195624572.5</c:v>
                </c:pt>
                <c:pt idx="25">
                  <c:v>579371064408336.75</c:v>
                </c:pt>
                <c:pt idx="26">
                  <c:v>582140127273920.75</c:v>
                </c:pt>
                <c:pt idx="27">
                  <c:v>584641980993932.75</c:v>
                </c:pt>
                <c:pt idx="28">
                  <c:v>586900579698456.13</c:v>
                </c:pt>
                <c:pt idx="29">
                  <c:v>588937500903805.75</c:v>
                </c:pt>
                <c:pt idx="30">
                  <c:v>590772189808296.5</c:v>
                </c:pt>
                <c:pt idx="31">
                  <c:v>592422181614328</c:v>
                </c:pt>
                <c:pt idx="32">
                  <c:v>593903302473932.5</c:v>
                </c:pt>
                <c:pt idx="33">
                  <c:v>595229850172086.63</c:v>
                </c:pt>
                <c:pt idx="34">
                  <c:v>596414755954332.88</c:v>
                </c:pt>
                <c:pt idx="35">
                  <c:v>597469729042032.88</c:v>
                </c:pt>
                <c:pt idx="36">
                  <c:v>598405385411730.88</c:v>
                </c:pt>
                <c:pt idx="37">
                  <c:v>599231362380182.13</c:v>
                </c:pt>
                <c:pt idx="38">
                  <c:v>599491861605448.75</c:v>
                </c:pt>
                <c:pt idx="39">
                  <c:v>599388921943718.5</c:v>
                </c:pt>
                <c:pt idx="40">
                  <c:v>599173236821460.88</c:v>
                </c:pt>
                <c:pt idx="41">
                  <c:v>598852525017238.5</c:v>
                </c:pt>
                <c:pt idx="42">
                  <c:v>598433873678983</c:v>
                </c:pt>
                <c:pt idx="43">
                  <c:v>597923798716668.88</c:v>
                </c:pt>
                <c:pt idx="44">
                  <c:v>597328298701842.38</c:v>
                </c:pt>
                <c:pt idx="45">
                  <c:v>596652903015261</c:v>
                </c:pt>
                <c:pt idx="46">
                  <c:v>595902714900568.38</c:v>
                </c:pt>
                <c:pt idx="47">
                  <c:v>595082450006660.13</c:v>
                </c:pt>
                <c:pt idx="48">
                  <c:v>594196470933718.88</c:v>
                </c:pt>
              </c:numCache>
            </c:numRef>
          </c:val>
          <c:extLst>
            <c:ext xmlns:c16="http://schemas.microsoft.com/office/drawing/2014/chart" uri="{C3380CC4-5D6E-409C-BE32-E72D297353CC}">
              <c16:uniqueId val="{0000000B-9AE1-4841-A5A5-A193A2C061A8}"/>
            </c:ext>
          </c:extLst>
        </c:ser>
        <c:ser>
          <c:idx val="12"/>
          <c:order val="12"/>
          <c:tx>
            <c:strRef>
              <c:f>'Predicted Energy Consumption'!$B$138</c:f>
              <c:strCache>
                <c:ptCount val="1"/>
                <c:pt idx="0">
                  <c:v>cement and other nonmetallic minerals 239</c:v>
                </c:pt>
              </c:strCache>
            </c:strRef>
          </c:tx>
          <c:spPr>
            <a:solidFill>
              <a:schemeClr val="accent1">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Consumption'!$C$138:$AY$138</c:f>
              <c:numCache>
                <c:formatCode>0.00E+00</c:formatCode>
                <c:ptCount val="49"/>
                <c:pt idx="0">
                  <c:v>22191329113051.219</c:v>
                </c:pt>
                <c:pt idx="1">
                  <c:v>28921270092005.082</c:v>
                </c:pt>
                <c:pt idx="2">
                  <c:v>34569755335700.953</c:v>
                </c:pt>
                <c:pt idx="3">
                  <c:v>26010973257955.969</c:v>
                </c:pt>
                <c:pt idx="4">
                  <c:v>30812850807850.602</c:v>
                </c:pt>
                <c:pt idx="5">
                  <c:v>38135925979653.117</c:v>
                </c:pt>
                <c:pt idx="6">
                  <c:v>51552807465121.398</c:v>
                </c:pt>
                <c:pt idx="7">
                  <c:v>71874414705155.188</c:v>
                </c:pt>
                <c:pt idx="8">
                  <c:v>63413821173542.625</c:v>
                </c:pt>
                <c:pt idx="9">
                  <c:v>58472081547798.477</c:v>
                </c:pt>
                <c:pt idx="10">
                  <c:v>51810278234529.898</c:v>
                </c:pt>
                <c:pt idx="11">
                  <c:v>45249433686688.164</c:v>
                </c:pt>
                <c:pt idx="12">
                  <c:v>38863290266906.281</c:v>
                </c:pt>
                <c:pt idx="13">
                  <c:v>32699341007953.992</c:v>
                </c:pt>
                <c:pt idx="14">
                  <c:v>28618473346303.688</c:v>
                </c:pt>
                <c:pt idx="15">
                  <c:v>27814268239177.234</c:v>
                </c:pt>
                <c:pt idx="16">
                  <c:v>26992234373020.133</c:v>
                </c:pt>
                <c:pt idx="17">
                  <c:v>26157917415903.68</c:v>
                </c:pt>
                <c:pt idx="18">
                  <c:v>25315846921954.531</c:v>
                </c:pt>
                <c:pt idx="19">
                  <c:v>24469733521938.164</c:v>
                </c:pt>
                <c:pt idx="20">
                  <c:v>23622616303252.906</c:v>
                </c:pt>
                <c:pt idx="21">
                  <c:v>22776978226025.172</c:v>
                </c:pt>
                <c:pt idx="22">
                  <c:v>21934839343396.18</c:v>
                </c:pt>
                <c:pt idx="23">
                  <c:v>21097833533644.164</c:v>
                </c:pt>
                <c:pt idx="24">
                  <c:v>20267272347052.664</c:v>
                </c:pt>
                <c:pt idx="25">
                  <c:v>19444198433639.711</c:v>
                </c:pt>
                <c:pt idx="26">
                  <c:v>18629430367821.473</c:v>
                </c:pt>
                <c:pt idx="27">
                  <c:v>17823600285705.48</c:v>
                </c:pt>
                <c:pt idx="28">
                  <c:v>17027185482248.813</c:v>
                </c:pt>
                <c:pt idx="29">
                  <c:v>16240534920099.012</c:v>
                </c:pt>
                <c:pt idx="30">
                  <c:v>15463891449953.793</c:v>
                </c:pt>
                <c:pt idx="31">
                  <c:v>14697410418542.875</c:v>
                </c:pt>
                <c:pt idx="32">
                  <c:v>13941175236837.262</c:v>
                </c:pt>
                <c:pt idx="33">
                  <c:v>13195210393310.197</c:v>
                </c:pt>
                <c:pt idx="34">
                  <c:v>12459492322200.604</c:v>
                </c:pt>
                <c:pt idx="35">
                  <c:v>11733958472810.947</c:v>
                </c:pt>
                <c:pt idx="36">
                  <c:v>11018514871378.791</c:v>
                </c:pt>
                <c:pt idx="37">
                  <c:v>10313042420731.883</c:v>
                </c:pt>
                <c:pt idx="38">
                  <c:v>9617402143653.6758</c:v>
                </c:pt>
                <c:pt idx="39">
                  <c:v>8931439542676.7734</c:v>
                </c:pt>
                <c:pt idx="40">
                  <c:v>8254988221016.8242</c:v>
                </c:pt>
                <c:pt idx="41">
                  <c:v>7587872885800.042</c:v>
                </c:pt>
                <c:pt idx="42">
                  <c:v>6929911834949.2344</c:v>
                </c:pt>
                <c:pt idx="43">
                  <c:v>6280919012506.6113</c:v>
                </c:pt>
                <c:pt idx="44">
                  <c:v>6004350914087.3984</c:v>
                </c:pt>
                <c:pt idx="45">
                  <c:v>6008976577706.0752</c:v>
                </c:pt>
                <c:pt idx="46">
                  <c:v>6013219003701.8965</c:v>
                </c:pt>
                <c:pt idx="47">
                  <c:v>6017108011514.7734</c:v>
                </c:pt>
                <c:pt idx="48">
                  <c:v>6020670910082.6201</c:v>
                </c:pt>
              </c:numCache>
            </c:numRef>
          </c:val>
          <c:extLst>
            <c:ext xmlns:c16="http://schemas.microsoft.com/office/drawing/2014/chart" uri="{C3380CC4-5D6E-409C-BE32-E72D297353CC}">
              <c16:uniqueId val="{0000000C-9AE1-4841-A5A5-A193A2C061A8}"/>
            </c:ext>
          </c:extLst>
        </c:ser>
        <c:ser>
          <c:idx val="13"/>
          <c:order val="13"/>
          <c:tx>
            <c:strRef>
              <c:f>'Predicted Energy Consumption'!$B$139</c:f>
              <c:strCache>
                <c:ptCount val="1"/>
                <c:pt idx="0">
                  <c:v>iron and steel 241</c:v>
                </c:pt>
              </c:strCache>
            </c:strRef>
          </c:tx>
          <c:spPr>
            <a:solidFill>
              <a:schemeClr val="accent2">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Consumption'!$C$139:$AY$139</c:f>
              <c:numCache>
                <c:formatCode>0.00E+00</c:formatCode>
                <c:ptCount val="49"/>
                <c:pt idx="0">
                  <c:v>111386148989174.38</c:v>
                </c:pt>
                <c:pt idx="1">
                  <c:v>127581940425239.11</c:v>
                </c:pt>
                <c:pt idx="2">
                  <c:v>147268684401873.13</c:v>
                </c:pt>
                <c:pt idx="3">
                  <c:v>149406797185191.69</c:v>
                </c:pt>
                <c:pt idx="4">
                  <c:v>179450245880348.44</c:v>
                </c:pt>
                <c:pt idx="5">
                  <c:v>203142758461554.44</c:v>
                </c:pt>
                <c:pt idx="6">
                  <c:v>381869598846355</c:v>
                </c:pt>
                <c:pt idx="7">
                  <c:v>476239527983281.69</c:v>
                </c:pt>
                <c:pt idx="8">
                  <c:v>500132604354546.75</c:v>
                </c:pt>
                <c:pt idx="9">
                  <c:v>546204007244828.25</c:v>
                </c:pt>
                <c:pt idx="10">
                  <c:v>574148508681592.13</c:v>
                </c:pt>
                <c:pt idx="11">
                  <c:v>585006288431839.63</c:v>
                </c:pt>
                <c:pt idx="12">
                  <c:v>594446583163519.5</c:v>
                </c:pt>
                <c:pt idx="13">
                  <c:v>602795123417860</c:v>
                </c:pt>
                <c:pt idx="14">
                  <c:v>610145503997435.25</c:v>
                </c:pt>
                <c:pt idx="15">
                  <c:v>616588342844745.38</c:v>
                </c:pt>
                <c:pt idx="16">
                  <c:v>622209516538881.25</c:v>
                </c:pt>
                <c:pt idx="17">
                  <c:v>627089118991124.25</c:v>
                </c:pt>
                <c:pt idx="18">
                  <c:v>631300953947039.5</c:v>
                </c:pt>
                <c:pt idx="19">
                  <c:v>634912406271044.38</c:v>
                </c:pt>
                <c:pt idx="20">
                  <c:v>637984570510639.5</c:v>
                </c:pt>
                <c:pt idx="21">
                  <c:v>640572544772250.13</c:v>
                </c:pt>
                <c:pt idx="22">
                  <c:v>642725822391371.13</c:v>
                </c:pt>
                <c:pt idx="23">
                  <c:v>644488733265077</c:v>
                </c:pt>
                <c:pt idx="24">
                  <c:v>645900901590595</c:v>
                </c:pt>
                <c:pt idx="25">
                  <c:v>646997697867516.25</c:v>
                </c:pt>
                <c:pt idx="26">
                  <c:v>647810671131601.75</c:v>
                </c:pt>
                <c:pt idx="27">
                  <c:v>648367953174867.13</c:v>
                </c:pt>
                <c:pt idx="28">
                  <c:v>648694630539811.38</c:v>
                </c:pt>
                <c:pt idx="29">
                  <c:v>648813082811958.75</c:v>
                </c:pt>
                <c:pt idx="30">
                  <c:v>648743287530138.88</c:v>
                </c:pt>
                <c:pt idx="31">
                  <c:v>648503093157688.88</c:v>
                </c:pt>
                <c:pt idx="32">
                  <c:v>648108462211239.63</c:v>
                </c:pt>
                <c:pt idx="33">
                  <c:v>647573686974498.13</c:v>
                </c:pt>
                <c:pt idx="34">
                  <c:v>646911580338813.88</c:v>
                </c:pt>
                <c:pt idx="35">
                  <c:v>646133644286821.88</c:v>
                </c:pt>
                <c:pt idx="36">
                  <c:v>645250218422861.75</c:v>
                </c:pt>
                <c:pt idx="37">
                  <c:v>644270610791709.88</c:v>
                </c:pt>
                <c:pt idx="38">
                  <c:v>643203213040183.88</c:v>
                </c:pt>
                <c:pt idx="39">
                  <c:v>642055601781188.88</c:v>
                </c:pt>
                <c:pt idx="40">
                  <c:v>640834627827176.25</c:v>
                </c:pt>
                <c:pt idx="41">
                  <c:v>639546494776903</c:v>
                </c:pt>
                <c:pt idx="42">
                  <c:v>638196828268699.25</c:v>
                </c:pt>
                <c:pt idx="43">
                  <c:v>636790737057718.88</c:v>
                </c:pt>
                <c:pt idx="44">
                  <c:v>635332866933904</c:v>
                </c:pt>
                <c:pt idx="45">
                  <c:v>633827448371514.63</c:v>
                </c:pt>
                <c:pt idx="46">
                  <c:v>632278338689416.38</c:v>
                </c:pt>
                <c:pt idx="47">
                  <c:v>630689059402580.63</c:v>
                </c:pt>
                <c:pt idx="48">
                  <c:v>629062829358576.88</c:v>
                </c:pt>
              </c:numCache>
            </c:numRef>
          </c:val>
          <c:extLst>
            <c:ext xmlns:c16="http://schemas.microsoft.com/office/drawing/2014/chart" uri="{C3380CC4-5D6E-409C-BE32-E72D297353CC}">
              <c16:uniqueId val="{0000000D-9AE1-4841-A5A5-A193A2C061A8}"/>
            </c:ext>
          </c:extLst>
        </c:ser>
        <c:ser>
          <c:idx val="14"/>
          <c:order val="14"/>
          <c:tx>
            <c:strRef>
              <c:f>'Predicted Energy Consumption'!$B$140</c:f>
              <c:strCache>
                <c:ptCount val="1"/>
                <c:pt idx="0">
                  <c:v>other metals 242</c:v>
                </c:pt>
              </c:strCache>
            </c:strRef>
          </c:tx>
          <c:spPr>
            <a:solidFill>
              <a:schemeClr val="accent3">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Consumption'!$C$140:$AY$140</c:f>
              <c:numCache>
                <c:formatCode>0.00E+00</c:formatCode>
                <c:ptCount val="49"/>
                <c:pt idx="0">
                  <c:v>89714061772180.125</c:v>
                </c:pt>
                <c:pt idx="1">
                  <c:v>118404511476809.5</c:v>
                </c:pt>
                <c:pt idx="2">
                  <c:v>147608505843553.22</c:v>
                </c:pt>
                <c:pt idx="3">
                  <c:v>147304957457939.31</c:v>
                </c:pt>
                <c:pt idx="4">
                  <c:v>148255476807223.06</c:v>
                </c:pt>
                <c:pt idx="5">
                  <c:v>175604241329973.22</c:v>
                </c:pt>
                <c:pt idx="6">
                  <c:v>193734296435586.81</c:v>
                </c:pt>
                <c:pt idx="7">
                  <c:v>195033458086602.75</c:v>
                </c:pt>
                <c:pt idx="8">
                  <c:v>180680019640666.44</c:v>
                </c:pt>
                <c:pt idx="9">
                  <c:v>198453639143401.22</c:v>
                </c:pt>
                <c:pt idx="10">
                  <c:v>200290381844097</c:v>
                </c:pt>
                <c:pt idx="11">
                  <c:v>200672190266100.5</c:v>
                </c:pt>
                <c:pt idx="12">
                  <c:v>200733892245959.75</c:v>
                </c:pt>
                <c:pt idx="13">
                  <c:v>200511584369115.09</c:v>
                </c:pt>
                <c:pt idx="14">
                  <c:v>200039366046305.75</c:v>
                </c:pt>
                <c:pt idx="15">
                  <c:v>199348943969167.72</c:v>
                </c:pt>
                <c:pt idx="16">
                  <c:v>198469364173131.63</c:v>
                </c:pt>
                <c:pt idx="17">
                  <c:v>197426899310131.69</c:v>
                </c:pt>
                <c:pt idx="18">
                  <c:v>196245066270694.41</c:v>
                </c:pt>
                <c:pt idx="19">
                  <c:v>194944737535695.59</c:v>
                </c:pt>
                <c:pt idx="20">
                  <c:v>193544312365870.38</c:v>
                </c:pt>
                <c:pt idx="21">
                  <c:v>192059920897177.38</c:v>
                </c:pt>
                <c:pt idx="22">
                  <c:v>190505641464062.09</c:v>
                </c:pt>
                <c:pt idx="23">
                  <c:v>188893717661925.22</c:v>
                </c:pt>
                <c:pt idx="24">
                  <c:v>187234766478537.59</c:v>
                </c:pt>
                <c:pt idx="25">
                  <c:v>185537972370156.5</c:v>
                </c:pt>
                <c:pt idx="26">
                  <c:v>183811264658481.63</c:v>
                </c:pt>
                <c:pt idx="27">
                  <c:v>182061477319549.28</c:v>
                </c:pt>
                <c:pt idx="28">
                  <c:v>180294491335823.09</c:v>
                </c:pt>
                <c:pt idx="29">
                  <c:v>178515360457381.13</c:v>
                </c:pt>
                <c:pt idx="30">
                  <c:v>176728421596910.09</c:v>
                </c:pt>
                <c:pt idx="31">
                  <c:v>174937391261968.09</c:v>
                </c:pt>
                <c:pt idx="32">
                  <c:v>173145449475783.16</c:v>
                </c:pt>
                <c:pt idx="33">
                  <c:v>171355312603486</c:v>
                </c:pt>
                <c:pt idx="34">
                  <c:v>169569296417745.63</c:v>
                </c:pt>
                <c:pt idx="35">
                  <c:v>167789370629185.19</c:v>
                </c:pt>
                <c:pt idx="36">
                  <c:v>166017205987554.19</c:v>
                </c:pt>
                <c:pt idx="37">
                  <c:v>164254214939148.03</c:v>
                </c:pt>
                <c:pt idx="38">
                  <c:v>162501586710154.84</c:v>
                </c:pt>
                <c:pt idx="39">
                  <c:v>160760317577808.63</c:v>
                </c:pt>
                <c:pt idx="40">
                  <c:v>159031236993006.34</c:v>
                </c:pt>
                <c:pt idx="41">
                  <c:v>157315030130075.97</c:v>
                </c:pt>
                <c:pt idx="42">
                  <c:v>155612257361335.22</c:v>
                </c:pt>
                <c:pt idx="43">
                  <c:v>153923371085595.66</c:v>
                </c:pt>
                <c:pt idx="44">
                  <c:v>152248730279987.31</c:v>
                </c:pt>
                <c:pt idx="45">
                  <c:v>150588613092584.41</c:v>
                </c:pt>
                <c:pt idx="46">
                  <c:v>148943227748474.13</c:v>
                </c:pt>
                <c:pt idx="47">
                  <c:v>147312722003231.66</c:v>
                </c:pt>
                <c:pt idx="48">
                  <c:v>145697191344532.53</c:v>
                </c:pt>
              </c:numCache>
            </c:numRef>
          </c:val>
          <c:extLst>
            <c:ext xmlns:c16="http://schemas.microsoft.com/office/drawing/2014/chart" uri="{C3380CC4-5D6E-409C-BE32-E72D297353CC}">
              <c16:uniqueId val="{0000000E-9AE1-4841-A5A5-A193A2C061A8}"/>
            </c:ext>
          </c:extLst>
        </c:ser>
        <c:ser>
          <c:idx val="15"/>
          <c:order val="15"/>
          <c:tx>
            <c:strRef>
              <c:f>'Predicted Energy Consumption'!$B$141</c:f>
              <c:strCache>
                <c:ptCount val="1"/>
                <c:pt idx="0">
                  <c:v>metal products except machinery and vehicles 25</c:v>
                </c:pt>
              </c:strCache>
            </c:strRef>
          </c:tx>
          <c:spPr>
            <a:solidFill>
              <a:schemeClr val="accent4">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Consumption'!$C$141:$AY$141</c:f>
              <c:numCache>
                <c:formatCode>0.00E+00</c:formatCode>
                <c:ptCount val="49"/>
                <c:pt idx="0">
                  <c:v>25013028362432.188</c:v>
                </c:pt>
                <c:pt idx="1">
                  <c:v>40883307741481.172</c:v>
                </c:pt>
                <c:pt idx="2">
                  <c:v>49532277651462.719</c:v>
                </c:pt>
                <c:pt idx="3">
                  <c:v>56251753307656.656</c:v>
                </c:pt>
                <c:pt idx="4">
                  <c:v>85776120098286.75</c:v>
                </c:pt>
                <c:pt idx="5">
                  <c:v>110243758091100.13</c:v>
                </c:pt>
                <c:pt idx="6">
                  <c:v>175597088722838.72</c:v>
                </c:pt>
                <c:pt idx="7">
                  <c:v>221075431409626.34</c:v>
                </c:pt>
                <c:pt idx="8">
                  <c:v>260055951919512.16</c:v>
                </c:pt>
                <c:pt idx="9">
                  <c:v>290894680516433.75</c:v>
                </c:pt>
                <c:pt idx="10">
                  <c:v>295225519091731.75</c:v>
                </c:pt>
                <c:pt idx="11">
                  <c:v>298911850739914.63</c:v>
                </c:pt>
                <c:pt idx="12">
                  <c:v>302006878955532.56</c:v>
                </c:pt>
                <c:pt idx="13">
                  <c:v>304564201494877.25</c:v>
                </c:pt>
                <c:pt idx="14">
                  <c:v>306635979000905.88</c:v>
                </c:pt>
                <c:pt idx="15">
                  <c:v>308271723436683.25</c:v>
                </c:pt>
                <c:pt idx="16">
                  <c:v>309517569979929.75</c:v>
                </c:pt>
                <c:pt idx="17">
                  <c:v>310415909124967</c:v>
                </c:pt>
                <c:pt idx="18">
                  <c:v>311005275751222.19</c:v>
                </c:pt>
                <c:pt idx="19">
                  <c:v>311320413154242.19</c:v>
                </c:pt>
                <c:pt idx="20">
                  <c:v>311392449527386.31</c:v>
                </c:pt>
                <c:pt idx="21">
                  <c:v>311249140879131</c:v>
                </c:pt>
                <c:pt idx="22">
                  <c:v>310915147607250.56</c:v>
                </c:pt>
                <c:pt idx="23">
                  <c:v>310412322165519.13</c:v>
                </c:pt>
                <c:pt idx="24">
                  <c:v>309759992899831.5</c:v>
                </c:pt>
                <c:pt idx="25">
                  <c:v>308975234695605.69</c:v>
                </c:pt>
                <c:pt idx="26">
                  <c:v>308073121030163.13</c:v>
                </c:pt>
                <c:pt idx="27">
                  <c:v>307066954757591.69</c:v>
                </c:pt>
                <c:pt idx="28">
                  <c:v>305968476789448.88</c:v>
                </c:pt>
                <c:pt idx="29">
                  <c:v>304788053022023.19</c:v>
                </c:pt>
                <c:pt idx="30">
                  <c:v>303534840589100.94</c:v>
                </c:pt>
                <c:pt idx="31">
                  <c:v>302216934928943.69</c:v>
                </c:pt>
                <c:pt idx="32">
                  <c:v>300841499348114.56</c:v>
                </c:pt>
                <c:pt idx="33">
                  <c:v>299414878816296.88</c:v>
                </c:pt>
                <c:pt idx="34">
                  <c:v>297942699687603.25</c:v>
                </c:pt>
                <c:pt idx="35">
                  <c:v>296429956950971.94</c:v>
                </c:pt>
                <c:pt idx="36">
                  <c:v>294881090489781.88</c:v>
                </c:pt>
                <c:pt idx="37">
                  <c:v>293300051695368.06</c:v>
                </c:pt>
                <c:pt idx="38">
                  <c:v>291690361641185.38</c:v>
                </c:pt>
                <c:pt idx="39">
                  <c:v>290055161890750.13</c:v>
                </c:pt>
                <c:pt idx="40">
                  <c:v>288397258886990.25</c:v>
                </c:pt>
                <c:pt idx="41">
                  <c:v>286719162755350.25</c:v>
                </c:pt>
                <c:pt idx="42">
                  <c:v>285023121248751.88</c:v>
                </c:pt>
                <c:pt idx="43">
                  <c:v>283311149469293.63</c:v>
                </c:pt>
                <c:pt idx="44">
                  <c:v>281585055918956</c:v>
                </c:pt>
                <c:pt idx="45">
                  <c:v>279846465358910.84</c:v>
                </c:pt>
                <c:pt idx="46">
                  <c:v>278096838893303.69</c:v>
                </c:pt>
                <c:pt idx="47">
                  <c:v>276337491637937.13</c:v>
                </c:pt>
                <c:pt idx="48">
                  <c:v>274569608285884.84</c:v>
                </c:pt>
              </c:numCache>
            </c:numRef>
          </c:val>
          <c:extLst>
            <c:ext xmlns:c16="http://schemas.microsoft.com/office/drawing/2014/chart" uri="{C3380CC4-5D6E-409C-BE32-E72D297353CC}">
              <c16:uniqueId val="{0000000F-9AE1-4841-A5A5-A193A2C061A8}"/>
            </c:ext>
          </c:extLst>
        </c:ser>
        <c:ser>
          <c:idx val="16"/>
          <c:order val="16"/>
          <c:tx>
            <c:strRef>
              <c:f>'Predicted Energy Consumption'!$B$142</c:f>
              <c:strCache>
                <c:ptCount val="1"/>
                <c:pt idx="0">
                  <c:v>computers and electronics 26</c:v>
                </c:pt>
              </c:strCache>
            </c:strRef>
          </c:tx>
          <c:spPr>
            <a:solidFill>
              <a:schemeClr val="accent5">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Consumption'!$C$142:$AY$142</c:f>
              <c:numCache>
                <c:formatCode>0.00E+00</c:formatCode>
                <c:ptCount val="49"/>
                <c:pt idx="0">
                  <c:v>25136069052647.785</c:v>
                </c:pt>
                <c:pt idx="1">
                  <c:v>25778085681435.727</c:v>
                </c:pt>
                <c:pt idx="2">
                  <c:v>29408107921490.602</c:v>
                </c:pt>
                <c:pt idx="3">
                  <c:v>29364842249820.23</c:v>
                </c:pt>
                <c:pt idx="4">
                  <c:v>44511104317368.602</c:v>
                </c:pt>
                <c:pt idx="5">
                  <c:v>54484511696703.078</c:v>
                </c:pt>
                <c:pt idx="6">
                  <c:v>93288286776477.281</c:v>
                </c:pt>
                <c:pt idx="7">
                  <c:v>122996870450033.53</c:v>
                </c:pt>
                <c:pt idx="8">
                  <c:v>100439782974522.16</c:v>
                </c:pt>
                <c:pt idx="9">
                  <c:v>112522470280141.14</c:v>
                </c:pt>
                <c:pt idx="10">
                  <c:v>107616597819259.3</c:v>
                </c:pt>
                <c:pt idx="11">
                  <c:v>101497489112415.31</c:v>
                </c:pt>
                <c:pt idx="12">
                  <c:v>94346426527307.328</c:v>
                </c:pt>
                <c:pt idx="13">
                  <c:v>86310491837770.063</c:v>
                </c:pt>
                <c:pt idx="14">
                  <c:v>77515037011218.766</c:v>
                </c:pt>
                <c:pt idx="15">
                  <c:v>68069783147163.875</c:v>
                </c:pt>
                <c:pt idx="16">
                  <c:v>67252169615053.602</c:v>
                </c:pt>
                <c:pt idx="17">
                  <c:v>67896977826778.102</c:v>
                </c:pt>
                <c:pt idx="18">
                  <c:v>68421211207606.766</c:v>
                </c:pt>
                <c:pt idx="19">
                  <c:v>68837098893868.977</c:v>
                </c:pt>
                <c:pt idx="20">
                  <c:v>69155622134285.797</c:v>
                </c:pt>
                <c:pt idx="21">
                  <c:v>69386642856548.859</c:v>
                </c:pt>
                <c:pt idx="22">
                  <c:v>69539015217382.68</c:v>
                </c:pt>
                <c:pt idx="23">
                  <c:v>69620685567533.047</c:v>
                </c:pt>
                <c:pt idx="24">
                  <c:v>69638783338826.633</c:v>
                </c:pt>
                <c:pt idx="25">
                  <c:v>69599704025015.648</c:v>
                </c:pt>
                <c:pt idx="26">
                  <c:v>69334286418779.391</c:v>
                </c:pt>
                <c:pt idx="27">
                  <c:v>68873791227673.891</c:v>
                </c:pt>
                <c:pt idx="28">
                  <c:v>68340770689081.164</c:v>
                </c:pt>
                <c:pt idx="29">
                  <c:v>67740495206035.273</c:v>
                </c:pt>
                <c:pt idx="30">
                  <c:v>67077788278051.398</c:v>
                </c:pt>
                <c:pt idx="31">
                  <c:v>66357066309418.531</c:v>
                </c:pt>
                <c:pt idx="32">
                  <c:v>65582375443545.625</c:v>
                </c:pt>
                <c:pt idx="33">
                  <c:v>64757425394830.078</c:v>
                </c:pt>
                <c:pt idx="34">
                  <c:v>63885620350169.578</c:v>
                </c:pt>
                <c:pt idx="35">
                  <c:v>62970087075949.328</c:v>
                </c:pt>
                <c:pt idx="36">
                  <c:v>62013700403743.734</c:v>
                </c:pt>
                <c:pt idx="37">
                  <c:v>61019106286943.734</c:v>
                </c:pt>
                <c:pt idx="38">
                  <c:v>59988742626839.211</c:v>
                </c:pt>
                <c:pt idx="39">
                  <c:v>58924858064524.367</c:v>
                </c:pt>
                <c:pt idx="40">
                  <c:v>57829528927419.438</c:v>
                </c:pt>
                <c:pt idx="41">
                  <c:v>56704674508328.766</c:v>
                </c:pt>
                <c:pt idx="42">
                  <c:v>55552070842287.711</c:v>
                </c:pt>
                <c:pt idx="43">
                  <c:v>54373363133060.398</c:v>
                </c:pt>
                <c:pt idx="44">
                  <c:v>53170076967693.758</c:v>
                </c:pt>
                <c:pt idx="45">
                  <c:v>51943628444480.328</c:v>
                </c:pt>
                <c:pt idx="46">
                  <c:v>50695333327339.734</c:v>
                </c:pt>
                <c:pt idx="47">
                  <c:v>49426415328083.492</c:v>
                </c:pt>
                <c:pt idx="48">
                  <c:v>48138013607460.422</c:v>
                </c:pt>
              </c:numCache>
            </c:numRef>
          </c:val>
          <c:extLst>
            <c:ext xmlns:c16="http://schemas.microsoft.com/office/drawing/2014/chart" uri="{C3380CC4-5D6E-409C-BE32-E72D297353CC}">
              <c16:uniqueId val="{00000010-9AE1-4841-A5A5-A193A2C061A8}"/>
            </c:ext>
          </c:extLst>
        </c:ser>
        <c:ser>
          <c:idx val="17"/>
          <c:order val="17"/>
          <c:tx>
            <c:strRef>
              <c:f>'Predicted Energy Consumption'!$B$143</c:f>
              <c:strCache>
                <c:ptCount val="1"/>
                <c:pt idx="0">
                  <c:v>appliances and electrical equipment 27</c:v>
                </c:pt>
              </c:strCache>
            </c:strRef>
          </c:tx>
          <c:spPr>
            <a:solidFill>
              <a:schemeClr val="accent6">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Consumption'!$C$143:$AY$143</c:f>
              <c:numCache>
                <c:formatCode>0.00E+00</c:formatCode>
                <c:ptCount val="49"/>
                <c:pt idx="0">
                  <c:v>20424697232852.652</c:v>
                </c:pt>
                <c:pt idx="1">
                  <c:v>26058001194913.047</c:v>
                </c:pt>
                <c:pt idx="2">
                  <c:v>21684805974963.316</c:v>
                </c:pt>
                <c:pt idx="3">
                  <c:v>16814651944728.805</c:v>
                </c:pt>
                <c:pt idx="4">
                  <c:v>28123359725459.09</c:v>
                </c:pt>
                <c:pt idx="5">
                  <c:v>35473088462568.125</c:v>
                </c:pt>
                <c:pt idx="6">
                  <c:v>43378832504459.367</c:v>
                </c:pt>
                <c:pt idx="7">
                  <c:v>41545354589522.445</c:v>
                </c:pt>
                <c:pt idx="8">
                  <c:v>54370691561020.211</c:v>
                </c:pt>
                <c:pt idx="9">
                  <c:v>56703291003860.813</c:v>
                </c:pt>
                <c:pt idx="10">
                  <c:v>56581322198189.414</c:v>
                </c:pt>
                <c:pt idx="11">
                  <c:v>54029620389913.289</c:v>
                </c:pt>
                <c:pt idx="12">
                  <c:v>51375123868782.18</c:v>
                </c:pt>
                <c:pt idx="13">
                  <c:v>48637111682226.766</c:v>
                </c:pt>
                <c:pt idx="14">
                  <c:v>45833196847856.211</c:v>
                </c:pt>
                <c:pt idx="15">
                  <c:v>42979169785824.57</c:v>
                </c:pt>
                <c:pt idx="16">
                  <c:v>40088958358133.68</c:v>
                </c:pt>
                <c:pt idx="17">
                  <c:v>37174679597655.414</c:v>
                </c:pt>
                <c:pt idx="18">
                  <c:v>34246752199566.672</c:v>
                </c:pt>
                <c:pt idx="19">
                  <c:v>31314043455870.105</c:v>
                </c:pt>
                <c:pt idx="20">
                  <c:v>28384031125460.508</c:v>
                </c:pt>
                <c:pt idx="21">
                  <c:v>25462966955174.934</c:v>
                </c:pt>
                <c:pt idx="22">
                  <c:v>22556033464368.844</c:v>
                </c:pt>
                <c:pt idx="23">
                  <c:v>20431168827107.566</c:v>
                </c:pt>
                <c:pt idx="24">
                  <c:v>20611069974985.457</c:v>
                </c:pt>
                <c:pt idx="25">
                  <c:v>20778762802454.504</c:v>
                </c:pt>
                <c:pt idx="26">
                  <c:v>20935272969316.867</c:v>
                </c:pt>
                <c:pt idx="27">
                  <c:v>21081529790503.52</c:v>
                </c:pt>
                <c:pt idx="28">
                  <c:v>21218375028794.188</c:v>
                </c:pt>
                <c:pt idx="29">
                  <c:v>21346571192316.23</c:v>
                </c:pt>
                <c:pt idx="30">
                  <c:v>21466809249331.34</c:v>
                </c:pt>
                <c:pt idx="31">
                  <c:v>21579715722644.332</c:v>
                </c:pt>
                <c:pt idx="32">
                  <c:v>21685859159634.043</c:v>
                </c:pt>
                <c:pt idx="33">
                  <c:v>21785755995866.59</c:v>
                </c:pt>
                <c:pt idx="34">
                  <c:v>21879875843819.805</c:v>
                </c:pt>
                <c:pt idx="35">
                  <c:v>21968646245946.012</c:v>
                </c:pt>
                <c:pt idx="36">
                  <c:v>22052456934908.914</c:v>
                </c:pt>
                <c:pt idx="37">
                  <c:v>22131663644707.027</c:v>
                </c:pt>
                <c:pt idx="38">
                  <c:v>22206591515470.863</c:v>
                </c:pt>
                <c:pt idx="39">
                  <c:v>22277538132675.242</c:v>
                </c:pt>
                <c:pt idx="40">
                  <c:v>22344776238821.691</c:v>
                </c:pt>
                <c:pt idx="41">
                  <c:v>22408556152629.867</c:v>
                </c:pt>
                <c:pt idx="42">
                  <c:v>22469107927667.668</c:v>
                </c:pt>
                <c:pt idx="43">
                  <c:v>22526643279280.984</c:v>
                </c:pt>
                <c:pt idx="44">
                  <c:v>22581357305746.371</c:v>
                </c:pt>
                <c:pt idx="45">
                  <c:v>22633430026826.285</c:v>
                </c:pt>
                <c:pt idx="46">
                  <c:v>22683027760368.035</c:v>
                </c:pt>
                <c:pt idx="47">
                  <c:v>22730304355284.715</c:v>
                </c:pt>
                <c:pt idx="48">
                  <c:v>22775402297161.074</c:v>
                </c:pt>
              </c:numCache>
            </c:numRef>
          </c:val>
          <c:extLst>
            <c:ext xmlns:c16="http://schemas.microsoft.com/office/drawing/2014/chart" uri="{C3380CC4-5D6E-409C-BE32-E72D297353CC}">
              <c16:uniqueId val="{00000011-9AE1-4841-A5A5-A193A2C061A8}"/>
            </c:ext>
          </c:extLst>
        </c:ser>
        <c:ser>
          <c:idx val="18"/>
          <c:order val="18"/>
          <c:tx>
            <c:strRef>
              <c:f>'Predicted Energy Consumption'!$B$144</c:f>
              <c:strCache>
                <c:ptCount val="1"/>
                <c:pt idx="0">
                  <c:v>other machinery 28</c:v>
                </c:pt>
              </c:strCache>
            </c:strRef>
          </c:tx>
          <c:spPr>
            <a:solidFill>
              <a:schemeClr val="accent1">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Consumption'!$C$144:$AY$144</c:f>
              <c:numCache>
                <c:formatCode>0.00E+00</c:formatCode>
                <c:ptCount val="49"/>
                <c:pt idx="0">
                  <c:v>4329717616370.7354</c:v>
                </c:pt>
                <c:pt idx="1">
                  <c:v>5119468035744.2695</c:v>
                </c:pt>
                <c:pt idx="2">
                  <c:v>9066921907499.0215</c:v>
                </c:pt>
                <c:pt idx="3">
                  <c:v>11640923274346.094</c:v>
                </c:pt>
                <c:pt idx="4">
                  <c:v>15742390130342.391</c:v>
                </c:pt>
                <c:pt idx="5">
                  <c:v>22198986622366.961</c:v>
                </c:pt>
                <c:pt idx="6">
                  <c:v>15345342334247.047</c:v>
                </c:pt>
                <c:pt idx="7">
                  <c:v>17876449005045.563</c:v>
                </c:pt>
                <c:pt idx="8">
                  <c:v>16914881235908.039</c:v>
                </c:pt>
                <c:pt idx="9">
                  <c:v>4947389955566</c:v>
                </c:pt>
                <c:pt idx="10">
                  <c:v>3751405200155.2617</c:v>
                </c:pt>
                <c:pt idx="11">
                  <c:v>3588212666161.8945</c:v>
                </c:pt>
                <c:pt idx="12">
                  <c:v>3421843448064.9907</c:v>
                </c:pt>
                <c:pt idx="13">
                  <c:v>3254303370721.9326</c:v>
                </c:pt>
                <c:pt idx="14">
                  <c:v>3086940543212.4634</c:v>
                </c:pt>
                <c:pt idx="15">
                  <c:v>2920696408006.4897</c:v>
                </c:pt>
                <c:pt idx="16">
                  <c:v>2756242683199.1069</c:v>
                </c:pt>
                <c:pt idx="17">
                  <c:v>2594061872251.52</c:v>
                </c:pt>
                <c:pt idx="18">
                  <c:v>2434498145263.6006</c:v>
                </c:pt>
                <c:pt idx="19">
                  <c:v>2277791655076.9541</c:v>
                </c:pt>
                <c:pt idx="20">
                  <c:v>2217275050788.7383</c:v>
                </c:pt>
                <c:pt idx="21">
                  <c:v>2222886801715.6172</c:v>
                </c:pt>
                <c:pt idx="22">
                  <c:v>2227443743223.5913</c:v>
                </c:pt>
                <c:pt idx="23">
                  <c:v>2231077666390.7061</c:v>
                </c:pt>
                <c:pt idx="24">
                  <c:v>2233904439375.8223</c:v>
                </c:pt>
                <c:pt idx="25">
                  <c:v>2236025776587.9468</c:v>
                </c:pt>
                <c:pt idx="26">
                  <c:v>2237530877195.8311</c:v>
                </c:pt>
                <c:pt idx="27">
                  <c:v>2238497918064.4087</c:v>
                </c:pt>
                <c:pt idx="28">
                  <c:v>2238995397676.0127</c:v>
                </c:pt>
                <c:pt idx="29">
                  <c:v>2239083334907.4219</c:v>
                </c:pt>
                <c:pt idx="30">
                  <c:v>2238814330925.3311</c:v>
                </c:pt>
                <c:pt idx="31">
                  <c:v>2238234504842.5269</c:v>
                </c:pt>
                <c:pt idx="32">
                  <c:v>2237384314806.8921</c:v>
                </c:pt>
                <c:pt idx="33">
                  <c:v>2236299276346.7104</c:v>
                </c:pt>
                <c:pt idx="34">
                  <c:v>2235010589398.1631</c:v>
                </c:pt>
                <c:pt idx="35">
                  <c:v>2233545684722.9038</c:v>
                </c:pt>
                <c:pt idx="36">
                  <c:v>2231928699540.5483</c:v>
                </c:pt>
                <c:pt idx="37">
                  <c:v>2230180891251.5215</c:v>
                </c:pt>
                <c:pt idx="38">
                  <c:v>2228320997179.1113</c:v>
                </c:pt>
                <c:pt idx="39">
                  <c:v>2226365547352.0234</c:v>
                </c:pt>
                <c:pt idx="40">
                  <c:v>2224329136504.8345</c:v>
                </c:pt>
                <c:pt idx="41">
                  <c:v>2222224660704.0146</c:v>
                </c:pt>
                <c:pt idx="42">
                  <c:v>2220063523314.2163</c:v>
                </c:pt>
                <c:pt idx="43">
                  <c:v>2217855814404.2236</c:v>
                </c:pt>
                <c:pt idx="44">
                  <c:v>2215610467147.4517</c:v>
                </c:pt>
                <c:pt idx="45">
                  <c:v>2213335394295.7651</c:v>
                </c:pt>
                <c:pt idx="46">
                  <c:v>2211037607388.8574</c:v>
                </c:pt>
                <c:pt idx="47">
                  <c:v>2208723320999.3301</c:v>
                </c:pt>
                <c:pt idx="48">
                  <c:v>2206398044000.3882</c:v>
                </c:pt>
              </c:numCache>
            </c:numRef>
          </c:val>
          <c:extLst>
            <c:ext xmlns:c16="http://schemas.microsoft.com/office/drawing/2014/chart" uri="{C3380CC4-5D6E-409C-BE32-E72D297353CC}">
              <c16:uniqueId val="{00000012-9AE1-4841-A5A5-A193A2C061A8}"/>
            </c:ext>
          </c:extLst>
        </c:ser>
        <c:ser>
          <c:idx val="19"/>
          <c:order val="19"/>
          <c:tx>
            <c:strRef>
              <c:f>'Predicted Energy Consumption'!$B$145</c:f>
              <c:strCache>
                <c:ptCount val="1"/>
                <c:pt idx="0">
                  <c:v>road vehicles 29</c:v>
                </c:pt>
              </c:strCache>
            </c:strRef>
          </c:tx>
          <c:spPr>
            <a:solidFill>
              <a:schemeClr val="accent2">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Consumption'!$C$145:$AY$145</c:f>
              <c:numCache>
                <c:formatCode>0.00E+00</c:formatCode>
                <c:ptCount val="49"/>
                <c:pt idx="0">
                  <c:v>47241184909784.641</c:v>
                </c:pt>
                <c:pt idx="1">
                  <c:v>63073894903288.781</c:v>
                </c:pt>
                <c:pt idx="2">
                  <c:v>75843857744592.375</c:v>
                </c:pt>
                <c:pt idx="3">
                  <c:v>65686154339602.031</c:v>
                </c:pt>
                <c:pt idx="4">
                  <c:v>58630754570954.711</c:v>
                </c:pt>
                <c:pt idx="5">
                  <c:v>76710602381854.953</c:v>
                </c:pt>
                <c:pt idx="6">
                  <c:v>83501163090086.656</c:v>
                </c:pt>
                <c:pt idx="7">
                  <c:v>92988580557133.547</c:v>
                </c:pt>
                <c:pt idx="8">
                  <c:v>100902378959369.78</c:v>
                </c:pt>
                <c:pt idx="9">
                  <c:v>107574439404266.78</c:v>
                </c:pt>
                <c:pt idx="10">
                  <c:v>105712209135464.58</c:v>
                </c:pt>
                <c:pt idx="11">
                  <c:v>103397437470207.75</c:v>
                </c:pt>
                <c:pt idx="12">
                  <c:v>100225166697316.61</c:v>
                </c:pt>
                <c:pt idx="13">
                  <c:v>94647708564594.641</c:v>
                </c:pt>
                <c:pt idx="14">
                  <c:v>88877615022379.266</c:v>
                </c:pt>
                <c:pt idx="15">
                  <c:v>82964416727094.344</c:v>
                </c:pt>
                <c:pt idx="16">
                  <c:v>76948154423540.047</c:v>
                </c:pt>
                <c:pt idx="17">
                  <c:v>70861583592657.797</c:v>
                </c:pt>
                <c:pt idx="18">
                  <c:v>64731653114746.969</c:v>
                </c:pt>
                <c:pt idx="19">
                  <c:v>58580574952319.906</c:v>
                </c:pt>
                <c:pt idx="20">
                  <c:v>52426643929050.883</c:v>
                </c:pt>
                <c:pt idx="21">
                  <c:v>46284891380190.836</c:v>
                </c:pt>
                <c:pt idx="22">
                  <c:v>40167619533291.531</c:v>
                </c:pt>
                <c:pt idx="23">
                  <c:v>34084844846991.008</c:v>
                </c:pt>
                <c:pt idx="24">
                  <c:v>30052217695279.402</c:v>
                </c:pt>
                <c:pt idx="25">
                  <c:v>30305115408344.117</c:v>
                </c:pt>
                <c:pt idx="26">
                  <c:v>30541396700009.871</c:v>
                </c:pt>
                <c:pt idx="27">
                  <c:v>30762428353484.824</c:v>
                </c:pt>
                <c:pt idx="28">
                  <c:v>30969449594380.547</c:v>
                </c:pt>
                <c:pt idx="29">
                  <c:v>31163584032456.852</c:v>
                </c:pt>
                <c:pt idx="30">
                  <c:v>31345850792265.98</c:v>
                </c:pt>
                <c:pt idx="31">
                  <c:v>31517174770088.453</c:v>
                </c:pt>
                <c:pt idx="32">
                  <c:v>31678396004999.699</c:v>
                </c:pt>
                <c:pt idx="33">
                  <c:v>31830278185087.934</c:v>
                </c:pt>
                <c:pt idx="34">
                  <c:v>31973516330615.395</c:v>
                </c:pt>
                <c:pt idx="35">
                  <c:v>32108743707935.703</c:v>
                </c:pt>
                <c:pt idx="36">
                  <c:v>32236538033923.391</c:v>
                </c:pt>
                <c:pt idx="37">
                  <c:v>32357427032482.922</c:v>
                </c:pt>
                <c:pt idx="38">
                  <c:v>32471893403806.234</c:v>
                </c:pt>
                <c:pt idx="39">
                  <c:v>32580379264419.223</c:v>
                </c:pt>
                <c:pt idx="40">
                  <c:v>32683290112429.887</c:v>
                </c:pt>
                <c:pt idx="41">
                  <c:v>32780998368227.785</c:v>
                </c:pt>
                <c:pt idx="42">
                  <c:v>32873846536532.609</c:v>
                </c:pt>
                <c:pt idx="43">
                  <c:v>32962150031366.227</c:v>
                </c:pt>
                <c:pt idx="44">
                  <c:v>33046199701356.008</c:v>
                </c:pt>
                <c:pt idx="45">
                  <c:v>33126264088871.145</c:v>
                </c:pt>
                <c:pt idx="46">
                  <c:v>33202591452866.102</c:v>
                </c:pt>
                <c:pt idx="47">
                  <c:v>33275411582002.582</c:v>
                </c:pt>
                <c:pt idx="48">
                  <c:v>33344937421624.559</c:v>
                </c:pt>
              </c:numCache>
            </c:numRef>
          </c:val>
          <c:extLst>
            <c:ext xmlns:c16="http://schemas.microsoft.com/office/drawing/2014/chart" uri="{C3380CC4-5D6E-409C-BE32-E72D297353CC}">
              <c16:uniqueId val="{00000013-9AE1-4841-A5A5-A193A2C061A8}"/>
            </c:ext>
          </c:extLst>
        </c:ser>
        <c:ser>
          <c:idx val="20"/>
          <c:order val="20"/>
          <c:tx>
            <c:strRef>
              <c:f>'Predicted Energy Consumption'!$B$146</c:f>
              <c:strCache>
                <c:ptCount val="1"/>
                <c:pt idx="0">
                  <c:v>nonroad vehicles 30</c:v>
                </c:pt>
              </c:strCache>
            </c:strRef>
          </c:tx>
          <c:spPr>
            <a:solidFill>
              <a:schemeClr val="accent3">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Consumption'!$C$146:$AY$146</c:f>
              <c:numCache>
                <c:formatCode>0.00E+00</c:formatCode>
                <c:ptCount val="49"/>
                <c:pt idx="0">
                  <c:v>37085309938805.609</c:v>
                </c:pt>
                <c:pt idx="1">
                  <c:v>37614910054287.656</c:v>
                </c:pt>
                <c:pt idx="2">
                  <c:v>42613695284472.391</c:v>
                </c:pt>
                <c:pt idx="3">
                  <c:v>43228237064417.016</c:v>
                </c:pt>
                <c:pt idx="4">
                  <c:v>57157417685518.734</c:v>
                </c:pt>
                <c:pt idx="5">
                  <c:v>79448684825547.391</c:v>
                </c:pt>
                <c:pt idx="6">
                  <c:v>324062590525421</c:v>
                </c:pt>
                <c:pt idx="7">
                  <c:v>77017250982495.391</c:v>
                </c:pt>
                <c:pt idx="8">
                  <c:v>78952229590499.891</c:v>
                </c:pt>
                <c:pt idx="9">
                  <c:v>71986065787769.375</c:v>
                </c:pt>
                <c:pt idx="10">
                  <c:v>72000152221845.375</c:v>
                </c:pt>
                <c:pt idx="11">
                  <c:v>72089524166164.828</c:v>
                </c:pt>
                <c:pt idx="12">
                  <c:v>72288313834489.203</c:v>
                </c:pt>
                <c:pt idx="13">
                  <c:v>72620945658771.859</c:v>
                </c:pt>
                <c:pt idx="14">
                  <c:v>73103559537275.328</c:v>
                </c:pt>
                <c:pt idx="15">
                  <c:v>73745480849287.563</c:v>
                </c:pt>
                <c:pt idx="16">
                  <c:v>74550608860216.344</c:v>
                </c:pt>
                <c:pt idx="17">
                  <c:v>75518653639397.922</c:v>
                </c:pt>
                <c:pt idx="18">
                  <c:v>76646192649120.625</c:v>
                </c:pt>
                <c:pt idx="19">
                  <c:v>77927544491059.797</c:v>
                </c:pt>
                <c:pt idx="20">
                  <c:v>79355472525714.25</c:v>
                </c:pt>
                <c:pt idx="21">
                  <c:v>80921738596938.688</c:v>
                </c:pt>
                <c:pt idx="22">
                  <c:v>82617529632929.516</c:v>
                </c:pt>
                <c:pt idx="23">
                  <c:v>84433779471841.938</c:v>
                </c:pt>
                <c:pt idx="24">
                  <c:v>86361406257682.391</c:v>
                </c:pt>
                <c:pt idx="25">
                  <c:v>88391483062792.578</c:v>
                </c:pt>
                <c:pt idx="26">
                  <c:v>90515356556398.75</c:v>
                </c:pt>
                <c:pt idx="27">
                  <c:v>92724725853396.438</c:v>
                </c:pt>
                <c:pt idx="28">
                  <c:v>95011691289725.625</c:v>
                </c:pt>
                <c:pt idx="29">
                  <c:v>97368780831213.906</c:v>
                </c:pt>
                <c:pt idx="30">
                  <c:v>99788960130200.984</c:v>
                </c:pt>
                <c:pt idx="31">
                  <c:v>102265630868592.84</c:v>
                </c:pt>
                <c:pt idx="32">
                  <c:v>104792620926299.38</c:v>
                </c:pt>
                <c:pt idx="33">
                  <c:v>107364169046196.84</c:v>
                </c:pt>
                <c:pt idx="34">
                  <c:v>109974905989502.36</c:v>
                </c:pt>
                <c:pt idx="35">
                  <c:v>112619833651812.53</c:v>
                </c:pt>
                <c:pt idx="36">
                  <c:v>115294303208675.05</c:v>
                </c:pt>
                <c:pt idx="37">
                  <c:v>117993993054360.81</c:v>
                </c:pt>
                <c:pt idx="38">
                  <c:v>120714887067270.42</c:v>
                </c:pt>
                <c:pt idx="39">
                  <c:v>121122153962228.55</c:v>
                </c:pt>
                <c:pt idx="40">
                  <c:v>120962114582210.63</c:v>
                </c:pt>
                <c:pt idx="41">
                  <c:v>120779489425554.92</c:v>
                </c:pt>
                <c:pt idx="42">
                  <c:v>120575793870947.42</c:v>
                </c:pt>
                <c:pt idx="43">
                  <c:v>120352421636915.19</c:v>
                </c:pt>
                <c:pt idx="44">
                  <c:v>120110656209234.73</c:v>
                </c:pt>
                <c:pt idx="45">
                  <c:v>119851681053781.95</c:v>
                </c:pt>
                <c:pt idx="46">
                  <c:v>119576588753349.72</c:v>
                </c:pt>
                <c:pt idx="47">
                  <c:v>119286389191143.7</c:v>
                </c:pt>
                <c:pt idx="48">
                  <c:v>118982016889450.75</c:v>
                </c:pt>
              </c:numCache>
            </c:numRef>
          </c:val>
          <c:extLst>
            <c:ext xmlns:c16="http://schemas.microsoft.com/office/drawing/2014/chart" uri="{C3380CC4-5D6E-409C-BE32-E72D297353CC}">
              <c16:uniqueId val="{00000014-9AE1-4841-A5A5-A193A2C061A8}"/>
            </c:ext>
          </c:extLst>
        </c:ser>
        <c:ser>
          <c:idx val="21"/>
          <c:order val="21"/>
          <c:tx>
            <c:strRef>
              <c:f>'Predicted Energy Consumption'!$B$147</c:f>
              <c:strCache>
                <c:ptCount val="1"/>
                <c:pt idx="0">
                  <c:v>other manufacturing 31T33</c:v>
                </c:pt>
              </c:strCache>
            </c:strRef>
          </c:tx>
          <c:spPr>
            <a:solidFill>
              <a:schemeClr val="accent4">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Consumption'!$C$147:$AY$147</c:f>
              <c:numCache>
                <c:formatCode>0.00E+00</c:formatCode>
                <c:ptCount val="49"/>
                <c:pt idx="0">
                  <c:v>24668837199471.477</c:v>
                </c:pt>
                <c:pt idx="1">
                  <c:v>31359115728328.508</c:v>
                </c:pt>
                <c:pt idx="2">
                  <c:v>32126478233356.086</c:v>
                </c:pt>
                <c:pt idx="3">
                  <c:v>37202018168042.953</c:v>
                </c:pt>
                <c:pt idx="4">
                  <c:v>47874220118299.898</c:v>
                </c:pt>
                <c:pt idx="5">
                  <c:v>52812703706633.164</c:v>
                </c:pt>
                <c:pt idx="6">
                  <c:v>66689001060939.102</c:v>
                </c:pt>
                <c:pt idx="7">
                  <c:v>75160563300985.438</c:v>
                </c:pt>
                <c:pt idx="8">
                  <c:v>76537407095558.031</c:v>
                </c:pt>
                <c:pt idx="9">
                  <c:v>74457423216282.922</c:v>
                </c:pt>
                <c:pt idx="10">
                  <c:v>71265616152723.141</c:v>
                </c:pt>
                <c:pt idx="11">
                  <c:v>68246053088663.07</c:v>
                </c:pt>
                <c:pt idx="12">
                  <c:v>65372095182496.578</c:v>
                </c:pt>
                <c:pt idx="13">
                  <c:v>62625124018639.438</c:v>
                </c:pt>
                <c:pt idx="14">
                  <c:v>59991222502357.805</c:v>
                </c:pt>
                <c:pt idx="15">
                  <c:v>57459362597698.352</c:v>
                </c:pt>
                <c:pt idx="16">
                  <c:v>55020383247762.547</c:v>
                </c:pt>
                <c:pt idx="17">
                  <c:v>52666398734598.094</c:v>
                </c:pt>
                <c:pt idx="18">
                  <c:v>50390447703176.344</c:v>
                </c:pt>
                <c:pt idx="19">
                  <c:v>48186279154906.5</c:v>
                </c:pt>
                <c:pt idx="20">
                  <c:v>46048217373118.18</c:v>
                </c:pt>
                <c:pt idx="21">
                  <c:v>43971072784316</c:v>
                </c:pt>
                <c:pt idx="22">
                  <c:v>41950079819237.32</c:v>
                </c:pt>
                <c:pt idx="23">
                  <c:v>39980850856400.648</c:v>
                </c:pt>
                <c:pt idx="24">
                  <c:v>38059339947308.883</c:v>
                </c:pt>
                <c:pt idx="25">
                  <c:v>36181812692077.555</c:v>
                </c:pt>
                <c:pt idx="26">
                  <c:v>34344820178243.359</c:v>
                </c:pt>
                <c:pt idx="27">
                  <c:v>32545175785027.344</c:v>
                </c:pt>
                <c:pt idx="28">
                  <c:v>30779934163761.531</c:v>
                </c:pt>
                <c:pt idx="29">
                  <c:v>29046371992213.133</c:v>
                </c:pt>
                <c:pt idx="30">
                  <c:v>27341970259789.168</c:v>
                </c:pt>
                <c:pt idx="31">
                  <c:v>25664397926899.711</c:v>
                </c:pt>
                <c:pt idx="32">
                  <c:v>24011496847132.18</c:v>
                </c:pt>
                <c:pt idx="33">
                  <c:v>22381267863897.684</c:v>
                </c:pt>
                <c:pt idx="34">
                  <c:v>20771858004457.484</c:v>
                </c:pt>
                <c:pt idx="35">
                  <c:v>19181548699705.156</c:v>
                </c:pt>
                <c:pt idx="36">
                  <c:v>17608744960995.648</c:v>
                </c:pt>
                <c:pt idx="37">
                  <c:v>16051965447379.572</c:v>
                </c:pt>
                <c:pt idx="38">
                  <c:v>14509833358634.424</c:v>
                </c:pt>
                <c:pt idx="39">
                  <c:v>12981068091801.6</c:v>
                </c:pt>
                <c:pt idx="40">
                  <c:v>12496034288563.504</c:v>
                </c:pt>
                <c:pt idx="41">
                  <c:v>12639682111119.795</c:v>
                </c:pt>
                <c:pt idx="42">
                  <c:v>12782963926100.654</c:v>
                </c:pt>
                <c:pt idx="43">
                  <c:v>12897840217986.324</c:v>
                </c:pt>
                <c:pt idx="44">
                  <c:v>12897324715543.018</c:v>
                </c:pt>
                <c:pt idx="45">
                  <c:v>12896257848187.279</c:v>
                </c:pt>
                <c:pt idx="46">
                  <c:v>12894695778095.311</c:v>
                </c:pt>
                <c:pt idx="47">
                  <c:v>12892689325003.18</c:v>
                </c:pt>
                <c:pt idx="48">
                  <c:v>12890284525867.1</c:v>
                </c:pt>
              </c:numCache>
            </c:numRef>
          </c:val>
          <c:extLst>
            <c:ext xmlns:c16="http://schemas.microsoft.com/office/drawing/2014/chart" uri="{C3380CC4-5D6E-409C-BE32-E72D297353CC}">
              <c16:uniqueId val="{00000015-9AE1-4841-A5A5-A193A2C061A8}"/>
            </c:ext>
          </c:extLst>
        </c:ser>
        <c:ser>
          <c:idx val="22"/>
          <c:order val="22"/>
          <c:tx>
            <c:strRef>
              <c:f>'Predicted Energy Consumption'!$B$148</c:f>
              <c:strCache>
                <c:ptCount val="1"/>
                <c:pt idx="0">
                  <c:v>energy pipelines and gas processing 352T353</c:v>
                </c:pt>
              </c:strCache>
            </c:strRef>
          </c:tx>
          <c:spPr>
            <a:solidFill>
              <a:schemeClr val="accent5">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Consumption'!$C$148:$AY$148</c:f>
              <c:numCache>
                <c:formatCode>0.00E+00</c:formatCode>
                <c:ptCount val="49"/>
                <c:pt idx="0">
                  <c:v>14951553228201.145</c:v>
                </c:pt>
                <c:pt idx="1">
                  <c:v>23634727488596.938</c:v>
                </c:pt>
                <c:pt idx="2">
                  <c:v>19600292155149.891</c:v>
                </c:pt>
                <c:pt idx="3">
                  <c:v>30355448481708.344</c:v>
                </c:pt>
                <c:pt idx="4">
                  <c:v>37956451689263.656</c:v>
                </c:pt>
                <c:pt idx="5">
                  <c:v>24593645919313.184</c:v>
                </c:pt>
                <c:pt idx="6">
                  <c:v>42120737305044.094</c:v>
                </c:pt>
                <c:pt idx="7">
                  <c:v>50450897646792.828</c:v>
                </c:pt>
                <c:pt idx="8">
                  <c:v>45426174548010.898</c:v>
                </c:pt>
                <c:pt idx="9">
                  <c:v>2143408758655.25</c:v>
                </c:pt>
                <c:pt idx="10">
                  <c:v>5599082298022.375</c:v>
                </c:pt>
                <c:pt idx="11">
                  <c:v>16604375799209</c:v>
                </c:pt>
                <c:pt idx="12">
                  <c:v>34248015482726.875</c:v>
                </c:pt>
                <c:pt idx="13">
                  <c:v>57666487159993.5</c:v>
                </c:pt>
                <c:pt idx="14">
                  <c:v>86060229340471.25</c:v>
                </c:pt>
                <c:pt idx="15">
                  <c:v>118702085043443.75</c:v>
                </c:pt>
                <c:pt idx="16">
                  <c:v>154940013843650.63</c:v>
                </c:pt>
                <c:pt idx="17">
                  <c:v>183719028232400</c:v>
                </c:pt>
                <c:pt idx="18">
                  <c:v>171147460818002.13</c:v>
                </c:pt>
                <c:pt idx="19">
                  <c:v>159525744065860.25</c:v>
                </c:pt>
                <c:pt idx="20">
                  <c:v>148795196474437.13</c:v>
                </c:pt>
                <c:pt idx="21">
                  <c:v>138899397542455.38</c:v>
                </c:pt>
                <c:pt idx="22">
                  <c:v>129784617728632.25</c:v>
                </c:pt>
                <c:pt idx="23">
                  <c:v>121400063293852.75</c:v>
                </c:pt>
                <c:pt idx="24">
                  <c:v>113697984302696.13</c:v>
                </c:pt>
                <c:pt idx="25">
                  <c:v>106633683868821.13</c:v>
                </c:pt>
                <c:pt idx="26">
                  <c:v>100165458148903.38</c:v>
                </c:pt>
                <c:pt idx="27">
                  <c:v>94254489576479</c:v>
                </c:pt>
                <c:pt idx="28">
                  <c:v>88864710217985.75</c:v>
                </c:pt>
                <c:pt idx="29">
                  <c:v>83962647725454.375</c:v>
                </c:pt>
                <c:pt idx="30">
                  <c:v>79517262946452</c:v>
                </c:pt>
                <c:pt idx="31">
                  <c:v>75499785640795.125</c:v>
                </c:pt>
                <c:pt idx="32">
                  <c:v>71883552779048.625</c:v>
                </c:pt>
                <c:pt idx="33">
                  <c:v>68643852422567.125</c:v>
                </c:pt>
                <c:pt idx="34">
                  <c:v>65757775094543.875</c:v>
                </c:pt>
                <c:pt idx="35">
                  <c:v>63204073755896.875</c:v>
                </c:pt>
                <c:pt idx="36">
                  <c:v>60963032928998.375</c:v>
                </c:pt>
                <c:pt idx="37">
                  <c:v>59016347108931.25</c:v>
                </c:pt>
                <c:pt idx="38">
                  <c:v>57347008324420</c:v>
                </c:pt>
                <c:pt idx="39">
                  <c:v>55939202526417.125</c:v>
                </c:pt>
                <c:pt idx="40">
                  <c:v>54778214365436</c:v>
                </c:pt>
                <c:pt idx="41">
                  <c:v>53850339851343.125</c:v>
                </c:pt>
                <c:pt idx="42">
                  <c:v>53142806357075.125</c:v>
                </c:pt>
                <c:pt idx="43">
                  <c:v>52643699420089.125</c:v>
                </c:pt>
                <c:pt idx="44">
                  <c:v>52341895804079.75</c:v>
                </c:pt>
                <c:pt idx="45">
                  <c:v>52227002303983</c:v>
                </c:pt>
                <c:pt idx="46">
                  <c:v>52289299804229.625</c:v>
                </c:pt>
                <c:pt idx="47">
                  <c:v>52519692131097.375</c:v>
                </c:pt>
                <c:pt idx="48">
                  <c:v>52909659272971.625</c:v>
                </c:pt>
              </c:numCache>
            </c:numRef>
          </c:val>
          <c:extLst>
            <c:ext xmlns:c16="http://schemas.microsoft.com/office/drawing/2014/chart" uri="{C3380CC4-5D6E-409C-BE32-E72D297353CC}">
              <c16:uniqueId val="{00000016-9AE1-4841-A5A5-A193A2C061A8}"/>
            </c:ext>
          </c:extLst>
        </c:ser>
        <c:ser>
          <c:idx val="23"/>
          <c:order val="23"/>
          <c:tx>
            <c:strRef>
              <c:f>'Predicted Energy Consumption'!$B$149</c:f>
              <c:strCache>
                <c:ptCount val="1"/>
                <c:pt idx="0">
                  <c:v>water and waste 36T39</c:v>
                </c:pt>
              </c:strCache>
            </c:strRef>
          </c:tx>
          <c:spPr>
            <a:solidFill>
              <a:schemeClr val="accent6">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Consumption'!$C$149:$AY$149</c:f>
              <c:numCache>
                <c:formatCode>0.00E+00</c:formatCode>
                <c:ptCount val="49"/>
                <c:pt idx="0">
                  <c:v>1268215990651.1111</c:v>
                </c:pt>
                <c:pt idx="1">
                  <c:v>1909331814045.6738</c:v>
                </c:pt>
                <c:pt idx="2">
                  <c:v>3109801154128.4761</c:v>
                </c:pt>
                <c:pt idx="3">
                  <c:v>4184898173873.9238</c:v>
                </c:pt>
                <c:pt idx="4">
                  <c:v>8117833003816.8125</c:v>
                </c:pt>
                <c:pt idx="5">
                  <c:v>12743733518941.203</c:v>
                </c:pt>
                <c:pt idx="6">
                  <c:v>40013835570884.719</c:v>
                </c:pt>
                <c:pt idx="7">
                  <c:v>69067287764908.375</c:v>
                </c:pt>
                <c:pt idx="8">
                  <c:v>57829452914743.813</c:v>
                </c:pt>
                <c:pt idx="9">
                  <c:v>59814426917310.578</c:v>
                </c:pt>
                <c:pt idx="10">
                  <c:v>62252070728096.742</c:v>
                </c:pt>
                <c:pt idx="11">
                  <c:v>64481146439589.914</c:v>
                </c:pt>
                <c:pt idx="12">
                  <c:v>66509872813096.906</c:v>
                </c:pt>
                <c:pt idx="13">
                  <c:v>68348059914718.219</c:v>
                </c:pt>
                <c:pt idx="14">
                  <c:v>70006460898304.539</c:v>
                </c:pt>
                <c:pt idx="15">
                  <c:v>71496264568445.859</c:v>
                </c:pt>
                <c:pt idx="16">
                  <c:v>72828713948567.609</c:v>
                </c:pt>
                <c:pt idx="17">
                  <c:v>74014831291208.234</c:v>
                </c:pt>
                <c:pt idx="18">
                  <c:v>75065229230948.172</c:v>
                </c:pt>
                <c:pt idx="19">
                  <c:v>75989989284262.688</c:v>
                </c:pt>
                <c:pt idx="20">
                  <c:v>76798591436692.047</c:v>
                </c:pt>
                <c:pt idx="21">
                  <c:v>77499881386539.656</c:v>
                </c:pt>
                <c:pt idx="22">
                  <c:v>78102064724490.641</c:v>
                </c:pt>
                <c:pt idx="23">
                  <c:v>78612719722290.938</c:v>
                </c:pt>
                <c:pt idx="24">
                  <c:v>79038822411739.328</c:v>
                </c:pt>
                <c:pt idx="25">
                  <c:v>79386779260381.016</c:v>
                </c:pt>
                <c:pt idx="26">
                  <c:v>79662464030440.438</c:v>
                </c:pt>
                <c:pt idx="27">
                  <c:v>79871256394389.313</c:v>
                </c:pt>
                <c:pt idx="28">
                  <c:v>80018080627637.422</c:v>
                </c:pt>
                <c:pt idx="29">
                  <c:v>80107443255132.313</c:v>
                </c:pt>
                <c:pt idx="30">
                  <c:v>80143468936435.734</c:v>
                </c:pt>
                <c:pt idx="31">
                  <c:v>80129934167956.125</c:v>
                </c:pt>
                <c:pt idx="32">
                  <c:v>80070298589288.484</c:v>
                </c:pt>
                <c:pt idx="33">
                  <c:v>79967733825005.563</c:v>
                </c:pt>
                <c:pt idx="34">
                  <c:v>79825149890577.594</c:v>
                </c:pt>
                <c:pt idx="35">
                  <c:v>79645219254223.734</c:v>
                </c:pt>
                <c:pt idx="36">
                  <c:v>79430398685080.125</c:v>
                </c:pt>
                <c:pt idx="37">
                  <c:v>79182949039289.75</c:v>
                </c:pt>
                <c:pt idx="38">
                  <c:v>78904953144781.516</c:v>
                </c:pt>
                <c:pt idx="39">
                  <c:v>78598331946471.859</c:v>
                </c:pt>
                <c:pt idx="40">
                  <c:v>78264859069255.594</c:v>
                </c:pt>
                <c:pt idx="41">
                  <c:v>77906173948359.172</c:v>
                </c:pt>
                <c:pt idx="42">
                  <c:v>77523793666949.969</c:v>
                </c:pt>
                <c:pt idx="43">
                  <c:v>77119123630216.078</c:v>
                </c:pt>
                <c:pt idx="44">
                  <c:v>76693467194197.281</c:v>
                </c:pt>
                <c:pt idx="45">
                  <c:v>76248034356860.766</c:v>
                </c:pt>
                <c:pt idx="46">
                  <c:v>75783949608605.125</c:v>
                </c:pt>
                <c:pt idx="47">
                  <c:v>75302259029661.844</c:v>
                </c:pt>
                <c:pt idx="48">
                  <c:v>74803936712881.594</c:v>
                </c:pt>
              </c:numCache>
            </c:numRef>
          </c:val>
          <c:extLst>
            <c:ext xmlns:c16="http://schemas.microsoft.com/office/drawing/2014/chart" uri="{C3380CC4-5D6E-409C-BE32-E72D297353CC}">
              <c16:uniqueId val="{00000017-9AE1-4841-A5A5-A193A2C061A8}"/>
            </c:ext>
          </c:extLst>
        </c:ser>
        <c:ser>
          <c:idx val="24"/>
          <c:order val="24"/>
          <c:tx>
            <c:strRef>
              <c:f>'Predicted Energy Consumption'!$B$150</c:f>
              <c:strCache>
                <c:ptCount val="1"/>
                <c:pt idx="0">
                  <c:v>construction 41T43</c:v>
                </c:pt>
              </c:strCache>
            </c:strRef>
          </c:tx>
          <c:spPr>
            <a:solidFill>
              <a:schemeClr val="accent1">
                <a:lumMod val="60000"/>
                <a:lumOff val="4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Consumption'!$C$150:$AY$150</c:f>
              <c:numCache>
                <c:formatCode>0.00E+00</c:formatCode>
                <c:ptCount val="49"/>
                <c:pt idx="0">
                  <c:v>4249677398594.5864</c:v>
                </c:pt>
                <c:pt idx="1">
                  <c:v>6678064483505.7783</c:v>
                </c:pt>
                <c:pt idx="2">
                  <c:v>6340788499490.335</c:v>
                </c:pt>
                <c:pt idx="3">
                  <c:v>7285161254733.5771</c:v>
                </c:pt>
                <c:pt idx="4">
                  <c:v>6576881688301.1455</c:v>
                </c:pt>
                <c:pt idx="5">
                  <c:v>6070967712277.9805</c:v>
                </c:pt>
                <c:pt idx="6">
                  <c:v>8398172001984.54</c:v>
                </c:pt>
                <c:pt idx="7">
                  <c:v>9477455150833.959</c:v>
                </c:pt>
                <c:pt idx="8">
                  <c:v>8904085978007.7051</c:v>
                </c:pt>
                <c:pt idx="9">
                  <c:v>9524196817759.2148</c:v>
                </c:pt>
                <c:pt idx="10">
                  <c:v>9976813768818.3262</c:v>
                </c:pt>
                <c:pt idx="11">
                  <c:v>10427725458921.42</c:v>
                </c:pt>
                <c:pt idx="12">
                  <c:v>10872323031449.318</c:v>
                </c:pt>
                <c:pt idx="13">
                  <c:v>11317337180248.307</c:v>
                </c:pt>
                <c:pt idx="14">
                  <c:v>11756099278674.73</c:v>
                </c:pt>
                <c:pt idx="15">
                  <c:v>12190058112320.869</c:v>
                </c:pt>
                <c:pt idx="16">
                  <c:v>12620600422223.35</c:v>
                </c:pt>
                <c:pt idx="17">
                  <c:v>13043390348813.119</c:v>
                </c:pt>
                <c:pt idx="18">
                  <c:v>13462265500133.717</c:v>
                </c:pt>
                <c:pt idx="19">
                  <c:v>13874771530900.428</c:v>
                </c:pt>
                <c:pt idx="20">
                  <c:v>14278419512661.143</c:v>
                </c:pt>
                <c:pt idx="21">
                  <c:v>14677293514797.1</c:v>
                </c:pt>
                <c:pt idx="22">
                  <c:v>15068463793419.438</c:v>
                </c:pt>
                <c:pt idx="23">
                  <c:v>15450586321974.381</c:v>
                </c:pt>
                <c:pt idx="24">
                  <c:v>15826470163467.828</c:v>
                </c:pt>
                <c:pt idx="25">
                  <c:v>16193787280021.824</c:v>
                </c:pt>
                <c:pt idx="26">
                  <c:v>16555025142943.279</c:v>
                </c:pt>
                <c:pt idx="27">
                  <c:v>16907270995782.1</c:v>
                </c:pt>
                <c:pt idx="28">
                  <c:v>17250156116945.525</c:v>
                </c:pt>
                <c:pt idx="29">
                  <c:v>17586078850367.727</c:v>
                </c:pt>
                <c:pt idx="30">
                  <c:v>17913711029067.195</c:v>
                </c:pt>
                <c:pt idx="31">
                  <c:v>18233171048848.762</c:v>
                </c:pt>
                <c:pt idx="32">
                  <c:v>18543856969620.898</c:v>
                </c:pt>
                <c:pt idx="33">
                  <c:v>18847212090894.895</c:v>
                </c:pt>
                <c:pt idx="34">
                  <c:v>19143727043669.395</c:v>
                </c:pt>
                <c:pt idx="35">
                  <c:v>19431516523507.203</c:v>
                </c:pt>
                <c:pt idx="36">
                  <c:v>19711664524792.992</c:v>
                </c:pt>
                <c:pt idx="37">
                  <c:v>19986373589381.668</c:v>
                </c:pt>
                <c:pt idx="38">
                  <c:v>20253520226793.664</c:v>
                </c:pt>
                <c:pt idx="39">
                  <c:v>20514824879437.949</c:v>
                </c:pt>
                <c:pt idx="40">
                  <c:v>20770410047871.629</c:v>
                </c:pt>
                <c:pt idx="41">
                  <c:v>21020296544800.699</c:v>
                </c:pt>
                <c:pt idx="42">
                  <c:v>21265946998235.063</c:v>
                </c:pt>
                <c:pt idx="43">
                  <c:v>21507885184570.746</c:v>
                </c:pt>
                <c:pt idx="44">
                  <c:v>21747126515725.738</c:v>
                </c:pt>
                <c:pt idx="45">
                  <c:v>21983509469477.027</c:v>
                </c:pt>
                <c:pt idx="46">
                  <c:v>22218507398045.246</c:v>
                </c:pt>
                <c:pt idx="47">
                  <c:v>22453449266242.953</c:v>
                </c:pt>
                <c:pt idx="48">
                  <c:v>22688296643371.668</c:v>
                </c:pt>
              </c:numCache>
            </c:numRef>
          </c:val>
          <c:extLst>
            <c:ext xmlns:c16="http://schemas.microsoft.com/office/drawing/2014/chart" uri="{C3380CC4-5D6E-409C-BE32-E72D297353CC}">
              <c16:uniqueId val="{00000018-9AE1-4841-A5A5-A193A2C061A8}"/>
            </c:ext>
          </c:extLst>
        </c:ser>
        <c:dLbls>
          <c:showLegendKey val="0"/>
          <c:showVal val="0"/>
          <c:showCatName val="0"/>
          <c:showSerName val="0"/>
          <c:showPercent val="0"/>
          <c:showBubbleSize val="0"/>
        </c:dLbls>
        <c:axId val="334504079"/>
        <c:axId val="334504495"/>
      </c:areaChart>
      <c:catAx>
        <c:axId val="3345040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34504495"/>
        <c:crosses val="autoZero"/>
        <c:auto val="1"/>
        <c:lblAlgn val="ctr"/>
        <c:lblOffset val="100"/>
        <c:tickLblSkip val="6"/>
        <c:noMultiLvlLbl val="0"/>
      </c:catAx>
      <c:valAx>
        <c:axId val="33450449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34504079"/>
        <c:crosses val="autoZero"/>
        <c:crossBetween val="midCat"/>
      </c:valAx>
      <c:spPr>
        <a:noFill/>
        <a:ln>
          <a:noFill/>
        </a:ln>
        <a:effectLst/>
      </c:spPr>
    </c:plotArea>
    <c:legend>
      <c:legendPos val="b"/>
      <c:layout>
        <c:manualLayout>
          <c:xMode val="edge"/>
          <c:yMode val="edge"/>
          <c:x val="0.68387073046522473"/>
          <c:y val="0"/>
          <c:w val="0.31612926953477516"/>
          <c:h val="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'Predicted Energy Consumption'!$B$152</c:f>
          <c:strCache>
            <c:ptCount val="1"/>
            <c:pt idx="0">
              <c:v>biomass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6.5151964054900896E-2"/>
          <c:y val="0.11167723245124773"/>
          <c:w val="0.61951120740561494"/>
          <c:h val="0.83222101284842431"/>
        </c:manualLayout>
      </c:layout>
      <c:areaChart>
        <c:grouping val="stacked"/>
        <c:varyColors val="0"/>
        <c:ser>
          <c:idx val="0"/>
          <c:order val="0"/>
          <c:tx>
            <c:strRef>
              <c:f>'Predicted Energy Consumption'!$B$153</c:f>
              <c:strCache>
                <c:ptCount val="1"/>
                <c:pt idx="0">
                  <c:v>agriculture and forestry 01T03</c:v>
                </c:pt>
              </c:strCache>
            </c:strRef>
          </c:tx>
          <c:spPr>
            <a:solidFill>
              <a:schemeClr val="accent1"/>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Consumption'!$C$153:$AY$153</c:f>
              <c:numCache>
                <c:formatCode>0.00E+00</c:formatCode>
                <c:ptCount val="49"/>
                <c:pt idx="0">
                  <c:v>125123433039113.52</c:v>
                </c:pt>
                <c:pt idx="1">
                  <c:v>161262187778969.22</c:v>
                </c:pt>
                <c:pt idx="2">
                  <c:v>132719618397452.59</c:v>
                </c:pt>
                <c:pt idx="3">
                  <c:v>139475174039364.83</c:v>
                </c:pt>
                <c:pt idx="4">
                  <c:v>150453298751909.66</c:v>
                </c:pt>
                <c:pt idx="5">
                  <c:v>161262187778969.22</c:v>
                </c:pt>
                <c:pt idx="6">
                  <c:v>168356214791852</c:v>
                </c:pt>
                <c:pt idx="7">
                  <c:v>187502042095686.22</c:v>
                </c:pt>
                <c:pt idx="8">
                  <c:v>184835886460418.19</c:v>
                </c:pt>
                <c:pt idx="9">
                  <c:v>190913238380288.78</c:v>
                </c:pt>
                <c:pt idx="10">
                  <c:v>195303068844949.25</c:v>
                </c:pt>
                <c:pt idx="11">
                  <c:v>199360651318874.56</c:v>
                </c:pt>
                <c:pt idx="12">
                  <c:v>203126806742919.72</c:v>
                </c:pt>
                <c:pt idx="13">
                  <c:v>206736726253245.22</c:v>
                </c:pt>
                <c:pt idx="14">
                  <c:v>210132213893662.13</c:v>
                </c:pt>
                <c:pt idx="15">
                  <c:v>213351165440068.53</c:v>
                </c:pt>
                <c:pt idx="16">
                  <c:v>216429797303899.19</c:v>
                </c:pt>
                <c:pt idx="17">
                  <c:v>219346718530545.13</c:v>
                </c:pt>
                <c:pt idx="18">
                  <c:v>222154604044902.91</c:v>
                </c:pt>
                <c:pt idx="19">
                  <c:v>224824732280393.31</c:v>
                </c:pt>
                <c:pt idx="20">
                  <c:v>227357652671258.66</c:v>
                </c:pt>
                <c:pt idx="21">
                  <c:v>229797434262289.81</c:v>
                </c:pt>
                <c:pt idx="22">
                  <c:v>232123918199936.59</c:v>
                </c:pt>
                <c:pt idx="23">
                  <c:v>234337557298693.41</c:v>
                </c:pt>
                <c:pt idx="24">
                  <c:v>236466569562837.72</c:v>
                </c:pt>
                <c:pt idx="25">
                  <c:v>238501080679271.81</c:v>
                </c:pt>
                <c:pt idx="26">
                  <c:v>240475111990962.44</c:v>
                </c:pt>
                <c:pt idx="27">
                  <c:v>242366704470298.63</c:v>
                </c:pt>
                <c:pt idx="28">
                  <c:v>244177029882022.31</c:v>
                </c:pt>
                <c:pt idx="29">
                  <c:v>245934245754127.38</c:v>
                </c:pt>
                <c:pt idx="30">
                  <c:v>247631789943299.31</c:v>
                </c:pt>
                <c:pt idx="31">
                  <c:v>249270588357888.09</c:v>
                </c:pt>
                <c:pt idx="32">
                  <c:v>250859089774601.91</c:v>
                </c:pt>
                <c:pt idx="33">
                  <c:v>252404716486515.78</c:v>
                </c:pt>
                <c:pt idx="34">
                  <c:v>253918453200841.13</c:v>
                </c:pt>
                <c:pt idx="35">
                  <c:v>255391383232792.44</c:v>
                </c:pt>
                <c:pt idx="36">
                  <c:v>256829428971087.56</c:v>
                </c:pt>
                <c:pt idx="37">
                  <c:v>258250262364736.16</c:v>
                </c:pt>
                <c:pt idx="38">
                  <c:v>259640215897188.31</c:v>
                </c:pt>
                <c:pt idx="39">
                  <c:v>261012613756815</c:v>
                </c:pt>
                <c:pt idx="40">
                  <c:v>262370709898725.59</c:v>
                </c:pt>
                <c:pt idx="41">
                  <c:v>263711282488526.47</c:v>
                </c:pt>
                <c:pt idx="42">
                  <c:v>264810325311075.34</c:v>
                </c:pt>
                <c:pt idx="43">
                  <c:v>265410549663664.66</c:v>
                </c:pt>
                <c:pt idx="44">
                  <c:v>265977724490750.53</c:v>
                </c:pt>
                <c:pt idx="45">
                  <c:v>266516343823717.13</c:v>
                </c:pt>
                <c:pt idx="46">
                  <c:v>267026410937111.78</c:v>
                </c:pt>
                <c:pt idx="47">
                  <c:v>267516691407503.63</c:v>
                </c:pt>
                <c:pt idx="48">
                  <c:v>267986080580741.09</c:v>
                </c:pt>
              </c:numCache>
            </c:numRef>
          </c:val>
          <c:extLst>
            <c:ext xmlns:c16="http://schemas.microsoft.com/office/drawing/2014/chart" uri="{C3380CC4-5D6E-409C-BE32-E72D297353CC}">
              <c16:uniqueId val="{00000000-9BAA-4A7C-B9BE-DF43AB4D18ED}"/>
            </c:ext>
          </c:extLst>
        </c:ser>
        <c:ser>
          <c:idx val="1"/>
          <c:order val="1"/>
          <c:tx>
            <c:strRef>
              <c:f>'Predicted Energy Consumption'!$B$154</c:f>
              <c:strCache>
                <c:ptCount val="1"/>
                <c:pt idx="0">
                  <c:v>oil and gas extraction 06</c:v>
                </c:pt>
              </c:strCache>
            </c:strRef>
          </c:tx>
          <c:spPr>
            <a:solidFill>
              <a:schemeClr val="accent2"/>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Consumption'!$C$154:$AY$154</c:f>
              <c:numCache>
                <c:formatCode>0.00E+00</c:formatCode>
                <c:ptCount val="49"/>
                <c:pt idx="0">
                  <c:v>74907598493.48259</c:v>
                </c:pt>
                <c:pt idx="1">
                  <c:v>13871777498.793074</c:v>
                </c:pt>
                <c:pt idx="2">
                  <c:v>13871777498.793074</c:v>
                </c:pt>
                <c:pt idx="3">
                  <c:v>11097421999.034458</c:v>
                </c:pt>
                <c:pt idx="4">
                  <c:v>11097421999.034458</c:v>
                </c:pt>
                <c:pt idx="5">
                  <c:v>11097421999.034458</c:v>
                </c:pt>
                <c:pt idx="6">
                  <c:v>5548710999.5172291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6="http://schemas.microsoft.com/office/drawing/2014/chart" uri="{C3380CC4-5D6E-409C-BE32-E72D297353CC}">
              <c16:uniqueId val="{00000001-9BAA-4A7C-B9BE-DF43AB4D18ED}"/>
            </c:ext>
          </c:extLst>
        </c:ser>
        <c:ser>
          <c:idx val="2"/>
          <c:order val="2"/>
          <c:tx>
            <c:strRef>
              <c:f>'Predicted Energy Consumption'!$B$155</c:f>
              <c:strCache>
                <c:ptCount val="1"/>
                <c:pt idx="0">
                  <c:v>coal mining 05</c:v>
                </c:pt>
              </c:strCache>
            </c:strRef>
          </c:tx>
          <c:spPr>
            <a:solidFill>
              <a:schemeClr val="accent3"/>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Consumption'!$C$155:$AY$155</c:f>
              <c:numCache>
                <c:formatCode>0.00E+00</c:formatCode>
                <c:ptCount val="49"/>
                <c:pt idx="0">
                  <c:v>3190508824722.4067</c:v>
                </c:pt>
                <c:pt idx="1">
                  <c:v>3087857671231.3384</c:v>
                </c:pt>
                <c:pt idx="2">
                  <c:v>3245995934717.5786</c:v>
                </c:pt>
                <c:pt idx="3">
                  <c:v>2150125512312.9263</c:v>
                </c:pt>
                <c:pt idx="4">
                  <c:v>474414790458.72308</c:v>
                </c:pt>
                <c:pt idx="5">
                  <c:v>504932700956.06787</c:v>
                </c:pt>
                <c:pt idx="6">
                  <c:v>479963501458.2403</c:v>
                </c:pt>
                <c:pt idx="7">
                  <c:v>799014383930.48096</c:v>
                </c:pt>
                <c:pt idx="8">
                  <c:v>313502171472.72339</c:v>
                </c:pt>
                <c:pt idx="9">
                  <c:v>285737952354.24585</c:v>
                </c:pt>
                <c:pt idx="10">
                  <c:v>257908924302.58463</c:v>
                </c:pt>
                <c:pt idx="11">
                  <c:v>230847334072.48111</c:v>
                </c:pt>
                <c:pt idx="12">
                  <c:v>204987204642.22858</c:v>
                </c:pt>
                <c:pt idx="13">
                  <c:v>180509961304.93454</c:v>
                </c:pt>
                <c:pt idx="14">
                  <c:v>157468764574.26843</c:v>
                </c:pt>
                <c:pt idx="15">
                  <c:v>143315482634.14728</c:v>
                </c:pt>
                <c:pt idx="16">
                  <c:v>140947482245.16061</c:v>
                </c:pt>
                <c:pt idx="17">
                  <c:v>138555560986.57129</c:v>
                </c:pt>
                <c:pt idx="18">
                  <c:v>136154784790.20929</c:v>
                </c:pt>
                <c:pt idx="19">
                  <c:v>133757202774.00467</c:v>
                </c:pt>
                <c:pt idx="20">
                  <c:v>131372420724.10503</c:v>
                </c:pt>
                <c:pt idx="21">
                  <c:v>129008046645.2424</c:v>
                </c:pt>
                <c:pt idx="22">
                  <c:v>126670047607.62646</c:v>
                </c:pt>
                <c:pt idx="23">
                  <c:v>124363040924.86816</c:v>
                </c:pt>
                <c:pt idx="24">
                  <c:v>122090534272.08879</c:v>
                </c:pt>
                <c:pt idx="25">
                  <c:v>119855124772.43298</c:v>
                </c:pt>
                <c:pt idx="26">
                  <c:v>117658664436.72353</c:v>
                </c:pt>
                <c:pt idx="27">
                  <c:v>115502397696.55865</c:v>
                </c:pt>
                <c:pt idx="28">
                  <c:v>113387075659.73839</c:v>
                </c:pt>
                <c:pt idx="29">
                  <c:v>111313050904.78477</c:v>
                </c:pt>
                <c:pt idx="30">
                  <c:v>109280356000.21236</c:v>
                </c:pt>
                <c:pt idx="31">
                  <c:v>107288768422.58012</c:v>
                </c:pt>
                <c:pt idx="32">
                  <c:v>105337864122.12408</c:v>
                </c:pt>
                <c:pt idx="33">
                  <c:v>103427061626.77934</c:v>
                </c:pt>
                <c:pt idx="34">
                  <c:v>101555658272.29846</c:v>
                </c:pt>
                <c:pt idx="35">
                  <c:v>99722859889.41507</c:v>
                </c:pt>
                <c:pt idx="36">
                  <c:v>97927805061.664078</c:v>
                </c:pt>
                <c:pt idx="37">
                  <c:v>96169584883.966003</c:v>
                </c:pt>
                <c:pt idx="38">
                  <c:v>94447258997.568115</c:v>
                </c:pt>
                <c:pt idx="39">
                  <c:v>92759868547.138168</c:v>
                </c:pt>
                <c:pt idx="40">
                  <c:v>91106446597.045013</c:v>
                </c:pt>
                <c:pt idx="41">
                  <c:v>89486026452.943848</c:v>
                </c:pt>
                <c:pt idx="42">
                  <c:v>87897648258.890915</c:v>
                </c:pt>
                <c:pt idx="43">
                  <c:v>86340364176.977814</c:v>
                </c:pt>
                <c:pt idx="44">
                  <c:v>84813242403.855362</c:v>
                </c:pt>
                <c:pt idx="45">
                  <c:v>83315370234.768814</c:v>
                </c:pt>
                <c:pt idx="46">
                  <c:v>81845856349.374481</c:v>
                </c:pt>
                <c:pt idx="47">
                  <c:v>80403832463.469177</c:v>
                </c:pt>
                <c:pt idx="48">
                  <c:v>78988454465.703766</c:v>
                </c:pt>
              </c:numCache>
            </c:numRef>
          </c:val>
          <c:extLst>
            <c:ext xmlns:c16="http://schemas.microsoft.com/office/drawing/2014/chart" uri="{C3380CC4-5D6E-409C-BE32-E72D297353CC}">
              <c16:uniqueId val="{00000002-9BAA-4A7C-B9BE-DF43AB4D18ED}"/>
            </c:ext>
          </c:extLst>
        </c:ser>
        <c:ser>
          <c:idx val="3"/>
          <c:order val="3"/>
          <c:tx>
            <c:strRef>
              <c:f>'Predicted Energy Consumption'!$B$156</c:f>
              <c:strCache>
                <c:ptCount val="1"/>
                <c:pt idx="0">
                  <c:v>other mining and quarrying 07T08</c:v>
                </c:pt>
              </c:strCache>
            </c:strRef>
          </c:tx>
          <c:spPr>
            <a:solidFill>
              <a:schemeClr val="accent4"/>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Consumption'!$C$156:$AY$156</c:f>
              <c:numCache>
                <c:formatCode>0.00E+00</c:formatCode>
                <c:ptCount val="49"/>
                <c:pt idx="0">
                  <c:v>2893652786248.2349</c:v>
                </c:pt>
                <c:pt idx="1">
                  <c:v>3245995934717.5786</c:v>
                </c:pt>
                <c:pt idx="2">
                  <c:v>1908756583833.9268</c:v>
                </c:pt>
                <c:pt idx="3">
                  <c:v>1098644777904.4114</c:v>
                </c:pt>
                <c:pt idx="4">
                  <c:v>882245048923.2395</c:v>
                </c:pt>
                <c:pt idx="5">
                  <c:v>1045932023408.9977</c:v>
                </c:pt>
                <c:pt idx="6">
                  <c:v>871147626924.20496</c:v>
                </c:pt>
                <c:pt idx="7">
                  <c:v>1009865401912.1357</c:v>
                </c:pt>
                <c:pt idx="8">
                  <c:v>2422012351289.2705</c:v>
                </c:pt>
                <c:pt idx="9">
                  <c:v>2576140636716.2134</c:v>
                </c:pt>
                <c:pt idx="10">
                  <c:v>2481352302757.6621</c:v>
                </c:pt>
                <c:pt idx="11">
                  <c:v>2388812389923.2681</c:v>
                </c:pt>
                <c:pt idx="12">
                  <c:v>2298828369828.3589</c:v>
                </c:pt>
                <c:pt idx="13">
                  <c:v>2211613585172.7769</c:v>
                </c:pt>
                <c:pt idx="14">
                  <c:v>2127312757656.3762</c:v>
                </c:pt>
                <c:pt idx="15">
                  <c:v>2046015511567.6392</c:v>
                </c:pt>
                <c:pt idx="16">
                  <c:v>1967765743627.9468</c:v>
                </c:pt>
                <c:pt idx="17">
                  <c:v>1892569414298.2744</c:v>
                </c:pt>
                <c:pt idx="18">
                  <c:v>1820401497307.519</c:v>
                </c:pt>
                <c:pt idx="19">
                  <c:v>1751212225916.5115</c:v>
                </c:pt>
                <c:pt idx="20">
                  <c:v>1684932621092.9951</c:v>
                </c:pt>
                <c:pt idx="21">
                  <c:v>1621479280913.594</c:v>
                </c:pt>
                <c:pt idx="22">
                  <c:v>1560758442279.2266</c:v>
                </c:pt>
                <c:pt idx="23">
                  <c:v>1502669357717.3408</c:v>
                </c:pt>
                <c:pt idx="24">
                  <c:v>1447107051391.051</c:v>
                </c:pt>
                <c:pt idx="25">
                  <c:v>1393964529010.1892</c:v>
                </c:pt>
                <c:pt idx="26">
                  <c:v>1343134518622.1296</c:v>
                </c:pt>
                <c:pt idx="27">
                  <c:v>1294510816071.0779</c:v>
                </c:pt>
                <c:pt idx="28">
                  <c:v>1247989302578.0366</c:v>
                </c:pt>
                <c:pt idx="29">
                  <c:v>1203468694084.6331</c:v>
                </c:pt>
                <c:pt idx="30">
                  <c:v>1160851073827.4165</c:v>
                </c:pt>
                <c:pt idx="31">
                  <c:v>1120042251733.8865</c:v>
                </c:pt>
                <c:pt idx="32">
                  <c:v>1080951987023.0687</c:v>
                </c:pt>
                <c:pt idx="33">
                  <c:v>1043494104016.6206</c:v>
                </c:pt>
                <c:pt idx="34">
                  <c:v>1007586525659.4634</c:v>
                </c:pt>
                <c:pt idx="35">
                  <c:v>973151244578.39136</c:v>
                </c:pt>
                <c:pt idx="36">
                  <c:v>940114247599.77026</c:v>
                </c:pt>
                <c:pt idx="37">
                  <c:v>908405406414.28442</c:v>
                </c:pt>
                <c:pt idx="38">
                  <c:v>877958344424.7738</c:v>
                </c:pt>
                <c:pt idx="39">
                  <c:v>848710287654.14697</c:v>
                </c:pt>
                <c:pt idx="40">
                  <c:v>820601905843.80859</c:v>
                </c:pt>
                <c:pt idx="41">
                  <c:v>793577148468.00354</c:v>
                </c:pt>
                <c:pt idx="42">
                  <c:v>767583079265.24121</c:v>
                </c:pt>
                <c:pt idx="43">
                  <c:v>742569711992.98291</c:v>
                </c:pt>
                <c:pt idx="44">
                  <c:v>718489849402.67444</c:v>
                </c:pt>
                <c:pt idx="45">
                  <c:v>695298926873.71228</c:v>
                </c:pt>
                <c:pt idx="46">
                  <c:v>672954861707.30908</c:v>
                </c:pt>
                <c:pt idx="47">
                  <c:v>651417908740.6394</c:v>
                </c:pt>
                <c:pt idx="48">
                  <c:v>630650522678.68921</c:v>
                </c:pt>
              </c:numCache>
            </c:numRef>
          </c:val>
          <c:extLst>
            <c:ext xmlns:c16="http://schemas.microsoft.com/office/drawing/2014/chart" uri="{C3380CC4-5D6E-409C-BE32-E72D297353CC}">
              <c16:uniqueId val="{00000003-9BAA-4A7C-B9BE-DF43AB4D18ED}"/>
            </c:ext>
          </c:extLst>
        </c:ser>
        <c:ser>
          <c:idx val="4"/>
          <c:order val="4"/>
          <c:tx>
            <c:strRef>
              <c:f>'Predicted Energy Consumption'!$B$157</c:f>
              <c:strCache>
                <c:ptCount val="1"/>
                <c:pt idx="0">
                  <c:v>food beverage and tobacco 10T12</c:v>
                </c:pt>
              </c:strCache>
            </c:strRef>
          </c:tx>
          <c:spPr>
            <a:solidFill>
              <a:schemeClr val="accent5"/>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Consumption'!$C$157:$AY$157</c:f>
              <c:numCache>
                <c:formatCode>0.00E+00</c:formatCode>
                <c:ptCount val="49"/>
                <c:pt idx="0">
                  <c:v>122973307526800.59</c:v>
                </c:pt>
                <c:pt idx="1">
                  <c:v>135599399406202.05</c:v>
                </c:pt>
                <c:pt idx="2">
                  <c:v>136964382312083.27</c:v>
                </c:pt>
                <c:pt idx="3">
                  <c:v>109323478467988.19</c:v>
                </c:pt>
                <c:pt idx="4">
                  <c:v>78458773533173.625</c:v>
                </c:pt>
                <c:pt idx="5">
                  <c:v>63457833345978.789</c:v>
                </c:pt>
                <c:pt idx="6">
                  <c:v>79612905421073.219</c:v>
                </c:pt>
                <c:pt idx="7">
                  <c:v>76674862946828.828</c:v>
                </c:pt>
                <c:pt idx="8">
                  <c:v>67361351534139.156</c:v>
                </c:pt>
                <c:pt idx="9">
                  <c:v>68977973655112.914</c:v>
                </c:pt>
                <c:pt idx="10">
                  <c:v>70936673014830.219</c:v>
                </c:pt>
                <c:pt idx="11">
                  <c:v>72951645769362.844</c:v>
                </c:pt>
                <c:pt idx="12">
                  <c:v>75056474769260.594</c:v>
                </c:pt>
                <c:pt idx="13">
                  <c:v>75227870813499.422</c:v>
                </c:pt>
                <c:pt idx="14">
                  <c:v>74735665596314.25</c:v>
                </c:pt>
                <c:pt idx="15">
                  <c:v>74182880223379.313</c:v>
                </c:pt>
                <c:pt idx="16">
                  <c:v>73581572338984.547</c:v>
                </c:pt>
                <c:pt idx="17">
                  <c:v>72941807096805.953</c:v>
                </c:pt>
                <c:pt idx="18">
                  <c:v>72272030752287.438</c:v>
                </c:pt>
                <c:pt idx="19">
                  <c:v>71579341528336.469</c:v>
                </c:pt>
                <c:pt idx="20">
                  <c:v>70869700521446.594</c:v>
                </c:pt>
                <c:pt idx="21">
                  <c:v>70148103848878.523</c:v>
                </c:pt>
                <c:pt idx="22">
                  <c:v>69418727068037.711</c:v>
                </c:pt>
                <c:pt idx="23">
                  <c:v>68685048052397.82</c:v>
                </c:pt>
                <c:pt idx="24">
                  <c:v>67949952169265.969</c:v>
                </c:pt>
                <c:pt idx="25">
                  <c:v>67215822447212.664</c:v>
                </c:pt>
                <c:pt idx="26">
                  <c:v>66484616815854.383</c:v>
                </c:pt>
                <c:pt idx="27">
                  <c:v>65757934150187.008</c:v>
                </c:pt>
                <c:pt idx="28">
                  <c:v>65037070617221.07</c:v>
                </c:pt>
                <c:pt idx="29">
                  <c:v>64323067641435.992</c:v>
                </c:pt>
                <c:pt idx="30">
                  <c:v>63616752650661.578</c:v>
                </c:pt>
                <c:pt idx="31">
                  <c:v>62918773624778.773</c:v>
                </c:pt>
                <c:pt idx="32">
                  <c:v>62229628342519.578</c:v>
                </c:pt>
                <c:pt idx="33">
                  <c:v>61549689105800.289</c:v>
                </c:pt>
                <c:pt idx="34">
                  <c:v>60879223616320.719</c:v>
                </c:pt>
                <c:pt idx="35">
                  <c:v>60218412585548.734</c:v>
                </c:pt>
                <c:pt idx="36">
                  <c:v>59567364576357.156</c:v>
                </c:pt>
                <c:pt idx="37">
                  <c:v>58926128501951.664</c:v>
                </c:pt>
                <c:pt idx="38">
                  <c:v>58294704144530.75</c:v>
                </c:pt>
                <c:pt idx="39">
                  <c:v>57673051001543.594</c:v>
                </c:pt>
                <c:pt idx="40">
                  <c:v>57061095720494.094</c:v>
                </c:pt>
                <c:pt idx="41">
                  <c:v>56458738343128.523</c:v>
                </c:pt>
                <c:pt idx="42">
                  <c:v>55865857545655</c:v>
                </c:pt>
                <c:pt idx="43">
                  <c:v>55282315032590.68</c:v>
                </c:pt>
                <c:pt idx="44">
                  <c:v>54707959217215.453</c:v>
                </c:pt>
                <c:pt idx="45">
                  <c:v>54142628300790.25</c:v>
                </c:pt>
                <c:pt idx="46">
                  <c:v>53586152845077.281</c:v>
                </c:pt>
                <c:pt idx="47">
                  <c:v>53038357917877.047</c:v>
                </c:pt>
                <c:pt idx="48">
                  <c:v>52499064878761.117</c:v>
                </c:pt>
              </c:numCache>
            </c:numRef>
          </c:val>
          <c:extLst>
            <c:ext xmlns:c16="http://schemas.microsoft.com/office/drawing/2014/chart" uri="{C3380CC4-5D6E-409C-BE32-E72D297353CC}">
              <c16:uniqueId val="{00000004-9BAA-4A7C-B9BE-DF43AB4D18ED}"/>
            </c:ext>
          </c:extLst>
        </c:ser>
        <c:ser>
          <c:idx val="5"/>
          <c:order val="5"/>
          <c:tx>
            <c:strRef>
              <c:f>'Predicted Energy Consumption'!$B$158</c:f>
              <c:strCache>
                <c:ptCount val="1"/>
                <c:pt idx="0">
                  <c:v>textiles apparel and leather 13T15</c:v>
                </c:pt>
              </c:strCache>
            </c:strRef>
          </c:tx>
          <c:spPr>
            <a:solidFill>
              <a:schemeClr val="accent6"/>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Consumption'!$C$158:$AY$158</c:f>
              <c:numCache>
                <c:formatCode>0.00E+00</c:formatCode>
                <c:ptCount val="49"/>
                <c:pt idx="0">
                  <c:v>17730905998957.305</c:v>
                </c:pt>
                <c:pt idx="1">
                  <c:v>18865617398358.578</c:v>
                </c:pt>
                <c:pt idx="2">
                  <c:v>19029304372844.332</c:v>
                </c:pt>
                <c:pt idx="3">
                  <c:v>21964572491588.953</c:v>
                </c:pt>
                <c:pt idx="4">
                  <c:v>17805813597450.785</c:v>
                </c:pt>
                <c:pt idx="5">
                  <c:v>19717344536784.473</c:v>
                </c:pt>
                <c:pt idx="6">
                  <c:v>24331097732883.051</c:v>
                </c:pt>
                <c:pt idx="7">
                  <c:v>23154771000985.395</c:v>
                </c:pt>
                <c:pt idx="8">
                  <c:v>18335715497904.684</c:v>
                </c:pt>
                <c:pt idx="9">
                  <c:v>19305939700212.488</c:v>
                </c:pt>
                <c:pt idx="10">
                  <c:v>18837700473299.207</c:v>
                </c:pt>
                <c:pt idx="11">
                  <c:v>18385203982580.375</c:v>
                </c:pt>
                <c:pt idx="12">
                  <c:v>17945936901177.793</c:v>
                </c:pt>
                <c:pt idx="13">
                  <c:v>17518669495170.197</c:v>
                </c:pt>
                <c:pt idx="14">
                  <c:v>17102836065972.189</c:v>
                </c:pt>
                <c:pt idx="15">
                  <c:v>16698204506763.537</c:v>
                </c:pt>
                <c:pt idx="16">
                  <c:v>16290727010702.158</c:v>
                </c:pt>
                <c:pt idx="17">
                  <c:v>15839351942013.529</c:v>
                </c:pt>
                <c:pt idx="18">
                  <c:v>15400620671271.041</c:v>
                </c:pt>
                <c:pt idx="19">
                  <c:v>14974991163232.254</c:v>
                </c:pt>
                <c:pt idx="20">
                  <c:v>14562728274562.27</c:v>
                </c:pt>
                <c:pt idx="21">
                  <c:v>14163934055572.736</c:v>
                </c:pt>
                <c:pt idx="22">
                  <c:v>13778576721268.193</c:v>
                </c:pt>
                <c:pt idx="23">
                  <c:v>13406516931911.318</c:v>
                </c:pt>
                <c:pt idx="24">
                  <c:v>13047530835220.719</c:v>
                </c:pt>
                <c:pt idx="25">
                  <c:v>12701329788004.469</c:v>
                </c:pt>
                <c:pt idx="26">
                  <c:v>12367576929047.465</c:v>
                </c:pt>
                <c:pt idx="27">
                  <c:v>12045900900493.23</c:v>
                </c:pt>
                <c:pt idx="28">
                  <c:v>11735907063613.648</c:v>
                </c:pt>
                <c:pt idx="29">
                  <c:v>11437186559148.725</c:v>
                </c:pt>
                <c:pt idx="30">
                  <c:v>11149323542483.438</c:v>
                </c:pt>
                <c:pt idx="31">
                  <c:v>10871900892173.938</c:v>
                </c:pt>
                <c:pt idx="32">
                  <c:v>10604504654165.324</c:v>
                </c:pt>
                <c:pt idx="33">
                  <c:v>10346727447758.512</c:v>
                </c:pt>
                <c:pt idx="34">
                  <c:v>10098171025307.344</c:v>
                </c:pt>
                <c:pt idx="35">
                  <c:v>9858448146898.3223</c:v>
                </c:pt>
                <c:pt idx="36">
                  <c:v>9627183904277.5059</c:v>
                </c:pt>
                <c:pt idx="37">
                  <c:v>9404016605032.5352</c:v>
                </c:pt>
                <c:pt idx="38">
                  <c:v>9188598308267.4824</c:v>
                </c:pt>
                <c:pt idx="39">
                  <c:v>8980595086374.9316</c:v>
                </c:pt>
                <c:pt idx="40">
                  <c:v>8779687073630.0186</c:v>
                </c:pt>
                <c:pt idx="41">
                  <c:v>8585568350819.8896</c:v>
                </c:pt>
                <c:pt idx="42">
                  <c:v>8397946705625.5713</c:v>
                </c:pt>
                <c:pt idx="43">
                  <c:v>8216543300673.5713</c:v>
                </c:pt>
                <c:pt idx="44">
                  <c:v>8041092274788.5605</c:v>
                </c:pt>
                <c:pt idx="45">
                  <c:v>7871340297770.8633</c:v>
                </c:pt>
                <c:pt idx="46">
                  <c:v>7707046094784.2842</c:v>
                </c:pt>
                <c:pt idx="47">
                  <c:v>7547979953002.1826</c:v>
                </c:pt>
                <c:pt idx="48">
                  <c:v>7393923220378.8145</c:v>
                </c:pt>
              </c:numCache>
            </c:numRef>
          </c:val>
          <c:extLst>
            <c:ext xmlns:c16="http://schemas.microsoft.com/office/drawing/2014/chart" uri="{C3380CC4-5D6E-409C-BE32-E72D297353CC}">
              <c16:uniqueId val="{00000005-9BAA-4A7C-B9BE-DF43AB4D18ED}"/>
            </c:ext>
          </c:extLst>
        </c:ser>
        <c:ser>
          <c:idx val="6"/>
          <c:order val="6"/>
          <c:tx>
            <c:strRef>
              <c:f>'Predicted Energy Consumption'!$B$159</c:f>
              <c:strCache>
                <c:ptCount val="1"/>
                <c:pt idx="0">
                  <c:v>wood products 16</c:v>
                </c:pt>
              </c:strCache>
            </c:strRef>
          </c:tx>
          <c:spPr>
            <a:solidFill>
              <a:schemeClr val="accent1">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Consumption'!$C$159:$AY$159</c:f>
              <c:numCache>
                <c:formatCode>0.00E+00</c:formatCode>
                <c:ptCount val="49"/>
                <c:pt idx="0">
                  <c:v>60935944196698.203</c:v>
                </c:pt>
                <c:pt idx="1">
                  <c:v>62109496573096.102</c:v>
                </c:pt>
                <c:pt idx="2">
                  <c:v>58086681098446.109</c:v>
                </c:pt>
                <c:pt idx="3">
                  <c:v>57115656673530.602</c:v>
                </c:pt>
                <c:pt idx="4">
                  <c:v>44139996001159.555</c:v>
                </c:pt>
                <c:pt idx="5">
                  <c:v>37320630182752.883</c:v>
                </c:pt>
                <c:pt idx="6">
                  <c:v>37353922448749.984</c:v>
                </c:pt>
                <c:pt idx="7">
                  <c:v>30498490008846.449</c:v>
                </c:pt>
                <c:pt idx="8">
                  <c:v>23348975885968.5</c:v>
                </c:pt>
                <c:pt idx="9">
                  <c:v>21064701876649.371</c:v>
                </c:pt>
                <c:pt idx="10">
                  <c:v>17325482934536.697</c:v>
                </c:pt>
                <c:pt idx="11">
                  <c:v>14032443249552.205</c:v>
                </c:pt>
                <c:pt idx="12">
                  <c:v>11173917737411.924</c:v>
                </c:pt>
                <c:pt idx="13">
                  <c:v>8722821327156.4941</c:v>
                </c:pt>
                <c:pt idx="14">
                  <c:v>6672143136139.084</c:v>
                </c:pt>
                <c:pt idx="15">
                  <c:v>5693724916828.9082</c:v>
                </c:pt>
                <c:pt idx="16">
                  <c:v>4771869811786.332</c:v>
                </c:pt>
                <c:pt idx="17">
                  <c:v>3904137489479.793</c:v>
                </c:pt>
                <c:pt idx="18">
                  <c:v>3087778389623.0347</c:v>
                </c:pt>
                <c:pt idx="19">
                  <c:v>2319913616437.9863</c:v>
                </c:pt>
                <c:pt idx="20">
                  <c:v>1981176738832.9517</c:v>
                </c:pt>
                <c:pt idx="21">
                  <c:v>1951253276384.6909</c:v>
                </c:pt>
                <c:pt idx="22">
                  <c:v>1921701577453.7083</c:v>
                </c:pt>
                <c:pt idx="23">
                  <c:v>1892600748103.3157</c:v>
                </c:pt>
                <c:pt idx="24">
                  <c:v>1864011908831.804</c:v>
                </c:pt>
                <c:pt idx="25">
                  <c:v>1835981168633.5911</c:v>
                </c:pt>
                <c:pt idx="26">
                  <c:v>1808542182003.8813</c:v>
                </c:pt>
                <c:pt idx="27">
                  <c:v>1781718329399.0959</c:v>
                </c:pt>
                <c:pt idx="28">
                  <c:v>1755524564322.0056</c:v>
                </c:pt>
                <c:pt idx="29">
                  <c:v>1729968969499.2156</c:v>
                </c:pt>
                <c:pt idx="30">
                  <c:v>1705054061985.772</c:v>
                </c:pt>
                <c:pt idx="31">
                  <c:v>1680777883410.5647</c:v>
                </c:pt>
                <c:pt idx="32">
                  <c:v>1657134907573.4966</c:v>
                </c:pt>
                <c:pt idx="33">
                  <c:v>1634116793595.3325</c:v>
                </c:pt>
                <c:pt idx="34">
                  <c:v>1611713009019.3713</c:v>
                </c:pt>
                <c:pt idx="35">
                  <c:v>1589911343786.8357</c:v>
                </c:pt>
                <c:pt idx="36">
                  <c:v>1568698332901.0996</c:v>
                </c:pt>
                <c:pt idx="37">
                  <c:v>1548059602869.636</c:v>
                </c:pt>
                <c:pt idx="38">
                  <c:v>1527980154648.2974</c:v>
                </c:pt>
                <c:pt idx="39">
                  <c:v>1508444593783.6501</c:v>
                </c:pt>
                <c:pt idx="40">
                  <c:v>1489437316719.1631</c:v>
                </c:pt>
                <c:pt idx="41">
                  <c:v>1470942660765.2322</c:v>
                </c:pt>
                <c:pt idx="42">
                  <c:v>1452945023995.9795</c:v>
                </c:pt>
                <c:pt idx="43">
                  <c:v>1435428960295.699</c:v>
                </c:pt>
                <c:pt idx="44">
                  <c:v>1418379253905.1738</c:v>
                </c:pt>
                <c:pt idx="45">
                  <c:v>1401780977088.2158</c:v>
                </c:pt>
                <c:pt idx="46">
                  <c:v>1385619533928.4036</c:v>
                </c:pt>
                <c:pt idx="47">
                  <c:v>1369880692756.8613</c:v>
                </c:pt>
                <c:pt idx="48">
                  <c:v>1354550609287.5278</c:v>
                </c:pt>
              </c:numCache>
            </c:numRef>
          </c:val>
          <c:extLst>
            <c:ext xmlns:c16="http://schemas.microsoft.com/office/drawing/2014/chart" uri="{C3380CC4-5D6E-409C-BE32-E72D297353CC}">
              <c16:uniqueId val="{00000006-9BAA-4A7C-B9BE-DF43AB4D18ED}"/>
            </c:ext>
          </c:extLst>
        </c:ser>
        <c:ser>
          <c:idx val="7"/>
          <c:order val="7"/>
          <c:tx>
            <c:strRef>
              <c:f>'Predicted Energy Consumption'!$B$160</c:f>
              <c:strCache>
                <c:ptCount val="1"/>
                <c:pt idx="0">
                  <c:v>pulp paper and printing 17T18</c:v>
                </c:pt>
              </c:strCache>
            </c:strRef>
          </c:tx>
          <c:spPr>
            <a:solidFill>
              <a:schemeClr val="accent2">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Consumption'!$C$160:$AY$160</c:f>
              <c:numCache>
                <c:formatCode>0.00E+00</c:formatCode>
                <c:ptCount val="49"/>
                <c:pt idx="0">
                  <c:v>31838503715229.859</c:v>
                </c:pt>
                <c:pt idx="1">
                  <c:v>33131353378117.375</c:v>
                </c:pt>
                <c:pt idx="2">
                  <c:v>31807985804732.516</c:v>
                </c:pt>
                <c:pt idx="3">
                  <c:v>37018225433279.195</c:v>
                </c:pt>
                <c:pt idx="4">
                  <c:v>28093123790555.73</c:v>
                </c:pt>
                <c:pt idx="5">
                  <c:v>28781163954495.867</c:v>
                </c:pt>
                <c:pt idx="6">
                  <c:v>26234305605717.461</c:v>
                </c:pt>
                <c:pt idx="7">
                  <c:v>29291645366451.453</c:v>
                </c:pt>
                <c:pt idx="8">
                  <c:v>20938060956678.262</c:v>
                </c:pt>
                <c:pt idx="9">
                  <c:v>21919679003914.988</c:v>
                </c:pt>
                <c:pt idx="10">
                  <c:v>22550542221550.176</c:v>
                </c:pt>
                <c:pt idx="11">
                  <c:v>23192527121468.309</c:v>
                </c:pt>
                <c:pt idx="12">
                  <c:v>23854213107828.156</c:v>
                </c:pt>
                <c:pt idx="13">
                  <c:v>24003262877858.664</c:v>
                </c:pt>
                <c:pt idx="14">
                  <c:v>23891277568236.191</c:v>
                </c:pt>
                <c:pt idx="15">
                  <c:v>23756311547509.938</c:v>
                </c:pt>
                <c:pt idx="16">
                  <c:v>23602368160301.336</c:v>
                </c:pt>
                <c:pt idx="17">
                  <c:v>23432832284812.336</c:v>
                </c:pt>
                <c:pt idx="18">
                  <c:v>23250580852162.535</c:v>
                </c:pt>
                <c:pt idx="19">
                  <c:v>23058063195226.277</c:v>
                </c:pt>
                <c:pt idx="20">
                  <c:v>22857364085816.734</c:v>
                </c:pt>
                <c:pt idx="21">
                  <c:v>22650255720410.988</c:v>
                </c:pt>
                <c:pt idx="22">
                  <c:v>22438241826699.066</c:v>
                </c:pt>
                <c:pt idx="23">
                  <c:v>22222595612804.535</c:v>
                </c:pt>
                <c:pt idx="24">
                  <c:v>22004392598809.844</c:v>
                </c:pt>
                <c:pt idx="25">
                  <c:v>21784539046600.82</c:v>
                </c:pt>
                <c:pt idx="26">
                  <c:v>21563796544907.059</c:v>
                </c:pt>
                <c:pt idx="27">
                  <c:v>21342803220459.207</c:v>
                </c:pt>
                <c:pt idx="28">
                  <c:v>21122091991271.645</c:v>
                </c:pt>
                <c:pt idx="29">
                  <c:v>20902106235623.879</c:v>
                </c:pt>
                <c:pt idx="30">
                  <c:v>20683213212760.938</c:v>
                </c:pt>
                <c:pt idx="31">
                  <c:v>20465715536053.34</c:v>
                </c:pt>
                <c:pt idx="32">
                  <c:v>20249860965790.219</c:v>
                </c:pt>
                <c:pt idx="33">
                  <c:v>20035850757142.855</c:v>
                </c:pt>
                <c:pt idx="34">
                  <c:v>19823846769451.844</c:v>
                </c:pt>
                <c:pt idx="35">
                  <c:v>19613977516135.43</c:v>
                </c:pt>
                <c:pt idx="36">
                  <c:v>19406343310326.5</c:v>
                </c:pt>
                <c:pt idx="37">
                  <c:v>19201020639814.191</c:v>
                </c:pt>
                <c:pt idx="38">
                  <c:v>18998065885906.75</c:v>
                </c:pt>
                <c:pt idx="39">
                  <c:v>18797518484262.07</c:v>
                </c:pt>
                <c:pt idx="40">
                  <c:v>18599403611363.082</c:v>
                </c:pt>
                <c:pt idx="41">
                  <c:v>18403734467920.809</c:v>
                </c:pt>
                <c:pt idx="42">
                  <c:v>18210514219832.527</c:v>
                </c:pt>
                <c:pt idx="43">
                  <c:v>18019737648214.051</c:v>
                </c:pt>
                <c:pt idx="44">
                  <c:v>17831392552245.152</c:v>
                </c:pt>
                <c:pt idx="45">
                  <c:v>17645460941946.117</c:v>
                </c:pt>
                <c:pt idx="46">
                  <c:v>17461920052375.859</c:v>
                </c:pt>
                <c:pt idx="47">
                  <c:v>17280743205958.559</c:v>
                </c:pt>
                <c:pt idx="48">
                  <c:v>17101900545602.422</c:v>
                </c:pt>
              </c:numCache>
            </c:numRef>
          </c:val>
          <c:extLst>
            <c:ext xmlns:c16="http://schemas.microsoft.com/office/drawing/2014/chart" uri="{C3380CC4-5D6E-409C-BE32-E72D297353CC}">
              <c16:uniqueId val="{00000007-9BAA-4A7C-B9BE-DF43AB4D18ED}"/>
            </c:ext>
          </c:extLst>
        </c:ser>
        <c:ser>
          <c:idx val="8"/>
          <c:order val="8"/>
          <c:tx>
            <c:strRef>
              <c:f>'Predicted Energy Consumption'!$B$161</c:f>
              <c:strCache>
                <c:ptCount val="1"/>
                <c:pt idx="0">
                  <c:v>refined petroleum and coke 19</c:v>
                </c:pt>
              </c:strCache>
            </c:strRef>
          </c:tx>
          <c:spPr>
            <a:solidFill>
              <a:schemeClr val="accent3">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Consumption'!$C$161:$AY$161</c:f>
              <c:numCache>
                <c:formatCode>0.00E+00</c:formatCode>
                <c:ptCount val="49"/>
                <c:pt idx="0">
                  <c:v>3037919272235.6831</c:v>
                </c:pt>
                <c:pt idx="1">
                  <c:v>4142112761139.6113</c:v>
                </c:pt>
                <c:pt idx="2">
                  <c:v>6020351434476.1934</c:v>
                </c:pt>
                <c:pt idx="3">
                  <c:v>15855441681120.482</c:v>
                </c:pt>
                <c:pt idx="4">
                  <c:v>16518512645562.789</c:v>
                </c:pt>
                <c:pt idx="5">
                  <c:v>16615615088054.344</c:v>
                </c:pt>
                <c:pt idx="6">
                  <c:v>15544713865147.518</c:v>
                </c:pt>
                <c:pt idx="7">
                  <c:v>40266995723496.523</c:v>
                </c:pt>
                <c:pt idx="8">
                  <c:v>129656729925719.09</c:v>
                </c:pt>
                <c:pt idx="9">
                  <c:v>203803577111373.41</c:v>
                </c:pt>
                <c:pt idx="10">
                  <c:v>218984332642675.84</c:v>
                </c:pt>
                <c:pt idx="11">
                  <c:v>233104503646214.34</c:v>
                </c:pt>
                <c:pt idx="12">
                  <c:v>246161739060207.59</c:v>
                </c:pt>
                <c:pt idx="13">
                  <c:v>258368517704868.91</c:v>
                </c:pt>
                <c:pt idx="14">
                  <c:v>269770225161431.25</c:v>
                </c:pt>
                <c:pt idx="15">
                  <c:v>280415123803845</c:v>
                </c:pt>
                <c:pt idx="16">
                  <c:v>290352411029240.44</c:v>
                </c:pt>
                <c:pt idx="17">
                  <c:v>299630801890964</c:v>
                </c:pt>
                <c:pt idx="18">
                  <c:v>308297538436205</c:v>
                </c:pt>
                <c:pt idx="19">
                  <c:v>316397734580936.38</c:v>
                </c:pt>
                <c:pt idx="20">
                  <c:v>323973977197118.44</c:v>
                </c:pt>
                <c:pt idx="21">
                  <c:v>331066117558192.75</c:v>
                </c:pt>
                <c:pt idx="22">
                  <c:v>337711200325788.88</c:v>
                </c:pt>
                <c:pt idx="23">
                  <c:v>343943488851274.19</c:v>
                </c:pt>
                <c:pt idx="24">
                  <c:v>349794555340345.63</c:v>
                </c:pt>
                <c:pt idx="25">
                  <c:v>355293412375316.88</c:v>
                </c:pt>
                <c:pt idx="26">
                  <c:v>360466668576529.63</c:v>
                </c:pt>
                <c:pt idx="27">
                  <c:v>365338696052027.63</c:v>
                </c:pt>
                <c:pt idx="28">
                  <c:v>369931800986788.06</c:v>
                </c:pt>
                <c:pt idx="29">
                  <c:v>374266391493391.56</c:v>
                </c:pt>
                <c:pt idx="30">
                  <c:v>378361138889246.38</c:v>
                </c:pt>
                <c:pt idx="31">
                  <c:v>382233130048767.94</c:v>
                </c:pt>
                <c:pt idx="32">
                  <c:v>385898009538524.44</c:v>
                </c:pt>
                <c:pt idx="33">
                  <c:v>389370110985845.31</c:v>
                </c:pt>
                <c:pt idx="34">
                  <c:v>392662577639014.25</c:v>
                </c:pt>
                <c:pt idx="35">
                  <c:v>395787472413450.63</c:v>
                </c:pt>
                <c:pt idx="36">
                  <c:v>398755877930436.81</c:v>
                </c:pt>
                <c:pt idx="37">
                  <c:v>401577987178835.38</c:v>
                </c:pt>
                <c:pt idx="38">
                  <c:v>404263185492038.69</c:v>
                </c:pt>
                <c:pt idx="39">
                  <c:v>406820124551605.44</c:v>
                </c:pt>
                <c:pt idx="40">
                  <c:v>409256789119710.69</c:v>
                </c:pt>
                <c:pt idx="41">
                  <c:v>411580557174644.31</c:v>
                </c:pt>
                <c:pt idx="42">
                  <c:v>413798254085006</c:v>
                </c:pt>
                <c:pt idx="43">
                  <c:v>415916201412845.5</c:v>
                </c:pt>
                <c:pt idx="44">
                  <c:v>417940260888965.5</c:v>
                </c:pt>
                <c:pt idx="45">
                  <c:v>419875874055622.13</c:v>
                </c:pt>
                <c:pt idx="46">
                  <c:v>421728098025746.75</c:v>
                </c:pt>
                <c:pt idx="47">
                  <c:v>423501637763926.06</c:v>
                </c:pt>
                <c:pt idx="48">
                  <c:v>425200875253402.31</c:v>
                </c:pt>
              </c:numCache>
            </c:numRef>
          </c:val>
          <c:extLst>
            <c:ext xmlns:c16="http://schemas.microsoft.com/office/drawing/2014/chart" uri="{C3380CC4-5D6E-409C-BE32-E72D297353CC}">
              <c16:uniqueId val="{00000008-9BAA-4A7C-B9BE-DF43AB4D18ED}"/>
            </c:ext>
          </c:extLst>
        </c:ser>
        <c:ser>
          <c:idx val="9"/>
          <c:order val="9"/>
          <c:tx>
            <c:strRef>
              <c:f>'Predicted Energy Consumption'!$B$162</c:f>
              <c:strCache>
                <c:ptCount val="1"/>
                <c:pt idx="0">
                  <c:v>chemicals 20</c:v>
                </c:pt>
              </c:strCache>
            </c:strRef>
          </c:tx>
          <c:spPr>
            <a:solidFill>
              <a:schemeClr val="accent4">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Consumption'!$C$162:$AY$162</c:f>
              <c:numCache>
                <c:formatCode>0.00E+00</c:formatCode>
                <c:ptCount val="49"/>
                <c:pt idx="0">
                  <c:v>71800320333752.953</c:v>
                </c:pt>
                <c:pt idx="1">
                  <c:v>73517646388103.531</c:v>
                </c:pt>
                <c:pt idx="2">
                  <c:v>67877381657094.258</c:v>
                </c:pt>
                <c:pt idx="3">
                  <c:v>38028090835191.328</c:v>
                </c:pt>
                <c:pt idx="4">
                  <c:v>24200703024394.395</c:v>
                </c:pt>
                <c:pt idx="5">
                  <c:v>28584184714013.004</c:v>
                </c:pt>
                <c:pt idx="6">
                  <c:v>26938991902656.145</c:v>
                </c:pt>
                <c:pt idx="7">
                  <c:v>28733999910999.973</c:v>
                </c:pt>
                <c:pt idx="8">
                  <c:v>68548775688035.844</c:v>
                </c:pt>
                <c:pt idx="9">
                  <c:v>78067773702160.281</c:v>
                </c:pt>
                <c:pt idx="10">
                  <c:v>80996484091082.188</c:v>
                </c:pt>
                <c:pt idx="11">
                  <c:v>83871063243338.953</c:v>
                </c:pt>
                <c:pt idx="12">
                  <c:v>85841847898514.156</c:v>
                </c:pt>
                <c:pt idx="13">
                  <c:v>86996825908141.469</c:v>
                </c:pt>
                <c:pt idx="14">
                  <c:v>88008557269739.969</c:v>
                </c:pt>
                <c:pt idx="15">
                  <c:v>88890219487401.094</c:v>
                </c:pt>
                <c:pt idx="16">
                  <c:v>89654276014739.828</c:v>
                </c:pt>
                <c:pt idx="17">
                  <c:v>90312331038727.594</c:v>
                </c:pt>
                <c:pt idx="18">
                  <c:v>90875060839225.484</c:v>
                </c:pt>
                <c:pt idx="19">
                  <c:v>91352199254195.547</c:v>
                </c:pt>
                <c:pt idx="20">
                  <c:v>91752559694687.922</c:v>
                </c:pt>
                <c:pt idx="21">
                  <c:v>92084080462167.141</c:v>
                </c:pt>
                <c:pt idx="22">
                  <c:v>92353883674223.516</c:v>
                </c:pt>
                <c:pt idx="23">
                  <c:v>92568340913275.531</c:v>
                </c:pt>
                <c:pt idx="24">
                  <c:v>92733140861773.063</c:v>
                </c:pt>
                <c:pt idx="25">
                  <c:v>92853355788493.406</c:v>
                </c:pt>
                <c:pt idx="26">
                  <c:v>92933504915330.594</c:v>
                </c:pt>
                <c:pt idx="27">
                  <c:v>92977613522500.609</c:v>
                </c:pt>
                <c:pt idx="28">
                  <c:v>92989267225256.125</c:v>
                </c:pt>
                <c:pt idx="29">
                  <c:v>92971661243668.75</c:v>
                </c:pt>
                <c:pt idx="30">
                  <c:v>92927644740276.438</c:v>
                </c:pt>
                <c:pt idx="31">
                  <c:v>92859760457461.453</c:v>
                </c:pt>
                <c:pt idx="32">
                  <c:v>92770279976400.906</c:v>
                </c:pt>
                <c:pt idx="33">
                  <c:v>92661234963482.297</c:v>
                </c:pt>
                <c:pt idx="34">
                  <c:v>92534444783534.938</c:v>
                </c:pt>
                <c:pt idx="35">
                  <c:v>92391540853074.922</c:v>
                </c:pt>
                <c:pt idx="36">
                  <c:v>92233988088430.672</c:v>
                </c:pt>
                <c:pt idx="37">
                  <c:v>92063103778596.75</c:v>
                </c:pt>
                <c:pt idx="38">
                  <c:v>91880074184316.781</c:v>
                </c:pt>
                <c:pt idx="39">
                  <c:v>91685969135666.922</c:v>
                </c:pt>
                <c:pt idx="40">
                  <c:v>91481754871831.344</c:v>
                </c:pt>
                <c:pt idx="41">
                  <c:v>91268305339534.703</c:v>
                </c:pt>
                <c:pt idx="42">
                  <c:v>91046412141535</c:v>
                </c:pt>
                <c:pt idx="43">
                  <c:v>90816793303604.375</c:v>
                </c:pt>
                <c:pt idx="44">
                  <c:v>90580101007777.047</c:v>
                </c:pt>
                <c:pt idx="45">
                  <c:v>90336928421260.141</c:v>
                </c:pt>
                <c:pt idx="46">
                  <c:v>90087815733991.406</c:v>
                </c:pt>
                <c:pt idx="47">
                  <c:v>89833255503508.328</c:v>
                </c:pt>
                <c:pt idx="48">
                  <c:v>89573697393078.391</c:v>
                </c:pt>
              </c:numCache>
            </c:numRef>
          </c:val>
          <c:extLst>
            <c:ext xmlns:c16="http://schemas.microsoft.com/office/drawing/2014/chart" uri="{C3380CC4-5D6E-409C-BE32-E72D297353CC}">
              <c16:uniqueId val="{00000009-9BAA-4A7C-B9BE-DF43AB4D18ED}"/>
            </c:ext>
          </c:extLst>
        </c:ser>
        <c:ser>
          <c:idx val="10"/>
          <c:order val="10"/>
          <c:tx>
            <c:strRef>
              <c:f>'Predicted Energy Consumption'!$B$163</c:f>
              <c:strCache>
                <c:ptCount val="1"/>
                <c:pt idx="0">
                  <c:v>rubber and plastic products 22</c:v>
                </c:pt>
              </c:strCache>
            </c:strRef>
          </c:tx>
          <c:spPr>
            <a:solidFill>
              <a:schemeClr val="accent5">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Consumption'!$C$163:$AY$163</c:f>
              <c:numCache>
                <c:formatCode>0.00E+00</c:formatCode>
                <c:ptCount val="49"/>
                <c:pt idx="0">
                  <c:v>2591248036774.5459</c:v>
                </c:pt>
                <c:pt idx="1">
                  <c:v>3354195799208.165</c:v>
                </c:pt>
                <c:pt idx="2">
                  <c:v>3734282502675.0952</c:v>
                </c:pt>
                <c:pt idx="3">
                  <c:v>3196057535721.9238</c:v>
                </c:pt>
                <c:pt idx="4">
                  <c:v>3115601226228.9243</c:v>
                </c:pt>
                <c:pt idx="5">
                  <c:v>2976883451240.9937</c:v>
                </c:pt>
                <c:pt idx="6">
                  <c:v>4527748175606.0586</c:v>
                </c:pt>
                <c:pt idx="7">
                  <c:v>4516650753607.0244</c:v>
                </c:pt>
                <c:pt idx="8">
                  <c:v>3842482367165.6812</c:v>
                </c:pt>
                <c:pt idx="9">
                  <c:v>3998238347089.2622</c:v>
                </c:pt>
                <c:pt idx="10">
                  <c:v>3861765866514.6079</c:v>
                </c:pt>
                <c:pt idx="11">
                  <c:v>3722086989406.5405</c:v>
                </c:pt>
                <c:pt idx="12">
                  <c:v>3580697539237.4365</c:v>
                </c:pt>
                <c:pt idx="13">
                  <c:v>3438584926893.5308</c:v>
                </c:pt>
                <c:pt idx="14">
                  <c:v>3296424636516.4995</c:v>
                </c:pt>
                <c:pt idx="15">
                  <c:v>3154687606656.1953</c:v>
                </c:pt>
                <c:pt idx="16">
                  <c:v>3013704174510.5347</c:v>
                </c:pt>
                <c:pt idx="17">
                  <c:v>2873704954092.3521</c:v>
                </c:pt>
                <c:pt idx="18">
                  <c:v>2734848424604.1626</c:v>
                </c:pt>
                <c:pt idx="19">
                  <c:v>2597240284100.7124</c:v>
                </c:pt>
                <c:pt idx="20">
                  <c:v>2460947387063.2437</c:v>
                </c:pt>
                <c:pt idx="21">
                  <c:v>2326007954976.0923</c:v>
                </c:pt>
                <c:pt idx="22">
                  <c:v>2192439138383.824</c:v>
                </c:pt>
                <c:pt idx="23">
                  <c:v>2060242655160.0952</c:v>
                </c:pt>
                <c:pt idx="24">
                  <c:v>1929409010967.4651</c:v>
                </c:pt>
                <c:pt idx="25">
                  <c:v>1799920664807.4919</c:v>
                </c:pt>
                <c:pt idx="26">
                  <c:v>1671754404741.2314</c:v>
                </c:pt>
                <c:pt idx="27">
                  <c:v>1544883129781.1372</c:v>
                </c:pt>
                <c:pt idx="28">
                  <c:v>1419277184056.7219</c:v>
                </c:pt>
                <c:pt idx="29">
                  <c:v>1294905352761.6694</c:v>
                </c:pt>
                <c:pt idx="30">
                  <c:v>1171735602279.2732</c:v>
                </c:pt>
                <c:pt idx="31">
                  <c:v>1147187282233.387</c:v>
                </c:pt>
                <c:pt idx="32">
                  <c:v>1148627336905.3191</c:v>
                </c:pt>
                <c:pt idx="33">
                  <c:v>1149996850647.8101</c:v>
                </c:pt>
                <c:pt idx="34">
                  <c:v>1151303278726.0825</c:v>
                </c:pt>
                <c:pt idx="35">
                  <c:v>1152553144878.1953</c:v>
                </c:pt>
                <c:pt idx="36">
                  <c:v>1153752174381.6367</c:v>
                </c:pt>
                <c:pt idx="37">
                  <c:v>1154905406276.5491</c:v>
                </c:pt>
                <c:pt idx="38">
                  <c:v>1156017288221.2488</c:v>
                </c:pt>
                <c:pt idx="39">
                  <c:v>1157091756853.022</c:v>
                </c:pt>
                <c:pt idx="40">
                  <c:v>1158132306030.4712</c:v>
                </c:pt>
                <c:pt idx="41">
                  <c:v>1159142044924.4492</c:v>
                </c:pt>
                <c:pt idx="42">
                  <c:v>1160123747588.2009</c:v>
                </c:pt>
                <c:pt idx="43">
                  <c:v>1161079895360.2749</c:v>
                </c:pt>
                <c:pt idx="44">
                  <c:v>1162012713225.54</c:v>
                </c:pt>
                <c:pt idx="45">
                  <c:v>1162924201071.9585</c:v>
                </c:pt>
                <c:pt idx="46">
                  <c:v>1163816160625.2949</c:v>
                </c:pt>
                <c:pt idx="47">
                  <c:v>1164690218716.1646</c:v>
                </c:pt>
                <c:pt idx="48">
                  <c:v>1165547847427.4609</c:v>
                </c:pt>
              </c:numCache>
            </c:numRef>
          </c:val>
          <c:extLst>
            <c:ext xmlns:c16="http://schemas.microsoft.com/office/drawing/2014/chart" uri="{C3380CC4-5D6E-409C-BE32-E72D297353CC}">
              <c16:uniqueId val="{0000000A-9BAA-4A7C-B9BE-DF43AB4D18ED}"/>
            </c:ext>
          </c:extLst>
        </c:ser>
        <c:ser>
          <c:idx val="11"/>
          <c:order val="11"/>
          <c:tx>
            <c:strRef>
              <c:f>'Predicted Energy Consumption'!$B$164</c:f>
              <c:strCache>
                <c:ptCount val="1"/>
                <c:pt idx="0">
                  <c:v>glass and glass products 231</c:v>
                </c:pt>
              </c:strCache>
            </c:strRef>
          </c:tx>
          <c:spPr>
            <a:solidFill>
              <a:schemeClr val="accent6">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Consumption'!$C$164:$AY$164</c:f>
              <c:numCache>
                <c:formatCode>0.00E+00</c:formatCode>
                <c:ptCount val="49"/>
                <c:pt idx="0">
                  <c:v>24763897190845.395</c:v>
                </c:pt>
                <c:pt idx="1">
                  <c:v>29624568026422.484</c:v>
                </c:pt>
                <c:pt idx="2">
                  <c:v>30406936277354.414</c:v>
                </c:pt>
                <c:pt idx="3">
                  <c:v>18704704779372.578</c:v>
                </c:pt>
                <c:pt idx="4">
                  <c:v>12046251579951.904</c:v>
                </c:pt>
                <c:pt idx="5">
                  <c:v>10484289433587.805</c:v>
                </c:pt>
                <c:pt idx="6">
                  <c:v>14390581977247.934</c:v>
                </c:pt>
                <c:pt idx="7">
                  <c:v>24980296919826.566</c:v>
                </c:pt>
                <c:pt idx="8">
                  <c:v>23035473714495.777</c:v>
                </c:pt>
                <c:pt idx="9">
                  <c:v>24631172917664.094</c:v>
                </c:pt>
                <c:pt idx="10">
                  <c:v>23703215408867.242</c:v>
                </c:pt>
                <c:pt idx="11">
                  <c:v>22677031763378.027</c:v>
                </c:pt>
                <c:pt idx="12">
                  <c:v>21566753449482.453</c:v>
                </c:pt>
                <c:pt idx="13">
                  <c:v>20384802122062.637</c:v>
                </c:pt>
                <c:pt idx="14">
                  <c:v>19142116949186.473</c:v>
                </c:pt>
                <c:pt idx="15">
                  <c:v>17848294729181.996</c:v>
                </c:pt>
                <c:pt idx="16">
                  <c:v>16511708631983.045</c:v>
                </c:pt>
                <c:pt idx="17">
                  <c:v>15797088423811.723</c:v>
                </c:pt>
                <c:pt idx="18">
                  <c:v>15975733073777.49</c:v>
                </c:pt>
                <c:pt idx="19">
                  <c:v>16137556016954.146</c:v>
                </c:pt>
                <c:pt idx="20">
                  <c:v>16284107573253.887</c:v>
                </c:pt>
                <c:pt idx="21">
                  <c:v>16416803952117.832</c:v>
                </c:pt>
                <c:pt idx="22">
                  <c:v>16536932888755.57</c:v>
                </c:pt>
                <c:pt idx="23">
                  <c:v>16645661272947.176</c:v>
                </c:pt>
                <c:pt idx="24">
                  <c:v>16744043853016.883</c:v>
                </c:pt>
                <c:pt idx="25">
                  <c:v>16833032365796.586</c:v>
                </c:pt>
                <c:pt idx="26">
                  <c:v>16913484648802.645</c:v>
                </c:pt>
                <c:pt idx="27">
                  <c:v>16986173443998.961</c:v>
                </c:pt>
                <c:pt idx="28">
                  <c:v>17051794714079.844</c:v>
                </c:pt>
                <c:pt idx="29">
                  <c:v>17110975371662.807</c:v>
                </c:pt>
                <c:pt idx="30">
                  <c:v>17164280377051.709</c:v>
                </c:pt>
                <c:pt idx="31">
                  <c:v>17212219197577.016</c:v>
                </c:pt>
                <c:pt idx="32">
                  <c:v>17255251645862.709</c:v>
                </c:pt>
                <c:pt idx="33">
                  <c:v>17293793129394.691</c:v>
                </c:pt>
                <c:pt idx="34">
                  <c:v>17328219352256.441</c:v>
                </c:pt>
                <c:pt idx="35">
                  <c:v>17358870513871.551</c:v>
                </c:pt>
                <c:pt idx="36">
                  <c:v>17386055050556.129</c:v>
                </c:pt>
                <c:pt idx="37">
                  <c:v>17410052964669.324</c:v>
                </c:pt>
                <c:pt idx="38">
                  <c:v>17417621502622.9</c:v>
                </c:pt>
                <c:pt idx="39">
                  <c:v>17414630696274.299</c:v>
                </c:pt>
                <c:pt idx="40">
                  <c:v>17408364186144.922</c:v>
                </c:pt>
                <c:pt idx="41">
                  <c:v>17399046233433.422</c:v>
                </c:pt>
                <c:pt idx="42">
                  <c:v>17386882747957.951</c:v>
                </c:pt>
                <c:pt idx="43">
                  <c:v>17372063042803.391</c:v>
                </c:pt>
                <c:pt idx="44">
                  <c:v>17354761400316.906</c:v>
                </c:pt>
                <c:pt idx="45">
                  <c:v>17335138470988.266</c:v>
                </c:pt>
                <c:pt idx="46">
                  <c:v>17313342524330.225</c:v>
                </c:pt>
                <c:pt idx="47">
                  <c:v>17289510568687.455</c:v>
                </c:pt>
                <c:pt idx="48">
                  <c:v>17263769354936.182</c:v>
                </c:pt>
              </c:numCache>
            </c:numRef>
          </c:val>
          <c:extLst>
            <c:ext xmlns:c16="http://schemas.microsoft.com/office/drawing/2014/chart" uri="{C3380CC4-5D6E-409C-BE32-E72D297353CC}">
              <c16:uniqueId val="{0000000B-9BAA-4A7C-B9BE-DF43AB4D18ED}"/>
            </c:ext>
          </c:extLst>
        </c:ser>
        <c:ser>
          <c:idx val="12"/>
          <c:order val="12"/>
          <c:tx>
            <c:strRef>
              <c:f>'Predicted Energy Consumption'!$B$165</c:f>
              <c:strCache>
                <c:ptCount val="1"/>
                <c:pt idx="0">
                  <c:v>cement and other nonmetallic minerals 239</c:v>
                </c:pt>
              </c:strCache>
            </c:strRef>
          </c:tx>
          <c:spPr>
            <a:solidFill>
              <a:schemeClr val="accent1">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Consumption'!$C$165:$AY$165</c:f>
              <c:numCache>
                <c:formatCode>0.00E+00</c:formatCode>
                <c:ptCount val="49"/>
                <c:pt idx="0">
                  <c:v>1220716419893.7905</c:v>
                </c:pt>
                <c:pt idx="1">
                  <c:v>1872689962337.0647</c:v>
                </c:pt>
                <c:pt idx="2">
                  <c:v>1714551698850.8237</c:v>
                </c:pt>
                <c:pt idx="3">
                  <c:v>787916961931.44653</c:v>
                </c:pt>
                <c:pt idx="4">
                  <c:v>660296608942.55017</c:v>
                </c:pt>
                <c:pt idx="5">
                  <c:v>507707056455.82648</c:v>
                </c:pt>
                <c:pt idx="6">
                  <c:v>699137585939.1709</c:v>
                </c:pt>
                <c:pt idx="7">
                  <c:v>1503700680869.1689</c:v>
                </c:pt>
                <c:pt idx="8">
                  <c:v>1206844642394.9973</c:v>
                </c:pt>
                <c:pt idx="9">
                  <c:v>1112797132229.6797</c:v>
                </c:pt>
                <c:pt idx="10">
                  <c:v>986014650295.57178</c:v>
                </c:pt>
                <c:pt idx="11">
                  <c:v>861153540436.2478</c:v>
                </c:pt>
                <c:pt idx="12">
                  <c:v>739617212407.09314</c:v>
                </c:pt>
                <c:pt idx="13">
                  <c:v>622309518256.26599</c:v>
                </c:pt>
                <c:pt idx="14">
                  <c:v>544645482520.15015</c:v>
                </c:pt>
                <c:pt idx="15">
                  <c:v>529340449532.68549</c:v>
                </c:pt>
                <c:pt idx="16">
                  <c:v>513696112874.21503</c:v>
                </c:pt>
                <c:pt idx="17">
                  <c:v>497818013571.54474</c:v>
                </c:pt>
                <c:pt idx="18">
                  <c:v>481792354727.23218</c:v>
                </c:pt>
                <c:pt idx="19">
                  <c:v>465689754303.99194</c:v>
                </c:pt>
                <c:pt idx="20">
                  <c:v>449568049951.03943</c:v>
                </c:pt>
                <c:pt idx="21">
                  <c:v>433474495517.30518</c:v>
                </c:pt>
                <c:pt idx="22">
                  <c:v>417447535150.54303</c:v>
                </c:pt>
                <c:pt idx="23">
                  <c:v>401518263605.96448</c:v>
                </c:pt>
                <c:pt idx="24">
                  <c:v>385711641332.31122</c:v>
                </c:pt>
                <c:pt idx="25">
                  <c:v>370047511268.62817</c:v>
                </c:pt>
                <c:pt idx="26">
                  <c:v>354541451913.89673</c:v>
                </c:pt>
                <c:pt idx="27">
                  <c:v>339205493611.98395</c:v>
                </c:pt>
                <c:pt idx="28">
                  <c:v>324048719885.23755</c:v>
                </c:pt>
                <c:pt idx="29">
                  <c:v>309077771931.01471</c:v>
                </c:pt>
                <c:pt idx="30">
                  <c:v>294297271503.02802</c:v>
                </c:pt>
                <c:pt idx="31">
                  <c:v>279710175044.60498</c:v>
                </c:pt>
                <c:pt idx="32">
                  <c:v>265318069971.25854</c:v>
                </c:pt>
                <c:pt idx="33">
                  <c:v>251121422329.38348</c:v>
                </c:pt>
                <c:pt idx="34">
                  <c:v>237119783632.95618</c:v>
                </c:pt>
                <c:pt idx="35">
                  <c:v>223311963463.66089</c:v>
                </c:pt>
                <c:pt idx="36">
                  <c:v>209696173382.80045</c:v>
                </c:pt>
                <c:pt idx="37">
                  <c:v>196270146821.64273</c:v>
                </c:pt>
                <c:pt idx="38">
                  <c:v>183031238869.25027</c:v>
                </c:pt>
                <c:pt idx="39">
                  <c:v>169976509244.8241</c:v>
                </c:pt>
                <c:pt idx="40">
                  <c:v>157102791208.62207</c:v>
                </c:pt>
                <c:pt idx="41">
                  <c:v>144406748717.14987</c:v>
                </c:pt>
                <c:pt idx="42">
                  <c:v>131884923751.72461</c:v>
                </c:pt>
                <c:pt idx="43">
                  <c:v>119533775433.84865</c:v>
                </c:pt>
                <c:pt idx="44">
                  <c:v>114270337248.64343</c:v>
                </c:pt>
                <c:pt idx="45">
                  <c:v>114358369435.51393</c:v>
                </c:pt>
                <c:pt idx="46">
                  <c:v>114439108129.20979</c:v>
                </c:pt>
                <c:pt idx="47">
                  <c:v>114513120831.11523</c:v>
                </c:pt>
                <c:pt idx="48">
                  <c:v>114580927264.60921</c:v>
                </c:pt>
              </c:numCache>
            </c:numRef>
          </c:val>
          <c:extLst>
            <c:ext xmlns:c16="http://schemas.microsoft.com/office/drawing/2014/chart" uri="{C3380CC4-5D6E-409C-BE32-E72D297353CC}">
              <c16:uniqueId val="{0000000C-9BAA-4A7C-B9BE-DF43AB4D18ED}"/>
            </c:ext>
          </c:extLst>
        </c:ser>
        <c:ser>
          <c:idx val="13"/>
          <c:order val="13"/>
          <c:tx>
            <c:strRef>
              <c:f>'Predicted Energy Consumption'!$B$166</c:f>
              <c:strCache>
                <c:ptCount val="1"/>
                <c:pt idx="0">
                  <c:v>iron and steel 241</c:v>
                </c:pt>
              </c:strCache>
            </c:strRef>
          </c:tx>
          <c:spPr>
            <a:solidFill>
              <a:schemeClr val="accent2">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Consumption'!$C$166:$AY$166</c:f>
              <c:numCache>
                <c:formatCode>0.00E+00</c:formatCode>
                <c:ptCount val="49"/>
                <c:pt idx="0">
                  <c:v>46634141595442.555</c:v>
                </c:pt>
                <c:pt idx="1">
                  <c:v>44922364252091.484</c:v>
                </c:pt>
                <c:pt idx="2">
                  <c:v>41684691383873.18</c:v>
                </c:pt>
                <c:pt idx="3">
                  <c:v>28584184714013.004</c:v>
                </c:pt>
                <c:pt idx="4">
                  <c:v>24702861369850.707</c:v>
                </c:pt>
                <c:pt idx="5">
                  <c:v>28512051471019.281</c:v>
                </c:pt>
                <c:pt idx="6">
                  <c:v>20194533682742.957</c:v>
                </c:pt>
                <c:pt idx="7">
                  <c:v>28154159611550.422</c:v>
                </c:pt>
                <c:pt idx="8">
                  <c:v>13119927158358.488</c:v>
                </c:pt>
                <c:pt idx="9">
                  <c:v>14328513530734.604</c:v>
                </c:pt>
                <c:pt idx="10">
                  <c:v>15061578762104.885</c:v>
                </c:pt>
                <c:pt idx="11">
                  <c:v>15346409781287.473</c:v>
                </c:pt>
                <c:pt idx="12">
                  <c:v>15594056061803.254</c:v>
                </c:pt>
                <c:pt idx="13">
                  <c:v>15813062459430.396</c:v>
                </c:pt>
                <c:pt idx="14">
                  <c:v>16005884236996.162</c:v>
                </c:pt>
                <c:pt idx="15">
                  <c:v>16174898565663.74</c:v>
                </c:pt>
                <c:pt idx="16">
                  <c:v>16322358236897.775</c:v>
                </c:pt>
                <c:pt idx="17">
                  <c:v>16450364346033.168</c:v>
                </c:pt>
                <c:pt idx="18">
                  <c:v>16560852979134.688</c:v>
                </c:pt>
                <c:pt idx="19">
                  <c:v>16655591836418.305</c:v>
                </c:pt>
                <c:pt idx="20">
                  <c:v>16736183604863.436</c:v>
                </c:pt>
                <c:pt idx="21">
                  <c:v>16804073667427.658</c:v>
                </c:pt>
                <c:pt idx="22">
                  <c:v>16860560377689.33</c:v>
                </c:pt>
                <c:pt idx="23">
                  <c:v>16906806637277.922</c:v>
                </c:pt>
                <c:pt idx="24">
                  <c:v>16943851903682.916</c:v>
                </c:pt>
                <c:pt idx="25">
                  <c:v>16972624047581.305</c:v>
                </c:pt>
                <c:pt idx="26">
                  <c:v>16993950691582.57</c:v>
                </c:pt>
                <c:pt idx="27">
                  <c:v>17008569814092.566</c:v>
                </c:pt>
                <c:pt idx="28">
                  <c:v>17017139507799.867</c:v>
                </c:pt>
                <c:pt idx="29">
                  <c:v>17020246854069.207</c:v>
                </c:pt>
                <c:pt idx="30">
                  <c:v>17018415921621.488</c:v>
                </c:pt>
                <c:pt idx="31">
                  <c:v>17012114927359.258</c:v>
                </c:pt>
                <c:pt idx="32">
                  <c:v>17001762614339.133</c:v>
                </c:pt>
                <c:pt idx="33">
                  <c:v>16987733910569.264</c:v>
                </c:pt>
                <c:pt idx="34">
                  <c:v>16970364935310.285</c:v>
                </c:pt>
                <c:pt idx="35">
                  <c:v>16949957418889.381</c:v>
                </c:pt>
                <c:pt idx="36">
                  <c:v>16926782599083.492</c:v>
                </c:pt>
                <c:pt idx="37">
                  <c:v>16901084652873.662</c:v>
                </c:pt>
                <c:pt idx="38">
                  <c:v>16873083717467.563</c:v>
                </c:pt>
                <c:pt idx="39">
                  <c:v>16842978549372.076</c:v>
                </c:pt>
                <c:pt idx="40">
                  <c:v>16810948865245.459</c:v>
                </c:pt>
                <c:pt idx="41">
                  <c:v>16777157403455.699</c:v>
                </c:pt>
                <c:pt idx="42">
                  <c:v>16741751740794.369</c:v>
                </c:pt>
                <c:pt idx="43">
                  <c:v>16704865894709.852</c:v>
                </c:pt>
                <c:pt idx="44">
                  <c:v>16666621737731.758</c:v>
                </c:pt>
                <c:pt idx="45">
                  <c:v>16627130247456.137</c:v>
                </c:pt>
                <c:pt idx="46">
                  <c:v>16586492612531.961</c:v>
                </c:pt>
                <c:pt idx="47">
                  <c:v>16544801212499.197</c:v>
                </c:pt>
                <c:pt idx="48">
                  <c:v>16502140487054.994</c:v>
                </c:pt>
              </c:numCache>
            </c:numRef>
          </c:val>
          <c:extLst>
            <c:ext xmlns:c16="http://schemas.microsoft.com/office/drawing/2014/chart" uri="{C3380CC4-5D6E-409C-BE32-E72D297353CC}">
              <c16:uniqueId val="{0000000D-9BAA-4A7C-B9BE-DF43AB4D18ED}"/>
            </c:ext>
          </c:extLst>
        </c:ser>
        <c:ser>
          <c:idx val="14"/>
          <c:order val="14"/>
          <c:tx>
            <c:strRef>
              <c:f>'Predicted Energy Consumption'!$B$167</c:f>
              <c:strCache>
                <c:ptCount val="1"/>
                <c:pt idx="0">
                  <c:v>other metals 242</c:v>
                </c:pt>
              </c:strCache>
            </c:strRef>
          </c:tx>
          <c:spPr>
            <a:solidFill>
              <a:schemeClr val="accent3">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Consumption'!$C$167:$AY$167</c:f>
              <c:numCache>
                <c:formatCode>0.00E+00</c:formatCode>
                <c:ptCount val="49"/>
                <c:pt idx="0">
                  <c:v>6697294176417.2959</c:v>
                </c:pt>
                <c:pt idx="1">
                  <c:v>9632562295161.9102</c:v>
                </c:pt>
                <c:pt idx="2">
                  <c:v>10059813042124.736</c:v>
                </c:pt>
                <c:pt idx="3">
                  <c:v>7196678166373.8467</c:v>
                </c:pt>
                <c:pt idx="4">
                  <c:v>4386256045118.3696</c:v>
                </c:pt>
                <c:pt idx="5">
                  <c:v>3412457264703.0962</c:v>
                </c:pt>
                <c:pt idx="6">
                  <c:v>2746611944761.0283</c:v>
                </c:pt>
                <c:pt idx="7">
                  <c:v>1653515877856.1343</c:v>
                </c:pt>
                <c:pt idx="8">
                  <c:v>1964243693829.0991</c:v>
                </c:pt>
                <c:pt idx="9">
                  <c:v>2157467715467.9976</c:v>
                </c:pt>
                <c:pt idx="10">
                  <c:v>2177435669169.8149</c:v>
                </c:pt>
                <c:pt idx="11">
                  <c:v>2181586458984.1106</c:v>
                </c:pt>
                <c:pt idx="12">
                  <c:v>2182257245521.9709</c:v>
                </c:pt>
                <c:pt idx="13">
                  <c:v>2179840448988.2473</c:v>
                </c:pt>
                <c:pt idx="14">
                  <c:v>2174706777514.5918</c:v>
                </c:pt>
                <c:pt idx="15">
                  <c:v>2167200927040.3894</c:v>
                </c:pt>
                <c:pt idx="16">
                  <c:v>2157638668462.936</c:v>
                </c:pt>
                <c:pt idx="17">
                  <c:v>2146305622134.6348</c:v>
                </c:pt>
                <c:pt idx="18">
                  <c:v>2133457449439.6663</c:v>
                </c:pt>
                <c:pt idx="19">
                  <c:v>2119321063342.8201</c:v>
                </c:pt>
                <c:pt idx="20">
                  <c:v>2104096489458.1182</c:v>
                </c:pt>
                <c:pt idx="21">
                  <c:v>2087959084849.946</c:v>
                </c:pt>
                <c:pt idx="22">
                  <c:v>2071061900639.8894</c:v>
                </c:pt>
                <c:pt idx="23">
                  <c:v>2053538041778.3657</c:v>
                </c:pt>
                <c:pt idx="24">
                  <c:v>2035502929723.2527</c:v>
                </c:pt>
                <c:pt idx="25">
                  <c:v>2017056412317.8284</c:v>
                </c:pt>
                <c:pt idx="26">
                  <c:v>1998284692342.9871</c:v>
                </c:pt>
                <c:pt idx="27">
                  <c:v>1979262064645.2742</c:v>
                </c:pt>
                <c:pt idx="28">
                  <c:v>1960052463702.562</c:v>
                </c:pt>
                <c:pt idx="29">
                  <c:v>1940710830823.4734</c:v>
                </c:pt>
                <c:pt idx="30">
                  <c:v>1921284314294.8667</c:v>
                </c:pt>
                <c:pt idx="31">
                  <c:v>1901813317734.9648</c:v>
                </c:pt>
                <c:pt idx="32">
                  <c:v>1882332412429.4265</c:v>
                </c:pt>
                <c:pt idx="33">
                  <c:v>1862871129054.0222</c:v>
                </c:pt>
                <c:pt idx="34">
                  <c:v>1843454643286.0098</c:v>
                </c:pt>
                <c:pt idx="35">
                  <c:v>1824104368625.7744</c:v>
                </c:pt>
                <c:pt idx="36">
                  <c:v>1804838468452.2329</c:v>
                </c:pt>
                <c:pt idx="37">
                  <c:v>1785672298025.6636</c:v>
                </c:pt>
                <c:pt idx="38">
                  <c:v>1766618785892.5938</c:v>
                </c:pt>
                <c:pt idx="39">
                  <c:v>1747688762975.436</c:v>
                </c:pt>
                <c:pt idx="40">
                  <c:v>1728891246561.7517</c:v>
                </c:pt>
                <c:pt idx="41">
                  <c:v>1710233685451.666</c:v>
                </c:pt>
                <c:pt idx="42">
                  <c:v>1691722171673.4702</c:v>
                </c:pt>
                <c:pt idx="43">
                  <c:v>1673361623432.9202</c:v>
                </c:pt>
                <c:pt idx="44">
                  <c:v>1655155943311.8589</c:v>
                </c:pt>
                <c:pt idx="45">
                  <c:v>1637108155167.6099</c:v>
                </c:pt>
                <c:pt idx="46">
                  <c:v>1619220522697.1514</c:v>
                </c:pt>
                <c:pt idx="47">
                  <c:v>1601494652209.5669</c:v>
                </c:pt>
                <c:pt idx="48">
                  <c:v>1583931581789.0061</c:v>
                </c:pt>
              </c:numCache>
            </c:numRef>
          </c:val>
          <c:extLst>
            <c:ext xmlns:c16="http://schemas.microsoft.com/office/drawing/2014/chart" uri="{C3380CC4-5D6E-409C-BE32-E72D297353CC}">
              <c16:uniqueId val="{0000000E-9BAA-4A7C-B9BE-DF43AB4D18ED}"/>
            </c:ext>
          </c:extLst>
        </c:ser>
        <c:ser>
          <c:idx val="15"/>
          <c:order val="15"/>
          <c:tx>
            <c:strRef>
              <c:f>'Predicted Energy Consumption'!$B$168</c:f>
              <c:strCache>
                <c:ptCount val="1"/>
                <c:pt idx="0">
                  <c:v>metal products except machinery and vehicles 25</c:v>
                </c:pt>
              </c:strCache>
            </c:strRef>
          </c:tx>
          <c:spPr>
            <a:solidFill>
              <a:schemeClr val="accent4">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Consumption'!$C$168:$AY$168</c:f>
              <c:numCache>
                <c:formatCode>0.00E+00</c:formatCode>
                <c:ptCount val="49"/>
                <c:pt idx="0">
                  <c:v>1564736501863.8584</c:v>
                </c:pt>
                <c:pt idx="1">
                  <c:v>2097412757817.5125</c:v>
                </c:pt>
                <c:pt idx="2">
                  <c:v>2508017371781.7871</c:v>
                </c:pt>
                <c:pt idx="3">
                  <c:v>2053023069821.3748</c:v>
                </c:pt>
                <c:pt idx="4">
                  <c:v>2083540980318.7195</c:v>
                </c:pt>
                <c:pt idx="5">
                  <c:v>3467944374698.2681</c:v>
                </c:pt>
                <c:pt idx="6">
                  <c:v>2652283857769.2358</c:v>
                </c:pt>
                <c:pt idx="7">
                  <c:v>1353885483882.2039</c:v>
                </c:pt>
                <c:pt idx="8">
                  <c:v>1287300951887.9971</c:v>
                </c:pt>
                <c:pt idx="9">
                  <c:v>1439955503282.843</c:v>
                </c:pt>
                <c:pt idx="10">
                  <c:v>1461393553745.8445</c:v>
                </c:pt>
                <c:pt idx="11">
                  <c:v>1479641235464.5439</c:v>
                </c:pt>
                <c:pt idx="12">
                  <c:v>1494961910644.9309</c:v>
                </c:pt>
                <c:pt idx="13">
                  <c:v>1507620893124.9856</c:v>
                </c:pt>
                <c:pt idx="14">
                  <c:v>1517876382899.1104</c:v>
                </c:pt>
                <c:pt idx="15">
                  <c:v>1525973468751.9019</c:v>
                </c:pt>
                <c:pt idx="16">
                  <c:v>1532140524068.9976</c:v>
                </c:pt>
                <c:pt idx="17">
                  <c:v>1536587385707.7676</c:v>
                </c:pt>
                <c:pt idx="18">
                  <c:v>1539504804876.1787</c:v>
                </c:pt>
                <c:pt idx="19">
                  <c:v>1541064764092.2197</c:v>
                </c:pt>
                <c:pt idx="20">
                  <c:v>1541421350784.5623</c:v>
                </c:pt>
                <c:pt idx="21">
                  <c:v>1540711959755.6272</c:v>
                </c:pt>
                <c:pt idx="22">
                  <c:v>1539058662249.2932</c:v>
                </c:pt>
                <c:pt idx="23">
                  <c:v>1536569629927.6077</c:v>
                </c:pt>
                <c:pt idx="24">
                  <c:v>1533340539885.7693</c:v>
                </c:pt>
                <c:pt idx="25">
                  <c:v>1529455914381.7375</c:v>
                </c:pt>
                <c:pt idx="26">
                  <c:v>1524990368518.7656</c:v>
                </c:pt>
                <c:pt idx="27">
                  <c:v>1520009752651.7629</c:v>
                </c:pt>
                <c:pt idx="28">
                  <c:v>1514572185376.0256</c:v>
                </c:pt>
                <c:pt idx="29">
                  <c:v>1508728978834.4248</c:v>
                </c:pt>
                <c:pt idx="30">
                  <c:v>1502525461683.9387</c:v>
                </c:pt>
                <c:pt idx="31">
                  <c:v>1496001707090.7576</c:v>
                </c:pt>
                <c:pt idx="32">
                  <c:v>1489193174083.1763</c:v>
                </c:pt>
                <c:pt idx="33">
                  <c:v>1482131270846.4441</c:v>
                </c:pt>
                <c:pt idx="34">
                  <c:v>1474843848352.4436</c:v>
                </c:pt>
                <c:pt idx="35">
                  <c:v>1467355632257.2017</c:v>
                </c:pt>
                <c:pt idx="36">
                  <c:v>1459688600393.0186</c:v>
                </c:pt>
                <c:pt idx="37">
                  <c:v>1451862312511.5142</c:v>
                </c:pt>
                <c:pt idx="38">
                  <c:v>1443894198251.1055</c:v>
                </c:pt>
                <c:pt idx="39">
                  <c:v>1435799808641.0042</c:v>
                </c:pt>
                <c:pt idx="40">
                  <c:v>1427593035832.5947</c:v>
                </c:pt>
                <c:pt idx="41">
                  <c:v>1419286305178.3843</c:v>
                </c:pt>
                <c:pt idx="42">
                  <c:v>1410890743262.6877</c:v>
                </c:pt>
                <c:pt idx="43">
                  <c:v>1402416325026.7842</c:v>
                </c:pt>
                <c:pt idx="44">
                  <c:v>1393872002722.3091</c:v>
                </c:pt>
                <c:pt idx="45">
                  <c:v>1385265819066.9458</c:v>
                </c:pt>
                <c:pt idx="46">
                  <c:v>1376605006661</c:v>
                </c:pt>
                <c:pt idx="47">
                  <c:v>1367896075449.0127</c:v>
                </c:pt>
                <c:pt idx="48">
                  <c:v>1359144889770.9851</c:v>
                </c:pt>
              </c:numCache>
            </c:numRef>
          </c:val>
          <c:extLst>
            <c:ext xmlns:c16="http://schemas.microsoft.com/office/drawing/2014/chart" uri="{C3380CC4-5D6E-409C-BE32-E72D297353CC}">
              <c16:uniqueId val="{0000000F-9BAA-4A7C-B9BE-DF43AB4D18ED}"/>
            </c:ext>
          </c:extLst>
        </c:ser>
        <c:ser>
          <c:idx val="16"/>
          <c:order val="16"/>
          <c:tx>
            <c:strRef>
              <c:f>'Predicted Energy Consumption'!$B$169</c:f>
              <c:strCache>
                <c:ptCount val="1"/>
                <c:pt idx="0">
                  <c:v>computers and electronics 26</c:v>
                </c:pt>
              </c:strCache>
            </c:strRef>
          </c:tx>
          <c:spPr>
            <a:solidFill>
              <a:schemeClr val="accent5">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Consumption'!$C$169:$AY$169</c:f>
              <c:numCache>
                <c:formatCode>0.00E+00</c:formatCode>
                <c:ptCount val="49"/>
                <c:pt idx="0">
                  <c:v>1758941386846.9617</c:v>
                </c:pt>
                <c:pt idx="1">
                  <c:v>2505243016282.0293</c:v>
                </c:pt>
                <c:pt idx="2">
                  <c:v>2244453599304.7192</c:v>
                </c:pt>
                <c:pt idx="3">
                  <c:v>1032060245910.2046</c:v>
                </c:pt>
                <c:pt idx="4">
                  <c:v>760173406933.86035</c:v>
                </c:pt>
                <c:pt idx="5">
                  <c:v>934957803418.65308</c:v>
                </c:pt>
                <c:pt idx="6">
                  <c:v>904439892921.30823</c:v>
                </c:pt>
                <c:pt idx="7">
                  <c:v>1034834601409.9631</c:v>
                </c:pt>
                <c:pt idx="8">
                  <c:v>1131937043901.5146</c:v>
                </c:pt>
                <c:pt idx="9">
                  <c:v>1268106606858.2368</c:v>
                </c:pt>
                <c:pt idx="10">
                  <c:v>1212818367410.9546</c:v>
                </c:pt>
                <c:pt idx="11">
                  <c:v>1143857188724.4775</c:v>
                </c:pt>
                <c:pt idx="12">
                  <c:v>1063266088230.0137</c:v>
                </c:pt>
                <c:pt idx="13">
                  <c:v>972702649241.22363</c:v>
                </c:pt>
                <c:pt idx="14">
                  <c:v>873579564331.12146</c:v>
                </c:pt>
                <c:pt idx="15">
                  <c:v>767133369196.57336</c:v>
                </c:pt>
                <c:pt idx="16">
                  <c:v>757919021881.37122</c:v>
                </c:pt>
                <c:pt idx="17">
                  <c:v>765185886458.80664</c:v>
                </c:pt>
                <c:pt idx="18">
                  <c:v>771093895873.36511</c:v>
                </c:pt>
                <c:pt idx="19">
                  <c:v>775780870140.34558</c:v>
                </c:pt>
                <c:pt idx="20">
                  <c:v>779370565821.61572</c:v>
                </c:pt>
                <c:pt idx="21">
                  <c:v>781974124946.23853</c:v>
                </c:pt>
                <c:pt idx="22">
                  <c:v>783691332158.22827</c:v>
                </c:pt>
                <c:pt idx="23">
                  <c:v>784611741302.75085</c:v>
                </c:pt>
                <c:pt idx="24">
                  <c:v>784815699705.81177</c:v>
                </c:pt>
                <c:pt idx="25">
                  <c:v>784375283352.422</c:v>
                </c:pt>
                <c:pt idx="26">
                  <c:v>781384077958.45276</c:v>
                </c:pt>
                <c:pt idx="27">
                  <c:v>776194385687.98022</c:v>
                </c:pt>
                <c:pt idx="28">
                  <c:v>770187346694.81067</c:v>
                </c:pt>
                <c:pt idx="29">
                  <c:v>763422357407.86768</c:v>
                </c:pt>
                <c:pt idx="30">
                  <c:v>755953777739.33728</c:v>
                </c:pt>
                <c:pt idx="31">
                  <c:v>747831379716.47314</c:v>
                </c:pt>
                <c:pt idx="32">
                  <c:v>739100762597.59583</c:v>
                </c:pt>
                <c:pt idx="33">
                  <c:v>729803734150.7467</c:v>
                </c:pt>
                <c:pt idx="34">
                  <c:v>719978658907.78491</c:v>
                </c:pt>
                <c:pt idx="35">
                  <c:v>709660774924.72986</c:v>
                </c:pt>
                <c:pt idx="36">
                  <c:v>698882481000.71948</c:v>
                </c:pt>
                <c:pt idx="37">
                  <c:v>687673596521.76746</c:v>
                </c:pt>
                <c:pt idx="38">
                  <c:v>676061596166.70789</c:v>
                </c:pt>
                <c:pt idx="39">
                  <c:v>664071821688.35608</c:v>
                </c:pt>
                <c:pt idx="40">
                  <c:v>651727672897.55017</c:v>
                </c:pt>
                <c:pt idx="41">
                  <c:v>639050779855.19836</c:v>
                </c:pt>
                <c:pt idx="42">
                  <c:v>626061158134.69434</c:v>
                </c:pt>
                <c:pt idx="43">
                  <c:v>612777348866.15845</c:v>
                </c:pt>
                <c:pt idx="44">
                  <c:v>599216545122.30518</c:v>
                </c:pt>
                <c:pt idx="45">
                  <c:v>585394706058.63721</c:v>
                </c:pt>
                <c:pt idx="46">
                  <c:v>571326660081.56409</c:v>
                </c:pt>
                <c:pt idx="47">
                  <c:v>557026198187.93494</c:v>
                </c:pt>
                <c:pt idx="48">
                  <c:v>542506158500.37762</c:v>
                </c:pt>
              </c:numCache>
            </c:numRef>
          </c:val>
          <c:extLst>
            <c:ext xmlns:c16="http://schemas.microsoft.com/office/drawing/2014/chart" uri="{C3380CC4-5D6E-409C-BE32-E72D297353CC}">
              <c16:uniqueId val="{00000010-9BAA-4A7C-B9BE-DF43AB4D18ED}"/>
            </c:ext>
          </c:extLst>
        </c:ser>
        <c:ser>
          <c:idx val="17"/>
          <c:order val="17"/>
          <c:tx>
            <c:strRef>
              <c:f>'Predicted Energy Consumption'!$B$170</c:f>
              <c:strCache>
                <c:ptCount val="1"/>
                <c:pt idx="0">
                  <c:v>appliances and electrical equipment 27</c:v>
                </c:pt>
              </c:strCache>
            </c:strRef>
          </c:tx>
          <c:spPr>
            <a:solidFill>
              <a:schemeClr val="accent6">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Consumption'!$C$170:$AY$170</c:f>
              <c:numCache>
                <c:formatCode>0.00E+00</c:formatCode>
                <c:ptCount val="49"/>
                <c:pt idx="0">
                  <c:v>2241679243804.9604</c:v>
                </c:pt>
                <c:pt idx="1">
                  <c:v>2843714387252.5801</c:v>
                </c:pt>
                <c:pt idx="2">
                  <c:v>2949139896243.4072</c:v>
                </c:pt>
                <c:pt idx="3">
                  <c:v>2258325376803.5122</c:v>
                </c:pt>
                <c:pt idx="4">
                  <c:v>2044700003322.0989</c:v>
                </c:pt>
                <c:pt idx="5">
                  <c:v>2646735146769.7178</c:v>
                </c:pt>
                <c:pt idx="6">
                  <c:v>2791001632757.1665</c:v>
                </c:pt>
                <c:pt idx="7">
                  <c:v>1717326054350.5825</c:v>
                </c:pt>
                <c:pt idx="8">
                  <c:v>1320593217885.1003</c:v>
                </c:pt>
                <c:pt idx="9">
                  <c:v>1377249017467.8721</c:v>
                </c:pt>
                <c:pt idx="10">
                  <c:v>1374286554182.2539</c:v>
                </c:pt>
                <c:pt idx="11">
                  <c:v>1312309043774.9656</c:v>
                </c:pt>
                <c:pt idx="12">
                  <c:v>1247834783800.3411</c:v>
                </c:pt>
                <c:pt idx="13">
                  <c:v>1181332037187.4197</c:v>
                </c:pt>
                <c:pt idx="14">
                  <c:v>1113228601172.7888</c:v>
                </c:pt>
                <c:pt idx="15">
                  <c:v>1043908004476.8728</c:v>
                </c:pt>
                <c:pt idx="16">
                  <c:v>973708536710.69568</c:v>
                </c:pt>
                <c:pt idx="17">
                  <c:v>902924504806.39417</c:v>
                </c:pt>
                <c:pt idx="18">
                  <c:v>831808965287.52527</c:v>
                </c:pt>
                <c:pt idx="19">
                  <c:v>760577293117.02429</c:v>
                </c:pt>
                <c:pt idx="20">
                  <c:v>689411113310.09546</c:v>
                </c:pt>
                <c:pt idx="21">
                  <c:v>618462272647.34631</c:v>
                </c:pt>
                <c:pt idx="22">
                  <c:v>547856647767.75073</c:v>
                </c:pt>
                <c:pt idx="23">
                  <c:v>496246455799.86188</c:v>
                </c:pt>
                <c:pt idx="24">
                  <c:v>500616020154.41229</c:v>
                </c:pt>
                <c:pt idx="25">
                  <c:v>504689060321.55939</c:v>
                </c:pt>
                <c:pt idx="26">
                  <c:v>508490488240.80035</c:v>
                </c:pt>
                <c:pt idx="27">
                  <c:v>512042875760.31091</c:v>
                </c:pt>
                <c:pt idx="28">
                  <c:v>515366668200.64996</c:v>
                </c:pt>
                <c:pt idx="29">
                  <c:v>518480385890.19049</c:v>
                </c:pt>
                <c:pt idx="30">
                  <c:v>521400811547.2309</c:v>
                </c:pt>
                <c:pt idx="31">
                  <c:v>524143162593.93634</c:v>
                </c:pt>
                <c:pt idx="32">
                  <c:v>526721248304.95416</c:v>
                </c:pt>
                <c:pt idx="33">
                  <c:v>529147612226.9364</c:v>
                </c:pt>
                <c:pt idx="34">
                  <c:v>531433660634.76105</c:v>
                </c:pt>
                <c:pt idx="35">
                  <c:v>533589777977.23102</c:v>
                </c:pt>
                <c:pt idx="36">
                  <c:v>535625430352.67432</c:v>
                </c:pt>
                <c:pt idx="37">
                  <c:v>537549258076.16376</c:v>
                </c:pt>
                <c:pt idx="38">
                  <c:v>539369158377.60175</c:v>
                </c:pt>
                <c:pt idx="39">
                  <c:v>541092359220.22565</c:v>
                </c:pt>
                <c:pt idx="40">
                  <c:v>542725485163.83789</c:v>
                </c:pt>
                <c:pt idx="41">
                  <c:v>544274616123.81183</c:v>
                </c:pt>
                <c:pt idx="42">
                  <c:v>545745339801.4035</c:v>
                </c:pt>
                <c:pt idx="43">
                  <c:v>547142798486.36255</c:v>
                </c:pt>
                <c:pt idx="44">
                  <c:v>548471730861.48755</c:v>
                </c:pt>
                <c:pt idx="45">
                  <c:v>549736509372.12646</c:v>
                </c:pt>
                <c:pt idx="46">
                  <c:v>550941173661.97095</c:v>
                </c:pt>
                <c:pt idx="47">
                  <c:v>552089460520.55542</c:v>
                </c:pt>
                <c:pt idx="48">
                  <c:v>553184830736.98267</c:v>
                </c:pt>
              </c:numCache>
            </c:numRef>
          </c:val>
          <c:extLst>
            <c:ext xmlns:c16="http://schemas.microsoft.com/office/drawing/2014/chart" uri="{C3380CC4-5D6E-409C-BE32-E72D297353CC}">
              <c16:uniqueId val="{00000011-9BAA-4A7C-B9BE-DF43AB4D18ED}"/>
            </c:ext>
          </c:extLst>
        </c:ser>
        <c:ser>
          <c:idx val="18"/>
          <c:order val="18"/>
          <c:tx>
            <c:strRef>
              <c:f>'Predicted Energy Consumption'!$B$171</c:f>
              <c:strCache>
                <c:ptCount val="1"/>
                <c:pt idx="0">
                  <c:v>other machinery 28</c:v>
                </c:pt>
              </c:strCache>
            </c:strRef>
          </c:tx>
          <c:spPr>
            <a:solidFill>
              <a:schemeClr val="accent1">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Consumption'!$C$171:$AY$171</c:f>
              <c:numCache>
                <c:formatCode>0.00E+00</c:formatCode>
                <c:ptCount val="49"/>
                <c:pt idx="0">
                  <c:v>368989281467.89575</c:v>
                </c:pt>
                <c:pt idx="1">
                  <c:v>393958480965.72327</c:v>
                </c:pt>
                <c:pt idx="2">
                  <c:v>324599593471.75787</c:v>
                </c:pt>
                <c:pt idx="3">
                  <c:v>244143283978.75809</c:v>
                </c:pt>
                <c:pt idx="4">
                  <c:v>294081682974.41315</c:v>
                </c:pt>
                <c:pt idx="5">
                  <c:v>294081682974.41315</c:v>
                </c:pt>
                <c:pt idx="6">
                  <c:v>338471370970.55096</c:v>
                </c:pt>
                <c:pt idx="7">
                  <c:v>288532971974.89594</c:v>
                </c:pt>
                <c:pt idx="8">
                  <c:v>210851017981.65469</c:v>
                </c:pt>
                <c:pt idx="9">
                  <c:v>61671270045.267014</c:v>
                </c:pt>
                <c:pt idx="10">
                  <c:v>46762823473.761597</c:v>
                </c:pt>
                <c:pt idx="11">
                  <c:v>44728560776.932198</c:v>
                </c:pt>
                <c:pt idx="12">
                  <c:v>42654699393.733368</c:v>
                </c:pt>
                <c:pt idx="13">
                  <c:v>40566242763.868507</c:v>
                </c:pt>
                <c:pt idx="14">
                  <c:v>38479995626.776779</c:v>
                </c:pt>
                <c:pt idx="15">
                  <c:v>36407693453.75016</c:v>
                </c:pt>
                <c:pt idx="16">
                  <c:v>34357709489.753971</c:v>
                </c:pt>
                <c:pt idx="17">
                  <c:v>32336058340.776615</c:v>
                </c:pt>
                <c:pt idx="18">
                  <c:v>30347030230.018883</c:v>
                </c:pt>
                <c:pt idx="19">
                  <c:v>28393618762.36734</c:v>
                </c:pt>
                <c:pt idx="20">
                  <c:v>27639254162.285164</c:v>
                </c:pt>
                <c:pt idx="21">
                  <c:v>27709206967.692986</c:v>
                </c:pt>
                <c:pt idx="22">
                  <c:v>27766011135.717499</c:v>
                </c:pt>
                <c:pt idx="23">
                  <c:v>27811309496.868664</c:v>
                </c:pt>
                <c:pt idx="24">
                  <c:v>27846546395.857323</c:v>
                </c:pt>
                <c:pt idx="25">
                  <c:v>27872989745.025467</c:v>
                </c:pt>
                <c:pt idx="26">
                  <c:v>27891751449.048759</c:v>
                </c:pt>
                <c:pt idx="27">
                  <c:v>27903806015.00909</c:v>
                </c:pt>
                <c:pt idx="28">
                  <c:v>27910007304.930607</c:v>
                </c:pt>
                <c:pt idx="29">
                  <c:v>27911103479.033306</c:v>
                </c:pt>
                <c:pt idx="30">
                  <c:v>27907750232.701046</c:v>
                </c:pt>
                <c:pt idx="31">
                  <c:v>27900522459.824219</c:v>
                </c:pt>
                <c:pt idx="32">
                  <c:v>27889924488.015175</c:v>
                </c:pt>
                <c:pt idx="33">
                  <c:v>27876399033.080685</c:v>
                </c:pt>
                <c:pt idx="34">
                  <c:v>27860335015.180042</c:v>
                </c:pt>
                <c:pt idx="35">
                  <c:v>27842074370.147026</c:v>
                </c:pt>
                <c:pt idx="36">
                  <c:v>27821917978.446377</c:v>
                </c:pt>
                <c:pt idx="37">
                  <c:v>27800130822.400864</c:v>
                </c:pt>
                <c:pt idx="38">
                  <c:v>27776946470.525356</c:v>
                </c:pt>
                <c:pt idx="39">
                  <c:v>27752570976.491249</c:v>
                </c:pt>
                <c:pt idx="40">
                  <c:v>27727186269.725044</c:v>
                </c:pt>
                <c:pt idx="41">
                  <c:v>27700953105.049984</c:v>
                </c:pt>
                <c:pt idx="42">
                  <c:v>27674013630.141357</c:v>
                </c:pt>
                <c:pt idx="43">
                  <c:v>27646493621.896137</c:v>
                </c:pt>
                <c:pt idx="44">
                  <c:v>27618504436.030163</c:v>
                </c:pt>
                <c:pt idx="45">
                  <c:v>27590144708.280956</c:v>
                </c:pt>
                <c:pt idx="46">
                  <c:v>27561501840.402111</c:v>
                </c:pt>
                <c:pt idx="47">
                  <c:v>27532653299.621521</c:v>
                </c:pt>
                <c:pt idx="48">
                  <c:v>27503667756.33107</c:v>
                </c:pt>
              </c:numCache>
            </c:numRef>
          </c:val>
          <c:extLst>
            <c:ext xmlns:c16="http://schemas.microsoft.com/office/drawing/2014/chart" uri="{C3380CC4-5D6E-409C-BE32-E72D297353CC}">
              <c16:uniqueId val="{00000012-9BAA-4A7C-B9BE-DF43AB4D18ED}"/>
            </c:ext>
          </c:extLst>
        </c:ser>
        <c:ser>
          <c:idx val="19"/>
          <c:order val="19"/>
          <c:tx>
            <c:strRef>
              <c:f>'Predicted Energy Consumption'!$B$172</c:f>
              <c:strCache>
                <c:ptCount val="1"/>
                <c:pt idx="0">
                  <c:v>road vehicles 29</c:v>
                </c:pt>
              </c:strCache>
            </c:strRef>
          </c:tx>
          <c:spPr>
            <a:solidFill>
              <a:schemeClr val="accent2">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Consumption'!$C$172:$AY$172</c:f>
              <c:numCache>
                <c:formatCode>0.00E+00</c:formatCode>
                <c:ptCount val="49"/>
                <c:pt idx="0">
                  <c:v>799014383930.48096</c:v>
                </c:pt>
                <c:pt idx="1">
                  <c:v>1112516555403.2043</c:v>
                </c:pt>
                <c:pt idx="2">
                  <c:v>1154131887899.5837</c:v>
                </c:pt>
                <c:pt idx="3">
                  <c:v>1104193488903.9285</c:v>
                </c:pt>
                <c:pt idx="4">
                  <c:v>982121846914.54956</c:v>
                </c:pt>
                <c:pt idx="5">
                  <c:v>1098644777904.4114</c:v>
                </c:pt>
                <c:pt idx="6">
                  <c:v>1007091046412.3771</c:v>
                </c:pt>
                <c:pt idx="7">
                  <c:v>835081005427.3429</c:v>
                </c:pt>
                <c:pt idx="8">
                  <c:v>643650475943.99854</c:v>
                </c:pt>
                <c:pt idx="9">
                  <c:v>686211166040.4563</c:v>
                </c:pt>
                <c:pt idx="10">
                  <c:v>674332106188.80981</c:v>
                </c:pt>
                <c:pt idx="11">
                  <c:v>659566310779.32629</c:v>
                </c:pt>
                <c:pt idx="12">
                  <c:v>639330577847.63</c:v>
                </c:pt>
                <c:pt idx="13">
                  <c:v>603752292987.47046</c:v>
                </c:pt>
                <c:pt idx="14">
                  <c:v>566945197922.01318</c:v>
                </c:pt>
                <c:pt idx="15">
                  <c:v>529225245861.77533</c:v>
                </c:pt>
                <c:pt idx="16">
                  <c:v>490847854416.46619</c:v>
                </c:pt>
                <c:pt idx="17">
                  <c:v>452021968916.36591</c:v>
                </c:pt>
                <c:pt idx="18">
                  <c:v>412919494719.99768</c:v>
                </c:pt>
                <c:pt idx="19">
                  <c:v>373682120659.57898</c:v>
                </c:pt>
                <c:pt idx="20">
                  <c:v>334426548363.81964</c:v>
                </c:pt>
                <c:pt idx="21">
                  <c:v>295248661856.34851</c:v>
                </c:pt>
                <c:pt idx="22">
                  <c:v>256226936339.63873</c:v>
                </c:pt>
                <c:pt idx="23">
                  <c:v>217425266227.6391</c:v>
                </c:pt>
                <c:pt idx="24">
                  <c:v>191701369405.0574</c:v>
                </c:pt>
                <c:pt idx="25">
                  <c:v>193314589381.21674</c:v>
                </c:pt>
                <c:pt idx="26">
                  <c:v>194821814160.31302</c:v>
                </c:pt>
                <c:pt idx="27">
                  <c:v>196231762373.87424</c:v>
                </c:pt>
                <c:pt idx="28">
                  <c:v>197552338970.85126</c:v>
                </c:pt>
                <c:pt idx="29">
                  <c:v>198790711393.32159</c:v>
                </c:pt>
                <c:pt idx="30">
                  <c:v>199953380578.22906</c:v>
                </c:pt>
                <c:pt idx="31">
                  <c:v>201046246385.78806</c:v>
                </c:pt>
                <c:pt idx="32">
                  <c:v>202074667376.97882</c:v>
                </c:pt>
                <c:pt idx="33">
                  <c:v>203043515074.2226</c:v>
                </c:pt>
                <c:pt idx="34">
                  <c:v>203957222971.82538</c:v>
                </c:pt>
                <c:pt idx="35">
                  <c:v>204819830639.45947</c:v>
                </c:pt>
                <c:pt idx="36">
                  <c:v>205635023299.86282</c:v>
                </c:pt>
                <c:pt idx="37">
                  <c:v>206406167273.49069</c:v>
                </c:pt>
                <c:pt idx="38">
                  <c:v>207136341677.1239</c:v>
                </c:pt>
                <c:pt idx="39">
                  <c:v>207828366746.6702</c:v>
                </c:pt>
                <c:pt idx="40">
                  <c:v>208484829131.25418</c:v>
                </c:pt>
                <c:pt idx="41">
                  <c:v>209108104479.13571</c:v>
                </c:pt>
                <c:pt idx="42">
                  <c:v>209700377608.23599</c:v>
                </c:pt>
                <c:pt idx="43">
                  <c:v>210263660526.47186</c:v>
                </c:pt>
                <c:pt idx="44">
                  <c:v>210799808540.5206</c:v>
                </c:pt>
                <c:pt idx="45">
                  <c:v>211310534666.72061</c:v>
                </c:pt>
                <c:pt idx="46">
                  <c:v>211797422534.67352</c:v>
                </c:pt>
                <c:pt idx="47">
                  <c:v>212261937953.0451</c:v>
                </c:pt>
                <c:pt idx="48">
                  <c:v>212705439287.94537</c:v>
                </c:pt>
              </c:numCache>
            </c:numRef>
          </c:val>
          <c:extLst>
            <c:ext xmlns:c16="http://schemas.microsoft.com/office/drawing/2014/chart" uri="{C3380CC4-5D6E-409C-BE32-E72D297353CC}">
              <c16:uniqueId val="{00000013-9BAA-4A7C-B9BE-DF43AB4D18ED}"/>
            </c:ext>
          </c:extLst>
        </c:ser>
        <c:ser>
          <c:idx val="20"/>
          <c:order val="20"/>
          <c:tx>
            <c:strRef>
              <c:f>'Predicted Energy Consumption'!$B$173</c:f>
              <c:strCache>
                <c:ptCount val="1"/>
                <c:pt idx="0">
                  <c:v>nonroad vehicles 30</c:v>
                </c:pt>
              </c:strCache>
            </c:strRef>
          </c:tx>
          <c:spPr>
            <a:solidFill>
              <a:schemeClr val="accent3">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Consumption'!$C$173:$AY$173</c:f>
              <c:numCache>
                <c:formatCode>0.00E+00</c:formatCode>
                <c:ptCount val="49"/>
                <c:pt idx="0">
                  <c:v>751850340434.58447</c:v>
                </c:pt>
                <c:pt idx="1">
                  <c:v>890568115422.51526</c:v>
                </c:pt>
                <c:pt idx="2">
                  <c:v>896116826422.03247</c:v>
                </c:pt>
                <c:pt idx="3">
                  <c:v>552096744451.96423</c:v>
                </c:pt>
                <c:pt idx="4">
                  <c:v>907214248421.06689</c:v>
                </c:pt>
                <c:pt idx="5">
                  <c:v>235820217479.48224</c:v>
                </c:pt>
                <c:pt idx="6">
                  <c:v>246917639478.51669</c:v>
                </c:pt>
                <c:pt idx="7">
                  <c:v>83230664992.758438</c:v>
                </c:pt>
                <c:pt idx="8">
                  <c:v>66584531994.206749</c:v>
                </c:pt>
                <c:pt idx="9">
                  <c:v>60709602824.940994</c:v>
                </c:pt>
                <c:pt idx="10">
                  <c:v>60721482649.301659</c:v>
                </c:pt>
                <c:pt idx="11">
                  <c:v>60796854670.038605</c:v>
                </c:pt>
                <c:pt idx="12">
                  <c:v>60964504362.761848</c:v>
                </c:pt>
                <c:pt idx="13">
                  <c:v>61245030124.492905</c:v>
                </c:pt>
                <c:pt idx="14">
                  <c:v>61652043573.014046</c:v>
                </c:pt>
                <c:pt idx="15">
                  <c:v>62193409286.929039</c:v>
                </c:pt>
                <c:pt idx="16">
                  <c:v>62872415720.074409</c:v>
                </c:pt>
                <c:pt idx="17">
                  <c:v>63688818358.80365</c:v>
                </c:pt>
                <c:pt idx="18">
                  <c:v>64639730798.604225</c:v>
                </c:pt>
                <c:pt idx="19">
                  <c:v>65720361620.02565</c:v>
                </c:pt>
                <c:pt idx="20">
                  <c:v>66924607787.638817</c:v>
                </c:pt>
                <c:pt idx="21">
                  <c:v>68245521634.806885</c:v>
                </c:pt>
                <c:pt idx="22">
                  <c:v>69675670638.540741</c:v>
                </c:pt>
                <c:pt idx="23">
                  <c:v>71207408831.822723</c:v>
                </c:pt>
                <c:pt idx="24">
                  <c:v>72833077011.941193</c:v>
                </c:pt>
                <c:pt idx="25">
                  <c:v>74545146635.328003</c:v>
                </c:pt>
                <c:pt idx="26">
                  <c:v>76336319896.933823</c:v>
                </c:pt>
                <c:pt idx="27">
                  <c:v>78199596227.519699</c:v>
                </c:pt>
                <c:pt idx="28">
                  <c:v>80128313428.474197</c:v>
                </c:pt>
                <c:pt idx="29">
                  <c:v>82116169943.767868</c:v>
                </c:pt>
                <c:pt idx="30">
                  <c:v>84157233341.229065</c:v>
                </c:pt>
                <c:pt idx="31">
                  <c:v>86245938915.155136</c:v>
                </c:pt>
                <c:pt idx="32">
                  <c:v>88377081394.843246</c:v>
                </c:pt>
                <c:pt idx="33">
                  <c:v>90545802011.753571</c:v>
                </c:pt>
                <c:pt idx="34">
                  <c:v>92747572606.854034</c:v>
                </c:pt>
                <c:pt idx="35">
                  <c:v>94978178018.086716</c:v>
                </c:pt>
                <c:pt idx="36">
                  <c:v>97233697649.388824</c:v>
                </c:pt>
                <c:pt idx="37">
                  <c:v>99510486865.308945</c:v>
                </c:pt>
                <c:pt idx="38">
                  <c:v>101805158661.09096</c:v>
                </c:pt>
                <c:pt idx="39">
                  <c:v>102148628069.59496</c:v>
                </c:pt>
                <c:pt idx="40">
                  <c:v>102013658515.54428</c:v>
                </c:pt>
                <c:pt idx="41">
                  <c:v>101859641198.37213</c:v>
                </c:pt>
                <c:pt idx="42">
                  <c:v>101687854115.94029</c:v>
                </c:pt>
                <c:pt idx="43">
                  <c:v>101499472663.75485</c:v>
                </c:pt>
                <c:pt idx="44">
                  <c:v>101295579272.29552</c:v>
                </c:pt>
                <c:pt idx="45">
                  <c:v>101077172020.04453</c:v>
                </c:pt>
                <c:pt idx="46">
                  <c:v>100845172339.04129</c:v>
                </c:pt>
                <c:pt idx="47">
                  <c:v>100600431916.45117</c:v>
                </c:pt>
                <c:pt idx="48">
                  <c:v>100343738883.64716</c:v>
                </c:pt>
              </c:numCache>
            </c:numRef>
          </c:val>
          <c:extLst>
            <c:ext xmlns:c16="http://schemas.microsoft.com/office/drawing/2014/chart" uri="{C3380CC4-5D6E-409C-BE32-E72D297353CC}">
              <c16:uniqueId val="{00000014-9BAA-4A7C-B9BE-DF43AB4D18ED}"/>
            </c:ext>
          </c:extLst>
        </c:ser>
        <c:ser>
          <c:idx val="21"/>
          <c:order val="21"/>
          <c:tx>
            <c:strRef>
              <c:f>'Predicted Energy Consumption'!$B$174</c:f>
              <c:strCache>
                <c:ptCount val="1"/>
                <c:pt idx="0">
                  <c:v>other manufacturing 31T33</c:v>
                </c:pt>
              </c:strCache>
            </c:strRef>
          </c:tx>
          <c:spPr>
            <a:solidFill>
              <a:schemeClr val="accent4">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Consumption'!$C$174:$AY$174</c:f>
              <c:numCache>
                <c:formatCode>0.00E+00</c:formatCode>
                <c:ptCount val="49"/>
                <c:pt idx="0">
                  <c:v>1434341793375.2036</c:v>
                </c:pt>
                <c:pt idx="1">
                  <c:v>1778361875345.272</c:v>
                </c:pt>
                <c:pt idx="2">
                  <c:v>1567510857363.6172</c:v>
                </c:pt>
                <c:pt idx="3">
                  <c:v>843404071926.61877</c:v>
                </c:pt>
                <c:pt idx="4">
                  <c:v>885019404422.99805</c:v>
                </c:pt>
                <c:pt idx="5">
                  <c:v>854501493925.65332</c:v>
                </c:pt>
                <c:pt idx="6">
                  <c:v>1126388332901.9973</c:v>
                </c:pt>
                <c:pt idx="7">
                  <c:v>1417695660376.6521</c:v>
                </c:pt>
                <c:pt idx="8">
                  <c:v>1403823882877.8589</c:v>
                </c:pt>
                <c:pt idx="9">
                  <c:v>1365673504435.0437</c:v>
                </c:pt>
                <c:pt idx="10">
                  <c:v>1307130431767.7244</c:v>
                </c:pt>
                <c:pt idx="11">
                  <c:v>1251746601742.0872</c:v>
                </c:pt>
                <c:pt idx="12">
                  <c:v>1199033413509.5017</c:v>
                </c:pt>
                <c:pt idx="13">
                  <c:v>1148649374230.7104</c:v>
                </c:pt>
                <c:pt idx="14">
                  <c:v>1100339221143.2412</c:v>
                </c:pt>
                <c:pt idx="15">
                  <c:v>1053900681648.1127</c:v>
                </c:pt>
                <c:pt idx="16">
                  <c:v>1009165726660.5337</c:v>
                </c:pt>
                <c:pt idx="17">
                  <c:v>965989718942.12415</c:v>
                </c:pt>
                <c:pt idx="18">
                  <c:v>924244975614.4425</c:v>
                </c:pt>
                <c:pt idx="19">
                  <c:v>883816842922.59167</c:v>
                </c:pt>
                <c:pt idx="20">
                  <c:v>844601218742.96069</c:v>
                </c:pt>
                <c:pt idx="21">
                  <c:v>806502917629.74927</c:v>
                </c:pt>
                <c:pt idx="22">
                  <c:v>769434531082.97998</c:v>
                </c:pt>
                <c:pt idx="23">
                  <c:v>733315582796.24927</c:v>
                </c:pt>
                <c:pt idx="24">
                  <c:v>698071863316.36743</c:v>
                </c:pt>
                <c:pt idx="25">
                  <c:v>663634877512.06494</c:v>
                </c:pt>
                <c:pt idx="26">
                  <c:v>629941366568.2124</c:v>
                </c:pt>
                <c:pt idx="27">
                  <c:v>596932882537.26465</c:v>
                </c:pt>
                <c:pt idx="28">
                  <c:v>564555402805.17688</c:v>
                </c:pt>
                <c:pt idx="29">
                  <c:v>532758977093.5658</c:v>
                </c:pt>
                <c:pt idx="30">
                  <c:v>501497402540.77405</c:v>
                </c:pt>
                <c:pt idx="31">
                  <c:v>470727923987.29926</c:v>
                </c:pt>
                <c:pt idx="32">
                  <c:v>440410957423.28656</c:v>
                </c:pt>
                <c:pt idx="33">
                  <c:v>410509834977.80078</c:v>
                </c:pt>
                <c:pt idx="34">
                  <c:v>380990570035.88226</c:v>
                </c:pt>
                <c:pt idx="35">
                  <c:v>351821641169.67596</c:v>
                </c:pt>
                <c:pt idx="36">
                  <c:v>322973793623.39899</c:v>
                </c:pt>
                <c:pt idx="37">
                  <c:v>294419857129.82709</c:v>
                </c:pt>
                <c:pt idx="38">
                  <c:v>266134578873.2764</c:v>
                </c:pt>
                <c:pt idx="39">
                  <c:v>238094470456.55667</c:v>
                </c:pt>
                <c:pt idx="40">
                  <c:v>229198140376.5658</c:v>
                </c:pt>
                <c:pt idx="41">
                  <c:v>231832881370.28867</c:v>
                </c:pt>
                <c:pt idx="42">
                  <c:v>234460909173.7533</c:v>
                </c:pt>
                <c:pt idx="43">
                  <c:v>236567932239.27481</c:v>
                </c:pt>
                <c:pt idx="44">
                  <c:v>236558477063.44565</c:v>
                </c:pt>
                <c:pt idx="45">
                  <c:v>236538908934.20422</c:v>
                </c:pt>
                <c:pt idx="46">
                  <c:v>236510257959.66705</c:v>
                </c:pt>
                <c:pt idx="47">
                  <c:v>236473456258.67542</c:v>
                </c:pt>
                <c:pt idx="48">
                  <c:v>236429348225.89951</c:v>
                </c:pt>
              </c:numCache>
            </c:numRef>
          </c:val>
          <c:extLst>
            <c:ext xmlns:c16="http://schemas.microsoft.com/office/drawing/2014/chart" uri="{C3380CC4-5D6E-409C-BE32-E72D297353CC}">
              <c16:uniqueId val="{00000015-9BAA-4A7C-B9BE-DF43AB4D18ED}"/>
            </c:ext>
          </c:extLst>
        </c:ser>
        <c:ser>
          <c:idx val="22"/>
          <c:order val="22"/>
          <c:tx>
            <c:strRef>
              <c:f>'Predicted Energy Consumption'!$B$175</c:f>
              <c:strCache>
                <c:ptCount val="1"/>
                <c:pt idx="0">
                  <c:v>energy pipelines and gas processing 352T353</c:v>
                </c:pt>
              </c:strCache>
            </c:strRef>
          </c:tx>
          <c:spPr>
            <a:solidFill>
              <a:schemeClr val="accent5">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Consumption'!$C$175:$AY$175</c:f>
              <c:numCache>
                <c:formatCode>0.00E+00</c:formatCode>
                <c:ptCount val="49"/>
                <c:pt idx="0">
                  <c:v>8323066499.2758436</c:v>
                </c:pt>
                <c:pt idx="1">
                  <c:v>22194843998.068916</c:v>
                </c:pt>
                <c:pt idx="2">
                  <c:v>49938398995.65506</c:v>
                </c:pt>
                <c:pt idx="3">
                  <c:v>5548710999.5172291</c:v>
                </c:pt>
                <c:pt idx="4">
                  <c:v>2774355499.7586145</c:v>
                </c:pt>
                <c:pt idx="5">
                  <c:v>2774355499.7586145</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6="http://schemas.microsoft.com/office/drawing/2014/chart" uri="{C3380CC4-5D6E-409C-BE32-E72D297353CC}">
              <c16:uniqueId val="{00000016-9BAA-4A7C-B9BE-DF43AB4D18ED}"/>
            </c:ext>
          </c:extLst>
        </c:ser>
        <c:ser>
          <c:idx val="23"/>
          <c:order val="23"/>
          <c:tx>
            <c:strRef>
              <c:f>'Predicted Energy Consumption'!$B$176</c:f>
              <c:strCache>
                <c:ptCount val="1"/>
                <c:pt idx="0">
                  <c:v>water and waste 36T39</c:v>
                </c:pt>
              </c:strCache>
            </c:strRef>
          </c:tx>
          <c:spPr>
            <a:solidFill>
              <a:schemeClr val="accent6">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Consumption'!$C$176:$AY$176</c:f>
              <c:numCache>
                <c:formatCode>0.00E+00</c:formatCode>
                <c:ptCount val="49"/>
                <c:pt idx="0">
                  <c:v>907214248421.06677</c:v>
                </c:pt>
                <c:pt idx="1">
                  <c:v>1856043829338.5129</c:v>
                </c:pt>
                <c:pt idx="2">
                  <c:v>1267880463389.687</c:v>
                </c:pt>
                <c:pt idx="3">
                  <c:v>1808879785842.6167</c:v>
                </c:pt>
                <c:pt idx="4">
                  <c:v>1412146949377.1348</c:v>
                </c:pt>
                <c:pt idx="5">
                  <c:v>1081998644905.8596</c:v>
                </c:pt>
                <c:pt idx="6">
                  <c:v>873921982423.9635</c:v>
                </c:pt>
                <c:pt idx="7">
                  <c:v>1628546678358.3066</c:v>
                </c:pt>
                <c:pt idx="8">
                  <c:v>1664613299855.1687</c:v>
                </c:pt>
                <c:pt idx="9">
                  <c:v>1721750519005.6023</c:v>
                </c:pt>
                <c:pt idx="10">
                  <c:v>1791917779860.1443</c:v>
                </c:pt>
                <c:pt idx="11">
                  <c:v>1856081435034.3687</c:v>
                </c:pt>
                <c:pt idx="12">
                  <c:v>1914478060506.2603</c:v>
                </c:pt>
                <c:pt idx="13">
                  <c:v>1967390037755.8486</c:v>
                </c:pt>
                <c:pt idx="14">
                  <c:v>2015126894921.7041</c:v>
                </c:pt>
                <c:pt idx="15">
                  <c:v>2058010700292.4099</c:v>
                </c:pt>
                <c:pt idx="16">
                  <c:v>2096365082838.6946</c:v>
                </c:pt>
                <c:pt idx="17">
                  <c:v>2130507316669.9448</c:v>
                </c:pt>
                <c:pt idx="18">
                  <c:v>2160742885095.7666</c:v>
                </c:pt>
                <c:pt idx="19">
                  <c:v>2187361983260.011</c:v>
                </c:pt>
                <c:pt idx="20">
                  <c:v>2210637491316.603</c:v>
                </c:pt>
                <c:pt idx="21">
                  <c:v>2230824031543.6416</c:v>
                </c:pt>
                <c:pt idx="22">
                  <c:v>2248157800804.4746</c:v>
                </c:pt>
                <c:pt idx="23">
                  <c:v>2262856938668.1699</c:v>
                </c:pt>
                <c:pt idx="24">
                  <c:v>2275122249305.0444</c:v>
                </c:pt>
                <c:pt idx="25">
                  <c:v>2285138142052.2671</c:v>
                </c:pt>
                <c:pt idx="26">
                  <c:v>2293073692393.457</c:v>
                </c:pt>
                <c:pt idx="27">
                  <c:v>2299083753502.8003</c:v>
                </c:pt>
                <c:pt idx="28">
                  <c:v>2303310070009.1343</c:v>
                </c:pt>
                <c:pt idx="29">
                  <c:v>2305882361648.436</c:v>
                </c:pt>
                <c:pt idx="30">
                  <c:v>2306919356211.0933</c:v>
                </c:pt>
                <c:pt idx="31">
                  <c:v>2306529759656.292</c:v>
                </c:pt>
                <c:pt idx="32">
                  <c:v>2304813157260.9507</c:v>
                </c:pt>
                <c:pt idx="33">
                  <c:v>2301860843826.937</c:v>
                </c:pt>
                <c:pt idx="34">
                  <c:v>2297756583772.041</c:v>
                </c:pt>
                <c:pt idx="35">
                  <c:v>2292577303747.248</c:v>
                </c:pt>
                <c:pt idx="36">
                  <c:v>2286393721533.4219</c:v>
                </c:pt>
                <c:pt idx="37">
                  <c:v>2279270915581.3345</c:v>
                </c:pt>
                <c:pt idx="38">
                  <c:v>2271268839822.7104</c:v>
                </c:pt>
                <c:pt idx="39">
                  <c:v>2262442788407.7637</c:v>
                </c:pt>
                <c:pt idx="40">
                  <c:v>2252843814898.9956</c:v>
                </c:pt>
                <c:pt idx="41">
                  <c:v>2242519110226.7139</c:v>
                </c:pt>
                <c:pt idx="42">
                  <c:v>2231512343433.0781</c:v>
                </c:pt>
                <c:pt idx="43">
                  <c:v>2219863968924.1025</c:v>
                </c:pt>
                <c:pt idx="44">
                  <c:v>2207611503634.3057</c:v>
                </c:pt>
                <c:pt idx="45">
                  <c:v>2194789777198.1982</c:v>
                </c:pt>
                <c:pt idx="46">
                  <c:v>2181431157926.0225</c:v>
                </c:pt>
                <c:pt idx="47">
                  <c:v>2167565757101.532</c:v>
                </c:pt>
                <c:pt idx="48">
                  <c:v>2153221613861.063</c:v>
                </c:pt>
              </c:numCache>
            </c:numRef>
          </c:val>
          <c:extLst>
            <c:ext xmlns:c16="http://schemas.microsoft.com/office/drawing/2014/chart" uri="{C3380CC4-5D6E-409C-BE32-E72D297353CC}">
              <c16:uniqueId val="{00000017-9BAA-4A7C-B9BE-DF43AB4D18ED}"/>
            </c:ext>
          </c:extLst>
        </c:ser>
        <c:ser>
          <c:idx val="24"/>
          <c:order val="24"/>
          <c:tx>
            <c:strRef>
              <c:f>'Predicted Energy Consumption'!$B$177</c:f>
              <c:strCache>
                <c:ptCount val="1"/>
                <c:pt idx="0">
                  <c:v>construction 41T43</c:v>
                </c:pt>
              </c:strCache>
            </c:strRef>
          </c:tx>
          <c:spPr>
            <a:solidFill>
              <a:schemeClr val="accent1">
                <a:lumMod val="60000"/>
                <a:lumOff val="4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Consumption'!$C$177:$AY$177</c:f>
              <c:numCache>
                <c:formatCode>0.00E+00</c:formatCode>
                <c:ptCount val="49"/>
                <c:pt idx="0">
                  <c:v>8600502049251.7051</c:v>
                </c:pt>
                <c:pt idx="1">
                  <c:v>8905681154225.1523</c:v>
                </c:pt>
                <c:pt idx="2">
                  <c:v>9696372471656.3594</c:v>
                </c:pt>
                <c:pt idx="3">
                  <c:v>9890577356639.4609</c:v>
                </c:pt>
                <c:pt idx="4">
                  <c:v>10237371794109.287</c:v>
                </c:pt>
                <c:pt idx="5">
                  <c:v>8905681154225.1523</c:v>
                </c:pt>
                <c:pt idx="6">
                  <c:v>8581081560753.3945</c:v>
                </c:pt>
                <c:pt idx="7">
                  <c:v>8436815074765.9463</c:v>
                </c:pt>
                <c:pt idx="8">
                  <c:v>7920784951810.8447</c:v>
                </c:pt>
                <c:pt idx="9">
                  <c:v>8472415362847.998</c:v>
                </c:pt>
                <c:pt idx="10">
                  <c:v>8875048664428.6816</c:v>
                </c:pt>
                <c:pt idx="11">
                  <c:v>9276165021389.4805</c:v>
                </c:pt>
                <c:pt idx="12">
                  <c:v>9671664544955.2402</c:v>
                </c:pt>
                <c:pt idx="13">
                  <c:v>10067534641207.234</c:v>
                </c:pt>
                <c:pt idx="14">
                  <c:v>10457843117026.621</c:v>
                </c:pt>
                <c:pt idx="15">
                  <c:v>10843878764901.037</c:v>
                </c:pt>
                <c:pt idx="16">
                  <c:v>11226875184501.703</c:v>
                </c:pt>
                <c:pt idx="17">
                  <c:v>11602975336339.943</c:v>
                </c:pt>
                <c:pt idx="18">
                  <c:v>11975593031571.367</c:v>
                </c:pt>
                <c:pt idx="19">
                  <c:v>12342544964548.912</c:v>
                </c:pt>
                <c:pt idx="20">
                  <c:v>12701617065565.896</c:v>
                </c:pt>
                <c:pt idx="21">
                  <c:v>13056442389758.686</c:v>
                </c:pt>
                <c:pt idx="22">
                  <c:v>13404414732361.867</c:v>
                </c:pt>
                <c:pt idx="23">
                  <c:v>13744338491117.299</c:v>
                </c:pt>
                <c:pt idx="24">
                  <c:v>14078712517006.514</c:v>
                </c:pt>
                <c:pt idx="25">
                  <c:v>14405465863338.691</c:v>
                </c:pt>
                <c:pt idx="26">
                  <c:v>14726811303591.592</c:v>
                </c:pt>
                <c:pt idx="27">
                  <c:v>15040157744472.184</c:v>
                </c:pt>
                <c:pt idx="28">
                  <c:v>15345177183257.834</c:v>
                </c:pt>
                <c:pt idx="29">
                  <c:v>15644003108617.674</c:v>
                </c:pt>
                <c:pt idx="30">
                  <c:v>15935454026452.635</c:v>
                </c:pt>
                <c:pt idx="31">
                  <c:v>16219635257815.496</c:v>
                </c:pt>
                <c:pt idx="32">
                  <c:v>16496011336401.168</c:v>
                </c:pt>
                <c:pt idx="33">
                  <c:v>16765866174458.273</c:v>
                </c:pt>
                <c:pt idx="34">
                  <c:v>17029636221347.318</c:v>
                </c:pt>
                <c:pt idx="35">
                  <c:v>17285644371630.121</c:v>
                </c:pt>
                <c:pt idx="36">
                  <c:v>17534854911414.336</c:v>
                </c:pt>
                <c:pt idx="37">
                  <c:v>17779227150215.074</c:v>
                </c:pt>
                <c:pt idx="38">
                  <c:v>18016872100046.664</c:v>
                </c:pt>
                <c:pt idx="39">
                  <c:v>18249320210455.195</c:v>
                </c:pt>
                <c:pt idx="40">
                  <c:v>18476680453947.422</c:v>
                </c:pt>
                <c:pt idx="41">
                  <c:v>18698971344828.887</c:v>
                </c:pt>
                <c:pt idx="42">
                  <c:v>18917493989351.211</c:v>
                </c:pt>
                <c:pt idx="43">
                  <c:v>19132714321941.133</c:v>
                </c:pt>
                <c:pt idx="44">
                  <c:v>19345535619977.121</c:v>
                </c:pt>
                <c:pt idx="45">
                  <c:v>19555814198549.063</c:v>
                </c:pt>
                <c:pt idx="46">
                  <c:v>19764860703817.238</c:v>
                </c:pt>
                <c:pt idx="47">
                  <c:v>19973857339605.238</c:v>
                </c:pt>
                <c:pt idx="48">
                  <c:v>20182769919215.074</c:v>
                </c:pt>
              </c:numCache>
            </c:numRef>
          </c:val>
          <c:extLst>
            <c:ext xmlns:c16="http://schemas.microsoft.com/office/drawing/2014/chart" uri="{C3380CC4-5D6E-409C-BE32-E72D297353CC}">
              <c16:uniqueId val="{00000018-9BAA-4A7C-B9BE-DF43AB4D18ED}"/>
            </c:ext>
          </c:extLst>
        </c:ser>
        <c:dLbls>
          <c:showLegendKey val="0"/>
          <c:showVal val="0"/>
          <c:showCatName val="0"/>
          <c:showSerName val="0"/>
          <c:showPercent val="0"/>
          <c:showBubbleSize val="0"/>
        </c:dLbls>
        <c:axId val="1226713951"/>
        <c:axId val="1226713119"/>
      </c:areaChart>
      <c:catAx>
        <c:axId val="1226713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26713119"/>
        <c:crosses val="autoZero"/>
        <c:auto val="1"/>
        <c:lblAlgn val="ctr"/>
        <c:lblOffset val="100"/>
        <c:tickLblSkip val="6"/>
        <c:noMultiLvlLbl val="0"/>
      </c:catAx>
      <c:valAx>
        <c:axId val="1226713119"/>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26713951"/>
        <c:crosses val="autoZero"/>
        <c:crossBetween val="midCat"/>
      </c:valAx>
      <c:spPr>
        <a:noFill/>
        <a:ln>
          <a:noFill/>
        </a:ln>
        <a:effectLst/>
      </c:spPr>
    </c:plotArea>
    <c:legend>
      <c:legendPos val="b"/>
      <c:layout>
        <c:manualLayout>
          <c:xMode val="edge"/>
          <c:yMode val="edge"/>
          <c:x val="0.69095355310962503"/>
          <c:y val="2.0062616124520916E-2"/>
          <c:w val="0.30904644689037503"/>
          <c:h val="0.979937383875479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'Predicted Energy Consumption'!$B$179</c:f>
          <c:strCache>
            <c:ptCount val="1"/>
            <c:pt idx="0">
              <c:v>petroleum diesel</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6.4689241916193546E-2"/>
          <c:y val="0.11162480984424823"/>
          <c:w val="0.60431871498513867"/>
          <c:h val="0.83624183661132079"/>
        </c:manualLayout>
      </c:layout>
      <c:areaChart>
        <c:grouping val="stacked"/>
        <c:varyColors val="0"/>
        <c:ser>
          <c:idx val="0"/>
          <c:order val="0"/>
          <c:tx>
            <c:strRef>
              <c:f>'Predicted Energy Consumption'!$B$180</c:f>
              <c:strCache>
                <c:ptCount val="1"/>
                <c:pt idx="0">
                  <c:v>agriculture and forestry 01T03</c:v>
                </c:pt>
              </c:strCache>
            </c:strRef>
          </c:tx>
          <c:spPr>
            <a:solidFill>
              <a:schemeClr val="accent1"/>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Consumption'!$C$180:$AY$180</c:f>
              <c:numCache>
                <c:formatCode>0.00E+00</c:formatCode>
                <c:ptCount val="49"/>
                <c:pt idx="0">
                  <c:v>619105168508378</c:v>
                </c:pt>
                <c:pt idx="1">
                  <c:v>664365410229231</c:v>
                </c:pt>
                <c:pt idx="2">
                  <c:v>691879917636587.75</c:v>
                </c:pt>
                <c:pt idx="3">
                  <c:v>698399784807600.5</c:v>
                </c:pt>
                <c:pt idx="4">
                  <c:v>697236784384447.5</c:v>
                </c:pt>
                <c:pt idx="5">
                  <c:v>719687283284576.75</c:v>
                </c:pt>
                <c:pt idx="6">
                  <c:v>694725407948783</c:v>
                </c:pt>
                <c:pt idx="7">
                  <c:v>704132503506804.88</c:v>
                </c:pt>
                <c:pt idx="8">
                  <c:v>714789423706811.38</c:v>
                </c:pt>
                <c:pt idx="9">
                  <c:v>738291498761906.5</c:v>
                </c:pt>
                <c:pt idx="10">
                  <c:v>755267663120970</c:v>
                </c:pt>
                <c:pt idx="11">
                  <c:v>770958972280249.63</c:v>
                </c:pt>
                <c:pt idx="12">
                  <c:v>785523287233882.88</c:v>
                </c:pt>
                <c:pt idx="13">
                  <c:v>799483413353472.25</c:v>
                </c:pt>
                <c:pt idx="14">
                  <c:v>812614297729742.75</c:v>
                </c:pt>
                <c:pt idx="15">
                  <c:v>825062489284193.5</c:v>
                </c:pt>
                <c:pt idx="16">
                  <c:v>836968042571997.25</c:v>
                </c:pt>
                <c:pt idx="17">
                  <c:v>848248235409652.25</c:v>
                </c:pt>
                <c:pt idx="18">
                  <c:v>859106770010682.25</c:v>
                </c:pt>
                <c:pt idx="19">
                  <c:v>869432575562940</c:v>
                </c:pt>
                <c:pt idx="20">
                  <c:v>879227776814995.5</c:v>
                </c:pt>
                <c:pt idx="21">
                  <c:v>888662795689412.63</c:v>
                </c:pt>
                <c:pt idx="22">
                  <c:v>897659674731133.88</c:v>
                </c:pt>
                <c:pt idx="23">
                  <c:v>906220165044978.25</c:v>
                </c:pt>
                <c:pt idx="24">
                  <c:v>914453390088526.88</c:v>
                </c:pt>
                <c:pt idx="25">
                  <c:v>922321164341079.5</c:v>
                </c:pt>
                <c:pt idx="26">
                  <c:v>929955053683043</c:v>
                </c:pt>
                <c:pt idx="27">
                  <c:v>937270139103332.25</c:v>
                </c:pt>
                <c:pt idx="28">
                  <c:v>944270952000371.5</c:v>
                </c:pt>
                <c:pt idx="29">
                  <c:v>951066381960448</c:v>
                </c:pt>
                <c:pt idx="30">
                  <c:v>957631052143988.88</c:v>
                </c:pt>
                <c:pt idx="31">
                  <c:v>963968543184109</c:v>
                </c:pt>
                <c:pt idx="32">
                  <c:v>970111527828238</c:v>
                </c:pt>
                <c:pt idx="33">
                  <c:v>976088709250263.25</c:v>
                </c:pt>
                <c:pt idx="34">
                  <c:v>981942567039444.13</c:v>
                </c:pt>
                <c:pt idx="35">
                  <c:v>987638618974274.38</c:v>
                </c:pt>
                <c:pt idx="36">
                  <c:v>993199767862751.38</c:v>
                </c:pt>
                <c:pt idx="37">
                  <c:v>998694353909206</c:v>
                </c:pt>
                <c:pt idx="38">
                  <c:v>1004069522679008</c:v>
                </c:pt>
                <c:pt idx="39">
                  <c:v>1009376800902758.6</c:v>
                </c:pt>
                <c:pt idx="40">
                  <c:v>1014628772136291.8</c:v>
                </c:pt>
                <c:pt idx="41">
                  <c:v>1019812977039629.8</c:v>
                </c:pt>
                <c:pt idx="42">
                  <c:v>1024063148371629.4</c:v>
                </c:pt>
                <c:pt idx="43">
                  <c:v>1026384310280704.8</c:v>
                </c:pt>
                <c:pt idx="44">
                  <c:v>1028577664480245</c:v>
                </c:pt>
                <c:pt idx="45">
                  <c:v>1030660590095942.4</c:v>
                </c:pt>
                <c:pt idx="46">
                  <c:v>1032633099790986</c:v>
                </c:pt>
                <c:pt idx="47">
                  <c:v>1034529091427659.6</c:v>
                </c:pt>
                <c:pt idx="48">
                  <c:v>1036344293134739.8</c:v>
                </c:pt>
              </c:numCache>
            </c:numRef>
          </c:val>
          <c:extLst>
            <c:ext xmlns:c16="http://schemas.microsoft.com/office/drawing/2014/chart" uri="{C3380CC4-5D6E-409C-BE32-E72D297353CC}">
              <c16:uniqueId val="{00000000-56B2-4638-9889-4C0953213C7A}"/>
            </c:ext>
          </c:extLst>
        </c:ser>
        <c:ser>
          <c:idx val="1"/>
          <c:order val="1"/>
          <c:tx>
            <c:strRef>
              <c:f>'Predicted Energy Consumption'!$B$181</c:f>
              <c:strCache>
                <c:ptCount val="1"/>
                <c:pt idx="0">
                  <c:v>oil and gas extraction 06</c:v>
                </c:pt>
              </c:strCache>
            </c:strRef>
          </c:tx>
          <c:spPr>
            <a:solidFill>
              <a:schemeClr val="accent2"/>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Consumption'!$C$181:$AY$181</c:f>
              <c:numCache>
                <c:formatCode>0.00E+00</c:formatCode>
                <c:ptCount val="49"/>
                <c:pt idx="0">
                  <c:v>31370586305928.73</c:v>
                </c:pt>
                <c:pt idx="1">
                  <c:v>30294018653135.754</c:v>
                </c:pt>
                <c:pt idx="2">
                  <c:v>26970107032722.484</c:v>
                </c:pt>
                <c:pt idx="3">
                  <c:v>23811348944228.879</c:v>
                </c:pt>
                <c:pt idx="4">
                  <c:v>23983757257968.855</c:v>
                </c:pt>
                <c:pt idx="5">
                  <c:v>20345431760792.57</c:v>
                </c:pt>
                <c:pt idx="6">
                  <c:v>19669878329189.871</c:v>
                </c:pt>
                <c:pt idx="7">
                  <c:v>19250397218308.398</c:v>
                </c:pt>
                <c:pt idx="8">
                  <c:v>12413044295238.02</c:v>
                </c:pt>
                <c:pt idx="9">
                  <c:v>12788302880257.943</c:v>
                </c:pt>
                <c:pt idx="10">
                  <c:v>12225960309568.697</c:v>
                </c:pt>
                <c:pt idx="11">
                  <c:v>11666409669762.139</c:v>
                </c:pt>
                <c:pt idx="12">
                  <c:v>11112702600208.818</c:v>
                </c:pt>
                <c:pt idx="13">
                  <c:v>10567345209649.246</c:v>
                </c:pt>
                <c:pt idx="14">
                  <c:v>10032340313778.963</c:v>
                </c:pt>
                <c:pt idx="15">
                  <c:v>9509242139569.5664</c:v>
                </c:pt>
                <c:pt idx="16">
                  <c:v>8999215363135.4727</c:v>
                </c:pt>
                <c:pt idx="17">
                  <c:v>8503093290125.5605</c:v>
                </c:pt>
                <c:pt idx="18">
                  <c:v>8021432139170.3047</c:v>
                </c:pt>
                <c:pt idx="19">
                  <c:v>7554559875213.7383</c:v>
                </c:pt>
                <c:pt idx="20">
                  <c:v>7102619013779.1494</c:v>
                </c:pt>
                <c:pt idx="21">
                  <c:v>6665603420212.3506</c:v>
                </c:pt>
                <c:pt idx="22">
                  <c:v>6243389474031.9893</c:v>
                </c:pt>
                <c:pt idx="23">
                  <c:v>5835762143949.8818</c:v>
                </c:pt>
                <c:pt idx="24">
                  <c:v>5442436585834.1416</c:v>
                </c:pt>
                <c:pt idx="25">
                  <c:v>5063075876694.3633</c:v>
                </c:pt>
                <c:pt idx="26">
                  <c:v>4746796799325.1855</c:v>
                </c:pt>
                <c:pt idx="27">
                  <c:v>4643666324066.1602</c:v>
                </c:pt>
                <c:pt idx="28">
                  <c:v>4543386548827.626</c:v>
                </c:pt>
                <c:pt idx="29">
                  <c:v>4445930758050.1455</c:v>
                </c:pt>
                <c:pt idx="30">
                  <c:v>4351258137855.3965</c:v>
                </c:pt>
                <c:pt idx="31">
                  <c:v>4259317033502.7798</c:v>
                </c:pt>
                <c:pt idx="32">
                  <c:v>4170047620705.0898</c:v>
                </c:pt>
                <c:pt idx="33">
                  <c:v>4083384086923.8525</c:v>
                </c:pt>
                <c:pt idx="34">
                  <c:v>3999256404661.6919</c:v>
                </c:pt>
                <c:pt idx="35">
                  <c:v>3917591766205.9063</c:v>
                </c:pt>
                <c:pt idx="36">
                  <c:v>3838315738289.4995</c:v>
                </c:pt>
                <c:pt idx="37">
                  <c:v>3761353185654.376</c:v>
                </c:pt>
                <c:pt idx="38">
                  <c:v>3686629004403.7388</c:v>
                </c:pt>
                <c:pt idx="39">
                  <c:v>3614068699167.2578</c:v>
                </c:pt>
                <c:pt idx="40">
                  <c:v>3543598832321.3599</c:v>
                </c:pt>
                <c:pt idx="41">
                  <c:v>3475147368659.2656</c:v>
                </c:pt>
                <c:pt idx="42">
                  <c:v>3408643934855.4858</c:v>
                </c:pt>
                <c:pt idx="43">
                  <c:v>3344020009697.1377</c:v>
                </c:pt>
                <c:pt idx="44">
                  <c:v>3281209058250.6401</c:v>
                </c:pt>
                <c:pt idx="45">
                  <c:v>3220146620807.6611</c:v>
                </c:pt>
                <c:pt idx="46">
                  <c:v>3160770365528.123</c:v>
                </c:pt>
                <c:pt idx="47">
                  <c:v>3103020112104.708</c:v>
                </c:pt>
                <c:pt idx="48">
                  <c:v>3046837832456.3599</c:v>
                </c:pt>
              </c:numCache>
            </c:numRef>
          </c:val>
          <c:extLst>
            <c:ext xmlns:c16="http://schemas.microsoft.com/office/drawing/2014/chart" uri="{C3380CC4-5D6E-409C-BE32-E72D297353CC}">
              <c16:uniqueId val="{00000001-56B2-4638-9889-4C0953213C7A}"/>
            </c:ext>
          </c:extLst>
        </c:ser>
        <c:ser>
          <c:idx val="2"/>
          <c:order val="2"/>
          <c:tx>
            <c:strRef>
              <c:f>'Predicted Energy Consumption'!$B$182</c:f>
              <c:strCache>
                <c:ptCount val="1"/>
                <c:pt idx="0">
                  <c:v>coal mining 05</c:v>
                </c:pt>
              </c:strCache>
            </c:strRef>
          </c:tx>
          <c:spPr>
            <a:solidFill>
              <a:schemeClr val="accent3"/>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Consumption'!$C$182:$AY$182</c:f>
              <c:numCache>
                <c:formatCode>0.00E+00</c:formatCode>
                <c:ptCount val="49"/>
                <c:pt idx="0">
                  <c:v>96146528641114.109</c:v>
                </c:pt>
                <c:pt idx="1">
                  <c:v>102568838701761.61</c:v>
                </c:pt>
                <c:pt idx="2">
                  <c:v>95435662292190.5</c:v>
                </c:pt>
                <c:pt idx="3">
                  <c:v>72280462877865.656</c:v>
                </c:pt>
                <c:pt idx="4">
                  <c:v>66721255751532.008</c:v>
                </c:pt>
                <c:pt idx="5">
                  <c:v>66963027217943.008</c:v>
                </c:pt>
                <c:pt idx="6">
                  <c:v>97234335509347.672</c:v>
                </c:pt>
                <c:pt idx="7">
                  <c:v>66078385329079.969</c:v>
                </c:pt>
                <c:pt idx="8">
                  <c:v>61340678315749.82</c:v>
                </c:pt>
                <c:pt idx="9">
                  <c:v>55908256506248.25</c:v>
                </c:pt>
                <c:pt idx="10">
                  <c:v>50463154006518.188</c:v>
                </c:pt>
                <c:pt idx="11">
                  <c:v>45168210455666.75</c:v>
                </c:pt>
                <c:pt idx="12">
                  <c:v>40108347957321.055</c:v>
                </c:pt>
                <c:pt idx="13">
                  <c:v>35319064672436.633</c:v>
                </c:pt>
                <c:pt idx="14">
                  <c:v>30810762130140.949</c:v>
                </c:pt>
                <c:pt idx="15">
                  <c:v>28041492907785.281</c:v>
                </c:pt>
                <c:pt idx="16">
                  <c:v>27578163580814.289</c:v>
                </c:pt>
                <c:pt idx="17">
                  <c:v>27110153832140.195</c:v>
                </c:pt>
                <c:pt idx="18">
                  <c:v>26640411502518.203</c:v>
                </c:pt>
                <c:pt idx="19">
                  <c:v>26171294154779.414</c:v>
                </c:pt>
                <c:pt idx="20">
                  <c:v>25704681282884.855</c:v>
                </c:pt>
                <c:pt idx="21">
                  <c:v>25242061489508.949</c:v>
                </c:pt>
                <c:pt idx="22">
                  <c:v>24784602307662.707</c:v>
                </c:pt>
                <c:pt idx="23">
                  <c:v>24333207173349.66</c:v>
                </c:pt>
                <c:pt idx="24">
                  <c:v>23888562407721.078</c:v>
                </c:pt>
                <c:pt idx="25">
                  <c:v>23451176170878.73</c:v>
                </c:pt>
                <c:pt idx="26">
                  <c:v>23021410832242.855</c:v>
                </c:pt>
                <c:pt idx="27">
                  <c:v>22599509880647.973</c:v>
                </c:pt>
                <c:pt idx="28">
                  <c:v>22185620279867.016</c:v>
                </c:pt>
                <c:pt idx="29">
                  <c:v>21779811016362.184</c:v>
                </c:pt>
                <c:pt idx="30">
                  <c:v>21382088462576.656</c:v>
                </c:pt>
                <c:pt idx="31">
                  <c:v>20992409078975.285</c:v>
                </c:pt>
                <c:pt idx="32">
                  <c:v>20610689894840.387</c:v>
                </c:pt>
                <c:pt idx="33">
                  <c:v>20236817137783.352</c:v>
                </c:pt>
                <c:pt idx="34">
                  <c:v>19870653322627.082</c:v>
                </c:pt>
                <c:pt idx="35">
                  <c:v>19512043060076.289</c:v>
                </c:pt>
                <c:pt idx="36">
                  <c:v>19160817803067.859</c:v>
                </c:pt>
                <c:pt idx="37">
                  <c:v>18816799712788.629</c:v>
                </c:pt>
                <c:pt idx="38">
                  <c:v>18479804796115.098</c:v>
                </c:pt>
                <c:pt idx="39">
                  <c:v>18149645440833.258</c:v>
                </c:pt>
                <c:pt idx="40">
                  <c:v>17826132453716.074</c:v>
                </c:pt>
                <c:pt idx="41">
                  <c:v>17509076688747.254</c:v>
                </c:pt>
                <c:pt idx="42">
                  <c:v>17198290337930.449</c:v>
                </c:pt>
                <c:pt idx="43">
                  <c:v>16893587944750.436</c:v>
                </c:pt>
                <c:pt idx="44">
                  <c:v>16594787190056.996</c:v>
                </c:pt>
                <c:pt idx="45">
                  <c:v>16301709491582.279</c:v>
                </c:pt>
                <c:pt idx="46">
                  <c:v>16014180451189.828</c:v>
                </c:pt>
                <c:pt idx="47">
                  <c:v>15732030178056.422</c:v>
                </c:pt>
                <c:pt idx="48">
                  <c:v>15455093511084.492</c:v>
                </c:pt>
              </c:numCache>
            </c:numRef>
          </c:val>
          <c:extLst>
            <c:ext xmlns:c16="http://schemas.microsoft.com/office/drawing/2014/chart" uri="{C3380CC4-5D6E-409C-BE32-E72D297353CC}">
              <c16:uniqueId val="{00000002-56B2-4638-9889-4C0953213C7A}"/>
            </c:ext>
          </c:extLst>
        </c:ser>
        <c:ser>
          <c:idx val="3"/>
          <c:order val="3"/>
          <c:tx>
            <c:strRef>
              <c:f>'Predicted Energy Consumption'!$B$183</c:f>
              <c:strCache>
                <c:ptCount val="1"/>
                <c:pt idx="0">
                  <c:v>other mining and quarrying 07T08</c:v>
                </c:pt>
              </c:strCache>
            </c:strRef>
          </c:tx>
          <c:spPr>
            <a:solidFill>
              <a:schemeClr val="accent4"/>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Consumption'!$C$183:$AY$183</c:f>
              <c:numCache>
                <c:formatCode>0.00E+00</c:formatCode>
                <c:ptCount val="49"/>
                <c:pt idx="0">
                  <c:v>95219044091362.563</c:v>
                </c:pt>
                <c:pt idx="1">
                  <c:v>95962378863640.25</c:v>
                </c:pt>
                <c:pt idx="2">
                  <c:v>90385451348381.219</c:v>
                </c:pt>
                <c:pt idx="3">
                  <c:v>80658563714897.172</c:v>
                </c:pt>
                <c:pt idx="4">
                  <c:v>70674819252459.484</c:v>
                </c:pt>
                <c:pt idx="5">
                  <c:v>60718775788030.563</c:v>
                </c:pt>
                <c:pt idx="6">
                  <c:v>53261122242959.93</c:v>
                </c:pt>
                <c:pt idx="7">
                  <c:v>49442305921530.125</c:v>
                </c:pt>
                <c:pt idx="8">
                  <c:v>41302749612733.766</c:v>
                </c:pt>
                <c:pt idx="9">
                  <c:v>43931110272348.211</c:v>
                </c:pt>
                <c:pt idx="10">
                  <c:v>42314678043332.445</c:v>
                </c:pt>
                <c:pt idx="11">
                  <c:v>40736588300334.805</c:v>
                </c:pt>
                <c:pt idx="12">
                  <c:v>39202084378771.875</c:v>
                </c:pt>
                <c:pt idx="13">
                  <c:v>37714804426941.539</c:v>
                </c:pt>
                <c:pt idx="14">
                  <c:v>36277216394327.789</c:v>
                </c:pt>
                <c:pt idx="15">
                  <c:v>34890848650323.305</c:v>
                </c:pt>
                <c:pt idx="16">
                  <c:v>33556449768853.012</c:v>
                </c:pt>
                <c:pt idx="17">
                  <c:v>32274121394083.637</c:v>
                </c:pt>
                <c:pt idx="18">
                  <c:v>31043436751226.617</c:v>
                </c:pt>
                <c:pt idx="19">
                  <c:v>29863547164524.438</c:v>
                </c:pt>
                <c:pt idx="20">
                  <c:v>28733276329613.371</c:v>
                </c:pt>
                <c:pt idx="21">
                  <c:v>27651201987537.313</c:v>
                </c:pt>
                <c:pt idx="22">
                  <c:v>26615725189470.828</c:v>
                </c:pt>
                <c:pt idx="23">
                  <c:v>25625127881568.852</c:v>
                </c:pt>
                <c:pt idx="24">
                  <c:v>24677619903387.332</c:v>
                </c:pt>
                <c:pt idx="25">
                  <c:v>23771376673654.234</c:v>
                </c:pt>
                <c:pt idx="26">
                  <c:v>22904568876099.801</c:v>
                </c:pt>
                <c:pt idx="27">
                  <c:v>22075385403669.906</c:v>
                </c:pt>
                <c:pt idx="28">
                  <c:v>21282050711389.879</c:v>
                </c:pt>
                <c:pt idx="29">
                  <c:v>20522837594978.324</c:v>
                </c:pt>
                <c:pt idx="30">
                  <c:v>19796076272874.66</c:v>
                </c:pt>
                <c:pt idx="31">
                  <c:v>19100160515045.246</c:v>
                </c:pt>
                <c:pt idx="32">
                  <c:v>18433551439006.906</c:v>
                </c:pt>
                <c:pt idx="33">
                  <c:v>17794779484761.977</c:v>
                </c:pt>
                <c:pt idx="34">
                  <c:v>17182444986428.055</c:v>
                </c:pt>
                <c:pt idx="35">
                  <c:v>16595217678698.377</c:v>
                </c:pt>
                <c:pt idx="36">
                  <c:v>16031835409636.752</c:v>
                </c:pt>
                <c:pt idx="37">
                  <c:v>15491102276175.682</c:v>
                </c:pt>
                <c:pt idx="38">
                  <c:v>14971886353463.012</c:v>
                </c:pt>
                <c:pt idx="39">
                  <c:v>14473117152383.928</c:v>
                </c:pt>
                <c:pt idx="40">
                  <c:v>13993782909801.088</c:v>
                </c:pt>
                <c:pt idx="41">
                  <c:v>13532927792095.52</c:v>
                </c:pt>
                <c:pt idx="42">
                  <c:v>13089649073419.184</c:v>
                </c:pt>
                <c:pt idx="43">
                  <c:v>12663094334807.926</c:v>
                </c:pt>
                <c:pt idx="44">
                  <c:v>12252458718211.205</c:v>
                </c:pt>
                <c:pt idx="45">
                  <c:v>11856982259970.951</c:v>
                </c:pt>
                <c:pt idx="46">
                  <c:v>11475947320819.094</c:v>
                </c:pt>
                <c:pt idx="47">
                  <c:v>11108676123655.268</c:v>
                </c:pt>
                <c:pt idx="48">
                  <c:v>10754528405882.023</c:v>
                </c:pt>
              </c:numCache>
            </c:numRef>
          </c:val>
          <c:extLst>
            <c:ext xmlns:c16="http://schemas.microsoft.com/office/drawing/2014/chart" uri="{C3380CC4-5D6E-409C-BE32-E72D297353CC}">
              <c16:uniqueId val="{00000003-56B2-4638-9889-4C0953213C7A}"/>
            </c:ext>
          </c:extLst>
        </c:ser>
        <c:ser>
          <c:idx val="4"/>
          <c:order val="4"/>
          <c:tx>
            <c:strRef>
              <c:f>'Predicted Energy Consumption'!$B$184</c:f>
              <c:strCache>
                <c:ptCount val="1"/>
                <c:pt idx="0">
                  <c:v>food beverage and tobacco 10T12</c:v>
                </c:pt>
              </c:strCache>
            </c:strRef>
          </c:tx>
          <c:spPr>
            <a:solidFill>
              <a:schemeClr val="accent5"/>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Consumption'!$C$184:$AY$184</c:f>
              <c:numCache>
                <c:formatCode>0.00E+00</c:formatCode>
                <c:ptCount val="49"/>
                <c:pt idx="0">
                  <c:v>57589164876911.5</c:v>
                </c:pt>
                <c:pt idx="1">
                  <c:v>57267850038460.047</c:v>
                </c:pt>
                <c:pt idx="2">
                  <c:v>51919578854522.258</c:v>
                </c:pt>
                <c:pt idx="3">
                  <c:v>50006149342710.156</c:v>
                </c:pt>
                <c:pt idx="4">
                  <c:v>44219173041882.102</c:v>
                </c:pt>
                <c:pt idx="5">
                  <c:v>36709408416625.531</c:v>
                </c:pt>
                <c:pt idx="6">
                  <c:v>25302908751228.668</c:v>
                </c:pt>
                <c:pt idx="7">
                  <c:v>20399087119416.477</c:v>
                </c:pt>
                <c:pt idx="8">
                  <c:v>12686033540309.738</c:v>
                </c:pt>
                <c:pt idx="9">
                  <c:v>12990488869390.924</c:v>
                </c:pt>
                <c:pt idx="10">
                  <c:v>13359366945718.77</c:v>
                </c:pt>
                <c:pt idx="11">
                  <c:v>13738842882062.715</c:v>
                </c:pt>
                <c:pt idx="12">
                  <c:v>14135241271958.244</c:v>
                </c:pt>
                <c:pt idx="13">
                  <c:v>14167519958718.086</c:v>
                </c:pt>
                <c:pt idx="14">
                  <c:v>14074823898563.146</c:v>
                </c:pt>
                <c:pt idx="15">
                  <c:v>13970718894403.732</c:v>
                </c:pt>
                <c:pt idx="16">
                  <c:v>13857475739155.895</c:v>
                </c:pt>
                <c:pt idx="17">
                  <c:v>13736989983817.557</c:v>
                </c:pt>
                <c:pt idx="18">
                  <c:v>13610852295401.941</c:v>
                </c:pt>
                <c:pt idx="19">
                  <c:v>13480399468552.117</c:v>
                </c:pt>
                <c:pt idx="20">
                  <c:v>13346754145084.676</c:v>
                </c:pt>
                <c:pt idx="21">
                  <c:v>13210857234136.637</c:v>
                </c:pt>
                <c:pt idx="22">
                  <c:v>13073495110388.566</c:v>
                </c:pt>
                <c:pt idx="23">
                  <c:v>12935322755050.477</c:v>
                </c:pt>
                <c:pt idx="24">
                  <c:v>12796883563787.693</c:v>
                </c:pt>
                <c:pt idx="25">
                  <c:v>12658626327779.201</c:v>
                </c:pt>
                <c:pt idx="26">
                  <c:v>12520919780137.066</c:v>
                </c:pt>
                <c:pt idx="27">
                  <c:v>12384065033908.498</c:v>
                </c:pt>
                <c:pt idx="28">
                  <c:v>12248306193729.092</c:v>
                </c:pt>
                <c:pt idx="29">
                  <c:v>12113839389064.404</c:v>
                </c:pt>
                <c:pt idx="30">
                  <c:v>11980820447803.307</c:v>
                </c:pt>
                <c:pt idx="31">
                  <c:v>11849371402748.229</c:v>
                </c:pt>
                <c:pt idx="32">
                  <c:v>11719585999608.631</c:v>
                </c:pt>
                <c:pt idx="33">
                  <c:v>11591534353287.047</c:v>
                </c:pt>
                <c:pt idx="34">
                  <c:v>11465266879528.785</c:v>
                </c:pt>
                <c:pt idx="35">
                  <c:v>11340817611376.387</c:v>
                </c:pt>
                <c:pt idx="36">
                  <c:v>11218206994266.508</c:v>
                </c:pt>
                <c:pt idx="37">
                  <c:v>11097444239928.928</c:v>
                </c:pt>
                <c:pt idx="38">
                  <c:v>10978529307345.506</c:v>
                </c:pt>
                <c:pt idx="39">
                  <c:v>10861454568748.891</c:v>
                </c:pt>
                <c:pt idx="40">
                  <c:v>10746206209804.828</c:v>
                </c:pt>
                <c:pt idx="41">
                  <c:v>10632765405567.996</c:v>
                </c:pt>
                <c:pt idx="42">
                  <c:v>10521109307362.443</c:v>
                </c:pt>
                <c:pt idx="43">
                  <c:v>10411211870266.355</c:v>
                </c:pt>
                <c:pt idx="44">
                  <c:v>10303044546244.816</c:v>
                </c:pt>
                <c:pt idx="45">
                  <c:v>10196576864053.057</c:v>
                </c:pt>
                <c:pt idx="46">
                  <c:v>10091776913714.232</c:v>
                </c:pt>
                <c:pt idx="47">
                  <c:v>9988611750584.2773</c:v>
                </c:pt>
                <c:pt idx="48">
                  <c:v>9887047731655.5156</c:v>
                </c:pt>
              </c:numCache>
            </c:numRef>
          </c:val>
          <c:extLst>
            <c:ext xmlns:c16="http://schemas.microsoft.com/office/drawing/2014/chart" uri="{C3380CC4-5D6E-409C-BE32-E72D297353CC}">
              <c16:uniqueId val="{00000004-56B2-4638-9889-4C0953213C7A}"/>
            </c:ext>
          </c:extLst>
        </c:ser>
        <c:ser>
          <c:idx val="5"/>
          <c:order val="5"/>
          <c:tx>
            <c:strRef>
              <c:f>'Predicted Energy Consumption'!$B$185</c:f>
              <c:strCache>
                <c:ptCount val="1"/>
                <c:pt idx="0">
                  <c:v>textiles apparel and leather 13T15</c:v>
                </c:pt>
              </c:strCache>
            </c:strRef>
          </c:tx>
          <c:spPr>
            <a:solidFill>
              <a:schemeClr val="accent6"/>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Consumption'!$C$185:$AY$185</c:f>
              <c:numCache>
                <c:formatCode>0.00E+00</c:formatCode>
                <c:ptCount val="49"/>
                <c:pt idx="0">
                  <c:v>37407419048005.844</c:v>
                </c:pt>
                <c:pt idx="1">
                  <c:v>32242650472010.559</c:v>
                </c:pt>
                <c:pt idx="2">
                  <c:v>28261101627937.516</c:v>
                </c:pt>
                <c:pt idx="3">
                  <c:v>27084776886455.82</c:v>
                </c:pt>
                <c:pt idx="4">
                  <c:v>23802047920022.43</c:v>
                </c:pt>
                <c:pt idx="5">
                  <c:v>25226602269443.84</c:v>
                </c:pt>
                <c:pt idx="6">
                  <c:v>12661768948060.902</c:v>
                </c:pt>
                <c:pt idx="7">
                  <c:v>10826815850554.262</c:v>
                </c:pt>
                <c:pt idx="8">
                  <c:v>5969248168236.7813</c:v>
                </c:pt>
                <c:pt idx="9">
                  <c:v>6285107619866.3984</c:v>
                </c:pt>
                <c:pt idx="10">
                  <c:v>6132670909781.749</c:v>
                </c:pt>
                <c:pt idx="11">
                  <c:v>5985359295535.4639</c:v>
                </c:pt>
                <c:pt idx="12">
                  <c:v>5842354555887.9307</c:v>
                </c:pt>
                <c:pt idx="13">
                  <c:v>5703256347206.1055</c:v>
                </c:pt>
                <c:pt idx="14">
                  <c:v>5567880504588.1572</c:v>
                </c:pt>
                <c:pt idx="15">
                  <c:v>5436151464950.0234</c:v>
                </c:pt>
                <c:pt idx="16">
                  <c:v>5303495921879.4482</c:v>
                </c:pt>
                <c:pt idx="17">
                  <c:v>5156549389999.3447</c:v>
                </c:pt>
                <c:pt idx="18">
                  <c:v>5013719085148.2979</c:v>
                </c:pt>
                <c:pt idx="19">
                  <c:v>4875154099151.5205</c:v>
                </c:pt>
                <c:pt idx="20">
                  <c:v>4740940656905.0742</c:v>
                </c:pt>
                <c:pt idx="21">
                  <c:v>4611111981199.5244</c:v>
                </c:pt>
                <c:pt idx="22">
                  <c:v>4485657724332.5439</c:v>
                </c:pt>
                <c:pt idx="23">
                  <c:v>4364532523827.1758</c:v>
                </c:pt>
                <c:pt idx="24">
                  <c:v>4247663503889.6821</c:v>
                </c:pt>
                <c:pt idx="25">
                  <c:v>4134956695847.5625</c:v>
                </c:pt>
                <c:pt idx="26">
                  <c:v>4026302433503.6392</c:v>
                </c:pt>
                <c:pt idx="27">
                  <c:v>3921579820173.7979</c:v>
                </c:pt>
                <c:pt idx="28">
                  <c:v>3820660380015.0762</c:v>
                </c:pt>
                <c:pt idx="29">
                  <c:v>3723411007646.9355</c:v>
                </c:pt>
                <c:pt idx="30">
                  <c:v>3629696323585.1797</c:v>
                </c:pt>
                <c:pt idx="31">
                  <c:v>3539380532670.0874</c:v>
                </c:pt>
                <c:pt idx="32">
                  <c:v>3452328870895.082</c:v>
                </c:pt>
                <c:pt idx="33">
                  <c:v>3368408714229.6445</c:v>
                </c:pt>
                <c:pt idx="34">
                  <c:v>3287490411936.5234</c:v>
                </c:pt>
                <c:pt idx="35">
                  <c:v>3209447896879.4473</c:v>
                </c:pt>
                <c:pt idx="36">
                  <c:v>3134159116531.5669</c:v>
                </c:pt>
                <c:pt idx="37">
                  <c:v>3061506320823.6157</c:v>
                </c:pt>
                <c:pt idx="38">
                  <c:v>2991376236534.4902</c:v>
                </c:pt>
                <c:pt idx="39">
                  <c:v>2923660152511.9526</c:v>
                </c:pt>
                <c:pt idx="40">
                  <c:v>2858253935492.5674</c:v>
                </c:pt>
                <c:pt idx="41">
                  <c:v>2795057992542.4688</c:v>
                </c:pt>
                <c:pt idx="42">
                  <c:v>2733977193048.9482</c:v>
                </c:pt>
                <c:pt idx="43">
                  <c:v>2674920760653.6387</c:v>
                </c:pt>
                <c:pt idx="44">
                  <c:v>2617802143439.1074</c:v>
                </c:pt>
                <c:pt idx="45">
                  <c:v>2562538868985.3096</c:v>
                </c:pt>
                <c:pt idx="46">
                  <c:v>2509052389532.5918</c:v>
                </c:pt>
                <c:pt idx="47">
                  <c:v>2457267921368.8154</c:v>
                </c:pt>
                <c:pt idx="48">
                  <c:v>2407114281652.8374</c:v>
                </c:pt>
              </c:numCache>
            </c:numRef>
          </c:val>
          <c:extLst>
            <c:ext xmlns:c16="http://schemas.microsoft.com/office/drawing/2014/chart" uri="{C3380CC4-5D6E-409C-BE32-E72D297353CC}">
              <c16:uniqueId val="{00000005-56B2-4638-9889-4C0953213C7A}"/>
            </c:ext>
          </c:extLst>
        </c:ser>
        <c:ser>
          <c:idx val="6"/>
          <c:order val="6"/>
          <c:tx>
            <c:strRef>
              <c:f>'Predicted Energy Consumption'!$B$186</c:f>
              <c:strCache>
                <c:ptCount val="1"/>
                <c:pt idx="0">
                  <c:v>wood products 16</c:v>
                </c:pt>
              </c:strCache>
            </c:strRef>
          </c:tx>
          <c:spPr>
            <a:solidFill>
              <a:schemeClr val="accent1">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Consumption'!$C$186:$AY$186</c:f>
              <c:numCache>
                <c:formatCode>0.00E+00</c:formatCode>
                <c:ptCount val="49"/>
                <c:pt idx="0">
                  <c:v>14154891705495.969</c:v>
                </c:pt>
                <c:pt idx="1">
                  <c:v>14031868739460.57</c:v>
                </c:pt>
                <c:pt idx="2">
                  <c:v>12738268689757.039</c:v>
                </c:pt>
                <c:pt idx="3">
                  <c:v>12959304097503.465</c:v>
                </c:pt>
                <c:pt idx="4">
                  <c:v>10889243067085.027</c:v>
                </c:pt>
                <c:pt idx="5">
                  <c:v>9375280275447.0313</c:v>
                </c:pt>
                <c:pt idx="6">
                  <c:v>6048717136633.0986</c:v>
                </c:pt>
                <c:pt idx="7">
                  <c:v>4988678087515.4619</c:v>
                </c:pt>
                <c:pt idx="8">
                  <c:v>3520571162180.6563</c:v>
                </c:pt>
                <c:pt idx="9">
                  <c:v>3176147096517.0098</c:v>
                </c:pt>
                <c:pt idx="10">
                  <c:v>2612345650107.854</c:v>
                </c:pt>
                <c:pt idx="11">
                  <c:v>2115819352445.2708</c:v>
                </c:pt>
                <c:pt idx="12">
                  <c:v>1684809335836.9412</c:v>
                </c:pt>
                <c:pt idx="13">
                  <c:v>1315231698692.8845</c:v>
                </c:pt>
                <c:pt idx="14">
                  <c:v>1006029336350.8488</c:v>
                </c:pt>
                <c:pt idx="15">
                  <c:v>858502910169.32312</c:v>
                </c:pt>
                <c:pt idx="16">
                  <c:v>719505100827.61829</c:v>
                </c:pt>
                <c:pt idx="17">
                  <c:v>588667953822.79858</c:v>
                </c:pt>
                <c:pt idx="18">
                  <c:v>465576888973.71399</c:v>
                </c:pt>
                <c:pt idx="19">
                  <c:v>349797824824.08569</c:v>
                </c:pt>
                <c:pt idx="20">
                  <c:v>298722895941.22784</c:v>
                </c:pt>
                <c:pt idx="21">
                  <c:v>294211020153.50861</c:v>
                </c:pt>
                <c:pt idx="22">
                  <c:v>289755199069.19354</c:v>
                </c:pt>
                <c:pt idx="23">
                  <c:v>285367360343.12329</c:v>
                </c:pt>
                <c:pt idx="24">
                  <c:v>281056719756.95581</c:v>
                </c:pt>
                <c:pt idx="25">
                  <c:v>276830229649.70831</c:v>
                </c:pt>
                <c:pt idx="26">
                  <c:v>272692964464.29739</c:v>
                </c:pt>
                <c:pt idx="27">
                  <c:v>268648449518.53729</c:v>
                </c:pt>
                <c:pt idx="28">
                  <c:v>264698939509.63123</c:v>
                </c:pt>
                <c:pt idx="29">
                  <c:v>260845653155.4509</c:v>
                </c:pt>
                <c:pt idx="30">
                  <c:v>257088969978.91214</c:v>
                </c:pt>
                <c:pt idx="31">
                  <c:v>253428594695.76392</c:v>
                </c:pt>
                <c:pt idx="32">
                  <c:v>249863694062.57867</c:v>
                </c:pt>
                <c:pt idx="33">
                  <c:v>246393010437.0921</c:v>
                </c:pt>
                <c:pt idx="34">
                  <c:v>243014955729.80896</c:v>
                </c:pt>
                <c:pt idx="35">
                  <c:v>239727688901.48923</c:v>
                </c:pt>
                <c:pt idx="36">
                  <c:v>236529179692.68805</c:v>
                </c:pt>
                <c:pt idx="37">
                  <c:v>233417260860.4592</c:v>
                </c:pt>
                <c:pt idx="38">
                  <c:v>230389670840.84613</c:v>
                </c:pt>
                <c:pt idx="39">
                  <c:v>227444088449.86716</c:v>
                </c:pt>
                <c:pt idx="40">
                  <c:v>224578160974.86282</c:v>
                </c:pt>
                <c:pt idx="41">
                  <c:v>221789526787.05716</c:v>
                </c:pt>
                <c:pt idx="42">
                  <c:v>219075833419.66153</c:v>
                </c:pt>
                <c:pt idx="43">
                  <c:v>216434751899.02896</c:v>
                </c:pt>
                <c:pt idx="44">
                  <c:v>213863987984.78799</c:v>
                </c:pt>
                <c:pt idx="45">
                  <c:v>211361290864.83463</c:v>
                </c:pt>
                <c:pt idx="46">
                  <c:v>208924459759.02802</c:v>
                </c:pt>
                <c:pt idx="47">
                  <c:v>206551348808.66846</c:v>
                </c:pt>
                <c:pt idx="48">
                  <c:v>204239870564.8457</c:v>
                </c:pt>
              </c:numCache>
            </c:numRef>
          </c:val>
          <c:extLst>
            <c:ext xmlns:c16="http://schemas.microsoft.com/office/drawing/2014/chart" uri="{C3380CC4-5D6E-409C-BE32-E72D297353CC}">
              <c16:uniqueId val="{00000006-56B2-4638-9889-4C0953213C7A}"/>
            </c:ext>
          </c:extLst>
        </c:ser>
        <c:ser>
          <c:idx val="7"/>
          <c:order val="7"/>
          <c:tx>
            <c:strRef>
              <c:f>'Predicted Energy Consumption'!$B$187</c:f>
              <c:strCache>
                <c:ptCount val="1"/>
                <c:pt idx="0">
                  <c:v>pulp paper and printing 17T18</c:v>
                </c:pt>
              </c:strCache>
            </c:strRef>
          </c:tx>
          <c:spPr>
            <a:solidFill>
              <a:schemeClr val="accent2">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Consumption'!$C$187:$AY$187</c:f>
              <c:numCache>
                <c:formatCode>0.00E+00</c:formatCode>
                <c:ptCount val="49"/>
                <c:pt idx="0">
                  <c:v>24323362597344.961</c:v>
                </c:pt>
                <c:pt idx="1">
                  <c:v>23766391513776.262</c:v>
                </c:pt>
                <c:pt idx="2">
                  <c:v>22805593087797.203</c:v>
                </c:pt>
                <c:pt idx="3">
                  <c:v>21623084597843.801</c:v>
                </c:pt>
                <c:pt idx="4">
                  <c:v>20485601496830.711</c:v>
                </c:pt>
                <c:pt idx="5">
                  <c:v>18624844552068.027</c:v>
                </c:pt>
                <c:pt idx="6">
                  <c:v>14142528284166.188</c:v>
                </c:pt>
                <c:pt idx="7">
                  <c:v>13071234096280.307</c:v>
                </c:pt>
                <c:pt idx="8">
                  <c:v>8458796375566.2793</c:v>
                </c:pt>
                <c:pt idx="9">
                  <c:v>8855361616126.8242</c:v>
                </c:pt>
                <c:pt idx="10">
                  <c:v>9110224925095.6797</c:v>
                </c:pt>
                <c:pt idx="11">
                  <c:v>9369581297962.8496</c:v>
                </c:pt>
                <c:pt idx="12">
                  <c:v>9636896740150.3691</c:v>
                </c:pt>
                <c:pt idx="13">
                  <c:v>9697111564107.6426</c:v>
                </c:pt>
                <c:pt idx="14">
                  <c:v>9651870463075.834</c:v>
                </c:pt>
                <c:pt idx="15">
                  <c:v>9597345352593.7324</c:v>
                </c:pt>
                <c:pt idx="16">
                  <c:v>9535153549424.5293</c:v>
                </c:pt>
                <c:pt idx="17">
                  <c:v>9466662515222.1758</c:v>
                </c:pt>
                <c:pt idx="18">
                  <c:v>9393034505392.1543</c:v>
                </c:pt>
                <c:pt idx="19">
                  <c:v>9315259029329.957</c:v>
                </c:pt>
                <c:pt idx="20">
                  <c:v>9234178316900.7891</c:v>
                </c:pt>
                <c:pt idx="21">
                  <c:v>9150508320224.9609</c:v>
                </c:pt>
                <c:pt idx="22">
                  <c:v>9064856532343.998</c:v>
                </c:pt>
                <c:pt idx="23">
                  <c:v>8977737318379.0645</c:v>
                </c:pt>
                <c:pt idx="24">
                  <c:v>8889585179184.5703</c:v>
                </c:pt>
                <c:pt idx="25">
                  <c:v>8800766236760.5879</c:v>
                </c:pt>
                <c:pt idx="26">
                  <c:v>8711588166397.5313</c:v>
                </c:pt>
                <c:pt idx="27">
                  <c:v>8622308765801.0986</c:v>
                </c:pt>
                <c:pt idx="28">
                  <c:v>8533143329261.3281</c:v>
                </c:pt>
                <c:pt idx="29">
                  <c:v>8444270977786.2021</c:v>
                </c:pt>
                <c:pt idx="30">
                  <c:v>8355840080949.0596</c:v>
                </c:pt>
                <c:pt idx="31">
                  <c:v>8267972891946.4639</c:v>
                </c:pt>
                <c:pt idx="32">
                  <c:v>8180769503802.3125</c:v>
                </c:pt>
                <c:pt idx="33">
                  <c:v>8094311221873.2441</c:v>
                </c:pt>
                <c:pt idx="34">
                  <c:v>8008663435939.4502</c:v>
                </c:pt>
                <c:pt idx="35">
                  <c:v>7923878064315.5576</c:v>
                </c:pt>
                <c:pt idx="36">
                  <c:v>7839995632643.6807</c:v>
                </c:pt>
                <c:pt idx="37">
                  <c:v>7757047041332.165</c:v>
                </c:pt>
                <c:pt idx="38">
                  <c:v>7675055067944.168</c:v>
                </c:pt>
                <c:pt idx="39">
                  <c:v>7594035644145.9883</c:v>
                </c:pt>
                <c:pt idx="40">
                  <c:v>7513998941019.9883</c:v>
                </c:pt>
                <c:pt idx="41">
                  <c:v>7434950291539.7813</c:v>
                </c:pt>
                <c:pt idx="42">
                  <c:v>7356890974700.6123</c:v>
                </c:pt>
                <c:pt idx="43">
                  <c:v>7279818882118.1992</c:v>
                </c:pt>
                <c:pt idx="44">
                  <c:v>7203729084766.2031</c:v>
                </c:pt>
                <c:pt idx="45">
                  <c:v>7128614314847.6904</c:v>
                </c:pt>
                <c:pt idx="46">
                  <c:v>7054465375522.4414</c:v>
                </c:pt>
                <c:pt idx="47">
                  <c:v>6981271489279.4854</c:v>
                </c:pt>
                <c:pt idx="48">
                  <c:v>6909020594110.7705</c:v>
                </c:pt>
              </c:numCache>
            </c:numRef>
          </c:val>
          <c:extLst>
            <c:ext xmlns:c16="http://schemas.microsoft.com/office/drawing/2014/chart" uri="{C3380CC4-5D6E-409C-BE32-E72D297353CC}">
              <c16:uniqueId val="{00000007-56B2-4638-9889-4C0953213C7A}"/>
            </c:ext>
          </c:extLst>
        </c:ser>
        <c:ser>
          <c:idx val="8"/>
          <c:order val="8"/>
          <c:tx>
            <c:strRef>
              <c:f>'Predicted Energy Consumption'!$B$188</c:f>
              <c:strCache>
                <c:ptCount val="1"/>
                <c:pt idx="0">
                  <c:v>refined petroleum and coke 19</c:v>
                </c:pt>
              </c:strCache>
            </c:strRef>
          </c:tx>
          <c:spPr>
            <a:solidFill>
              <a:schemeClr val="accent3">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Consumption'!$C$188:$AY$188</c:f>
              <c:numCache>
                <c:formatCode>0.00E+00</c:formatCode>
                <c:ptCount val="49"/>
                <c:pt idx="0">
                  <c:v>82569017080944.109</c:v>
                </c:pt>
                <c:pt idx="1">
                  <c:v>67872650059236.203</c:v>
                </c:pt>
                <c:pt idx="2">
                  <c:v>55104145908484.367</c:v>
                </c:pt>
                <c:pt idx="3">
                  <c:v>108989939063415.47</c:v>
                </c:pt>
                <c:pt idx="4">
                  <c:v>138994350014740.92</c:v>
                </c:pt>
                <c:pt idx="5">
                  <c:v>175510643630856.13</c:v>
                </c:pt>
                <c:pt idx="6">
                  <c:v>126856279030157.5</c:v>
                </c:pt>
                <c:pt idx="7">
                  <c:v>198439595211950.13</c:v>
                </c:pt>
                <c:pt idx="8">
                  <c:v>221327959273435.63</c:v>
                </c:pt>
                <c:pt idx="9">
                  <c:v>300240065191893.63</c:v>
                </c:pt>
                <c:pt idx="10">
                  <c:v>316869058501500.38</c:v>
                </c:pt>
                <c:pt idx="11">
                  <c:v>332175534664108.88</c:v>
                </c:pt>
                <c:pt idx="12">
                  <c:v>346114156448980.56</c:v>
                </c:pt>
                <c:pt idx="13">
                  <c:v>359135696461236.56</c:v>
                </c:pt>
                <c:pt idx="14">
                  <c:v>371289299754225.69</c:v>
                </c:pt>
                <c:pt idx="15">
                  <c:v>382627162436390.75</c:v>
                </c:pt>
                <c:pt idx="16">
                  <c:v>393202447305450.63</c:v>
                </c:pt>
                <c:pt idx="17">
                  <c:v>403067763735785.75</c:v>
                </c:pt>
                <c:pt idx="18">
                  <c:v>412274106436994.69</c:v>
                </c:pt>
                <c:pt idx="19">
                  <c:v>420870154844053.38</c:v>
                </c:pt>
                <c:pt idx="20">
                  <c:v>428901847721421.75</c:v>
                </c:pt>
                <c:pt idx="21">
                  <c:v>436412162110337.38</c:v>
                </c:pt>
                <c:pt idx="22">
                  <c:v>443441039807984.5</c:v>
                </c:pt>
                <c:pt idx="23">
                  <c:v>450025417056420.13</c:v>
                </c:pt>
                <c:pt idx="24">
                  <c:v>456199323644683</c:v>
                </c:pt>
                <c:pt idx="25">
                  <c:v>461994026179965</c:v>
                </c:pt>
                <c:pt idx="26">
                  <c:v>467438197046719.81</c:v>
                </c:pt>
                <c:pt idx="27">
                  <c:v>472558095806671.13</c:v>
                </c:pt>
                <c:pt idx="28">
                  <c:v>477377753771695.13</c:v>
                </c:pt>
                <c:pt idx="29">
                  <c:v>481919155457939.44</c:v>
                </c:pt>
                <c:pt idx="30">
                  <c:v>486202412823427.25</c:v>
                </c:pt>
                <c:pt idx="31">
                  <c:v>490245929783132</c:v>
                </c:pt>
                <c:pt idx="32">
                  <c:v>494066555631821.19</c:v>
                </c:pt>
                <c:pt idx="33">
                  <c:v>497679726800535.81</c:v>
                </c:pt>
                <c:pt idx="34">
                  <c:v>501099596915900.94</c:v>
                </c:pt>
                <c:pt idx="35">
                  <c:v>504339155490856.88</c:v>
                </c:pt>
                <c:pt idx="36">
                  <c:v>507410335801620.94</c:v>
                </c:pt>
                <c:pt idx="37">
                  <c:v>510324112637272.75</c:v>
                </c:pt>
                <c:pt idx="38">
                  <c:v>513090590673421.25</c:v>
                </c:pt>
                <c:pt idx="39">
                  <c:v>515719084240901.81</c:v>
                </c:pt>
                <c:pt idx="40">
                  <c:v>518218189249439.06</c:v>
                </c:pt>
                <c:pt idx="41">
                  <c:v>520595847995398.44</c:v>
                </c:pt>
                <c:pt idx="42">
                  <c:v>522859407540568.88</c:v>
                </c:pt>
                <c:pt idx="43">
                  <c:v>525015672299534.88</c:v>
                </c:pt>
                <c:pt idx="44">
                  <c:v>527070951422143.06</c:v>
                </c:pt>
                <c:pt idx="45">
                  <c:v>529031101505583.19</c:v>
                </c:pt>
                <c:pt idx="46">
                  <c:v>530901565120690.88</c:v>
                </c:pt>
                <c:pt idx="47">
                  <c:v>532687405589617.13</c:v>
                </c:pt>
                <c:pt idx="48">
                  <c:v>534393338407724.81</c:v>
                </c:pt>
              </c:numCache>
            </c:numRef>
          </c:val>
          <c:extLst>
            <c:ext xmlns:c16="http://schemas.microsoft.com/office/drawing/2014/chart" uri="{C3380CC4-5D6E-409C-BE32-E72D297353CC}">
              <c16:uniqueId val="{00000008-56B2-4638-9889-4C0953213C7A}"/>
            </c:ext>
          </c:extLst>
        </c:ser>
        <c:ser>
          <c:idx val="9"/>
          <c:order val="9"/>
          <c:tx>
            <c:strRef>
              <c:f>'Predicted Energy Consumption'!$B$189</c:f>
              <c:strCache>
                <c:ptCount val="1"/>
                <c:pt idx="0">
                  <c:v>chemicals 20</c:v>
                </c:pt>
              </c:strCache>
            </c:strRef>
          </c:tx>
          <c:spPr>
            <a:solidFill>
              <a:schemeClr val="accent4">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Consumption'!$C$189:$AY$189</c:f>
              <c:numCache>
                <c:formatCode>0.00E+00</c:formatCode>
                <c:ptCount val="49"/>
                <c:pt idx="0">
                  <c:v>185068676506556.5</c:v>
                </c:pt>
                <c:pt idx="1">
                  <c:v>225808354031684.69</c:v>
                </c:pt>
                <c:pt idx="2">
                  <c:v>233073451609220.5</c:v>
                </c:pt>
                <c:pt idx="3">
                  <c:v>220470641246148.25</c:v>
                </c:pt>
                <c:pt idx="4">
                  <c:v>204795514853550.16</c:v>
                </c:pt>
                <c:pt idx="5">
                  <c:v>205675523338409.06</c:v>
                </c:pt>
                <c:pt idx="6">
                  <c:v>224604889115585.69</c:v>
                </c:pt>
                <c:pt idx="7">
                  <c:v>220091647754950.56</c:v>
                </c:pt>
                <c:pt idx="8">
                  <c:v>188331544533874.66</c:v>
                </c:pt>
                <c:pt idx="9">
                  <c:v>214484128302454.41</c:v>
                </c:pt>
                <c:pt idx="10">
                  <c:v>222530494492103.72</c:v>
                </c:pt>
                <c:pt idx="11">
                  <c:v>230428140018162.06</c:v>
                </c:pt>
                <c:pt idx="12">
                  <c:v>235842692128355.09</c:v>
                </c:pt>
                <c:pt idx="13">
                  <c:v>239015889465178.38</c:v>
                </c:pt>
                <c:pt idx="14">
                  <c:v>241795529627540.34</c:v>
                </c:pt>
                <c:pt idx="15">
                  <c:v>244217816612868.13</c:v>
                </c:pt>
                <c:pt idx="16">
                  <c:v>246316992629661.78</c:v>
                </c:pt>
                <c:pt idx="17">
                  <c:v>248124939129244.91</c:v>
                </c:pt>
                <c:pt idx="18">
                  <c:v>249670988222307</c:v>
                </c:pt>
                <c:pt idx="19">
                  <c:v>250981882745889.88</c:v>
                </c:pt>
                <c:pt idx="20">
                  <c:v>252081836747568</c:v>
                </c:pt>
                <c:pt idx="21">
                  <c:v>252992659990692.88</c:v>
                </c:pt>
                <c:pt idx="22">
                  <c:v>253733919847441.06</c:v>
                </c:pt>
                <c:pt idx="23">
                  <c:v>254323121662670.34</c:v>
                </c:pt>
                <c:pt idx="24">
                  <c:v>254775894575506.78</c:v>
                </c:pt>
                <c:pt idx="25">
                  <c:v>255106174184413.38</c:v>
                </c:pt>
                <c:pt idx="26">
                  <c:v>255326376641697</c:v>
                </c:pt>
                <c:pt idx="27">
                  <c:v>255447561039699.53</c:v>
                </c:pt>
                <c:pt idx="28">
                  <c:v>255479578531149.31</c:v>
                </c:pt>
                <c:pt idx="29">
                  <c:v>255431207693419.47</c:v>
                </c:pt>
                <c:pt idx="30">
                  <c:v>255310276342193.28</c:v>
                </c:pt>
                <c:pt idx="31">
                  <c:v>255123770431565.44</c:v>
                </c:pt>
                <c:pt idx="32">
                  <c:v>254877930924811</c:v>
                </c:pt>
                <c:pt idx="33">
                  <c:v>254578339641078.41</c:v>
                </c:pt>
                <c:pt idx="34">
                  <c:v>254229995120238.44</c:v>
                </c:pt>
                <c:pt idx="35">
                  <c:v>253837379531216.44</c:v>
                </c:pt>
                <c:pt idx="36">
                  <c:v>253404517598771.88</c:v>
                </c:pt>
                <c:pt idx="37">
                  <c:v>252935028454952.72</c:v>
                </c:pt>
                <c:pt idx="38">
                  <c:v>252432171243570.44</c:v>
                </c:pt>
                <c:pt idx="39">
                  <c:v>251898885225736.69</c:v>
                </c:pt>
                <c:pt idx="40">
                  <c:v>251337825055982.06</c:v>
                </c:pt>
                <c:pt idx="41">
                  <c:v>250751391823674.53</c:v>
                </c:pt>
                <c:pt idx="42">
                  <c:v>250141760385601.47</c:v>
                </c:pt>
                <c:pt idx="43">
                  <c:v>249510903452454.28</c:v>
                </c:pt>
                <c:pt idx="44">
                  <c:v>248860612835225.78</c:v>
                </c:pt>
                <c:pt idx="45">
                  <c:v>248192518207023.41</c:v>
                </c:pt>
                <c:pt idx="46">
                  <c:v>247508103690711.44</c:v>
                </c:pt>
                <c:pt idx="47">
                  <c:v>246808722543454.19</c:v>
                </c:pt>
                <c:pt idx="48">
                  <c:v>246095610174299.25</c:v>
                </c:pt>
              </c:numCache>
            </c:numRef>
          </c:val>
          <c:extLst>
            <c:ext xmlns:c16="http://schemas.microsoft.com/office/drawing/2014/chart" uri="{C3380CC4-5D6E-409C-BE32-E72D297353CC}">
              <c16:uniqueId val="{00000009-56B2-4638-9889-4C0953213C7A}"/>
            </c:ext>
          </c:extLst>
        </c:ser>
        <c:ser>
          <c:idx val="10"/>
          <c:order val="10"/>
          <c:tx>
            <c:strRef>
              <c:f>'Predicted Energy Consumption'!$B$190</c:f>
              <c:strCache>
                <c:ptCount val="1"/>
                <c:pt idx="0">
                  <c:v>rubber and plastic products 22</c:v>
                </c:pt>
              </c:strCache>
            </c:strRef>
          </c:tx>
          <c:spPr>
            <a:solidFill>
              <a:schemeClr val="accent5">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Consumption'!$C$190:$AY$190</c:f>
              <c:numCache>
                <c:formatCode>0.00E+00</c:formatCode>
                <c:ptCount val="49"/>
                <c:pt idx="0">
                  <c:v>22146084683573.863</c:v>
                </c:pt>
                <c:pt idx="1">
                  <c:v>21398318392339.133</c:v>
                </c:pt>
                <c:pt idx="2">
                  <c:v>19670849746958.891</c:v>
                </c:pt>
                <c:pt idx="3">
                  <c:v>18888998625049.094</c:v>
                </c:pt>
                <c:pt idx="4">
                  <c:v>17391958160319.191</c:v>
                </c:pt>
                <c:pt idx="5">
                  <c:v>15717878063042.824</c:v>
                </c:pt>
                <c:pt idx="6">
                  <c:v>11866922116018.789</c:v>
                </c:pt>
                <c:pt idx="7">
                  <c:v>10382947879015.125</c:v>
                </c:pt>
                <c:pt idx="8">
                  <c:v>6357591970131.25</c:v>
                </c:pt>
                <c:pt idx="9">
                  <c:v>6615298544330.1855</c:v>
                </c:pt>
                <c:pt idx="10">
                  <c:v>6389497548062.9453</c:v>
                </c:pt>
                <c:pt idx="11">
                  <c:v>6158391397755.6826</c:v>
                </c:pt>
                <c:pt idx="12">
                  <c:v>5924455013105.6162</c:v>
                </c:pt>
                <c:pt idx="13">
                  <c:v>5689322118075.9814</c:v>
                </c:pt>
                <c:pt idx="14">
                  <c:v>5454110337198.1924</c:v>
                </c:pt>
                <c:pt idx="15">
                  <c:v>5219598863414.9551</c:v>
                </c:pt>
                <c:pt idx="16">
                  <c:v>4986334257234.877</c:v>
                </c:pt>
                <c:pt idx="17">
                  <c:v>4754698081839.2813</c:v>
                </c:pt>
                <c:pt idx="18">
                  <c:v>4524952549519.3564</c:v>
                </c:pt>
                <c:pt idx="19">
                  <c:v>4297272543342.8423</c:v>
                </c:pt>
                <c:pt idx="20">
                  <c:v>4071768677613.8535</c:v>
                </c:pt>
                <c:pt idx="21">
                  <c:v>3848504191816.3174</c:v>
                </c:pt>
                <c:pt idx="22">
                  <c:v>3627507462440.7407</c:v>
                </c:pt>
                <c:pt idx="23">
                  <c:v>3408781331800.6909</c:v>
                </c:pt>
                <c:pt idx="24">
                  <c:v>3192310091008.603</c:v>
                </c:pt>
                <c:pt idx="25">
                  <c:v>2978064717547.2119</c:v>
                </c:pt>
                <c:pt idx="26">
                  <c:v>2766006806025.7988</c:v>
                </c:pt>
                <c:pt idx="27">
                  <c:v>2556091516415.355</c:v>
                </c:pt>
                <c:pt idx="28">
                  <c:v>2348269781496.8115</c:v>
                </c:pt>
                <c:pt idx="29">
                  <c:v>2142489954708.6433</c:v>
                </c:pt>
                <c:pt idx="30">
                  <c:v>1938699034723.873</c:v>
                </c:pt>
                <c:pt idx="31">
                  <c:v>1898082530211.6978</c:v>
                </c:pt>
                <c:pt idx="32">
                  <c:v>1900465177454.8076</c:v>
                </c:pt>
                <c:pt idx="33">
                  <c:v>1902731110968.6855</c:v>
                </c:pt>
                <c:pt idx="34">
                  <c:v>1904892665887.1809</c:v>
                </c:pt>
                <c:pt idx="35">
                  <c:v>1906960636082.7791</c:v>
                </c:pt>
                <c:pt idx="36">
                  <c:v>1908944494332.3755</c:v>
                </c:pt>
                <c:pt idx="37">
                  <c:v>1910852577996.583</c:v>
                </c:pt>
                <c:pt idx="38">
                  <c:v>1912692245963.25</c:v>
                </c:pt>
                <c:pt idx="39">
                  <c:v>1914470011608.6807</c:v>
                </c:pt>
                <c:pt idx="40">
                  <c:v>1916191655708.2363</c:v>
                </c:pt>
                <c:pt idx="41">
                  <c:v>1917862322550.8845</c:v>
                </c:pt>
                <c:pt idx="42">
                  <c:v>1919486601955.6401</c:v>
                </c:pt>
                <c:pt idx="43">
                  <c:v>1921068599429.4451</c:v>
                </c:pt>
                <c:pt idx="44">
                  <c:v>1922611996328.4082</c:v>
                </c:pt>
                <c:pt idx="45">
                  <c:v>1924120101573.8037</c:v>
                </c:pt>
                <c:pt idx="46">
                  <c:v>1925595896216.9827</c:v>
                </c:pt>
                <c:pt idx="47">
                  <c:v>1927042071935.9465</c:v>
                </c:pt>
                <c:pt idx="48">
                  <c:v>1928461064370.3384</c:v>
                </c:pt>
              </c:numCache>
            </c:numRef>
          </c:val>
          <c:extLst>
            <c:ext xmlns:c16="http://schemas.microsoft.com/office/drawing/2014/chart" uri="{C3380CC4-5D6E-409C-BE32-E72D297353CC}">
              <c16:uniqueId val="{0000000A-56B2-4638-9889-4C0953213C7A}"/>
            </c:ext>
          </c:extLst>
        </c:ser>
        <c:ser>
          <c:idx val="11"/>
          <c:order val="11"/>
          <c:tx>
            <c:strRef>
              <c:f>'Predicted Energy Consumption'!$B$191</c:f>
              <c:strCache>
                <c:ptCount val="1"/>
                <c:pt idx="0">
                  <c:v>glass and glass products 231</c:v>
                </c:pt>
              </c:strCache>
            </c:strRef>
          </c:tx>
          <c:spPr>
            <a:solidFill>
              <a:schemeClr val="accent6">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Consumption'!$C$191:$AY$191</c:f>
              <c:numCache>
                <c:formatCode>0.00E+00</c:formatCode>
                <c:ptCount val="49"/>
                <c:pt idx="0">
                  <c:v>147626396934342.41</c:v>
                </c:pt>
                <c:pt idx="1">
                  <c:v>157063077087340.94</c:v>
                </c:pt>
                <c:pt idx="2">
                  <c:v>157061653560804.38</c:v>
                </c:pt>
                <c:pt idx="3">
                  <c:v>155067293262247.69</c:v>
                </c:pt>
                <c:pt idx="4">
                  <c:v>151642562903186.56</c:v>
                </c:pt>
                <c:pt idx="5">
                  <c:v>149141079213958.19</c:v>
                </c:pt>
                <c:pt idx="6">
                  <c:v>137741219007505.61</c:v>
                </c:pt>
                <c:pt idx="7">
                  <c:v>140381890589014.78</c:v>
                </c:pt>
                <c:pt idx="8">
                  <c:v>104639514770710.97</c:v>
                </c:pt>
                <c:pt idx="9">
                  <c:v>111888039042841.28</c:v>
                </c:pt>
                <c:pt idx="10">
                  <c:v>107672756793740.56</c:v>
                </c:pt>
                <c:pt idx="11">
                  <c:v>103011278585803.44</c:v>
                </c:pt>
                <c:pt idx="12">
                  <c:v>97967797150760.625</c:v>
                </c:pt>
                <c:pt idx="13">
                  <c:v>92598738327977.281</c:v>
                </c:pt>
                <c:pt idx="14">
                  <c:v>86953793704125.641</c:v>
                </c:pt>
                <c:pt idx="15">
                  <c:v>81076557100320.203</c:v>
                </c:pt>
                <c:pt idx="16">
                  <c:v>75005063959193.016</c:v>
                </c:pt>
                <c:pt idx="17">
                  <c:v>71758874505692.188</c:v>
                </c:pt>
                <c:pt idx="18">
                  <c:v>72570374617237.016</c:v>
                </c:pt>
                <c:pt idx="19">
                  <c:v>73305461486412.969</c:v>
                </c:pt>
                <c:pt idx="20">
                  <c:v>73971177500338.359</c:v>
                </c:pt>
                <c:pt idx="21">
                  <c:v>74573955844220.031</c:v>
                </c:pt>
                <c:pt idx="22">
                  <c:v>75119646104185.641</c:v>
                </c:pt>
                <c:pt idx="23">
                  <c:v>75613548921406.781</c:v>
                </c:pt>
                <c:pt idx="24">
                  <c:v>76060455530230.125</c:v>
                </c:pt>
                <c:pt idx="25">
                  <c:v>76464689231383.656</c:v>
                </c:pt>
                <c:pt idx="26">
                  <c:v>76830146784386.016</c:v>
                </c:pt>
                <c:pt idx="27">
                  <c:v>77160338398974.938</c:v>
                </c:pt>
                <c:pt idx="28">
                  <c:v>77458425512138.172</c:v>
                </c:pt>
                <c:pt idx="29">
                  <c:v>77727255898265.453</c:v>
                </c:pt>
                <c:pt idx="30">
                  <c:v>77969395911007.406</c:v>
                </c:pt>
                <c:pt idx="31">
                  <c:v>78187159825074.063</c:v>
                </c:pt>
                <c:pt idx="32">
                  <c:v>78382636356784.234</c:v>
                </c:pt>
                <c:pt idx="33">
                  <c:v>78557712510429.469</c:v>
                </c:pt>
                <c:pt idx="34">
                  <c:v>78714094936086.938</c:v>
                </c:pt>
                <c:pt idx="35">
                  <c:v>78853329002567</c:v>
                </c:pt>
                <c:pt idx="36">
                  <c:v>78976815793557.141</c:v>
                </c:pt>
                <c:pt idx="37">
                  <c:v>79085827230414.797</c:v>
                </c:pt>
                <c:pt idx="38">
                  <c:v>79120207601697.875</c:v>
                </c:pt>
                <c:pt idx="39">
                  <c:v>79106621750199.016</c:v>
                </c:pt>
                <c:pt idx="40">
                  <c:v>79078155889788.641</c:v>
                </c:pt>
                <c:pt idx="41">
                  <c:v>79035828735484.266</c:v>
                </c:pt>
                <c:pt idx="42">
                  <c:v>78980575640460.094</c:v>
                </c:pt>
                <c:pt idx="43">
                  <c:v>78913256566598.703</c:v>
                </c:pt>
                <c:pt idx="44">
                  <c:v>78834663198085.391</c:v>
                </c:pt>
                <c:pt idx="45">
                  <c:v>78745525295875.172</c:v>
                </c:pt>
                <c:pt idx="46">
                  <c:v>78646516379864.453</c:v>
                </c:pt>
                <c:pt idx="47">
                  <c:v>78538258815665.656</c:v>
                </c:pt>
                <c:pt idx="48">
                  <c:v>78421328373951</c:v>
                </c:pt>
              </c:numCache>
            </c:numRef>
          </c:val>
          <c:extLst>
            <c:ext xmlns:c16="http://schemas.microsoft.com/office/drawing/2014/chart" uri="{C3380CC4-5D6E-409C-BE32-E72D297353CC}">
              <c16:uniqueId val="{0000000B-56B2-4638-9889-4C0953213C7A}"/>
            </c:ext>
          </c:extLst>
        </c:ser>
        <c:ser>
          <c:idx val="12"/>
          <c:order val="12"/>
          <c:tx>
            <c:strRef>
              <c:f>'Predicted Energy Consumption'!$B$192</c:f>
              <c:strCache>
                <c:ptCount val="1"/>
                <c:pt idx="0">
                  <c:v>cement and other nonmetallic minerals 239</c:v>
                </c:pt>
              </c:strCache>
            </c:strRef>
          </c:tx>
          <c:spPr>
            <a:solidFill>
              <a:schemeClr val="accent1">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Consumption'!$C$192:$AY$192</c:f>
              <c:numCache>
                <c:formatCode>0.00E+00</c:formatCode>
                <c:ptCount val="49"/>
                <c:pt idx="0">
                  <c:v>24455297982566.516</c:v>
                </c:pt>
                <c:pt idx="1">
                  <c:v>34497544561266.594</c:v>
                </c:pt>
                <c:pt idx="2">
                  <c:v>32487681576288.117</c:v>
                </c:pt>
                <c:pt idx="3">
                  <c:v>30042683806738.758</c:v>
                </c:pt>
                <c:pt idx="4">
                  <c:v>25845685136004.887</c:v>
                </c:pt>
                <c:pt idx="5">
                  <c:v>17516404842454.549</c:v>
                </c:pt>
                <c:pt idx="6">
                  <c:v>12829421494606.188</c:v>
                </c:pt>
                <c:pt idx="7">
                  <c:v>11174089314797.887</c:v>
                </c:pt>
                <c:pt idx="8">
                  <c:v>10693783935703.5</c:v>
                </c:pt>
                <c:pt idx="9">
                  <c:v>9860434125737.1445</c:v>
                </c:pt>
                <c:pt idx="10">
                  <c:v>8737021533089.749</c:v>
                </c:pt>
                <c:pt idx="11">
                  <c:v>7630634112619.4941</c:v>
                </c:pt>
                <c:pt idx="12">
                  <c:v>6553707400906.7686</c:v>
                </c:pt>
                <c:pt idx="13">
                  <c:v>5514250381190.4297</c:v>
                </c:pt>
                <c:pt idx="14">
                  <c:v>4826073636179.9063</c:v>
                </c:pt>
                <c:pt idx="15">
                  <c:v>4690456581467.7441</c:v>
                </c:pt>
                <c:pt idx="16">
                  <c:v>4551832975606.5244</c:v>
                </c:pt>
                <c:pt idx="17">
                  <c:v>4411138011824.4121</c:v>
                </c:pt>
                <c:pt idx="18">
                  <c:v>4269135531067.4199</c:v>
                </c:pt>
                <c:pt idx="19">
                  <c:v>4126451275215.4233</c:v>
                </c:pt>
                <c:pt idx="20">
                  <c:v>3983597740493.9775</c:v>
                </c:pt>
                <c:pt idx="21">
                  <c:v>3840993640656.9839</c:v>
                </c:pt>
                <c:pt idx="22">
                  <c:v>3698979627181.2192</c:v>
                </c:pt>
                <c:pt idx="23">
                  <c:v>3557831228980.749</c:v>
                </c:pt>
                <c:pt idx="24">
                  <c:v>3417769619217.7231</c:v>
                </c:pt>
                <c:pt idx="25">
                  <c:v>3278970625082.6035</c:v>
                </c:pt>
                <c:pt idx="26">
                  <c:v>3141572286797.2188</c:v>
                </c:pt>
                <c:pt idx="27">
                  <c:v>3005681204576.2671</c:v>
                </c:pt>
                <c:pt idx="28">
                  <c:v>2871377867011.1958</c:v>
                </c:pt>
                <c:pt idx="29">
                  <c:v>2738721121386.1675</c:v>
                </c:pt>
                <c:pt idx="30">
                  <c:v>2607751920806.3882</c:v>
                </c:pt>
                <c:pt idx="31">
                  <c:v>2478496462153.4204</c:v>
                </c:pt>
                <c:pt idx="32">
                  <c:v>2350968811428.7334</c:v>
                </c:pt>
                <c:pt idx="33">
                  <c:v>2225173098243.7734</c:v>
                </c:pt>
                <c:pt idx="34">
                  <c:v>2101105348588.5759</c:v>
                </c:pt>
                <c:pt idx="35">
                  <c:v>1978755014231.9814</c:v>
                </c:pt>
                <c:pt idx="36">
                  <c:v>1858106247917.1533</c:v>
                </c:pt>
                <c:pt idx="37">
                  <c:v>1739138965703.3376</c:v>
                </c:pt>
                <c:pt idx="38">
                  <c:v>1621829731180.3286</c:v>
                </c:pt>
                <c:pt idx="39">
                  <c:v>1506152490681.8376</c:v>
                </c:pt>
                <c:pt idx="40">
                  <c:v>1392079183901.3491</c:v>
                </c:pt>
                <c:pt idx="41">
                  <c:v>1279580250341.1189</c:v>
                </c:pt>
                <c:pt idx="42">
                  <c:v>1168625048687.9729</c:v>
                </c:pt>
                <c:pt idx="43">
                  <c:v>1059182203412.4801</c:v>
                </c:pt>
                <c:pt idx="44">
                  <c:v>1012543167422.0518</c:v>
                </c:pt>
                <c:pt idx="45">
                  <c:v>1013323215783.465</c:v>
                </c:pt>
                <c:pt idx="46">
                  <c:v>1014038636903.3873</c:v>
                </c:pt>
                <c:pt idx="47">
                  <c:v>1014694459380.3416</c:v>
                </c:pt>
                <c:pt idx="48">
                  <c:v>1015295288454.5762</c:v>
                </c:pt>
              </c:numCache>
            </c:numRef>
          </c:val>
          <c:extLst>
            <c:ext xmlns:c16="http://schemas.microsoft.com/office/drawing/2014/chart" uri="{C3380CC4-5D6E-409C-BE32-E72D297353CC}">
              <c16:uniqueId val="{0000000C-56B2-4638-9889-4C0953213C7A}"/>
            </c:ext>
          </c:extLst>
        </c:ser>
        <c:ser>
          <c:idx val="13"/>
          <c:order val="13"/>
          <c:tx>
            <c:strRef>
              <c:f>'Predicted Energy Consumption'!$B$193</c:f>
              <c:strCache>
                <c:ptCount val="1"/>
                <c:pt idx="0">
                  <c:v>iron and steel 241</c:v>
                </c:pt>
              </c:strCache>
            </c:strRef>
          </c:tx>
          <c:spPr>
            <a:solidFill>
              <a:schemeClr val="accent2">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Consumption'!$C$193:$AY$193</c:f>
              <c:numCache>
                <c:formatCode>0.00E+00</c:formatCode>
                <c:ptCount val="49"/>
                <c:pt idx="0">
                  <c:v>115658743184069.38</c:v>
                </c:pt>
                <c:pt idx="1">
                  <c:v>125972272937020.34</c:v>
                </c:pt>
                <c:pt idx="2">
                  <c:v>127977639951477.45</c:v>
                </c:pt>
                <c:pt idx="3">
                  <c:v>124653415835758.84</c:v>
                </c:pt>
                <c:pt idx="4">
                  <c:v>118321446490249.78</c:v>
                </c:pt>
                <c:pt idx="5">
                  <c:v>108692816498766.39</c:v>
                </c:pt>
                <c:pt idx="6">
                  <c:v>89900075052898.859</c:v>
                </c:pt>
                <c:pt idx="7">
                  <c:v>119185825091629.03</c:v>
                </c:pt>
                <c:pt idx="8">
                  <c:v>121909910172053.91</c:v>
                </c:pt>
                <c:pt idx="9">
                  <c:v>133140053016076.75</c:v>
                </c:pt>
                <c:pt idx="10">
                  <c:v>139951669835890.58</c:v>
                </c:pt>
                <c:pt idx="11">
                  <c:v>142598309831955.03</c:v>
                </c:pt>
                <c:pt idx="12">
                  <c:v>144899430520181.44</c:v>
                </c:pt>
                <c:pt idx="13">
                  <c:v>146934430405437.69</c:v>
                </c:pt>
                <c:pt idx="14">
                  <c:v>148726123705143.44</c:v>
                </c:pt>
                <c:pt idx="15">
                  <c:v>150296599011671.91</c:v>
                </c:pt>
                <c:pt idx="16">
                  <c:v>151666789185531.91</c:v>
                </c:pt>
                <c:pt idx="17">
                  <c:v>152856217532032.16</c:v>
                </c:pt>
                <c:pt idx="18">
                  <c:v>153882874096040.44</c:v>
                </c:pt>
                <c:pt idx="19">
                  <c:v>154763184286931.31</c:v>
                </c:pt>
                <c:pt idx="20">
                  <c:v>155512040216782.53</c:v>
                </c:pt>
                <c:pt idx="21">
                  <c:v>156142872334132.09</c:v>
                </c:pt>
                <c:pt idx="22">
                  <c:v>156667744895602.69</c:v>
                </c:pt>
                <c:pt idx="23">
                  <c:v>157097463542984.56</c:v>
                </c:pt>
                <c:pt idx="24">
                  <c:v>157441686879381.31</c:v>
                </c:pt>
                <c:pt idx="25">
                  <c:v>157709036647087.56</c:v>
                </c:pt>
                <c:pt idx="26">
                  <c:v>157907203086815.78</c:v>
                </c:pt>
                <c:pt idx="27">
                  <c:v>158043043468433.47</c:v>
                </c:pt>
                <c:pt idx="28">
                  <c:v>158122672766481.31</c:v>
                </c:pt>
                <c:pt idx="29">
                  <c:v>158151546120730.66</c:v>
                </c:pt>
                <c:pt idx="30">
                  <c:v>158134533159641.91</c:v>
                </c:pt>
                <c:pt idx="31">
                  <c:v>158075984538507.69</c:v>
                </c:pt>
                <c:pt idx="32">
                  <c:v>157979791203352.44</c:v>
                </c:pt>
                <c:pt idx="33">
                  <c:v>157849436972283</c:v>
                </c:pt>
                <c:pt idx="34">
                  <c:v>157688045053864.19</c:v>
                </c:pt>
                <c:pt idx="35">
                  <c:v>157498419115878.53</c:v>
                </c:pt>
                <c:pt idx="36">
                  <c:v>157283079490384.53</c:v>
                </c:pt>
                <c:pt idx="37">
                  <c:v>157044295061459.5</c:v>
                </c:pt>
                <c:pt idx="38">
                  <c:v>156784111336436.59</c:v>
                </c:pt>
                <c:pt idx="39">
                  <c:v>156504375153915.41</c:v>
                </c:pt>
                <c:pt idx="40">
                  <c:v>156206756434879.47</c:v>
                </c:pt>
                <c:pt idx="41">
                  <c:v>155892767338625.41</c:v>
                </c:pt>
                <c:pt idx="42">
                  <c:v>155563779143605.22</c:v>
                </c:pt>
                <c:pt idx="43">
                  <c:v>155221037135322.13</c:v>
                </c:pt>
                <c:pt idx="44">
                  <c:v>154865673749113.44</c:v>
                </c:pt>
                <c:pt idx="45">
                  <c:v>154498720184970.03</c:v>
                </c:pt>
                <c:pt idx="46">
                  <c:v>154121116684324.47</c:v>
                </c:pt>
                <c:pt idx="47">
                  <c:v>153733721634672.59</c:v>
                </c:pt>
                <c:pt idx="48">
                  <c:v>153337319646764.91</c:v>
                </c:pt>
              </c:numCache>
            </c:numRef>
          </c:val>
          <c:extLst>
            <c:ext xmlns:c16="http://schemas.microsoft.com/office/drawing/2014/chart" uri="{C3380CC4-5D6E-409C-BE32-E72D297353CC}">
              <c16:uniqueId val="{0000000D-56B2-4638-9889-4C0953213C7A}"/>
            </c:ext>
          </c:extLst>
        </c:ser>
        <c:ser>
          <c:idx val="14"/>
          <c:order val="14"/>
          <c:tx>
            <c:strRef>
              <c:f>'Predicted Energy Consumption'!$B$194</c:f>
              <c:strCache>
                <c:ptCount val="1"/>
                <c:pt idx="0">
                  <c:v>other metals 242</c:v>
                </c:pt>
              </c:strCache>
            </c:strRef>
          </c:tx>
          <c:spPr>
            <a:solidFill>
              <a:schemeClr val="accent3">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Consumption'!$C$194:$AY$194</c:f>
              <c:numCache>
                <c:formatCode>0.00E+00</c:formatCode>
                <c:ptCount val="49"/>
                <c:pt idx="0">
                  <c:v>30575952922302.645</c:v>
                </c:pt>
                <c:pt idx="1">
                  <c:v>27731365405916.664</c:v>
                </c:pt>
                <c:pt idx="2">
                  <c:v>25321275835776.844</c:v>
                </c:pt>
                <c:pt idx="3">
                  <c:v>24131359586319.527</c:v>
                </c:pt>
                <c:pt idx="4">
                  <c:v>26243535827984.84</c:v>
                </c:pt>
                <c:pt idx="5">
                  <c:v>27055847896582.914</c:v>
                </c:pt>
                <c:pt idx="6">
                  <c:v>23923815786623.996</c:v>
                </c:pt>
                <c:pt idx="7">
                  <c:v>21636671840642.371</c:v>
                </c:pt>
                <c:pt idx="8">
                  <c:v>14066922144453.301</c:v>
                </c:pt>
                <c:pt idx="9">
                  <c:v>15450695083305.883</c:v>
                </c:pt>
                <c:pt idx="10">
                  <c:v>15593695491549.5</c:v>
                </c:pt>
                <c:pt idx="11">
                  <c:v>15623421353640.4</c:v>
                </c:pt>
                <c:pt idx="12">
                  <c:v>15628225188334.27</c:v>
                </c:pt>
                <c:pt idx="13">
                  <c:v>15610917311116.346</c:v>
                </c:pt>
                <c:pt idx="14">
                  <c:v>15574152546559.898</c:v>
                </c:pt>
                <c:pt idx="15">
                  <c:v>15520399433043.375</c:v>
                </c:pt>
                <c:pt idx="16">
                  <c:v>15451919362389.846</c:v>
                </c:pt>
                <c:pt idx="17">
                  <c:v>15370757803434.336</c:v>
                </c:pt>
                <c:pt idx="18">
                  <c:v>15278745673999.271</c:v>
                </c:pt>
                <c:pt idx="19">
                  <c:v>15177508010234.336</c:v>
                </c:pt>
                <c:pt idx="20">
                  <c:v>15068477294650.828</c:v>
                </c:pt>
                <c:pt idx="21">
                  <c:v>14952909346055.725</c:v>
                </c:pt>
                <c:pt idx="22">
                  <c:v>14831900239349.623</c:v>
                </c:pt>
                <c:pt idx="23">
                  <c:v>14706403205020.395</c:v>
                </c:pt>
                <c:pt idx="24">
                  <c:v>14577244833305.729</c:v>
                </c:pt>
                <c:pt idx="25">
                  <c:v>14445140184074.266</c:v>
                </c:pt>
                <c:pt idx="26">
                  <c:v>14310706598143.381</c:v>
                </c:pt>
                <c:pt idx="27">
                  <c:v>14174476137713.592</c:v>
                </c:pt>
                <c:pt idx="28">
                  <c:v>14036906669252.996</c:v>
                </c:pt>
                <c:pt idx="29">
                  <c:v>13898391654689.631</c:v>
                </c:pt>
                <c:pt idx="30">
                  <c:v>13759268746262.148</c:v>
                </c:pt>
                <c:pt idx="31">
                  <c:v>13619827294295.91</c:v>
                </c:pt>
                <c:pt idx="32">
                  <c:v>13480314880893.545</c:v>
                </c:pt>
                <c:pt idx="33">
                  <c:v>13340942989853.24</c:v>
                </c:pt>
                <c:pt idx="34">
                  <c:v>13201891916671.441</c:v>
                </c:pt>
                <c:pt idx="35">
                  <c:v>13063315014032.291</c:v>
                </c:pt>
                <c:pt idx="36">
                  <c:v>12925342358890.043</c:v>
                </c:pt>
                <c:pt idx="37">
                  <c:v>12788083917870.283</c:v>
                </c:pt>
                <c:pt idx="38">
                  <c:v>12651632278699.277</c:v>
                </c:pt>
                <c:pt idx="39">
                  <c:v>12516065006977.877</c:v>
                </c:pt>
                <c:pt idx="40">
                  <c:v>12381446679969.32</c:v>
                </c:pt>
                <c:pt idx="41">
                  <c:v>12247830642221.313</c:v>
                </c:pt>
                <c:pt idx="42">
                  <c:v>12115260521766.334</c:v>
                </c:pt>
                <c:pt idx="43">
                  <c:v>11983771540312.199</c:v>
                </c:pt>
                <c:pt idx="44">
                  <c:v>11853391646180.756</c:v>
                </c:pt>
                <c:pt idx="45">
                  <c:v>11724142494712.27</c:v>
                </c:pt>
                <c:pt idx="46">
                  <c:v>11596040297362.195</c:v>
                </c:pt>
                <c:pt idx="47">
                  <c:v>11469096557705.619</c:v>
                </c:pt>
                <c:pt idx="48">
                  <c:v>11343318709977.387</c:v>
                </c:pt>
              </c:numCache>
            </c:numRef>
          </c:val>
          <c:extLst>
            <c:ext xmlns:c16="http://schemas.microsoft.com/office/drawing/2014/chart" uri="{C3380CC4-5D6E-409C-BE32-E72D297353CC}">
              <c16:uniqueId val="{0000000E-56B2-4638-9889-4C0953213C7A}"/>
            </c:ext>
          </c:extLst>
        </c:ser>
        <c:ser>
          <c:idx val="15"/>
          <c:order val="15"/>
          <c:tx>
            <c:strRef>
              <c:f>'Predicted Energy Consumption'!$B$195</c:f>
              <c:strCache>
                <c:ptCount val="1"/>
                <c:pt idx="0">
                  <c:v>metal products except machinery and vehicles 25</c:v>
                </c:pt>
              </c:strCache>
            </c:strRef>
          </c:tx>
          <c:spPr>
            <a:solidFill>
              <a:schemeClr val="accent4">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Consumption'!$C$195:$AY$195</c:f>
              <c:numCache>
                <c:formatCode>0.00E+00</c:formatCode>
                <c:ptCount val="49"/>
                <c:pt idx="0">
                  <c:v>25685288129533.617</c:v>
                </c:pt>
                <c:pt idx="1">
                  <c:v>26382425347435.398</c:v>
                </c:pt>
                <c:pt idx="2">
                  <c:v>22182076427518.031</c:v>
                </c:pt>
                <c:pt idx="3">
                  <c:v>21593988507812.168</c:v>
                </c:pt>
                <c:pt idx="4">
                  <c:v>18607876445592.906</c:v>
                </c:pt>
                <c:pt idx="5">
                  <c:v>16330136172412.105</c:v>
                </c:pt>
                <c:pt idx="6">
                  <c:v>15874167514449.59</c:v>
                </c:pt>
                <c:pt idx="7">
                  <c:v>13637883435270.275</c:v>
                </c:pt>
                <c:pt idx="8">
                  <c:v>9740518001961.6973</c:v>
                </c:pt>
                <c:pt idx="9">
                  <c:v>10895597087207.535</c:v>
                </c:pt>
                <c:pt idx="10">
                  <c:v>11057810683146.83</c:v>
                </c:pt>
                <c:pt idx="11">
                  <c:v>11195883968973.564</c:v>
                </c:pt>
                <c:pt idx="12">
                  <c:v>11311809706601.506</c:v>
                </c:pt>
                <c:pt idx="13">
                  <c:v>11407595425203.396</c:v>
                </c:pt>
                <c:pt idx="14">
                  <c:v>11485194826196.061</c:v>
                </c:pt>
                <c:pt idx="15">
                  <c:v>11546462403445.088</c:v>
                </c:pt>
                <c:pt idx="16">
                  <c:v>11593126171732.652</c:v>
                </c:pt>
                <c:pt idx="17">
                  <c:v>11626773886962.838</c:v>
                </c:pt>
                <c:pt idx="18">
                  <c:v>11648848891170.283</c:v>
                </c:pt>
                <c:pt idx="19">
                  <c:v>11660652510831.939</c:v>
                </c:pt>
                <c:pt idx="20">
                  <c:v>11663350667071.883</c:v>
                </c:pt>
                <c:pt idx="21">
                  <c:v>11657982974243.227</c:v>
                </c:pt>
                <c:pt idx="22">
                  <c:v>11645473099144.146</c:v>
                </c:pt>
                <c:pt idx="23">
                  <c:v>11626639535709.518</c:v>
                </c:pt>
                <c:pt idx="24">
                  <c:v>11602206236226.322</c:v>
                </c:pt>
                <c:pt idx="25">
                  <c:v>11572812748559.428</c:v>
                </c:pt>
                <c:pt idx="26">
                  <c:v>11539023656892.037</c:v>
                </c:pt>
                <c:pt idx="27">
                  <c:v>11501337225881.291</c:v>
                </c:pt>
                <c:pt idx="28">
                  <c:v>11460193216892.16</c:v>
                </c:pt>
                <c:pt idx="29">
                  <c:v>11415979889445.949</c:v>
                </c:pt>
                <c:pt idx="30">
                  <c:v>11369040228295.877</c:v>
                </c:pt>
                <c:pt idx="31">
                  <c:v>11319677451889.891</c:v>
                </c:pt>
                <c:pt idx="32">
                  <c:v>11268159865244.723</c:v>
                </c:pt>
                <c:pt idx="33">
                  <c:v>11214725122184.355</c:v>
                </c:pt>
                <c:pt idx="34">
                  <c:v>11159583960448.551</c:v>
                </c:pt>
                <c:pt idx="35">
                  <c:v>11102923469697.49</c:v>
                </c:pt>
                <c:pt idx="36">
                  <c:v>11044909947851.521</c:v>
                </c:pt>
                <c:pt idx="37">
                  <c:v>10985691396131.721</c:v>
                </c:pt>
                <c:pt idx="38">
                  <c:v>10925399698000.551</c:v>
                </c:pt>
                <c:pt idx="39">
                  <c:v>10864152522197.217</c:v>
                </c:pt>
                <c:pt idx="40">
                  <c:v>10802054985361.654</c:v>
                </c:pt>
                <c:pt idx="41">
                  <c:v>10739201105423.076</c:v>
                </c:pt>
                <c:pt idx="42">
                  <c:v>10675675073024.445</c:v>
                </c:pt>
                <c:pt idx="43">
                  <c:v>10611552364762.707</c:v>
                </c:pt>
                <c:pt idx="44">
                  <c:v>10546900718930.207</c:v>
                </c:pt>
                <c:pt idx="45">
                  <c:v>10481780991720.879</c:v>
                </c:pt>
                <c:pt idx="46">
                  <c:v>10416247909477.756</c:v>
                </c:pt>
                <c:pt idx="47">
                  <c:v>10350350730481.814</c:v>
                </c:pt>
                <c:pt idx="48">
                  <c:v>10284133827969.377</c:v>
                </c:pt>
              </c:numCache>
            </c:numRef>
          </c:val>
          <c:extLst>
            <c:ext xmlns:c16="http://schemas.microsoft.com/office/drawing/2014/chart" uri="{C3380CC4-5D6E-409C-BE32-E72D297353CC}">
              <c16:uniqueId val="{0000000F-56B2-4638-9889-4C0953213C7A}"/>
            </c:ext>
          </c:extLst>
        </c:ser>
        <c:ser>
          <c:idx val="16"/>
          <c:order val="16"/>
          <c:tx>
            <c:strRef>
              <c:f>'Predicted Energy Consumption'!$B$196</c:f>
              <c:strCache>
                <c:ptCount val="1"/>
                <c:pt idx="0">
                  <c:v>computers and electronics 26</c:v>
                </c:pt>
              </c:strCache>
            </c:strRef>
          </c:tx>
          <c:spPr>
            <a:solidFill>
              <a:schemeClr val="accent5">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Consumption'!$C$196:$AY$196</c:f>
              <c:numCache>
                <c:formatCode>0.00E+00</c:formatCode>
                <c:ptCount val="49"/>
                <c:pt idx="0">
                  <c:v>18107545586330.809</c:v>
                </c:pt>
                <c:pt idx="1">
                  <c:v>16960309541907.191</c:v>
                </c:pt>
                <c:pt idx="2">
                  <c:v>15392086115630.75</c:v>
                </c:pt>
                <c:pt idx="3">
                  <c:v>15777441165792.313</c:v>
                </c:pt>
                <c:pt idx="4">
                  <c:v>14298197673611.307</c:v>
                </c:pt>
                <c:pt idx="5">
                  <c:v>13382265118950.813</c:v>
                </c:pt>
                <c:pt idx="6">
                  <c:v>10365318859660.367</c:v>
                </c:pt>
                <c:pt idx="7">
                  <c:v>8600396651987.666</c:v>
                </c:pt>
                <c:pt idx="8">
                  <c:v>5380013200249.0674</c:v>
                </c:pt>
                <c:pt idx="9">
                  <c:v>6027217079763.6357</c:v>
                </c:pt>
                <c:pt idx="10">
                  <c:v>5764436159528.2959</c:v>
                </c:pt>
                <c:pt idx="11">
                  <c:v>5436668768544.083</c:v>
                </c:pt>
                <c:pt idx="12">
                  <c:v>5053625217828.2549</c:v>
                </c:pt>
                <c:pt idx="13">
                  <c:v>4623183878493.4551</c:v>
                </c:pt>
                <c:pt idx="14">
                  <c:v>4152059174041.9966</c:v>
                </c:pt>
                <c:pt idx="15">
                  <c:v>3646128267349.2886</c:v>
                </c:pt>
                <c:pt idx="16">
                  <c:v>3602333154843.208</c:v>
                </c:pt>
                <c:pt idx="17">
                  <c:v>3636872025676.7578</c:v>
                </c:pt>
                <c:pt idx="18">
                  <c:v>3664952358243.6333</c:v>
                </c:pt>
                <c:pt idx="19">
                  <c:v>3687229200901.4805</c:v>
                </c:pt>
                <c:pt idx="20">
                  <c:v>3704290759452.0728</c:v>
                </c:pt>
                <c:pt idx="21">
                  <c:v>3716665283754.0781</c:v>
                </c:pt>
                <c:pt idx="22">
                  <c:v>3724827042853.5283</c:v>
                </c:pt>
                <c:pt idx="23">
                  <c:v>3729201679564.854</c:v>
                </c:pt>
                <c:pt idx="24">
                  <c:v>3730171078796.6235</c:v>
                </c:pt>
                <c:pt idx="25">
                  <c:v>3728077812384.3184</c:v>
                </c:pt>
                <c:pt idx="26">
                  <c:v>3713860833983.5205</c:v>
                </c:pt>
                <c:pt idx="27">
                  <c:v>3689194609770.0806</c:v>
                </c:pt>
                <c:pt idx="28">
                  <c:v>3660643596927.2896</c:v>
                </c:pt>
                <c:pt idx="29">
                  <c:v>3628490102296.6611</c:v>
                </c:pt>
                <c:pt idx="30">
                  <c:v>3592992494527.4951</c:v>
                </c:pt>
                <c:pt idx="31">
                  <c:v>3554387336390.7246</c:v>
                </c:pt>
                <c:pt idx="32">
                  <c:v>3512891357794.6152</c:v>
                </c:pt>
                <c:pt idx="33">
                  <c:v>3468703267974.0552</c:v>
                </c:pt>
                <c:pt idx="34">
                  <c:v>3422005410716.5679</c:v>
                </c:pt>
                <c:pt idx="35">
                  <c:v>3372965269900.8354</c:v>
                </c:pt>
                <c:pt idx="36">
                  <c:v>3321736834627.1992</c:v>
                </c:pt>
                <c:pt idx="37">
                  <c:v>3268461834235.856</c:v>
                </c:pt>
                <c:pt idx="38">
                  <c:v>3213270853846.8857</c:v>
                </c:pt>
                <c:pt idx="39">
                  <c:v>3156284340940.4717</c:v>
                </c:pt>
                <c:pt idx="40">
                  <c:v>3097613513089.9502</c:v>
                </c:pt>
                <c:pt idx="41">
                  <c:v>3037361176377.8984</c:v>
                </c:pt>
                <c:pt idx="42">
                  <c:v>2975622463346.9341</c:v>
                </c:pt>
                <c:pt idx="43">
                  <c:v>2912485498619.6519</c:v>
                </c:pt>
                <c:pt idx="44">
                  <c:v>2848031999601.3223</c:v>
                </c:pt>
                <c:pt idx="45">
                  <c:v>2782337818979.8057</c:v>
                </c:pt>
                <c:pt idx="46">
                  <c:v>2715473435076.0049</c:v>
                </c:pt>
                <c:pt idx="47">
                  <c:v>2647504395479.7729</c:v>
                </c:pt>
                <c:pt idx="48">
                  <c:v>2578491718840.1387</c:v>
                </c:pt>
              </c:numCache>
            </c:numRef>
          </c:val>
          <c:extLst>
            <c:ext xmlns:c16="http://schemas.microsoft.com/office/drawing/2014/chart" uri="{C3380CC4-5D6E-409C-BE32-E72D297353CC}">
              <c16:uniqueId val="{00000010-56B2-4638-9889-4C0953213C7A}"/>
            </c:ext>
          </c:extLst>
        </c:ser>
        <c:ser>
          <c:idx val="17"/>
          <c:order val="17"/>
          <c:tx>
            <c:strRef>
              <c:f>'Predicted Energy Consumption'!$B$197</c:f>
              <c:strCache>
                <c:ptCount val="1"/>
                <c:pt idx="0">
                  <c:v>appliances and electrical equipment 27</c:v>
                </c:pt>
              </c:strCache>
            </c:strRef>
          </c:tx>
          <c:spPr>
            <a:solidFill>
              <a:schemeClr val="accent6">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Consumption'!$C$197:$AY$197</c:f>
              <c:numCache>
                <c:formatCode>0.00E+00</c:formatCode>
                <c:ptCount val="49"/>
                <c:pt idx="0">
                  <c:v>24891461906969.195</c:v>
                </c:pt>
                <c:pt idx="1">
                  <c:v>23456169926928.516</c:v>
                </c:pt>
                <c:pt idx="2">
                  <c:v>21520503867164.945</c:v>
                </c:pt>
                <c:pt idx="3">
                  <c:v>21086752421684.594</c:v>
                </c:pt>
                <c:pt idx="4">
                  <c:v>18855421919133.473</c:v>
                </c:pt>
                <c:pt idx="5">
                  <c:v>15857221586895.141</c:v>
                </c:pt>
                <c:pt idx="6">
                  <c:v>12740479094068.813</c:v>
                </c:pt>
                <c:pt idx="7">
                  <c:v>10604032383688.504</c:v>
                </c:pt>
                <c:pt idx="8">
                  <c:v>6861040389473.2207</c:v>
                </c:pt>
                <c:pt idx="9">
                  <c:v>7155391234207.8467</c:v>
                </c:pt>
                <c:pt idx="10">
                  <c:v>7139999984291.0029</c:v>
                </c:pt>
                <c:pt idx="11">
                  <c:v>6818000600692.4727</c:v>
                </c:pt>
                <c:pt idx="12">
                  <c:v>6483029546944.5781</c:v>
                </c:pt>
                <c:pt idx="13">
                  <c:v>6137519647043.0205</c:v>
                </c:pt>
                <c:pt idx="14">
                  <c:v>5783693488593.8691</c:v>
                </c:pt>
                <c:pt idx="15">
                  <c:v>5423543665535.7559</c:v>
                </c:pt>
                <c:pt idx="16">
                  <c:v>5058827735497.4336</c:v>
                </c:pt>
                <c:pt idx="17">
                  <c:v>4691074747485.7773</c:v>
                </c:pt>
                <c:pt idx="18">
                  <c:v>4321599437185.8037</c:v>
                </c:pt>
                <c:pt idx="19">
                  <c:v>3951520768635.4668</c:v>
                </c:pt>
                <c:pt idx="20">
                  <c:v>3581782360617.7334</c:v>
                </c:pt>
                <c:pt idx="21">
                  <c:v>3213173121390.3857</c:v>
                </c:pt>
                <c:pt idx="22">
                  <c:v>2846347033339.8193</c:v>
                </c:pt>
                <c:pt idx="23">
                  <c:v>2578210254500.9619</c:v>
                </c:pt>
                <c:pt idx="24">
                  <c:v>2600911989687.0508</c:v>
                </c:pt>
                <c:pt idx="25">
                  <c:v>2622073156287.2373</c:v>
                </c:pt>
                <c:pt idx="26">
                  <c:v>2641823182365.1787</c:v>
                </c:pt>
                <c:pt idx="27">
                  <c:v>2660279338220.2388</c:v>
                </c:pt>
                <c:pt idx="28">
                  <c:v>2677547845941.2715</c:v>
                </c:pt>
                <c:pt idx="29">
                  <c:v>2693724926468.436</c:v>
                </c:pt>
                <c:pt idx="30">
                  <c:v>2708897773122.5308</c:v>
                </c:pt>
                <c:pt idx="31">
                  <c:v>2723145446848.8071</c:v>
                </c:pt>
                <c:pt idx="32">
                  <c:v>2736539692670.5029</c:v>
                </c:pt>
                <c:pt idx="33">
                  <c:v>2749145679618.5059</c:v>
                </c:pt>
                <c:pt idx="34">
                  <c:v>2761022668115.7622</c:v>
                </c:pt>
                <c:pt idx="35">
                  <c:v>2772224609766.5161</c:v>
                </c:pt>
                <c:pt idx="36">
                  <c:v>2782800684955.8242</c:v>
                </c:pt>
                <c:pt idx="37">
                  <c:v>2792795783775.4199</c:v>
                </c:pt>
                <c:pt idx="38">
                  <c:v>2802250935675.2437</c:v>
                </c:pt>
                <c:pt idx="39">
                  <c:v>2811203692981.8057</c:v>
                </c:pt>
                <c:pt idx="40">
                  <c:v>2819688473085.5264</c:v>
                </c:pt>
                <c:pt idx="41">
                  <c:v>2827736863718.6284</c:v>
                </c:pt>
                <c:pt idx="42">
                  <c:v>2835377895352.7837</c:v>
                </c:pt>
                <c:pt idx="43">
                  <c:v>2842638284358.4756</c:v>
                </c:pt>
                <c:pt idx="44">
                  <c:v>2849542650197.3472</c:v>
                </c:pt>
                <c:pt idx="45">
                  <c:v>2856113709572.564</c:v>
                </c:pt>
                <c:pt idx="46">
                  <c:v>2862372450141.9087</c:v>
                </c:pt>
                <c:pt idx="47">
                  <c:v>2868338286107.708</c:v>
                </c:pt>
                <c:pt idx="48">
                  <c:v>2874029197733.2949</c:v>
                </c:pt>
              </c:numCache>
            </c:numRef>
          </c:val>
          <c:extLst>
            <c:ext xmlns:c16="http://schemas.microsoft.com/office/drawing/2014/chart" uri="{C3380CC4-5D6E-409C-BE32-E72D297353CC}">
              <c16:uniqueId val="{00000011-56B2-4638-9889-4C0953213C7A}"/>
            </c:ext>
          </c:extLst>
        </c:ser>
        <c:ser>
          <c:idx val="18"/>
          <c:order val="18"/>
          <c:tx>
            <c:strRef>
              <c:f>'Predicted Energy Consumption'!$B$198</c:f>
              <c:strCache>
                <c:ptCount val="1"/>
                <c:pt idx="0">
                  <c:v>other machinery 28</c:v>
                </c:pt>
              </c:strCache>
            </c:strRef>
          </c:tx>
          <c:spPr>
            <a:solidFill>
              <a:schemeClr val="accent1">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Consumption'!$C$198:$AY$198</c:f>
              <c:numCache>
                <c:formatCode>0.00E+00</c:formatCode>
                <c:ptCount val="49"/>
                <c:pt idx="0">
                  <c:v>5861731585109.9258</c:v>
                </c:pt>
                <c:pt idx="1">
                  <c:v>4560158497770.5215</c:v>
                </c:pt>
                <c:pt idx="2">
                  <c:v>3916510296587.6167</c:v>
                </c:pt>
                <c:pt idx="3">
                  <c:v>3956301744594.8477</c:v>
                </c:pt>
                <c:pt idx="4">
                  <c:v>3841522512765.5566</c:v>
                </c:pt>
                <c:pt idx="5">
                  <c:v>4872434478231.6504</c:v>
                </c:pt>
                <c:pt idx="6">
                  <c:v>3307303779226.4746</c:v>
                </c:pt>
                <c:pt idx="7">
                  <c:v>3342898008669.3994</c:v>
                </c:pt>
                <c:pt idx="8">
                  <c:v>2905498699429.0396</c:v>
                </c:pt>
                <c:pt idx="9">
                  <c:v>849821815535.41577</c:v>
                </c:pt>
                <c:pt idx="10">
                  <c:v>644385424766.91064</c:v>
                </c:pt>
                <c:pt idx="11">
                  <c:v>616353558112.84937</c:v>
                </c:pt>
                <c:pt idx="12">
                  <c:v>587776026880.79919</c:v>
                </c:pt>
                <c:pt idx="13">
                  <c:v>558997375110.59875</c:v>
                </c:pt>
                <c:pt idx="14">
                  <c:v>530249169853.9613</c:v>
                </c:pt>
                <c:pt idx="15">
                  <c:v>501693124328.60046</c:v>
                </c:pt>
                <c:pt idx="16">
                  <c:v>473444620725.17212</c:v>
                </c:pt>
                <c:pt idx="17">
                  <c:v>445586539506.1192</c:v>
                </c:pt>
                <c:pt idx="18">
                  <c:v>418177999370.7464</c:v>
                </c:pt>
                <c:pt idx="19">
                  <c:v>391260251792.19244</c:v>
                </c:pt>
                <c:pt idx="20">
                  <c:v>380865208953.81842</c:v>
                </c:pt>
                <c:pt idx="21">
                  <c:v>381829149214.00494</c:v>
                </c:pt>
                <c:pt idx="22">
                  <c:v>382611903017.60162</c:v>
                </c:pt>
                <c:pt idx="23">
                  <c:v>383236108348.31732</c:v>
                </c:pt>
                <c:pt idx="24">
                  <c:v>383721668082.21613</c:v>
                </c:pt>
                <c:pt idx="25">
                  <c:v>384086053881.0235</c:v>
                </c:pt>
                <c:pt idx="26">
                  <c:v>384344587641.7829</c:v>
                </c:pt>
                <c:pt idx="27">
                  <c:v>384510697941.1554</c:v>
                </c:pt>
                <c:pt idx="28">
                  <c:v>384596150883.11517</c:v>
                </c:pt>
                <c:pt idx="29">
                  <c:v>384611256014.97668</c:v>
                </c:pt>
                <c:pt idx="30">
                  <c:v>384565048731.0351</c:v>
                </c:pt>
                <c:pt idx="31">
                  <c:v>384465450991.86169</c:v>
                </c:pt>
                <c:pt idx="32">
                  <c:v>384319412364.1969</c:v>
                </c:pt>
                <c:pt idx="33">
                  <c:v>384133033412.37811</c:v>
                </c:pt>
                <c:pt idx="34">
                  <c:v>383911673403.948</c:v>
                </c:pt>
                <c:pt idx="35">
                  <c:v>383660044168.7561</c:v>
                </c:pt>
                <c:pt idx="36">
                  <c:v>383382291799.1825</c:v>
                </c:pt>
                <c:pt idx="37">
                  <c:v>383082067716.03387</c:v>
                </c:pt>
                <c:pt idx="38">
                  <c:v>382762590462.06464</c:v>
                </c:pt>
                <c:pt idx="39">
                  <c:v>382426699429.18286</c:v>
                </c:pt>
                <c:pt idx="40">
                  <c:v>382076901580.44299</c:v>
                </c:pt>
                <c:pt idx="41">
                  <c:v>381715412095.71149</c:v>
                </c:pt>
                <c:pt idx="42">
                  <c:v>381344189750.85602</c:v>
                </c:pt>
                <c:pt idx="43">
                  <c:v>380964967734.61835</c:v>
                </c:pt>
                <c:pt idx="44">
                  <c:v>380579280513.80188</c:v>
                </c:pt>
                <c:pt idx="45">
                  <c:v>380188487275.61774</c:v>
                </c:pt>
                <c:pt idx="46">
                  <c:v>379793792404.48773</c:v>
                </c:pt>
                <c:pt idx="47">
                  <c:v>379396263388.40436</c:v>
                </c:pt>
                <c:pt idx="48">
                  <c:v>378996846496.14172</c:v>
                </c:pt>
              </c:numCache>
            </c:numRef>
          </c:val>
          <c:extLst>
            <c:ext xmlns:c16="http://schemas.microsoft.com/office/drawing/2014/chart" uri="{C3380CC4-5D6E-409C-BE32-E72D297353CC}">
              <c16:uniqueId val="{00000012-56B2-4638-9889-4C0953213C7A}"/>
            </c:ext>
          </c:extLst>
        </c:ser>
        <c:ser>
          <c:idx val="19"/>
          <c:order val="19"/>
          <c:tx>
            <c:strRef>
              <c:f>'Predicted Energy Consumption'!$B$199</c:f>
              <c:strCache>
                <c:ptCount val="1"/>
                <c:pt idx="0">
                  <c:v>road vehicles 29</c:v>
                </c:pt>
              </c:strCache>
            </c:strRef>
          </c:tx>
          <c:spPr>
            <a:solidFill>
              <a:schemeClr val="accent2">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Consumption'!$C$199:$AY$199</c:f>
              <c:numCache>
                <c:formatCode>0.00E+00</c:formatCode>
                <c:ptCount val="49"/>
                <c:pt idx="0">
                  <c:v>33994772504223.359</c:v>
                </c:pt>
                <c:pt idx="1">
                  <c:v>29296175079262.391</c:v>
                </c:pt>
                <c:pt idx="2">
                  <c:v>30258675879575.477</c:v>
                </c:pt>
                <c:pt idx="3">
                  <c:v>30009337230820.527</c:v>
                </c:pt>
                <c:pt idx="4">
                  <c:v>29874383806316.984</c:v>
                </c:pt>
                <c:pt idx="5">
                  <c:v>29585496540301.633</c:v>
                </c:pt>
                <c:pt idx="6">
                  <c:v>23627582369217.703</c:v>
                </c:pt>
                <c:pt idx="7">
                  <c:v>21096425369329.977</c:v>
                </c:pt>
                <c:pt idx="8">
                  <c:v>12259610332476.711</c:v>
                </c:pt>
                <c:pt idx="9">
                  <c:v>13070263778042.205</c:v>
                </c:pt>
                <c:pt idx="10">
                  <c:v>12844003330267.713</c:v>
                </c:pt>
                <c:pt idx="11">
                  <c:v>12562759231591.566</c:v>
                </c:pt>
                <c:pt idx="12">
                  <c:v>12177329235333.398</c:v>
                </c:pt>
                <c:pt idx="13">
                  <c:v>11499669659235.514</c:v>
                </c:pt>
                <c:pt idx="14">
                  <c:v>10798604935697.279</c:v>
                </c:pt>
                <c:pt idx="15">
                  <c:v>10080153025380.58</c:v>
                </c:pt>
                <c:pt idx="16">
                  <c:v>9349178867385.3164</c:v>
                </c:pt>
                <c:pt idx="17">
                  <c:v>8609662243325.5205</c:v>
                </c:pt>
                <c:pt idx="18">
                  <c:v>7864877434489.4453</c:v>
                </c:pt>
                <c:pt idx="19">
                  <c:v>7117523188002.0771</c:v>
                </c:pt>
                <c:pt idx="20">
                  <c:v>6369822319734.1729</c:v>
                </c:pt>
                <c:pt idx="21">
                  <c:v>5623601132641.6572</c:v>
                </c:pt>
                <c:pt idx="22">
                  <c:v>4880354343871.5547</c:v>
                </c:pt>
                <c:pt idx="23">
                  <c:v>4141298950298.271</c:v>
                </c:pt>
                <c:pt idx="24">
                  <c:v>3651335898821.9819</c:v>
                </c:pt>
                <c:pt idx="25">
                  <c:v>3682062898999.0181</c:v>
                </c:pt>
                <c:pt idx="26">
                  <c:v>3710771008704.1699</c:v>
                </c:pt>
                <c:pt idx="27">
                  <c:v>3737626291708.3203</c:v>
                </c:pt>
                <c:pt idx="28">
                  <c:v>3762779313570.6626</c:v>
                </c:pt>
                <c:pt idx="29">
                  <c:v>3786366592557.2974</c:v>
                </c:pt>
                <c:pt idx="30">
                  <c:v>3808511952011.3379</c:v>
                </c:pt>
                <c:pt idx="31">
                  <c:v>3829327766567.6938</c:v>
                </c:pt>
                <c:pt idx="32">
                  <c:v>3848916100735.0029</c:v>
                </c:pt>
                <c:pt idx="33">
                  <c:v>3867369742398.6802</c:v>
                </c:pt>
                <c:pt idx="34">
                  <c:v>3884773136322.8252</c:v>
                </c:pt>
                <c:pt idx="35">
                  <c:v>3901203224189.2109</c:v>
                </c:pt>
                <c:pt idx="36">
                  <c:v>3916730198433.707</c:v>
                </c:pt>
                <c:pt idx="37">
                  <c:v>3931418177360.5464</c:v>
                </c:pt>
                <c:pt idx="38">
                  <c:v>3945325808905.7002</c:v>
                </c:pt>
                <c:pt idx="39">
                  <c:v>3958506810101.2637</c:v>
                </c:pt>
                <c:pt idx="40">
                  <c:v>3971010448851.9761</c:v>
                </c:pt>
                <c:pt idx="41">
                  <c:v>3982881974129.2002</c:v>
                </c:pt>
                <c:pt idx="42">
                  <c:v>3994163000158.9209</c:v>
                </c:pt>
                <c:pt idx="43">
                  <c:v>4004891849655.0454</c:v>
                </c:pt>
                <c:pt idx="44">
                  <c:v>4015103860643.041</c:v>
                </c:pt>
                <c:pt idx="45">
                  <c:v>4024831660944.3525</c:v>
                </c:pt>
                <c:pt idx="46">
                  <c:v>4034105413951.3066</c:v>
                </c:pt>
                <c:pt idx="47">
                  <c:v>4042953038920.916</c:v>
                </c:pt>
                <c:pt idx="48">
                  <c:v>4051400408651.8809</c:v>
                </c:pt>
              </c:numCache>
            </c:numRef>
          </c:val>
          <c:extLst>
            <c:ext xmlns:c16="http://schemas.microsoft.com/office/drawing/2014/chart" uri="{C3380CC4-5D6E-409C-BE32-E72D297353CC}">
              <c16:uniqueId val="{00000013-56B2-4638-9889-4C0953213C7A}"/>
            </c:ext>
          </c:extLst>
        </c:ser>
        <c:ser>
          <c:idx val="20"/>
          <c:order val="20"/>
          <c:tx>
            <c:strRef>
              <c:f>'Predicted Energy Consumption'!$B$200</c:f>
              <c:strCache>
                <c:ptCount val="1"/>
                <c:pt idx="0">
                  <c:v>nonroad vehicles 30</c:v>
                </c:pt>
              </c:strCache>
            </c:strRef>
          </c:tx>
          <c:spPr>
            <a:solidFill>
              <a:schemeClr val="accent3">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Consumption'!$C$200:$AY$200</c:f>
              <c:numCache>
                <c:formatCode>0.00E+00</c:formatCode>
                <c:ptCount val="49"/>
                <c:pt idx="0">
                  <c:v>22540647871863.844</c:v>
                </c:pt>
                <c:pt idx="1">
                  <c:v>19000214917532.566</c:v>
                </c:pt>
                <c:pt idx="2">
                  <c:v>12218239252452.844</c:v>
                </c:pt>
                <c:pt idx="3">
                  <c:v>11686554981899.773</c:v>
                </c:pt>
                <c:pt idx="4">
                  <c:v>10429257560156.65</c:v>
                </c:pt>
                <c:pt idx="5">
                  <c:v>9631791340714.332</c:v>
                </c:pt>
                <c:pt idx="6">
                  <c:v>15249323151944.992</c:v>
                </c:pt>
                <c:pt idx="7">
                  <c:v>6364558805109.7012</c:v>
                </c:pt>
                <c:pt idx="8">
                  <c:v>4705337447301.9609</c:v>
                </c:pt>
                <c:pt idx="9">
                  <c:v>4290173093172.4175</c:v>
                </c:pt>
                <c:pt idx="10">
                  <c:v>4291012606205.812</c:v>
                </c:pt>
                <c:pt idx="11">
                  <c:v>4296338930218.771</c:v>
                </c:pt>
                <c:pt idx="12">
                  <c:v>4308186252015.1899</c:v>
                </c:pt>
                <c:pt idx="13">
                  <c:v>4328010201092.7456</c:v>
                </c:pt>
                <c:pt idx="14">
                  <c:v>4356772671347.0781</c:v>
                </c:pt>
                <c:pt idx="15">
                  <c:v>4395029429937.665</c:v>
                </c:pt>
                <c:pt idx="16">
                  <c:v>4443012862442.918</c:v>
                </c:pt>
                <c:pt idx="17">
                  <c:v>4500705689786.4072</c:v>
                </c:pt>
                <c:pt idx="18">
                  <c:v>4567903938059.5674</c:v>
                </c:pt>
                <c:pt idx="19">
                  <c:v>4644269011425.0342</c:v>
                </c:pt>
                <c:pt idx="20">
                  <c:v>4729369625915.0947</c:v>
                </c:pt>
                <c:pt idx="21">
                  <c:v>4822714809902.877</c:v>
                </c:pt>
                <c:pt idx="22">
                  <c:v>4923779328357.043</c:v>
                </c:pt>
                <c:pt idx="23">
                  <c:v>5032022862770.4033</c:v>
                </c:pt>
                <c:pt idx="24">
                  <c:v>5146904159307.3262</c:v>
                </c:pt>
                <c:pt idx="25">
                  <c:v>5267891197438.21</c:v>
                </c:pt>
                <c:pt idx="26">
                  <c:v>5394468262261.2109</c:v>
                </c:pt>
                <c:pt idx="27">
                  <c:v>5526140643674.6592</c:v>
                </c:pt>
                <c:pt idx="28">
                  <c:v>5662437543256.3252</c:v>
                </c:pt>
                <c:pt idx="29">
                  <c:v>5802913648158.4111</c:v>
                </c:pt>
                <c:pt idx="30">
                  <c:v>5947149730454.9287</c:v>
                </c:pt>
                <c:pt idx="31">
                  <c:v>6094752548392.251</c:v>
                </c:pt>
                <c:pt idx="32">
                  <c:v>6245354260454.8193</c:v>
                </c:pt>
                <c:pt idx="33">
                  <c:v>6398611511438.7539</c:v>
                </c:pt>
                <c:pt idx="34">
                  <c:v>6554204309363.5918</c:v>
                </c:pt>
                <c:pt idx="35">
                  <c:v>6711834780845.1768</c:v>
                </c:pt>
                <c:pt idx="36">
                  <c:v>6871225868631.3604</c:v>
                </c:pt>
                <c:pt idx="37">
                  <c:v>7032120016813.0176</c:v>
                </c:pt>
                <c:pt idx="38">
                  <c:v>7194277875501.5811</c:v>
                </c:pt>
                <c:pt idx="39">
                  <c:v>7218549871135.2979</c:v>
                </c:pt>
                <c:pt idx="40">
                  <c:v>7209011960784.3545</c:v>
                </c:pt>
                <c:pt idx="41">
                  <c:v>7198127999775.4199</c:v>
                </c:pt>
                <c:pt idx="42">
                  <c:v>7185988300543.1768</c:v>
                </c:pt>
                <c:pt idx="43">
                  <c:v>7172675924908.8115</c:v>
                </c:pt>
                <c:pt idx="44">
                  <c:v>7158267365122.3672</c:v>
                </c:pt>
                <c:pt idx="45">
                  <c:v>7142833152520.7324</c:v>
                </c:pt>
                <c:pt idx="46">
                  <c:v>7126438402057.043</c:v>
                </c:pt>
                <c:pt idx="47">
                  <c:v>7109143300014.6943</c:v>
                </c:pt>
                <c:pt idx="48">
                  <c:v>7091003541371.9609</c:v>
                </c:pt>
              </c:numCache>
            </c:numRef>
          </c:val>
          <c:extLst>
            <c:ext xmlns:c16="http://schemas.microsoft.com/office/drawing/2014/chart" uri="{C3380CC4-5D6E-409C-BE32-E72D297353CC}">
              <c16:uniqueId val="{00000014-56B2-4638-9889-4C0953213C7A}"/>
            </c:ext>
          </c:extLst>
        </c:ser>
        <c:ser>
          <c:idx val="21"/>
          <c:order val="21"/>
          <c:tx>
            <c:strRef>
              <c:f>'Predicted Energy Consumption'!$B$201</c:f>
              <c:strCache>
                <c:ptCount val="1"/>
                <c:pt idx="0">
                  <c:v>other manufacturing 31T33</c:v>
                </c:pt>
              </c:strCache>
            </c:strRef>
          </c:tx>
          <c:spPr>
            <a:solidFill>
              <a:schemeClr val="accent4">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Consumption'!$C$201:$AY$201</c:f>
              <c:numCache>
                <c:formatCode>0.00E+00</c:formatCode>
                <c:ptCount val="49"/>
                <c:pt idx="0">
                  <c:v>35119293732175.414</c:v>
                </c:pt>
                <c:pt idx="1">
                  <c:v>32570424115462.703</c:v>
                </c:pt>
                <c:pt idx="2">
                  <c:v>29650934024013.988</c:v>
                </c:pt>
                <c:pt idx="3">
                  <c:v>28400651775922.578</c:v>
                </c:pt>
                <c:pt idx="4">
                  <c:v>24237384684422.156</c:v>
                </c:pt>
                <c:pt idx="5">
                  <c:v>22569209487820.004</c:v>
                </c:pt>
                <c:pt idx="6">
                  <c:v>18034022938216.969</c:v>
                </c:pt>
                <c:pt idx="7">
                  <c:v>15493669837478.273</c:v>
                </c:pt>
                <c:pt idx="8">
                  <c:v>10963910204374.488</c:v>
                </c:pt>
                <c:pt idx="9">
                  <c:v>10665954507358.953</c:v>
                </c:pt>
                <c:pt idx="10">
                  <c:v>10208731204891.1</c:v>
                </c:pt>
                <c:pt idx="11">
                  <c:v>9776181690253.5449</c:v>
                </c:pt>
                <c:pt idx="12">
                  <c:v>9364489974919.877</c:v>
                </c:pt>
                <c:pt idx="13">
                  <c:v>8970988988703.6387</c:v>
                </c:pt>
                <c:pt idx="14">
                  <c:v>8593685121123.918</c:v>
                </c:pt>
                <c:pt idx="15">
                  <c:v>8230998616600.9102</c:v>
                </c:pt>
                <c:pt idx="16">
                  <c:v>7881617162514.8887</c:v>
                </c:pt>
                <c:pt idx="17">
                  <c:v>7544411137327.7471</c:v>
                </c:pt>
                <c:pt idx="18">
                  <c:v>7218383333604.1777</c:v>
                </c:pt>
                <c:pt idx="19">
                  <c:v>6902638301787.708</c:v>
                </c:pt>
                <c:pt idx="20">
                  <c:v>6596363000905.5527</c:v>
                </c:pt>
                <c:pt idx="21">
                  <c:v>6298814029528.7686</c:v>
                </c:pt>
                <c:pt idx="22">
                  <c:v>6009308724428.3408</c:v>
                </c:pt>
                <c:pt idx="23">
                  <c:v>5727218563032.6348</c:v>
                </c:pt>
                <c:pt idx="24">
                  <c:v>5451963967097.5342</c:v>
                </c:pt>
                <c:pt idx="25">
                  <c:v>5183009987419.0576</c:v>
                </c:pt>
                <c:pt idx="26">
                  <c:v>4919862570592.6621</c:v>
                </c:pt>
                <c:pt idx="27">
                  <c:v>4662065236246.1797</c:v>
                </c:pt>
                <c:pt idx="28">
                  <c:v>4409196066006.0752</c:v>
                </c:pt>
                <c:pt idx="29">
                  <c:v>4160864946572.8413</c:v>
                </c:pt>
                <c:pt idx="30">
                  <c:v>3916711032093.5361</c:v>
                </c:pt>
                <c:pt idx="31">
                  <c:v>3676400403381.2334</c:v>
                </c:pt>
                <c:pt idx="32">
                  <c:v>3439623908030.9409</c:v>
                </c:pt>
                <c:pt idx="33">
                  <c:v>3206095168777.5171</c:v>
                </c:pt>
                <c:pt idx="34">
                  <c:v>2975548749052.2349</c:v>
                </c:pt>
                <c:pt idx="35">
                  <c:v>2747738465477.8687</c:v>
                </c:pt>
                <c:pt idx="36">
                  <c:v>2522435837459.8325</c:v>
                </c:pt>
                <c:pt idx="37">
                  <c:v>2299428664327.0098</c:v>
                </c:pt>
                <c:pt idx="38">
                  <c:v>2078519720767.207</c:v>
                </c:pt>
                <c:pt idx="39">
                  <c:v>1859525561634.0781</c:v>
                </c:pt>
                <c:pt idx="40">
                  <c:v>1790044934231.2019</c:v>
                </c:pt>
                <c:pt idx="41">
                  <c:v>1810622347124.1519</c:v>
                </c:pt>
                <c:pt idx="42">
                  <c:v>1831147329782.7441</c:v>
                </c:pt>
                <c:pt idx="43">
                  <c:v>1847603248485.0005</c:v>
                </c:pt>
                <c:pt idx="44">
                  <c:v>1847529403254.1123</c:v>
                </c:pt>
                <c:pt idx="45">
                  <c:v>1847376575528.0085</c:v>
                </c:pt>
                <c:pt idx="46">
                  <c:v>1847152810484.5977</c:v>
                </c:pt>
                <c:pt idx="47">
                  <c:v>1846865388002.3604</c:v>
                </c:pt>
                <c:pt idx="48">
                  <c:v>1846520902831.147</c:v>
                </c:pt>
              </c:numCache>
            </c:numRef>
          </c:val>
          <c:extLst>
            <c:ext xmlns:c16="http://schemas.microsoft.com/office/drawing/2014/chart" uri="{C3380CC4-5D6E-409C-BE32-E72D297353CC}">
              <c16:uniqueId val="{00000015-56B2-4638-9889-4C0953213C7A}"/>
            </c:ext>
          </c:extLst>
        </c:ser>
        <c:ser>
          <c:idx val="22"/>
          <c:order val="22"/>
          <c:tx>
            <c:strRef>
              <c:f>'Predicted Energy Consumption'!$B$202</c:f>
              <c:strCache>
                <c:ptCount val="1"/>
                <c:pt idx="0">
                  <c:v>energy pipelines and gas processing 352T353</c:v>
                </c:pt>
              </c:strCache>
            </c:strRef>
          </c:tx>
          <c:spPr>
            <a:solidFill>
              <a:schemeClr val="accent5">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Consumption'!$C$202:$AY$202</c:f>
              <c:numCache>
                <c:formatCode>0.00E+00</c:formatCode>
                <c:ptCount val="49"/>
                <c:pt idx="0">
                  <c:v>2019646258536.9297</c:v>
                </c:pt>
                <c:pt idx="1">
                  <c:v>1988414546964.5044</c:v>
                </c:pt>
                <c:pt idx="2">
                  <c:v>2013145749582.8303</c:v>
                </c:pt>
                <c:pt idx="3">
                  <c:v>2410710106010.0283</c:v>
                </c:pt>
                <c:pt idx="4">
                  <c:v>2204815602889.6479</c:v>
                </c:pt>
                <c:pt idx="5">
                  <c:v>1806298121563.8965</c:v>
                </c:pt>
                <c:pt idx="6">
                  <c:v>1708284542472.3252</c:v>
                </c:pt>
                <c:pt idx="7">
                  <c:v>1598856212209.0503</c:v>
                </c:pt>
                <c:pt idx="8">
                  <c:v>1229907212968.8682</c:v>
                </c:pt>
                <c:pt idx="9">
                  <c:v>23710559403947.492</c:v>
                </c:pt>
                <c:pt idx="10">
                  <c:v>32885452546567.715</c:v>
                </c:pt>
                <c:pt idx="11">
                  <c:v>41646007484756.328</c:v>
                </c:pt>
                <c:pt idx="12">
                  <c:v>49990300551402.727</c:v>
                </c:pt>
                <c:pt idx="13">
                  <c:v>57923063487168.656</c:v>
                </c:pt>
                <c:pt idx="14">
                  <c:v>65454059929076.383</c:v>
                </c:pt>
                <c:pt idx="15">
                  <c:v>72596682780516.313</c:v>
                </c:pt>
                <c:pt idx="16">
                  <c:v>79366789948320.766</c:v>
                </c:pt>
                <c:pt idx="17">
                  <c:v>85768217927219.578</c:v>
                </c:pt>
                <c:pt idx="18">
                  <c:v>91775974579645.141</c:v>
                </c:pt>
                <c:pt idx="19">
                  <c:v>97463781030563.594</c:v>
                </c:pt>
                <c:pt idx="20">
                  <c:v>102850330690741.75</c:v>
                </c:pt>
                <c:pt idx="21">
                  <c:v>107953798166052.55</c:v>
                </c:pt>
                <c:pt idx="22">
                  <c:v>112791648191724.98</c:v>
                </c:pt>
                <c:pt idx="23">
                  <c:v>117380514847055.45</c:v>
                </c:pt>
                <c:pt idx="24">
                  <c:v>121736133686935.47</c:v>
                </c:pt>
                <c:pt idx="25">
                  <c:v>125873312918145.38</c:v>
                </c:pt>
                <c:pt idx="26">
                  <c:v>129805932737215.09</c:v>
                </c:pt>
                <c:pt idx="27">
                  <c:v>133546964424026.63</c:v>
                </c:pt>
                <c:pt idx="28">
                  <c:v>137108502791329.58</c:v>
                </c:pt>
                <c:pt idx="29">
                  <c:v>140501807185045.75</c:v>
                </c:pt>
                <c:pt idx="30">
                  <c:v>143737347479315.81</c:v>
                </c:pt>
                <c:pt idx="31">
                  <c:v>146824852476554.94</c:v>
                </c:pt>
                <c:pt idx="32">
                  <c:v>149773358862337.19</c:v>
                </c:pt>
                <c:pt idx="33">
                  <c:v>152591259424633.63</c:v>
                </c:pt>
                <c:pt idx="34">
                  <c:v>155286349666599.38</c:v>
                </c:pt>
                <c:pt idx="35">
                  <c:v>157865872253495</c:v>
                </c:pt>
                <c:pt idx="36">
                  <c:v>160336558962145</c:v>
                </c:pt>
                <c:pt idx="37">
                  <c:v>162704669966290.25</c:v>
                </c:pt>
                <c:pt idx="38">
                  <c:v>164976030408333.88</c:v>
                </c:pt>
                <c:pt idx="39">
                  <c:v>167156064289115.94</c:v>
                </c:pt>
                <c:pt idx="40">
                  <c:v>169249825762222.41</c:v>
                </c:pt>
                <c:pt idx="41">
                  <c:v>171262027954485.94</c:v>
                </c:pt>
                <c:pt idx="42">
                  <c:v>173197069455196.09</c:v>
                </c:pt>
                <c:pt idx="43">
                  <c:v>175059058627134.19</c:v>
                </c:pt>
                <c:pt idx="44">
                  <c:v>176851835896074.25</c:v>
                </c:pt>
                <c:pt idx="45">
                  <c:v>178578994173581.91</c:v>
                </c:pt>
                <c:pt idx="46">
                  <c:v>180243897562974.22</c:v>
                </c:pt>
                <c:pt idx="47">
                  <c:v>181849698491173.16</c:v>
                </c:pt>
                <c:pt idx="48">
                  <c:v>183399353400651.09</c:v>
                </c:pt>
              </c:numCache>
            </c:numRef>
          </c:val>
          <c:extLst>
            <c:ext xmlns:c16="http://schemas.microsoft.com/office/drawing/2014/chart" uri="{C3380CC4-5D6E-409C-BE32-E72D297353CC}">
              <c16:uniqueId val="{00000016-56B2-4638-9889-4C0953213C7A}"/>
            </c:ext>
          </c:extLst>
        </c:ser>
        <c:ser>
          <c:idx val="23"/>
          <c:order val="23"/>
          <c:tx>
            <c:strRef>
              <c:f>'Predicted Energy Consumption'!$B$203</c:f>
              <c:strCache>
                <c:ptCount val="1"/>
                <c:pt idx="0">
                  <c:v>water and waste 36T39</c:v>
                </c:pt>
              </c:strCache>
            </c:strRef>
          </c:tx>
          <c:spPr>
            <a:solidFill>
              <a:schemeClr val="accent6">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Consumption'!$C$203:$AY$203</c:f>
              <c:numCache>
                <c:formatCode>0.00E+00</c:formatCode>
                <c:ptCount val="49"/>
                <c:pt idx="0">
                  <c:v>3828641488505.0874</c:v>
                </c:pt>
                <c:pt idx="1">
                  <c:v>4508040972428.1426</c:v>
                </c:pt>
                <c:pt idx="2">
                  <c:v>4112061366230.0439</c:v>
                </c:pt>
                <c:pt idx="3">
                  <c:v>4506216993157.2813</c:v>
                </c:pt>
                <c:pt idx="4">
                  <c:v>4607718539260.2676</c:v>
                </c:pt>
                <c:pt idx="5">
                  <c:v>4577478813088.4258</c:v>
                </c:pt>
                <c:pt idx="6">
                  <c:v>4858487349271.6045</c:v>
                </c:pt>
                <c:pt idx="7">
                  <c:v>4475151433926.46</c:v>
                </c:pt>
                <c:pt idx="8">
                  <c:v>3056465304656.6206</c:v>
                </c:pt>
                <c:pt idx="9">
                  <c:v>3161377315123.5898</c:v>
                </c:pt>
                <c:pt idx="10">
                  <c:v>3290214323901.1587</c:v>
                </c:pt>
                <c:pt idx="11">
                  <c:v>3408027864065.1299</c:v>
                </c:pt>
                <c:pt idx="12">
                  <c:v>3515252322550.1084</c:v>
                </c:pt>
                <c:pt idx="13">
                  <c:v>3612406191666.8682</c:v>
                </c:pt>
                <c:pt idx="14">
                  <c:v>3700057808828.3315</c:v>
                </c:pt>
                <c:pt idx="15">
                  <c:v>3778798536935.3423</c:v>
                </c:pt>
                <c:pt idx="16">
                  <c:v>3849222604521.7573</c:v>
                </c:pt>
                <c:pt idx="17">
                  <c:v>3911912571697.7793</c:v>
                </c:pt>
                <c:pt idx="18">
                  <c:v>3967429348998.6309</c:v>
                </c:pt>
                <c:pt idx="19">
                  <c:v>4016305775726.2925</c:v>
                </c:pt>
                <c:pt idx="20">
                  <c:v>4059042898413.8369</c:v>
                </c:pt>
                <c:pt idx="21">
                  <c:v>4096108239553.6475</c:v>
                </c:pt>
                <c:pt idx="22">
                  <c:v>4127935489972.2695</c:v>
                </c:pt>
                <c:pt idx="23">
                  <c:v>4154925184751.6265</c:v>
                </c:pt>
                <c:pt idx="24">
                  <c:v>4177446028731.249</c:v>
                </c:pt>
                <c:pt idx="25">
                  <c:v>4195836623519.6675</c:v>
                </c:pt>
                <c:pt idx="26">
                  <c:v>4210407415602.918</c:v>
                </c:pt>
                <c:pt idx="27">
                  <c:v>4221442737296.6543</c:v>
                </c:pt>
                <c:pt idx="28">
                  <c:v>4229202851774.4321</c:v>
                </c:pt>
                <c:pt idx="29">
                  <c:v>4233925942806.8472</c:v>
                </c:pt>
                <c:pt idx="30">
                  <c:v>4235830011398.7266</c:v>
                </c:pt>
                <c:pt idx="31">
                  <c:v>4235114657056.269</c:v>
                </c:pt>
                <c:pt idx="32">
                  <c:v>4231962732423.8589</c:v>
                </c:pt>
                <c:pt idx="33">
                  <c:v>4226541867661.8628</c:v>
                </c:pt>
                <c:pt idx="34">
                  <c:v>4219005866081.0938</c:v>
                </c:pt>
                <c:pt idx="35">
                  <c:v>4209495975886.0205</c:v>
                </c:pt>
                <c:pt idx="36">
                  <c:v>4198142044917.9722</c:v>
                </c:pt>
                <c:pt idx="37">
                  <c:v>4185063566411.1313</c:v>
                </c:pt>
                <c:pt idx="38">
                  <c:v>4170370624258.3828</c:v>
                </c:pt>
                <c:pt idx="39">
                  <c:v>4154164746335.1152</c:v>
                </c:pt>
                <c:pt idx="40">
                  <c:v>4136539674198.2896</c:v>
                </c:pt>
                <c:pt idx="41">
                  <c:v>4117582057066.1899</c:v>
                </c:pt>
                <c:pt idx="42">
                  <c:v>4097372077472.6582</c:v>
                </c:pt>
                <c:pt idx="43">
                  <c:v>4075984015425.1973</c:v>
                </c:pt>
                <c:pt idx="44">
                  <c:v>4053486757318.4453</c:v>
                </c:pt>
                <c:pt idx="45">
                  <c:v>4029944255284.3872</c:v>
                </c:pt>
                <c:pt idx="46">
                  <c:v>4005415942115.752</c:v>
                </c:pt>
                <c:pt idx="47">
                  <c:v>3979957106385.6157</c:v>
                </c:pt>
                <c:pt idx="48">
                  <c:v>3953619231911.5063</c:v>
                </c:pt>
              </c:numCache>
            </c:numRef>
          </c:val>
          <c:extLst>
            <c:ext xmlns:c16="http://schemas.microsoft.com/office/drawing/2014/chart" uri="{C3380CC4-5D6E-409C-BE32-E72D297353CC}">
              <c16:uniqueId val="{00000017-56B2-4638-9889-4C0953213C7A}"/>
            </c:ext>
          </c:extLst>
        </c:ser>
        <c:ser>
          <c:idx val="24"/>
          <c:order val="24"/>
          <c:tx>
            <c:strRef>
              <c:f>'Predicted Energy Consumption'!$B$204</c:f>
              <c:strCache>
                <c:ptCount val="1"/>
                <c:pt idx="0">
                  <c:v>construction 41T43</c:v>
                </c:pt>
              </c:strCache>
            </c:strRef>
          </c:tx>
          <c:spPr>
            <a:solidFill>
              <a:schemeClr val="accent1">
                <a:lumMod val="60000"/>
                <a:lumOff val="4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Consumption'!$C$204:$AY$204</c:f>
              <c:numCache>
                <c:formatCode>0.00E+00</c:formatCode>
                <c:ptCount val="49"/>
                <c:pt idx="0">
                  <c:v>329740607760243.19</c:v>
                </c:pt>
                <c:pt idx="1">
                  <c:v>363093347522787.56</c:v>
                </c:pt>
                <c:pt idx="2">
                  <c:v>362521310127800.38</c:v>
                </c:pt>
                <c:pt idx="3">
                  <c:v>396544200195657.88</c:v>
                </c:pt>
                <c:pt idx="4">
                  <c:v>409479268040644.5</c:v>
                </c:pt>
                <c:pt idx="5">
                  <c:v>429593428821801.25</c:v>
                </c:pt>
                <c:pt idx="6">
                  <c:v>432863866306224.5</c:v>
                </c:pt>
                <c:pt idx="7">
                  <c:v>424979876089024.13</c:v>
                </c:pt>
                <c:pt idx="8">
                  <c:v>415666524573083.06</c:v>
                </c:pt>
                <c:pt idx="9">
                  <c:v>444614955467197.13</c:v>
                </c:pt>
                <c:pt idx="10">
                  <c:v>465744324104729.25</c:v>
                </c:pt>
                <c:pt idx="11">
                  <c:v>486794086604491.75</c:v>
                </c:pt>
                <c:pt idx="12">
                  <c:v>507549089224946.06</c:v>
                </c:pt>
                <c:pt idx="13">
                  <c:v>528323538738798.69</c:v>
                </c:pt>
                <c:pt idx="14">
                  <c:v>548806125836201.38</c:v>
                </c:pt>
                <c:pt idx="15">
                  <c:v>569064483699659.38</c:v>
                </c:pt>
                <c:pt idx="16">
                  <c:v>589163349106041.5</c:v>
                </c:pt>
                <c:pt idx="17">
                  <c:v>608900312545538.75</c:v>
                </c:pt>
                <c:pt idx="18">
                  <c:v>628454523815454.5</c:v>
                </c:pt>
                <c:pt idx="19">
                  <c:v>647711407520052.5</c:v>
                </c:pt>
                <c:pt idx="20">
                  <c:v>666554773828938.63</c:v>
                </c:pt>
                <c:pt idx="21">
                  <c:v>685175278013188.13</c:v>
                </c:pt>
                <c:pt idx="22">
                  <c:v>703436151799990.13</c:v>
                </c:pt>
                <c:pt idx="23">
                  <c:v>721274652438665.63</c:v>
                </c:pt>
                <c:pt idx="24">
                  <c:v>738821914495957.75</c:v>
                </c:pt>
                <c:pt idx="25">
                  <c:v>755969258943362.63</c:v>
                </c:pt>
                <c:pt idx="26">
                  <c:v>772832807587843</c:v>
                </c:pt>
                <c:pt idx="27">
                  <c:v>789276585175619</c:v>
                </c:pt>
                <c:pt idx="28">
                  <c:v>805283378797541.25</c:v>
                </c:pt>
                <c:pt idx="29">
                  <c:v>820965149556670.75</c:v>
                </c:pt>
                <c:pt idx="30">
                  <c:v>836259895069537.75</c:v>
                </c:pt>
                <c:pt idx="31">
                  <c:v>851173142368657.25</c:v>
                </c:pt>
                <c:pt idx="32">
                  <c:v>865676791282213.5</c:v>
                </c:pt>
                <c:pt idx="33">
                  <c:v>879838218887792.5</c:v>
                </c:pt>
                <c:pt idx="34">
                  <c:v>893680329151344.38</c:v>
                </c:pt>
                <c:pt idx="35">
                  <c:v>907115111024333.88</c:v>
                </c:pt>
                <c:pt idx="36">
                  <c:v>920193168260997.63</c:v>
                </c:pt>
                <c:pt idx="37">
                  <c:v>933017321400166.5</c:v>
                </c:pt>
                <c:pt idx="38">
                  <c:v>945488440232430.63</c:v>
                </c:pt>
                <c:pt idx="39">
                  <c:v>957686839606347</c:v>
                </c:pt>
                <c:pt idx="40">
                  <c:v>969618238175234.75</c:v>
                </c:pt>
                <c:pt idx="41">
                  <c:v>981283607531819.75</c:v>
                </c:pt>
                <c:pt idx="42">
                  <c:v>992751227059648</c:v>
                </c:pt>
                <c:pt idx="43">
                  <c:v>1004045548040381.6</c:v>
                </c:pt>
                <c:pt idx="44">
                  <c:v>1015213972615464.8</c:v>
                </c:pt>
                <c:pt idx="45">
                  <c:v>1026248960495950.5</c:v>
                </c:pt>
                <c:pt idx="46">
                  <c:v>1037219291700196.3</c:v>
                </c:pt>
                <c:pt idx="47">
                  <c:v>1048187005856557</c:v>
                </c:pt>
                <c:pt idx="48">
                  <c:v>1059150308917343.4</c:v>
                </c:pt>
              </c:numCache>
            </c:numRef>
          </c:val>
          <c:extLst>
            <c:ext xmlns:c16="http://schemas.microsoft.com/office/drawing/2014/chart" uri="{C3380CC4-5D6E-409C-BE32-E72D297353CC}">
              <c16:uniqueId val="{00000018-56B2-4638-9889-4C0953213C7A}"/>
            </c:ext>
          </c:extLst>
        </c:ser>
        <c:dLbls>
          <c:showLegendKey val="0"/>
          <c:showVal val="0"/>
          <c:showCatName val="0"/>
          <c:showSerName val="0"/>
          <c:showPercent val="0"/>
          <c:showBubbleSize val="0"/>
        </c:dLbls>
        <c:axId val="1226637823"/>
        <c:axId val="1226628255"/>
      </c:areaChart>
      <c:catAx>
        <c:axId val="12266378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26628255"/>
        <c:crosses val="autoZero"/>
        <c:auto val="1"/>
        <c:lblAlgn val="ctr"/>
        <c:lblOffset val="100"/>
        <c:tickLblSkip val="6"/>
        <c:noMultiLvlLbl val="0"/>
      </c:catAx>
      <c:valAx>
        <c:axId val="122662825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26637823"/>
        <c:crosses val="autoZero"/>
        <c:crossBetween val="midCat"/>
      </c:valAx>
      <c:spPr>
        <a:noFill/>
        <a:ln>
          <a:noFill/>
        </a:ln>
        <a:effectLst/>
      </c:spPr>
    </c:plotArea>
    <c:legend>
      <c:legendPos val="b"/>
      <c:layout>
        <c:manualLayout>
          <c:xMode val="edge"/>
          <c:yMode val="edge"/>
          <c:x val="0.68042102689492312"/>
          <c:y val="9.6528743970506203E-2"/>
          <c:w val="0.31957897310507688"/>
          <c:h val="0.886282800175403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'Predicted Energy Consumption'!$B$206</c:f>
          <c:strCache>
            <c:ptCount val="1"/>
            <c:pt idx="0">
              <c:v>heat</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7.5902035291018063E-2"/>
          <c:y val="0.11364805013911583"/>
          <c:w val="0.58567135133784487"/>
          <c:h val="0.83327366031392069"/>
        </c:manualLayout>
      </c:layout>
      <c:areaChart>
        <c:grouping val="stacked"/>
        <c:varyColors val="0"/>
        <c:ser>
          <c:idx val="0"/>
          <c:order val="0"/>
          <c:tx>
            <c:strRef>
              <c:f>'Predicted Energy Consumption'!$B$207</c:f>
              <c:strCache>
                <c:ptCount val="1"/>
                <c:pt idx="0">
                  <c:v>agriculture and forestry 01T03</c:v>
                </c:pt>
              </c:strCache>
            </c:strRef>
          </c:tx>
          <c:spPr>
            <a:solidFill>
              <a:schemeClr val="accent1"/>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Consumption'!$C$207:$AY$207</c:f>
              <c:numCache>
                <c:formatCode>0.00E+00</c:formatCode>
                <c:ptCount val="49"/>
                <c:pt idx="0">
                  <c:v>1075203743953.46</c:v>
                </c:pt>
                <c:pt idx="1">
                  <c:v>1123731980634.011</c:v>
                </c:pt>
                <c:pt idx="2">
                  <c:v>842798985475.5083</c:v>
                </c:pt>
                <c:pt idx="3">
                  <c:v>1011320869885.7032</c:v>
                </c:pt>
                <c:pt idx="4">
                  <c:v>1213585043862.8438</c:v>
                </c:pt>
                <c:pt idx="5">
                  <c:v>1263345442802.8621</c:v>
                </c:pt>
                <c:pt idx="6">
                  <c:v>648212130191.97046</c:v>
                </c:pt>
                <c:pt idx="7">
                  <c:v>662334605319.70886</c:v>
                </c:pt>
                <c:pt idx="8">
                  <c:v>1060512578552.1212</c:v>
                </c:pt>
                <c:pt idx="9">
                  <c:v>1095381933625.6061</c:v>
                </c:pt>
                <c:pt idx="10">
                  <c:v>1120568982064.2798</c:v>
                </c:pt>
                <c:pt idx="11">
                  <c:v>1143849727673.3416</c:v>
                </c:pt>
                <c:pt idx="12">
                  <c:v>1165458384284.7161</c:v>
                </c:pt>
                <c:pt idx="13">
                  <c:v>1186170623242.0613</c:v>
                </c:pt>
                <c:pt idx="14">
                  <c:v>1205652539995.0156</c:v>
                </c:pt>
                <c:pt idx="15">
                  <c:v>1224121564977.5903</c:v>
                </c:pt>
                <c:pt idx="16">
                  <c:v>1241785493118.6387</c:v>
                </c:pt>
                <c:pt idx="17">
                  <c:v>1258521591885.7261</c:v>
                </c:pt>
                <c:pt idx="18">
                  <c:v>1274632088413.9446</c:v>
                </c:pt>
                <c:pt idx="19">
                  <c:v>1289952190123.1499</c:v>
                </c:pt>
                <c:pt idx="20">
                  <c:v>1304485049441.8899</c:v>
                </c:pt>
                <c:pt idx="21">
                  <c:v>1318483516491.5369</c:v>
                </c:pt>
                <c:pt idx="22">
                  <c:v>1331831928030.6685</c:v>
                </c:pt>
                <c:pt idx="23">
                  <c:v>1344532882123.3096</c:v>
                </c:pt>
                <c:pt idx="24">
                  <c:v>1356748282115.4548</c:v>
                </c:pt>
                <c:pt idx="25">
                  <c:v>1368421473244.6272</c:v>
                </c:pt>
                <c:pt idx="26">
                  <c:v>1379747656036.2573</c:v>
                </c:pt>
                <c:pt idx="27">
                  <c:v>1390600838587.7971</c:v>
                </c:pt>
                <c:pt idx="28">
                  <c:v>1400987744005.1965</c:v>
                </c:pt>
                <c:pt idx="29">
                  <c:v>1411069928646.3154</c:v>
                </c:pt>
                <c:pt idx="30">
                  <c:v>1420809741621.7056</c:v>
                </c:pt>
                <c:pt idx="31">
                  <c:v>1430212495414.0806</c:v>
                </c:pt>
                <c:pt idx="32">
                  <c:v>1439326665642.2393</c:v>
                </c:pt>
                <c:pt idx="33">
                  <c:v>1448194838382.5034</c:v>
                </c:pt>
                <c:pt idx="34">
                  <c:v>1456880039383.7817</c:v>
                </c:pt>
                <c:pt idx="35">
                  <c:v>1465331108362.4568</c:v>
                </c:pt>
                <c:pt idx="36">
                  <c:v>1473582025558.2463</c:v>
                </c:pt>
                <c:pt idx="37">
                  <c:v>1481734185373.3477</c:v>
                </c:pt>
                <c:pt idx="38">
                  <c:v>1489709169198.1697</c:v>
                </c:pt>
                <c:pt idx="39">
                  <c:v>1497583425765.894</c:v>
                </c:pt>
                <c:pt idx="40">
                  <c:v>1505375624937.6047</c:v>
                </c:pt>
                <c:pt idx="41">
                  <c:v>1513067281147.7231</c:v>
                </c:pt>
                <c:pt idx="42">
                  <c:v>1519373138522.0708</c:v>
                </c:pt>
                <c:pt idx="43">
                  <c:v>1522816979910.5806</c:v>
                </c:pt>
                <c:pt idx="44">
                  <c:v>1526071196664.0544</c:v>
                </c:pt>
                <c:pt idx="45">
                  <c:v>1529161573693.1101</c:v>
                </c:pt>
                <c:pt idx="46">
                  <c:v>1532088129785.7585</c:v>
                </c:pt>
                <c:pt idx="47">
                  <c:v>1534901158228.5894</c:v>
                </c:pt>
                <c:pt idx="48">
                  <c:v>1537594320968.7217</c:v>
                </c:pt>
              </c:numCache>
            </c:numRef>
          </c:val>
          <c:extLst>
            <c:ext xmlns:c16="http://schemas.microsoft.com/office/drawing/2014/chart" uri="{C3380CC4-5D6E-409C-BE32-E72D297353CC}">
              <c16:uniqueId val="{00000000-8878-4EA6-B362-5FD462AA3954}"/>
            </c:ext>
          </c:extLst>
        </c:ser>
        <c:ser>
          <c:idx val="1"/>
          <c:order val="1"/>
          <c:tx>
            <c:strRef>
              <c:f>'Predicted Energy Consumption'!$B$208</c:f>
              <c:strCache>
                <c:ptCount val="1"/>
                <c:pt idx="0">
                  <c:v>oil and gas extraction 06</c:v>
                </c:pt>
              </c:strCache>
            </c:strRef>
          </c:tx>
          <c:spPr>
            <a:solidFill>
              <a:schemeClr val="accent2"/>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Consumption'!$C$208:$AY$208</c:f>
              <c:numCache>
                <c:formatCode>0.00E+00</c:formatCode>
                <c:ptCount val="49"/>
                <c:pt idx="0">
                  <c:v>21189873502905.086</c:v>
                </c:pt>
                <c:pt idx="1">
                  <c:v>17871660538160.137</c:v>
                </c:pt>
                <c:pt idx="2">
                  <c:v>19747201060493.625</c:v>
                </c:pt>
                <c:pt idx="3">
                  <c:v>18938239146297.328</c:v>
                </c:pt>
                <c:pt idx="4">
                  <c:v>20984481532423.141</c:v>
                </c:pt>
                <c:pt idx="5">
                  <c:v>22137121935298.5</c:v>
                </c:pt>
                <c:pt idx="6">
                  <c:v>26376992270124.848</c:v>
                </c:pt>
                <c:pt idx="7">
                  <c:v>26332823992208.566</c:v>
                </c:pt>
                <c:pt idx="8">
                  <c:v>25451922758401.844</c:v>
                </c:pt>
                <c:pt idx="9">
                  <c:v>26221359513253.215</c:v>
                </c:pt>
                <c:pt idx="10">
                  <c:v>25068322487643.426</c:v>
                </c:pt>
                <c:pt idx="11">
                  <c:v>23921010085863.441</c:v>
                </c:pt>
                <c:pt idx="12">
                  <c:v>22785679442561.176</c:v>
                </c:pt>
                <c:pt idx="13">
                  <c:v>21667469126855.566</c:v>
                </c:pt>
                <c:pt idx="14">
                  <c:v>20570485747018.512</c:v>
                </c:pt>
                <c:pt idx="15">
                  <c:v>19497916117169.844</c:v>
                </c:pt>
                <c:pt idx="16">
                  <c:v>18452148309550.148</c:v>
                </c:pt>
                <c:pt idx="17">
                  <c:v>17434890948611.652</c:v>
                </c:pt>
                <c:pt idx="18">
                  <c:v>16447284514746.023</c:v>
                </c:pt>
                <c:pt idx="19">
                  <c:v>15490001473000.875</c:v>
                </c:pt>
                <c:pt idx="20">
                  <c:v>14563334039693.518</c:v>
                </c:pt>
                <c:pt idx="21">
                  <c:v>13667269636221.893</c:v>
                </c:pt>
                <c:pt idx="22">
                  <c:v>12801554788992.586</c:v>
                </c:pt>
                <c:pt idx="23">
                  <c:v>11965748594097.795</c:v>
                </c:pt>
                <c:pt idx="24">
                  <c:v>11159267002156.037</c:v>
                </c:pt>
                <c:pt idx="25">
                  <c:v>10381419180385.008</c:v>
                </c:pt>
                <c:pt idx="26">
                  <c:v>9732915037820.4727</c:v>
                </c:pt>
                <c:pt idx="27">
                  <c:v>9521454510660.5918</c:v>
                </c:pt>
                <c:pt idx="28">
                  <c:v>9315839108596.7949</c:v>
                </c:pt>
                <c:pt idx="29">
                  <c:v>9116014053579.5508</c:v>
                </c:pt>
                <c:pt idx="30">
                  <c:v>8921895660120.127</c:v>
                </c:pt>
                <c:pt idx="31">
                  <c:v>8733378014436.4902</c:v>
                </c:pt>
                <c:pt idx="32">
                  <c:v>8550338451765.6045</c:v>
                </c:pt>
                <c:pt idx="33">
                  <c:v>8372642028929.4766</c:v>
                </c:pt>
                <c:pt idx="34">
                  <c:v>8200145160324.7861</c:v>
                </c:pt>
                <c:pt idx="35">
                  <c:v>8032698559746.1631</c:v>
                </c:pt>
                <c:pt idx="36">
                  <c:v>7870149607923.334</c:v>
                </c:pt>
                <c:pt idx="37">
                  <c:v>7712344246211.2139</c:v>
                </c:pt>
                <c:pt idx="38">
                  <c:v>7559128480268.4756</c:v>
                </c:pt>
                <c:pt idx="39">
                  <c:v>7410349563487.082</c:v>
                </c:pt>
                <c:pt idx="40">
                  <c:v>7265856918081.416</c:v>
                </c:pt>
                <c:pt idx="41">
                  <c:v>7125502841805.7402</c:v>
                </c:pt>
                <c:pt idx="42">
                  <c:v>6989143039964.7334</c:v>
                </c:pt>
                <c:pt idx="43">
                  <c:v>6856637015467.0996</c:v>
                </c:pt>
                <c:pt idx="44">
                  <c:v>6727848343923.3047</c:v>
                </c:pt>
                <c:pt idx="45">
                  <c:v>6602644856021.8994</c:v>
                </c:pt>
                <c:pt idx="46">
                  <c:v>6480898745469.6543</c:v>
                </c:pt>
                <c:pt idx="47">
                  <c:v>6362486617513.6816</c:v>
                </c:pt>
                <c:pt idx="48">
                  <c:v>6247289490363.3945</c:v>
                </c:pt>
              </c:numCache>
            </c:numRef>
          </c:val>
          <c:extLst>
            <c:ext xmlns:c16="http://schemas.microsoft.com/office/drawing/2014/chart" uri="{C3380CC4-5D6E-409C-BE32-E72D297353CC}">
              <c16:uniqueId val="{00000001-8878-4EA6-B362-5FD462AA3954}"/>
            </c:ext>
          </c:extLst>
        </c:ser>
        <c:ser>
          <c:idx val="2"/>
          <c:order val="2"/>
          <c:tx>
            <c:strRef>
              <c:f>'Predicted Energy Consumption'!$B$209</c:f>
              <c:strCache>
                <c:ptCount val="1"/>
                <c:pt idx="0">
                  <c:v>coal mining 05</c:v>
                </c:pt>
              </c:strCache>
            </c:strRef>
          </c:tx>
          <c:spPr>
            <a:solidFill>
              <a:schemeClr val="accent3"/>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Consumption'!$C$209:$AY$209</c:f>
              <c:numCache>
                <c:formatCode>0.00E+00</c:formatCode>
                <c:ptCount val="49"/>
                <c:pt idx="0">
                  <c:v>7572584901548.1035</c:v>
                </c:pt>
                <c:pt idx="1">
                  <c:v>6815373802249.4258</c:v>
                </c:pt>
                <c:pt idx="2">
                  <c:v>6201946560459.3359</c:v>
                </c:pt>
                <c:pt idx="3">
                  <c:v>5723204131800.2275</c:v>
                </c:pt>
                <c:pt idx="4">
                  <c:v>6243934858993.4834</c:v>
                </c:pt>
                <c:pt idx="5">
                  <c:v>5231855735409.6475</c:v>
                </c:pt>
                <c:pt idx="6">
                  <c:v>8196153786550.7314</c:v>
                </c:pt>
                <c:pt idx="7">
                  <c:v>6686849800415.7793</c:v>
                </c:pt>
                <c:pt idx="8">
                  <c:v>5948784606994.9756</c:v>
                </c:pt>
                <c:pt idx="9">
                  <c:v>5421951384305.1445</c:v>
                </c:pt>
                <c:pt idx="10">
                  <c:v>4893888395383.3682</c:v>
                </c:pt>
                <c:pt idx="11">
                  <c:v>4380387737172.9287</c:v>
                </c:pt>
                <c:pt idx="12">
                  <c:v>3889685107692.1987</c:v>
                </c:pt>
                <c:pt idx="13">
                  <c:v>3425223098697.042</c:v>
                </c:pt>
                <c:pt idx="14">
                  <c:v>2988010444653.0967</c:v>
                </c:pt>
                <c:pt idx="15">
                  <c:v>2719448267401.3896</c:v>
                </c:pt>
                <c:pt idx="16">
                  <c:v>2674514848927.165</c:v>
                </c:pt>
                <c:pt idx="17">
                  <c:v>2629127525779.1396</c:v>
                </c:pt>
                <c:pt idx="18">
                  <c:v>2583572177901.7461</c:v>
                </c:pt>
                <c:pt idx="19">
                  <c:v>2538077440417.1382</c:v>
                </c:pt>
                <c:pt idx="20">
                  <c:v>2492825585596.3647</c:v>
                </c:pt>
                <c:pt idx="21">
                  <c:v>2447960977292.5601</c:v>
                </c:pt>
                <c:pt idx="22">
                  <c:v>2403596842202.8325</c:v>
                </c:pt>
                <c:pt idx="23">
                  <c:v>2359820795044.5078</c:v>
                </c:pt>
                <c:pt idx="24">
                  <c:v>2316699394858.2134</c:v>
                </c:pt>
                <c:pt idx="25">
                  <c:v>2274281922725.8398</c:v>
                </c:pt>
                <c:pt idx="26">
                  <c:v>2232603521030.6851</c:v>
                </c:pt>
                <c:pt idx="27">
                  <c:v>2191687803183.4673</c:v>
                </c:pt>
                <c:pt idx="28">
                  <c:v>2151549021648.5249</c:v>
                </c:pt>
                <c:pt idx="29">
                  <c:v>2112193866694.3015</c:v>
                </c:pt>
                <c:pt idx="30">
                  <c:v>2073622956316.7649</c:v>
                </c:pt>
                <c:pt idx="31">
                  <c:v>2035832068076.197</c:v>
                </c:pt>
                <c:pt idx="32">
                  <c:v>1998813155518.8945</c:v>
                </c:pt>
                <c:pt idx="33">
                  <c:v>1962555185062.3696</c:v>
                </c:pt>
                <c:pt idx="34">
                  <c:v>1927044823471.1956</c:v>
                </c:pt>
                <c:pt idx="35">
                  <c:v>1892267001178.5974</c:v>
                </c:pt>
                <c:pt idx="36">
                  <c:v>1858205372584.8501</c:v>
                </c:pt>
                <c:pt idx="37">
                  <c:v>1824842690981.5164</c:v>
                </c:pt>
                <c:pt idx="38">
                  <c:v>1792161112818.5906</c:v>
                </c:pt>
                <c:pt idx="39">
                  <c:v>1760142443568.699</c:v>
                </c:pt>
                <c:pt idx="40">
                  <c:v>1728768335378.7097</c:v>
                </c:pt>
                <c:pt idx="41">
                  <c:v>1698020444973.9624</c:v>
                </c:pt>
                <c:pt idx="42">
                  <c:v>1667880558840.2212</c:v>
                </c:pt>
                <c:pt idx="43">
                  <c:v>1638330691508.5718</c:v>
                </c:pt>
                <c:pt idx="44">
                  <c:v>1609353161769.9998</c:v>
                </c:pt>
                <c:pt idx="45">
                  <c:v>1580930650816.2488</c:v>
                </c:pt>
                <c:pt idx="46">
                  <c:v>1553046245613.7803</c:v>
                </c:pt>
                <c:pt idx="47">
                  <c:v>1525683470245.7668</c:v>
                </c:pt>
                <c:pt idx="48">
                  <c:v>1498826307481.5247</c:v>
                </c:pt>
              </c:numCache>
            </c:numRef>
          </c:val>
          <c:extLst>
            <c:ext xmlns:c16="http://schemas.microsoft.com/office/drawing/2014/chart" uri="{C3380CC4-5D6E-409C-BE32-E72D297353CC}">
              <c16:uniqueId val="{00000002-8878-4EA6-B362-5FD462AA3954}"/>
            </c:ext>
          </c:extLst>
        </c:ser>
        <c:ser>
          <c:idx val="3"/>
          <c:order val="3"/>
          <c:tx>
            <c:strRef>
              <c:f>'Predicted Energy Consumption'!$B$210</c:f>
              <c:strCache>
                <c:ptCount val="1"/>
                <c:pt idx="0">
                  <c:v>other mining and quarrying 07T08</c:v>
                </c:pt>
              </c:strCache>
            </c:strRef>
          </c:tx>
          <c:spPr>
            <a:solidFill>
              <a:schemeClr val="accent4"/>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Consumption'!$C$210:$AY$210</c:f>
              <c:numCache>
                <c:formatCode>0.00E+00</c:formatCode>
                <c:ptCount val="49"/>
                <c:pt idx="0">
                  <c:v>27566787104208.754</c:v>
                </c:pt>
                <c:pt idx="1">
                  <c:v>25575044202636.289</c:v>
                </c:pt>
                <c:pt idx="2">
                  <c:v>28831743836120.145</c:v>
                </c:pt>
                <c:pt idx="3">
                  <c:v>24858968366461.363</c:v>
                </c:pt>
                <c:pt idx="4">
                  <c:v>26024309518780.453</c:v>
                </c:pt>
                <c:pt idx="5">
                  <c:v>28269498718954.074</c:v>
                </c:pt>
                <c:pt idx="6">
                  <c:v>23189483286595.684</c:v>
                </c:pt>
                <c:pt idx="7">
                  <c:v>22841918747713.688</c:v>
                </c:pt>
                <c:pt idx="8">
                  <c:v>22941439545593.727</c:v>
                </c:pt>
                <c:pt idx="9">
                  <c:v>24401351482254.996</c:v>
                </c:pt>
                <c:pt idx="10">
                  <c:v>23503510960516.906</c:v>
                </c:pt>
                <c:pt idx="11">
                  <c:v>22626967612290.516</c:v>
                </c:pt>
                <c:pt idx="12">
                  <c:v>21774633826305.5</c:v>
                </c:pt>
                <c:pt idx="13">
                  <c:v>20948530396819.297</c:v>
                </c:pt>
                <c:pt idx="14">
                  <c:v>20150028136051.906</c:v>
                </c:pt>
                <c:pt idx="15">
                  <c:v>19379975970390.898</c:v>
                </c:pt>
                <c:pt idx="16">
                  <c:v>18638789692092.359</c:v>
                </c:pt>
                <c:pt idx="17">
                  <c:v>17926525758983.625</c:v>
                </c:pt>
                <c:pt idx="18">
                  <c:v>17242947120793.146</c:v>
                </c:pt>
                <c:pt idx="19">
                  <c:v>16587582384120.547</c:v>
                </c:pt>
                <c:pt idx="20">
                  <c:v>15959778175626.262</c:v>
                </c:pt>
                <c:pt idx="21">
                  <c:v>15358744507520.965</c:v>
                </c:pt>
                <c:pt idx="22">
                  <c:v>14783593250366.322</c:v>
                </c:pt>
                <c:pt idx="23">
                  <c:v>14233370118338.941</c:v>
                </c:pt>
                <c:pt idx="24">
                  <c:v>13707080774306.566</c:v>
                </c:pt>
                <c:pt idx="25">
                  <c:v>13203711762231.988</c:v>
                </c:pt>
                <c:pt idx="26">
                  <c:v>12722246996043.313</c:v>
                </c:pt>
                <c:pt idx="27">
                  <c:v>12261680503901.318</c:v>
                </c:pt>
                <c:pt idx="28">
                  <c:v>11821026066775.096</c:v>
                </c:pt>
                <c:pt idx="29">
                  <c:v>11399324316269.662</c:v>
                </c:pt>
                <c:pt idx="30">
                  <c:v>10995647779200.164</c:v>
                </c:pt>
                <c:pt idx="31">
                  <c:v>10609104281811.619</c:v>
                </c:pt>
                <c:pt idx="32">
                  <c:v>10238839058264.305</c:v>
                </c:pt>
                <c:pt idx="33">
                  <c:v>9884035847603.1719</c:v>
                </c:pt>
                <c:pt idx="34">
                  <c:v>9543917211267.1992</c:v>
                </c:pt>
                <c:pt idx="35">
                  <c:v>9217744258954.873</c:v>
                </c:pt>
                <c:pt idx="36">
                  <c:v>8904815933651.5156</c:v>
                </c:pt>
                <c:pt idx="37">
                  <c:v>8604467975999.5137</c:v>
                </c:pt>
                <c:pt idx="38">
                  <c:v>8316071663073.4121</c:v>
                </c:pt>
                <c:pt idx="39">
                  <c:v>8039032396171.1396</c:v>
                </c:pt>
                <c:pt idx="40">
                  <c:v>7772788195689.2207</c:v>
                </c:pt>
                <c:pt idx="41">
                  <c:v>7516808147841.2637</c:v>
                </c:pt>
                <c:pt idx="42">
                  <c:v>7270590837330.1465</c:v>
                </c:pt>
                <c:pt idx="43">
                  <c:v>7033662791607.0176</c:v>
                </c:pt>
                <c:pt idx="44">
                  <c:v>6805576955633.5957</c:v>
                </c:pt>
                <c:pt idx="45">
                  <c:v>6585911210774.1514</c:v>
                </c:pt>
                <c:pt idx="46">
                  <c:v>6374266947298.3779</c:v>
                </c:pt>
                <c:pt idx="47">
                  <c:v>6170267696750.3213</c:v>
                </c:pt>
                <c:pt idx="48">
                  <c:v>5973557827947.7852</c:v>
                </c:pt>
              </c:numCache>
            </c:numRef>
          </c:val>
          <c:extLst>
            <c:ext xmlns:c16="http://schemas.microsoft.com/office/drawing/2014/chart" uri="{C3380CC4-5D6E-409C-BE32-E72D297353CC}">
              <c16:uniqueId val="{00000003-8878-4EA6-B362-5FD462AA3954}"/>
            </c:ext>
          </c:extLst>
        </c:ser>
        <c:ser>
          <c:idx val="4"/>
          <c:order val="4"/>
          <c:tx>
            <c:strRef>
              <c:f>'Predicted Energy Consumption'!$B$211</c:f>
              <c:strCache>
                <c:ptCount val="1"/>
                <c:pt idx="0">
                  <c:v>food beverage and tobacco 10T12</c:v>
                </c:pt>
              </c:strCache>
            </c:strRef>
          </c:tx>
          <c:spPr>
            <a:solidFill>
              <a:schemeClr val="accent5"/>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Consumption'!$C$211:$AY$211</c:f>
              <c:numCache>
                <c:formatCode>0.00E+00</c:formatCode>
                <c:ptCount val="49"/>
                <c:pt idx="0">
                  <c:v>136785744565086.3</c:v>
                </c:pt>
                <c:pt idx="1">
                  <c:v>151677278506156.81</c:v>
                </c:pt>
                <c:pt idx="2">
                  <c:v>134587187967347.91</c:v>
                </c:pt>
                <c:pt idx="3">
                  <c:v>143716941619725.63</c:v>
                </c:pt>
                <c:pt idx="4">
                  <c:v>143498090646101.81</c:v>
                </c:pt>
                <c:pt idx="5">
                  <c:v>154989899349878.03</c:v>
                </c:pt>
                <c:pt idx="6">
                  <c:v>183576063769515.19</c:v>
                </c:pt>
                <c:pt idx="7">
                  <c:v>195555524382903.53</c:v>
                </c:pt>
                <c:pt idx="8">
                  <c:v>224000748396400.09</c:v>
                </c:pt>
                <c:pt idx="9">
                  <c:v>229376599039610.09</c:v>
                </c:pt>
                <c:pt idx="10">
                  <c:v>235889979672091.41</c:v>
                </c:pt>
                <c:pt idx="11">
                  <c:v>242590489604480.66</c:v>
                </c:pt>
                <c:pt idx="12">
                  <c:v>249589803906905.13</c:v>
                </c:pt>
                <c:pt idx="13">
                  <c:v>250159757467920.31</c:v>
                </c:pt>
                <c:pt idx="14">
                  <c:v>248522997894321</c:v>
                </c:pt>
                <c:pt idx="15">
                  <c:v>246684787489987.66</c:v>
                </c:pt>
                <c:pt idx="16">
                  <c:v>244685222263734.44</c:v>
                </c:pt>
                <c:pt idx="17">
                  <c:v>242557772475655.59</c:v>
                </c:pt>
                <c:pt idx="18">
                  <c:v>240330524966313.16</c:v>
                </c:pt>
                <c:pt idx="19">
                  <c:v>238027083882704.53</c:v>
                </c:pt>
                <c:pt idx="20">
                  <c:v>235667272017060.13</c:v>
                </c:pt>
                <c:pt idx="21">
                  <c:v>233267703258204.69</c:v>
                </c:pt>
                <c:pt idx="22">
                  <c:v>230842262837988.41</c:v>
                </c:pt>
                <c:pt idx="23">
                  <c:v>228402515937975.88</c:v>
                </c:pt>
                <c:pt idx="24">
                  <c:v>225958057443386.5</c:v>
                </c:pt>
                <c:pt idx="25">
                  <c:v>223516811782265.22</c:v>
                </c:pt>
                <c:pt idx="26">
                  <c:v>221085289775571.13</c:v>
                </c:pt>
                <c:pt idx="27">
                  <c:v>218668808258366.31</c:v>
                </c:pt>
                <c:pt idx="28">
                  <c:v>216271677452666.75</c:v>
                </c:pt>
                <c:pt idx="29">
                  <c:v>213897360469848.25</c:v>
                </c:pt>
                <c:pt idx="30">
                  <c:v>211548608805373.69</c:v>
                </c:pt>
                <c:pt idx="31">
                  <c:v>209227577225662.88</c:v>
                </c:pt>
                <c:pt idx="32">
                  <c:v>206935921024233</c:v>
                </c:pt>
                <c:pt idx="33">
                  <c:v>204674878239009.09</c:v>
                </c:pt>
                <c:pt idx="34">
                  <c:v>202445339074533.34</c:v>
                </c:pt>
                <c:pt idx="35">
                  <c:v>200247904461504.5</c:v>
                </c:pt>
                <c:pt idx="36">
                  <c:v>198082935410564.5</c:v>
                </c:pt>
                <c:pt idx="37">
                  <c:v>195950594575734.25</c:v>
                </c:pt>
                <c:pt idx="38">
                  <c:v>193850881232745.28</c:v>
                </c:pt>
                <c:pt idx="39">
                  <c:v>191783660696032.56</c:v>
                </c:pt>
                <c:pt idx="40">
                  <c:v>189748689042134.78</c:v>
                </c:pt>
                <c:pt idx="41">
                  <c:v>187745633873866.69</c:v>
                </c:pt>
                <c:pt idx="42">
                  <c:v>185774091745935.72</c:v>
                </c:pt>
                <c:pt idx="43">
                  <c:v>183833602776065.88</c:v>
                </c:pt>
                <c:pt idx="44">
                  <c:v>181923662883831.5</c:v>
                </c:pt>
                <c:pt idx="45">
                  <c:v>180043734030166.97</c:v>
                </c:pt>
                <c:pt idx="46">
                  <c:v>178193252771922.63</c:v>
                </c:pt>
                <c:pt idx="47">
                  <c:v>176371637396547.97</c:v>
                </c:pt>
                <c:pt idx="48">
                  <c:v>174578293860296.09</c:v>
                </c:pt>
              </c:numCache>
            </c:numRef>
          </c:val>
          <c:extLst>
            <c:ext xmlns:c16="http://schemas.microsoft.com/office/drawing/2014/chart" uri="{C3380CC4-5D6E-409C-BE32-E72D297353CC}">
              <c16:uniqueId val="{00000004-8878-4EA6-B362-5FD462AA3954}"/>
            </c:ext>
          </c:extLst>
        </c:ser>
        <c:ser>
          <c:idx val="5"/>
          <c:order val="5"/>
          <c:tx>
            <c:strRef>
              <c:f>'Predicted Energy Consumption'!$B$212</c:f>
              <c:strCache>
                <c:ptCount val="1"/>
                <c:pt idx="0">
                  <c:v>textiles apparel and leather 13T15</c:v>
                </c:pt>
              </c:strCache>
            </c:strRef>
          </c:tx>
          <c:spPr>
            <a:solidFill>
              <a:schemeClr val="accent6"/>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Consumption'!$C$212:$AY$212</c:f>
              <c:numCache>
                <c:formatCode>0.00E+00</c:formatCode>
                <c:ptCount val="49"/>
                <c:pt idx="0">
                  <c:v>229658458365024</c:v>
                </c:pt>
                <c:pt idx="1">
                  <c:v>228636237598227.66</c:v>
                </c:pt>
                <c:pt idx="2">
                  <c:v>233211161285916.78</c:v>
                </c:pt>
                <c:pt idx="3">
                  <c:v>273374911858931.47</c:v>
                </c:pt>
                <c:pt idx="4">
                  <c:v>303494549601331.56</c:v>
                </c:pt>
                <c:pt idx="5">
                  <c:v>314122233434372.19</c:v>
                </c:pt>
                <c:pt idx="6">
                  <c:v>302318687678950.81</c:v>
                </c:pt>
                <c:pt idx="7">
                  <c:v>314663152666278.31</c:v>
                </c:pt>
                <c:pt idx="8">
                  <c:v>308572005927458.75</c:v>
                </c:pt>
                <c:pt idx="9">
                  <c:v>324899922246824.63</c:v>
                </c:pt>
                <c:pt idx="10">
                  <c:v>317019917917620</c:v>
                </c:pt>
                <c:pt idx="11">
                  <c:v>309404848310317.13</c:v>
                </c:pt>
                <c:pt idx="12">
                  <c:v>302012416612640.25</c:v>
                </c:pt>
                <c:pt idx="13">
                  <c:v>294821927615674.13</c:v>
                </c:pt>
                <c:pt idx="14">
                  <c:v>287823861170217.63</c:v>
                </c:pt>
                <c:pt idx="15">
                  <c:v>281014311147430.84</c:v>
                </c:pt>
                <c:pt idx="16">
                  <c:v>274156866814575.31</c:v>
                </c:pt>
                <c:pt idx="17">
                  <c:v>266560669633897.44</c:v>
                </c:pt>
                <c:pt idx="18">
                  <c:v>259177255101119.41</c:v>
                </c:pt>
                <c:pt idx="19">
                  <c:v>252014330311385.72</c:v>
                </c:pt>
                <c:pt idx="20">
                  <c:v>245076352541121.84</c:v>
                </c:pt>
                <c:pt idx="21">
                  <c:v>238365039196412.88</c:v>
                </c:pt>
                <c:pt idx="22">
                  <c:v>231879855367137.19</c:v>
                </c:pt>
                <c:pt idx="23">
                  <c:v>225618456102956.94</c:v>
                </c:pt>
                <c:pt idx="24">
                  <c:v>219577074190778.72</c:v>
                </c:pt>
                <c:pt idx="25">
                  <c:v>213750852050393.03</c:v>
                </c:pt>
                <c:pt idx="26">
                  <c:v>208134120639821.38</c:v>
                </c:pt>
                <c:pt idx="27">
                  <c:v>202720630372637.56</c:v>
                </c:pt>
                <c:pt idx="28">
                  <c:v>197503739868309.38</c:v>
                </c:pt>
                <c:pt idx="29">
                  <c:v>192476568428779.91</c:v>
                </c:pt>
                <c:pt idx="30">
                  <c:v>187632117799357.34</c:v>
                </c:pt>
                <c:pt idx="31">
                  <c:v>182963368237580.13</c:v>
                </c:pt>
                <c:pt idx="32">
                  <c:v>178463353305018.44</c:v>
                </c:pt>
                <c:pt idx="33">
                  <c:v>174125217186337.06</c:v>
                </c:pt>
                <c:pt idx="34">
                  <c:v>169942257766472.91</c:v>
                </c:pt>
                <c:pt idx="35">
                  <c:v>165907958179645.81</c:v>
                </c:pt>
                <c:pt idx="36">
                  <c:v>162016009089742.31</c:v>
                </c:pt>
                <c:pt idx="37">
                  <c:v>158260323570226.97</c:v>
                </c:pt>
                <c:pt idx="38">
                  <c:v>154635046119021.69</c:v>
                </c:pt>
                <c:pt idx="39">
                  <c:v>151134557063871.72</c:v>
                </c:pt>
                <c:pt idx="40">
                  <c:v>147753473380135.38</c:v>
                </c:pt>
                <c:pt idx="41">
                  <c:v>144486646749211.53</c:v>
                </c:pt>
                <c:pt idx="42">
                  <c:v>141329159526003</c:v>
                </c:pt>
                <c:pt idx="43">
                  <c:v>138276319152552.27</c:v>
                </c:pt>
                <c:pt idx="44">
                  <c:v>135323651447517.52</c:v>
                </c:pt>
                <c:pt idx="45">
                  <c:v>132466893113516.94</c:v>
                </c:pt>
                <c:pt idx="46">
                  <c:v>129701983733044.98</c:v>
                </c:pt>
                <c:pt idx="47">
                  <c:v>127025057465812.39</c:v>
                </c:pt>
                <c:pt idx="48">
                  <c:v>124432434613562.36</c:v>
                </c:pt>
              </c:numCache>
            </c:numRef>
          </c:val>
          <c:extLst>
            <c:ext xmlns:c16="http://schemas.microsoft.com/office/drawing/2014/chart" uri="{C3380CC4-5D6E-409C-BE32-E72D297353CC}">
              <c16:uniqueId val="{00000005-8878-4EA6-B362-5FD462AA3954}"/>
            </c:ext>
          </c:extLst>
        </c:ser>
        <c:ser>
          <c:idx val="6"/>
          <c:order val="6"/>
          <c:tx>
            <c:strRef>
              <c:f>'Predicted Energy Consumption'!$B$213</c:f>
              <c:strCache>
                <c:ptCount val="1"/>
                <c:pt idx="0">
                  <c:v>wood products 16</c:v>
                </c:pt>
              </c:strCache>
            </c:strRef>
          </c:tx>
          <c:spPr>
            <a:solidFill>
              <a:schemeClr val="accent1">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Consumption'!$C$213:$AY$213</c:f>
              <c:numCache>
                <c:formatCode>0.00E+00</c:formatCode>
                <c:ptCount val="49"/>
                <c:pt idx="0">
                  <c:v>4107175937652.9688</c:v>
                </c:pt>
                <c:pt idx="1">
                  <c:v>4396354941778.6743</c:v>
                </c:pt>
                <c:pt idx="2">
                  <c:v>4195417711773.2676</c:v>
                </c:pt>
                <c:pt idx="3">
                  <c:v>6189435374440.1309</c:v>
                </c:pt>
                <c:pt idx="4">
                  <c:v>9520728215477.8828</c:v>
                </c:pt>
                <c:pt idx="5">
                  <c:v>9042270131955.5742</c:v>
                </c:pt>
                <c:pt idx="6">
                  <c:v>10113966952555.166</c:v>
                </c:pt>
                <c:pt idx="7">
                  <c:v>6943803022370.8066</c:v>
                </c:pt>
                <c:pt idx="8">
                  <c:v>7302267458163.4707</c:v>
                </c:pt>
                <c:pt idx="9">
                  <c:v>6587872966291.8301</c:v>
                </c:pt>
                <c:pt idx="10">
                  <c:v>5418452220247.6084</c:v>
                </c:pt>
                <c:pt idx="11">
                  <c:v>4388571652999.5215</c:v>
                </c:pt>
                <c:pt idx="12">
                  <c:v>3494583071762.6006</c:v>
                </c:pt>
                <c:pt idx="13">
                  <c:v>2728015765305.8916</c:v>
                </c:pt>
                <c:pt idx="14">
                  <c:v>2086677117539.7209</c:v>
                </c:pt>
                <c:pt idx="15">
                  <c:v>1780682046996.3267</c:v>
                </c:pt>
                <c:pt idx="16">
                  <c:v>1492376788231.6531</c:v>
                </c:pt>
                <c:pt idx="17">
                  <c:v>1220998140597.5396</c:v>
                </c:pt>
                <c:pt idx="18">
                  <c:v>965686193804.95923</c:v>
                </c:pt>
                <c:pt idx="19">
                  <c:v>725540588580.8407</c:v>
                </c:pt>
                <c:pt idx="20">
                  <c:v>619602439931.6051</c:v>
                </c:pt>
                <c:pt idx="21">
                  <c:v>610244036927.60767</c:v>
                </c:pt>
                <c:pt idx="22">
                  <c:v>601001900977.36072</c:v>
                </c:pt>
                <c:pt idx="23">
                  <c:v>591900772079.51294</c:v>
                </c:pt>
                <c:pt idx="24">
                  <c:v>582959765343.3468</c:v>
                </c:pt>
                <c:pt idx="25">
                  <c:v>574193301110.51282</c:v>
                </c:pt>
                <c:pt idx="26">
                  <c:v>565611904644.5752</c:v>
                </c:pt>
                <c:pt idx="27">
                  <c:v>557222888058.36133</c:v>
                </c:pt>
                <c:pt idx="28">
                  <c:v>549030927979.96832</c:v>
                </c:pt>
                <c:pt idx="29">
                  <c:v>541038552238.95709</c:v>
                </c:pt>
                <c:pt idx="30">
                  <c:v>533246548030.84515</c:v>
                </c:pt>
                <c:pt idx="31">
                  <c:v>525654302885.53101</c:v>
                </c:pt>
                <c:pt idx="32">
                  <c:v>518260088513.45996</c:v>
                </c:pt>
                <c:pt idx="33">
                  <c:v>511061296349.21539</c:v>
                </c:pt>
                <c:pt idx="34">
                  <c:v>504054632423.23737</c:v>
                </c:pt>
                <c:pt idx="35">
                  <c:v>497236278104.87988</c:v>
                </c:pt>
                <c:pt idx="36">
                  <c:v>490602022288.38959</c:v>
                </c:pt>
                <c:pt idx="37">
                  <c:v>484147369740.77417</c:v>
                </c:pt>
                <c:pt idx="38">
                  <c:v>477867629591.1142</c:v>
                </c:pt>
                <c:pt idx="39">
                  <c:v>471757987306.34863</c:v>
                </c:pt>
                <c:pt idx="40">
                  <c:v>465813562957.53986</c:v>
                </c:pt>
                <c:pt idx="41">
                  <c:v>460029458122.19763</c:v>
                </c:pt>
                <c:pt idx="42">
                  <c:v>454400793381.36249</c:v>
                </c:pt>
                <c:pt idx="43">
                  <c:v>448922738044.87372</c:v>
                </c:pt>
                <c:pt idx="44">
                  <c:v>443590533465.33185</c:v>
                </c:pt>
                <c:pt idx="45">
                  <c:v>438399511073.00079</c:v>
                </c:pt>
                <c:pt idx="46">
                  <c:v>433345106073.00348</c:v>
                </c:pt>
                <c:pt idx="47">
                  <c:v>428422867586.93683</c:v>
                </c:pt>
                <c:pt idx="48">
                  <c:v>423628465888.30316</c:v>
                </c:pt>
              </c:numCache>
            </c:numRef>
          </c:val>
          <c:extLst>
            <c:ext xmlns:c16="http://schemas.microsoft.com/office/drawing/2014/chart" uri="{C3380CC4-5D6E-409C-BE32-E72D297353CC}">
              <c16:uniqueId val="{00000006-8878-4EA6-B362-5FD462AA3954}"/>
            </c:ext>
          </c:extLst>
        </c:ser>
        <c:ser>
          <c:idx val="7"/>
          <c:order val="7"/>
          <c:tx>
            <c:strRef>
              <c:f>'Predicted Energy Consumption'!$B$214</c:f>
              <c:strCache>
                <c:ptCount val="1"/>
                <c:pt idx="0">
                  <c:v>pulp paper and printing 17T18</c:v>
                </c:pt>
              </c:strCache>
            </c:strRef>
          </c:tx>
          <c:spPr>
            <a:solidFill>
              <a:schemeClr val="accent2">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Consumption'!$C$214:$AY$214</c:f>
              <c:numCache>
                <c:formatCode>0.00E+00</c:formatCode>
                <c:ptCount val="49"/>
                <c:pt idx="0">
                  <c:v>154789056901584.88</c:v>
                </c:pt>
                <c:pt idx="1">
                  <c:v>171941419025353</c:v>
                </c:pt>
                <c:pt idx="2">
                  <c:v>189203254026789.22</c:v>
                </c:pt>
                <c:pt idx="3">
                  <c:v>194672822296563.75</c:v>
                </c:pt>
                <c:pt idx="4">
                  <c:v>195625473286556.38</c:v>
                </c:pt>
                <c:pt idx="5">
                  <c:v>204586799836236.16</c:v>
                </c:pt>
                <c:pt idx="6">
                  <c:v>221460124599091.13</c:v>
                </c:pt>
                <c:pt idx="7">
                  <c:v>208441098165561.56</c:v>
                </c:pt>
                <c:pt idx="8">
                  <c:v>221068486564005.16</c:v>
                </c:pt>
                <c:pt idx="9">
                  <c:v>231432618015123.28</c:v>
                </c:pt>
                <c:pt idx="10">
                  <c:v>238093405613366.81</c:v>
                </c:pt>
                <c:pt idx="11">
                  <c:v>244871618291011.13</c:v>
                </c:pt>
                <c:pt idx="12">
                  <c:v>251857839216045.09</c:v>
                </c:pt>
                <c:pt idx="13">
                  <c:v>253431538287393.34</c:v>
                </c:pt>
                <c:pt idx="14">
                  <c:v>252249173646901.41</c:v>
                </c:pt>
                <c:pt idx="15">
                  <c:v>250824173786539.31</c:v>
                </c:pt>
                <c:pt idx="16">
                  <c:v>249198806867551.16</c:v>
                </c:pt>
                <c:pt idx="17">
                  <c:v>247408811151605.81</c:v>
                </c:pt>
                <c:pt idx="18">
                  <c:v>245484561887389.06</c:v>
                </c:pt>
                <c:pt idx="19">
                  <c:v>243451919650660.22</c:v>
                </c:pt>
                <c:pt idx="20">
                  <c:v>241332895904205.78</c:v>
                </c:pt>
                <c:pt idx="21">
                  <c:v>239146201874146.16</c:v>
                </c:pt>
                <c:pt idx="22">
                  <c:v>236907714236231.09</c:v>
                </c:pt>
                <c:pt idx="23">
                  <c:v>234630875791756.28</c:v>
                </c:pt>
                <c:pt idx="24">
                  <c:v>232327042109768.41</c:v>
                </c:pt>
                <c:pt idx="25">
                  <c:v>230005781695390.5</c:v>
                </c:pt>
                <c:pt idx="26">
                  <c:v>227675135563890.56</c:v>
                </c:pt>
                <c:pt idx="27">
                  <c:v>225341841192577.16</c:v>
                </c:pt>
                <c:pt idx="28">
                  <c:v>223011525242827.59</c:v>
                </c:pt>
                <c:pt idx="29">
                  <c:v>220688868996515.59</c:v>
                </c:pt>
                <c:pt idx="30">
                  <c:v>218377750054611.06</c:v>
                </c:pt>
                <c:pt idx="31">
                  <c:v>216081363473235.66</c:v>
                </c:pt>
                <c:pt idx="32">
                  <c:v>213802325158048.59</c:v>
                </c:pt>
                <c:pt idx="33">
                  <c:v>211542760003815.44</c:v>
                </c:pt>
                <c:pt idx="34">
                  <c:v>209304376955769.28</c:v>
                </c:pt>
                <c:pt idx="35">
                  <c:v>207088532885825.47</c:v>
                </c:pt>
                <c:pt idx="36">
                  <c:v>204896286921307.97</c:v>
                </c:pt>
                <c:pt idx="37">
                  <c:v>202728446636510.31</c:v>
                </c:pt>
                <c:pt idx="38">
                  <c:v>200585607317238.13</c:v>
                </c:pt>
                <c:pt idx="39">
                  <c:v>198468185333528.03</c:v>
                </c:pt>
                <c:pt idx="40">
                  <c:v>196376446504024.31</c:v>
                </c:pt>
                <c:pt idx="41">
                  <c:v>194310530204632.59</c:v>
                </c:pt>
                <c:pt idx="42">
                  <c:v>192270469861567.53</c:v>
                </c:pt>
                <c:pt idx="43">
                  <c:v>190256210372743.47</c:v>
                </c:pt>
                <c:pt idx="44">
                  <c:v>188267622919313.78</c:v>
                </c:pt>
                <c:pt idx="45">
                  <c:v>186304517559258.66</c:v>
                </c:pt>
                <c:pt idx="46">
                  <c:v>184366653935503.81</c:v>
                </c:pt>
                <c:pt idx="47">
                  <c:v>182453750380547.97</c:v>
                </c:pt>
                <c:pt idx="48">
                  <c:v>180565491656886.13</c:v>
                </c:pt>
              </c:numCache>
            </c:numRef>
          </c:val>
          <c:extLst>
            <c:ext xmlns:c16="http://schemas.microsoft.com/office/drawing/2014/chart" uri="{C3380CC4-5D6E-409C-BE32-E72D297353CC}">
              <c16:uniqueId val="{00000007-8878-4EA6-B362-5FD462AA3954}"/>
            </c:ext>
          </c:extLst>
        </c:ser>
        <c:ser>
          <c:idx val="8"/>
          <c:order val="8"/>
          <c:tx>
            <c:strRef>
              <c:f>'Predicted Energy Consumption'!$B$215</c:f>
              <c:strCache>
                <c:ptCount val="1"/>
                <c:pt idx="0">
                  <c:v>refined petroleum and coke 19</c:v>
                </c:pt>
              </c:strCache>
            </c:strRef>
          </c:tx>
          <c:spPr>
            <a:solidFill>
              <a:schemeClr val="accent3">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Consumption'!$C$215:$AY$215</c:f>
              <c:numCache>
                <c:formatCode>0.00E+00</c:formatCode>
                <c:ptCount val="49"/>
                <c:pt idx="0">
                  <c:v>299383487613475.63</c:v>
                </c:pt>
                <c:pt idx="1">
                  <c:v>327922924648965.25</c:v>
                </c:pt>
                <c:pt idx="2">
                  <c:v>346592552422698.75</c:v>
                </c:pt>
                <c:pt idx="3">
                  <c:v>355736902458765.63</c:v>
                </c:pt>
                <c:pt idx="4">
                  <c:v>366842380903342.69</c:v>
                </c:pt>
                <c:pt idx="5">
                  <c:v>411843979633874.38</c:v>
                </c:pt>
                <c:pt idx="6">
                  <c:v>528983276098606.56</c:v>
                </c:pt>
                <c:pt idx="7">
                  <c:v>601303239065495.88</c:v>
                </c:pt>
                <c:pt idx="8">
                  <c:v>629932150037365.38</c:v>
                </c:pt>
                <c:pt idx="9">
                  <c:v>782464739871463.38</c:v>
                </c:pt>
                <c:pt idx="10">
                  <c:v>828821815406450</c:v>
                </c:pt>
                <c:pt idx="11">
                  <c:v>866794611511065.13</c:v>
                </c:pt>
                <c:pt idx="12">
                  <c:v>895007171066141.5</c:v>
                </c:pt>
                <c:pt idx="13">
                  <c:v>921087110994789.88</c:v>
                </c:pt>
                <c:pt idx="14">
                  <c:v>945154769362665.5</c:v>
                </c:pt>
                <c:pt idx="15">
                  <c:v>967336062251870.88</c:v>
                </c:pt>
                <c:pt idx="16">
                  <c:v>987757919354041.88</c:v>
                </c:pt>
                <c:pt idx="17">
                  <c:v>1006544995154122.3</c:v>
                </c:pt>
                <c:pt idx="18">
                  <c:v>1023817409743831.6</c:v>
                </c:pt>
                <c:pt idx="19">
                  <c:v>1039689292885710.9</c:v>
                </c:pt>
                <c:pt idx="20">
                  <c:v>1054267936307763.4</c:v>
                </c:pt>
                <c:pt idx="21">
                  <c:v>1067653393644820.9</c:v>
                </c:pt>
                <c:pt idx="22">
                  <c:v>1079938400174032.6</c:v>
                </c:pt>
                <c:pt idx="23">
                  <c:v>1091208513251688.9</c:v>
                </c:pt>
                <c:pt idx="24">
                  <c:v>1101542398396892.3</c:v>
                </c:pt>
                <c:pt idx="25">
                  <c:v>1111012205365088.8</c:v>
                </c:pt>
                <c:pt idx="26">
                  <c:v>1119683993798044.8</c:v>
                </c:pt>
                <c:pt idx="27">
                  <c:v>1127618179764254</c:v>
                </c:pt>
                <c:pt idx="28">
                  <c:v>1134869983365804.3</c:v>
                </c:pt>
                <c:pt idx="29">
                  <c:v>1141489864175236.3</c:v>
                </c:pt>
                <c:pt idx="30">
                  <c:v>1147523936088212</c:v>
                </c:pt>
                <c:pt idx="31">
                  <c:v>1153014356649262.8</c:v>
                </c:pt>
                <c:pt idx="32">
                  <c:v>1157999688363088.3</c:v>
                </c:pt>
                <c:pt idx="33">
                  <c:v>1162515231203026.3</c:v>
                </c:pt>
                <c:pt idx="34">
                  <c:v>1166593326671137</c:v>
                </c:pt>
                <c:pt idx="35">
                  <c:v>1170263634504176.8</c:v>
                </c:pt>
                <c:pt idx="36">
                  <c:v>1173553383569991.3</c:v>
                </c:pt>
                <c:pt idx="37">
                  <c:v>1176487598745198</c:v>
                </c:pt>
                <c:pt idx="38">
                  <c:v>1179089305669625.5</c:v>
                </c:pt>
                <c:pt idx="39">
                  <c:v>1181379715281860.3</c:v>
                </c:pt>
                <c:pt idx="40">
                  <c:v>1183378389986323.8</c:v>
                </c:pt>
                <c:pt idx="41">
                  <c:v>1185103393208817</c:v>
                </c:pt>
                <c:pt idx="42">
                  <c:v>1186571423982431.8</c:v>
                </c:pt>
                <c:pt idx="43">
                  <c:v>1187797938078146</c:v>
                </c:pt>
                <c:pt idx="44">
                  <c:v>1188797257065751.8</c:v>
                </c:pt>
                <c:pt idx="45">
                  <c:v>1189582666562567.5</c:v>
                </c:pt>
                <c:pt idx="46">
                  <c:v>1190166504805759.3</c:v>
                </c:pt>
                <c:pt idx="47">
                  <c:v>1190560242569622.3</c:v>
                </c:pt>
                <c:pt idx="48">
                  <c:v>1190774555343220.5</c:v>
                </c:pt>
              </c:numCache>
            </c:numRef>
          </c:val>
          <c:extLst>
            <c:ext xmlns:c16="http://schemas.microsoft.com/office/drawing/2014/chart" uri="{C3380CC4-5D6E-409C-BE32-E72D297353CC}">
              <c16:uniqueId val="{00000008-8878-4EA6-B362-5FD462AA3954}"/>
            </c:ext>
          </c:extLst>
        </c:ser>
        <c:ser>
          <c:idx val="9"/>
          <c:order val="9"/>
          <c:tx>
            <c:strRef>
              <c:f>'Predicted Energy Consumption'!$B$216</c:f>
              <c:strCache>
                <c:ptCount val="1"/>
                <c:pt idx="0">
                  <c:v>chemicals 20</c:v>
                </c:pt>
              </c:strCache>
            </c:strRef>
          </c:tx>
          <c:spPr>
            <a:solidFill>
              <a:schemeClr val="accent4">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Consumption'!$C$216:$AY$216</c:f>
              <c:numCache>
                <c:formatCode>0.00E+00</c:formatCode>
                <c:ptCount val="49"/>
                <c:pt idx="0">
                  <c:v>823201634302108.25</c:v>
                </c:pt>
                <c:pt idx="1">
                  <c:v>864612901771977.38</c:v>
                </c:pt>
                <c:pt idx="2">
                  <c:v>937726282452251.25</c:v>
                </c:pt>
                <c:pt idx="3">
                  <c:v>987922772050408.5</c:v>
                </c:pt>
                <c:pt idx="4">
                  <c:v>1159322703153581.8</c:v>
                </c:pt>
                <c:pt idx="5">
                  <c:v>1231548737443615</c:v>
                </c:pt>
                <c:pt idx="6">
                  <c:v>1392360319124338.5</c:v>
                </c:pt>
                <c:pt idx="7">
                  <c:v>1484771445985537.5</c:v>
                </c:pt>
                <c:pt idx="8">
                  <c:v>1685815494980668.8</c:v>
                </c:pt>
                <c:pt idx="9">
                  <c:v>1919915581930901.5</c:v>
                </c:pt>
                <c:pt idx="10">
                  <c:v>1991941162320911.8</c:v>
                </c:pt>
                <c:pt idx="11">
                  <c:v>2062635496797094.8</c:v>
                </c:pt>
                <c:pt idx="12">
                  <c:v>2111102873137768.8</c:v>
                </c:pt>
                <c:pt idx="13">
                  <c:v>2139507170741168.5</c:v>
                </c:pt>
                <c:pt idx="14">
                  <c:v>2164388613028376.8</c:v>
                </c:pt>
                <c:pt idx="15">
                  <c:v>2186071273483705.3</c:v>
                </c:pt>
                <c:pt idx="16">
                  <c:v>2204861664995447</c:v>
                </c:pt>
                <c:pt idx="17">
                  <c:v>2221045168564309.3</c:v>
                </c:pt>
                <c:pt idx="18">
                  <c:v>2234884345232964</c:v>
                </c:pt>
                <c:pt idx="19">
                  <c:v>2246618578632955.3</c:v>
                </c:pt>
                <c:pt idx="20">
                  <c:v>2256464616397815.5</c:v>
                </c:pt>
                <c:pt idx="21">
                  <c:v>2264617684649068</c:v>
                </c:pt>
                <c:pt idx="22">
                  <c:v>2271252937152338.5</c:v>
                </c:pt>
                <c:pt idx="23">
                  <c:v>2276527069811541.5</c:v>
                </c:pt>
                <c:pt idx="24">
                  <c:v>2280579984016946.5</c:v>
                </c:pt>
                <c:pt idx="25">
                  <c:v>2283536421738248</c:v>
                </c:pt>
                <c:pt idx="26">
                  <c:v>2285507523899812.5</c:v>
                </c:pt>
                <c:pt idx="27">
                  <c:v>2286592283951073</c:v>
                </c:pt>
                <c:pt idx="28">
                  <c:v>2286878882690174.5</c:v>
                </c:pt>
                <c:pt idx="29">
                  <c:v>2286445899952460.5</c:v>
                </c:pt>
                <c:pt idx="30">
                  <c:v>2285363405003297</c:v>
                </c:pt>
                <c:pt idx="31">
                  <c:v>2283693931337480</c:v>
                </c:pt>
                <c:pt idx="32">
                  <c:v>2281493343800268.5</c:v>
                </c:pt>
                <c:pt idx="33">
                  <c:v>2278811607028409</c:v>
                </c:pt>
                <c:pt idx="34">
                  <c:v>2275693464540505</c:v>
                </c:pt>
                <c:pt idx="35">
                  <c:v>2272179037654757</c:v>
                </c:pt>
                <c:pt idx="36">
                  <c:v>2268304352961290.5</c:v>
                </c:pt>
                <c:pt idx="37">
                  <c:v>2264101806460998</c:v>
                </c:pt>
                <c:pt idx="38">
                  <c:v>2259600571785685.5</c:v>
                </c:pt>
                <c:pt idx="39">
                  <c:v>2254826959195475</c:v>
                </c:pt>
                <c:pt idx="40">
                  <c:v>2249804731346551.3</c:v>
                </c:pt>
                <c:pt idx="41">
                  <c:v>2244555381152761.5</c:v>
                </c:pt>
                <c:pt idx="42">
                  <c:v>2239098376448241.3</c:v>
                </c:pt>
                <c:pt idx="43">
                  <c:v>2233451375593192.3</c:v>
                </c:pt>
                <c:pt idx="44">
                  <c:v>2227630417657135.3</c:v>
                </c:pt>
                <c:pt idx="45">
                  <c:v>2221650090361861.8</c:v>
                </c:pt>
                <c:pt idx="46">
                  <c:v>2215523678562690.8</c:v>
                </c:pt>
                <c:pt idx="47">
                  <c:v>2209263295694479.5</c:v>
                </c:pt>
                <c:pt idx="48">
                  <c:v>2202880000296148</c:v>
                </c:pt>
              </c:numCache>
            </c:numRef>
          </c:val>
          <c:extLst>
            <c:ext xmlns:c16="http://schemas.microsoft.com/office/drawing/2014/chart" uri="{C3380CC4-5D6E-409C-BE32-E72D297353CC}">
              <c16:uniqueId val="{00000009-8878-4EA6-B362-5FD462AA3954}"/>
            </c:ext>
          </c:extLst>
        </c:ser>
        <c:ser>
          <c:idx val="10"/>
          <c:order val="10"/>
          <c:tx>
            <c:strRef>
              <c:f>'Predicted Energy Consumption'!$B$217</c:f>
              <c:strCache>
                <c:ptCount val="1"/>
                <c:pt idx="0">
                  <c:v>rubber and plastic products 22</c:v>
                </c:pt>
              </c:strCache>
            </c:strRef>
          </c:tx>
          <c:spPr>
            <a:solidFill>
              <a:schemeClr val="accent5">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Consumption'!$C$217:$AY$217</c:f>
              <c:numCache>
                <c:formatCode>0.00E+00</c:formatCode>
                <c:ptCount val="49"/>
                <c:pt idx="0">
                  <c:v>18782891919892.203</c:v>
                </c:pt>
                <c:pt idx="1">
                  <c:v>20848943683881.758</c:v>
                </c:pt>
                <c:pt idx="2">
                  <c:v>21603690458661.5</c:v>
                </c:pt>
                <c:pt idx="3">
                  <c:v>21301242014818.461</c:v>
                </c:pt>
                <c:pt idx="4">
                  <c:v>23339807082250.672</c:v>
                </c:pt>
                <c:pt idx="5">
                  <c:v>25830196572058.25</c:v>
                </c:pt>
                <c:pt idx="6">
                  <c:v>31182140736909.805</c:v>
                </c:pt>
                <c:pt idx="7">
                  <c:v>29753116861064.75</c:v>
                </c:pt>
                <c:pt idx="8">
                  <c:v>29628194564297.238</c:v>
                </c:pt>
                <c:pt idx="9">
                  <c:v>30829180811407.23</c:v>
                </c:pt>
                <c:pt idx="10">
                  <c:v>29776883670972.809</c:v>
                </c:pt>
                <c:pt idx="11">
                  <c:v>28699862997346.922</c:v>
                </c:pt>
                <c:pt idx="12">
                  <c:v>27609652623255.023</c:v>
                </c:pt>
                <c:pt idx="13">
                  <c:v>26513866169022.938</c:v>
                </c:pt>
                <c:pt idx="14">
                  <c:v>25417712084205.488</c:v>
                </c:pt>
                <c:pt idx="15">
                  <c:v>24324821630484.473</c:v>
                </c:pt>
                <c:pt idx="16">
                  <c:v>23237741935949.617</c:v>
                </c:pt>
                <c:pt idx="17">
                  <c:v>22158251194015.656</c:v>
                </c:pt>
                <c:pt idx="18">
                  <c:v>21087571388857.879</c:v>
                </c:pt>
                <c:pt idx="19">
                  <c:v>20026517525525.582</c:v>
                </c:pt>
                <c:pt idx="20">
                  <c:v>18975605098271.824</c:v>
                </c:pt>
                <c:pt idx="21">
                  <c:v>17935128821155.441</c:v>
                </c:pt>
                <c:pt idx="22">
                  <c:v>16905220936727.66</c:v>
                </c:pt>
                <c:pt idx="23">
                  <c:v>15885894690981.584</c:v>
                </c:pt>
                <c:pt idx="24">
                  <c:v>14877076876014.07</c:v>
                </c:pt>
                <c:pt idx="25">
                  <c:v>13878632238604.668</c:v>
                </c:pt>
                <c:pt idx="26">
                  <c:v>12890381798662.506</c:v>
                </c:pt>
                <c:pt idx="27">
                  <c:v>11912116588844.291</c:v>
                </c:pt>
                <c:pt idx="28">
                  <c:v>10943607941893.598</c:v>
                </c:pt>
                <c:pt idx="29">
                  <c:v>9984615170081.3848</c:v>
                </c:pt>
                <c:pt idx="30">
                  <c:v>9034891272084.6328</c:v>
                </c:pt>
                <c:pt idx="31">
                  <c:v>8845606759353.6992</c:v>
                </c:pt>
                <c:pt idx="32">
                  <c:v>8856710576086.293</c:v>
                </c:pt>
                <c:pt idx="33">
                  <c:v>8867270473502.5391</c:v>
                </c:pt>
                <c:pt idx="34">
                  <c:v>8877343936849.5859</c:v>
                </c:pt>
                <c:pt idx="35">
                  <c:v>8886981268656.3789</c:v>
                </c:pt>
                <c:pt idx="36">
                  <c:v>8896226614769.0547</c:v>
                </c:pt>
                <c:pt idx="37">
                  <c:v>8905118829669.5547</c:v>
                </c:pt>
                <c:pt idx="38">
                  <c:v>8913692207877.2461</c:v>
                </c:pt>
                <c:pt idx="39">
                  <c:v>8921977103586.1875</c:v>
                </c:pt>
                <c:pt idx="40">
                  <c:v>8930000456860.7852</c:v>
                </c:pt>
                <c:pt idx="41">
                  <c:v>8937786241557.043</c:v>
                </c:pt>
                <c:pt idx="42">
                  <c:v>8945355847542.6074</c:v>
                </c:pt>
                <c:pt idx="43">
                  <c:v>8952728407652.5234</c:v>
                </c:pt>
                <c:pt idx="44">
                  <c:v>8959921078057.8047</c:v>
                </c:pt>
                <c:pt idx="45">
                  <c:v>8966949279276.7461</c:v>
                </c:pt>
                <c:pt idx="46">
                  <c:v>8973826903860.1543</c:v>
                </c:pt>
                <c:pt idx="47">
                  <c:v>8980566495796.3652</c:v>
                </c:pt>
                <c:pt idx="48">
                  <c:v>8987179405861.8359</c:v>
                </c:pt>
              </c:numCache>
            </c:numRef>
          </c:val>
          <c:extLst>
            <c:ext xmlns:c16="http://schemas.microsoft.com/office/drawing/2014/chart" uri="{C3380CC4-5D6E-409C-BE32-E72D297353CC}">
              <c16:uniqueId val="{0000000A-8878-4EA6-B362-5FD462AA3954}"/>
            </c:ext>
          </c:extLst>
        </c:ser>
        <c:ser>
          <c:idx val="11"/>
          <c:order val="11"/>
          <c:tx>
            <c:strRef>
              <c:f>'Predicted Energy Consumption'!$B$218</c:f>
              <c:strCache>
                <c:ptCount val="1"/>
                <c:pt idx="0">
                  <c:v>glass and glass products 231</c:v>
                </c:pt>
              </c:strCache>
            </c:strRef>
          </c:tx>
          <c:spPr>
            <a:solidFill>
              <a:schemeClr val="accent6">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Consumption'!$C$218:$AY$218</c:f>
              <c:numCache>
                <c:formatCode>0.00E+00</c:formatCode>
                <c:ptCount val="49"/>
                <c:pt idx="0">
                  <c:v>10178608080321.057</c:v>
                </c:pt>
                <c:pt idx="1">
                  <c:v>9780335325376.3789</c:v>
                </c:pt>
                <c:pt idx="2">
                  <c:v>9908195855224.1563</c:v>
                </c:pt>
                <c:pt idx="3">
                  <c:v>10121644271248.77</c:v>
                </c:pt>
                <c:pt idx="4">
                  <c:v>12329584258501.576</c:v>
                </c:pt>
                <c:pt idx="5">
                  <c:v>13249251212625.379</c:v>
                </c:pt>
                <c:pt idx="6">
                  <c:v>16890764597912.045</c:v>
                </c:pt>
                <c:pt idx="7">
                  <c:v>23871911614915.93</c:v>
                </c:pt>
                <c:pt idx="8">
                  <c:v>45359968384612.055</c:v>
                </c:pt>
                <c:pt idx="9">
                  <c:v>48502116286763.398</c:v>
                </c:pt>
                <c:pt idx="10">
                  <c:v>46674842240525.711</c:v>
                </c:pt>
                <c:pt idx="11">
                  <c:v>44654147624338.805</c:v>
                </c:pt>
                <c:pt idx="12">
                  <c:v>42467859213663.242</c:v>
                </c:pt>
                <c:pt idx="13">
                  <c:v>40140436929737.07</c:v>
                </c:pt>
                <c:pt idx="14">
                  <c:v>37693421476427.008</c:v>
                </c:pt>
                <c:pt idx="15">
                  <c:v>35145710249729.699</c:v>
                </c:pt>
                <c:pt idx="16">
                  <c:v>32513791155567.344</c:v>
                </c:pt>
                <c:pt idx="17">
                  <c:v>31106607155298.32</c:v>
                </c:pt>
                <c:pt idx="18">
                  <c:v>31458382672266.656</c:v>
                </c:pt>
                <c:pt idx="19">
                  <c:v>31777033969712.25</c:v>
                </c:pt>
                <c:pt idx="20">
                  <c:v>32065613837565.75</c:v>
                </c:pt>
                <c:pt idx="21">
                  <c:v>32326910984072.156</c:v>
                </c:pt>
                <c:pt idx="22">
                  <c:v>32563461134310.043</c:v>
                </c:pt>
                <c:pt idx="23">
                  <c:v>32777562052336.211</c:v>
                </c:pt>
                <c:pt idx="24">
                  <c:v>32971290680488.98</c:v>
                </c:pt>
                <c:pt idx="25">
                  <c:v>33146521117523.184</c:v>
                </c:pt>
                <c:pt idx="26">
                  <c:v>33304942561720.715</c:v>
                </c:pt>
                <c:pt idx="27">
                  <c:v>33448076646692.695</c:v>
                </c:pt>
                <c:pt idx="28">
                  <c:v>33577293817267.047</c:v>
                </c:pt>
                <c:pt idx="29">
                  <c:v>33693828549316.188</c:v>
                </c:pt>
                <c:pt idx="30">
                  <c:v>33798793326214.203</c:v>
                </c:pt>
                <c:pt idx="31">
                  <c:v>33893191358152.879</c:v>
                </c:pt>
                <c:pt idx="32">
                  <c:v>33977928078480.152</c:v>
                </c:pt>
                <c:pt idx="33">
                  <c:v>34053821480811.473</c:v>
                </c:pt>
                <c:pt idx="34">
                  <c:v>34121611377384.246</c:v>
                </c:pt>
                <c:pt idx="35">
                  <c:v>34181967666950.719</c:v>
                </c:pt>
                <c:pt idx="36">
                  <c:v>34235497702401.512</c:v>
                </c:pt>
                <c:pt idx="37">
                  <c:v>34282752846314.016</c:v>
                </c:pt>
                <c:pt idx="38">
                  <c:v>34297656322862.707</c:v>
                </c:pt>
                <c:pt idx="39">
                  <c:v>34291767019994.508</c:v>
                </c:pt>
                <c:pt idx="40">
                  <c:v>34279427412618.797</c:v>
                </c:pt>
                <c:pt idx="41">
                  <c:v>34261079101416.625</c:v>
                </c:pt>
                <c:pt idx="42">
                  <c:v>34237127550714.77</c:v>
                </c:pt>
                <c:pt idx="43">
                  <c:v>34207945543623.805</c:v>
                </c:pt>
                <c:pt idx="44">
                  <c:v>34173876265695.523</c:v>
                </c:pt>
                <c:pt idx="45">
                  <c:v>34135236059507.773</c:v>
                </c:pt>
                <c:pt idx="46">
                  <c:v>34092316887817.402</c:v>
                </c:pt>
                <c:pt idx="47">
                  <c:v>34045388538615.742</c:v>
                </c:pt>
                <c:pt idx="48">
                  <c:v>33994700601549.156</c:v>
                </c:pt>
              </c:numCache>
            </c:numRef>
          </c:val>
          <c:extLst>
            <c:ext xmlns:c16="http://schemas.microsoft.com/office/drawing/2014/chart" uri="{C3380CC4-5D6E-409C-BE32-E72D297353CC}">
              <c16:uniqueId val="{0000000B-8878-4EA6-B362-5FD462AA3954}"/>
            </c:ext>
          </c:extLst>
        </c:ser>
        <c:ser>
          <c:idx val="12"/>
          <c:order val="12"/>
          <c:tx>
            <c:strRef>
              <c:f>'Predicted Energy Consumption'!$B$219</c:f>
              <c:strCache>
                <c:ptCount val="1"/>
                <c:pt idx="0">
                  <c:v>cement and other nonmetallic minerals 239</c:v>
                </c:pt>
              </c:strCache>
            </c:strRef>
          </c:tx>
          <c:spPr>
            <a:solidFill>
              <a:schemeClr val="accent1">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Consumption'!$C$219:$AY$219</c:f>
              <c:numCache>
                <c:formatCode>0.00E+00</c:formatCode>
                <c:ptCount val="49"/>
                <c:pt idx="0">
                  <c:v>9691619642694.7441</c:v>
                </c:pt>
                <c:pt idx="1">
                  <c:v>8833276456407.498</c:v>
                </c:pt>
                <c:pt idx="2">
                  <c:v>7916737298788.4961</c:v>
                </c:pt>
                <c:pt idx="3">
                  <c:v>6594153285818.9453</c:v>
                </c:pt>
                <c:pt idx="4">
                  <c:v>8178050479507.792</c:v>
                </c:pt>
                <c:pt idx="5">
                  <c:v>7374775468047.498</c:v>
                </c:pt>
                <c:pt idx="6">
                  <c:v>8810907972312.5566</c:v>
                </c:pt>
                <c:pt idx="7">
                  <c:v>9054496972837.9785</c:v>
                </c:pt>
                <c:pt idx="8">
                  <c:v>7897780956335.1553</c:v>
                </c:pt>
                <c:pt idx="9">
                  <c:v>7282319273296.6875</c:v>
                </c:pt>
                <c:pt idx="10">
                  <c:v>6452634791763.9102</c:v>
                </c:pt>
                <c:pt idx="11">
                  <c:v>5635524070969.8379</c:v>
                </c:pt>
                <c:pt idx="12">
                  <c:v>4840171244854.0488</c:v>
                </c:pt>
                <c:pt idx="13">
                  <c:v>4072491263230.7305</c:v>
                </c:pt>
                <c:pt idx="14">
                  <c:v>3564245610988.7139</c:v>
                </c:pt>
                <c:pt idx="15">
                  <c:v>3464087070429.0938</c:v>
                </c:pt>
                <c:pt idx="16">
                  <c:v>3361708073335.8418</c:v>
                </c:pt>
                <c:pt idx="17">
                  <c:v>3257799296770.7266</c:v>
                </c:pt>
                <c:pt idx="18">
                  <c:v>3152924867380.9072</c:v>
                </c:pt>
                <c:pt idx="19">
                  <c:v>3047546920209.7109</c:v>
                </c:pt>
                <c:pt idx="20">
                  <c:v>2942043953920.9146</c:v>
                </c:pt>
                <c:pt idx="21">
                  <c:v>2836725205126.3296</c:v>
                </c:pt>
                <c:pt idx="22">
                  <c:v>2731842258369.1084</c:v>
                </c:pt>
                <c:pt idx="23">
                  <c:v>2627598602612.8872</c:v>
                </c:pt>
                <c:pt idx="24">
                  <c:v>2524157582955.957</c:v>
                </c:pt>
                <c:pt idx="25">
                  <c:v>2421649054709.1025</c:v>
                </c:pt>
                <c:pt idx="26">
                  <c:v>2320174966017.3135</c:v>
                </c:pt>
                <c:pt idx="27">
                  <c:v>2219814045341.0342</c:v>
                </c:pt>
                <c:pt idx="28">
                  <c:v>2120625736677.6897</c:v>
                </c:pt>
                <c:pt idx="29">
                  <c:v>2022653501066.2339</c:v>
                </c:pt>
                <c:pt idx="30">
                  <c:v>1925927583989.1208</c:v>
                </c:pt>
                <c:pt idx="31">
                  <c:v>1830467332875.9944</c:v>
                </c:pt>
                <c:pt idx="32">
                  <c:v>1736283136023.3828</c:v>
                </c:pt>
                <c:pt idx="33">
                  <c:v>1643378043312.1174</c:v>
                </c:pt>
                <c:pt idx="34">
                  <c:v>1551749119779.1946</c:v>
                </c:pt>
                <c:pt idx="35">
                  <c:v>1461388575140.1204</c:v>
                </c:pt>
                <c:pt idx="36">
                  <c:v>1372284705571.0654</c:v>
                </c:pt>
                <c:pt idx="37">
                  <c:v>1284422678290.1287</c:v>
                </c:pt>
                <c:pt idx="38">
                  <c:v>1197785184584.5737</c:v>
                </c:pt>
                <c:pt idx="39">
                  <c:v>1112352982794.8821</c:v>
                </c:pt>
                <c:pt idx="40">
                  <c:v>1028105349278.6311</c:v>
                </c:pt>
                <c:pt idx="41">
                  <c:v>945020452443.0426</c:v>
                </c:pt>
                <c:pt idx="42">
                  <c:v>863075662470.54016</c:v>
                </c:pt>
                <c:pt idx="43">
                  <c:v>782247807295.90125</c:v>
                </c:pt>
                <c:pt idx="44">
                  <c:v>747803040833.28027</c:v>
                </c:pt>
                <c:pt idx="45">
                  <c:v>748379137295.56445</c:v>
                </c:pt>
                <c:pt idx="46">
                  <c:v>748907503992.57788</c:v>
                </c:pt>
                <c:pt idx="47">
                  <c:v>749391854742.54321</c:v>
                </c:pt>
                <c:pt idx="48">
                  <c:v>749835590696.91003</c:v>
                </c:pt>
              </c:numCache>
            </c:numRef>
          </c:val>
          <c:extLst>
            <c:ext xmlns:c16="http://schemas.microsoft.com/office/drawing/2014/chart" uri="{C3380CC4-5D6E-409C-BE32-E72D297353CC}">
              <c16:uniqueId val="{0000000C-8878-4EA6-B362-5FD462AA3954}"/>
            </c:ext>
          </c:extLst>
        </c:ser>
        <c:ser>
          <c:idx val="13"/>
          <c:order val="13"/>
          <c:tx>
            <c:strRef>
              <c:f>'Predicted Energy Consumption'!$B$220</c:f>
              <c:strCache>
                <c:ptCount val="1"/>
                <c:pt idx="0">
                  <c:v>iron and steel 241</c:v>
                </c:pt>
              </c:strCache>
            </c:strRef>
          </c:tx>
          <c:spPr>
            <a:solidFill>
              <a:schemeClr val="accent2">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Consumption'!$C$220:$AY$220</c:f>
              <c:numCache>
                <c:formatCode>0.00E+00</c:formatCode>
                <c:ptCount val="49"/>
                <c:pt idx="0">
                  <c:v>268548247943461.97</c:v>
                </c:pt>
                <c:pt idx="1">
                  <c:v>281007398802632.09</c:v>
                </c:pt>
                <c:pt idx="2">
                  <c:v>253234745819380.09</c:v>
                </c:pt>
                <c:pt idx="3">
                  <c:v>224570291705410.66</c:v>
                </c:pt>
                <c:pt idx="4">
                  <c:v>192475971769646.16</c:v>
                </c:pt>
                <c:pt idx="5">
                  <c:v>198775638275452.44</c:v>
                </c:pt>
                <c:pt idx="6">
                  <c:v>174545641351592.91</c:v>
                </c:pt>
                <c:pt idx="7">
                  <c:v>184565963972428.59</c:v>
                </c:pt>
                <c:pt idx="8">
                  <c:v>177706421892262.88</c:v>
                </c:pt>
                <c:pt idx="9">
                  <c:v>194076448736953.16</c:v>
                </c:pt>
                <c:pt idx="10">
                  <c:v>204005650150045.09</c:v>
                </c:pt>
                <c:pt idx="11">
                  <c:v>207863621360702.13</c:v>
                </c:pt>
                <c:pt idx="12">
                  <c:v>211217933764590</c:v>
                </c:pt>
                <c:pt idx="13">
                  <c:v>214184325484915.91</c:v>
                </c:pt>
                <c:pt idx="14">
                  <c:v>216796052496851.94</c:v>
                </c:pt>
                <c:pt idx="15">
                  <c:v>219085313041785.94</c:v>
                </c:pt>
                <c:pt idx="16">
                  <c:v>221082620666448.72</c:v>
                </c:pt>
                <c:pt idx="17">
                  <c:v>222816434228081.88</c:v>
                </c:pt>
                <c:pt idx="18">
                  <c:v>224312977570986.72</c:v>
                </c:pt>
                <c:pt idx="19">
                  <c:v>225596193791536.19</c:v>
                </c:pt>
                <c:pt idx="20">
                  <c:v>226687790919438.69</c:v>
                </c:pt>
                <c:pt idx="21">
                  <c:v>227607346337293.56</c:v>
                </c:pt>
                <c:pt idx="22">
                  <c:v>228372445948282.75</c:v>
                </c:pt>
                <c:pt idx="23">
                  <c:v>228998840989824.88</c:v>
                </c:pt>
                <c:pt idx="24">
                  <c:v>229500610676608.75</c:v>
                </c:pt>
                <c:pt idx="25">
                  <c:v>229890322805391</c:v>
                </c:pt>
                <c:pt idx="26">
                  <c:v>230179187335711.25</c:v>
                </c:pt>
                <c:pt idx="27">
                  <c:v>230377200016810.69</c:v>
                </c:pt>
                <c:pt idx="28">
                  <c:v>230493274564104.69</c:v>
                </c:pt>
                <c:pt idx="29">
                  <c:v>230535362860818.5</c:v>
                </c:pt>
                <c:pt idx="30">
                  <c:v>230510563298284.09</c:v>
                </c:pt>
                <c:pt idx="31">
                  <c:v>230425217767688.59</c:v>
                </c:pt>
                <c:pt idx="32">
                  <c:v>230284998048256.44</c:v>
                </c:pt>
                <c:pt idx="33">
                  <c:v>230094982454370.94</c:v>
                </c:pt>
                <c:pt idx="34">
                  <c:v>229859723644779</c:v>
                </c:pt>
                <c:pt idx="35">
                  <c:v>229583308487964.94</c:v>
                </c:pt>
                <c:pt idx="36">
                  <c:v>229269410837772.66</c:v>
                </c:pt>
                <c:pt idx="37">
                  <c:v>228921338015735.75</c:v>
                </c:pt>
                <c:pt idx="38">
                  <c:v>228542071730138.72</c:v>
                </c:pt>
                <c:pt idx="39">
                  <c:v>228134304092548.94</c:v>
                </c:pt>
                <c:pt idx="40">
                  <c:v>227700469324125.34</c:v>
                </c:pt>
                <c:pt idx="41">
                  <c:v>227242771678956.5</c:v>
                </c:pt>
                <c:pt idx="42">
                  <c:v>226763210051035.34</c:v>
                </c:pt>
                <c:pt idx="43">
                  <c:v>226263599676142.94</c:v>
                </c:pt>
                <c:pt idx="44">
                  <c:v>225745591289904.81</c:v>
                </c:pt>
                <c:pt idx="45">
                  <c:v>225210688058555.5</c:v>
                </c:pt>
                <c:pt idx="46">
                  <c:v>224660260559273.34</c:v>
                </c:pt>
                <c:pt idx="47">
                  <c:v>224095560051863.78</c:v>
                </c:pt>
                <c:pt idx="48">
                  <c:v>223517730252771.66</c:v>
                </c:pt>
              </c:numCache>
            </c:numRef>
          </c:val>
          <c:extLst>
            <c:ext xmlns:c16="http://schemas.microsoft.com/office/drawing/2014/chart" uri="{C3380CC4-5D6E-409C-BE32-E72D297353CC}">
              <c16:uniqueId val="{0000000D-8878-4EA6-B362-5FD462AA3954}"/>
            </c:ext>
          </c:extLst>
        </c:ser>
        <c:ser>
          <c:idx val="14"/>
          <c:order val="14"/>
          <c:tx>
            <c:strRef>
              <c:f>'Predicted Energy Consumption'!$B$221</c:f>
              <c:strCache>
                <c:ptCount val="1"/>
                <c:pt idx="0">
                  <c:v>other metals 242</c:v>
                </c:pt>
              </c:strCache>
            </c:strRef>
          </c:tx>
          <c:spPr>
            <a:solidFill>
              <a:schemeClr val="accent3">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Consumption'!$C$221:$AY$221</c:f>
              <c:numCache>
                <c:formatCode>0.00E+00</c:formatCode>
                <c:ptCount val="49"/>
                <c:pt idx="0">
                  <c:v>107929547047201.34</c:v>
                </c:pt>
                <c:pt idx="1">
                  <c:v>117751112417413.73</c:v>
                </c:pt>
                <c:pt idx="2">
                  <c:v>113983065446251.03</c:v>
                </c:pt>
                <c:pt idx="3">
                  <c:v>139059368278939.94</c:v>
                </c:pt>
                <c:pt idx="4">
                  <c:v>144482683073128.31</c:v>
                </c:pt>
                <c:pt idx="5">
                  <c:v>173350254396485.25</c:v>
                </c:pt>
                <c:pt idx="6">
                  <c:v>222616461488744.88</c:v>
                </c:pt>
                <c:pt idx="7">
                  <c:v>207174056235980.31</c:v>
                </c:pt>
                <c:pt idx="8">
                  <c:v>205348939584572.72</c:v>
                </c:pt>
                <c:pt idx="9">
                  <c:v>225549257941438.75</c:v>
                </c:pt>
                <c:pt idx="10">
                  <c:v>227636778003854.59</c:v>
                </c:pt>
                <c:pt idx="11">
                  <c:v>228070716160042.56</c:v>
                </c:pt>
                <c:pt idx="12">
                  <c:v>228140842542359.56</c:v>
                </c:pt>
                <c:pt idx="13">
                  <c:v>227888182138280.91</c:v>
                </c:pt>
                <c:pt idx="14">
                  <c:v>227351490078837.06</c:v>
                </c:pt>
                <c:pt idx="15">
                  <c:v>226566802089052.47</c:v>
                </c:pt>
                <c:pt idx="16">
                  <c:v>225567129968387.19</c:v>
                </c:pt>
                <c:pt idx="17">
                  <c:v>224382333472366.47</c:v>
                </c:pt>
                <c:pt idx="18">
                  <c:v>223039140340679.22</c:v>
                </c:pt>
                <c:pt idx="19">
                  <c:v>221561272852207.59</c:v>
                </c:pt>
                <c:pt idx="20">
                  <c:v>219969642387682.09</c:v>
                </c:pt>
                <c:pt idx="21">
                  <c:v>218282581390950.38</c:v>
                </c:pt>
                <c:pt idx="22">
                  <c:v>216516090364199.91</c:v>
                </c:pt>
                <c:pt idx="23">
                  <c:v>214684084566778.38</c:v>
                </c:pt>
                <c:pt idx="24">
                  <c:v>212798630563570.25</c:v>
                </c:pt>
                <c:pt idx="25">
                  <c:v>210870166799052.34</c:v>
                </c:pt>
                <c:pt idx="26">
                  <c:v>208907705214920.81</c:v>
                </c:pt>
                <c:pt idx="27">
                  <c:v>206919012855561.59</c:v>
                </c:pt>
                <c:pt idx="28">
                  <c:v>204910773656005.34</c:v>
                </c:pt>
                <c:pt idx="29">
                  <c:v>202888731373760.66</c:v>
                </c:pt>
                <c:pt idx="30">
                  <c:v>200857815056450.28</c:v>
                </c:pt>
                <c:pt idx="31">
                  <c:v>198822248640331.97</c:v>
                </c:pt>
                <c:pt idx="32">
                  <c:v>196785646329118</c:v>
                </c:pt>
                <c:pt idx="33">
                  <c:v>194751095363446.5</c:v>
                </c:pt>
                <c:pt idx="34">
                  <c:v>192721227697104.25</c:v>
                </c:pt>
                <c:pt idx="35">
                  <c:v>190698281972684.72</c:v>
                </c:pt>
                <c:pt idx="36">
                  <c:v>188684157053659.69</c:v>
                </c:pt>
                <c:pt idx="37">
                  <c:v>186680458232908.56</c:v>
                </c:pt>
                <c:pt idx="38">
                  <c:v>184688537106125.97</c:v>
                </c:pt>
                <c:pt idx="39">
                  <c:v>182709525976008.91</c:v>
                </c:pt>
                <c:pt idx="40">
                  <c:v>180744367541492.63</c:v>
                </c:pt>
                <c:pt idx="41">
                  <c:v>178793840526322.88</c:v>
                </c:pt>
                <c:pt idx="42">
                  <c:v>176858581812549.22</c:v>
                </c:pt>
                <c:pt idx="43">
                  <c:v>174939105566687.66</c:v>
                </c:pt>
                <c:pt idx="44">
                  <c:v>173035819778360.63</c:v>
                </c:pt>
                <c:pt idx="45">
                  <c:v>171149040572240.91</c:v>
                </c:pt>
                <c:pt idx="46">
                  <c:v>169279004603166.88</c:v>
                </c:pt>
                <c:pt idx="47">
                  <c:v>167425879800335.97</c:v>
                </c:pt>
                <c:pt idx="48">
                  <c:v>165589774688713.75</c:v>
                </c:pt>
              </c:numCache>
            </c:numRef>
          </c:val>
          <c:extLst>
            <c:ext xmlns:c16="http://schemas.microsoft.com/office/drawing/2014/chart" uri="{C3380CC4-5D6E-409C-BE32-E72D297353CC}">
              <c16:uniqueId val="{0000000E-8878-4EA6-B362-5FD462AA3954}"/>
            </c:ext>
          </c:extLst>
        </c:ser>
        <c:ser>
          <c:idx val="15"/>
          <c:order val="15"/>
          <c:tx>
            <c:strRef>
              <c:f>'Predicted Energy Consumption'!$B$222</c:f>
              <c:strCache>
                <c:ptCount val="1"/>
                <c:pt idx="0">
                  <c:v>metal products except machinery and vehicles 25</c:v>
                </c:pt>
              </c:strCache>
            </c:strRef>
          </c:tx>
          <c:spPr>
            <a:solidFill>
              <a:schemeClr val="accent4">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Consumption'!$C$222:$AY$222</c:f>
              <c:numCache>
                <c:formatCode>0.00E+00</c:formatCode>
                <c:ptCount val="49"/>
                <c:pt idx="0">
                  <c:v>7340464488206.9521</c:v>
                </c:pt>
                <c:pt idx="1">
                  <c:v>6312841163811.375</c:v>
                </c:pt>
                <c:pt idx="2">
                  <c:v>4362138743650.396</c:v>
                </c:pt>
                <c:pt idx="3">
                  <c:v>4174565735074.5938</c:v>
                </c:pt>
                <c:pt idx="4">
                  <c:v>4377872507886.668</c:v>
                </c:pt>
                <c:pt idx="5">
                  <c:v>4697476441649.9854</c:v>
                </c:pt>
                <c:pt idx="6">
                  <c:v>6993658203023.0918</c:v>
                </c:pt>
                <c:pt idx="7">
                  <c:v>6040912431318.21</c:v>
                </c:pt>
                <c:pt idx="8">
                  <c:v>5967456604311.5166</c:v>
                </c:pt>
                <c:pt idx="9">
                  <c:v>6675107297463.9941</c:v>
                </c:pt>
                <c:pt idx="10">
                  <c:v>6774486262135.2891</c:v>
                </c:pt>
                <c:pt idx="11">
                  <c:v>6859075843635.9648</c:v>
                </c:pt>
                <c:pt idx="12">
                  <c:v>6930096892873.6152</c:v>
                </c:pt>
                <c:pt idx="13">
                  <c:v>6988779307808.2695</c:v>
                </c:pt>
                <c:pt idx="14">
                  <c:v>7036320009221.791</c:v>
                </c:pt>
                <c:pt idx="15">
                  <c:v>7073855139120.5547</c:v>
                </c:pt>
                <c:pt idx="16">
                  <c:v>7102443353032.1367</c:v>
                </c:pt>
                <c:pt idx="17">
                  <c:v>7123057377915.6104</c:v>
                </c:pt>
                <c:pt idx="18">
                  <c:v>7136581466636.7021</c:v>
                </c:pt>
                <c:pt idx="19">
                  <c:v>7143812867275.8203</c:v>
                </c:pt>
                <c:pt idx="20">
                  <c:v>7145465872821.3447</c:v>
                </c:pt>
                <c:pt idx="21">
                  <c:v>7142177395348.8086</c:v>
                </c:pt>
                <c:pt idx="22">
                  <c:v>7134513312518.2979</c:v>
                </c:pt>
                <c:pt idx="23">
                  <c:v>7122975068609.9072</c:v>
                </c:pt>
                <c:pt idx="24">
                  <c:v>7108006187659.5566</c:v>
                </c:pt>
                <c:pt idx="25">
                  <c:v>7089998483955.6855</c:v>
                </c:pt>
                <c:pt idx="26">
                  <c:v>7069297845839.3506</c:v>
                </c:pt>
                <c:pt idx="27">
                  <c:v>7046209531482.4834</c:v>
                </c:pt>
                <c:pt idx="28">
                  <c:v>7021002957446.0107</c:v>
                </c:pt>
                <c:pt idx="29">
                  <c:v>6993915988065.7021</c:v>
                </c:pt>
                <c:pt idx="30">
                  <c:v>6965158750424.1592</c:v>
                </c:pt>
                <c:pt idx="31">
                  <c:v>6934917009069.9795</c:v>
                </c:pt>
                <c:pt idx="32">
                  <c:v>6903355139095.3047</c:v>
                </c:pt>
                <c:pt idx="33">
                  <c:v>6870618737364.8154</c:v>
                </c:pt>
                <c:pt idx="34">
                  <c:v>6836836910802.4629</c:v>
                </c:pt>
                <c:pt idx="35">
                  <c:v>6802124278510.4375</c:v>
                </c:pt>
                <c:pt idx="36">
                  <c:v>6766582721684.6738</c:v>
                </c:pt>
                <c:pt idx="37">
                  <c:v>6730302912183.0723</c:v>
                </c:pt>
                <c:pt idx="38">
                  <c:v>6693365647437.4443</c:v>
                </c:pt>
                <c:pt idx="39">
                  <c:v>6655843016334.1064</c:v>
                </c:pt>
                <c:pt idx="40">
                  <c:v>6617799417808.2139</c:v>
                </c:pt>
                <c:pt idx="41">
                  <c:v>6579292451251.5557</c:v>
                </c:pt>
                <c:pt idx="42">
                  <c:v>6540373695441.3857</c:v>
                </c:pt>
                <c:pt idx="43">
                  <c:v>6501089390558.8545</c:v>
                </c:pt>
                <c:pt idx="44">
                  <c:v>6461481035969.8008</c:v>
                </c:pt>
                <c:pt idx="45">
                  <c:v>6421585914773.166</c:v>
                </c:pt>
                <c:pt idx="46">
                  <c:v>6381437554659.8887</c:v>
                </c:pt>
                <c:pt idx="47">
                  <c:v>6341066133352.9688</c:v>
                </c:pt>
                <c:pt idx="48">
                  <c:v>6300498835788.7822</c:v>
                </c:pt>
              </c:numCache>
            </c:numRef>
          </c:val>
          <c:extLst>
            <c:ext xmlns:c16="http://schemas.microsoft.com/office/drawing/2014/chart" uri="{C3380CC4-5D6E-409C-BE32-E72D297353CC}">
              <c16:uniqueId val="{0000000F-8878-4EA6-B362-5FD462AA3954}"/>
            </c:ext>
          </c:extLst>
        </c:ser>
        <c:ser>
          <c:idx val="16"/>
          <c:order val="16"/>
          <c:tx>
            <c:strRef>
              <c:f>'Predicted Energy Consumption'!$B$223</c:f>
              <c:strCache>
                <c:ptCount val="1"/>
                <c:pt idx="0">
                  <c:v>computers and electronics 26</c:v>
                </c:pt>
              </c:strCache>
            </c:strRef>
          </c:tx>
          <c:spPr>
            <a:solidFill>
              <a:schemeClr val="accent5">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Consumption'!$C$223:$AY$223</c:f>
              <c:numCache>
                <c:formatCode>0.00E+00</c:formatCode>
                <c:ptCount val="49"/>
                <c:pt idx="0">
                  <c:v>13695578295689.277</c:v>
                </c:pt>
                <c:pt idx="1">
                  <c:v>14976363573549.211</c:v>
                </c:pt>
                <c:pt idx="2">
                  <c:v>14686236752300.838</c:v>
                </c:pt>
                <c:pt idx="3">
                  <c:v>14291186575573.229</c:v>
                </c:pt>
                <c:pt idx="4">
                  <c:v>13912723198492.291</c:v>
                </c:pt>
                <c:pt idx="5">
                  <c:v>9731238398422.2266</c:v>
                </c:pt>
                <c:pt idx="6">
                  <c:v>18476178298997.156</c:v>
                </c:pt>
                <c:pt idx="7">
                  <c:v>15319568153666.936</c:v>
                </c:pt>
                <c:pt idx="8">
                  <c:v>12545307435620.588</c:v>
                </c:pt>
                <c:pt idx="9">
                  <c:v>14054480617883.545</c:v>
                </c:pt>
                <c:pt idx="10">
                  <c:v>13441718658040.211</c:v>
                </c:pt>
                <c:pt idx="11">
                  <c:v>12677418918575.289</c:v>
                </c:pt>
                <c:pt idx="12">
                  <c:v>11784224250439.654</c:v>
                </c:pt>
                <c:pt idx="13">
                  <c:v>10780505721513.861</c:v>
                </c:pt>
                <c:pt idx="14">
                  <c:v>9681920264960.3691</c:v>
                </c:pt>
                <c:pt idx="15">
                  <c:v>8502172459629.9922</c:v>
                </c:pt>
                <c:pt idx="16">
                  <c:v>8400049448009.6973</c:v>
                </c:pt>
                <c:pt idx="17">
                  <c:v>8480588423837.1191</c:v>
                </c:pt>
                <c:pt idx="18">
                  <c:v>8546067148857.6475</c:v>
                </c:pt>
                <c:pt idx="19">
                  <c:v>8598013088288.5586</c:v>
                </c:pt>
                <c:pt idx="20">
                  <c:v>8637797841481.75</c:v>
                </c:pt>
                <c:pt idx="21">
                  <c:v>8666653200373.9971</c:v>
                </c:pt>
                <c:pt idx="22">
                  <c:v>8685685082510.1475</c:v>
                </c:pt>
                <c:pt idx="23">
                  <c:v>8695886017046.9238</c:v>
                </c:pt>
                <c:pt idx="24">
                  <c:v>8698146496889.2109</c:v>
                </c:pt>
                <c:pt idx="25">
                  <c:v>8693265343310.292</c:v>
                </c:pt>
                <c:pt idx="26">
                  <c:v>8660113683973.2246</c:v>
                </c:pt>
                <c:pt idx="27">
                  <c:v>8602596099068.5586</c:v>
                </c:pt>
                <c:pt idx="28">
                  <c:v>8536019824925.8516</c:v>
                </c:pt>
                <c:pt idx="29">
                  <c:v>8461043154747.3965</c:v>
                </c:pt>
                <c:pt idx="30">
                  <c:v>8378268561801.668</c:v>
                </c:pt>
                <c:pt idx="31">
                  <c:v>8288247671629.1104</c:v>
                </c:pt>
                <c:pt idx="32">
                  <c:v>8191485862790.7939</c:v>
                </c:pt>
                <c:pt idx="33">
                  <c:v>8088446492596.2969</c:v>
                </c:pt>
                <c:pt idx="34">
                  <c:v>7979554756818.998</c:v>
                </c:pt>
                <c:pt idx="35">
                  <c:v>7865201200364.7109</c:v>
                </c:pt>
                <c:pt idx="36">
                  <c:v>7745744900531.877</c:v>
                </c:pt>
                <c:pt idx="37">
                  <c:v>7621516346871.2158</c:v>
                </c:pt>
                <c:pt idx="38">
                  <c:v>7492820042441.9092</c:v>
                </c:pt>
                <c:pt idx="39">
                  <c:v>7359936850991.4072</c:v>
                </c:pt>
                <c:pt idx="40">
                  <c:v>7223126113639.8535</c:v>
                </c:pt>
                <c:pt idx="41">
                  <c:v>7082627557292.0322</c:v>
                </c:pt>
                <c:pt idx="42">
                  <c:v>6938663015417.4609</c:v>
                </c:pt>
                <c:pt idx="43">
                  <c:v>6791437980166.8008</c:v>
                </c:pt>
                <c:pt idx="44">
                  <c:v>6641143003111.915</c:v>
                </c:pt>
                <c:pt idx="45">
                  <c:v>6487954960266.5996</c:v>
                </c:pt>
                <c:pt idx="46">
                  <c:v>6332038195503.3262</c:v>
                </c:pt>
                <c:pt idx="47">
                  <c:v>6173545555039.3359</c:v>
                </c:pt>
                <c:pt idx="48">
                  <c:v>6012619324345.4785</c:v>
                </c:pt>
              </c:numCache>
            </c:numRef>
          </c:val>
          <c:extLst>
            <c:ext xmlns:c16="http://schemas.microsoft.com/office/drawing/2014/chart" uri="{C3380CC4-5D6E-409C-BE32-E72D297353CC}">
              <c16:uniqueId val="{00000010-8878-4EA6-B362-5FD462AA3954}"/>
            </c:ext>
          </c:extLst>
        </c:ser>
        <c:ser>
          <c:idx val="17"/>
          <c:order val="17"/>
          <c:tx>
            <c:strRef>
              <c:f>'Predicted Energy Consumption'!$B$224</c:f>
              <c:strCache>
                <c:ptCount val="1"/>
                <c:pt idx="0">
                  <c:v>appliances and electrical equipment 27</c:v>
                </c:pt>
              </c:strCache>
            </c:strRef>
          </c:tx>
          <c:spPr>
            <a:solidFill>
              <a:schemeClr val="accent6">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Consumption'!$C$224:$AY$224</c:f>
              <c:numCache>
                <c:formatCode>0.00E+00</c:formatCode>
                <c:ptCount val="49"/>
                <c:pt idx="0">
                  <c:v>14217256840005.201</c:v>
                </c:pt>
                <c:pt idx="1">
                  <c:v>14146170555805.174</c:v>
                </c:pt>
                <c:pt idx="2">
                  <c:v>13580323733572.967</c:v>
                </c:pt>
                <c:pt idx="3">
                  <c:v>12833443840911.361</c:v>
                </c:pt>
                <c:pt idx="4">
                  <c:v>13382703863496.896</c:v>
                </c:pt>
                <c:pt idx="5">
                  <c:v>10330069256523.246</c:v>
                </c:pt>
                <c:pt idx="6">
                  <c:v>12320769559260.773</c:v>
                </c:pt>
                <c:pt idx="7">
                  <c:v>13405925383002.238</c:v>
                </c:pt>
                <c:pt idx="8">
                  <c:v>13244891253861.111</c:v>
                </c:pt>
                <c:pt idx="9">
                  <c:v>13813120663350.363</c:v>
                </c:pt>
                <c:pt idx="10">
                  <c:v>13783408634293.9</c:v>
                </c:pt>
                <c:pt idx="11">
                  <c:v>13161805119742.91</c:v>
                </c:pt>
                <c:pt idx="12">
                  <c:v>12515160452428.43</c:v>
                </c:pt>
                <c:pt idx="13">
                  <c:v>11848171075955.756</c:v>
                </c:pt>
                <c:pt idx="14">
                  <c:v>11165127583219.48</c:v>
                </c:pt>
                <c:pt idx="15">
                  <c:v>10469876575978.539</c:v>
                </c:pt>
                <c:pt idx="16">
                  <c:v>9765810930290.1777</c:v>
                </c:pt>
                <c:pt idx="17">
                  <c:v>9055882397881.2832</c:v>
                </c:pt>
                <c:pt idx="18">
                  <c:v>8342629009456.6934</c:v>
                </c:pt>
                <c:pt idx="19">
                  <c:v>7628210868464.0469</c:v>
                </c:pt>
                <c:pt idx="20">
                  <c:v>6914449583209.96</c:v>
                </c:pt>
                <c:pt idx="21">
                  <c:v>6202868101161.6465</c:v>
                </c:pt>
                <c:pt idx="22">
                  <c:v>5494728902219.8281</c:v>
                </c:pt>
                <c:pt idx="23">
                  <c:v>4977104420321.9824</c:v>
                </c:pt>
                <c:pt idx="24">
                  <c:v>5020928971227.5615</c:v>
                </c:pt>
                <c:pt idx="25">
                  <c:v>5061779532441.9121</c:v>
                </c:pt>
                <c:pt idx="26">
                  <c:v>5099905958291.9336</c:v>
                </c:pt>
                <c:pt idx="27">
                  <c:v>5135534633155.8271</c:v>
                </c:pt>
                <c:pt idx="28">
                  <c:v>5168870613400.5225</c:v>
                </c:pt>
                <c:pt idx="29">
                  <c:v>5200099648681.5264</c:v>
                </c:pt>
                <c:pt idx="30">
                  <c:v>5229390061292.0293</c:v>
                </c:pt>
                <c:pt idx="31">
                  <c:v>5256894474385.7861</c:v>
                </c:pt>
                <c:pt idx="32">
                  <c:v>5282751388099.3438</c:v>
                </c:pt>
                <c:pt idx="33">
                  <c:v>5307086607948.8086</c:v>
                </c:pt>
                <c:pt idx="34">
                  <c:v>5330014533181.6748</c:v>
                </c:pt>
                <c:pt idx="35">
                  <c:v>5351639314639.5967</c:v>
                </c:pt>
                <c:pt idx="36">
                  <c:v>5372055892567.0449</c:v>
                </c:pt>
                <c:pt idx="37">
                  <c:v>5391350925014.3477</c:v>
                </c:pt>
                <c:pt idx="38">
                  <c:v>5409603617258.2305</c:v>
                </c:pt>
                <c:pt idx="39">
                  <c:v>5426886462164.6025</c:v>
                </c:pt>
                <c:pt idx="40">
                  <c:v>5443265900763.9043</c:v>
                </c:pt>
                <c:pt idx="41">
                  <c:v>5458802911574.624</c:v>
                </c:pt>
                <c:pt idx="42">
                  <c:v>5473553536453.1738</c:v>
                </c:pt>
                <c:pt idx="43">
                  <c:v>5487569350000.7314</c:v>
                </c:pt>
                <c:pt idx="44">
                  <c:v>5500897878842.0762</c:v>
                </c:pt>
                <c:pt idx="45">
                  <c:v>5513582976423.041</c:v>
                </c:pt>
                <c:pt idx="46">
                  <c:v>5525665158354.8486</c:v>
                </c:pt>
                <c:pt idx="47">
                  <c:v>5537181902772.5928</c:v>
                </c:pt>
                <c:pt idx="48">
                  <c:v>5548167919664.707</c:v>
                </c:pt>
              </c:numCache>
            </c:numRef>
          </c:val>
          <c:extLst>
            <c:ext xmlns:c16="http://schemas.microsoft.com/office/drawing/2014/chart" uri="{C3380CC4-5D6E-409C-BE32-E72D297353CC}">
              <c16:uniqueId val="{00000011-8878-4EA6-B362-5FD462AA3954}"/>
            </c:ext>
          </c:extLst>
        </c:ser>
        <c:ser>
          <c:idx val="18"/>
          <c:order val="18"/>
          <c:tx>
            <c:strRef>
              <c:f>'Predicted Energy Consumption'!$B$225</c:f>
              <c:strCache>
                <c:ptCount val="1"/>
                <c:pt idx="0">
                  <c:v>other machinery 28</c:v>
                </c:pt>
              </c:strCache>
            </c:strRef>
          </c:tx>
          <c:spPr>
            <a:solidFill>
              <a:schemeClr val="accent1">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Consumption'!$C$225:$AY$225</c:f>
              <c:numCache>
                <c:formatCode>0.00E+00</c:formatCode>
                <c:ptCount val="49"/>
                <c:pt idx="0">
                  <c:v>3206654889407.0396</c:v>
                </c:pt>
                <c:pt idx="1">
                  <c:v>3534694395562.0928</c:v>
                </c:pt>
                <c:pt idx="2">
                  <c:v>922226060355.00415</c:v>
                </c:pt>
                <c:pt idx="3">
                  <c:v>763182347171.47925</c:v>
                </c:pt>
                <c:pt idx="4">
                  <c:v>988004568668.09485</c:v>
                </c:pt>
                <c:pt idx="5">
                  <c:v>956916167044.61658</c:v>
                </c:pt>
                <c:pt idx="6">
                  <c:v>1693749198205.9529</c:v>
                </c:pt>
                <c:pt idx="7">
                  <c:v>793702058521.35706</c:v>
                </c:pt>
                <c:pt idx="8">
                  <c:v>1059090852868.1208</c:v>
                </c:pt>
                <c:pt idx="9">
                  <c:v>309770750053.40912</c:v>
                </c:pt>
                <c:pt idx="10">
                  <c:v>234886599407.62823</c:v>
                </c:pt>
                <c:pt idx="11">
                  <c:v>224668631122.88275</c:v>
                </c:pt>
                <c:pt idx="12">
                  <c:v>214251761230.16348</c:v>
                </c:pt>
                <c:pt idx="13">
                  <c:v>203761580369.40945</c:v>
                </c:pt>
                <c:pt idx="14">
                  <c:v>193282497646.13614</c:v>
                </c:pt>
                <c:pt idx="15">
                  <c:v>182873459563.98575</c:v>
                </c:pt>
                <c:pt idx="16">
                  <c:v>172576524383.983</c:v>
                </c:pt>
                <c:pt idx="17">
                  <c:v>162421903078.05914</c:v>
                </c:pt>
                <c:pt idx="18">
                  <c:v>152431145156.34799</c:v>
                </c:pt>
                <c:pt idx="19">
                  <c:v>142619287300.11777</c:v>
                </c:pt>
                <c:pt idx="20">
                  <c:v>138830163323.7561</c:v>
                </c:pt>
                <c:pt idx="21">
                  <c:v>139181531683.50635</c:v>
                </c:pt>
                <c:pt idx="22">
                  <c:v>139466855298.89804</c:v>
                </c:pt>
                <c:pt idx="23">
                  <c:v>139694385999.97955</c:v>
                </c:pt>
                <c:pt idx="24">
                  <c:v>139871378635.63083</c:v>
                </c:pt>
                <c:pt idx="25">
                  <c:v>140004201846.49915</c:v>
                </c:pt>
                <c:pt idx="26">
                  <c:v>140098440656.94214</c:v>
                </c:pt>
                <c:pt idx="27">
                  <c:v>140158989952.20328</c:v>
                </c:pt>
                <c:pt idx="28">
                  <c:v>140190138625.30304</c:v>
                </c:pt>
                <c:pt idx="29">
                  <c:v>140195644636.02301</c:v>
                </c:pt>
                <c:pt idx="30">
                  <c:v>140178801499.32913</c:v>
                </c:pt>
                <c:pt idx="31">
                  <c:v>140142496869.57809</c:v>
                </c:pt>
                <c:pt idx="32">
                  <c:v>140089263951.33395</c:v>
                </c:pt>
                <c:pt idx="33">
                  <c:v>140021326477.09683</c:v>
                </c:pt>
                <c:pt idx="34">
                  <c:v>139940637967.35315</c:v>
                </c:pt>
                <c:pt idx="35">
                  <c:v>139848915943.39963</c:v>
                </c:pt>
                <c:pt idx="36">
                  <c:v>139747671708.10339</c:v>
                </c:pt>
                <c:pt idx="37">
                  <c:v>139638236250.31573</c:v>
                </c:pt>
                <c:pt idx="38">
                  <c:v>139521782769.38843</c:v>
                </c:pt>
                <c:pt idx="39">
                  <c:v>139399346259.41669</c:v>
                </c:pt>
                <c:pt idx="40">
                  <c:v>139271840539.99368</c:v>
                </c:pt>
                <c:pt idx="41">
                  <c:v>139140073072.06732</c:v>
                </c:pt>
                <c:pt idx="42">
                  <c:v>139004757854.1001</c:v>
                </c:pt>
                <c:pt idx="43">
                  <c:v>138866526655.20731</c:v>
                </c:pt>
                <c:pt idx="44">
                  <c:v>138725938807.85596</c:v>
                </c:pt>
                <c:pt idx="45">
                  <c:v>138583489752.89514</c:v>
                </c:pt>
                <c:pt idx="46">
                  <c:v>138439618503.60843</c:v>
                </c:pt>
                <c:pt idx="47">
                  <c:v>138294714172.80756</c:v>
                </c:pt>
                <c:pt idx="48">
                  <c:v>138149121687.37314</c:v>
                </c:pt>
              </c:numCache>
            </c:numRef>
          </c:val>
          <c:extLst>
            <c:ext xmlns:c16="http://schemas.microsoft.com/office/drawing/2014/chart" uri="{C3380CC4-5D6E-409C-BE32-E72D297353CC}">
              <c16:uniqueId val="{00000012-8878-4EA6-B362-5FD462AA3954}"/>
            </c:ext>
          </c:extLst>
        </c:ser>
        <c:ser>
          <c:idx val="19"/>
          <c:order val="19"/>
          <c:tx>
            <c:strRef>
              <c:f>'Predicted Energy Consumption'!$B$226</c:f>
              <c:strCache>
                <c:ptCount val="1"/>
                <c:pt idx="0">
                  <c:v>road vehicles 29</c:v>
                </c:pt>
              </c:strCache>
            </c:strRef>
          </c:tx>
          <c:spPr>
            <a:solidFill>
              <a:schemeClr val="accent2">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Consumption'!$C$226:$AY$226</c:f>
              <c:numCache>
                <c:formatCode>0.00E+00</c:formatCode>
                <c:ptCount val="49"/>
                <c:pt idx="0">
                  <c:v>40451033942895.07</c:v>
                </c:pt>
                <c:pt idx="1">
                  <c:v>43487745222207.906</c:v>
                </c:pt>
                <c:pt idx="2">
                  <c:v>43061796207281.352</c:v>
                </c:pt>
                <c:pt idx="3">
                  <c:v>39687472468874.516</c:v>
                </c:pt>
                <c:pt idx="4">
                  <c:v>35818482974147.773</c:v>
                </c:pt>
                <c:pt idx="5">
                  <c:v>36982497182495.125</c:v>
                </c:pt>
                <c:pt idx="6">
                  <c:v>38816712878280.336</c:v>
                </c:pt>
                <c:pt idx="7">
                  <c:v>28269783064090.871</c:v>
                </c:pt>
                <c:pt idx="8">
                  <c:v>24758973660019.988</c:v>
                </c:pt>
                <c:pt idx="9">
                  <c:v>26396133958091.695</c:v>
                </c:pt>
                <c:pt idx="10">
                  <c:v>25939188238380.453</c:v>
                </c:pt>
                <c:pt idx="11">
                  <c:v>25371199938400.609</c:v>
                </c:pt>
                <c:pt idx="12">
                  <c:v>24592802349379.547</c:v>
                </c:pt>
                <c:pt idx="13">
                  <c:v>23224230662347.938</c:v>
                </c:pt>
                <c:pt idx="14">
                  <c:v>21808390961630</c:v>
                </c:pt>
                <c:pt idx="15">
                  <c:v>20357436857778.918</c:v>
                </c:pt>
                <c:pt idx="16">
                  <c:v>18881193369352.82</c:v>
                </c:pt>
                <c:pt idx="17">
                  <c:v>17387697889505.506</c:v>
                </c:pt>
                <c:pt idx="18">
                  <c:v>15883563013741.465</c:v>
                </c:pt>
                <c:pt idx="19">
                  <c:v>14374239013902.174</c:v>
                </c:pt>
                <c:pt idx="20">
                  <c:v>12864214991851.611</c:v>
                </c:pt>
                <c:pt idx="21">
                  <c:v>11357179269286.361</c:v>
                </c:pt>
                <c:pt idx="22">
                  <c:v>9856150511683.4434</c:v>
                </c:pt>
                <c:pt idx="23">
                  <c:v>8363586512785.1201</c:v>
                </c:pt>
                <c:pt idx="24">
                  <c:v>7374078530321.0703</c:v>
                </c:pt>
                <c:pt idx="25">
                  <c:v>7436133438054.9102</c:v>
                </c:pt>
                <c:pt idx="26">
                  <c:v>7494111082755.0762</c:v>
                </c:pt>
                <c:pt idx="27">
                  <c:v>7548346839561.3711</c:v>
                </c:pt>
                <c:pt idx="28">
                  <c:v>7599144784102.0625</c:v>
                </c:pt>
                <c:pt idx="29">
                  <c:v>7646780622705.7236</c:v>
                </c:pt>
                <c:pt idx="30">
                  <c:v>7691504423588.8379</c:v>
                </c:pt>
                <c:pt idx="31">
                  <c:v>7733543133656.7588</c:v>
                </c:pt>
                <c:pt idx="32">
                  <c:v>7773102877934.0547</c:v>
                </c:pt>
                <c:pt idx="33">
                  <c:v>7810371046782.1367</c:v>
                </c:pt>
                <c:pt idx="34">
                  <c:v>7845518181158.9443</c:v>
                </c:pt>
                <c:pt idx="35">
                  <c:v>7878699669125.0039</c:v>
                </c:pt>
                <c:pt idx="36">
                  <c:v>7910057268258.5508</c:v>
                </c:pt>
                <c:pt idx="37">
                  <c:v>7939720469086.8164</c:v>
                </c:pt>
                <c:pt idx="38">
                  <c:v>7967807714420.1807</c:v>
                </c:pt>
                <c:pt idx="39">
                  <c:v>7994427488830.8828</c:v>
                </c:pt>
                <c:pt idx="40">
                  <c:v>8019679291627.8447</c:v>
                </c:pt>
                <c:pt idx="41">
                  <c:v>8043654505657.6426</c:v>
                </c:pt>
                <c:pt idx="42">
                  <c:v>8066437173193.8154</c:v>
                </c:pt>
                <c:pt idx="43">
                  <c:v>8088104689115.8486</c:v>
                </c:pt>
                <c:pt idx="44">
                  <c:v>8108728420556.792</c:v>
                </c:pt>
                <c:pt idx="45">
                  <c:v>8128374261240.0049</c:v>
                </c:pt>
                <c:pt idx="46">
                  <c:v>8147103127835.418</c:v>
                </c:pt>
                <c:pt idx="47">
                  <c:v>8164971404855.2832</c:v>
                </c:pt>
                <c:pt idx="48">
                  <c:v>8182031343874.0098</c:v>
                </c:pt>
              </c:numCache>
            </c:numRef>
          </c:val>
          <c:extLst>
            <c:ext xmlns:c16="http://schemas.microsoft.com/office/drawing/2014/chart" uri="{C3380CC4-5D6E-409C-BE32-E72D297353CC}">
              <c16:uniqueId val="{00000013-8878-4EA6-B362-5FD462AA3954}"/>
            </c:ext>
          </c:extLst>
        </c:ser>
        <c:ser>
          <c:idx val="20"/>
          <c:order val="20"/>
          <c:tx>
            <c:strRef>
              <c:f>'Predicted Energy Consumption'!$B$227</c:f>
              <c:strCache>
                <c:ptCount val="1"/>
                <c:pt idx="0">
                  <c:v>nonroad vehicles 30</c:v>
                </c:pt>
              </c:strCache>
            </c:strRef>
          </c:tx>
          <c:spPr>
            <a:solidFill>
              <a:schemeClr val="accent3">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Consumption'!$C$227:$AY$227</c:f>
              <c:numCache>
                <c:formatCode>0.00E+00</c:formatCode>
                <c:ptCount val="49"/>
                <c:pt idx="0">
                  <c:v>5623588552207.9238</c:v>
                </c:pt>
                <c:pt idx="1">
                  <c:v>5386918616677.9707</c:v>
                </c:pt>
                <c:pt idx="2">
                  <c:v>3122773074051.0093</c:v>
                </c:pt>
                <c:pt idx="3">
                  <c:v>3986424036225.1914</c:v>
                </c:pt>
                <c:pt idx="4">
                  <c:v>4236932101746.083</c:v>
                </c:pt>
                <c:pt idx="5">
                  <c:v>4928554256156.2031</c:v>
                </c:pt>
                <c:pt idx="6">
                  <c:v>9388507726865.834</c:v>
                </c:pt>
                <c:pt idx="7">
                  <c:v>6318148939698.3115</c:v>
                </c:pt>
                <c:pt idx="8">
                  <c:v>5615437324952.9873</c:v>
                </c:pt>
                <c:pt idx="9">
                  <c:v>5119972454201.6191</c:v>
                </c:pt>
                <c:pt idx="10">
                  <c:v>5120974344687.7539</c:v>
                </c:pt>
                <c:pt idx="11">
                  <c:v>5127330878943.1904</c:v>
                </c:pt>
                <c:pt idx="12">
                  <c:v>5141469693377.1025</c:v>
                </c:pt>
                <c:pt idx="13">
                  <c:v>5165127963336.4453</c:v>
                </c:pt>
                <c:pt idx="14">
                  <c:v>5199453630907.1406</c:v>
                </c:pt>
                <c:pt idx="15">
                  <c:v>5245109958965.9238</c:v>
                </c:pt>
                <c:pt idx="16">
                  <c:v>5302374280789.1885</c:v>
                </c:pt>
                <c:pt idx="17">
                  <c:v>5371225975205.3809</c:v>
                </c:pt>
                <c:pt idx="18">
                  <c:v>5451421615953.9385</c:v>
                </c:pt>
                <c:pt idx="19">
                  <c:v>5542557116457.7559</c:v>
                </c:pt>
                <c:pt idx="20">
                  <c:v>5644117774399.0762</c:v>
                </c:pt>
                <c:pt idx="21">
                  <c:v>5755517655096.2959</c:v>
                </c:pt>
                <c:pt idx="22">
                  <c:v>5876129933282.9199</c:v>
                </c:pt>
                <c:pt idx="23">
                  <c:v>6005309782791.5127</c:v>
                </c:pt>
                <c:pt idx="24">
                  <c:v>6142411261216.2607</c:v>
                </c:pt>
                <c:pt idx="25">
                  <c:v>6286799445350.6924</c:v>
                </c:pt>
                <c:pt idx="26">
                  <c:v>6437858871428.1221</c:v>
                </c:pt>
                <c:pt idx="27">
                  <c:v>6594999143201.5088</c:v>
                </c:pt>
                <c:pt idx="28">
                  <c:v>6757658401067.3008</c:v>
                </c:pt>
                <c:pt idx="29">
                  <c:v>6925305200381.0254</c:v>
                </c:pt>
                <c:pt idx="30">
                  <c:v>7097439226729.6104</c:v>
                </c:pt>
                <c:pt idx="31">
                  <c:v>7273591178081.9502</c:v>
                </c:pt>
                <c:pt idx="32">
                  <c:v>7453322065524.0176</c:v>
                </c:pt>
                <c:pt idx="33">
                  <c:v>7636222122562.083</c:v>
                </c:pt>
                <c:pt idx="34">
                  <c:v>7821909464808.2793</c:v>
                </c:pt>
                <c:pt idx="35">
                  <c:v>8010028604619.4287</c:v>
                </c:pt>
                <c:pt idx="36">
                  <c:v>8200248896711.8936</c:v>
                </c:pt>
                <c:pt idx="37">
                  <c:v>8392262969067.9268</c:v>
                </c:pt>
                <c:pt idx="38">
                  <c:v>8585785177073.7188</c:v>
                </c:pt>
                <c:pt idx="39">
                  <c:v>8614751828617.6641</c:v>
                </c:pt>
                <c:pt idx="40">
                  <c:v>8603369108804.9854</c:v>
                </c:pt>
                <c:pt idx="41">
                  <c:v>8590379987073.0361</c:v>
                </c:pt>
                <c:pt idx="42">
                  <c:v>8575892243963.0225</c:v>
                </c:pt>
                <c:pt idx="43">
                  <c:v>8560005006998.9932</c:v>
                </c:pt>
                <c:pt idx="44">
                  <c:v>8542809563456.4658</c:v>
                </c:pt>
                <c:pt idx="45">
                  <c:v>8524390086746.209</c:v>
                </c:pt>
                <c:pt idx="46">
                  <c:v>8504824286265.7598</c:v>
                </c:pt>
                <c:pt idx="47">
                  <c:v>8484183989446.4189</c:v>
                </c:pt>
                <c:pt idx="48">
                  <c:v>8462535663712.3203</c:v>
                </c:pt>
              </c:numCache>
            </c:numRef>
          </c:val>
          <c:extLst>
            <c:ext xmlns:c16="http://schemas.microsoft.com/office/drawing/2014/chart" uri="{C3380CC4-5D6E-409C-BE32-E72D297353CC}">
              <c16:uniqueId val="{00000014-8878-4EA6-B362-5FD462AA3954}"/>
            </c:ext>
          </c:extLst>
        </c:ser>
        <c:ser>
          <c:idx val="21"/>
          <c:order val="21"/>
          <c:tx>
            <c:strRef>
              <c:f>'Predicted Energy Consumption'!$B$228</c:f>
              <c:strCache>
                <c:ptCount val="1"/>
                <c:pt idx="0">
                  <c:v>other manufacturing 31T33</c:v>
                </c:pt>
              </c:strCache>
            </c:strRef>
          </c:tx>
          <c:spPr>
            <a:solidFill>
              <a:schemeClr val="accent4">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Consumption'!$C$228:$AY$228</c:f>
              <c:numCache>
                <c:formatCode>0.00E+00</c:formatCode>
                <c:ptCount val="49"/>
                <c:pt idx="0">
                  <c:v>5100772627344.7988</c:v>
                </c:pt>
                <c:pt idx="1">
                  <c:v>5151859970256.5508</c:v>
                </c:pt>
                <c:pt idx="2">
                  <c:v>4827232605743.0996</c:v>
                </c:pt>
                <c:pt idx="3">
                  <c:v>4991394531389.0254</c:v>
                </c:pt>
                <c:pt idx="4">
                  <c:v>4267641376520.4941</c:v>
                </c:pt>
                <c:pt idx="5">
                  <c:v>3931734988247.3047</c:v>
                </c:pt>
                <c:pt idx="6">
                  <c:v>3801978824154.1904</c:v>
                </c:pt>
                <c:pt idx="7">
                  <c:v>3257647450606.5249</c:v>
                </c:pt>
                <c:pt idx="8">
                  <c:v>3330818932476.4185</c:v>
                </c:pt>
                <c:pt idx="9">
                  <c:v>3240300453379.1904</c:v>
                </c:pt>
                <c:pt idx="10">
                  <c:v>3101396722516.666</c:v>
                </c:pt>
                <c:pt idx="11">
                  <c:v>2969988850167.127</c:v>
                </c:pt>
                <c:pt idx="12">
                  <c:v>2844917544928.7866</c:v>
                </c:pt>
                <c:pt idx="13">
                  <c:v>2725372555011.3901</c:v>
                </c:pt>
                <c:pt idx="14">
                  <c:v>2610748224639.7598</c:v>
                </c:pt>
                <c:pt idx="15">
                  <c:v>2500564626516.4434</c:v>
                </c:pt>
                <c:pt idx="16">
                  <c:v>2394423082100.8804</c:v>
                </c:pt>
                <c:pt idx="17">
                  <c:v>2291980414120.043</c:v>
                </c:pt>
                <c:pt idx="18">
                  <c:v>2192933672500.1697</c:v>
                </c:pt>
                <c:pt idx="19">
                  <c:v>2097010821053.4246</c:v>
                </c:pt>
                <c:pt idx="20">
                  <c:v>2003964859192.0107</c:v>
                </c:pt>
                <c:pt idx="21">
                  <c:v>1913569942713.6501</c:v>
                </c:pt>
                <c:pt idx="22">
                  <c:v>1825618679587.0947</c:v>
                </c:pt>
                <c:pt idx="23">
                  <c:v>1739920125628.9224</c:v>
                </c:pt>
                <c:pt idx="24">
                  <c:v>1656298205866.5757</c:v>
                </c:pt>
                <c:pt idx="25">
                  <c:v>1574590403560.7415</c:v>
                </c:pt>
                <c:pt idx="26">
                  <c:v>1494646626052.6123</c:v>
                </c:pt>
                <c:pt idx="27">
                  <c:v>1416328195312.3994</c:v>
                </c:pt>
                <c:pt idx="28">
                  <c:v>1339506933191.9482</c:v>
                </c:pt>
                <c:pt idx="29">
                  <c:v>1264064323875.3145</c:v>
                </c:pt>
                <c:pt idx="30">
                  <c:v>1189890742951.4734</c:v>
                </c:pt>
                <c:pt idx="31">
                  <c:v>1116884746288.8152</c:v>
                </c:pt>
                <c:pt idx="32">
                  <c:v>1044952413865.7074</c:v>
                </c:pt>
                <c:pt idx="33">
                  <c:v>974006744712.71643</c:v>
                </c:pt>
                <c:pt idx="34">
                  <c:v>903967099611.53369</c:v>
                </c:pt>
                <c:pt idx="35">
                  <c:v>834758688433.59753</c:v>
                </c:pt>
                <c:pt idx="36">
                  <c:v>766312099128.28308</c:v>
                </c:pt>
                <c:pt idx="37">
                  <c:v>698562865460.49146</c:v>
                </c:pt>
                <c:pt idx="38">
                  <c:v>631451070685.96155</c:v>
                </c:pt>
                <c:pt idx="39">
                  <c:v>564920984453.46545</c:v>
                </c:pt>
                <c:pt idx="40">
                  <c:v>543812877502.58008</c:v>
                </c:pt>
                <c:pt idx="41">
                  <c:v>550064263656.57056</c:v>
                </c:pt>
                <c:pt idx="42">
                  <c:v>556299721586.59924</c:v>
                </c:pt>
                <c:pt idx="43">
                  <c:v>561299004191.349</c:v>
                </c:pt>
                <c:pt idx="44">
                  <c:v>561276570124.62183</c:v>
                </c:pt>
                <c:pt idx="45">
                  <c:v>561230141298.22461</c:v>
                </c:pt>
                <c:pt idx="46">
                  <c:v>561162161824.7406</c:v>
                </c:pt>
                <c:pt idx="47">
                  <c:v>561074843319.97278</c:v>
                </c:pt>
                <c:pt idx="48">
                  <c:v>560970189258.70752</c:v>
                </c:pt>
              </c:numCache>
            </c:numRef>
          </c:val>
          <c:extLst>
            <c:ext xmlns:c16="http://schemas.microsoft.com/office/drawing/2014/chart" uri="{C3380CC4-5D6E-409C-BE32-E72D297353CC}">
              <c16:uniqueId val="{00000015-8878-4EA6-B362-5FD462AA3954}"/>
            </c:ext>
          </c:extLst>
        </c:ser>
        <c:ser>
          <c:idx val="22"/>
          <c:order val="22"/>
          <c:tx>
            <c:strRef>
              <c:f>'Predicted Energy Consumption'!$B$229</c:f>
              <c:strCache>
                <c:ptCount val="1"/>
                <c:pt idx="0">
                  <c:v>energy pipelines and gas processing 352T353</c:v>
                </c:pt>
              </c:strCache>
            </c:strRef>
          </c:tx>
          <c:spPr>
            <a:solidFill>
              <a:schemeClr val="accent5">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Consumption'!$C$229:$AY$229</c:f>
              <c:numCache>
                <c:formatCode>0.00E+00</c:formatCode>
                <c:ptCount val="49"/>
                <c:pt idx="0">
                  <c:v>3512041566330.3516</c:v>
                </c:pt>
                <c:pt idx="1">
                  <c:v>2809614296721.8276</c:v>
                </c:pt>
                <c:pt idx="2">
                  <c:v>618166327403.42615</c:v>
                </c:pt>
                <c:pt idx="3">
                  <c:v>373439946330.80322</c:v>
                </c:pt>
                <c:pt idx="4">
                  <c:v>668021508055.71106</c:v>
                </c:pt>
                <c:pt idx="5">
                  <c:v>839102498697.10693</c:v>
                </c:pt>
                <c:pt idx="6">
                  <c:v>15137587266114.869</c:v>
                </c:pt>
                <c:pt idx="7">
                  <c:v>20864013976132.164</c:v>
                </c:pt>
                <c:pt idx="8">
                  <c:v>38577389054806.914</c:v>
                </c:pt>
                <c:pt idx="9">
                  <c:v>42344161008830.344</c:v>
                </c:pt>
                <c:pt idx="10">
                  <c:v>42671744286312.617</c:v>
                </c:pt>
                <c:pt idx="11">
                  <c:v>42543171007689.172</c:v>
                </c:pt>
                <c:pt idx="12">
                  <c:v>42010526581609.477</c:v>
                </c:pt>
                <c:pt idx="13">
                  <c:v>41123542067010.438</c:v>
                </c:pt>
                <c:pt idx="14">
                  <c:v>39928573679639.406</c:v>
                </c:pt>
                <c:pt idx="15">
                  <c:v>38468038353099.836</c:v>
                </c:pt>
                <c:pt idx="16">
                  <c:v>36780191713129.102</c:v>
                </c:pt>
                <c:pt idx="17">
                  <c:v>35498456859983.734</c:v>
                </c:pt>
                <c:pt idx="18">
                  <c:v>36562636292393.273</c:v>
                </c:pt>
                <c:pt idx="19">
                  <c:v>37554084555594.906</c:v>
                </c:pt>
                <c:pt idx="20">
                  <c:v>38477233500282.578</c:v>
                </c:pt>
                <c:pt idx="21">
                  <c:v>39336355756531.648</c:v>
                </c:pt>
                <c:pt idx="22">
                  <c:v>40135529162938.211</c:v>
                </c:pt>
                <c:pt idx="23">
                  <c:v>40878615824348.898</c:v>
                </c:pt>
                <c:pt idx="24">
                  <c:v>41569252038446.219</c:v>
                </c:pt>
                <c:pt idx="25">
                  <c:v>42210846115241.664</c:v>
                </c:pt>
                <c:pt idx="26">
                  <c:v>42806581776154.281</c:v>
                </c:pt>
                <c:pt idx="27">
                  <c:v>43359425362957.945</c:v>
                </c:pt>
                <c:pt idx="28">
                  <c:v>43872135523052.797</c:v>
                </c:pt>
                <c:pt idx="29">
                  <c:v>44347274381328.016</c:v>
                </c:pt>
                <c:pt idx="30">
                  <c:v>44787219475964.219</c:v>
                </c:pt>
                <c:pt idx="31">
                  <c:v>45194175940428.766</c:v>
                </c:pt>
                <c:pt idx="32">
                  <c:v>45570188569371.852</c:v>
                </c:pt>
                <c:pt idx="33">
                  <c:v>45917153522688.953</c:v>
                </c:pt>
                <c:pt idx="34">
                  <c:v>46236829508502.617</c:v>
                </c:pt>
                <c:pt idx="35">
                  <c:v>46530848349224.031</c:v>
                </c:pt>
                <c:pt idx="36">
                  <c:v>46800724880599.133</c:v>
                </c:pt>
                <c:pt idx="37">
                  <c:v>47047866166193.703</c:v>
                </c:pt>
                <c:pt idx="38">
                  <c:v>47273580032377.898</c:v>
                </c:pt>
                <c:pt idx="39">
                  <c:v>47479082944066.906</c:v>
                </c:pt>
                <c:pt idx="40">
                  <c:v>47665507251311.938</c:v>
                </c:pt>
                <c:pt idx="41">
                  <c:v>47833907842709.008</c:v>
                </c:pt>
                <c:pt idx="42">
                  <c:v>47985268244634.344</c:v>
                </c:pt>
                <c:pt idx="43">
                  <c:v>48120506206361.164</c:v>
                </c:pt>
                <c:pt idx="44">
                  <c:v>48240478810814.609</c:v>
                </c:pt>
                <c:pt idx="45">
                  <c:v>48345987149444.664</c:v>
                </c:pt>
                <c:pt idx="46">
                  <c:v>48437780597869.016</c:v>
                </c:pt>
                <c:pt idx="47">
                  <c:v>48516560726760.219</c:v>
                </c:pt>
                <c:pt idx="48">
                  <c:v>48582984880075.063</c:v>
                </c:pt>
              </c:numCache>
            </c:numRef>
          </c:val>
          <c:extLst>
            <c:ext xmlns:c16="http://schemas.microsoft.com/office/drawing/2014/chart" uri="{C3380CC4-5D6E-409C-BE32-E72D297353CC}">
              <c16:uniqueId val="{00000016-8878-4EA6-B362-5FD462AA3954}"/>
            </c:ext>
          </c:extLst>
        </c:ser>
        <c:ser>
          <c:idx val="23"/>
          <c:order val="23"/>
          <c:tx>
            <c:strRef>
              <c:f>'Predicted Energy Consumption'!$B$230</c:f>
              <c:strCache>
                <c:ptCount val="1"/>
                <c:pt idx="0">
                  <c:v>water and waste 36T39</c:v>
                </c:pt>
              </c:strCache>
            </c:strRef>
          </c:tx>
          <c:spPr>
            <a:solidFill>
              <a:schemeClr val="accent6">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Consumption'!$C$230:$AY$230</c:f>
              <c:numCache>
                <c:formatCode>0.00E+00</c:formatCode>
                <c:ptCount val="49"/>
                <c:pt idx="0">
                  <c:v>714274983641.86121</c:v>
                </c:pt>
                <c:pt idx="1">
                  <c:v>697309057146.1217</c:v>
                </c:pt>
                <c:pt idx="2">
                  <c:v>928481653364.6062</c:v>
                </c:pt>
                <c:pt idx="3">
                  <c:v>1128186721110.5459</c:v>
                </c:pt>
                <c:pt idx="4">
                  <c:v>1204106872636.1736</c:v>
                </c:pt>
                <c:pt idx="5">
                  <c:v>1480111218756.8081</c:v>
                </c:pt>
                <c:pt idx="6">
                  <c:v>1549965340697.3669</c:v>
                </c:pt>
                <c:pt idx="7">
                  <c:v>1583518066839.7791</c:v>
                </c:pt>
                <c:pt idx="8">
                  <c:v>2281964504533.1011</c:v>
                </c:pt>
                <c:pt idx="9">
                  <c:v>2360292069259.6128</c:v>
                </c:pt>
                <c:pt idx="10">
                  <c:v>2456482096495.5547</c:v>
                </c:pt>
                <c:pt idx="11">
                  <c:v>2544441974985.9048</c:v>
                </c:pt>
                <c:pt idx="12">
                  <c:v>2624496019083.0923</c:v>
                </c:pt>
                <c:pt idx="13">
                  <c:v>2697031336419.9951</c:v>
                </c:pt>
                <c:pt idx="14">
                  <c:v>2762472249105.1973</c:v>
                </c:pt>
                <c:pt idx="15">
                  <c:v>2821260270133.127</c:v>
                </c:pt>
                <c:pt idx="16">
                  <c:v>2873839051986.8584</c:v>
                </c:pt>
                <c:pt idx="17">
                  <c:v>2920643535475.7031</c:v>
                </c:pt>
                <c:pt idx="18">
                  <c:v>2962092497783.1108</c:v>
                </c:pt>
                <c:pt idx="19">
                  <c:v>2998583758040.8374</c:v>
                </c:pt>
                <c:pt idx="20">
                  <c:v>3030491398821.2744</c:v>
                </c:pt>
                <c:pt idx="21">
                  <c:v>3058164473565.6846</c:v>
                </c:pt>
                <c:pt idx="22">
                  <c:v>3081926776910.5093</c:v>
                </c:pt>
                <c:pt idx="23">
                  <c:v>3102077349331.8096</c:v>
                </c:pt>
                <c:pt idx="24">
                  <c:v>3118891466768.4868</c:v>
                </c:pt>
                <c:pt idx="25">
                  <c:v>3132621930013.2305</c:v>
                </c:pt>
                <c:pt idx="26">
                  <c:v>3143500519175.1138</c:v>
                </c:pt>
                <c:pt idx="27">
                  <c:v>3151739517459.4536</c:v>
                </c:pt>
                <c:pt idx="28">
                  <c:v>3157533237990.9521</c:v>
                </c:pt>
                <c:pt idx="29">
                  <c:v>3161059509357.8247</c:v>
                </c:pt>
                <c:pt idx="30">
                  <c:v>3162481091645.7852</c:v>
                </c:pt>
                <c:pt idx="31">
                  <c:v>3161947006336.4692</c:v>
                </c:pt>
                <c:pt idx="32">
                  <c:v>3159593771663.3438</c:v>
                </c:pt>
                <c:pt idx="33">
                  <c:v>3155546540715.915</c:v>
                </c:pt>
                <c:pt idx="34">
                  <c:v>3149920143423.8472</c:v>
                </c:pt>
                <c:pt idx="35">
                  <c:v>3142820036043.5664</c:v>
                </c:pt>
                <c:pt idx="36">
                  <c:v>3134343163292.375</c:v>
                </c:pt>
                <c:pt idx="37">
                  <c:v>3124578739112.4438</c:v>
                </c:pt>
                <c:pt idx="38">
                  <c:v>3113608952408.6172</c:v>
                </c:pt>
                <c:pt idx="39">
                  <c:v>3101509604142.0586</c:v>
                </c:pt>
                <c:pt idx="40">
                  <c:v>3088350681989.4678</c:v>
                </c:pt>
                <c:pt idx="41">
                  <c:v>3074196878470.0654</c:v>
                </c:pt>
                <c:pt idx="42">
                  <c:v>3059108058060.583</c:v>
                </c:pt>
                <c:pt idx="43">
                  <c:v>3043139678397.0879</c:v>
                </c:pt>
                <c:pt idx="44">
                  <c:v>3026343170231.0332</c:v>
                </c:pt>
                <c:pt idx="45">
                  <c:v>3008766280381.2549</c:v>
                </c:pt>
                <c:pt idx="46">
                  <c:v>2990453381516.7983</c:v>
                </c:pt>
                <c:pt idx="47">
                  <c:v>2971445752222.1362</c:v>
                </c:pt>
                <c:pt idx="48">
                  <c:v>2951781830441.9023</c:v>
                </c:pt>
              </c:numCache>
            </c:numRef>
          </c:val>
          <c:extLst>
            <c:ext xmlns:c16="http://schemas.microsoft.com/office/drawing/2014/chart" uri="{C3380CC4-5D6E-409C-BE32-E72D297353CC}">
              <c16:uniqueId val="{00000017-8878-4EA6-B362-5FD462AA3954}"/>
            </c:ext>
          </c:extLst>
        </c:ser>
        <c:ser>
          <c:idx val="24"/>
          <c:order val="24"/>
          <c:tx>
            <c:strRef>
              <c:f>'Predicted Energy Consumption'!$B$231</c:f>
              <c:strCache>
                <c:ptCount val="1"/>
                <c:pt idx="0">
                  <c:v>construction 41T43</c:v>
                </c:pt>
              </c:strCache>
            </c:strRef>
          </c:tx>
          <c:spPr>
            <a:solidFill>
              <a:schemeClr val="accent1">
                <a:lumMod val="60000"/>
                <a:lumOff val="4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Consumption'!$C$231:$AY$231</c:f>
              <c:numCache>
                <c:formatCode>0.00E+00</c:formatCode>
                <c:ptCount val="49"/>
                <c:pt idx="0">
                  <c:v>6518612261142.3848</c:v>
                </c:pt>
                <c:pt idx="1">
                  <c:v>7386907527217.6357</c:v>
                </c:pt>
                <c:pt idx="2">
                  <c:v>7716368759056.6895</c:v>
                </c:pt>
                <c:pt idx="3">
                  <c:v>8565138992404.999</c:v>
                </c:pt>
                <c:pt idx="4">
                  <c:v>8993457550138.2227</c:v>
                </c:pt>
                <c:pt idx="5">
                  <c:v>10050178860199.676</c:v>
                </c:pt>
                <c:pt idx="6">
                  <c:v>21826806609337.316</c:v>
                </c:pt>
                <c:pt idx="7">
                  <c:v>21801973800723.441</c:v>
                </c:pt>
                <c:pt idx="8">
                  <c:v>18322347579988.301</c:v>
                </c:pt>
                <c:pt idx="9">
                  <c:v>19598378199201.594</c:v>
                </c:pt>
                <c:pt idx="10">
                  <c:v>20529748933759.027</c:v>
                </c:pt>
                <c:pt idx="11">
                  <c:v>21457610674352.578</c:v>
                </c:pt>
                <c:pt idx="12">
                  <c:v>22372479564567.168</c:v>
                </c:pt>
                <c:pt idx="13">
                  <c:v>23288205662950.16</c:v>
                </c:pt>
                <c:pt idx="14">
                  <c:v>24191066629494.055</c:v>
                </c:pt>
                <c:pt idx="15">
                  <c:v>25084043697000.98</c:v>
                </c:pt>
                <c:pt idx="16">
                  <c:v>25969990426334.941</c:v>
                </c:pt>
                <c:pt idx="17">
                  <c:v>26839984719677.195</c:v>
                </c:pt>
                <c:pt idx="18">
                  <c:v>27701923399747.465</c:v>
                </c:pt>
                <c:pt idx="19">
                  <c:v>28550756047277.688</c:v>
                </c:pt>
                <c:pt idx="20">
                  <c:v>29381361079624.355</c:v>
                </c:pt>
                <c:pt idx="21">
                  <c:v>30202142474346.605</c:v>
                </c:pt>
                <c:pt idx="22">
                  <c:v>31007071562585.598</c:v>
                </c:pt>
                <c:pt idx="23">
                  <c:v>31793382679034.887</c:v>
                </c:pt>
                <c:pt idx="24">
                  <c:v>32566856161945.387</c:v>
                </c:pt>
                <c:pt idx="25">
                  <c:v>33322701500613.969</c:v>
                </c:pt>
                <c:pt idx="26">
                  <c:v>34066037279249.387</c:v>
                </c:pt>
                <c:pt idx="27">
                  <c:v>34790869784827.5</c:v>
                </c:pt>
                <c:pt idx="28">
                  <c:v>35496440281954.305</c:v>
                </c:pt>
                <c:pt idx="29">
                  <c:v>36187683953341.055</c:v>
                </c:pt>
                <c:pt idx="30">
                  <c:v>36861867768653.188</c:v>
                </c:pt>
                <c:pt idx="31">
                  <c:v>37519235356388.164</c:v>
                </c:pt>
                <c:pt idx="32">
                  <c:v>38158548076711.82</c:v>
                </c:pt>
                <c:pt idx="33">
                  <c:v>38782775873464.891</c:v>
                </c:pt>
                <c:pt idx="34">
                  <c:v>39392928340637.477</c:v>
                </c:pt>
                <c:pt idx="35">
                  <c:v>39985126000506.906</c:v>
                </c:pt>
                <c:pt idx="36">
                  <c:v>40561599438215.75</c:v>
                </c:pt>
                <c:pt idx="37">
                  <c:v>41126880925523.82</c:v>
                </c:pt>
                <c:pt idx="38">
                  <c:v>41676600858325.156</c:v>
                </c:pt>
                <c:pt idx="39">
                  <c:v>42214299470158.188</c:v>
                </c:pt>
                <c:pt idx="40">
                  <c:v>42740228836058.086</c:v>
                </c:pt>
                <c:pt idx="41">
                  <c:v>43254431783288</c:v>
                </c:pt>
                <c:pt idx="42">
                  <c:v>43759918028829.977</c:v>
                </c:pt>
                <c:pt idx="43">
                  <c:v>44257765371484.031</c:v>
                </c:pt>
                <c:pt idx="44">
                  <c:v>44750063271094.125</c:v>
                </c:pt>
                <c:pt idx="45">
                  <c:v>45236479355946.945</c:v>
                </c:pt>
                <c:pt idx="46">
                  <c:v>45720045410726.617</c:v>
                </c:pt>
                <c:pt idx="47">
                  <c:v>46203496107501.375</c:v>
                </c:pt>
                <c:pt idx="48">
                  <c:v>46686752365653.961</c:v>
                </c:pt>
              </c:numCache>
            </c:numRef>
          </c:val>
          <c:extLst>
            <c:ext xmlns:c16="http://schemas.microsoft.com/office/drawing/2014/chart" uri="{C3380CC4-5D6E-409C-BE32-E72D297353CC}">
              <c16:uniqueId val="{00000018-8878-4EA6-B362-5FD462AA3954}"/>
            </c:ext>
          </c:extLst>
        </c:ser>
        <c:dLbls>
          <c:showLegendKey val="0"/>
          <c:showVal val="0"/>
          <c:showCatName val="0"/>
          <c:showSerName val="0"/>
          <c:showPercent val="0"/>
          <c:showBubbleSize val="0"/>
        </c:dLbls>
        <c:axId val="1226625343"/>
        <c:axId val="1226631167"/>
      </c:areaChart>
      <c:catAx>
        <c:axId val="1226625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26631167"/>
        <c:crosses val="autoZero"/>
        <c:auto val="1"/>
        <c:lblAlgn val="ctr"/>
        <c:lblOffset val="100"/>
        <c:tickLblSkip val="6"/>
        <c:tickMarkSkip val="6"/>
        <c:noMultiLvlLbl val="0"/>
      </c:catAx>
      <c:valAx>
        <c:axId val="1226631167"/>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26625343"/>
        <c:crosses val="autoZero"/>
        <c:crossBetween val="midCat"/>
      </c:valAx>
      <c:spPr>
        <a:noFill/>
        <a:ln>
          <a:noFill/>
        </a:ln>
        <a:effectLst/>
      </c:spPr>
    </c:plotArea>
    <c:legend>
      <c:legendPos val="b"/>
      <c:layout>
        <c:manualLayout>
          <c:xMode val="edge"/>
          <c:yMode val="edge"/>
          <c:x val="0.66658288715230118"/>
          <c:y val="8.8903000148129949E-2"/>
          <c:w val="0.33341711284769882"/>
          <c:h val="0.893596996981134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'Predicted Energy Consumption'!$B$233</c:f>
          <c:strCache>
            <c:ptCount val="1"/>
            <c:pt idx="0">
              <c:v>crude oil</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7.6028757849499404E-2"/>
          <c:y val="0.11155636430528178"/>
          <c:w val="0.59277036919255444"/>
          <c:h val="0.81808766959247303"/>
        </c:manualLayout>
      </c:layout>
      <c:areaChart>
        <c:grouping val="stacked"/>
        <c:varyColors val="0"/>
        <c:ser>
          <c:idx val="0"/>
          <c:order val="0"/>
          <c:tx>
            <c:strRef>
              <c:f>'Predicted Energy Consumption'!$B$234</c:f>
              <c:strCache>
                <c:ptCount val="1"/>
                <c:pt idx="0">
                  <c:v>agriculture and forestry 01T03</c:v>
                </c:pt>
              </c:strCache>
            </c:strRef>
          </c:tx>
          <c:spPr>
            <a:solidFill>
              <a:schemeClr val="accent1"/>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Consumption'!$C$234:$AY$234</c:f>
              <c:numCache>
                <c:formatCode>0.00E+00</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6="http://schemas.microsoft.com/office/drawing/2014/chart" uri="{C3380CC4-5D6E-409C-BE32-E72D297353CC}">
              <c16:uniqueId val="{00000000-A274-465D-84D9-76DA988B5542}"/>
            </c:ext>
          </c:extLst>
        </c:ser>
        <c:ser>
          <c:idx val="1"/>
          <c:order val="1"/>
          <c:tx>
            <c:strRef>
              <c:f>'Predicted Energy Consumption'!$B$235</c:f>
              <c:strCache>
                <c:ptCount val="1"/>
                <c:pt idx="0">
                  <c:v>oil and gas extraction 06</c:v>
                </c:pt>
              </c:strCache>
            </c:strRef>
          </c:tx>
          <c:spPr>
            <a:solidFill>
              <a:schemeClr val="accent2"/>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Consumption'!$C$235:$AY$235</c:f>
              <c:numCache>
                <c:formatCode>0.00E+00</c:formatCode>
                <c:ptCount val="49"/>
                <c:pt idx="0">
                  <c:v>183544687231486.38</c:v>
                </c:pt>
                <c:pt idx="1">
                  <c:v>191170253593684.16</c:v>
                </c:pt>
                <c:pt idx="2">
                  <c:v>185827601069649.53</c:v>
                </c:pt>
                <c:pt idx="3">
                  <c:v>174547787209558.63</c:v>
                </c:pt>
                <c:pt idx="4">
                  <c:v>126872143877501.84</c:v>
                </c:pt>
                <c:pt idx="5">
                  <c:v>118053596499180.59</c:v>
                </c:pt>
                <c:pt idx="6">
                  <c:v>110273457845857.17</c:v>
                </c:pt>
                <c:pt idx="7">
                  <c:v>106298175589472.34</c:v>
                </c:pt>
                <c:pt idx="8">
                  <c:v>98097917375653.625</c:v>
                </c:pt>
                <c:pt idx="9">
                  <c:v>101063514274547.42</c:v>
                </c:pt>
                <c:pt idx="10">
                  <c:v>96619428381979.641</c:v>
                </c:pt>
                <c:pt idx="11">
                  <c:v>92197406585739.406</c:v>
                </c:pt>
                <c:pt idx="12">
                  <c:v>87821565408712.875</c:v>
                </c:pt>
                <c:pt idx="13">
                  <c:v>83511710149448.359</c:v>
                </c:pt>
                <c:pt idx="14">
                  <c:v>79283668677721.141</c:v>
                </c:pt>
                <c:pt idx="15">
                  <c:v>75149723752330.484</c:v>
                </c:pt>
                <c:pt idx="16">
                  <c:v>71119079586080.594</c:v>
                </c:pt>
                <c:pt idx="17">
                  <c:v>67198321634299.586</c:v>
                </c:pt>
                <c:pt idx="18">
                  <c:v>63391845586550.586</c:v>
                </c:pt>
                <c:pt idx="19">
                  <c:v>59702243287123.891</c:v>
                </c:pt>
                <c:pt idx="20">
                  <c:v>56130641008970.422</c:v>
                </c:pt>
                <c:pt idx="21">
                  <c:v>52676990271090.25</c:v>
                </c:pt>
                <c:pt idx="22">
                  <c:v>49340314124438.703</c:v>
                </c:pt>
                <c:pt idx="23">
                  <c:v>46118913217830.07</c:v>
                </c:pt>
                <c:pt idx="24">
                  <c:v>43010536482513.594</c:v>
                </c:pt>
                <c:pt idx="25">
                  <c:v>40012521280470.063</c:v>
                </c:pt>
                <c:pt idx="26">
                  <c:v>37513028161661.805</c:v>
                </c:pt>
                <c:pt idx="27">
                  <c:v>36698007720241.742</c:v>
                </c:pt>
                <c:pt idx="28">
                  <c:v>35905515816416.609</c:v>
                </c:pt>
                <c:pt idx="29">
                  <c:v>35135341322224.57</c:v>
                </c:pt>
                <c:pt idx="30">
                  <c:v>34387161693383.324</c:v>
                </c:pt>
                <c:pt idx="31">
                  <c:v>33660568712347.289</c:v>
                </c:pt>
                <c:pt idx="32">
                  <c:v>32955089599204.965</c:v>
                </c:pt>
                <c:pt idx="33">
                  <c:v>32270204250039.215</c:v>
                </c:pt>
                <c:pt idx="34">
                  <c:v>31605359250918.039</c:v>
                </c:pt>
                <c:pt idx="35">
                  <c:v>30959979216398.902</c:v>
                </c:pt>
                <c:pt idx="36">
                  <c:v>30333475914594.277</c:v>
                </c:pt>
                <c:pt idx="37">
                  <c:v>29725255565915.098</c:v>
                </c:pt>
                <c:pt idx="38">
                  <c:v>29134724638614.656</c:v>
                </c:pt>
                <c:pt idx="39">
                  <c:v>28561294410014.637</c:v>
                </c:pt>
                <c:pt idx="40">
                  <c:v>28004384516607.246</c:v>
                </c:pt>
                <c:pt idx="41">
                  <c:v>27463425677916.664</c:v>
                </c:pt>
                <c:pt idx="42">
                  <c:v>26937861746997.383</c:v>
                </c:pt>
                <c:pt idx="43">
                  <c:v>26427151213795.945</c:v>
                </c:pt>
                <c:pt idx="44">
                  <c:v>25930768265444.711</c:v>
                </c:pt>
                <c:pt idx="45">
                  <c:v>25448203489184.68</c:v>
                </c:pt>
                <c:pt idx="46">
                  <c:v>24978964288393.109</c:v>
                </c:pt>
                <c:pt idx="47">
                  <c:v>24522575069599.578</c:v>
                </c:pt>
                <c:pt idx="48">
                  <c:v>24078577247966.586</c:v>
                </c:pt>
              </c:numCache>
            </c:numRef>
          </c:val>
          <c:extLst>
            <c:ext xmlns:c16="http://schemas.microsoft.com/office/drawing/2014/chart" uri="{C3380CC4-5D6E-409C-BE32-E72D297353CC}">
              <c16:uniqueId val="{00000001-A274-465D-84D9-76DA988B5542}"/>
            </c:ext>
          </c:extLst>
        </c:ser>
        <c:ser>
          <c:idx val="2"/>
          <c:order val="2"/>
          <c:tx>
            <c:strRef>
              <c:f>'Predicted Energy Consumption'!$B$236</c:f>
              <c:strCache>
                <c:ptCount val="1"/>
                <c:pt idx="0">
                  <c:v>coal mining 05</c:v>
                </c:pt>
              </c:strCache>
            </c:strRef>
          </c:tx>
          <c:spPr>
            <a:solidFill>
              <a:schemeClr val="accent3"/>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Consumption'!$C$236:$AY$236</c:f>
              <c:numCache>
                <c:formatCode>0.00E+00</c:formatCode>
                <c:ptCount val="49"/>
                <c:pt idx="0">
                  <c:v>0</c:v>
                </c:pt>
                <c:pt idx="1">
                  <c:v>0</c:v>
                </c:pt>
                <c:pt idx="2">
                  <c:v>0</c:v>
                </c:pt>
                <c:pt idx="3">
                  <c:v>0</c:v>
                </c:pt>
                <c:pt idx="4">
                  <c:v>3963392080.144383</c:v>
                </c:pt>
                <c:pt idx="5">
                  <c:v>23780352480.866295</c:v>
                </c:pt>
                <c:pt idx="6">
                  <c:v>87194625763.176422</c:v>
                </c:pt>
                <c:pt idx="7">
                  <c:v>87194625763.176422</c:v>
                </c:pt>
                <c:pt idx="8">
                  <c:v>31707136641.155064</c:v>
                </c:pt>
                <c:pt idx="9">
                  <c:v>28899105407.466682</c:v>
                </c:pt>
                <c:pt idx="10">
                  <c:v>26084519496.053524</c:v>
                </c:pt>
                <c:pt idx="11">
                  <c:v>23347551088.077141</c:v>
                </c:pt>
                <c:pt idx="12">
                  <c:v>20732096612.750443</c:v>
                </c:pt>
                <c:pt idx="13">
                  <c:v>18256505150.50148</c:v>
                </c:pt>
                <c:pt idx="14">
                  <c:v>15926153275.479364</c:v>
                </c:pt>
                <c:pt idx="15">
                  <c:v>14494711693.151257</c:v>
                </c:pt>
                <c:pt idx="16">
                  <c:v>14255215706.417904</c:v>
                </c:pt>
                <c:pt idx="17">
                  <c:v>14013300399.022421</c:v>
                </c:pt>
                <c:pt idx="18">
                  <c:v>13770489516.580078</c:v>
                </c:pt>
                <c:pt idx="19">
                  <c:v>13528001688.699783</c:v>
                </c:pt>
                <c:pt idx="20">
                  <c:v>13286808430.100231</c:v>
                </c:pt>
                <c:pt idx="21">
                  <c:v>13047679202.9018</c:v>
                </c:pt>
                <c:pt idx="22">
                  <c:v>12811217507.58296</c:v>
                </c:pt>
                <c:pt idx="23">
                  <c:v>12577890332.276171</c:v>
                </c:pt>
                <c:pt idx="24">
                  <c:v>12348052437.951159</c:v>
                </c:pt>
                <c:pt idx="25">
                  <c:v>12121966493.724485</c:v>
                </c:pt>
                <c:pt idx="26">
                  <c:v>11899819809.176636</c:v>
                </c:pt>
                <c:pt idx="27">
                  <c:v>11681738244.241976</c:v>
                </c:pt>
                <c:pt idx="28">
                  <c:v>11467797764.830202</c:v>
                </c:pt>
                <c:pt idx="29">
                  <c:v>11258034030.201097</c:v>
                </c:pt>
                <c:pt idx="30">
                  <c:v>11052450334.285088</c:v>
                </c:pt>
                <c:pt idx="31">
                  <c:v>10851024171.39707</c:v>
                </c:pt>
                <c:pt idx="32">
                  <c:v>10653712653.783678</c:v>
                </c:pt>
                <c:pt idx="33">
                  <c:v>10460456972.237539</c:v>
                </c:pt>
                <c:pt idx="34">
                  <c:v>10271186060.356777</c:v>
                </c:pt>
                <c:pt idx="35">
                  <c:v>10085819597.059958</c:v>
                </c:pt>
                <c:pt idx="36">
                  <c:v>9904270459.9854221</c:v>
                </c:pt>
                <c:pt idx="37">
                  <c:v>9726446723.8447018</c:v>
                </c:pt>
                <c:pt idx="38">
                  <c:v>9552253282.1722641</c:v>
                </c:pt>
                <c:pt idx="39">
                  <c:v>9381593157.7864361</c:v>
                </c:pt>
                <c:pt idx="40">
                  <c:v>9214368556.2763004</c:v>
                </c:pt>
                <c:pt idx="41">
                  <c:v>9050481707.6342773</c:v>
                </c:pt>
                <c:pt idx="42">
                  <c:v>8889835533.4783535</c:v>
                </c:pt>
                <c:pt idx="43">
                  <c:v>8732334170.9124775</c:v>
                </c:pt>
                <c:pt idx="44">
                  <c:v>8577883378.75173</c:v>
                </c:pt>
                <c:pt idx="45">
                  <c:v>8426390847.414216</c:v>
                </c:pt>
                <c:pt idx="46">
                  <c:v>8277766430.1051102</c:v>
                </c:pt>
                <c:pt idx="47">
                  <c:v>8131922309.8700857</c:v>
                </c:pt>
                <c:pt idx="48">
                  <c:v>7988773114.5608053</c:v>
                </c:pt>
              </c:numCache>
            </c:numRef>
          </c:val>
          <c:extLst>
            <c:ext xmlns:c16="http://schemas.microsoft.com/office/drawing/2014/chart" uri="{C3380CC4-5D6E-409C-BE32-E72D297353CC}">
              <c16:uniqueId val="{00000002-A274-465D-84D9-76DA988B5542}"/>
            </c:ext>
          </c:extLst>
        </c:ser>
        <c:ser>
          <c:idx val="3"/>
          <c:order val="3"/>
          <c:tx>
            <c:strRef>
              <c:f>'Predicted Energy Consumption'!$B$237</c:f>
              <c:strCache>
                <c:ptCount val="1"/>
                <c:pt idx="0">
                  <c:v>other mining and quarrying 07T08</c:v>
                </c:pt>
              </c:strCache>
            </c:strRef>
          </c:tx>
          <c:spPr>
            <a:solidFill>
              <a:schemeClr val="accent4"/>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Consumption'!$C$237:$AY$237</c:f>
              <c:numCache>
                <c:formatCode>0.00E+00</c:formatCode>
                <c:ptCount val="49"/>
                <c:pt idx="0">
                  <c:v>3963392080.144383</c:v>
                </c:pt>
                <c:pt idx="1">
                  <c:v>0</c:v>
                </c:pt>
                <c:pt idx="2">
                  <c:v>0</c:v>
                </c:pt>
                <c:pt idx="3">
                  <c:v>0</c:v>
                </c:pt>
                <c:pt idx="4">
                  <c:v>487497225857.75909</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6="http://schemas.microsoft.com/office/drawing/2014/chart" uri="{C3380CC4-5D6E-409C-BE32-E72D297353CC}">
              <c16:uniqueId val="{00000003-A274-465D-84D9-76DA988B5542}"/>
            </c:ext>
          </c:extLst>
        </c:ser>
        <c:ser>
          <c:idx val="4"/>
          <c:order val="4"/>
          <c:tx>
            <c:strRef>
              <c:f>'Predicted Energy Consumption'!$B$238</c:f>
              <c:strCache>
                <c:ptCount val="1"/>
                <c:pt idx="0">
                  <c:v>food beverage and tobacco 10T12</c:v>
                </c:pt>
              </c:strCache>
            </c:strRef>
          </c:tx>
          <c:spPr>
            <a:solidFill>
              <a:schemeClr val="accent5"/>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Consumption'!$C$238:$AY$238</c:f>
              <c:numCache>
                <c:formatCode>0.00E+00</c:formatCode>
                <c:ptCount val="49"/>
                <c:pt idx="0">
                  <c:v>31707136641.155064</c:v>
                </c:pt>
                <c:pt idx="1">
                  <c:v>95121409923.465179</c:v>
                </c:pt>
                <c:pt idx="2">
                  <c:v>7926784160.2887659</c:v>
                </c:pt>
                <c:pt idx="3">
                  <c:v>11890176240.433147</c:v>
                </c:pt>
                <c:pt idx="4">
                  <c:v>7926784160.2887659</c:v>
                </c:pt>
                <c:pt idx="5">
                  <c:v>7926784160.2887659</c:v>
                </c:pt>
                <c:pt idx="6">
                  <c:v>23780352480.866295</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6="http://schemas.microsoft.com/office/drawing/2014/chart" uri="{C3380CC4-5D6E-409C-BE32-E72D297353CC}">
              <c16:uniqueId val="{00000004-A274-465D-84D9-76DA988B5542}"/>
            </c:ext>
          </c:extLst>
        </c:ser>
        <c:ser>
          <c:idx val="5"/>
          <c:order val="5"/>
          <c:tx>
            <c:strRef>
              <c:f>'Predicted Energy Consumption'!$B$239</c:f>
              <c:strCache>
                <c:ptCount val="1"/>
                <c:pt idx="0">
                  <c:v>textiles apparel and leather 13T15</c:v>
                </c:pt>
              </c:strCache>
            </c:strRef>
          </c:tx>
          <c:spPr>
            <a:solidFill>
              <a:schemeClr val="accent6"/>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Consumption'!$C$239:$AY$239</c:f>
              <c:numCache>
                <c:formatCode>0.00E+00</c:formatCode>
                <c:ptCount val="49"/>
                <c:pt idx="0">
                  <c:v>59450881202.165756</c:v>
                </c:pt>
                <c:pt idx="1">
                  <c:v>31707136641.155064</c:v>
                </c:pt>
                <c:pt idx="2">
                  <c:v>11890176240.433147</c:v>
                </c:pt>
                <c:pt idx="3">
                  <c:v>11890176240.433147</c:v>
                </c:pt>
                <c:pt idx="4">
                  <c:v>7926784160.2887659</c:v>
                </c:pt>
                <c:pt idx="5">
                  <c:v>7926784160.2887659</c:v>
                </c:pt>
                <c:pt idx="6">
                  <c:v>27743744561.010685</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6="http://schemas.microsoft.com/office/drawing/2014/chart" uri="{C3380CC4-5D6E-409C-BE32-E72D297353CC}">
              <c16:uniqueId val="{00000005-A274-465D-84D9-76DA988B5542}"/>
            </c:ext>
          </c:extLst>
        </c:ser>
        <c:ser>
          <c:idx val="6"/>
          <c:order val="6"/>
          <c:tx>
            <c:strRef>
              <c:f>'Predicted Energy Consumption'!$B$240</c:f>
              <c:strCache>
                <c:ptCount val="1"/>
                <c:pt idx="0">
                  <c:v>wood products 16</c:v>
                </c:pt>
              </c:strCache>
            </c:strRef>
          </c:tx>
          <c:spPr>
            <a:solidFill>
              <a:schemeClr val="accent1">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Consumption'!$C$240:$AY$240</c:f>
              <c:numCache>
                <c:formatCode>0.00E+00</c:formatCode>
                <c:ptCount val="49"/>
                <c:pt idx="0">
                  <c:v>67377665362.454514</c:v>
                </c:pt>
                <c:pt idx="1">
                  <c:v>67377665362.454514</c:v>
                </c:pt>
                <c:pt idx="2">
                  <c:v>130791938644.76465</c:v>
                </c:pt>
                <c:pt idx="3">
                  <c:v>19816960400.721916</c:v>
                </c:pt>
                <c:pt idx="4">
                  <c:v>3963392080.144383</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6="http://schemas.microsoft.com/office/drawing/2014/chart" uri="{C3380CC4-5D6E-409C-BE32-E72D297353CC}">
              <c16:uniqueId val="{00000006-A274-465D-84D9-76DA988B5542}"/>
            </c:ext>
          </c:extLst>
        </c:ser>
        <c:ser>
          <c:idx val="7"/>
          <c:order val="7"/>
          <c:tx>
            <c:strRef>
              <c:f>'Predicted Energy Consumption'!$B$241</c:f>
              <c:strCache>
                <c:ptCount val="1"/>
                <c:pt idx="0">
                  <c:v>pulp paper and printing 17T18</c:v>
                </c:pt>
              </c:strCache>
            </c:strRef>
          </c:tx>
          <c:spPr>
            <a:solidFill>
              <a:schemeClr val="accent2">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Consumption'!$C$241:$AY$241</c:f>
              <c:numCache>
                <c:formatCode>0.00E+00</c:formatCode>
                <c:ptCount val="49"/>
                <c:pt idx="0">
                  <c:v>47560704961.73259</c:v>
                </c:pt>
                <c:pt idx="1">
                  <c:v>39633920801.443825</c:v>
                </c:pt>
                <c:pt idx="2">
                  <c:v>23780352480.866299</c:v>
                </c:pt>
                <c:pt idx="3">
                  <c:v>15853568320.577532</c:v>
                </c:pt>
                <c:pt idx="4">
                  <c:v>19816960400.721916</c:v>
                </c:pt>
                <c:pt idx="5">
                  <c:v>15853568320.577532</c:v>
                </c:pt>
                <c:pt idx="6">
                  <c:v>11890176240.433147</c:v>
                </c:pt>
                <c:pt idx="7">
                  <c:v>11890176240.433147</c:v>
                </c:pt>
                <c:pt idx="8">
                  <c:v>11890176240.433147</c:v>
                </c:pt>
                <c:pt idx="9">
                  <c:v>12447611411.081642</c:v>
                </c:pt>
                <c:pt idx="10">
                  <c:v>12805862103.770386</c:v>
                </c:pt>
                <c:pt idx="11">
                  <c:v>13170428508.439714</c:v>
                </c:pt>
                <c:pt idx="12">
                  <c:v>13546182643.931141</c:v>
                </c:pt>
                <c:pt idx="13">
                  <c:v>13630824103.22986</c:v>
                </c:pt>
                <c:pt idx="14">
                  <c:v>13567230579.908592</c:v>
                </c:pt>
                <c:pt idx="15">
                  <c:v>13490586912.845751</c:v>
                </c:pt>
                <c:pt idx="16">
                  <c:v>13403166496.564285</c:v>
                </c:pt>
                <c:pt idx="17">
                  <c:v>13306891514.711327</c:v>
                </c:pt>
                <c:pt idx="18">
                  <c:v>13203395701.094145</c:v>
                </c:pt>
                <c:pt idx="19">
                  <c:v>13094069967.679596</c:v>
                </c:pt>
                <c:pt idx="20">
                  <c:v>12980098201.759394</c:v>
                </c:pt>
                <c:pt idx="21">
                  <c:v>12862486787.281355</c:v>
                </c:pt>
                <c:pt idx="22">
                  <c:v>12742089651.803001</c:v>
                </c:pt>
                <c:pt idx="23">
                  <c:v>12619629816.859674</c:v>
                </c:pt>
                <c:pt idx="24">
                  <c:v>12495718042.12759</c:v>
                </c:pt>
                <c:pt idx="25">
                  <c:v>12370868969.987661</c:v>
                </c:pt>
                <c:pt idx="26">
                  <c:v>12245515086.725813</c:v>
                </c:pt>
                <c:pt idx="27">
                  <c:v>12120018767.793468</c:v>
                </c:pt>
                <c:pt idx="28">
                  <c:v>11994682643.368549</c:v>
                </c:pt>
                <c:pt idx="29">
                  <c:v>11869758496.359488</c:v>
                </c:pt>
                <c:pt idx="30">
                  <c:v>11745454883.669344</c:v>
                </c:pt>
                <c:pt idx="31">
                  <c:v>11621943651.502773</c:v>
                </c:pt>
                <c:pt idx="32">
                  <c:v>11499365496.436659</c:v>
                </c:pt>
                <c:pt idx="33">
                  <c:v>11377834706.009888</c:v>
                </c:pt>
                <c:pt idx="34">
                  <c:v>11257443195.901272</c:v>
                </c:pt>
                <c:pt idx="35">
                  <c:v>11138263945.513983</c:v>
                </c:pt>
                <c:pt idx="36">
                  <c:v>11020353920.047985</c:v>
                </c:pt>
                <c:pt idx="37">
                  <c:v>10903756554.914749</c:v>
                </c:pt>
                <c:pt idx="38">
                  <c:v>10788503867.582041</c:v>
                </c:pt>
                <c:pt idx="39">
                  <c:v>10674618252.526766</c:v>
                </c:pt>
                <c:pt idx="40">
                  <c:v>10562114006.813953</c:v>
                </c:pt>
                <c:pt idx="41">
                  <c:v>10450998626.781536</c:v>
                </c:pt>
                <c:pt idx="42">
                  <c:v>10341273910.259632</c:v>
                </c:pt>
                <c:pt idx="43">
                  <c:v>10232936893.580645</c:v>
                </c:pt>
                <c:pt idx="44">
                  <c:v>10125980648.21843</c:v>
                </c:pt>
                <c:pt idx="45">
                  <c:v>10020394958.134844</c:v>
                </c:pt>
                <c:pt idx="46">
                  <c:v>9916166895.7162857</c:v>
                </c:pt>
                <c:pt idx="47">
                  <c:v>9813281311.4663982</c:v>
                </c:pt>
                <c:pt idx="48">
                  <c:v>9711721250.3250084</c:v>
                </c:pt>
              </c:numCache>
            </c:numRef>
          </c:val>
          <c:extLst>
            <c:ext xmlns:c16="http://schemas.microsoft.com/office/drawing/2014/chart" uri="{C3380CC4-5D6E-409C-BE32-E72D297353CC}">
              <c16:uniqueId val="{00000007-A274-465D-84D9-76DA988B5542}"/>
            </c:ext>
          </c:extLst>
        </c:ser>
        <c:ser>
          <c:idx val="8"/>
          <c:order val="8"/>
          <c:tx>
            <c:strRef>
              <c:f>'Predicted Energy Consumption'!$B$242</c:f>
              <c:strCache>
                <c:ptCount val="1"/>
                <c:pt idx="0">
                  <c:v>refined petroleum and coke 19</c:v>
                </c:pt>
              </c:strCache>
            </c:strRef>
          </c:tx>
          <c:spPr>
            <a:solidFill>
              <a:schemeClr val="accent3">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Consumption'!$C$242:$AY$242</c:f>
              <c:numCache>
                <c:formatCode>0.00E+00</c:formatCode>
                <c:ptCount val="49"/>
                <c:pt idx="0">
                  <c:v>1.8226165794730204E+16</c:v>
                </c:pt>
                <c:pt idx="1">
                  <c:v>1.8965877439000032E+16</c:v>
                </c:pt>
                <c:pt idx="2">
                  <c:v>2.0090283845352832E+16</c:v>
                </c:pt>
                <c:pt idx="3">
                  <c:v>2.1390759981473968E+16</c:v>
                </c:pt>
                <c:pt idx="4">
                  <c:v>2.2396601513749244E+16</c:v>
                </c:pt>
                <c:pt idx="5">
                  <c:v>2.3400160132186368E+16</c:v>
                </c:pt>
                <c:pt idx="6">
                  <c:v>2.484222845037066E+16</c:v>
                </c:pt>
                <c:pt idx="7">
                  <c:v>2.6534069737445652E+16</c:v>
                </c:pt>
                <c:pt idx="8">
                  <c:v>2.737759847386278E+16</c:v>
                </c:pt>
                <c:pt idx="9">
                  <c:v>2.7453259753001116E+16</c:v>
                </c:pt>
                <c:pt idx="10">
                  <c:v>2.746890076844474E+16</c:v>
                </c:pt>
                <c:pt idx="11">
                  <c:v>2.7483397955375276E+16</c:v>
                </c:pt>
                <c:pt idx="12">
                  <c:v>2.7496735301431224E+16</c:v>
                </c:pt>
                <c:pt idx="13">
                  <c:v>2.750920101683422E+16</c:v>
                </c:pt>
                <c:pt idx="14">
                  <c:v>2.7520841681951556E+16</c:v>
                </c:pt>
                <c:pt idx="15">
                  <c:v>2.7531706809325024E+16</c:v>
                </c:pt>
                <c:pt idx="16">
                  <c:v>2.7541846856583292E+16</c:v>
                </c:pt>
                <c:pt idx="17">
                  <c:v>2.7551311776421676E+16</c:v>
                </c:pt>
                <c:pt idx="18">
                  <c:v>2.7560150003509252E+16</c:v>
                </c:pt>
                <c:pt idx="19">
                  <c:v>2.756840778490842E+16</c:v>
                </c:pt>
                <c:pt idx="20">
                  <c:v>2.75761287727456E+16</c:v>
                </c:pt>
                <c:pt idx="21">
                  <c:v>2.7583353811684708E+16</c:v>
                </c:pt>
                <c:pt idx="22">
                  <c:v>2.7590120867116944E+16</c:v>
                </c:pt>
                <c:pt idx="23">
                  <c:v>2.75964650518567E+16</c:v>
                </c:pt>
                <c:pt idx="24">
                  <c:v>2.7602418719146532E+16</c:v>
                </c:pt>
                <c:pt idx="25">
                  <c:v>2.7608011597913344E+16</c:v>
                </c:pt>
                <c:pt idx="26">
                  <c:v>2.7613270952655888E+16</c:v>
                </c:pt>
                <c:pt idx="27">
                  <c:v>2.7618221755327944E+16</c:v>
                </c:pt>
                <c:pt idx="28">
                  <c:v>2.7622886860371668E+16</c:v>
                </c:pt>
                <c:pt idx="29">
                  <c:v>2.7627287176891524E+16</c:v>
                </c:pt>
                <c:pt idx="30">
                  <c:v>2.76314418340504E+16</c:v>
                </c:pt>
                <c:pt idx="31">
                  <c:v>2.7635368337287244E+16</c:v>
                </c:pt>
                <c:pt idx="32">
                  <c:v>2.7639082714039524E+16</c:v>
                </c:pt>
                <c:pt idx="33">
                  <c:v>2.7642599648413156E+16</c:v>
                </c:pt>
                <c:pt idx="34">
                  <c:v>2.7645932604761608E+16</c:v>
                </c:pt>
                <c:pt idx="35">
                  <c:v>2.7649093940479352E+16</c:v>
                </c:pt>
                <c:pt idx="36">
                  <c:v>2.7652095008531648E+16</c:v>
                </c:pt>
                <c:pt idx="37">
                  <c:v>2.765494625036884E+16</c:v>
                </c:pt>
                <c:pt idx="38">
                  <c:v>2.7657657279936216E+16</c:v>
                </c:pt>
                <c:pt idx="39">
                  <c:v>2.7660236959509828E+16</c:v>
                </c:pt>
                <c:pt idx="40">
                  <c:v>2.766269346807874E+16</c:v>
                </c:pt>
                <c:pt idx="41">
                  <c:v>2.7665034362965396E+16</c:v>
                </c:pt>
                <c:pt idx="42">
                  <c:v>2.766726663533608E+16</c:v>
                </c:pt>
                <c:pt idx="43">
                  <c:v>2.7669396760206696E+16</c:v>
                </c:pt>
                <c:pt idx="44">
                  <c:v>2.7671430741500884E+16</c:v>
                </c:pt>
                <c:pt idx="45">
                  <c:v>2.7673374152668212E+16</c:v>
                </c:pt>
                <c:pt idx="46">
                  <c:v>2.767523217332278E+16</c:v>
                </c:pt>
                <c:pt idx="47">
                  <c:v>2.7677009622317668E+16</c:v>
                </c:pt>
                <c:pt idx="48">
                  <c:v>2.7678710987628568E+16</c:v>
                </c:pt>
              </c:numCache>
            </c:numRef>
          </c:val>
          <c:extLst>
            <c:ext xmlns:c16="http://schemas.microsoft.com/office/drawing/2014/chart" uri="{C3380CC4-5D6E-409C-BE32-E72D297353CC}">
              <c16:uniqueId val="{00000008-A274-465D-84D9-76DA988B5542}"/>
            </c:ext>
          </c:extLst>
        </c:ser>
        <c:ser>
          <c:idx val="9"/>
          <c:order val="9"/>
          <c:tx>
            <c:strRef>
              <c:f>'Predicted Energy Consumption'!$B$243</c:f>
              <c:strCache>
                <c:ptCount val="1"/>
                <c:pt idx="0">
                  <c:v>chemicals 20</c:v>
                </c:pt>
              </c:strCache>
            </c:strRef>
          </c:tx>
          <c:spPr>
            <a:solidFill>
              <a:schemeClr val="accent4">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Consumption'!$C$243:$AY$243</c:f>
              <c:numCache>
                <c:formatCode>0.00E+00</c:formatCode>
                <c:ptCount val="49"/>
                <c:pt idx="0">
                  <c:v>11795054830509.684</c:v>
                </c:pt>
                <c:pt idx="1">
                  <c:v>34743094974545.66</c:v>
                </c:pt>
                <c:pt idx="2">
                  <c:v>123816368583710.52</c:v>
                </c:pt>
                <c:pt idx="3">
                  <c:v>106773782639089.67</c:v>
                </c:pt>
                <c:pt idx="4">
                  <c:v>95704028559246.422</c:v>
                </c:pt>
                <c:pt idx="5">
                  <c:v>864019473471.47559</c:v>
                </c:pt>
                <c:pt idx="6">
                  <c:v>673776653624.54504</c:v>
                </c:pt>
                <c:pt idx="7">
                  <c:v>535057930819.49176</c:v>
                </c:pt>
                <c:pt idx="8">
                  <c:v>46859184563547.039</c:v>
                </c:pt>
                <c:pt idx="9">
                  <c:v>53366266277651.914</c:v>
                </c:pt>
                <c:pt idx="10">
                  <c:v>55368300293142.313</c:v>
                </c:pt>
                <c:pt idx="11">
                  <c:v>57333330794214.18</c:v>
                </c:pt>
                <c:pt idx="12">
                  <c:v>58680537377627.734</c:v>
                </c:pt>
                <c:pt idx="13">
                  <c:v>59470067565099.93</c:v>
                </c:pt>
                <c:pt idx="14">
                  <c:v>60161675929013.383</c:v>
                </c:pt>
                <c:pt idx="15">
                  <c:v>60764370465355.039</c:v>
                </c:pt>
                <c:pt idx="16">
                  <c:v>61286671053107.148</c:v>
                </c:pt>
                <c:pt idx="17">
                  <c:v>61736510186082.273</c:v>
                </c:pt>
                <c:pt idx="18">
                  <c:v>62121186051059.695</c:v>
                </c:pt>
                <c:pt idx="19">
                  <c:v>62447352591964.711</c:v>
                </c:pt>
                <c:pt idx="20">
                  <c:v>62721034559070.203</c:v>
                </c:pt>
                <c:pt idx="21">
                  <c:v>62947658487419.5</c:v>
                </c:pt>
                <c:pt idx="22">
                  <c:v>63132092977790.625</c:v>
                </c:pt>
                <c:pt idx="23">
                  <c:v>63278693573422.867</c:v>
                </c:pt>
                <c:pt idx="24">
                  <c:v>63391348994693.313</c:v>
                </c:pt>
                <c:pt idx="25">
                  <c:v>63473526588413.125</c:v>
                </c:pt>
                <c:pt idx="26">
                  <c:v>63528315644663.57</c:v>
                </c:pt>
                <c:pt idx="27">
                  <c:v>63558467800460.297</c:v>
                </c:pt>
                <c:pt idx="28">
                  <c:v>63566434142714.969</c:v>
                </c:pt>
                <c:pt idx="29">
                  <c:v>63554398888513.203</c:v>
                </c:pt>
                <c:pt idx="30">
                  <c:v>63524309693839.781</c:v>
                </c:pt>
                <c:pt idx="31">
                  <c:v>63477904749251.594</c:v>
                </c:pt>
                <c:pt idx="32">
                  <c:v>63416736882506.117</c:v>
                </c:pt>
                <c:pt idx="33">
                  <c:v>63342194918265.336</c:v>
                </c:pt>
                <c:pt idx="34">
                  <c:v>63255522554195.148</c:v>
                </c:pt>
                <c:pt idx="35">
                  <c:v>63157835008574.242</c:v>
                </c:pt>
                <c:pt idx="36">
                  <c:v>63050133681995.328</c:v>
                </c:pt>
                <c:pt idx="37">
                  <c:v>62933319058639.188</c:v>
                </c:pt>
                <c:pt idx="38">
                  <c:v>62808202053224.117</c:v>
                </c:pt>
                <c:pt idx="39">
                  <c:v>62675513989752.438</c:v>
                </c:pt>
                <c:pt idx="40">
                  <c:v>62535915378638.945</c:v>
                </c:pt>
                <c:pt idx="41">
                  <c:v>62390003640194.336</c:v>
                </c:pt>
                <c:pt idx="42">
                  <c:v>62238319905304.836</c:v>
                </c:pt>
                <c:pt idx="43">
                  <c:v>62081355008443.281</c:v>
                </c:pt>
                <c:pt idx="44">
                  <c:v>61919554774031.82</c:v>
                </c:pt>
                <c:pt idx="45">
                  <c:v>61753324684609.82</c:v>
                </c:pt>
                <c:pt idx="46">
                  <c:v>61583034008041.484</c:v>
                </c:pt>
                <c:pt idx="47">
                  <c:v>61409019451209.25</c:v>
                </c:pt>
                <c:pt idx="48">
                  <c:v>61231588398947.219</c:v>
                </c:pt>
              </c:numCache>
            </c:numRef>
          </c:val>
          <c:extLst>
            <c:ext xmlns:c16="http://schemas.microsoft.com/office/drawing/2014/chart" uri="{C3380CC4-5D6E-409C-BE32-E72D297353CC}">
              <c16:uniqueId val="{00000009-A274-465D-84D9-76DA988B5542}"/>
            </c:ext>
          </c:extLst>
        </c:ser>
        <c:ser>
          <c:idx val="10"/>
          <c:order val="10"/>
          <c:tx>
            <c:strRef>
              <c:f>'Predicted Energy Consumption'!$B$244</c:f>
              <c:strCache>
                <c:ptCount val="1"/>
                <c:pt idx="0">
                  <c:v>rubber and plastic products 22</c:v>
                </c:pt>
              </c:strCache>
            </c:strRef>
          </c:tx>
          <c:spPr>
            <a:solidFill>
              <a:schemeClr val="accent5">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Consumption'!$C$244:$AY$244</c:f>
              <c:numCache>
                <c:formatCode>0.00E+00</c:formatCode>
                <c:ptCount val="49"/>
                <c:pt idx="0">
                  <c:v>15853568320.577532</c:v>
                </c:pt>
                <c:pt idx="1">
                  <c:v>7926784160.2887659</c:v>
                </c:pt>
                <c:pt idx="2">
                  <c:v>3963392080.144383</c:v>
                </c:pt>
                <c:pt idx="3">
                  <c:v>15853568320.577532</c:v>
                </c:pt>
                <c:pt idx="4">
                  <c:v>15853568320.577532</c:v>
                </c:pt>
                <c:pt idx="5">
                  <c:v>0</c:v>
                </c:pt>
                <c:pt idx="6">
                  <c:v>0</c:v>
                </c:pt>
                <c:pt idx="7">
                  <c:v>3963392080.144383</c:v>
                </c:pt>
                <c:pt idx="8">
                  <c:v>19816960400.721916</c:v>
                </c:pt>
                <c:pt idx="9">
                  <c:v>20620245827.012112</c:v>
                </c:pt>
                <c:pt idx="10">
                  <c:v>19916411824.689518</c:v>
                </c:pt>
                <c:pt idx="11">
                  <c:v>19196041368.309357</c:v>
                </c:pt>
                <c:pt idx="12">
                  <c:v>18466848917.350178</c:v>
                </c:pt>
                <c:pt idx="13">
                  <c:v>17733926878.376797</c:v>
                </c:pt>
                <c:pt idx="14">
                  <c:v>17000758947.918655</c:v>
                </c:pt>
                <c:pt idx="15">
                  <c:v>16269773912.812447</c:v>
                </c:pt>
                <c:pt idx="16">
                  <c:v>15542675431.928785</c:v>
                </c:pt>
                <c:pt idx="17">
                  <c:v>14820652858.483509</c:v>
                </c:pt>
                <c:pt idx="18">
                  <c:v>14104523522.46814</c:v>
                </c:pt>
                <c:pt idx="19">
                  <c:v>13394832543.928831</c:v>
                </c:pt>
                <c:pt idx="20">
                  <c:v>12691924713.67548</c:v>
                </c:pt>
                <c:pt idx="21">
                  <c:v>11995997152.623465</c:v>
                </c:pt>
                <c:pt idx="22">
                  <c:v>11307138311.839058</c:v>
                </c:pt>
                <c:pt idx="23">
                  <c:v>10625357050.968441</c:v>
                </c:pt>
                <c:pt idx="24">
                  <c:v>9950604404.5535774</c:v>
                </c:pt>
                <c:pt idx="25">
                  <c:v>9282789907.8276081</c:v>
                </c:pt>
                <c:pt idx="26">
                  <c:v>8621793849.0961323</c:v>
                </c:pt>
                <c:pt idx="27">
                  <c:v>7967476459.5467739</c:v>
                </c:pt>
                <c:pt idx="28">
                  <c:v>7319684793.9855309</c:v>
                </c:pt>
                <c:pt idx="29">
                  <c:v>6678257867.2674961</c:v>
                </c:pt>
                <c:pt idx="30">
                  <c:v>6043030471.3700666</c:v>
                </c:pt>
                <c:pt idx="31">
                  <c:v>5916426614.8603973</c:v>
                </c:pt>
                <c:pt idx="32">
                  <c:v>5923853456.0744028</c:v>
                </c:pt>
                <c:pt idx="33">
                  <c:v>5930916494.2382469</c:v>
                </c:pt>
                <c:pt idx="34">
                  <c:v>5937654178.6359015</c:v>
                </c:pt>
                <c:pt idx="35">
                  <c:v>5944100154.3557301</c:v>
                </c:pt>
                <c:pt idx="36">
                  <c:v>5950283948.5591955</c:v>
                </c:pt>
                <c:pt idx="37">
                  <c:v>5956231549.253376</c:v>
                </c:pt>
                <c:pt idx="38">
                  <c:v>5961965894.4924526</c:v>
                </c:pt>
                <c:pt idx="39">
                  <c:v>5967507286.8250809</c:v>
                </c:pt>
                <c:pt idx="40">
                  <c:v>5972873745.242878</c:v>
                </c:pt>
                <c:pt idx="41">
                  <c:v>5978081304.7747107</c:v>
                </c:pt>
                <c:pt idx="42">
                  <c:v>5983144272.1364059</c:v>
                </c:pt>
                <c:pt idx="43">
                  <c:v>5988075444.4166842</c:v>
                </c:pt>
                <c:pt idx="44">
                  <c:v>5992886296.6030216</c:v>
                </c:pt>
                <c:pt idx="45">
                  <c:v>5997587142.7832308</c:v>
                </c:pt>
                <c:pt idx="46">
                  <c:v>6002187275.0567198</c:v>
                </c:pt>
                <c:pt idx="47">
                  <c:v>6006695083.530405</c:v>
                </c:pt>
                <c:pt idx="48">
                  <c:v>6011118160.2256985</c:v>
                </c:pt>
              </c:numCache>
            </c:numRef>
          </c:val>
          <c:extLst>
            <c:ext xmlns:c16="http://schemas.microsoft.com/office/drawing/2014/chart" uri="{C3380CC4-5D6E-409C-BE32-E72D297353CC}">
              <c16:uniqueId val="{0000000A-A274-465D-84D9-76DA988B5542}"/>
            </c:ext>
          </c:extLst>
        </c:ser>
        <c:ser>
          <c:idx val="11"/>
          <c:order val="11"/>
          <c:tx>
            <c:strRef>
              <c:f>'Predicted Energy Consumption'!$B$245</c:f>
              <c:strCache>
                <c:ptCount val="1"/>
                <c:pt idx="0">
                  <c:v>glass and glass products 231</c:v>
                </c:pt>
              </c:strCache>
            </c:strRef>
          </c:tx>
          <c:spPr>
            <a:solidFill>
              <a:schemeClr val="accent6">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Consumption'!$C$245:$AY$245</c:f>
              <c:numCache>
                <c:formatCode>0.00E+00</c:formatCode>
                <c:ptCount val="49"/>
                <c:pt idx="0">
                  <c:v>3083519038352.3301</c:v>
                </c:pt>
                <c:pt idx="1">
                  <c:v>428046344655.59338</c:v>
                </c:pt>
                <c:pt idx="2">
                  <c:v>67377665362.454514</c:v>
                </c:pt>
                <c:pt idx="3">
                  <c:v>83231233683.032043</c:v>
                </c:pt>
                <c:pt idx="4">
                  <c:v>83231233683.032043</c:v>
                </c:pt>
                <c:pt idx="5">
                  <c:v>166462467366.06409</c:v>
                </c:pt>
                <c:pt idx="6">
                  <c:v>182316035686.64163</c:v>
                </c:pt>
                <c:pt idx="7">
                  <c:v>39633920801.443832</c:v>
                </c:pt>
                <c:pt idx="8">
                  <c:v>146645506965.34216</c:v>
                </c:pt>
                <c:pt idx="9">
                  <c:v>156803844558.61496</c:v>
                </c:pt>
                <c:pt idx="10">
                  <c:v>150896399328.42734</c:v>
                </c:pt>
                <c:pt idx="11">
                  <c:v>144363639342.78784</c:v>
                </c:pt>
                <c:pt idx="12">
                  <c:v>137295526560.22397</c:v>
                </c:pt>
                <c:pt idx="13">
                  <c:v>129771138142.33934</c:v>
                </c:pt>
                <c:pt idx="14">
                  <c:v>121860113631.47537</c:v>
                </c:pt>
                <c:pt idx="15">
                  <c:v>113623546946.23349</c:v>
                </c:pt>
                <c:pt idx="16">
                  <c:v>105114742297.54825</c:v>
                </c:pt>
                <c:pt idx="17">
                  <c:v>100565417894.07327</c:v>
                </c:pt>
                <c:pt idx="18">
                  <c:v>101702682774.56021</c:v>
                </c:pt>
                <c:pt idx="19">
                  <c:v>102732859441.85538</c:v>
                </c:pt>
                <c:pt idx="20">
                  <c:v>103665817345.67358</c:v>
                </c:pt>
                <c:pt idx="21">
                  <c:v>104510572178.68242</c:v>
                </c:pt>
                <c:pt idx="22">
                  <c:v>105275321757.21454</c:v>
                </c:pt>
                <c:pt idx="23">
                  <c:v>105967494586.77814</c:v>
                </c:pt>
                <c:pt idx="24">
                  <c:v>106593805272.1886</c:v>
                </c:pt>
                <c:pt idx="25">
                  <c:v>107160312639.58253</c:v>
                </c:pt>
                <c:pt idx="26">
                  <c:v>107672477745.20042</c:v>
                </c:pt>
                <c:pt idx="27">
                  <c:v>108135219920.78485</c:v>
                </c:pt>
                <c:pt idx="28">
                  <c:v>108552969715.6443</c:v>
                </c:pt>
                <c:pt idx="29">
                  <c:v>108929718101.25856</c:v>
                </c:pt>
                <c:pt idx="30">
                  <c:v>109269061656.15697</c:v>
                </c:pt>
                <c:pt idx="31">
                  <c:v>109574243686.54996</c:v>
                </c:pt>
                <c:pt idx="32">
                  <c:v>109848191393.16231</c:v>
                </c:pt>
                <c:pt idx="33">
                  <c:v>110093549290.36879</c:v>
                </c:pt>
                <c:pt idx="34">
                  <c:v>110312709137.78648</c:v>
                </c:pt>
                <c:pt idx="35">
                  <c:v>110507836669.77623</c:v>
                </c:pt>
                <c:pt idx="36">
                  <c:v>110680895414.43834</c:v>
                </c:pt>
                <c:pt idx="37">
                  <c:v>110833667887.22781</c:v>
                </c:pt>
                <c:pt idx="38">
                  <c:v>110881849752.24803</c:v>
                </c:pt>
                <c:pt idx="39">
                  <c:v>110862810060.74171</c:v>
                </c:pt>
                <c:pt idx="40">
                  <c:v>110822916999.88194</c:v>
                </c:pt>
                <c:pt idx="41">
                  <c:v>110763598232.82758</c:v>
                </c:pt>
                <c:pt idx="42">
                  <c:v>110686164596.5098</c:v>
                </c:pt>
                <c:pt idx="43">
                  <c:v>110591821271.84442</c:v>
                </c:pt>
                <c:pt idx="44">
                  <c:v>110481677752.97392</c:v>
                </c:pt>
                <c:pt idx="45">
                  <c:v>110356756752.64162</c:v>
                </c:pt>
                <c:pt idx="46">
                  <c:v>110218002165.3875</c:v>
                </c:pt>
                <c:pt idx="47">
                  <c:v>110066286196.33363</c:v>
                </c:pt>
                <c:pt idx="48">
                  <c:v>109902415750.80928</c:v>
                </c:pt>
              </c:numCache>
            </c:numRef>
          </c:val>
          <c:extLst>
            <c:ext xmlns:c16="http://schemas.microsoft.com/office/drawing/2014/chart" uri="{C3380CC4-5D6E-409C-BE32-E72D297353CC}">
              <c16:uniqueId val="{0000000B-A274-465D-84D9-76DA988B5542}"/>
            </c:ext>
          </c:extLst>
        </c:ser>
        <c:ser>
          <c:idx val="12"/>
          <c:order val="12"/>
          <c:tx>
            <c:strRef>
              <c:f>'Predicted Energy Consumption'!$B$246</c:f>
              <c:strCache>
                <c:ptCount val="1"/>
                <c:pt idx="0">
                  <c:v>cement and other nonmetallic minerals 239</c:v>
                </c:pt>
              </c:strCache>
            </c:strRef>
          </c:tx>
          <c:spPr>
            <a:solidFill>
              <a:schemeClr val="accent1">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Consumption'!$C$246:$AY$246</c:f>
              <c:numCache>
                <c:formatCode>0.00E+00</c:formatCode>
                <c:ptCount val="49"/>
                <c:pt idx="0">
                  <c:v>15853568320.577532</c:v>
                </c:pt>
                <c:pt idx="1">
                  <c:v>59450881202.165741</c:v>
                </c:pt>
                <c:pt idx="2">
                  <c:v>55487489122.02137</c:v>
                </c:pt>
                <c:pt idx="3">
                  <c:v>31707136641.155064</c:v>
                </c:pt>
                <c:pt idx="4">
                  <c:v>31707136641.155064</c:v>
                </c:pt>
                <c:pt idx="5">
                  <c:v>35670528721.299446</c:v>
                </c:pt>
                <c:pt idx="6">
                  <c:v>0</c:v>
                </c:pt>
                <c:pt idx="7">
                  <c:v>0</c:v>
                </c:pt>
                <c:pt idx="8">
                  <c:v>3963392080.144383</c:v>
                </c:pt>
                <c:pt idx="9">
                  <c:v>3654531151.5274258</c:v>
                </c:pt>
                <c:pt idx="10">
                  <c:v>3238165475.9906831</c:v>
                </c:pt>
                <c:pt idx="11">
                  <c:v>2828109768.2797055</c:v>
                </c:pt>
                <c:pt idx="12">
                  <c:v>2428972958.9181876</c:v>
                </c:pt>
                <c:pt idx="13">
                  <c:v>2043723383.616833</c:v>
                </c:pt>
                <c:pt idx="14">
                  <c:v>1788667336.3548479</c:v>
                </c:pt>
                <c:pt idx="15">
                  <c:v>1738404158.8107312</c:v>
                </c:pt>
                <c:pt idx="16">
                  <c:v>1687026675.8828166</c:v>
                </c:pt>
                <c:pt idx="17">
                  <c:v>1634881494.2966747</c:v>
                </c:pt>
                <c:pt idx="18">
                  <c:v>1582251713.2035623</c:v>
                </c:pt>
                <c:pt idx="19">
                  <c:v>1529369248.6797552</c:v>
                </c:pt>
                <c:pt idx="20">
                  <c:v>1476424045.0418472</c:v>
                </c:pt>
                <c:pt idx="21">
                  <c:v>1423571288.4041307</c:v>
                </c:pt>
                <c:pt idx="22">
                  <c:v>1370937232.9880545</c:v>
                </c:pt>
                <c:pt idx="23">
                  <c:v>1318623996.9140544</c:v>
                </c:pt>
                <c:pt idx="24">
                  <c:v>1266713552.6592696</c:v>
                </c:pt>
                <c:pt idx="25">
                  <c:v>1215271066.3144255</c:v>
                </c:pt>
                <c:pt idx="26">
                  <c:v>1164347699.1452844</c:v>
                </c:pt>
                <c:pt idx="27">
                  <c:v>1113982959.940243</c:v>
                </c:pt>
                <c:pt idx="28">
                  <c:v>1064206679.8467978</c:v>
                </c:pt>
                <c:pt idx="29">
                  <c:v>1015040669.1859161</c:v>
                </c:pt>
                <c:pt idx="30">
                  <c:v>966500106.23441756</c:v>
                </c:pt>
                <c:pt idx="31">
                  <c:v>918594700.23213148</c:v>
                </c:pt>
                <c:pt idx="32">
                  <c:v>871329664.40191269</c:v>
                </c:pt>
                <c:pt idx="33">
                  <c:v>824706529.28425109</c:v>
                </c:pt>
                <c:pt idx="34">
                  <c:v>778723822.0085783</c:v>
                </c:pt>
                <c:pt idx="35">
                  <c:v>733377633.12842655</c:v>
                </c:pt>
                <c:pt idx="36">
                  <c:v>688662089.24176931</c:v>
                </c:pt>
                <c:pt idx="37">
                  <c:v>644569746.7222718</c:v>
                </c:pt>
                <c:pt idx="38">
                  <c:v>601091919.4319725</c:v>
                </c:pt>
                <c:pt idx="39">
                  <c:v>558218951.21031606</c:v>
                </c:pt>
                <c:pt idx="40">
                  <c:v>515940442.18413514</c:v>
                </c:pt>
                <c:pt idx="41">
                  <c:v>474245436.47070873</c:v>
                </c:pt>
                <c:pt idx="42">
                  <c:v>433122577.60924697</c:v>
                </c:pt>
                <c:pt idx="43">
                  <c:v>392560237.01948267</c:v>
                </c:pt>
                <c:pt idx="44">
                  <c:v>375274607.63128501</c:v>
                </c:pt>
                <c:pt idx="45">
                  <c:v>375563713.6686188</c:v>
                </c:pt>
                <c:pt idx="46">
                  <c:v>375828867.18375587</c:v>
                </c:pt>
                <c:pt idx="47">
                  <c:v>376071931.90497798</c:v>
                </c:pt>
                <c:pt idx="48">
                  <c:v>376294614.65307343</c:v>
                </c:pt>
              </c:numCache>
            </c:numRef>
          </c:val>
          <c:extLst>
            <c:ext xmlns:c16="http://schemas.microsoft.com/office/drawing/2014/chart" uri="{C3380CC4-5D6E-409C-BE32-E72D297353CC}">
              <c16:uniqueId val="{0000000C-A274-465D-84D9-76DA988B5542}"/>
            </c:ext>
          </c:extLst>
        </c:ser>
        <c:ser>
          <c:idx val="13"/>
          <c:order val="13"/>
          <c:tx>
            <c:strRef>
              <c:f>'Predicted Energy Consumption'!$B$247</c:f>
              <c:strCache>
                <c:ptCount val="1"/>
                <c:pt idx="0">
                  <c:v>iron and steel 241</c:v>
                </c:pt>
              </c:strCache>
            </c:strRef>
          </c:tx>
          <c:spPr>
            <a:solidFill>
              <a:schemeClr val="accent2">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Consumption'!$C$247:$AY$247</c:f>
              <c:numCache>
                <c:formatCode>0.00E+00</c:formatCode>
                <c:ptCount val="49"/>
                <c:pt idx="0">
                  <c:v>3963392080.144383</c:v>
                </c:pt>
                <c:pt idx="1">
                  <c:v>7926784160.2887659</c:v>
                </c:pt>
                <c:pt idx="2">
                  <c:v>7926784160.2887659</c:v>
                </c:pt>
                <c:pt idx="3">
                  <c:v>7926784160.2887659</c:v>
                </c:pt>
                <c:pt idx="4">
                  <c:v>7926784160.2887659</c:v>
                </c:pt>
                <c:pt idx="5">
                  <c:v>3963392080.144383</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6="http://schemas.microsoft.com/office/drawing/2014/chart" uri="{C3380CC4-5D6E-409C-BE32-E72D297353CC}">
              <c16:uniqueId val="{0000000D-A274-465D-84D9-76DA988B5542}"/>
            </c:ext>
          </c:extLst>
        </c:ser>
        <c:ser>
          <c:idx val="14"/>
          <c:order val="14"/>
          <c:tx>
            <c:strRef>
              <c:f>'Predicted Energy Consumption'!$B$248</c:f>
              <c:strCache>
                <c:ptCount val="1"/>
                <c:pt idx="0">
                  <c:v>other metals 242</c:v>
                </c:pt>
              </c:strCache>
            </c:strRef>
          </c:tx>
          <c:spPr>
            <a:solidFill>
              <a:schemeClr val="accent3">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Consumption'!$C$248:$AY$248</c:f>
              <c:numCache>
                <c:formatCode>0.00E+00</c:formatCode>
                <c:ptCount val="49"/>
                <c:pt idx="0">
                  <c:v>91158017843.320816</c:v>
                </c:pt>
                <c:pt idx="1">
                  <c:v>95121409923.465179</c:v>
                </c:pt>
                <c:pt idx="2">
                  <c:v>23780352480.866295</c:v>
                </c:pt>
                <c:pt idx="3">
                  <c:v>3963392080.144383</c:v>
                </c:pt>
                <c:pt idx="4">
                  <c:v>3963392080.144383</c:v>
                </c:pt>
                <c:pt idx="5">
                  <c:v>0</c:v>
                </c:pt>
                <c:pt idx="6">
                  <c:v>142682114885.19778</c:v>
                </c:pt>
                <c:pt idx="7">
                  <c:v>118901762404.33148</c:v>
                </c:pt>
                <c:pt idx="8">
                  <c:v>83231233683.032043</c:v>
                </c:pt>
                <c:pt idx="9">
                  <c:v>91418748169.511871</c:v>
                </c:pt>
                <c:pt idx="10">
                  <c:v>92264853683.786484</c:v>
                </c:pt>
                <c:pt idx="11">
                  <c:v>92440735809.862869</c:v>
                </c:pt>
                <c:pt idx="12">
                  <c:v>92469159162.453735</c:v>
                </c:pt>
                <c:pt idx="13">
                  <c:v>92366751829.95491</c:v>
                </c:pt>
                <c:pt idx="14">
                  <c:v>92149221891.374435</c:v>
                </c:pt>
                <c:pt idx="15">
                  <c:v>91831175206.652542</c:v>
                </c:pt>
                <c:pt idx="16">
                  <c:v>91425991989.978394</c:v>
                </c:pt>
                <c:pt idx="17">
                  <c:v>90945774881.350357</c:v>
                </c:pt>
                <c:pt idx="18">
                  <c:v>90401357064.287018</c:v>
                </c:pt>
                <c:pt idx="19">
                  <c:v>89802353560.619644</c:v>
                </c:pt>
                <c:pt idx="20">
                  <c:v>89157240089.871002</c:v>
                </c:pt>
                <c:pt idx="21">
                  <c:v>88473447086.894836</c:v>
                </c:pt>
                <c:pt idx="22">
                  <c:v>87757459813.019028</c:v>
                </c:pt>
                <c:pt idx="23">
                  <c:v>87014918347.0522</c:v>
                </c:pt>
                <c:pt idx="24">
                  <c:v>86250713462.151917</c:v>
                </c:pt>
                <c:pt idx="25">
                  <c:v>85469076028.043106</c:v>
                </c:pt>
                <c:pt idx="26">
                  <c:v>84673658729.890686</c:v>
                </c:pt>
                <c:pt idx="27">
                  <c:v>83867609675.922638</c:v>
                </c:pt>
                <c:pt idx="28">
                  <c:v>83053637972.694778</c:v>
                </c:pt>
                <c:pt idx="29">
                  <c:v>82234071657.665588</c:v>
                </c:pt>
                <c:pt idx="30">
                  <c:v>81410908553.250702</c:v>
                </c:pt>
                <c:pt idx="31">
                  <c:v>80585860688.86911</c:v>
                </c:pt>
                <c:pt idx="32">
                  <c:v>79760392959.515488</c:v>
                </c:pt>
                <c:pt idx="33">
                  <c:v>78935756673.560379</c:v>
                </c:pt>
                <c:pt idx="34">
                  <c:v>78113018604.278168</c:v>
                </c:pt>
                <c:pt idx="35">
                  <c:v>77293086109.579758</c:v>
                </c:pt>
                <c:pt idx="36">
                  <c:v>76476728829.423706</c:v>
                </c:pt>
                <c:pt idx="37">
                  <c:v>75664597414.87764</c:v>
                </c:pt>
                <c:pt idx="38">
                  <c:v>74857239689.452759</c:v>
                </c:pt>
                <c:pt idx="39">
                  <c:v>74055114593.675201</c:v>
                </c:pt>
                <c:pt idx="40">
                  <c:v>73258604218.611679</c:v>
                </c:pt>
                <c:pt idx="41">
                  <c:v>72468024193.542694</c:v>
                </c:pt>
                <c:pt idx="42">
                  <c:v>71683632657.024033</c:v>
                </c:pt>
                <c:pt idx="43">
                  <c:v>70905638009.02861</c:v>
                </c:pt>
                <c:pt idx="44">
                  <c:v>70134205614.3237</c:v>
                </c:pt>
                <c:pt idx="45">
                  <c:v>69369463603.332397</c:v>
                </c:pt>
                <c:pt idx="46">
                  <c:v>68611507896.07357</c:v>
                </c:pt>
                <c:pt idx="47">
                  <c:v>67860406556.956497</c:v>
                </c:pt>
                <c:pt idx="48">
                  <c:v>67116203572.898232</c:v>
                </c:pt>
              </c:numCache>
            </c:numRef>
          </c:val>
          <c:extLst>
            <c:ext xmlns:c16="http://schemas.microsoft.com/office/drawing/2014/chart" uri="{C3380CC4-5D6E-409C-BE32-E72D297353CC}">
              <c16:uniqueId val="{0000000E-A274-465D-84D9-76DA988B5542}"/>
            </c:ext>
          </c:extLst>
        </c:ser>
        <c:ser>
          <c:idx val="15"/>
          <c:order val="15"/>
          <c:tx>
            <c:strRef>
              <c:f>'Predicted Energy Consumption'!$B$249</c:f>
              <c:strCache>
                <c:ptCount val="1"/>
                <c:pt idx="0">
                  <c:v>metal products except machinery and vehicles 25</c:v>
                </c:pt>
              </c:strCache>
            </c:strRef>
          </c:tx>
          <c:spPr>
            <a:solidFill>
              <a:schemeClr val="accent4">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Consumption'!$C$249:$AY$249</c:f>
              <c:numCache>
                <c:formatCode>0.00E+00</c:formatCode>
                <c:ptCount val="49"/>
                <c:pt idx="0">
                  <c:v>3963392080.144383</c:v>
                </c:pt>
                <c:pt idx="1">
                  <c:v>7926784160.2887659</c:v>
                </c:pt>
                <c:pt idx="2">
                  <c:v>3963392080.144383</c:v>
                </c:pt>
                <c:pt idx="3">
                  <c:v>3963392080.144383</c:v>
                </c:pt>
                <c:pt idx="4">
                  <c:v>3963392080.144383</c:v>
                </c:pt>
                <c:pt idx="5">
                  <c:v>3963392080.144383</c:v>
                </c:pt>
                <c:pt idx="6">
                  <c:v>3963392080.144383</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6="http://schemas.microsoft.com/office/drawing/2014/chart" uri="{C3380CC4-5D6E-409C-BE32-E72D297353CC}">
              <c16:uniqueId val="{0000000F-A274-465D-84D9-76DA988B5542}"/>
            </c:ext>
          </c:extLst>
        </c:ser>
        <c:ser>
          <c:idx val="16"/>
          <c:order val="16"/>
          <c:tx>
            <c:strRef>
              <c:f>'Predicted Energy Consumption'!$B$250</c:f>
              <c:strCache>
                <c:ptCount val="1"/>
                <c:pt idx="0">
                  <c:v>computers and electronics 26</c:v>
                </c:pt>
              </c:strCache>
            </c:strRef>
          </c:tx>
          <c:spPr>
            <a:solidFill>
              <a:schemeClr val="accent5">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Consumption'!$C$250:$AY$250</c:f>
              <c:numCache>
                <c:formatCode>0.00E+00</c:formatCode>
                <c:ptCount val="49"/>
                <c:pt idx="0">
                  <c:v>0</c:v>
                </c:pt>
                <c:pt idx="1">
                  <c:v>3963392080.144383</c:v>
                </c:pt>
                <c:pt idx="2">
                  <c:v>3963392080.144383</c:v>
                </c:pt>
                <c:pt idx="3">
                  <c:v>7926784160.2887659</c:v>
                </c:pt>
                <c:pt idx="4">
                  <c:v>7926784160.2887659</c:v>
                </c:pt>
                <c:pt idx="5">
                  <c:v>3963392080.144383</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6="http://schemas.microsoft.com/office/drawing/2014/chart" uri="{C3380CC4-5D6E-409C-BE32-E72D297353CC}">
              <c16:uniqueId val="{00000010-A274-465D-84D9-76DA988B5542}"/>
            </c:ext>
          </c:extLst>
        </c:ser>
        <c:ser>
          <c:idx val="17"/>
          <c:order val="17"/>
          <c:tx>
            <c:strRef>
              <c:f>'Predicted Energy Consumption'!$B$251</c:f>
              <c:strCache>
                <c:ptCount val="1"/>
                <c:pt idx="0">
                  <c:v>appliances and electrical equipment 27</c:v>
                </c:pt>
              </c:strCache>
            </c:strRef>
          </c:tx>
          <c:spPr>
            <a:solidFill>
              <a:schemeClr val="accent6">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Consumption'!$C$251:$AY$251</c:f>
              <c:numCache>
                <c:formatCode>0.00E+00</c:formatCode>
                <c:ptCount val="49"/>
                <c:pt idx="0">
                  <c:v>27743744561.010685</c:v>
                </c:pt>
                <c:pt idx="1">
                  <c:v>27743744561.010685</c:v>
                </c:pt>
                <c:pt idx="2">
                  <c:v>3963392080.144383</c:v>
                </c:pt>
                <c:pt idx="3">
                  <c:v>0</c:v>
                </c:pt>
                <c:pt idx="4">
                  <c:v>0</c:v>
                </c:pt>
                <c:pt idx="5">
                  <c:v>7926784160.2887659</c:v>
                </c:pt>
                <c:pt idx="6">
                  <c:v>3963392080.144383</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6="http://schemas.microsoft.com/office/drawing/2014/chart" uri="{C3380CC4-5D6E-409C-BE32-E72D297353CC}">
              <c16:uniqueId val="{00000011-A274-465D-84D9-76DA988B5542}"/>
            </c:ext>
          </c:extLst>
        </c:ser>
        <c:ser>
          <c:idx val="18"/>
          <c:order val="18"/>
          <c:tx>
            <c:strRef>
              <c:f>'Predicted Energy Consumption'!$B$252</c:f>
              <c:strCache>
                <c:ptCount val="1"/>
                <c:pt idx="0">
                  <c:v>other machinery 28</c:v>
                </c:pt>
              </c:strCache>
            </c:strRef>
          </c:tx>
          <c:spPr>
            <a:solidFill>
              <a:schemeClr val="accent1">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Consumption'!$C$252:$AY$252</c:f>
              <c:numCache>
                <c:formatCode>0.00E+00</c:formatCode>
                <c:ptCount val="49"/>
                <c:pt idx="0">
                  <c:v>0</c:v>
                </c:pt>
                <c:pt idx="1">
                  <c:v>3963392080.144383</c:v>
                </c:pt>
                <c:pt idx="2">
                  <c:v>3963392080.144383</c:v>
                </c:pt>
                <c:pt idx="3">
                  <c:v>0</c:v>
                </c:pt>
                <c:pt idx="4">
                  <c:v>0</c:v>
                </c:pt>
                <c:pt idx="5">
                  <c:v>0</c:v>
                </c:pt>
                <c:pt idx="6">
                  <c:v>0</c:v>
                </c:pt>
                <c:pt idx="7">
                  <c:v>3963392080.144383</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6="http://schemas.microsoft.com/office/drawing/2014/chart" uri="{C3380CC4-5D6E-409C-BE32-E72D297353CC}">
              <c16:uniqueId val="{00000012-A274-465D-84D9-76DA988B5542}"/>
            </c:ext>
          </c:extLst>
        </c:ser>
        <c:ser>
          <c:idx val="19"/>
          <c:order val="19"/>
          <c:tx>
            <c:strRef>
              <c:f>'Predicted Energy Consumption'!$B$253</c:f>
              <c:strCache>
                <c:ptCount val="1"/>
                <c:pt idx="0">
                  <c:v>road vehicles 29</c:v>
                </c:pt>
              </c:strCache>
            </c:strRef>
          </c:tx>
          <c:spPr>
            <a:solidFill>
              <a:schemeClr val="accent2">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Consumption'!$C$253:$AY$253</c:f>
              <c:numCache>
                <c:formatCode>0.00E+00</c:formatCode>
                <c:ptCount val="49"/>
                <c:pt idx="0">
                  <c:v>27743744561.010685</c:v>
                </c:pt>
                <c:pt idx="1">
                  <c:v>63414273282.310127</c:v>
                </c:pt>
                <c:pt idx="2">
                  <c:v>7926784160.2887659</c:v>
                </c:pt>
                <c:pt idx="3">
                  <c:v>7926784160.2887659</c:v>
                </c:pt>
                <c:pt idx="4">
                  <c:v>7926784160.2887659</c:v>
                </c:pt>
                <c:pt idx="5">
                  <c:v>23780352480.866295</c:v>
                </c:pt>
                <c:pt idx="6">
                  <c:v>7926784160.2887659</c:v>
                </c:pt>
                <c:pt idx="7">
                  <c:v>3963392080.144383</c:v>
                </c:pt>
                <c:pt idx="8">
                  <c:v>3963392080.144383</c:v>
                </c:pt>
                <c:pt idx="9">
                  <c:v>4225467085.6920471</c:v>
                </c:pt>
                <c:pt idx="10">
                  <c:v>4152319665.6322303</c:v>
                </c:pt>
                <c:pt idx="11">
                  <c:v>4061396658.8603511</c:v>
                </c:pt>
                <c:pt idx="12">
                  <c:v>3936791540.6558237</c:v>
                </c:pt>
                <c:pt idx="13">
                  <c:v>3717711935.0157189</c:v>
                </c:pt>
                <c:pt idx="14">
                  <c:v>3491065712.3719759</c:v>
                </c:pt>
                <c:pt idx="15">
                  <c:v>3258798410.7130866</c:v>
                </c:pt>
                <c:pt idx="16">
                  <c:v>3022482809.3180013</c:v>
                </c:pt>
                <c:pt idx="17">
                  <c:v>2783405526.1543379</c:v>
                </c:pt>
                <c:pt idx="18">
                  <c:v>2542625098.9874978</c:v>
                </c:pt>
                <c:pt idx="19">
                  <c:v>2301014001.9574742</c:v>
                </c:pt>
                <c:pt idx="20">
                  <c:v>2059290846.0624034</c:v>
                </c:pt>
                <c:pt idx="21">
                  <c:v>1818046054.2011499</c:v>
                </c:pt>
                <c:pt idx="22">
                  <c:v>1577762851.3655293</c:v>
                </c:pt>
                <c:pt idx="23">
                  <c:v>1338834678.7533262</c:v>
                </c:pt>
                <c:pt idx="24">
                  <c:v>1180435217.0151169</c:v>
                </c:pt>
                <c:pt idx="25">
                  <c:v>1190368905.431432</c:v>
                </c:pt>
                <c:pt idx="26">
                  <c:v>1199649909.6033101</c:v>
                </c:pt>
                <c:pt idx="27">
                  <c:v>1208331916.0523016</c:v>
                </c:pt>
                <c:pt idx="28">
                  <c:v>1216463600.9050262</c:v>
                </c:pt>
                <c:pt idx="29">
                  <c:v>1224089098.9585927</c:v>
                </c:pt>
                <c:pt idx="30">
                  <c:v>1231248440.8864174</c:v>
                </c:pt>
                <c:pt idx="31">
                  <c:v>1237977956.1252389</c:v>
                </c:pt>
                <c:pt idx="32">
                  <c:v>1244310640.9656591</c:v>
                </c:pt>
                <c:pt idx="33">
                  <c:v>1250276492.6718826</c:v>
                </c:pt>
                <c:pt idx="34">
                  <c:v>1255902811.272227</c:v>
                </c:pt>
                <c:pt idx="35">
                  <c:v>1261214471.13414</c:v>
                </c:pt>
                <c:pt idx="36">
                  <c:v>1266234164.6709092</c:v>
                </c:pt>
                <c:pt idx="37">
                  <c:v>1270982620.5983989</c:v>
                </c:pt>
                <c:pt idx="38">
                  <c:v>1275478799.1248572</c:v>
                </c:pt>
                <c:pt idx="39">
                  <c:v>1279740066.3535943</c:v>
                </c:pt>
                <c:pt idx="40">
                  <c:v>1283782350.0358317</c:v>
                </c:pt>
                <c:pt idx="41">
                  <c:v>1287620278.6475055</c:v>
                </c:pt>
                <c:pt idx="42">
                  <c:v>1291267305.5928607</c:v>
                </c:pt>
                <c:pt idx="43">
                  <c:v>1294735820.1678596</c:v>
                </c:pt>
                <c:pt idx="44">
                  <c:v>1298037246.7527609</c:v>
                </c:pt>
                <c:pt idx="45">
                  <c:v>1301182133.5497994</c:v>
                </c:pt>
                <c:pt idx="46">
                  <c:v>1304180232.039407</c:v>
                </c:pt>
                <c:pt idx="47">
                  <c:v>1307040568.1986847</c:v>
                </c:pt>
                <c:pt idx="48">
                  <c:v>1309771506.4081206</c:v>
                </c:pt>
              </c:numCache>
            </c:numRef>
          </c:val>
          <c:extLst>
            <c:ext xmlns:c16="http://schemas.microsoft.com/office/drawing/2014/chart" uri="{C3380CC4-5D6E-409C-BE32-E72D297353CC}">
              <c16:uniqueId val="{00000013-A274-465D-84D9-76DA988B5542}"/>
            </c:ext>
          </c:extLst>
        </c:ser>
        <c:ser>
          <c:idx val="20"/>
          <c:order val="20"/>
          <c:tx>
            <c:strRef>
              <c:f>'Predicted Energy Consumption'!$B$254</c:f>
              <c:strCache>
                <c:ptCount val="1"/>
                <c:pt idx="0">
                  <c:v>nonroad vehicles 30</c:v>
                </c:pt>
              </c:strCache>
            </c:strRef>
          </c:tx>
          <c:spPr>
            <a:solidFill>
              <a:schemeClr val="accent3">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Consumption'!$C$254:$AY$254</c:f>
              <c:numCache>
                <c:formatCode>0.00E+00</c:formatCode>
                <c:ptCount val="49"/>
                <c:pt idx="0">
                  <c:v>3963392080.144383</c:v>
                </c:pt>
                <c:pt idx="1">
                  <c:v>23780352480.866295</c:v>
                </c:pt>
                <c:pt idx="2">
                  <c:v>3963392080.144383</c:v>
                </c:pt>
                <c:pt idx="3">
                  <c:v>3963392080.144383</c:v>
                </c:pt>
                <c:pt idx="4">
                  <c:v>3963392080.144383</c:v>
                </c:pt>
                <c:pt idx="5">
                  <c:v>3963392080.144383</c:v>
                </c:pt>
                <c:pt idx="6">
                  <c:v>3963392080.144383</c:v>
                </c:pt>
                <c:pt idx="7">
                  <c:v>3963392080.144383</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6="http://schemas.microsoft.com/office/drawing/2014/chart" uri="{C3380CC4-5D6E-409C-BE32-E72D297353CC}">
              <c16:uniqueId val="{00000014-A274-465D-84D9-76DA988B5542}"/>
            </c:ext>
          </c:extLst>
        </c:ser>
        <c:ser>
          <c:idx val="21"/>
          <c:order val="21"/>
          <c:tx>
            <c:strRef>
              <c:f>'Predicted Energy Consumption'!$B$255</c:f>
              <c:strCache>
                <c:ptCount val="1"/>
                <c:pt idx="0">
                  <c:v>other manufacturing 31T33</c:v>
                </c:pt>
              </c:strCache>
            </c:strRef>
          </c:tx>
          <c:spPr>
            <a:solidFill>
              <a:schemeClr val="accent4">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Consumption'!$C$255:$AY$255</c:f>
              <c:numCache>
                <c:formatCode>0.00E+00</c:formatCode>
                <c:ptCount val="49"/>
                <c:pt idx="0">
                  <c:v>11890176240.433147</c:v>
                </c:pt>
                <c:pt idx="1">
                  <c:v>27743744561.010685</c:v>
                </c:pt>
                <c:pt idx="2">
                  <c:v>15853568320.577532</c:v>
                </c:pt>
                <c:pt idx="3">
                  <c:v>11890176240.433147</c:v>
                </c:pt>
                <c:pt idx="4">
                  <c:v>11890176240.433147</c:v>
                </c:pt>
                <c:pt idx="5">
                  <c:v>3963392080.144383</c:v>
                </c:pt>
                <c:pt idx="6">
                  <c:v>3963392080.144383</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6="http://schemas.microsoft.com/office/drawing/2014/chart" uri="{C3380CC4-5D6E-409C-BE32-E72D297353CC}">
              <c16:uniqueId val="{00000015-A274-465D-84D9-76DA988B5542}"/>
            </c:ext>
          </c:extLst>
        </c:ser>
        <c:ser>
          <c:idx val="22"/>
          <c:order val="22"/>
          <c:tx>
            <c:strRef>
              <c:f>'Predicted Energy Consumption'!$B$256</c:f>
              <c:strCache>
                <c:ptCount val="1"/>
                <c:pt idx="0">
                  <c:v>energy pipelines and gas processing 352T353</c:v>
                </c:pt>
              </c:strCache>
            </c:strRef>
          </c:tx>
          <c:spPr>
            <a:solidFill>
              <a:schemeClr val="accent5">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Consumption'!$C$256:$AY$256</c:f>
              <c:numCache>
                <c:formatCode>0.00E+00</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6="http://schemas.microsoft.com/office/drawing/2014/chart" uri="{C3380CC4-5D6E-409C-BE32-E72D297353CC}">
              <c16:uniqueId val="{00000016-A274-465D-84D9-76DA988B5542}"/>
            </c:ext>
          </c:extLst>
        </c:ser>
        <c:ser>
          <c:idx val="23"/>
          <c:order val="23"/>
          <c:tx>
            <c:strRef>
              <c:f>'Predicted Energy Consumption'!$B$257</c:f>
              <c:strCache>
                <c:ptCount val="1"/>
                <c:pt idx="0">
                  <c:v>water and waste 36T39</c:v>
                </c:pt>
              </c:strCache>
            </c:strRef>
          </c:tx>
          <c:spPr>
            <a:solidFill>
              <a:schemeClr val="accent6">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Consumption'!$C$257:$AY$257</c:f>
              <c:numCache>
                <c:formatCode>0.00E+00</c:formatCode>
                <c:ptCount val="49"/>
                <c:pt idx="0">
                  <c:v>0</c:v>
                </c:pt>
                <c:pt idx="1">
                  <c:v>0</c:v>
                </c:pt>
                <c:pt idx="2">
                  <c:v>0</c:v>
                </c:pt>
                <c:pt idx="3">
                  <c:v>0</c:v>
                </c:pt>
                <c:pt idx="4">
                  <c:v>0</c:v>
                </c:pt>
                <c:pt idx="5">
                  <c:v>0</c:v>
                </c:pt>
                <c:pt idx="6">
                  <c:v>0</c:v>
                </c:pt>
                <c:pt idx="7">
                  <c:v>0</c:v>
                </c:pt>
                <c:pt idx="8">
                  <c:v>11890176240.433147</c:v>
                </c:pt>
                <c:pt idx="9">
                  <c:v>12298302022.94733</c:v>
                </c:pt>
                <c:pt idx="10">
                  <c:v>12799500167.850739</c:v>
                </c:pt>
                <c:pt idx="11">
                  <c:v>13257815122.031559</c:v>
                </c:pt>
                <c:pt idx="12">
                  <c:v>13674936725.450066</c:v>
                </c:pt>
                <c:pt idx="13">
                  <c:v>14052882002.459526</c:v>
                </c:pt>
                <c:pt idx="14">
                  <c:v>14393861883.441967</c:v>
                </c:pt>
                <c:pt idx="15">
                  <c:v>14700176871.891531</c:v>
                </c:pt>
                <c:pt idx="16">
                  <c:v>14974138619.108133</c:v>
                </c:pt>
                <c:pt idx="17">
                  <c:v>15218013384.214819</c:v>
                </c:pt>
                <c:pt idx="18">
                  <c:v>15433983205.760744</c:v>
                </c:pt>
                <c:pt idx="19">
                  <c:v>15624120920.364967</c:v>
                </c:pt>
                <c:pt idx="20">
                  <c:v>15790375685.302011</c:v>
                </c:pt>
                <c:pt idx="21">
                  <c:v>15934566243.55657</c:v>
                </c:pt>
                <c:pt idx="22">
                  <c:v>16058379727.108721</c:v>
                </c:pt>
                <c:pt idx="23">
                  <c:v>16163374286.38382</c:v>
                </c:pt>
                <c:pt idx="24">
                  <c:v>16250984246.684381</c:v>
                </c:pt>
                <c:pt idx="25">
                  <c:v>16322526826.561712</c:v>
                </c:pt>
                <c:pt idx="26">
                  <c:v>16379209716.293392</c:v>
                </c:pt>
                <c:pt idx="27">
                  <c:v>16422139017.538363</c:v>
                </c:pt>
                <c:pt idx="28">
                  <c:v>16452327198.849022</c:v>
                </c:pt>
                <c:pt idx="29">
                  <c:v>16470700836.099039</c:v>
                </c:pt>
                <c:pt idx="30">
                  <c:v>16478107990.728548</c:v>
                </c:pt>
                <c:pt idx="31">
                  <c:v>16475325139.179991</c:v>
                </c:pt>
                <c:pt idx="32">
                  <c:v>16463063609.720186</c:v>
                </c:pt>
                <c:pt idx="33">
                  <c:v>16441975512.532404</c:v>
                </c:pt>
                <c:pt idx="34">
                  <c:v>16412659168.974697</c:v>
                </c:pt>
                <c:pt idx="35">
                  <c:v>16375664058.879936</c:v>
                </c:pt>
                <c:pt idx="36">
                  <c:v>16331495312.705677</c:v>
                </c:pt>
                <c:pt idx="37">
                  <c:v>16280617779.705013</c:v>
                </c:pt>
                <c:pt idx="38">
                  <c:v>16223459705.17346</c:v>
                </c:pt>
                <c:pt idx="39">
                  <c:v>16160416050.025461</c:v>
                </c:pt>
                <c:pt idx="40">
                  <c:v>16091851485.056271</c:v>
                </c:pt>
                <c:pt idx="41">
                  <c:v>16018103090.642664</c:v>
                </c:pt>
                <c:pt idx="42">
                  <c:v>15939482790.645622</c:v>
                </c:pt>
                <c:pt idx="43">
                  <c:v>15856279547.082483</c:v>
                </c:pt>
                <c:pt idx="44">
                  <c:v>15768761339.887964</c:v>
                </c:pt>
                <c:pt idx="45">
                  <c:v>15677176953.865576</c:v>
                </c:pt>
                <c:pt idx="46">
                  <c:v>15581757592.811068</c:v>
                </c:pt>
                <c:pt idx="47">
                  <c:v>15482718338.792261</c:v>
                </c:pt>
                <c:pt idx="48">
                  <c:v>15380259472.722866</c:v>
                </c:pt>
              </c:numCache>
            </c:numRef>
          </c:val>
          <c:extLst>
            <c:ext xmlns:c16="http://schemas.microsoft.com/office/drawing/2014/chart" uri="{C3380CC4-5D6E-409C-BE32-E72D297353CC}">
              <c16:uniqueId val="{00000017-A274-465D-84D9-76DA988B5542}"/>
            </c:ext>
          </c:extLst>
        </c:ser>
        <c:ser>
          <c:idx val="24"/>
          <c:order val="24"/>
          <c:tx>
            <c:strRef>
              <c:f>'Predicted Energy Consumption'!$B$258</c:f>
              <c:strCache>
                <c:ptCount val="1"/>
                <c:pt idx="0">
                  <c:v>construction 41T43</c:v>
                </c:pt>
              </c:strCache>
            </c:strRef>
          </c:tx>
          <c:spPr>
            <a:solidFill>
              <a:schemeClr val="accent1">
                <a:lumMod val="60000"/>
                <a:lumOff val="4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Consumption'!$C$258:$AY$258</c:f>
              <c:numCache>
                <c:formatCode>0.00E+00</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6="http://schemas.microsoft.com/office/drawing/2014/chart" uri="{C3380CC4-5D6E-409C-BE32-E72D297353CC}">
              <c16:uniqueId val="{00000018-A274-465D-84D9-76DA988B5542}"/>
            </c:ext>
          </c:extLst>
        </c:ser>
        <c:dLbls>
          <c:showLegendKey val="0"/>
          <c:showVal val="0"/>
          <c:showCatName val="0"/>
          <c:showSerName val="0"/>
          <c:showPercent val="0"/>
          <c:showBubbleSize val="0"/>
        </c:dLbls>
        <c:axId val="1226726847"/>
        <c:axId val="1226722687"/>
      </c:areaChart>
      <c:catAx>
        <c:axId val="1226726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26722687"/>
        <c:crosses val="autoZero"/>
        <c:auto val="1"/>
        <c:lblAlgn val="ctr"/>
        <c:lblOffset val="100"/>
        <c:tickLblSkip val="6"/>
        <c:noMultiLvlLbl val="0"/>
      </c:catAx>
      <c:valAx>
        <c:axId val="1226722687"/>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26726847"/>
        <c:crosses val="autoZero"/>
        <c:crossBetween val="midCat"/>
      </c:valAx>
      <c:spPr>
        <a:noFill/>
        <a:ln>
          <a:noFill/>
        </a:ln>
        <a:effectLst/>
      </c:spPr>
    </c:plotArea>
    <c:legend>
      <c:legendPos val="b"/>
      <c:layout>
        <c:manualLayout>
          <c:xMode val="edge"/>
          <c:yMode val="edge"/>
          <c:x val="0.67620992067041286"/>
          <c:y val="6.5589883334445501E-2"/>
          <c:w val="0.32379007932958714"/>
          <c:h val="0.917232200342295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'Predicted Energy Consumption'!$B$260</c:f>
          <c:strCache>
            <c:ptCount val="1"/>
            <c:pt idx="0">
              <c:v>heavy fuel oil</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7.5775752996523671E-2"/>
          <c:y val="0.11189961108657648"/>
          <c:w val="0.59567849567119546"/>
          <c:h val="0.83583869194479554"/>
        </c:manualLayout>
      </c:layout>
      <c:areaChart>
        <c:grouping val="stacked"/>
        <c:varyColors val="0"/>
        <c:ser>
          <c:idx val="0"/>
          <c:order val="0"/>
          <c:tx>
            <c:strRef>
              <c:f>'Predicted Energy Consumption'!$B$261</c:f>
              <c:strCache>
                <c:ptCount val="1"/>
                <c:pt idx="0">
                  <c:v>agriculture and forestry 01T03</c:v>
                </c:pt>
              </c:strCache>
            </c:strRef>
          </c:tx>
          <c:spPr>
            <a:solidFill>
              <a:schemeClr val="accent1"/>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Consumption'!$C$261:$AY$261</c:f>
              <c:numCache>
                <c:formatCode>0.00E+00</c:formatCode>
                <c:ptCount val="49"/>
                <c:pt idx="0">
                  <c:v>3043872985491.7163</c:v>
                </c:pt>
                <c:pt idx="1">
                  <c:v>3224602944005.2866</c:v>
                </c:pt>
                <c:pt idx="2">
                  <c:v>3357772387120.5488</c:v>
                </c:pt>
                <c:pt idx="3">
                  <c:v>3405332902518.8574</c:v>
                </c:pt>
                <c:pt idx="4">
                  <c:v>3234115047084.9482</c:v>
                </c:pt>
                <c:pt idx="5">
                  <c:v>3367284490200.2109</c:v>
                </c:pt>
                <c:pt idx="6">
                  <c:v>3609843118731.582</c:v>
                </c:pt>
                <c:pt idx="7">
                  <c:v>3719232304147.6904</c:v>
                </c:pt>
                <c:pt idx="8">
                  <c:v>3077165346270.5317</c:v>
                </c:pt>
                <c:pt idx="9">
                  <c:v>3178341676706.3491</c:v>
                </c:pt>
                <c:pt idx="10">
                  <c:v>3251423990106.2881</c:v>
                </c:pt>
                <c:pt idx="11">
                  <c:v>3318975007484.4604</c:v>
                </c:pt>
                <c:pt idx="12">
                  <c:v>3381674319730.9614</c:v>
                </c:pt>
                <c:pt idx="13">
                  <c:v>3441772601686.4966</c:v>
                </c:pt>
                <c:pt idx="14">
                  <c:v>3498301001559.853</c:v>
                </c:pt>
                <c:pt idx="15">
                  <c:v>3551890411817.8384</c:v>
                </c:pt>
                <c:pt idx="16">
                  <c:v>3603143766708.5981</c:v>
                </c:pt>
                <c:pt idx="17">
                  <c:v>3651704947593.5557</c:v>
                </c:pt>
                <c:pt idx="18">
                  <c:v>3698450891611.9922</c:v>
                </c:pt>
                <c:pt idx="19">
                  <c:v>3742903439402.8623</c:v>
                </c:pt>
                <c:pt idx="20">
                  <c:v>3785071737999.4771</c:v>
                </c:pt>
                <c:pt idx="21">
                  <c:v>3825689453033.9307</c:v>
                </c:pt>
                <c:pt idx="22">
                  <c:v>3864420978002.7832</c:v>
                </c:pt>
                <c:pt idx="23">
                  <c:v>3901273851404.6304</c:v>
                </c:pt>
                <c:pt idx="24">
                  <c:v>3936717849247.6182</c:v>
                </c:pt>
                <c:pt idx="25">
                  <c:v>3970588583031.957</c:v>
                </c:pt>
                <c:pt idx="26">
                  <c:v>4003452443298.0112</c:v>
                </c:pt>
                <c:pt idx="27">
                  <c:v>4034943854074.0552</c:v>
                </c:pt>
                <c:pt idx="28">
                  <c:v>4065082323010.5083</c:v>
                </c:pt>
                <c:pt idx="29">
                  <c:v>4094336619300.6187</c:v>
                </c:pt>
                <c:pt idx="30">
                  <c:v>4122597495760.8911</c:v>
                </c:pt>
                <c:pt idx="31">
                  <c:v>4149880367001.2422</c:v>
                </c:pt>
                <c:pt idx="32">
                  <c:v>4176325889056.6152</c:v>
                </c:pt>
                <c:pt idx="33">
                  <c:v>4202057628965.1963</c:v>
                </c:pt>
                <c:pt idx="34">
                  <c:v>4227258461173.1606</c:v>
                </c:pt>
                <c:pt idx="35">
                  <c:v>4251779939867.5718</c:v>
                </c:pt>
                <c:pt idx="36">
                  <c:v>4275720661536.7993</c:v>
                </c:pt>
                <c:pt idx="37">
                  <c:v>4299374830461.9214</c:v>
                </c:pt>
                <c:pt idx="38">
                  <c:v>4322514908532.7671</c:v>
                </c:pt>
                <c:pt idx="39">
                  <c:v>4345362718099.4634</c:v>
                </c:pt>
                <c:pt idx="40">
                  <c:v>4367972431314.8994</c:v>
                </c:pt>
                <c:pt idx="41">
                  <c:v>4390290410774.9043</c:v>
                </c:pt>
                <c:pt idx="42">
                  <c:v>4408587379790.9238</c:v>
                </c:pt>
                <c:pt idx="43">
                  <c:v>4418579971668.752</c:v>
                </c:pt>
                <c:pt idx="44">
                  <c:v>4428022351915.4004</c:v>
                </c:pt>
                <c:pt idx="45">
                  <c:v>4436989337591.0479</c:v>
                </c:pt>
                <c:pt idx="46">
                  <c:v>4445480983210.668</c:v>
                </c:pt>
                <c:pt idx="47">
                  <c:v>4453643218923.2988</c:v>
                </c:pt>
                <c:pt idx="48">
                  <c:v>4461457654341.9873</c:v>
                </c:pt>
              </c:numCache>
            </c:numRef>
          </c:val>
          <c:extLst>
            <c:ext xmlns:c16="http://schemas.microsoft.com/office/drawing/2014/chart" uri="{C3380CC4-5D6E-409C-BE32-E72D297353CC}">
              <c16:uniqueId val="{00000000-C14B-407B-8F74-7879B88395DC}"/>
            </c:ext>
          </c:extLst>
        </c:ser>
        <c:ser>
          <c:idx val="1"/>
          <c:order val="1"/>
          <c:tx>
            <c:strRef>
              <c:f>'Predicted Energy Consumption'!$B$262</c:f>
              <c:strCache>
                <c:ptCount val="1"/>
                <c:pt idx="0">
                  <c:v>oil and gas extraction 06</c:v>
                </c:pt>
              </c:strCache>
            </c:strRef>
          </c:tx>
          <c:spPr>
            <a:solidFill>
              <a:schemeClr val="accent2"/>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Consumption'!$C$262:$AY$262</c:f>
              <c:numCache>
                <c:formatCode>0.00E+00</c:formatCode>
                <c:ptCount val="49"/>
                <c:pt idx="0">
                  <c:v>14625795781332.336</c:v>
                </c:pt>
                <c:pt idx="1">
                  <c:v>12302078510820.068</c:v>
                </c:pt>
                <c:pt idx="2">
                  <c:v>12437231356046.223</c:v>
                </c:pt>
                <c:pt idx="3">
                  <c:v>10894664296681.545</c:v>
                </c:pt>
                <c:pt idx="4">
                  <c:v>5953063053486.6953</c:v>
                </c:pt>
                <c:pt idx="5">
                  <c:v>6313222281076.3994</c:v>
                </c:pt>
                <c:pt idx="6">
                  <c:v>4933236283178.7529</c:v>
                </c:pt>
                <c:pt idx="7">
                  <c:v>5654976558823.877</c:v>
                </c:pt>
                <c:pt idx="8">
                  <c:v>4685918949219.6074</c:v>
                </c:pt>
                <c:pt idx="9">
                  <c:v>4827578905679.8271</c:v>
                </c:pt>
                <c:pt idx="10">
                  <c:v>4615294824090.2285</c:v>
                </c:pt>
                <c:pt idx="11">
                  <c:v>4404064695223.0186</c:v>
                </c:pt>
                <c:pt idx="12">
                  <c:v>4195040511644.4482</c:v>
                </c:pt>
                <c:pt idx="13">
                  <c:v>3989168328339.6309</c:v>
                </c:pt>
                <c:pt idx="14">
                  <c:v>3787204207382.9717</c:v>
                </c:pt>
                <c:pt idx="15">
                  <c:v>3589734868796.1162</c:v>
                </c:pt>
                <c:pt idx="16">
                  <c:v>3397199977317.5801</c:v>
                </c:pt>
                <c:pt idx="17">
                  <c:v>3209914105475.8828</c:v>
                </c:pt>
                <c:pt idx="18">
                  <c:v>3028087225567.7837</c:v>
                </c:pt>
                <c:pt idx="19">
                  <c:v>2851843144220.3579</c:v>
                </c:pt>
                <c:pt idx="20">
                  <c:v>2681235660983.1152</c:v>
                </c:pt>
                <c:pt idx="21">
                  <c:v>2516262460026.7056</c:v>
                </c:pt>
                <c:pt idx="22">
                  <c:v>2356876874671.9238</c:v>
                </c:pt>
                <c:pt idx="23">
                  <c:v>2202997730698.812</c:v>
                </c:pt>
                <c:pt idx="24">
                  <c:v>2054517499568.5657</c:v>
                </c:pt>
                <c:pt idx="25">
                  <c:v>1911308992995.4092</c:v>
                </c:pt>
                <c:pt idx="26">
                  <c:v>1791913775622.7876</c:v>
                </c:pt>
                <c:pt idx="27">
                  <c:v>1752982065015.4485</c:v>
                </c:pt>
                <c:pt idx="28">
                  <c:v>1715126492455.0574</c:v>
                </c:pt>
                <c:pt idx="29">
                  <c:v>1678336972829.2739</c:v>
                </c:pt>
                <c:pt idx="30">
                  <c:v>1642598098916.3667</c:v>
                </c:pt>
                <c:pt idx="31">
                  <c:v>1607890371073.6987</c:v>
                </c:pt>
                <c:pt idx="32">
                  <c:v>1574191205658.2593</c:v>
                </c:pt>
                <c:pt idx="33">
                  <c:v>1541475758464.7273</c:v>
                </c:pt>
                <c:pt idx="34">
                  <c:v>1509717594142.5864</c:v>
                </c:pt>
                <c:pt idx="35">
                  <c:v>1478889227811.2153</c:v>
                </c:pt>
                <c:pt idx="36">
                  <c:v>1448962560943.9375</c:v>
                </c:pt>
                <c:pt idx="37">
                  <c:v>1419909230012.7341</c:v>
                </c:pt>
                <c:pt idx="38">
                  <c:v>1391700883328.4636</c:v>
                </c:pt>
                <c:pt idx="39">
                  <c:v>1364309398920.467</c:v>
                </c:pt>
                <c:pt idx="40">
                  <c:v>1337707054117.0366</c:v>
                </c:pt>
                <c:pt idx="41">
                  <c:v>1311866655658.2092</c:v>
                </c:pt>
                <c:pt idx="42">
                  <c:v>1286761637643.5024</c:v>
                </c:pt>
                <c:pt idx="43">
                  <c:v>1262366133344.1563</c:v>
                </c:pt>
                <c:pt idx="44">
                  <c:v>1238655025851.0034</c:v>
                </c:pt>
                <c:pt idx="45">
                  <c:v>1215603981651.5269</c:v>
                </c:pt>
                <c:pt idx="46">
                  <c:v>1193189470502.5715</c:v>
                </c:pt>
                <c:pt idx="47">
                  <c:v>1171388774363.6858</c:v>
                </c:pt>
                <c:pt idx="48">
                  <c:v>1150179987658.917</c:v>
                </c:pt>
              </c:numCache>
            </c:numRef>
          </c:val>
          <c:extLst>
            <c:ext xmlns:c16="http://schemas.microsoft.com/office/drawing/2014/chart" uri="{C3380CC4-5D6E-409C-BE32-E72D297353CC}">
              <c16:uniqueId val="{00000001-C14B-407B-8F74-7879B88395DC}"/>
            </c:ext>
          </c:extLst>
        </c:ser>
        <c:ser>
          <c:idx val="2"/>
          <c:order val="2"/>
          <c:tx>
            <c:strRef>
              <c:f>'Predicted Energy Consumption'!$B$263</c:f>
              <c:strCache>
                <c:ptCount val="1"/>
                <c:pt idx="0">
                  <c:v>coal mining 05</c:v>
                </c:pt>
              </c:strCache>
            </c:strRef>
          </c:tx>
          <c:spPr>
            <a:solidFill>
              <a:schemeClr val="accent3"/>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Consumption'!$C$263:$AY$263</c:f>
              <c:numCache>
                <c:formatCode>0.00E+00</c:formatCode>
                <c:ptCount val="49"/>
                <c:pt idx="0">
                  <c:v>9612846372066.4648</c:v>
                </c:pt>
                <c:pt idx="1">
                  <c:v>25672955986168.887</c:v>
                </c:pt>
                <c:pt idx="2">
                  <c:v>16356010537262.078</c:v>
                </c:pt>
                <c:pt idx="3">
                  <c:v>12984173207513.139</c:v>
                </c:pt>
                <c:pt idx="4">
                  <c:v>14218873721234.758</c:v>
                </c:pt>
                <c:pt idx="5">
                  <c:v>9508660892217.2227</c:v>
                </c:pt>
                <c:pt idx="6">
                  <c:v>64661953772399.828</c:v>
                </c:pt>
                <c:pt idx="7">
                  <c:v>94293751842615.75</c:v>
                </c:pt>
                <c:pt idx="8">
                  <c:v>79415374740588.375</c:v>
                </c:pt>
                <c:pt idx="9">
                  <c:v>72382230902011.984</c:v>
                </c:pt>
                <c:pt idx="10">
                  <c:v>65332669870243.148</c:v>
                </c:pt>
                <c:pt idx="11">
                  <c:v>58477513750895.813</c:v>
                </c:pt>
                <c:pt idx="12">
                  <c:v>51926707866853.289</c:v>
                </c:pt>
                <c:pt idx="13">
                  <c:v>45726210297359.086</c:v>
                </c:pt>
                <c:pt idx="14">
                  <c:v>39889487494956.828</c:v>
                </c:pt>
                <c:pt idx="15">
                  <c:v>36304223049087.703</c:v>
                </c:pt>
                <c:pt idx="16">
                  <c:v>35704368708705.258</c:v>
                </c:pt>
                <c:pt idx="17">
                  <c:v>35098454809581.344</c:v>
                </c:pt>
                <c:pt idx="18">
                  <c:v>34490297805734.367</c:v>
                </c:pt>
                <c:pt idx="19">
                  <c:v>33882949941463.664</c:v>
                </c:pt>
                <c:pt idx="20">
                  <c:v>33278844524018.777</c:v>
                </c:pt>
                <c:pt idx="21">
                  <c:v>32679908789003.797</c:v>
                </c:pt>
                <c:pt idx="22">
                  <c:v>32087654295699.402</c:v>
                </c:pt>
                <c:pt idx="23">
                  <c:v>31503250687330.035</c:v>
                </c:pt>
                <c:pt idx="24">
                  <c:v>30927586517020.91</c:v>
                </c:pt>
                <c:pt idx="25">
                  <c:v>30361319679761.434</c:v>
                </c:pt>
                <c:pt idx="26">
                  <c:v>29804919321053.293</c:v>
                </c:pt>
                <c:pt idx="27">
                  <c:v>29258700676358.004</c:v>
                </c:pt>
                <c:pt idx="28">
                  <c:v>28722854013918.785</c:v>
                </c:pt>
                <c:pt idx="29">
                  <c:v>28197468647807.441</c:v>
                </c:pt>
                <c:pt idx="30">
                  <c:v>27682552828176.676</c:v>
                </c:pt>
                <c:pt idx="31">
                  <c:v>27178050186094.895</c:v>
                </c:pt>
                <c:pt idx="32">
                  <c:v>26683853302622.199</c:v>
                </c:pt>
                <c:pt idx="33">
                  <c:v>26199814881101.227</c:v>
                </c:pt>
                <c:pt idx="34">
                  <c:v>25725756924855.699</c:v>
                </c:pt>
                <c:pt idx="35">
                  <c:v>25261478257448.469</c:v>
                </c:pt>
                <c:pt idx="36">
                  <c:v>24806760667595.504</c:v>
                </c:pt>
                <c:pt idx="37">
                  <c:v>24361373914347.754</c:v>
                </c:pt>
                <c:pt idx="38">
                  <c:v>23925079789011.512</c:v>
                </c:pt>
                <c:pt idx="39">
                  <c:v>23497635397398.285</c:v>
                </c:pt>
                <c:pt idx="40">
                  <c:v>23078795798443.906</c:v>
                </c:pt>
                <c:pt idx="41">
                  <c:v>22668316112206.105</c:v>
                </c:pt>
                <c:pt idx="42">
                  <c:v>22265953191024.656</c:v>
                </c:pt>
                <c:pt idx="43">
                  <c:v>21871466931609.887</c:v>
                </c:pt>
                <c:pt idx="44">
                  <c:v>21484621292495.762</c:v>
                </c:pt>
                <c:pt idx="45">
                  <c:v>21105185070211.555</c:v>
                </c:pt>
                <c:pt idx="46">
                  <c:v>20732932478317.648</c:v>
                </c:pt>
                <c:pt idx="47">
                  <c:v>20367643565816.406</c:v>
                </c:pt>
                <c:pt idx="48">
                  <c:v>20009104505100.828</c:v>
                </c:pt>
              </c:numCache>
            </c:numRef>
          </c:val>
          <c:extLst>
            <c:ext xmlns:c16="http://schemas.microsoft.com/office/drawing/2014/chart" uri="{C3380CC4-5D6E-409C-BE32-E72D297353CC}">
              <c16:uniqueId val="{00000002-C14B-407B-8F74-7879B88395DC}"/>
            </c:ext>
          </c:extLst>
        </c:ser>
        <c:ser>
          <c:idx val="3"/>
          <c:order val="3"/>
          <c:tx>
            <c:strRef>
              <c:f>'Predicted Energy Consumption'!$B$264</c:f>
              <c:strCache>
                <c:ptCount val="1"/>
                <c:pt idx="0">
                  <c:v>other mining and quarrying 07T08</c:v>
                </c:pt>
              </c:strCache>
            </c:strRef>
          </c:tx>
          <c:spPr>
            <a:solidFill>
              <a:schemeClr val="accent4"/>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Consumption'!$C$264:$AY$264</c:f>
              <c:numCache>
                <c:formatCode>0.00E+00</c:formatCode>
                <c:ptCount val="49"/>
                <c:pt idx="0">
                  <c:v>15665176587571.17</c:v>
                </c:pt>
                <c:pt idx="1">
                  <c:v>20386079940696.98</c:v>
                </c:pt>
                <c:pt idx="2">
                  <c:v>19318695308878.672</c:v>
                </c:pt>
                <c:pt idx="3">
                  <c:v>14870764424461.512</c:v>
                </c:pt>
                <c:pt idx="4">
                  <c:v>14114332620401.09</c:v>
                </c:pt>
                <c:pt idx="5">
                  <c:v>14571835983848.627</c:v>
                </c:pt>
                <c:pt idx="6">
                  <c:v>13173937474494.836</c:v>
                </c:pt>
                <c:pt idx="7">
                  <c:v>15116505159418.811</c:v>
                </c:pt>
                <c:pt idx="8">
                  <c:v>17188769295957.178</c:v>
                </c:pt>
                <c:pt idx="9">
                  <c:v>18282601678263.121</c:v>
                </c:pt>
                <c:pt idx="10">
                  <c:v>17609898748612.75</c:v>
                </c:pt>
                <c:pt idx="11">
                  <c:v>16953152629406.684</c:v>
                </c:pt>
                <c:pt idx="12">
                  <c:v>16314545414661.955</c:v>
                </c:pt>
                <c:pt idx="13">
                  <c:v>15695591175290.143</c:v>
                </c:pt>
                <c:pt idx="14">
                  <c:v>15097316986115.859</c:v>
                </c:pt>
                <c:pt idx="15">
                  <c:v>14520358901376.076</c:v>
                </c:pt>
                <c:pt idx="16">
                  <c:v>13965028451528.623</c:v>
                </c:pt>
                <c:pt idx="17">
                  <c:v>13431367937343.994</c:v>
                </c:pt>
                <c:pt idx="18">
                  <c:v>12919199749983.777</c:v>
                </c:pt>
                <c:pt idx="19">
                  <c:v>12428170700085.527</c:v>
                </c:pt>
                <c:pt idx="20">
                  <c:v>11957791250644.574</c:v>
                </c:pt>
                <c:pt idx="21">
                  <c:v>11507469506900.77</c:v>
                </c:pt>
                <c:pt idx="22">
                  <c:v>11076540041909.561</c:v>
                </c:pt>
                <c:pt idx="23">
                  <c:v>10664287861355.611</c:v>
                </c:pt>
                <c:pt idx="24">
                  <c:v>10269967962662.479</c:v>
                </c:pt>
                <c:pt idx="25">
                  <c:v>9892821018501.0957</c:v>
                </c:pt>
                <c:pt idx="26">
                  <c:v>9532085731000.8574</c:v>
                </c:pt>
                <c:pt idx="27">
                  <c:v>9187008380334.0137</c:v>
                </c:pt>
                <c:pt idx="28">
                  <c:v>8856850046374.6582</c:v>
                </c:pt>
                <c:pt idx="29">
                  <c:v>8540891926713.7939</c:v>
                </c:pt>
                <c:pt idx="30">
                  <c:v>8238439116283.6309</c:v>
                </c:pt>
                <c:pt idx="31">
                  <c:v>7948823157953.751</c:v>
                </c:pt>
                <c:pt idx="32">
                  <c:v>7671403622304.2021</c:v>
                </c:pt>
                <c:pt idx="33">
                  <c:v>7405568929524.8457</c:v>
                </c:pt>
                <c:pt idx="34">
                  <c:v>7150736587307.791</c:v>
                </c:pt>
                <c:pt idx="35">
                  <c:v>6906352985453.3623</c:v>
                </c:pt>
                <c:pt idx="36">
                  <c:v>6671892860180.0664</c:v>
                </c:pt>
                <c:pt idx="37">
                  <c:v>6446858518183.6963</c:v>
                </c:pt>
                <c:pt idx="38">
                  <c:v>6230778891670.3057</c:v>
                </c:pt>
                <c:pt idx="39">
                  <c:v>6023208480265.1992</c:v>
                </c:pt>
                <c:pt idx="40">
                  <c:v>5823726223305.0322</c:v>
                </c:pt>
                <c:pt idx="41">
                  <c:v>5631934336048.6934</c:v>
                </c:pt>
                <c:pt idx="42">
                  <c:v>5447457135364.0703</c:v>
                </c:pt>
                <c:pt idx="43">
                  <c:v>5269939874096.1719</c:v>
                </c:pt>
                <c:pt idx="44">
                  <c:v>5099047598289.7188</c:v>
                </c:pt>
                <c:pt idx="45">
                  <c:v>4934464037475.6904</c:v>
                </c:pt>
                <c:pt idx="46">
                  <c:v>4775890535125.5918</c:v>
                </c:pt>
                <c:pt idx="47">
                  <c:v>4623045023960.0908</c:v>
                </c:pt>
                <c:pt idx="48">
                  <c:v>4475661048932.499</c:v>
                </c:pt>
              </c:numCache>
            </c:numRef>
          </c:val>
          <c:extLst>
            <c:ext xmlns:c16="http://schemas.microsoft.com/office/drawing/2014/chart" uri="{C3380CC4-5D6E-409C-BE32-E72D297353CC}">
              <c16:uniqueId val="{00000003-C14B-407B-8F74-7879B88395DC}"/>
            </c:ext>
          </c:extLst>
        </c:ser>
        <c:ser>
          <c:idx val="4"/>
          <c:order val="4"/>
          <c:tx>
            <c:strRef>
              <c:f>'Predicted Energy Consumption'!$B$265</c:f>
              <c:strCache>
                <c:ptCount val="1"/>
                <c:pt idx="0">
                  <c:v>food beverage and tobacco 10T12</c:v>
                </c:pt>
              </c:strCache>
            </c:strRef>
          </c:tx>
          <c:spPr>
            <a:solidFill>
              <a:schemeClr val="accent5"/>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Consumption'!$C$265:$AY$265</c:f>
              <c:numCache>
                <c:formatCode>0.00E+00</c:formatCode>
                <c:ptCount val="49"/>
                <c:pt idx="0">
                  <c:v>3424668466602.9771</c:v>
                </c:pt>
                <c:pt idx="1">
                  <c:v>2899084631396.5278</c:v>
                </c:pt>
                <c:pt idx="2">
                  <c:v>3366916831938.3286</c:v>
                </c:pt>
                <c:pt idx="3">
                  <c:v>14435424153138.434</c:v>
                </c:pt>
                <c:pt idx="4">
                  <c:v>17165908326085.297</c:v>
                </c:pt>
                <c:pt idx="5">
                  <c:v>16819743618311.768</c:v>
                </c:pt>
                <c:pt idx="6">
                  <c:v>14271158536299.289</c:v>
                </c:pt>
                <c:pt idx="7">
                  <c:v>12545005555867.02</c:v>
                </c:pt>
                <c:pt idx="8">
                  <c:v>1569893480046.5776</c:v>
                </c:pt>
                <c:pt idx="9">
                  <c:v>1607569750929.1404</c:v>
                </c:pt>
                <c:pt idx="10">
                  <c:v>1653218320682.5725</c:v>
                </c:pt>
                <c:pt idx="11">
                  <c:v>1700178372964.3186</c:v>
                </c:pt>
                <c:pt idx="12">
                  <c:v>1749232574643.7158</c:v>
                </c:pt>
                <c:pt idx="13">
                  <c:v>1753227054062.9705</c:v>
                </c:pt>
                <c:pt idx="14">
                  <c:v>1741755939785.9314</c:v>
                </c:pt>
                <c:pt idx="15">
                  <c:v>1728872971539.7275</c:v>
                </c:pt>
                <c:pt idx="16">
                  <c:v>1714859159380.1907</c:v>
                </c:pt>
                <c:pt idx="17">
                  <c:v>1699949077269.5671</c:v>
                </c:pt>
                <c:pt idx="18">
                  <c:v>1684339569853.1943</c:v>
                </c:pt>
                <c:pt idx="19">
                  <c:v>1668196065134.0525</c:v>
                </c:pt>
                <c:pt idx="20">
                  <c:v>1651657489756.3674</c:v>
                </c:pt>
                <c:pt idx="21">
                  <c:v>1634840280990.6885</c:v>
                </c:pt>
                <c:pt idx="22">
                  <c:v>1617841752507.2</c:v>
                </c:pt>
                <c:pt idx="23">
                  <c:v>1600742958066.9441</c:v>
                </c:pt>
                <c:pt idx="24">
                  <c:v>1583611142747.6968</c:v>
                </c:pt>
                <c:pt idx="25">
                  <c:v>1566501844345.6926</c:v>
                </c:pt>
                <c:pt idx="26">
                  <c:v>1549460693491.394</c:v>
                </c:pt>
                <c:pt idx="27">
                  <c:v>1532524952849.137</c:v>
                </c:pt>
                <c:pt idx="28">
                  <c:v>1515724830306.5686</c:v>
                </c:pt>
                <c:pt idx="29">
                  <c:v>1499084596836.0337</c:v>
                </c:pt>
                <c:pt idx="30">
                  <c:v>1482623536099.8347</c:v>
                </c:pt>
                <c:pt idx="31">
                  <c:v>1466356749626.7732</c:v>
                </c:pt>
                <c:pt idx="32">
                  <c:v>1450295838424.9653</c:v>
                </c:pt>
                <c:pt idx="33">
                  <c:v>1434449479196.0762</c:v>
                </c:pt>
                <c:pt idx="34">
                  <c:v>1418823910875.9873</c:v>
                </c:pt>
                <c:pt idx="35">
                  <c:v>1403423345045.2078</c:v>
                </c:pt>
                <c:pt idx="36">
                  <c:v>1388250311821.4138</c:v>
                </c:pt>
                <c:pt idx="37">
                  <c:v>1373305951153.8633</c:v>
                </c:pt>
                <c:pt idx="38">
                  <c:v>1358590257966.5715</c:v>
                </c:pt>
                <c:pt idx="39">
                  <c:v>1344102288325.2351</c:v>
                </c:pt>
                <c:pt idx="40">
                  <c:v>1329840332709.4426</c:v>
                </c:pt>
                <c:pt idx="41">
                  <c:v>1315802061536.9155</c:v>
                </c:pt>
                <c:pt idx="42">
                  <c:v>1301984647289.7151</c:v>
                </c:pt>
                <c:pt idx="43">
                  <c:v>1288384866915.2761</c:v>
                </c:pt>
                <c:pt idx="44">
                  <c:v>1274999187601.4128</c:v>
                </c:pt>
                <c:pt idx="45">
                  <c:v>1261823838539.2004</c:v>
                </c:pt>
                <c:pt idx="46">
                  <c:v>1248854870876.9797</c:v>
                </c:pt>
                <c:pt idx="47">
                  <c:v>1236088207723.281</c:v>
                </c:pt>
                <c:pt idx="48">
                  <c:v>1223519685764.3127</c:v>
                </c:pt>
              </c:numCache>
            </c:numRef>
          </c:val>
          <c:extLst>
            <c:ext xmlns:c16="http://schemas.microsoft.com/office/drawing/2014/chart" uri="{C3380CC4-5D6E-409C-BE32-E72D297353CC}">
              <c16:uniqueId val="{00000004-C14B-407B-8F74-7879B88395DC}"/>
            </c:ext>
          </c:extLst>
        </c:ser>
        <c:ser>
          <c:idx val="5"/>
          <c:order val="5"/>
          <c:tx>
            <c:strRef>
              <c:f>'Predicted Energy Consumption'!$B$266</c:f>
              <c:strCache>
                <c:ptCount val="1"/>
                <c:pt idx="0">
                  <c:v>textiles apparel and leather 13T15</c:v>
                </c:pt>
              </c:strCache>
            </c:strRef>
          </c:tx>
          <c:spPr>
            <a:solidFill>
              <a:schemeClr val="accent6"/>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Consumption'!$C$266:$AY$266</c:f>
              <c:numCache>
                <c:formatCode>0.00E+00</c:formatCode>
                <c:ptCount val="49"/>
                <c:pt idx="0">
                  <c:v>5359541582561.7197</c:v>
                </c:pt>
                <c:pt idx="1">
                  <c:v>6137945019687.8203</c:v>
                </c:pt>
                <c:pt idx="2">
                  <c:v>4443250373902.0078</c:v>
                </c:pt>
                <c:pt idx="3">
                  <c:v>6081704205516.7041</c:v>
                </c:pt>
                <c:pt idx="4">
                  <c:v>7555678687531.0918</c:v>
                </c:pt>
                <c:pt idx="5">
                  <c:v>13978619520473.729</c:v>
                </c:pt>
                <c:pt idx="6">
                  <c:v>1217074148254.8057</c:v>
                </c:pt>
                <c:pt idx="7">
                  <c:v>1120803699633.5313</c:v>
                </c:pt>
                <c:pt idx="8">
                  <c:v>924811895029.06421</c:v>
                </c:pt>
                <c:pt idx="9">
                  <c:v>973747802833.80066</c:v>
                </c:pt>
                <c:pt idx="10">
                  <c:v>950130878431.90857</c:v>
                </c:pt>
                <c:pt idx="11">
                  <c:v>927307981931.16895</c:v>
                </c:pt>
                <c:pt idx="12">
                  <c:v>905152346825.34326</c:v>
                </c:pt>
                <c:pt idx="13">
                  <c:v>883601948125.10217</c:v>
                </c:pt>
                <c:pt idx="14">
                  <c:v>862628253277.08875</c:v>
                </c:pt>
                <c:pt idx="15">
                  <c:v>842219555339.82629</c:v>
                </c:pt>
                <c:pt idx="16">
                  <c:v>821667314803.73779</c:v>
                </c:pt>
                <c:pt idx="17">
                  <c:v>798900980286.24878</c:v>
                </c:pt>
                <c:pt idx="18">
                  <c:v>776772370254.62842</c:v>
                </c:pt>
                <c:pt idx="19">
                  <c:v>755304583412.35217</c:v>
                </c:pt>
                <c:pt idx="20">
                  <c:v>734510978528.77881</c:v>
                </c:pt>
                <c:pt idx="21">
                  <c:v>714396702790.12585</c:v>
                </c:pt>
                <c:pt idx="22">
                  <c:v>694960153033.3269</c:v>
                </c:pt>
                <c:pt idx="23">
                  <c:v>676194301278.12451</c:v>
                </c:pt>
                <c:pt idx="24">
                  <c:v>658087856923.25549</c:v>
                </c:pt>
                <c:pt idx="25">
                  <c:v>640626261460.90796</c:v>
                </c:pt>
                <c:pt idx="26">
                  <c:v>623792524375.56396</c:v>
                </c:pt>
                <c:pt idx="27">
                  <c:v>607567915219.37036</c:v>
                </c:pt>
                <c:pt idx="28">
                  <c:v>591932529310.12146</c:v>
                </c:pt>
                <c:pt idx="29">
                  <c:v>576865744714.2428</c:v>
                </c:pt>
                <c:pt idx="30">
                  <c:v>562346587172.69885</c:v>
                </c:pt>
                <c:pt idx="31">
                  <c:v>548354018026.10443</c:v>
                </c:pt>
                <c:pt idx="32">
                  <c:v>534867158370.98779</c:v>
                </c:pt>
                <c:pt idx="33">
                  <c:v>521865460849.03265</c:v>
                </c:pt>
                <c:pt idx="34">
                  <c:v>509328838752.39417</c:v>
                </c:pt>
                <c:pt idx="35">
                  <c:v>497237760578.29169</c:v>
                </c:pt>
                <c:pt idx="36">
                  <c:v>485573316804.87805</c:v>
                </c:pt>
                <c:pt idx="37">
                  <c:v>474317264487.37543</c:v>
                </c:pt>
                <c:pt idx="38">
                  <c:v>463452054276.29926</c:v>
                </c:pt>
                <c:pt idx="39">
                  <c:v>452960843620.64838</c:v>
                </c:pt>
                <c:pt idx="40">
                  <c:v>442827499218.87805</c:v>
                </c:pt>
                <c:pt idx="41">
                  <c:v>433036591199.87152</c:v>
                </c:pt>
                <c:pt idx="42">
                  <c:v>423573381037.14532</c:v>
                </c:pt>
                <c:pt idx="43">
                  <c:v>414423804806.12482</c:v>
                </c:pt>
                <c:pt idx="44">
                  <c:v>405574453072.23407</c:v>
                </c:pt>
                <c:pt idx="45">
                  <c:v>397012548434.88263</c:v>
                </c:pt>
                <c:pt idx="46">
                  <c:v>388725921538.66632</c:v>
                </c:pt>
                <c:pt idx="47">
                  <c:v>380702986189.71429</c:v>
                </c:pt>
                <c:pt idx="48">
                  <c:v>372932714074.85278</c:v>
                </c:pt>
              </c:numCache>
            </c:numRef>
          </c:val>
          <c:extLst>
            <c:ext xmlns:c16="http://schemas.microsoft.com/office/drawing/2014/chart" uri="{C3380CC4-5D6E-409C-BE32-E72D297353CC}">
              <c16:uniqueId val="{00000005-C14B-407B-8F74-7879B88395DC}"/>
            </c:ext>
          </c:extLst>
        </c:ser>
        <c:ser>
          <c:idx val="6"/>
          <c:order val="6"/>
          <c:tx>
            <c:strRef>
              <c:f>'Predicted Energy Consumption'!$B$267</c:f>
              <c:strCache>
                <c:ptCount val="1"/>
                <c:pt idx="0">
                  <c:v>wood products 16</c:v>
                </c:pt>
              </c:strCache>
            </c:strRef>
          </c:tx>
          <c:spPr>
            <a:solidFill>
              <a:schemeClr val="accent1">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Consumption'!$C$267:$AY$267</c:f>
              <c:numCache>
                <c:formatCode>0.00E+00</c:formatCode>
                <c:ptCount val="49"/>
                <c:pt idx="0">
                  <c:v>441480514988.85107</c:v>
                </c:pt>
                <c:pt idx="1">
                  <c:v>361975150415.02307</c:v>
                </c:pt>
                <c:pt idx="2">
                  <c:v>390947265967.01019</c:v>
                </c:pt>
                <c:pt idx="3">
                  <c:v>414331051763.75262</c:v>
                </c:pt>
                <c:pt idx="4">
                  <c:v>373270571410.98267</c:v>
                </c:pt>
                <c:pt idx="5">
                  <c:v>569577430427.02441</c:v>
                </c:pt>
                <c:pt idx="6">
                  <c:v>315326340307.00842</c:v>
                </c:pt>
                <c:pt idx="7">
                  <c:v>247909340533.9632</c:v>
                </c:pt>
                <c:pt idx="8">
                  <c:v>258610764539.1474</c:v>
                </c:pt>
                <c:pt idx="9">
                  <c:v>233310389445.52603</c:v>
                </c:pt>
                <c:pt idx="10">
                  <c:v>191895199583.59561</c:v>
                </c:pt>
                <c:pt idx="11">
                  <c:v>155421843546.45273</c:v>
                </c:pt>
                <c:pt idx="12">
                  <c:v>123761120105.75127</c:v>
                </c:pt>
                <c:pt idx="13">
                  <c:v>96613037906.726654</c:v>
                </c:pt>
                <c:pt idx="14">
                  <c:v>73899945161.555466</c:v>
                </c:pt>
                <c:pt idx="15">
                  <c:v>63063089405.201157</c:v>
                </c:pt>
                <c:pt idx="16">
                  <c:v>52852720664.675644</c:v>
                </c:pt>
                <c:pt idx="17">
                  <c:v>43241810088.427223</c:v>
                </c:pt>
                <c:pt idx="18">
                  <c:v>34199903840.225655</c:v>
                </c:pt>
                <c:pt idx="19">
                  <c:v>25695115577.739193</c:v>
                </c:pt>
                <c:pt idx="20">
                  <c:v>21943302079.671158</c:v>
                </c:pt>
                <c:pt idx="21">
                  <c:v>21611873003.758087</c:v>
                </c:pt>
                <c:pt idx="22">
                  <c:v>21284561540.878689</c:v>
                </c:pt>
                <c:pt idx="23">
                  <c:v>20962243861.346077</c:v>
                </c:pt>
                <c:pt idx="24">
                  <c:v>20645596929.275047</c:v>
                </c:pt>
                <c:pt idx="25">
                  <c:v>20335131442.965889</c:v>
                </c:pt>
                <c:pt idx="26">
                  <c:v>20031220156.015057</c:v>
                </c:pt>
                <c:pt idx="27">
                  <c:v>19734122027.862133</c:v>
                </c:pt>
                <c:pt idx="28">
                  <c:v>19444002681.907608</c:v>
                </c:pt>
                <c:pt idx="29">
                  <c:v>19160951641.568573</c:v>
                </c:pt>
                <c:pt idx="30">
                  <c:v>18884996785.478039</c:v>
                </c:pt>
                <c:pt idx="31">
                  <c:v>18616116422.926632</c:v>
                </c:pt>
                <c:pt idx="32">
                  <c:v>18354249346.31197</c:v>
                </c:pt>
                <c:pt idx="33">
                  <c:v>18099303172.945988</c:v>
                </c:pt>
                <c:pt idx="34">
                  <c:v>17851161246.462543</c:v>
                </c:pt>
                <c:pt idx="35">
                  <c:v>17609688329.553978</c:v>
                </c:pt>
                <c:pt idx="36">
                  <c:v>17374735285.354973</c:v>
                </c:pt>
                <c:pt idx="37">
                  <c:v>17146142914.59659</c:v>
                </c:pt>
                <c:pt idx="38">
                  <c:v>16923745089.466917</c:v>
                </c:pt>
                <c:pt idx="39">
                  <c:v>16707371302.642996</c:v>
                </c:pt>
                <c:pt idx="40">
                  <c:v>16496848730.798277</c:v>
                </c:pt>
                <c:pt idx="41">
                  <c:v>16292003895.654615</c:v>
                </c:pt>
                <c:pt idx="42">
                  <c:v>16092663991.946404</c:v>
                </c:pt>
                <c:pt idx="43">
                  <c:v>15898657940.144871</c:v>
                </c:pt>
                <c:pt idx="44">
                  <c:v>15709817212.125128</c:v>
                </c:pt>
                <c:pt idx="45">
                  <c:v>15525976469.874611</c:v>
                </c:pt>
                <c:pt idx="46">
                  <c:v>15346974050.581066</c:v>
                </c:pt>
                <c:pt idx="47">
                  <c:v>15172652325.799179</c:v>
                </c:pt>
                <c:pt idx="48">
                  <c:v>15002857957.694334</c:v>
                </c:pt>
              </c:numCache>
            </c:numRef>
          </c:val>
          <c:extLst>
            <c:ext xmlns:c16="http://schemas.microsoft.com/office/drawing/2014/chart" uri="{C3380CC4-5D6E-409C-BE32-E72D297353CC}">
              <c16:uniqueId val="{00000006-C14B-407B-8F74-7879B88395DC}"/>
            </c:ext>
          </c:extLst>
        </c:ser>
        <c:ser>
          <c:idx val="7"/>
          <c:order val="7"/>
          <c:tx>
            <c:strRef>
              <c:f>'Predicted Energy Consumption'!$B$268</c:f>
              <c:strCache>
                <c:ptCount val="1"/>
                <c:pt idx="0">
                  <c:v>pulp paper and printing 17T18</c:v>
                </c:pt>
              </c:strCache>
            </c:strRef>
          </c:tx>
          <c:spPr>
            <a:solidFill>
              <a:schemeClr val="accent2">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Consumption'!$C$268:$AY$268</c:f>
              <c:numCache>
                <c:formatCode>0.00E+00</c:formatCode>
                <c:ptCount val="49"/>
                <c:pt idx="0">
                  <c:v>2103799907843.7415</c:v>
                </c:pt>
                <c:pt idx="1">
                  <c:v>1682889488741.2832</c:v>
                </c:pt>
                <c:pt idx="2">
                  <c:v>1463397506397.4102</c:v>
                </c:pt>
                <c:pt idx="3">
                  <c:v>1250009466323.5127</c:v>
                </c:pt>
                <c:pt idx="4">
                  <c:v>1055724964702.1056</c:v>
                </c:pt>
                <c:pt idx="5">
                  <c:v>933533992536.98267</c:v>
                </c:pt>
                <c:pt idx="6">
                  <c:v>1842414693023.1228</c:v>
                </c:pt>
                <c:pt idx="7">
                  <c:v>1788076811289.1846</c:v>
                </c:pt>
                <c:pt idx="8">
                  <c:v>2052550677767.4375</c:v>
                </c:pt>
                <c:pt idx="9">
                  <c:v>2148778346238.4216</c:v>
                </c:pt>
                <c:pt idx="10">
                  <c:v>2210621643362.0098</c:v>
                </c:pt>
                <c:pt idx="11">
                  <c:v>2273555195049.0459</c:v>
                </c:pt>
                <c:pt idx="12">
                  <c:v>2338420037241.5576</c:v>
                </c:pt>
                <c:pt idx="13">
                  <c:v>2353031333250.7817</c:v>
                </c:pt>
                <c:pt idx="14">
                  <c:v>2342053453128.9697</c:v>
                </c:pt>
                <c:pt idx="15">
                  <c:v>2328822782061.0791</c:v>
                </c:pt>
                <c:pt idx="16">
                  <c:v>2313731766498.2437</c:v>
                </c:pt>
                <c:pt idx="17">
                  <c:v>2297112224848.1914</c:v>
                </c:pt>
                <c:pt idx="18">
                  <c:v>2279246181646.606</c:v>
                </c:pt>
                <c:pt idx="19">
                  <c:v>2260373744125.0845</c:v>
                </c:pt>
                <c:pt idx="20">
                  <c:v>2240699281723.8999</c:v>
                </c:pt>
                <c:pt idx="21">
                  <c:v>2220396522234.1641</c:v>
                </c:pt>
                <c:pt idx="22">
                  <c:v>2199612875547.1616</c:v>
                </c:pt>
                <c:pt idx="23">
                  <c:v>2178473153802.9651</c:v>
                </c:pt>
                <c:pt idx="24">
                  <c:v>2157082789853.2007</c:v>
                </c:pt>
                <c:pt idx="25">
                  <c:v>2135530624228.6052</c:v>
                </c:pt>
                <c:pt idx="26">
                  <c:v>2113891315201.8018</c:v>
                </c:pt>
                <c:pt idx="27">
                  <c:v>2092227418109.5146</c:v>
                </c:pt>
                <c:pt idx="28">
                  <c:v>2070591174715.3848</c:v>
                </c:pt>
                <c:pt idx="29">
                  <c:v>2049026049234.6519</c:v>
                </c:pt>
                <c:pt idx="30">
                  <c:v>2027568043960.644</c:v>
                </c:pt>
                <c:pt idx="31">
                  <c:v>2006246823974.5767</c:v>
                </c:pt>
                <c:pt idx="32">
                  <c:v>1985086677129.5815</c:v>
                </c:pt>
                <c:pt idx="33">
                  <c:v>1964107332398.6077</c:v>
                </c:pt>
                <c:pt idx="34">
                  <c:v>1943324656795.3164</c:v>
                </c:pt>
                <c:pt idx="35">
                  <c:v>1922751248444.4463</c:v>
                </c:pt>
                <c:pt idx="36">
                  <c:v>1902396941006.7803</c:v>
                </c:pt>
                <c:pt idx="37">
                  <c:v>1882269232553.1165</c:v>
                </c:pt>
                <c:pt idx="38">
                  <c:v>1862373650123.0742</c:v>
                </c:pt>
                <c:pt idx="39">
                  <c:v>1842714059580.1882</c:v>
                </c:pt>
                <c:pt idx="40">
                  <c:v>1823292928966.1362</c:v>
                </c:pt>
                <c:pt idx="41">
                  <c:v>1804111552341.9309</c:v>
                </c:pt>
                <c:pt idx="42">
                  <c:v>1785170240059.3579</c:v>
                </c:pt>
                <c:pt idx="43">
                  <c:v>1766468480513.054</c:v>
                </c:pt>
                <c:pt idx="44">
                  <c:v>1748005077660.9465</c:v>
                </c:pt>
                <c:pt idx="45">
                  <c:v>1729778267951.7144</c:v>
                </c:pt>
                <c:pt idx="46">
                  <c:v>1711785819746.27</c:v>
                </c:pt>
                <c:pt idx="47">
                  <c:v>1694025117851.3323</c:v>
                </c:pt>
                <c:pt idx="48">
                  <c:v>1676493235386.7988</c:v>
                </c:pt>
              </c:numCache>
            </c:numRef>
          </c:val>
          <c:extLst>
            <c:ext xmlns:c16="http://schemas.microsoft.com/office/drawing/2014/chart" uri="{C3380CC4-5D6E-409C-BE32-E72D297353CC}">
              <c16:uniqueId val="{00000007-C14B-407B-8F74-7879B88395DC}"/>
            </c:ext>
          </c:extLst>
        </c:ser>
        <c:ser>
          <c:idx val="8"/>
          <c:order val="8"/>
          <c:tx>
            <c:strRef>
              <c:f>'Predicted Energy Consumption'!$B$269</c:f>
              <c:strCache>
                <c:ptCount val="1"/>
                <c:pt idx="0">
                  <c:v>refined petroleum and coke 19</c:v>
                </c:pt>
              </c:strCache>
            </c:strRef>
          </c:tx>
          <c:spPr>
            <a:solidFill>
              <a:schemeClr val="accent3">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Consumption'!$C$269:$AY$269</c:f>
              <c:numCache>
                <c:formatCode>0.00E+00</c:formatCode>
                <c:ptCount val="49"/>
                <c:pt idx="0">
                  <c:v>3095984061602047</c:v>
                </c:pt>
                <c:pt idx="1">
                  <c:v>3383086767871104</c:v>
                </c:pt>
                <c:pt idx="2">
                  <c:v>3890948317475326.5</c:v>
                </c:pt>
                <c:pt idx="3">
                  <c:v>4486195962422274</c:v>
                </c:pt>
                <c:pt idx="4">
                  <c:v>4725627584454416</c:v>
                </c:pt>
                <c:pt idx="5">
                  <c:v>5322849531520062</c:v>
                </c:pt>
                <c:pt idx="6">
                  <c:v>5675953062579578</c:v>
                </c:pt>
                <c:pt idx="7">
                  <c:v>6265075489605598</c:v>
                </c:pt>
                <c:pt idx="8">
                  <c:v>7203697503596612</c:v>
                </c:pt>
                <c:pt idx="9">
                  <c:v>7865942939376652</c:v>
                </c:pt>
                <c:pt idx="10">
                  <c:v>8059856192160778</c:v>
                </c:pt>
                <c:pt idx="11">
                  <c:v>8220382766008428</c:v>
                </c:pt>
                <c:pt idx="12">
                  <c:v>8342215224297884</c:v>
                </c:pt>
                <c:pt idx="13">
                  <c:v>8454974782380345</c:v>
                </c:pt>
                <c:pt idx="14">
                  <c:v>8559170796498286</c:v>
                </c:pt>
                <c:pt idx="15">
                  <c:v>8655337006065326</c:v>
                </c:pt>
                <c:pt idx="16">
                  <c:v>8744011993550880</c:v>
                </c:pt>
                <c:pt idx="17">
                  <c:v>8825725086884122</c:v>
                </c:pt>
                <c:pt idx="18">
                  <c:v>8900986658361842</c:v>
                </c:pt>
                <c:pt idx="19">
                  <c:v>8970281856074610</c:v>
                </c:pt>
                <c:pt idx="20">
                  <c:v>9034066936614904</c:v>
                </c:pt>
                <c:pt idx="21">
                  <c:v>9092767514072442</c:v>
                </c:pt>
                <c:pt idx="22">
                  <c:v>9146778179556232</c:v>
                </c:pt>
                <c:pt idx="23">
                  <c:v>9196463067958752</c:v>
                </c:pt>
                <c:pt idx="24">
                  <c:v>9242157051133370</c:v>
                </c:pt>
                <c:pt idx="25">
                  <c:v>9284167319390788</c:v>
                </c:pt>
                <c:pt idx="26">
                  <c:v>9322775178279580</c:v>
                </c:pt>
                <c:pt idx="27">
                  <c:v>9358237937699302</c:v>
                </c:pt>
                <c:pt idx="28">
                  <c:v>9390790808264962</c:v>
                </c:pt>
                <c:pt idx="29">
                  <c:v>9420648748010730</c:v>
                </c:pt>
                <c:pt idx="30">
                  <c:v>9448008223156620</c:v>
                </c:pt>
                <c:pt idx="31">
                  <c:v>9473048861529536</c:v>
                </c:pt>
                <c:pt idx="32">
                  <c:v>9495934987755904</c:v>
                </c:pt>
                <c:pt idx="33">
                  <c:v>9516817036636712</c:v>
                </c:pt>
                <c:pt idx="34">
                  <c:v>9535832846029668</c:v>
                </c:pt>
                <c:pt idx="35">
                  <c:v>9553108833751948</c:v>
                </c:pt>
                <c:pt idx="36">
                  <c:v>9568761064965066</c:v>
                </c:pt>
                <c:pt idx="37">
                  <c:v>9582896217577168</c:v>
                </c:pt>
                <c:pt idx="38">
                  <c:v>9595612453663060</c:v>
                </c:pt>
                <c:pt idx="39">
                  <c:v>9607000204955758</c:v>
                </c:pt>
                <c:pt idx="40">
                  <c:v>9617142880246114</c:v>
                </c:pt>
                <c:pt idx="41">
                  <c:v>9626117502138724</c:v>
                </c:pt>
                <c:pt idx="42">
                  <c:v>9633995280130216</c:v>
                </c:pt>
                <c:pt idx="43">
                  <c:v>9640842126438694</c:v>
                </c:pt>
                <c:pt idx="44">
                  <c:v>9646719120470018</c:v>
                </c:pt>
                <c:pt idx="45">
                  <c:v>9651682927264332</c:v>
                </c:pt>
                <c:pt idx="46">
                  <c:v>9655786174751216</c:v>
                </c:pt>
                <c:pt idx="47">
                  <c:v>9659077794156540</c:v>
                </c:pt>
                <c:pt idx="48">
                  <c:v>9661603327454722</c:v>
                </c:pt>
              </c:numCache>
            </c:numRef>
          </c:val>
          <c:extLst>
            <c:ext xmlns:c16="http://schemas.microsoft.com/office/drawing/2014/chart" uri="{C3380CC4-5D6E-409C-BE32-E72D297353CC}">
              <c16:uniqueId val="{00000008-C14B-407B-8F74-7879B88395DC}"/>
            </c:ext>
          </c:extLst>
        </c:ser>
        <c:ser>
          <c:idx val="9"/>
          <c:order val="9"/>
          <c:tx>
            <c:strRef>
              <c:f>'Predicted Energy Consumption'!$B$270</c:f>
              <c:strCache>
                <c:ptCount val="1"/>
                <c:pt idx="0">
                  <c:v>chemicals 20</c:v>
                </c:pt>
              </c:strCache>
            </c:strRef>
          </c:tx>
          <c:spPr>
            <a:solidFill>
              <a:schemeClr val="accent4">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Consumption'!$C$270:$AY$270</c:f>
              <c:numCache>
                <c:formatCode>0.00E+00</c:formatCode>
                <c:ptCount val="49"/>
                <c:pt idx="0">
                  <c:v>1386757408245260.3</c:v>
                </c:pt>
                <c:pt idx="1">
                  <c:v>1476777882137708.5</c:v>
                </c:pt>
                <c:pt idx="2">
                  <c:v>1681741729975716.5</c:v>
                </c:pt>
                <c:pt idx="3">
                  <c:v>1777450995129784</c:v>
                </c:pt>
                <c:pt idx="4">
                  <c:v>1967762753696878</c:v>
                </c:pt>
                <c:pt idx="5">
                  <c:v>2073831247701247.5</c:v>
                </c:pt>
                <c:pt idx="6">
                  <c:v>2169050114740371.8</c:v>
                </c:pt>
                <c:pt idx="7">
                  <c:v>2442512382353976.5</c:v>
                </c:pt>
                <c:pt idx="8">
                  <c:v>2621259337977227</c:v>
                </c:pt>
                <c:pt idx="9">
                  <c:v>2985259455882546.5</c:v>
                </c:pt>
                <c:pt idx="10">
                  <c:v>3097251382479892.5</c:v>
                </c:pt>
                <c:pt idx="11">
                  <c:v>3207173366789275.5</c:v>
                </c:pt>
                <c:pt idx="12">
                  <c:v>3282534853973675.5</c:v>
                </c:pt>
                <c:pt idx="13">
                  <c:v>3326700440630861.5</c:v>
                </c:pt>
                <c:pt idx="14">
                  <c:v>3365388371268510.5</c:v>
                </c:pt>
                <c:pt idx="15">
                  <c:v>3399102544830173.5</c:v>
                </c:pt>
                <c:pt idx="16">
                  <c:v>3428319555446727.5</c:v>
                </c:pt>
                <c:pt idx="17">
                  <c:v>3453483139467263.5</c:v>
                </c:pt>
                <c:pt idx="18">
                  <c:v>3475001550693543</c:v>
                </c:pt>
                <c:pt idx="19">
                  <c:v>3493247004579399</c:v>
                </c:pt>
                <c:pt idx="20">
                  <c:v>3508556520069118.5</c:v>
                </c:pt>
                <c:pt idx="21">
                  <c:v>3521233652501696</c:v>
                </c:pt>
                <c:pt idx="22">
                  <c:v>3531550746890625.5</c:v>
                </c:pt>
                <c:pt idx="23">
                  <c:v>3539751448286376.5</c:v>
                </c:pt>
                <c:pt idx="24">
                  <c:v>3546053288101332</c:v>
                </c:pt>
                <c:pt idx="25">
                  <c:v>3550650226501283</c:v>
                </c:pt>
                <c:pt idx="26">
                  <c:v>3553715075509073</c:v>
                </c:pt>
                <c:pt idx="27">
                  <c:v>3555401759148117.5</c:v>
                </c:pt>
                <c:pt idx="28">
                  <c:v>3555847388947677</c:v>
                </c:pt>
                <c:pt idx="29">
                  <c:v>3555174147986376.5</c:v>
                </c:pt>
                <c:pt idx="30">
                  <c:v>3553490986334193.5</c:v>
                </c:pt>
                <c:pt idx="31">
                  <c:v>3550895136759279.5</c:v>
                </c:pt>
                <c:pt idx="32">
                  <c:v>3547473463006649.5</c:v>
                </c:pt>
                <c:pt idx="33">
                  <c:v>3543303654640216</c:v>
                </c:pt>
                <c:pt idx="34">
                  <c:v>3538455282954289</c:v>
                </c:pt>
                <c:pt idx="35">
                  <c:v>3532990732225379</c:v>
                </c:pt>
                <c:pt idx="36">
                  <c:v>3526966019874171.5</c:v>
                </c:pt>
                <c:pt idx="37">
                  <c:v>3520431518150836.5</c:v>
                </c:pt>
                <c:pt idx="38">
                  <c:v>3513432588872858</c:v>
                </c:pt>
                <c:pt idx="39">
                  <c:v>3506010141626863.5</c:v>
                </c:pt>
                <c:pt idx="40">
                  <c:v>3498201124753049.5</c:v>
                </c:pt>
                <c:pt idx="41">
                  <c:v>3490038957389686</c:v>
                </c:pt>
                <c:pt idx="42">
                  <c:v>3481553909896826.5</c:v>
                </c:pt>
                <c:pt idx="43">
                  <c:v>3472773439099794</c:v>
                </c:pt>
                <c:pt idx="44">
                  <c:v>3463722484003408</c:v>
                </c:pt>
                <c:pt idx="45">
                  <c:v>3454423726924968</c:v>
                </c:pt>
                <c:pt idx="46">
                  <c:v>3444897824366423</c:v>
                </c:pt>
                <c:pt idx="47">
                  <c:v>3435163611398592</c:v>
                </c:pt>
                <c:pt idx="48">
                  <c:v>3425238282844096</c:v>
                </c:pt>
              </c:numCache>
            </c:numRef>
          </c:val>
          <c:extLst>
            <c:ext xmlns:c16="http://schemas.microsoft.com/office/drawing/2014/chart" uri="{C3380CC4-5D6E-409C-BE32-E72D297353CC}">
              <c16:uniqueId val="{00000009-C14B-407B-8F74-7879B88395DC}"/>
            </c:ext>
          </c:extLst>
        </c:ser>
        <c:ser>
          <c:idx val="10"/>
          <c:order val="10"/>
          <c:tx>
            <c:strRef>
              <c:f>'Predicted Energy Consumption'!$B$271</c:f>
              <c:strCache>
                <c:ptCount val="1"/>
                <c:pt idx="0">
                  <c:v>rubber and plastic products 22</c:v>
                </c:pt>
              </c:strCache>
            </c:strRef>
          </c:tx>
          <c:spPr>
            <a:solidFill>
              <a:schemeClr val="accent5">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Consumption'!$C$271:$AY$271</c:f>
              <c:numCache>
                <c:formatCode>0.00E+00</c:formatCode>
                <c:ptCount val="49"/>
                <c:pt idx="0">
                  <c:v>2568384792141.5723</c:v>
                </c:pt>
                <c:pt idx="1">
                  <c:v>1754505223586.0313</c:v>
                </c:pt>
                <c:pt idx="2">
                  <c:v>1740752681481.2695</c:v>
                </c:pt>
                <c:pt idx="3">
                  <c:v>1529664709218.948</c:v>
                </c:pt>
                <c:pt idx="4">
                  <c:v>1704726531775.5454</c:v>
                </c:pt>
                <c:pt idx="5">
                  <c:v>2360583754878.9482</c:v>
                </c:pt>
                <c:pt idx="6">
                  <c:v>2194321087362.3423</c:v>
                </c:pt>
                <c:pt idx="7">
                  <c:v>2271210002769.0479</c:v>
                </c:pt>
                <c:pt idx="8">
                  <c:v>2596840726488.5547</c:v>
                </c:pt>
                <c:pt idx="9">
                  <c:v>2702104312215.3096</c:v>
                </c:pt>
                <c:pt idx="10">
                  <c:v>2609872972748.5278</c:v>
                </c:pt>
                <c:pt idx="11">
                  <c:v>2515474674449.5107</c:v>
                </c:pt>
                <c:pt idx="12">
                  <c:v>2419920330301.4634</c:v>
                </c:pt>
                <c:pt idx="13">
                  <c:v>2323877256002.4517</c:v>
                </c:pt>
                <c:pt idx="14">
                  <c:v>2227801959757.7427</c:v>
                </c:pt>
                <c:pt idx="15">
                  <c:v>2132012713009.8752</c:v>
                </c:pt>
                <c:pt idx="16">
                  <c:v>2036732765472.7207</c:v>
                </c:pt>
                <c:pt idx="17">
                  <c:v>1942117971566.2615</c:v>
                </c:pt>
                <c:pt idx="18">
                  <c:v>1848275435294.646</c:v>
                </c:pt>
                <c:pt idx="19">
                  <c:v>1755276589910.4036</c:v>
                </c:pt>
                <c:pt idx="20">
                  <c:v>1663166617257.7302</c:v>
                </c:pt>
                <c:pt idx="21">
                  <c:v>1571971348322.3447</c:v>
                </c:pt>
                <c:pt idx="22">
                  <c:v>1481702373849.071</c:v>
                </c:pt>
                <c:pt idx="23">
                  <c:v>1392360854817.6743</c:v>
                </c:pt>
                <c:pt idx="24">
                  <c:v>1303940374729.708</c:v>
                </c:pt>
                <c:pt idx="25">
                  <c:v>1216429078962.3572</c:v>
                </c:pt>
                <c:pt idx="26">
                  <c:v>1129811280336.7019</c:v>
                </c:pt>
                <c:pt idx="27">
                  <c:v>1044068663362.5291</c:v>
                </c:pt>
                <c:pt idx="28">
                  <c:v>959181185899.1333</c:v>
                </c:pt>
                <c:pt idx="29">
                  <c:v>875127752239.99841</c:v>
                </c:pt>
                <c:pt idx="30">
                  <c:v>791886713307.12451</c:v>
                </c:pt>
                <c:pt idx="31">
                  <c:v>775296376339.86462</c:v>
                </c:pt>
                <c:pt idx="32">
                  <c:v>776269599444.90698</c:v>
                </c:pt>
                <c:pt idx="33">
                  <c:v>777195149316.61914</c:v>
                </c:pt>
                <c:pt idx="34">
                  <c:v>778078064400.07556</c:v>
                </c:pt>
                <c:pt idx="35">
                  <c:v>778922753592.198</c:v>
                </c:pt>
                <c:pt idx="36">
                  <c:v>779733086171.31531</c:v>
                </c:pt>
                <c:pt idx="37">
                  <c:v>780512467640.2804</c:v>
                </c:pt>
                <c:pt idx="38">
                  <c:v>781263903832.08093</c:v>
                </c:pt>
                <c:pt idx="39">
                  <c:v>781990055219.57092</c:v>
                </c:pt>
                <c:pt idx="40">
                  <c:v>782693283035.26746</c:v>
                </c:pt>
                <c:pt idx="41">
                  <c:v>783375688530.58167</c:v>
                </c:pt>
                <c:pt idx="42">
                  <c:v>784039146476.49622</c:v>
                </c:pt>
                <c:pt idx="43">
                  <c:v>784685333820.45911</c:v>
                </c:pt>
                <c:pt idx="44">
                  <c:v>785315754260.02075</c:v>
                </c:pt>
                <c:pt idx="45">
                  <c:v>785931759366.90295</c:v>
                </c:pt>
                <c:pt idx="46">
                  <c:v>786534566790.11389</c:v>
                </c:pt>
                <c:pt idx="47">
                  <c:v>787125275980.37146</c:v>
                </c:pt>
                <c:pt idx="48">
                  <c:v>787704881806.21252</c:v>
                </c:pt>
              </c:numCache>
            </c:numRef>
          </c:val>
          <c:extLst>
            <c:ext xmlns:c16="http://schemas.microsoft.com/office/drawing/2014/chart" uri="{C3380CC4-5D6E-409C-BE32-E72D297353CC}">
              <c16:uniqueId val="{0000000A-C14B-407B-8F74-7879B88395DC}"/>
            </c:ext>
          </c:extLst>
        </c:ser>
        <c:ser>
          <c:idx val="11"/>
          <c:order val="11"/>
          <c:tx>
            <c:strRef>
              <c:f>'Predicted Energy Consumption'!$B$272</c:f>
              <c:strCache>
                <c:ptCount val="1"/>
                <c:pt idx="0">
                  <c:v>glass and glass products 231</c:v>
                </c:pt>
              </c:strCache>
            </c:strRef>
          </c:tx>
          <c:spPr>
            <a:solidFill>
              <a:schemeClr val="accent6">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Consumption'!$C$272:$AY$272</c:f>
              <c:numCache>
                <c:formatCode>0.00E+00</c:formatCode>
                <c:ptCount val="49"/>
                <c:pt idx="0">
                  <c:v>111085595136977.81</c:v>
                </c:pt>
                <c:pt idx="1">
                  <c:v>127417386008522.69</c:v>
                </c:pt>
                <c:pt idx="2">
                  <c:v>128659440919644.22</c:v>
                </c:pt>
                <c:pt idx="3">
                  <c:v>115739198545745.25</c:v>
                </c:pt>
                <c:pt idx="4">
                  <c:v>114619706245882.63</c:v>
                </c:pt>
                <c:pt idx="5">
                  <c:v>99357545764046.531</c:v>
                </c:pt>
                <c:pt idx="6">
                  <c:v>104377652614314.22</c:v>
                </c:pt>
                <c:pt idx="7">
                  <c:v>112231405474885.52</c:v>
                </c:pt>
                <c:pt idx="8">
                  <c:v>116956576658951.3</c:v>
                </c:pt>
                <c:pt idx="9">
                  <c:v>125058320885836.52</c:v>
                </c:pt>
                <c:pt idx="10">
                  <c:v>120346859994734.8</c:v>
                </c:pt>
                <c:pt idx="11">
                  <c:v>115136681654695.03</c:v>
                </c:pt>
                <c:pt idx="12">
                  <c:v>109499534689916.78</c:v>
                </c:pt>
                <c:pt idx="13">
                  <c:v>103498486795445.44</c:v>
                </c:pt>
                <c:pt idx="14">
                  <c:v>97189078728314.031</c:v>
                </c:pt>
                <c:pt idx="15">
                  <c:v>90620035715242.203</c:v>
                </c:pt>
                <c:pt idx="16">
                  <c:v>83833870330678.531</c:v>
                </c:pt>
                <c:pt idx="17">
                  <c:v>80205573635115.891</c:v>
                </c:pt>
                <c:pt idx="18">
                  <c:v>81112594995188.234</c:v>
                </c:pt>
                <c:pt idx="19">
                  <c:v>81934208550585.094</c:v>
                </c:pt>
                <c:pt idx="20">
                  <c:v>82678285644084.297</c:v>
                </c:pt>
                <c:pt idx="21">
                  <c:v>83352016707717.688</c:v>
                </c:pt>
                <c:pt idx="22">
                  <c:v>83961939879299.281</c:v>
                </c:pt>
                <c:pt idx="23">
                  <c:v>84513979735666.859</c:v>
                </c:pt>
                <c:pt idx="24">
                  <c:v>85013491484825.609</c:v>
                </c:pt>
                <c:pt idx="25">
                  <c:v>85465307320943.453</c:v>
                </c:pt>
                <c:pt idx="26">
                  <c:v>85873782689039.078</c:v>
                </c:pt>
                <c:pt idx="27">
                  <c:v>86242840983780.156</c:v>
                </c:pt>
                <c:pt idx="28">
                  <c:v>86576015773228.609</c:v>
                </c:pt>
                <c:pt idx="29">
                  <c:v>86876490041790.031</c:v>
                </c:pt>
                <c:pt idx="30">
                  <c:v>87147132227244.625</c:v>
                </c:pt>
                <c:pt idx="31">
                  <c:v>87390529016353.391</c:v>
                </c:pt>
                <c:pt idx="32">
                  <c:v>87609014987127.281</c:v>
                </c:pt>
                <c:pt idx="33">
                  <c:v>87804699262134.031</c:v>
                </c:pt>
                <c:pt idx="34">
                  <c:v>87979489380327.891</c:v>
                </c:pt>
                <c:pt idx="35">
                  <c:v>88135112615063.781</c:v>
                </c:pt>
                <c:pt idx="36">
                  <c:v>88273134970848.328</c:v>
                </c:pt>
                <c:pt idx="37">
                  <c:v>88394978086228.625</c:v>
                </c:pt>
                <c:pt idx="38">
                  <c:v>88433405352814.703</c:v>
                </c:pt>
                <c:pt idx="39">
                  <c:v>88418220317928.172</c:v>
                </c:pt>
                <c:pt idx="40">
                  <c:v>88386403756158.516</c:v>
                </c:pt>
                <c:pt idx="41">
                  <c:v>88339094294928.672</c:v>
                </c:pt>
                <c:pt idx="42">
                  <c:v>88277337387339.797</c:v>
                </c:pt>
                <c:pt idx="43">
                  <c:v>88202094220932.422</c:v>
                </c:pt>
                <c:pt idx="44">
                  <c:v>88114249668618.188</c:v>
                </c:pt>
                <c:pt idx="45">
                  <c:v>88014619391127.781</c:v>
                </c:pt>
                <c:pt idx="46">
                  <c:v>87903956188028.063</c:v>
                </c:pt>
                <c:pt idx="47">
                  <c:v>87782955683258.219</c:v>
                </c:pt>
                <c:pt idx="48">
                  <c:v>87652261421151.469</c:v>
                </c:pt>
              </c:numCache>
            </c:numRef>
          </c:val>
          <c:extLst>
            <c:ext xmlns:c16="http://schemas.microsoft.com/office/drawing/2014/chart" uri="{C3380CC4-5D6E-409C-BE32-E72D297353CC}">
              <c16:uniqueId val="{0000000B-C14B-407B-8F74-7879B88395DC}"/>
            </c:ext>
          </c:extLst>
        </c:ser>
        <c:ser>
          <c:idx val="12"/>
          <c:order val="12"/>
          <c:tx>
            <c:strRef>
              <c:f>'Predicted Energy Consumption'!$B$273</c:f>
              <c:strCache>
                <c:ptCount val="1"/>
                <c:pt idx="0">
                  <c:v>cement and other nonmetallic minerals 239</c:v>
                </c:pt>
              </c:strCache>
            </c:strRef>
          </c:tx>
          <c:spPr>
            <a:solidFill>
              <a:schemeClr val="accent1">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Consumption'!$C$273:$AY$273</c:f>
              <c:numCache>
                <c:formatCode>0.00E+00</c:formatCode>
                <c:ptCount val="49"/>
                <c:pt idx="0">
                  <c:v>6799343939944.0332</c:v>
                </c:pt>
                <c:pt idx="1">
                  <c:v>7162788396462.6133</c:v>
                </c:pt>
                <c:pt idx="2">
                  <c:v>8148062683127.1543</c:v>
                </c:pt>
                <c:pt idx="3">
                  <c:v>4856704884390.7178</c:v>
                </c:pt>
                <c:pt idx="4">
                  <c:v>10399562923612.055</c:v>
                </c:pt>
                <c:pt idx="5">
                  <c:v>11293570762154.439</c:v>
                </c:pt>
                <c:pt idx="6">
                  <c:v>6675284535884.9961</c:v>
                </c:pt>
                <c:pt idx="7">
                  <c:v>7633216762885.1113</c:v>
                </c:pt>
                <c:pt idx="8">
                  <c:v>5433093897351.5</c:v>
                </c:pt>
                <c:pt idx="9">
                  <c:v>5009701411201.6123</c:v>
                </c:pt>
                <c:pt idx="10">
                  <c:v>4438939355598.2451</c:v>
                </c:pt>
                <c:pt idx="11">
                  <c:v>3876827124941.1401</c:v>
                </c:pt>
                <c:pt idx="12">
                  <c:v>3329682729610.105</c:v>
                </c:pt>
                <c:pt idx="13">
                  <c:v>2801575221142.0562</c:v>
                </c:pt>
                <c:pt idx="14">
                  <c:v>2451939498548.7959</c:v>
                </c:pt>
                <c:pt idx="15">
                  <c:v>2383037770520.2915</c:v>
                </c:pt>
                <c:pt idx="16">
                  <c:v>2312608531294.793</c:v>
                </c:pt>
                <c:pt idx="17">
                  <c:v>2241126916021.0317</c:v>
                </c:pt>
                <c:pt idx="18">
                  <c:v>2168981002446.5369</c:v>
                </c:pt>
                <c:pt idx="19">
                  <c:v>2096488705577.7556</c:v>
                </c:pt>
                <c:pt idx="20">
                  <c:v>2023910404727.7749</c:v>
                </c:pt>
                <c:pt idx="21">
                  <c:v>1951458831999.1638</c:v>
                </c:pt>
                <c:pt idx="22">
                  <c:v>1879307059100.7512</c:v>
                </c:pt>
                <c:pt idx="23">
                  <c:v>1807595071511.0691</c:v>
                </c:pt>
                <c:pt idx="24">
                  <c:v>1736435238674.3435</c:v>
                </c:pt>
                <c:pt idx="25">
                  <c:v>1665916891517.8901</c:v>
                </c:pt>
                <c:pt idx="26">
                  <c:v>1596110162886.2954</c:v>
                </c:pt>
                <c:pt idx="27">
                  <c:v>1527069212184.6321</c:v>
                </c:pt>
                <c:pt idx="28">
                  <c:v>1458834932522.1709</c:v>
                </c:pt>
                <c:pt idx="29">
                  <c:v>1391437221905.3035</c:v>
                </c:pt>
                <c:pt idx="30">
                  <c:v>1324896887007.0752</c:v>
                </c:pt>
                <c:pt idx="31">
                  <c:v>1259227237439.7063</c:v>
                </c:pt>
                <c:pt idx="32">
                  <c:v>1194435419589.0972</c:v>
                </c:pt>
                <c:pt idx="33">
                  <c:v>1130523531549.5132</c:v>
                </c:pt>
                <c:pt idx="34">
                  <c:v>1067489554281.7238</c:v>
                </c:pt>
                <c:pt idx="35">
                  <c:v>1005328128641.5116</c:v>
                </c:pt>
                <c:pt idx="36">
                  <c:v>944031203256.70325</c:v>
                </c:pt>
                <c:pt idx="37">
                  <c:v>883588574261.52014</c:v>
                </c:pt>
                <c:pt idx="38">
                  <c:v>823988334531.4093</c:v>
                </c:pt>
                <c:pt idx="39">
                  <c:v>765217247216.23743</c:v>
                </c:pt>
                <c:pt idx="40">
                  <c:v>707261055970.35498</c:v>
                </c:pt>
                <c:pt idx="41">
                  <c:v>650104742259.5498</c:v>
                </c:pt>
                <c:pt idx="42">
                  <c:v>593732738429.50842</c:v>
                </c:pt>
                <c:pt idx="43">
                  <c:v>538129103799.31732</c:v>
                </c:pt>
                <c:pt idx="44">
                  <c:v>514433631425.69452</c:v>
                </c:pt>
                <c:pt idx="45">
                  <c:v>514829943527.89471</c:v>
                </c:pt>
                <c:pt idx="46">
                  <c:v>515193421053.16144</c:v>
                </c:pt>
                <c:pt idx="47">
                  <c:v>515526618835.97711</c:v>
                </c:pt>
                <c:pt idx="48">
                  <c:v>515831876619.02209</c:v>
                </c:pt>
              </c:numCache>
            </c:numRef>
          </c:val>
          <c:extLst>
            <c:ext xmlns:c16="http://schemas.microsoft.com/office/drawing/2014/chart" uri="{C3380CC4-5D6E-409C-BE32-E72D297353CC}">
              <c16:uniqueId val="{0000000C-C14B-407B-8F74-7879B88395DC}"/>
            </c:ext>
          </c:extLst>
        </c:ser>
        <c:ser>
          <c:idx val="13"/>
          <c:order val="13"/>
          <c:tx>
            <c:strRef>
              <c:f>'Predicted Energy Consumption'!$B$274</c:f>
              <c:strCache>
                <c:ptCount val="1"/>
                <c:pt idx="0">
                  <c:v>iron and steel 241</c:v>
                </c:pt>
              </c:strCache>
            </c:strRef>
          </c:tx>
          <c:spPr>
            <a:solidFill>
              <a:schemeClr val="accent2">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Consumption'!$C$274:$AY$274</c:f>
              <c:numCache>
                <c:formatCode>0.00E+00</c:formatCode>
                <c:ptCount val="49"/>
                <c:pt idx="0">
                  <c:v>2378381789930837</c:v>
                </c:pt>
                <c:pt idx="1">
                  <c:v>2720066765565065</c:v>
                </c:pt>
                <c:pt idx="2">
                  <c:v>2814332651205147</c:v>
                </c:pt>
                <c:pt idx="3">
                  <c:v>2728894802204072.5</c:v>
                </c:pt>
                <c:pt idx="4">
                  <c:v>2828036284145526.5</c:v>
                </c:pt>
                <c:pt idx="5">
                  <c:v>3024927526538049.5</c:v>
                </c:pt>
                <c:pt idx="6">
                  <c:v>3708431885288347.5</c:v>
                </c:pt>
                <c:pt idx="7">
                  <c:v>3865112352583041.5</c:v>
                </c:pt>
                <c:pt idx="8">
                  <c:v>4034643788572899</c:v>
                </c:pt>
                <c:pt idx="9">
                  <c:v>4406308618827279.5</c:v>
                </c:pt>
                <c:pt idx="10">
                  <c:v>4631741050476306</c:v>
                </c:pt>
                <c:pt idx="11">
                  <c:v>4719332367750182</c:v>
                </c:pt>
                <c:pt idx="12">
                  <c:v>4795488623450857</c:v>
                </c:pt>
                <c:pt idx="13">
                  <c:v>4862837534094857</c:v>
                </c:pt>
                <c:pt idx="14">
                  <c:v>4922134142815864</c:v>
                </c:pt>
                <c:pt idx="15">
                  <c:v>4974109477976473</c:v>
                </c:pt>
                <c:pt idx="16">
                  <c:v>5019456318658464</c:v>
                </c:pt>
                <c:pt idx="17">
                  <c:v>5058820794305988</c:v>
                </c:pt>
                <c:pt idx="18">
                  <c:v>5092798290664796</c:v>
                </c:pt>
                <c:pt idx="19">
                  <c:v>5121932411415788</c:v>
                </c:pt>
                <c:pt idx="20">
                  <c:v>5146716015321706</c:v>
                </c:pt>
                <c:pt idx="21">
                  <c:v>5167593586967068</c:v>
                </c:pt>
                <c:pt idx="22">
                  <c:v>5184964396419236</c:v>
                </c:pt>
                <c:pt idx="23">
                  <c:v>5199186059523133</c:v>
                </c:pt>
                <c:pt idx="24">
                  <c:v>5210578230546103</c:v>
                </c:pt>
                <c:pt idx="25">
                  <c:v>5219426248546691</c:v>
                </c:pt>
                <c:pt idx="26">
                  <c:v>5225984624268769</c:v>
                </c:pt>
                <c:pt idx="27">
                  <c:v>5230480301044822</c:v>
                </c:pt>
                <c:pt idx="28">
                  <c:v>5233115655728487</c:v>
                </c:pt>
                <c:pt idx="29">
                  <c:v>5234071227750589</c:v>
                </c:pt>
                <c:pt idx="30">
                  <c:v>5233508178875521</c:v>
                </c:pt>
                <c:pt idx="31">
                  <c:v>5231570495300369</c:v>
                </c:pt>
                <c:pt idx="32">
                  <c:v>5228386949010830</c:v>
                </c:pt>
                <c:pt idx="33">
                  <c:v>5224072837976245</c:v>
                </c:pt>
                <c:pt idx="34">
                  <c:v>5218731525688709</c:v>
                </c:pt>
                <c:pt idx="35">
                  <c:v>5212455800345573</c:v>
                </c:pt>
                <c:pt idx="36">
                  <c:v>5205329073066332</c:v>
                </c:pt>
                <c:pt idx="37">
                  <c:v>5197426433226711</c:v>
                </c:pt>
                <c:pt idx="38">
                  <c:v>5188815577484385</c:v>
                </c:pt>
                <c:pt idx="39">
                  <c:v>5179557627497748</c:v>
                </c:pt>
                <c:pt idx="40">
                  <c:v>5169707849785447</c:v>
                </c:pt>
                <c:pt idx="41">
                  <c:v>5159316289697402</c:v>
                </c:pt>
                <c:pt idx="42">
                  <c:v>5148428330091175</c:v>
                </c:pt>
                <c:pt idx="43">
                  <c:v>5137085184051195</c:v>
                </c:pt>
                <c:pt idx="44">
                  <c:v>5125324329852963</c:v>
                </c:pt>
                <c:pt idx="45">
                  <c:v>5113179895358865</c:v>
                </c:pt>
                <c:pt idx="46">
                  <c:v>5100682998131454</c:v>
                </c:pt>
                <c:pt idx="47">
                  <c:v>5087862046753539</c:v>
                </c:pt>
                <c:pt idx="48">
                  <c:v>5074743008145172</c:v>
                </c:pt>
              </c:numCache>
            </c:numRef>
          </c:val>
          <c:extLst>
            <c:ext xmlns:c16="http://schemas.microsoft.com/office/drawing/2014/chart" uri="{C3380CC4-5D6E-409C-BE32-E72D297353CC}">
              <c16:uniqueId val="{0000000D-C14B-407B-8F74-7879B88395DC}"/>
            </c:ext>
          </c:extLst>
        </c:ser>
        <c:ser>
          <c:idx val="14"/>
          <c:order val="14"/>
          <c:tx>
            <c:strRef>
              <c:f>'Predicted Energy Consumption'!$B$275</c:f>
              <c:strCache>
                <c:ptCount val="1"/>
                <c:pt idx="0">
                  <c:v>other metals 242</c:v>
                </c:pt>
              </c:strCache>
            </c:strRef>
          </c:tx>
          <c:spPr>
            <a:solidFill>
              <a:schemeClr val="accent3">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Consumption'!$C$275:$AY$275</c:f>
              <c:numCache>
                <c:formatCode>0.00E+00</c:formatCode>
                <c:ptCount val="49"/>
                <c:pt idx="0">
                  <c:v>26182798095475.234</c:v>
                </c:pt>
                <c:pt idx="1">
                  <c:v>38244840403472.484</c:v>
                </c:pt>
                <c:pt idx="2">
                  <c:v>39050429415656.055</c:v>
                </c:pt>
                <c:pt idx="3">
                  <c:v>47812795123594.648</c:v>
                </c:pt>
                <c:pt idx="4">
                  <c:v>51476622114364.844</c:v>
                </c:pt>
                <c:pt idx="5">
                  <c:v>50030565585698.617</c:v>
                </c:pt>
                <c:pt idx="6">
                  <c:v>78290768398658.719</c:v>
                </c:pt>
                <c:pt idx="7">
                  <c:v>77931638595245.953</c:v>
                </c:pt>
                <c:pt idx="8">
                  <c:v>75809338150203.156</c:v>
                </c:pt>
                <c:pt idx="9">
                  <c:v>83266755598549.516</c:v>
                </c:pt>
                <c:pt idx="10">
                  <c:v>84037412192282.938</c:v>
                </c:pt>
                <c:pt idx="11">
                  <c:v>84197610557491.344</c:v>
                </c:pt>
                <c:pt idx="12">
                  <c:v>84223499342897.656</c:v>
                </c:pt>
                <c:pt idx="13">
                  <c:v>84130223877006.703</c:v>
                </c:pt>
                <c:pt idx="14">
                  <c:v>83932091518012.219</c:v>
                </c:pt>
                <c:pt idx="15">
                  <c:v>83642405692118.375</c:v>
                </c:pt>
                <c:pt idx="16">
                  <c:v>83273353473060.609</c:v>
                </c:pt>
                <c:pt idx="17">
                  <c:v>82835958284228.781</c:v>
                </c:pt>
                <c:pt idx="18">
                  <c:v>82340087292505.578</c:v>
                </c:pt>
                <c:pt idx="19">
                  <c:v>81794498128999.844</c:v>
                </c:pt>
                <c:pt idx="20">
                  <c:v>81206910716376.828</c:v>
                </c:pt>
                <c:pt idx="21">
                  <c:v>80584092902756.797</c:v>
                </c:pt>
                <c:pt idx="22">
                  <c:v>79931951645747.422</c:v>
                </c:pt>
                <c:pt idx="23">
                  <c:v>79255624087052.328</c:v>
                </c:pt>
                <c:pt idx="24">
                  <c:v>78559564879807.234</c:v>
                </c:pt>
                <c:pt idx="25">
                  <c:v>77847627618623.859</c:v>
                </c:pt>
                <c:pt idx="26">
                  <c:v>77123139271427.219</c:v>
                </c:pt>
                <c:pt idx="27">
                  <c:v>76388967223339.781</c:v>
                </c:pt>
                <c:pt idx="28">
                  <c:v>75647579004468.797</c:v>
                </c:pt>
                <c:pt idx="29">
                  <c:v>74901095056517.531</c:v>
                </c:pt>
                <c:pt idx="30">
                  <c:v>74151335052082.063</c:v>
                </c:pt>
                <c:pt idx="31">
                  <c:v>73399858355494.813</c:v>
                </c:pt>
                <c:pt idx="32">
                  <c:v>72647999234134.625</c:v>
                </c:pt>
                <c:pt idx="33">
                  <c:v>71896897414702.578</c:v>
                </c:pt>
                <c:pt idx="34">
                  <c:v>71147524544167.125</c:v>
                </c:pt>
                <c:pt idx="35">
                  <c:v>70400707069519.938</c:v>
                </c:pt>
                <c:pt idx="36">
                  <c:v>69657146000385.539</c:v>
                </c:pt>
                <c:pt idx="37">
                  <c:v>68917433967974.836</c:v>
                </c:pt>
                <c:pt idx="38">
                  <c:v>68182069945281.141</c:v>
                </c:pt>
                <c:pt idx="39">
                  <c:v>67451471948186.195</c:v>
                </c:pt>
                <c:pt idx="40">
                  <c:v>66725987995932.266</c:v>
                </c:pt>
                <c:pt idx="41">
                  <c:v>66005905572505.82</c:v>
                </c:pt>
                <c:pt idx="42">
                  <c:v>65291459797731.453</c:v>
                </c:pt>
                <c:pt idx="43">
                  <c:v>64582840488139.781</c:v>
                </c:pt>
                <c:pt idx="44">
                  <c:v>63880198262591.133</c:v>
                </c:pt>
                <c:pt idx="45">
                  <c:v>63183649825862.57</c:v>
                </c:pt>
                <c:pt idx="46">
                  <c:v>62493282544593.078</c:v>
                </c:pt>
                <c:pt idx="47">
                  <c:v>61809158413752.461</c:v>
                </c:pt>
                <c:pt idx="48">
                  <c:v>61131317497856.43</c:v>
                </c:pt>
              </c:numCache>
            </c:numRef>
          </c:val>
          <c:extLst>
            <c:ext xmlns:c16="http://schemas.microsoft.com/office/drawing/2014/chart" uri="{C3380CC4-5D6E-409C-BE32-E72D297353CC}">
              <c16:uniqueId val="{0000000E-C14B-407B-8F74-7879B88395DC}"/>
            </c:ext>
          </c:extLst>
        </c:ser>
        <c:ser>
          <c:idx val="15"/>
          <c:order val="15"/>
          <c:tx>
            <c:strRef>
              <c:f>'Predicted Energy Consumption'!$B$276</c:f>
              <c:strCache>
                <c:ptCount val="1"/>
                <c:pt idx="0">
                  <c:v>metal products except machinery and vehicles 25</c:v>
                </c:pt>
              </c:strCache>
            </c:strRef>
          </c:tx>
          <c:spPr>
            <a:solidFill>
              <a:schemeClr val="accent4">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Consumption'!$C$276:$AY$276</c:f>
              <c:numCache>
                <c:formatCode>0.00E+00</c:formatCode>
                <c:ptCount val="49"/>
                <c:pt idx="0">
                  <c:v>12681107355596.389</c:v>
                </c:pt>
                <c:pt idx="1">
                  <c:v>9864586978973.6719</c:v>
                </c:pt>
                <c:pt idx="2">
                  <c:v>8519903472408.5938</c:v>
                </c:pt>
                <c:pt idx="3">
                  <c:v>8559962110062.7051</c:v>
                </c:pt>
                <c:pt idx="4">
                  <c:v>10186833900783.547</c:v>
                </c:pt>
                <c:pt idx="5">
                  <c:v>12127234401856.547</c:v>
                </c:pt>
                <c:pt idx="6">
                  <c:v>29798504505709.34</c:v>
                </c:pt>
                <c:pt idx="7">
                  <c:v>29114988746804.258</c:v>
                </c:pt>
                <c:pt idx="8">
                  <c:v>44531994585879.039</c:v>
                </c:pt>
                <c:pt idx="9">
                  <c:v>49812820057385.828</c:v>
                </c:pt>
                <c:pt idx="10">
                  <c:v>50554433077829.898</c:v>
                </c:pt>
                <c:pt idx="11">
                  <c:v>51185680698916.617</c:v>
                </c:pt>
                <c:pt idx="12">
                  <c:v>51715673489789.938</c:v>
                </c:pt>
                <c:pt idx="13">
                  <c:v>52153589532994.711</c:v>
                </c:pt>
                <c:pt idx="14">
                  <c:v>52508360819714.453</c:v>
                </c:pt>
                <c:pt idx="15">
                  <c:v>52788465781051.633</c:v>
                </c:pt>
                <c:pt idx="16">
                  <c:v>53001804607212.625</c:v>
                </c:pt>
                <c:pt idx="17">
                  <c:v>53155636248625.945</c:v>
                </c:pt>
                <c:pt idx="18">
                  <c:v>53256559420027.219</c:v>
                </c:pt>
                <c:pt idx="19">
                  <c:v>53310523565133.344</c:v>
                </c:pt>
                <c:pt idx="20">
                  <c:v>53322859077376.617</c:v>
                </c:pt>
                <c:pt idx="21">
                  <c:v>53298318897076.523</c:v>
                </c:pt>
                <c:pt idx="22">
                  <c:v>53241125872016.664</c:v>
                </c:pt>
                <c:pt idx="23">
                  <c:v>53155022017505.555</c:v>
                </c:pt>
                <c:pt idx="24">
                  <c:v>53043317120488.617</c:v>
                </c:pt>
                <c:pt idx="25">
                  <c:v>52908935085223.289</c:v>
                </c:pt>
                <c:pt idx="26">
                  <c:v>52754457094741.578</c:v>
                </c:pt>
                <c:pt idx="27">
                  <c:v>52582161130461.891</c:v>
                </c:pt>
                <c:pt idx="28">
                  <c:v>52394057706683.367</c:v>
                </c:pt>
                <c:pt idx="29">
                  <c:v>52191921880019.75</c:v>
                </c:pt>
                <c:pt idx="30">
                  <c:v>51977321718531.727</c:v>
                </c:pt>
                <c:pt idx="31">
                  <c:v>51751643485483.688</c:v>
                </c:pt>
                <c:pt idx="32">
                  <c:v>51516113825860.031</c:v>
                </c:pt>
                <c:pt idx="33">
                  <c:v>51271819252595.766</c:v>
                </c:pt>
                <c:pt idx="34">
                  <c:v>51019723222858.602</c:v>
                </c:pt>
                <c:pt idx="35">
                  <c:v>50760681078811.297</c:v>
                </c:pt>
                <c:pt idx="36">
                  <c:v>50495453106312.078</c:v>
                </c:pt>
                <c:pt idx="37">
                  <c:v>50224715941816.445</c:v>
                </c:pt>
                <c:pt idx="38">
                  <c:v>49949072534123.961</c:v>
                </c:pt>
                <c:pt idx="39">
                  <c:v>49669060844732.781</c:v>
                </c:pt>
                <c:pt idx="40">
                  <c:v>49385161449074.273</c:v>
                </c:pt>
                <c:pt idx="41">
                  <c:v>49097804181158.695</c:v>
                </c:pt>
                <c:pt idx="42">
                  <c:v>48807373946312</c:v>
                </c:pt>
                <c:pt idx="43">
                  <c:v>48514215810721.211</c:v>
                </c:pt>
                <c:pt idx="44">
                  <c:v>48218639462358.508</c:v>
                </c:pt>
                <c:pt idx="45">
                  <c:v>47920923125410.547</c:v>
                </c:pt>
                <c:pt idx="46">
                  <c:v>47621316999426.383</c:v>
                </c:pt>
                <c:pt idx="47">
                  <c:v>47320046284903.711</c:v>
                </c:pt>
                <c:pt idx="48">
                  <c:v>47017313848745.422</c:v>
                </c:pt>
              </c:numCache>
            </c:numRef>
          </c:val>
          <c:extLst>
            <c:ext xmlns:c16="http://schemas.microsoft.com/office/drawing/2014/chart" uri="{C3380CC4-5D6E-409C-BE32-E72D297353CC}">
              <c16:uniqueId val="{0000000F-C14B-407B-8F74-7879B88395DC}"/>
            </c:ext>
          </c:extLst>
        </c:ser>
        <c:ser>
          <c:idx val="16"/>
          <c:order val="16"/>
          <c:tx>
            <c:strRef>
              <c:f>'Predicted Energy Consumption'!$B$277</c:f>
              <c:strCache>
                <c:ptCount val="1"/>
                <c:pt idx="0">
                  <c:v>computers and electronics 26</c:v>
                </c:pt>
              </c:strCache>
            </c:strRef>
          </c:tx>
          <c:spPr>
            <a:solidFill>
              <a:schemeClr val="accent5">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Consumption'!$C$277:$AY$277</c:f>
              <c:numCache>
                <c:formatCode>0.00E+00</c:formatCode>
                <c:ptCount val="49"/>
                <c:pt idx="0">
                  <c:v>2588638696235.8442</c:v>
                </c:pt>
                <c:pt idx="1">
                  <c:v>2267922214733.9404</c:v>
                </c:pt>
                <c:pt idx="2">
                  <c:v>1372477106306.7422</c:v>
                </c:pt>
                <c:pt idx="3">
                  <c:v>1141888081090.6836</c:v>
                </c:pt>
                <c:pt idx="4">
                  <c:v>944393133311.37878</c:v>
                </c:pt>
                <c:pt idx="5">
                  <c:v>1086242401290.8892</c:v>
                </c:pt>
                <c:pt idx="6">
                  <c:v>1114541092777.2212</c:v>
                </c:pt>
                <c:pt idx="7">
                  <c:v>1331260330910.4443</c:v>
                </c:pt>
                <c:pt idx="8">
                  <c:v>1017993691992.7036</c:v>
                </c:pt>
                <c:pt idx="9">
                  <c:v>1140456117688.7102</c:v>
                </c:pt>
                <c:pt idx="10">
                  <c:v>1090733317907.6188</c:v>
                </c:pt>
                <c:pt idx="11">
                  <c:v>1028713927983.5592</c:v>
                </c:pt>
                <c:pt idx="12">
                  <c:v>956235310576.23596</c:v>
                </c:pt>
                <c:pt idx="13">
                  <c:v>874788192900.86841</c:v>
                </c:pt>
                <c:pt idx="14">
                  <c:v>785643062689.79224</c:v>
                </c:pt>
                <c:pt idx="15">
                  <c:v>689911983150.15796</c:v>
                </c:pt>
                <c:pt idx="16">
                  <c:v>681625172948.79321</c:v>
                </c:pt>
                <c:pt idx="17">
                  <c:v>688160538444.8252</c:v>
                </c:pt>
                <c:pt idx="18">
                  <c:v>693473834222.76367</c:v>
                </c:pt>
                <c:pt idx="19">
                  <c:v>697689007022.36804</c:v>
                </c:pt>
                <c:pt idx="20">
                  <c:v>700917355789.10767</c:v>
                </c:pt>
                <c:pt idx="21">
                  <c:v>703258834743.14978</c:v>
                </c:pt>
                <c:pt idx="22">
                  <c:v>704803183979.76868</c:v>
                </c:pt>
                <c:pt idx="23">
                  <c:v>705630942650.82239</c:v>
                </c:pt>
                <c:pt idx="24">
                  <c:v>705814370138.12268</c:v>
                </c:pt>
                <c:pt idx="25">
                  <c:v>705418287094.44385</c:v>
                </c:pt>
                <c:pt idx="26">
                  <c:v>702728183224.33838</c:v>
                </c:pt>
                <c:pt idx="27">
                  <c:v>698060897156.45349</c:v>
                </c:pt>
                <c:pt idx="28">
                  <c:v>692658540342.04663</c:v>
                </c:pt>
                <c:pt idx="29">
                  <c:v>686574530230.69861</c:v>
                </c:pt>
                <c:pt idx="30">
                  <c:v>679857754742.45825</c:v>
                </c:pt>
                <c:pt idx="31">
                  <c:v>672552975739.35217</c:v>
                </c:pt>
                <c:pt idx="32">
                  <c:v>664701202354.86536</c:v>
                </c:pt>
                <c:pt idx="33">
                  <c:v>656340033892.22021</c:v>
                </c:pt>
                <c:pt idx="34">
                  <c:v>647503973022.4259</c:v>
                </c:pt>
                <c:pt idx="35">
                  <c:v>638224710658.80591</c:v>
                </c:pt>
                <c:pt idx="36">
                  <c:v>628531384263.84387</c:v>
                </c:pt>
                <c:pt idx="37">
                  <c:v>618450811536.47864</c:v>
                </c:pt>
                <c:pt idx="38">
                  <c:v>608007701492.01563</c:v>
                </c:pt>
                <c:pt idx="39">
                  <c:v>597224844924.91565</c:v>
                </c:pt>
                <c:pt idx="40">
                  <c:v>586123286167.9491</c:v>
                </c:pt>
                <c:pt idx="41">
                  <c:v>574722477951.00098</c:v>
                </c:pt>
                <c:pt idx="42">
                  <c:v>563040421034.41943</c:v>
                </c:pt>
                <c:pt idx="43">
                  <c:v>551093790156.08557</c:v>
                </c:pt>
                <c:pt idx="44">
                  <c:v>538898047694.99268</c:v>
                </c:pt>
                <c:pt idx="45">
                  <c:v>526467546321.82922</c:v>
                </c:pt>
                <c:pt idx="46">
                  <c:v>513815621781.96075</c:v>
                </c:pt>
                <c:pt idx="47">
                  <c:v>500954676839.19312</c:v>
                </c:pt>
                <c:pt idx="48">
                  <c:v>487896257301.5929</c:v>
                </c:pt>
              </c:numCache>
            </c:numRef>
          </c:val>
          <c:extLst>
            <c:ext xmlns:c16="http://schemas.microsoft.com/office/drawing/2014/chart" uri="{C3380CC4-5D6E-409C-BE32-E72D297353CC}">
              <c16:uniqueId val="{00000010-C14B-407B-8F74-7879B88395DC}"/>
            </c:ext>
          </c:extLst>
        </c:ser>
        <c:ser>
          <c:idx val="17"/>
          <c:order val="17"/>
          <c:tx>
            <c:strRef>
              <c:f>'Predicted Energy Consumption'!$B$278</c:f>
              <c:strCache>
                <c:ptCount val="1"/>
                <c:pt idx="0">
                  <c:v>appliances and electrical equipment 27</c:v>
                </c:pt>
              </c:strCache>
            </c:strRef>
          </c:tx>
          <c:spPr>
            <a:solidFill>
              <a:schemeClr val="accent6">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Consumption'!$C$278:$AY$278</c:f>
              <c:numCache>
                <c:formatCode>0.00E+00</c:formatCode>
                <c:ptCount val="49"/>
                <c:pt idx="0">
                  <c:v>6406164943779.9912</c:v>
                </c:pt>
                <c:pt idx="1">
                  <c:v>5620900448066.3281</c:v>
                </c:pt>
                <c:pt idx="2">
                  <c:v>4644839796869.5215</c:v>
                </c:pt>
                <c:pt idx="3">
                  <c:v>3954420422388.0664</c:v>
                </c:pt>
                <c:pt idx="4">
                  <c:v>3771868095892.7432</c:v>
                </c:pt>
                <c:pt idx="5">
                  <c:v>3386473806102.3027</c:v>
                </c:pt>
                <c:pt idx="6">
                  <c:v>2521228046837.5205</c:v>
                </c:pt>
                <c:pt idx="7">
                  <c:v>2360156384138.3374</c:v>
                </c:pt>
                <c:pt idx="8">
                  <c:v>2011657108009.9695</c:v>
                </c:pt>
                <c:pt idx="9">
                  <c:v>2097960778509.8035</c:v>
                </c:pt>
                <c:pt idx="10">
                  <c:v>2093448063886.54</c:v>
                </c:pt>
                <c:pt idx="11">
                  <c:v>1999037841526.583</c:v>
                </c:pt>
                <c:pt idx="12">
                  <c:v>1900824325354.3982</c:v>
                </c:pt>
                <c:pt idx="13">
                  <c:v>1799520819388.8625</c:v>
                </c:pt>
                <c:pt idx="14">
                  <c:v>1695778986337.3965</c:v>
                </c:pt>
                <c:pt idx="15">
                  <c:v>1590183054761.9211</c:v>
                </c:pt>
                <c:pt idx="16">
                  <c:v>1483248340576.0471</c:v>
                </c:pt>
                <c:pt idx="17">
                  <c:v>1375423160963.2576</c:v>
                </c:pt>
                <c:pt idx="18">
                  <c:v>1267092996439.0115</c:v>
                </c:pt>
                <c:pt idx="19">
                  <c:v>1158585927269.9709</c:v>
                </c:pt>
                <c:pt idx="20">
                  <c:v>1050178622492.354</c:v>
                </c:pt>
                <c:pt idx="21">
                  <c:v>942102390014.90991</c:v>
                </c:pt>
                <c:pt idx="22">
                  <c:v>834548977479.60352</c:v>
                </c:pt>
                <c:pt idx="23">
                  <c:v>755931271351.87463</c:v>
                </c:pt>
                <c:pt idx="24">
                  <c:v>762587420326.20862</c:v>
                </c:pt>
                <c:pt idx="25">
                  <c:v>768791874576.37756</c:v>
                </c:pt>
                <c:pt idx="26">
                  <c:v>774582582411.88757</c:v>
                </c:pt>
                <c:pt idx="27">
                  <c:v>779993927485.63696</c:v>
                </c:pt>
                <c:pt idx="28">
                  <c:v>785057054115.09668</c:v>
                </c:pt>
                <c:pt idx="29">
                  <c:v>789800174280.84448</c:v>
                </c:pt>
                <c:pt idx="30">
                  <c:v>794248853065.37476</c:v>
                </c:pt>
                <c:pt idx="31">
                  <c:v>798426271138.59375</c:v>
                </c:pt>
                <c:pt idx="32">
                  <c:v>802353464142.00293</c:v>
                </c:pt>
                <c:pt idx="33">
                  <c:v>806049539636.08374</c:v>
                </c:pt>
                <c:pt idx="34">
                  <c:v>809531872777.41248</c:v>
                </c:pt>
                <c:pt idx="35">
                  <c:v>812816282176.87122</c:v>
                </c:pt>
                <c:pt idx="36">
                  <c:v>815917187523.83032</c:v>
                </c:pt>
                <c:pt idx="37">
                  <c:v>818847750593.61646</c:v>
                </c:pt>
                <c:pt idx="38">
                  <c:v>821620001221.34595</c:v>
                </c:pt>
                <c:pt idx="39">
                  <c:v>824244949749.51172</c:v>
                </c:pt>
                <c:pt idx="40">
                  <c:v>826732687357.31519</c:v>
                </c:pt>
                <c:pt idx="41">
                  <c:v>829092475568.14722</c:v>
                </c:pt>
                <c:pt idx="42">
                  <c:v>831332826116.58032</c:v>
                </c:pt>
                <c:pt idx="43">
                  <c:v>833461572242.69641</c:v>
                </c:pt>
                <c:pt idx="44">
                  <c:v>835485932372.8855</c:v>
                </c:pt>
                <c:pt idx="45">
                  <c:v>837412567044.73376</c:v>
                </c:pt>
                <c:pt idx="46">
                  <c:v>839247629839.70422</c:v>
                </c:pt>
                <c:pt idx="47">
                  <c:v>840996813002.10547</c:v>
                </c:pt>
                <c:pt idx="48">
                  <c:v>842665388345.31921</c:v>
                </c:pt>
              </c:numCache>
            </c:numRef>
          </c:val>
          <c:extLst>
            <c:ext xmlns:c16="http://schemas.microsoft.com/office/drawing/2014/chart" uri="{C3380CC4-5D6E-409C-BE32-E72D297353CC}">
              <c16:uniqueId val="{00000011-C14B-407B-8F74-7879B88395DC}"/>
            </c:ext>
          </c:extLst>
        </c:ser>
        <c:ser>
          <c:idx val="18"/>
          <c:order val="18"/>
          <c:tx>
            <c:strRef>
              <c:f>'Predicted Energy Consumption'!$B$279</c:f>
              <c:strCache>
                <c:ptCount val="1"/>
                <c:pt idx="0">
                  <c:v>other machinery 28</c:v>
                </c:pt>
              </c:strCache>
            </c:strRef>
          </c:tx>
          <c:spPr>
            <a:solidFill>
              <a:schemeClr val="accent1">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Consumption'!$C$279:$AY$279</c:f>
              <c:numCache>
                <c:formatCode>0.00E+00</c:formatCode>
                <c:ptCount val="49"/>
                <c:pt idx="0">
                  <c:v>2455148796151.4077</c:v>
                </c:pt>
                <c:pt idx="1">
                  <c:v>2205619162246.2451</c:v>
                </c:pt>
                <c:pt idx="2">
                  <c:v>1787443100760.9692</c:v>
                </c:pt>
                <c:pt idx="3">
                  <c:v>2008480688486.7754</c:v>
                </c:pt>
                <c:pt idx="4">
                  <c:v>1739406875948.7947</c:v>
                </c:pt>
                <c:pt idx="5">
                  <c:v>1334547739818.7024</c:v>
                </c:pt>
                <c:pt idx="6">
                  <c:v>1464824445075.5854</c:v>
                </c:pt>
                <c:pt idx="7">
                  <c:v>1656487094972.271</c:v>
                </c:pt>
                <c:pt idx="8">
                  <c:v>1800692541537.0193</c:v>
                </c:pt>
                <c:pt idx="9">
                  <c:v>526679913906.27197</c:v>
                </c:pt>
                <c:pt idx="10">
                  <c:v>399360023283.08008</c:v>
                </c:pt>
                <c:pt idx="11">
                  <c:v>381987180122.19769</c:v>
                </c:pt>
                <c:pt idx="12">
                  <c:v>364276159513.16895</c:v>
                </c:pt>
                <c:pt idx="13">
                  <c:v>346440493777.61914</c:v>
                </c:pt>
                <c:pt idx="14">
                  <c:v>328623697370.73206</c:v>
                </c:pt>
                <c:pt idx="15">
                  <c:v>310925992600.32086</c:v>
                </c:pt>
                <c:pt idx="16">
                  <c:v>293418887965.1438</c:v>
                </c:pt>
                <c:pt idx="17">
                  <c:v>276153748909.13977</c:v>
                </c:pt>
                <c:pt idx="18">
                  <c:v>259167214444.02972</c:v>
                </c:pt>
                <c:pt idx="19">
                  <c:v>242484850308.32962</c:v>
                </c:pt>
                <c:pt idx="20">
                  <c:v>236042487724.68909</c:v>
                </c:pt>
                <c:pt idx="21">
                  <c:v>236639892926.53836</c:v>
                </c:pt>
                <c:pt idx="22">
                  <c:v>237125007215.61832</c:v>
                </c:pt>
                <c:pt idx="23">
                  <c:v>237511860558.08524</c:v>
                </c:pt>
                <c:pt idx="24">
                  <c:v>237812787827.9801</c:v>
                </c:pt>
                <c:pt idx="25">
                  <c:v>238038617146.12207</c:v>
                </c:pt>
                <c:pt idx="26">
                  <c:v>238198844309.47495</c:v>
                </c:pt>
                <c:pt idx="27">
                  <c:v>238301791723.35995</c:v>
                </c:pt>
                <c:pt idx="28">
                  <c:v>238354751470.08765</c:v>
                </c:pt>
                <c:pt idx="29">
                  <c:v>238364112926.10458</c:v>
                </c:pt>
                <c:pt idx="30">
                  <c:v>238335475807.26004</c:v>
                </c:pt>
                <c:pt idx="31">
                  <c:v>238273749775.12698</c:v>
                </c:pt>
                <c:pt idx="32">
                  <c:v>238183241846.94794</c:v>
                </c:pt>
                <c:pt idx="33">
                  <c:v>238067732867.88504</c:v>
                </c:pt>
                <c:pt idx="34">
                  <c:v>237930544261.93143</c:v>
                </c:pt>
                <c:pt idx="35">
                  <c:v>237774596201.40338</c:v>
                </c:pt>
                <c:pt idx="36">
                  <c:v>237602458240.92737</c:v>
                </c:pt>
                <c:pt idx="37">
                  <c:v>237416393360.76694</c:v>
                </c:pt>
                <c:pt idx="38">
                  <c:v>237218396263.56427</c:v>
                </c:pt>
                <c:pt idx="39">
                  <c:v>237010226671.95569</c:v>
                </c:pt>
                <c:pt idx="40">
                  <c:v>236793438284.6832</c:v>
                </c:pt>
                <c:pt idx="41">
                  <c:v>236569403966.88159</c:v>
                </c:pt>
                <c:pt idx="42">
                  <c:v>236339337676.4494</c:v>
                </c:pt>
                <c:pt idx="43">
                  <c:v>236104313562.90912</c:v>
                </c:pt>
                <c:pt idx="44">
                  <c:v>235865282617.19684</c:v>
                </c:pt>
                <c:pt idx="45">
                  <c:v>235623087200.13483</c:v>
                </c:pt>
                <c:pt idx="46">
                  <c:v>235378473732.99875</c:v>
                </c:pt>
                <c:pt idx="47">
                  <c:v>235132103795.04401</c:v>
                </c:pt>
                <c:pt idx="48">
                  <c:v>234884563839.50983</c:v>
                </c:pt>
              </c:numCache>
            </c:numRef>
          </c:val>
          <c:extLst>
            <c:ext xmlns:c16="http://schemas.microsoft.com/office/drawing/2014/chart" uri="{C3380CC4-5D6E-409C-BE32-E72D297353CC}">
              <c16:uniqueId val="{00000012-C14B-407B-8F74-7879B88395DC}"/>
            </c:ext>
          </c:extLst>
        </c:ser>
        <c:ser>
          <c:idx val="19"/>
          <c:order val="19"/>
          <c:tx>
            <c:strRef>
              <c:f>'Predicted Energy Consumption'!$B$280</c:f>
              <c:strCache>
                <c:ptCount val="1"/>
                <c:pt idx="0">
                  <c:v>road vehicles 29</c:v>
                </c:pt>
              </c:strCache>
            </c:strRef>
          </c:tx>
          <c:spPr>
            <a:solidFill>
              <a:schemeClr val="accent2">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Consumption'!$C$280:$AY$280</c:f>
              <c:numCache>
                <c:formatCode>0.00E+00</c:formatCode>
                <c:ptCount val="49"/>
                <c:pt idx="0">
                  <c:v>4333444622860.4863</c:v>
                </c:pt>
                <c:pt idx="1">
                  <c:v>5154863034028.0098</c:v>
                </c:pt>
                <c:pt idx="2">
                  <c:v>5708194405063.959</c:v>
                </c:pt>
                <c:pt idx="3">
                  <c:v>4611448199637.9619</c:v>
                </c:pt>
                <c:pt idx="4">
                  <c:v>4821590250411.8623</c:v>
                </c:pt>
                <c:pt idx="5">
                  <c:v>5527784713956.1377</c:v>
                </c:pt>
                <c:pt idx="6">
                  <c:v>5081671079308.2656</c:v>
                </c:pt>
                <c:pt idx="7">
                  <c:v>4824248877440.9434</c:v>
                </c:pt>
                <c:pt idx="8">
                  <c:v>4234456877330.2383</c:v>
                </c:pt>
                <c:pt idx="9">
                  <c:v>4514455748796.2275</c:v>
                </c:pt>
                <c:pt idx="10">
                  <c:v>4436305621413.4297</c:v>
                </c:pt>
                <c:pt idx="11">
                  <c:v>4339164197212.2939</c:v>
                </c:pt>
                <c:pt idx="12">
                  <c:v>4206037070482.8877</c:v>
                </c:pt>
                <c:pt idx="13">
                  <c:v>3971974145587.5684</c:v>
                </c:pt>
                <c:pt idx="14">
                  <c:v>3729827106690.585</c:v>
                </c:pt>
                <c:pt idx="15">
                  <c:v>3481674551253.124</c:v>
                </c:pt>
                <c:pt idx="16">
                  <c:v>3229196824267.4561</c:v>
                </c:pt>
                <c:pt idx="17">
                  <c:v>2973768538235.022</c:v>
                </c:pt>
                <c:pt idx="18">
                  <c:v>2716520626565.8853</c:v>
                </c:pt>
                <c:pt idx="19">
                  <c:v>2458385233758.415</c:v>
                </c:pt>
                <c:pt idx="20">
                  <c:v>2200130118142.2573</c:v>
                </c:pt>
                <c:pt idx="21">
                  <c:v>1942386082891.5806</c:v>
                </c:pt>
                <c:pt idx="22">
                  <c:v>1685669401781.0999</c:v>
                </c:pt>
                <c:pt idx="23">
                  <c:v>1430400424287.2476</c:v>
                </c:pt>
                <c:pt idx="24">
                  <c:v>1261167687136.9192</c:v>
                </c:pt>
                <c:pt idx="25">
                  <c:v>1271780761589.5957</c:v>
                </c:pt>
                <c:pt idx="26">
                  <c:v>1281696513336.9495</c:v>
                </c:pt>
                <c:pt idx="27">
                  <c:v>1290972300635.6965</c:v>
                </c:pt>
                <c:pt idx="28">
                  <c:v>1299660128676.0774</c:v>
                </c:pt>
                <c:pt idx="29">
                  <c:v>1307807150727.6572</c:v>
                </c:pt>
                <c:pt idx="30">
                  <c:v>1315456135246.5776</c:v>
                </c:pt>
                <c:pt idx="31">
                  <c:v>1322645896316.8699</c:v>
                </c:pt>
                <c:pt idx="32">
                  <c:v>1329411686915.489</c:v>
                </c:pt>
                <c:pt idx="33">
                  <c:v>1335785555883.2117</c:v>
                </c:pt>
                <c:pt idx="34">
                  <c:v>1341796670355.2402</c:v>
                </c:pt>
                <c:pt idx="35">
                  <c:v>1347471605909.811</c:v>
                </c:pt>
                <c:pt idx="36">
                  <c:v>1352834606942.5244</c:v>
                </c:pt>
                <c:pt idx="37">
                  <c:v>1357907819850.1218</c:v>
                </c:pt>
                <c:pt idx="38">
                  <c:v>1362711501569.7393</c:v>
                </c:pt>
                <c:pt idx="39">
                  <c:v>1367264205909.354</c:v>
                </c:pt>
                <c:pt idx="40">
                  <c:v>1371582949952.9023</c:v>
                </c:pt>
                <c:pt idx="41">
                  <c:v>1375683362648.8403</c:v>
                </c:pt>
                <c:pt idx="42">
                  <c:v>1379579817508.2861</c:v>
                </c:pt>
                <c:pt idx="43">
                  <c:v>1383285551157.4507</c:v>
                </c:pt>
                <c:pt idx="44">
                  <c:v>1386812769314.2087</c:v>
                </c:pt>
                <c:pt idx="45">
                  <c:v>1390172741594.7356</c:v>
                </c:pt>
                <c:pt idx="46">
                  <c:v>1393375886403.9087</c:v>
                </c:pt>
                <c:pt idx="47">
                  <c:v>1396431847024.5618</c:v>
                </c:pt>
                <c:pt idx="48">
                  <c:v>1399349559894.9192</c:v>
                </c:pt>
              </c:numCache>
            </c:numRef>
          </c:val>
          <c:extLst>
            <c:ext xmlns:c16="http://schemas.microsoft.com/office/drawing/2014/chart" uri="{C3380CC4-5D6E-409C-BE32-E72D297353CC}">
              <c16:uniqueId val="{00000013-C14B-407B-8F74-7879B88395DC}"/>
            </c:ext>
          </c:extLst>
        </c:ser>
        <c:ser>
          <c:idx val="20"/>
          <c:order val="20"/>
          <c:tx>
            <c:strRef>
              <c:f>'Predicted Energy Consumption'!$B$281</c:f>
              <c:strCache>
                <c:ptCount val="1"/>
                <c:pt idx="0">
                  <c:v>nonroad vehicles 30</c:v>
                </c:pt>
              </c:strCache>
            </c:strRef>
          </c:tx>
          <c:spPr>
            <a:solidFill>
              <a:schemeClr val="accent3">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Consumption'!$C$281:$AY$281</c:f>
              <c:numCache>
                <c:formatCode>0.00E+00</c:formatCode>
                <c:ptCount val="49"/>
                <c:pt idx="0">
                  <c:v>2660456505691.1445</c:v>
                </c:pt>
                <c:pt idx="1">
                  <c:v>2480757013953.3374</c:v>
                </c:pt>
                <c:pt idx="2">
                  <c:v>1984105865106.5725</c:v>
                </c:pt>
                <c:pt idx="3">
                  <c:v>2577063763970.4102</c:v>
                </c:pt>
                <c:pt idx="4">
                  <c:v>1347071626587.3508</c:v>
                </c:pt>
                <c:pt idx="5">
                  <c:v>1215844450319.8574</c:v>
                </c:pt>
                <c:pt idx="6">
                  <c:v>1250008992414.9514</c:v>
                </c:pt>
                <c:pt idx="7">
                  <c:v>1489117377056.3901</c:v>
                </c:pt>
                <c:pt idx="8">
                  <c:v>1151201711264.8589</c:v>
                </c:pt>
                <c:pt idx="9">
                  <c:v>1049628142890.0444</c:v>
                </c:pt>
                <c:pt idx="10">
                  <c:v>1049833537051.7803</c:v>
                </c:pt>
                <c:pt idx="11">
                  <c:v>1051136668524.7388</c:v>
                </c:pt>
                <c:pt idx="12">
                  <c:v>1054035218794.234</c:v>
                </c:pt>
                <c:pt idx="13">
                  <c:v>1058885320271.057</c:v>
                </c:pt>
                <c:pt idx="14">
                  <c:v>1065922308658.7822</c:v>
                </c:pt>
                <c:pt idx="15">
                  <c:v>1075282157224.4114</c:v>
                </c:pt>
                <c:pt idx="16">
                  <c:v>1087021721119.894</c:v>
                </c:pt>
                <c:pt idx="17">
                  <c:v>1101136772868.9702</c:v>
                </c:pt>
                <c:pt idx="18">
                  <c:v>1117577408481.7085</c:v>
                </c:pt>
                <c:pt idx="19">
                  <c:v>1136260787542.9915</c:v>
                </c:pt>
                <c:pt idx="20">
                  <c:v>1157081392680.8491</c:v>
                </c:pt>
                <c:pt idx="21">
                  <c:v>1179919103418.6167</c:v>
                </c:pt>
                <c:pt idx="22">
                  <c:v>1204645416439.8662</c:v>
                </c:pt>
                <c:pt idx="23">
                  <c:v>1231128138124.6772</c:v>
                </c:pt>
                <c:pt idx="24">
                  <c:v>1259234846016.8953</c:v>
                </c:pt>
                <c:pt idx="25">
                  <c:v>1288835376668.9536</c:v>
                </c:pt>
                <c:pt idx="26">
                  <c:v>1319803555946.866</c:v>
                </c:pt>
                <c:pt idx="27">
                  <c:v>1352018348723.6089</c:v>
                </c:pt>
                <c:pt idx="28">
                  <c:v>1385364570072.4045</c:v>
                </c:pt>
                <c:pt idx="29">
                  <c:v>1419733270333.8132</c:v>
                </c:pt>
                <c:pt idx="30">
                  <c:v>1455021881751.2793</c:v>
                </c:pt>
                <c:pt idx="31">
                  <c:v>1491134194311.2197</c:v>
                </c:pt>
                <c:pt idx="32">
                  <c:v>1527980212389.1067</c:v>
                </c:pt>
                <c:pt idx="33">
                  <c:v>1565475931149.4304</c:v>
                </c:pt>
                <c:pt idx="34">
                  <c:v>1603543061772.3931</c:v>
                </c:pt>
                <c:pt idx="35">
                  <c:v>1642108726945.0662</c:v>
                </c:pt>
                <c:pt idx="36">
                  <c:v>1681105142202.177</c:v>
                </c:pt>
                <c:pt idx="37">
                  <c:v>1720469294251.5547</c:v>
                </c:pt>
                <c:pt idx="38">
                  <c:v>1760142624062.2273</c:v>
                </c:pt>
                <c:pt idx="39">
                  <c:v>1766080978797.0977</c:v>
                </c:pt>
                <c:pt idx="40">
                  <c:v>1763747446114.0818</c:v>
                </c:pt>
                <c:pt idx="41">
                  <c:v>1761084590436.0029</c:v>
                </c:pt>
                <c:pt idx="42">
                  <c:v>1758114507485.1167</c:v>
                </c:pt>
                <c:pt idx="43">
                  <c:v>1754857519058.0552</c:v>
                </c:pt>
                <c:pt idx="44">
                  <c:v>1751332339648.7593</c:v>
                </c:pt>
                <c:pt idx="45">
                  <c:v>1747556225361.9475</c:v>
                </c:pt>
                <c:pt idx="46">
                  <c:v>1743545107136.9661</c:v>
                </c:pt>
                <c:pt idx="47">
                  <c:v>1739313710071.2639</c:v>
                </c:pt>
                <c:pt idx="48">
                  <c:v>1734875660425.4473</c:v>
                </c:pt>
              </c:numCache>
            </c:numRef>
          </c:val>
          <c:extLst>
            <c:ext xmlns:c16="http://schemas.microsoft.com/office/drawing/2014/chart" uri="{C3380CC4-5D6E-409C-BE32-E72D297353CC}">
              <c16:uniqueId val="{00000014-C14B-407B-8F74-7879B88395DC}"/>
            </c:ext>
          </c:extLst>
        </c:ser>
        <c:ser>
          <c:idx val="21"/>
          <c:order val="21"/>
          <c:tx>
            <c:strRef>
              <c:f>'Predicted Energy Consumption'!$B$282</c:f>
              <c:strCache>
                <c:ptCount val="1"/>
                <c:pt idx="0">
                  <c:v>other manufacturing 31T33</c:v>
                </c:pt>
              </c:strCache>
            </c:strRef>
          </c:tx>
          <c:spPr>
            <a:solidFill>
              <a:schemeClr val="accent4">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Consumption'!$C$282:$AY$282</c:f>
              <c:numCache>
                <c:formatCode>0.00E+00</c:formatCode>
                <c:ptCount val="49"/>
                <c:pt idx="0">
                  <c:v>3251740938643.2012</c:v>
                </c:pt>
                <c:pt idx="1">
                  <c:v>2625223868480.5171</c:v>
                </c:pt>
                <c:pt idx="2">
                  <c:v>2882879233360.0156</c:v>
                </c:pt>
                <c:pt idx="3">
                  <c:v>4530661291532.5762</c:v>
                </c:pt>
                <c:pt idx="4">
                  <c:v>2523998895413.9253</c:v>
                </c:pt>
                <c:pt idx="5">
                  <c:v>2638343173965.625</c:v>
                </c:pt>
                <c:pt idx="6">
                  <c:v>2558919226882.6338</c:v>
                </c:pt>
                <c:pt idx="7">
                  <c:v>2802825272235.5884</c:v>
                </c:pt>
                <c:pt idx="8">
                  <c:v>5031103234961.4473</c:v>
                </c:pt>
                <c:pt idx="9">
                  <c:v>4894377756260.249</c:v>
                </c:pt>
                <c:pt idx="10">
                  <c:v>4684567789444.9463</c:v>
                </c:pt>
                <c:pt idx="11">
                  <c:v>4486080094652.835</c:v>
                </c:pt>
                <c:pt idx="12">
                  <c:v>4297163596595.8154</c:v>
                </c:pt>
                <c:pt idx="13">
                  <c:v>4116594433969.5898</c:v>
                </c:pt>
                <c:pt idx="14">
                  <c:v>3943457781684.1289</c:v>
                </c:pt>
                <c:pt idx="15">
                  <c:v>3777028723787.0181</c:v>
                </c:pt>
                <c:pt idx="16">
                  <c:v>3616705068164.0103</c:v>
                </c:pt>
                <c:pt idx="17">
                  <c:v>3461968455719.7905</c:v>
                </c:pt>
                <c:pt idx="18">
                  <c:v>3312361289350.7544</c:v>
                </c:pt>
                <c:pt idx="19">
                  <c:v>3167472666461.3555</c:v>
                </c:pt>
                <c:pt idx="20">
                  <c:v>3026929499987.5732</c:v>
                </c:pt>
                <c:pt idx="21">
                  <c:v>2890390658958.4023</c:v>
                </c:pt>
                <c:pt idx="22">
                  <c:v>2757542883860.0508</c:v>
                </c:pt>
                <c:pt idx="23">
                  <c:v>2628097759165.1699</c:v>
                </c:pt>
                <c:pt idx="24">
                  <c:v>2501789328848.5342</c:v>
                </c:pt>
                <c:pt idx="25">
                  <c:v>2378372116194.2158</c:v>
                </c:pt>
                <c:pt idx="26">
                  <c:v>2257619410691.5024</c:v>
                </c:pt>
                <c:pt idx="27">
                  <c:v>2139321743288.3589</c:v>
                </c:pt>
                <c:pt idx="28">
                  <c:v>2023285504692.6245</c:v>
                </c:pt>
                <c:pt idx="29">
                  <c:v>1909331680278.4431</c:v>
                </c:pt>
                <c:pt idx="30">
                  <c:v>1797294685623.4495</c:v>
                </c:pt>
                <c:pt idx="31">
                  <c:v>1687021292374.7803</c:v>
                </c:pt>
                <c:pt idx="32">
                  <c:v>1578369637124.5945</c:v>
                </c:pt>
                <c:pt idx="33">
                  <c:v>1471208307488.2395</c:v>
                </c:pt>
                <c:pt idx="34">
                  <c:v>1365415500317.5042</c:v>
                </c:pt>
                <c:pt idx="35">
                  <c:v>1260878247340.8079</c:v>
                </c:pt>
                <c:pt idx="36">
                  <c:v>1157491703713.8276</c:v>
                </c:pt>
                <c:pt idx="37">
                  <c:v>1055158495099.9431</c:v>
                </c:pt>
                <c:pt idx="38">
                  <c:v>953788119033.54712</c:v>
                </c:pt>
                <c:pt idx="39">
                  <c:v>853296396471.57776</c:v>
                </c:pt>
                <c:pt idx="40">
                  <c:v>821413226801.48242</c:v>
                </c:pt>
                <c:pt idx="41">
                  <c:v>830855760226.42346</c:v>
                </c:pt>
                <c:pt idx="42">
                  <c:v>840274234541.35986</c:v>
                </c:pt>
                <c:pt idx="43">
                  <c:v>847825502681.45752</c:v>
                </c:pt>
                <c:pt idx="44">
                  <c:v>847791616688.86157</c:v>
                </c:pt>
                <c:pt idx="45">
                  <c:v>847721487323.25574</c:v>
                </c:pt>
                <c:pt idx="46">
                  <c:v>847618806344.22632</c:v>
                </c:pt>
                <c:pt idx="47">
                  <c:v>847486914331.86682</c:v>
                </c:pt>
                <c:pt idx="48">
                  <c:v>847328837475.43689</c:v>
                </c:pt>
              </c:numCache>
            </c:numRef>
          </c:val>
          <c:extLst>
            <c:ext xmlns:c16="http://schemas.microsoft.com/office/drawing/2014/chart" uri="{C3380CC4-5D6E-409C-BE32-E72D297353CC}">
              <c16:uniqueId val="{00000015-C14B-407B-8F74-7879B88395DC}"/>
            </c:ext>
          </c:extLst>
        </c:ser>
        <c:ser>
          <c:idx val="22"/>
          <c:order val="22"/>
          <c:tx>
            <c:strRef>
              <c:f>'Predicted Energy Consumption'!$B$283</c:f>
              <c:strCache>
                <c:ptCount val="1"/>
                <c:pt idx="0">
                  <c:v>energy pipelines and gas processing 352T353</c:v>
                </c:pt>
              </c:strCache>
            </c:strRef>
          </c:tx>
          <c:spPr>
            <a:solidFill>
              <a:schemeClr val="accent5">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Consumption'!$C$283:$AY$283</c:f>
              <c:numCache>
                <c:formatCode>0.00E+00</c:formatCode>
                <c:ptCount val="49"/>
                <c:pt idx="0">
                  <c:v>8491467631784.6133</c:v>
                </c:pt>
                <c:pt idx="1">
                  <c:v>9891727248372.6816</c:v>
                </c:pt>
                <c:pt idx="2">
                  <c:v>5452714470044.4072</c:v>
                </c:pt>
                <c:pt idx="3">
                  <c:v>4123837804415.7568</c:v>
                </c:pt>
                <c:pt idx="4">
                  <c:v>902021347969.39905</c:v>
                </c:pt>
                <c:pt idx="5">
                  <c:v>194759737126.71231</c:v>
                </c:pt>
                <c:pt idx="6">
                  <c:v>3116759553534.5356</c:v>
                </c:pt>
                <c:pt idx="7">
                  <c:v>2665171895876.4131</c:v>
                </c:pt>
                <c:pt idx="8">
                  <c:v>3497289361506.312</c:v>
                </c:pt>
                <c:pt idx="9">
                  <c:v>26131111118140.895</c:v>
                </c:pt>
                <c:pt idx="10">
                  <c:v>35319324894168.328</c:v>
                </c:pt>
                <c:pt idx="11">
                  <c:v>44074651612150.867</c:v>
                </c:pt>
                <c:pt idx="12">
                  <c:v>52397285572170.289</c:v>
                </c:pt>
                <c:pt idx="13">
                  <c:v>60293980746334.781</c:v>
                </c:pt>
                <c:pt idx="14">
                  <c:v>67776385770683.844</c:v>
                </c:pt>
                <c:pt idx="15">
                  <c:v>74859618363217.266</c:v>
                </c:pt>
                <c:pt idx="16">
                  <c:v>81561092032659.266</c:v>
                </c:pt>
                <c:pt idx="17">
                  <c:v>87910400378849.063</c:v>
                </c:pt>
                <c:pt idx="18">
                  <c:v>93961430131805.188</c:v>
                </c:pt>
                <c:pt idx="19">
                  <c:v>99689552190277.953</c:v>
                </c:pt>
                <c:pt idx="20">
                  <c:v>105113640178929.27</c:v>
                </c:pt>
                <c:pt idx="21">
                  <c:v>110252042443083.47</c:v>
                </c:pt>
                <c:pt idx="22">
                  <c:v>115122389536546.91</c:v>
                </c:pt>
                <c:pt idx="23">
                  <c:v>119741472584736.36</c:v>
                </c:pt>
                <c:pt idx="24">
                  <c:v>124125175006588.09</c:v>
                </c:pt>
                <c:pt idx="25">
                  <c:v>128288443602184.72</c:v>
                </c:pt>
                <c:pt idx="26">
                  <c:v>132245288028833.97</c:v>
                </c:pt>
                <c:pt idx="27">
                  <c:v>136008800187811.05</c:v>
                </c:pt>
                <c:pt idx="28">
                  <c:v>139591187067709.84</c:v>
                </c:pt>
                <c:pt idx="29">
                  <c:v>143003812199032.81</c:v>
                </c:pt>
                <c:pt idx="30">
                  <c:v>146257242134587.34</c:v>
                </c:pt>
                <c:pt idx="31">
                  <c:v>149361295344902.22</c:v>
                </c:pt>
                <c:pt idx="32">
                  <c:v>152325091663751.63</c:v>
                </c:pt>
                <c:pt idx="33">
                  <c:v>155157100983319.84</c:v>
                </c:pt>
                <c:pt idx="34">
                  <c:v>157865190321725.56</c:v>
                </c:pt>
                <c:pt idx="35">
                  <c:v>160456668699594.91</c:v>
                </c:pt>
                <c:pt idx="36">
                  <c:v>162938329492048.22</c:v>
                </c:pt>
                <c:pt idx="37">
                  <c:v>165316490088744.41</c:v>
                </c:pt>
                <c:pt idx="38">
                  <c:v>167597028812687.75</c:v>
                </c:pt>
                <c:pt idx="39">
                  <c:v>169785419130256.69</c:v>
                </c:pt>
                <c:pt idx="40">
                  <c:v>171886761240183.5</c:v>
                </c:pt>
                <c:pt idx="41">
                  <c:v>173905811164604.78</c:v>
                </c:pt>
                <c:pt idx="42">
                  <c:v>175847007486287.22</c:v>
                </c:pt>
                <c:pt idx="43">
                  <c:v>177714495886771.88</c:v>
                </c:pt>
                <c:pt idx="44">
                  <c:v>179512151643695.56</c:v>
                </c:pt>
                <c:pt idx="45">
                  <c:v>181243600243685.78</c:v>
                </c:pt>
                <c:pt idx="46">
                  <c:v>182912236262182.5</c:v>
                </c:pt>
                <c:pt idx="47">
                  <c:v>184521240654321.34</c:v>
                </c:pt>
                <c:pt idx="48">
                  <c:v>186073596592381.97</c:v>
                </c:pt>
              </c:numCache>
            </c:numRef>
          </c:val>
          <c:extLst>
            <c:ext xmlns:c16="http://schemas.microsoft.com/office/drawing/2014/chart" uri="{C3380CC4-5D6E-409C-BE32-E72D297353CC}">
              <c16:uniqueId val="{00000016-C14B-407B-8F74-7879B88395DC}"/>
            </c:ext>
          </c:extLst>
        </c:ser>
        <c:ser>
          <c:idx val="23"/>
          <c:order val="23"/>
          <c:tx>
            <c:strRef>
              <c:f>'Predicted Energy Consumption'!$B$284</c:f>
              <c:strCache>
                <c:ptCount val="1"/>
                <c:pt idx="0">
                  <c:v>water and waste 36T39</c:v>
                </c:pt>
              </c:strCache>
            </c:strRef>
          </c:tx>
          <c:spPr>
            <a:solidFill>
              <a:schemeClr val="accent6">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Consumption'!$C$284:$AY$284</c:f>
              <c:numCache>
                <c:formatCode>0.00E+00</c:formatCode>
                <c:ptCount val="49"/>
                <c:pt idx="0">
                  <c:v>700678073108.6416</c:v>
                </c:pt>
                <c:pt idx="1">
                  <c:v>1958263346911.9197</c:v>
                </c:pt>
                <c:pt idx="2">
                  <c:v>3712345938842.9536</c:v>
                </c:pt>
                <c:pt idx="3">
                  <c:v>2350908722035.8999</c:v>
                </c:pt>
                <c:pt idx="4">
                  <c:v>1847725786269.9878</c:v>
                </c:pt>
                <c:pt idx="5">
                  <c:v>2921582113401.8643</c:v>
                </c:pt>
                <c:pt idx="6">
                  <c:v>8803057676994.0664</c:v>
                </c:pt>
                <c:pt idx="7">
                  <c:v>4575221965737.6436</c:v>
                </c:pt>
                <c:pt idx="8">
                  <c:v>7286137601151.6367</c:v>
                </c:pt>
                <c:pt idx="9">
                  <c:v>7536231506392.834</c:v>
                </c:pt>
                <c:pt idx="10">
                  <c:v>7843358884100.6631</c:v>
                </c:pt>
                <c:pt idx="11">
                  <c:v>8124208028242.9805</c:v>
                </c:pt>
                <c:pt idx="12">
                  <c:v>8379814449667.1865</c:v>
                </c:pt>
                <c:pt idx="13">
                  <c:v>8611414153347.9443</c:v>
                </c:pt>
                <c:pt idx="14">
                  <c:v>8820361967225.9219</c:v>
                </c:pt>
                <c:pt idx="15">
                  <c:v>9008067608421.4805</c:v>
                </c:pt>
                <c:pt idx="16">
                  <c:v>9175947625278.0996</c:v>
                </c:pt>
                <c:pt idx="17">
                  <c:v>9325390750433.25</c:v>
                </c:pt>
                <c:pt idx="18">
                  <c:v>9457734107307.0293</c:v>
                </c:pt>
                <c:pt idx="19">
                  <c:v>9574247901868.2793</c:v>
                </c:pt>
                <c:pt idx="20">
                  <c:v>9676126551072.75</c:v>
                </c:pt>
                <c:pt idx="21">
                  <c:v>9764484555780.6191</c:v>
                </c:pt>
                <c:pt idx="22">
                  <c:v>9840355767426.0098</c:v>
                </c:pt>
                <c:pt idx="23">
                  <c:v>9904694999307.9727</c:v>
                </c:pt>
                <c:pt idx="24">
                  <c:v>9958381186381.5176</c:v>
                </c:pt>
                <c:pt idx="25">
                  <c:v>10002221502183.988</c:v>
                </c:pt>
                <c:pt idx="26">
                  <c:v>10036956002822.549</c:v>
                </c:pt>
                <c:pt idx="27">
                  <c:v>10063262492286.387</c:v>
                </c:pt>
                <c:pt idx="28">
                  <c:v>10081761397475.867</c:v>
                </c:pt>
                <c:pt idx="29">
                  <c:v>10093020511430.969</c:v>
                </c:pt>
                <c:pt idx="30">
                  <c:v>10097559514619.17</c:v>
                </c:pt>
                <c:pt idx="31">
                  <c:v>10095854221199.092</c:v>
                </c:pt>
                <c:pt idx="32">
                  <c:v>10088340523417.145</c:v>
                </c:pt>
                <c:pt idx="33">
                  <c:v>10075418025486.949</c:v>
                </c:pt>
                <c:pt idx="34">
                  <c:v>10057453370564.701</c:v>
                </c:pt>
                <c:pt idx="35">
                  <c:v>10034783272387.051</c:v>
                </c:pt>
                <c:pt idx="36">
                  <c:v>10007717267999.191</c:v>
                </c:pt>
                <c:pt idx="37">
                  <c:v>9976540210674.3906</c:v>
                </c:pt>
                <c:pt idx="38">
                  <c:v>9941514523280.6602</c:v>
                </c:pt>
                <c:pt idx="39">
                  <c:v>9902882232471.8965</c:v>
                </c:pt>
                <c:pt idx="40">
                  <c:v>9860866803530.666</c:v>
                </c:pt>
                <c:pt idx="41">
                  <c:v>9815674794707.9297</c:v>
                </c:pt>
                <c:pt idx="42">
                  <c:v>9767497348685.3633</c:v>
                </c:pt>
                <c:pt idx="43">
                  <c:v>9716511537440.4766</c:v>
                </c:pt>
                <c:pt idx="44">
                  <c:v>9662881575417.127</c:v>
                </c:pt>
                <c:pt idx="45">
                  <c:v>9606759914544.9414</c:v>
                </c:pt>
                <c:pt idx="46">
                  <c:v>9548288233352.1152</c:v>
                </c:pt>
                <c:pt idx="47">
                  <c:v>9487598331192.166</c:v>
                </c:pt>
                <c:pt idx="48">
                  <c:v>9424812937473.5293</c:v>
                </c:pt>
              </c:numCache>
            </c:numRef>
          </c:val>
          <c:extLst>
            <c:ext xmlns:c16="http://schemas.microsoft.com/office/drawing/2014/chart" uri="{C3380CC4-5D6E-409C-BE32-E72D297353CC}">
              <c16:uniqueId val="{00000017-C14B-407B-8F74-7879B88395DC}"/>
            </c:ext>
          </c:extLst>
        </c:ser>
        <c:ser>
          <c:idx val="24"/>
          <c:order val="24"/>
          <c:tx>
            <c:strRef>
              <c:f>'Predicted Energy Consumption'!$B$285</c:f>
              <c:strCache>
                <c:ptCount val="1"/>
                <c:pt idx="0">
                  <c:v>construction 41T43</c:v>
                </c:pt>
              </c:strCache>
            </c:strRef>
          </c:tx>
          <c:spPr>
            <a:solidFill>
              <a:schemeClr val="accent1">
                <a:lumMod val="60000"/>
                <a:lumOff val="4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Consumption'!$C$285:$AY$285</c:f>
              <c:numCache>
                <c:formatCode>0.00E+00</c:formatCode>
                <c:ptCount val="49"/>
                <c:pt idx="0">
                  <c:v>3234115047084.9482</c:v>
                </c:pt>
                <c:pt idx="1">
                  <c:v>7000907866630.9473</c:v>
                </c:pt>
                <c:pt idx="2">
                  <c:v>7980654483836.0938</c:v>
                </c:pt>
                <c:pt idx="3">
                  <c:v>7181637825144.5176</c:v>
                </c:pt>
                <c:pt idx="4">
                  <c:v>7024688124330.1006</c:v>
                </c:pt>
                <c:pt idx="5">
                  <c:v>7538341690631.8281</c:v>
                </c:pt>
                <c:pt idx="6">
                  <c:v>8080531566172.5391</c:v>
                </c:pt>
                <c:pt idx="7">
                  <c:v>6672740310382.6211</c:v>
                </c:pt>
                <c:pt idx="8">
                  <c:v>5393362446168.1338</c:v>
                </c:pt>
                <c:pt idx="9">
                  <c:v>5768974555466.96</c:v>
                </c:pt>
                <c:pt idx="10">
                  <c:v>6043132652364.3496</c:v>
                </c:pt>
                <c:pt idx="11">
                  <c:v>6316257842523.8877</c:v>
                </c:pt>
                <c:pt idx="12">
                  <c:v>6585558459931.6729</c:v>
                </c:pt>
                <c:pt idx="13">
                  <c:v>6855111404958.7119</c:v>
                </c:pt>
                <c:pt idx="14">
                  <c:v>7120877372436.9912</c:v>
                </c:pt>
                <c:pt idx="15">
                  <c:v>7383733917437.8848</c:v>
                </c:pt>
                <c:pt idx="16">
                  <c:v>7644521013547.4492</c:v>
                </c:pt>
                <c:pt idx="17">
                  <c:v>7900612353896.0801</c:v>
                </c:pt>
                <c:pt idx="18">
                  <c:v>8154332445587.1738</c:v>
                </c:pt>
                <c:pt idx="19">
                  <c:v>8404194648248.9736</c:v>
                </c:pt>
                <c:pt idx="20">
                  <c:v>8648691373873.2373</c:v>
                </c:pt>
                <c:pt idx="21">
                  <c:v>8890296415557.0566</c:v>
                </c:pt>
                <c:pt idx="22">
                  <c:v>9127235175581.3496</c:v>
                </c:pt>
                <c:pt idx="23">
                  <c:v>9358693553278.2129</c:v>
                </c:pt>
                <c:pt idx="24">
                  <c:v>9586373047820.3105</c:v>
                </c:pt>
                <c:pt idx="25">
                  <c:v>9808863525467.332</c:v>
                </c:pt>
                <c:pt idx="26">
                  <c:v>10027671691608.887</c:v>
                </c:pt>
                <c:pt idx="27">
                  <c:v>10241033238118.172</c:v>
                </c:pt>
                <c:pt idx="28">
                  <c:v>10448724823801.445</c:v>
                </c:pt>
                <c:pt idx="29">
                  <c:v>10652199168021.426</c:v>
                </c:pt>
                <c:pt idx="30">
                  <c:v>10850651776533.785</c:v>
                </c:pt>
                <c:pt idx="31">
                  <c:v>11044154363772.676</c:v>
                </c:pt>
                <c:pt idx="32">
                  <c:v>11232342323972.555</c:v>
                </c:pt>
                <c:pt idx="33">
                  <c:v>11416089889188.453</c:v>
                </c:pt>
                <c:pt idx="34">
                  <c:v>11595694243298.604</c:v>
                </c:pt>
                <c:pt idx="35">
                  <c:v>11770013424042.498</c:v>
                </c:pt>
                <c:pt idx="36">
                  <c:v>11939704026001.611</c:v>
                </c:pt>
                <c:pt idx="37">
                  <c:v>12106100167754.281</c:v>
                </c:pt>
                <c:pt idx="38">
                  <c:v>12267915613539.133</c:v>
                </c:pt>
                <c:pt idx="39">
                  <c:v>12426192465768.723</c:v>
                </c:pt>
                <c:pt idx="40">
                  <c:v>12581004925198.299</c:v>
                </c:pt>
                <c:pt idx="41">
                  <c:v>12732365598452.188</c:v>
                </c:pt>
                <c:pt idx="42">
                  <c:v>12881160425199.076</c:v>
                </c:pt>
                <c:pt idx="43">
                  <c:v>13027706666070.939</c:v>
                </c:pt>
                <c:pt idx="44">
                  <c:v>13172619374035.527</c:v>
                </c:pt>
                <c:pt idx="45">
                  <c:v>13315800712224.016</c:v>
                </c:pt>
                <c:pt idx="46">
                  <c:v>13458143116149.311</c:v>
                </c:pt>
                <c:pt idx="47">
                  <c:v>13600451563316.127</c:v>
                </c:pt>
                <c:pt idx="48">
                  <c:v>13742702775570.313</c:v>
                </c:pt>
              </c:numCache>
            </c:numRef>
          </c:val>
          <c:extLst>
            <c:ext xmlns:c16="http://schemas.microsoft.com/office/drawing/2014/chart" uri="{C3380CC4-5D6E-409C-BE32-E72D297353CC}">
              <c16:uniqueId val="{00000018-C14B-407B-8F74-7879B88395DC}"/>
            </c:ext>
          </c:extLst>
        </c:ser>
        <c:dLbls>
          <c:showLegendKey val="0"/>
          <c:showVal val="0"/>
          <c:showCatName val="0"/>
          <c:showSerName val="0"/>
          <c:showPercent val="0"/>
          <c:showBubbleSize val="0"/>
        </c:dLbls>
        <c:axId val="1124127743"/>
        <c:axId val="1124146047"/>
      </c:areaChart>
      <c:catAx>
        <c:axId val="1124127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24146047"/>
        <c:crosses val="autoZero"/>
        <c:auto val="1"/>
        <c:lblAlgn val="ctr"/>
        <c:lblOffset val="100"/>
        <c:tickLblSkip val="6"/>
        <c:noMultiLvlLbl val="0"/>
      </c:catAx>
      <c:valAx>
        <c:axId val="1124146047"/>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24127743"/>
        <c:crosses val="autoZero"/>
        <c:crossBetween val="midCat"/>
      </c:valAx>
      <c:spPr>
        <a:noFill/>
        <a:ln>
          <a:noFill/>
        </a:ln>
        <a:effectLst/>
      </c:spPr>
    </c:plotArea>
    <c:legend>
      <c:legendPos val="b"/>
      <c:layout>
        <c:manualLayout>
          <c:xMode val="edge"/>
          <c:yMode val="edge"/>
          <c:x val="0.68338837399804575"/>
          <c:y val="4.882051755175619E-2"/>
          <c:w val="0.31661162600195425"/>
          <c:h val="0.95117948244824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'Predicted Energy Consumption'!$B$287</c:f>
          <c:strCache>
            <c:ptCount val="1"/>
            <c:pt idx="0">
              <c:v>LPG propane or butane</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7.5775752996523671E-2"/>
          <c:y val="0.11224497665305574"/>
          <c:w val="0.60344333191935873"/>
          <c:h val="0.82848740018064226"/>
        </c:manualLayout>
      </c:layout>
      <c:areaChart>
        <c:grouping val="stacked"/>
        <c:varyColors val="0"/>
        <c:ser>
          <c:idx val="0"/>
          <c:order val="0"/>
          <c:tx>
            <c:strRef>
              <c:f>'Predicted Energy Consumption'!$B$288</c:f>
              <c:strCache>
                <c:ptCount val="1"/>
                <c:pt idx="0">
                  <c:v>agriculture and forestry 01T03</c:v>
                </c:pt>
              </c:strCache>
            </c:strRef>
          </c:tx>
          <c:spPr>
            <a:solidFill>
              <a:schemeClr val="accent1"/>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Consumption'!$C$288:$AY$288</c:f>
              <c:numCache>
                <c:formatCode>0.00E+00</c:formatCode>
                <c:ptCount val="49"/>
                <c:pt idx="0">
                  <c:v>780788239788.44348</c:v>
                </c:pt>
                <c:pt idx="1">
                  <c:v>812495376429.59839</c:v>
                </c:pt>
                <c:pt idx="2">
                  <c:v>503350794178.33667</c:v>
                </c:pt>
                <c:pt idx="3">
                  <c:v>372558855533.57196</c:v>
                </c:pt>
                <c:pt idx="4">
                  <c:v>408229384254.87146</c:v>
                </c:pt>
                <c:pt idx="5">
                  <c:v>519204362498.91418</c:v>
                </c:pt>
                <c:pt idx="6">
                  <c:v>507314186258.48102</c:v>
                </c:pt>
                <c:pt idx="7">
                  <c:v>471643657537.18152</c:v>
                </c:pt>
                <c:pt idx="8">
                  <c:v>447863305056.31525</c:v>
                </c:pt>
                <c:pt idx="9">
                  <c:v>462588924463.59662</c:v>
                </c:pt>
                <c:pt idx="10">
                  <c:v>473225625042.63031</c:v>
                </c:pt>
                <c:pt idx="11">
                  <c:v>483057278040.92358</c:v>
                </c:pt>
                <c:pt idx="12">
                  <c:v>492182793912.70117</c:v>
                </c:pt>
                <c:pt idx="13">
                  <c:v>500929745134.36169</c:v>
                </c:pt>
                <c:pt idx="14">
                  <c:v>509157121030.00867</c:v>
                </c:pt>
                <c:pt idx="15">
                  <c:v>516956744284.97888</c:v>
                </c:pt>
                <c:pt idx="16">
                  <c:v>524416368430.43481</c:v>
                </c:pt>
                <c:pt idx="17">
                  <c:v>531484162494.51843</c:v>
                </c:pt>
                <c:pt idx="18">
                  <c:v>538287759516.5141</c:v>
                </c:pt>
                <c:pt idx="19">
                  <c:v>544757566215.69641</c:v>
                </c:pt>
                <c:pt idx="20">
                  <c:v>550894913888.92773</c:v>
                </c:pt>
                <c:pt idx="21">
                  <c:v>556806583250.86609</c:v>
                </c:pt>
                <c:pt idx="22">
                  <c:v>562443728750.19556</c:v>
                </c:pt>
                <c:pt idx="23">
                  <c:v>567807447571.01782</c:v>
                </c:pt>
                <c:pt idx="24">
                  <c:v>572966112846.38513</c:v>
                </c:pt>
                <c:pt idx="25">
                  <c:v>577895798797.68506</c:v>
                </c:pt>
                <c:pt idx="26">
                  <c:v>582678940234.49548</c:v>
                </c:pt>
                <c:pt idx="27">
                  <c:v>587262329725.78125</c:v>
                </c:pt>
                <c:pt idx="28">
                  <c:v>591648806495.24573</c:v>
                </c:pt>
                <c:pt idx="29">
                  <c:v>595906597139.95862</c:v>
                </c:pt>
                <c:pt idx="30">
                  <c:v>600019801375.35205</c:v>
                </c:pt>
                <c:pt idx="31">
                  <c:v>603990662707.17444</c:v>
                </c:pt>
                <c:pt idx="32">
                  <c:v>607839652793.46069</c:v>
                </c:pt>
                <c:pt idx="33">
                  <c:v>611584756089.34753</c:v>
                </c:pt>
                <c:pt idx="34">
                  <c:v>615252588894.14233</c:v>
                </c:pt>
                <c:pt idx="35">
                  <c:v>618821545793.47083</c:v>
                </c:pt>
                <c:pt idx="36">
                  <c:v>622305976925.91187</c:v>
                </c:pt>
                <c:pt idx="37">
                  <c:v>625748701992.99512</c:v>
                </c:pt>
                <c:pt idx="38">
                  <c:v>629116604161.99316</c:v>
                </c:pt>
                <c:pt idx="39">
                  <c:v>632441968370.40002</c:v>
                </c:pt>
                <c:pt idx="40">
                  <c:v>635732679056.23083</c:v>
                </c:pt>
                <c:pt idx="41">
                  <c:v>638980929610.99902</c:v>
                </c:pt>
                <c:pt idx="42">
                  <c:v>641643945761.8728</c:v>
                </c:pt>
                <c:pt idx="43">
                  <c:v>643098308696.87305</c:v>
                </c:pt>
                <c:pt idx="44">
                  <c:v>644472591567.30371</c:v>
                </c:pt>
                <c:pt idx="45">
                  <c:v>645777683555.92737</c:v>
                </c:pt>
                <c:pt idx="46">
                  <c:v>647013592597.07776</c:v>
                </c:pt>
                <c:pt idx="47">
                  <c:v>648201557965.05457</c:v>
                </c:pt>
                <c:pt idx="48">
                  <c:v>649338903047.27588</c:v>
                </c:pt>
              </c:numCache>
            </c:numRef>
          </c:val>
          <c:extLst>
            <c:ext xmlns:c16="http://schemas.microsoft.com/office/drawing/2014/chart" uri="{C3380CC4-5D6E-409C-BE32-E72D297353CC}">
              <c16:uniqueId val="{00000000-81E8-4E46-8AED-A99935F7C059}"/>
            </c:ext>
          </c:extLst>
        </c:ser>
        <c:ser>
          <c:idx val="1"/>
          <c:order val="1"/>
          <c:tx>
            <c:strRef>
              <c:f>'Predicted Energy Consumption'!$B$289</c:f>
              <c:strCache>
                <c:ptCount val="1"/>
                <c:pt idx="0">
                  <c:v>oil and gas extraction 06</c:v>
                </c:pt>
              </c:strCache>
            </c:strRef>
          </c:tx>
          <c:spPr>
            <a:solidFill>
              <a:schemeClr val="accent2"/>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Consumption'!$C$289:$AY$289</c:f>
              <c:numCache>
                <c:formatCode>0.00E+00</c:formatCode>
                <c:ptCount val="49"/>
                <c:pt idx="0">
                  <c:v>11971162664042.855</c:v>
                </c:pt>
                <c:pt idx="1">
                  <c:v>16809715997499.09</c:v>
                </c:pt>
                <c:pt idx="2">
                  <c:v>17054807856854.211</c:v>
                </c:pt>
                <c:pt idx="3">
                  <c:v>17935767476195.691</c:v>
                </c:pt>
                <c:pt idx="4">
                  <c:v>20580319041878.211</c:v>
                </c:pt>
                <c:pt idx="5">
                  <c:v>14420766066554.676</c:v>
                </c:pt>
                <c:pt idx="6">
                  <c:v>11710831421862.645</c:v>
                </c:pt>
                <c:pt idx="7">
                  <c:v>7145969760747.7383</c:v>
                </c:pt>
                <c:pt idx="8">
                  <c:v>6453957863936.7754</c:v>
                </c:pt>
                <c:pt idx="9">
                  <c:v>6649067382455.793</c:v>
                </c:pt>
                <c:pt idx="10">
                  <c:v>6356686627984.5801</c:v>
                </c:pt>
                <c:pt idx="11">
                  <c:v>6065757491975.9541</c:v>
                </c:pt>
                <c:pt idx="12">
                  <c:v>5777866624041.8115</c:v>
                </c:pt>
                <c:pt idx="13">
                  <c:v>5494317034131.1201</c:v>
                </c:pt>
                <c:pt idx="14">
                  <c:v>5216150053266.376</c:v>
                </c:pt>
                <c:pt idx="15">
                  <c:v>4944173776154.0117</c:v>
                </c:pt>
                <c:pt idx="16">
                  <c:v>4678993756950.5098</c:v>
                </c:pt>
                <c:pt idx="17">
                  <c:v>4421043259198.4561</c:v>
                </c:pt>
                <c:pt idx="18">
                  <c:v>4170611479610.5059</c:v>
                </c:pt>
                <c:pt idx="19">
                  <c:v>3927868938155.7573</c:v>
                </c:pt>
                <c:pt idx="20">
                  <c:v>3692889733432.457</c:v>
                </c:pt>
                <c:pt idx="21">
                  <c:v>3465670675828.2354</c:v>
                </c:pt>
                <c:pt idx="22">
                  <c:v>3246147490910.585</c:v>
                </c:pt>
                <c:pt idx="23">
                  <c:v>3034208376704.0708</c:v>
                </c:pt>
                <c:pt idx="24">
                  <c:v>2829705233195.4116</c:v>
                </c:pt>
                <c:pt idx="25">
                  <c:v>2632462882826.8906</c:v>
                </c:pt>
                <c:pt idx="26">
                  <c:v>2468018787564.252</c:v>
                </c:pt>
                <c:pt idx="27">
                  <c:v>2414397796131.4844</c:v>
                </c:pt>
                <c:pt idx="28">
                  <c:v>2362258979206.2251</c:v>
                </c:pt>
                <c:pt idx="29">
                  <c:v>2311588446473.5103</c:v>
                </c:pt>
                <c:pt idx="30">
                  <c:v>2262364977429.7559</c:v>
                </c:pt>
                <c:pt idx="31">
                  <c:v>2214561715043.6514</c:v>
                </c:pt>
                <c:pt idx="32">
                  <c:v>2168147554662.729</c:v>
                </c:pt>
                <c:pt idx="33">
                  <c:v>2123088278141.937</c:v>
                </c:pt>
                <c:pt idx="34">
                  <c:v>2079347475837.7886</c:v>
                </c:pt>
                <c:pt idx="35">
                  <c:v>2036887292579.644</c:v>
                </c:pt>
                <c:pt idx="36">
                  <c:v>1995669028016.6919</c:v>
                </c:pt>
                <c:pt idx="37">
                  <c:v>1955653616809.4141</c:v>
                </c:pt>
                <c:pt idx="38">
                  <c:v>1916802009924.0833</c:v>
                </c:pt>
                <c:pt idx="39">
                  <c:v>1879075474720.2822</c:v>
                </c:pt>
                <c:pt idx="40">
                  <c:v>1842435828515.5928</c:v>
                </c:pt>
                <c:pt idx="41">
                  <c:v>1806845617791.1023</c:v>
                </c:pt>
                <c:pt idx="42">
                  <c:v>1772268253095.6938</c:v>
                </c:pt>
                <c:pt idx="43">
                  <c:v>1738668107953.6848</c:v>
                </c:pt>
                <c:pt idx="44">
                  <c:v>1706010588622.5898</c:v>
                </c:pt>
                <c:pt idx="45">
                  <c:v>1674262180339.0999</c:v>
                </c:pt>
                <c:pt idx="46">
                  <c:v>1643390474689.9463</c:v>
                </c:pt>
                <c:pt idx="47">
                  <c:v>1613364181915.8704</c:v>
                </c:pt>
                <c:pt idx="48">
                  <c:v>1584153131272.1978</c:v>
                </c:pt>
              </c:numCache>
            </c:numRef>
          </c:val>
          <c:extLst>
            <c:ext xmlns:c16="http://schemas.microsoft.com/office/drawing/2014/chart" uri="{C3380CC4-5D6E-409C-BE32-E72D297353CC}">
              <c16:uniqueId val="{00000001-81E8-4E46-8AED-A99935F7C059}"/>
            </c:ext>
          </c:extLst>
        </c:ser>
        <c:ser>
          <c:idx val="2"/>
          <c:order val="2"/>
          <c:tx>
            <c:strRef>
              <c:f>'Predicted Energy Consumption'!$B$290</c:f>
              <c:strCache>
                <c:ptCount val="1"/>
                <c:pt idx="0">
                  <c:v>coal mining 05</c:v>
                </c:pt>
              </c:strCache>
            </c:strRef>
          </c:tx>
          <c:spPr>
            <a:solidFill>
              <a:schemeClr val="accent3"/>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Consumption'!$C$290:$AY$290</c:f>
              <c:numCache>
                <c:formatCode>0.00E+00</c:formatCode>
                <c:ptCount val="49"/>
                <c:pt idx="0">
                  <c:v>628516869509.79895</c:v>
                </c:pt>
                <c:pt idx="1">
                  <c:v>588090573593.80542</c:v>
                </c:pt>
                <c:pt idx="2">
                  <c:v>465780081689.5144</c:v>
                </c:pt>
                <c:pt idx="3">
                  <c:v>383816648189.76172</c:v>
                </c:pt>
                <c:pt idx="4">
                  <c:v>407676238182.08295</c:v>
                </c:pt>
                <c:pt idx="5">
                  <c:v>320719324953.27148</c:v>
                </c:pt>
                <c:pt idx="6">
                  <c:v>5794603764341.0059</c:v>
                </c:pt>
                <c:pt idx="7">
                  <c:v>345887092138.29773</c:v>
                </c:pt>
                <c:pt idx="8">
                  <c:v>406313656286.53687</c:v>
                </c:pt>
                <c:pt idx="9">
                  <c:v>370329913874.24323</c:v>
                </c:pt>
                <c:pt idx="10">
                  <c:v>334262176016.30981</c:v>
                </c:pt>
                <c:pt idx="11">
                  <c:v>299189073907.73938</c:v>
                </c:pt>
                <c:pt idx="12">
                  <c:v>265673121876.24542</c:v>
                </c:pt>
                <c:pt idx="13">
                  <c:v>233949455690.86932</c:v>
                </c:pt>
                <c:pt idx="14">
                  <c:v>204086973894.09207</c:v>
                </c:pt>
                <c:pt idx="15">
                  <c:v>185743650444.27292</c:v>
                </c:pt>
                <c:pt idx="16">
                  <c:v>182674609832.47345</c:v>
                </c:pt>
                <c:pt idx="17">
                  <c:v>179574566641.18893</c:v>
                </c:pt>
                <c:pt idx="18">
                  <c:v>176463047031.33386</c:v>
                </c:pt>
                <c:pt idx="19">
                  <c:v>173355667230.18405</c:v>
                </c:pt>
                <c:pt idx="20">
                  <c:v>170264876791.35123</c:v>
                </c:pt>
                <c:pt idx="21">
                  <c:v>167200536049.15204</c:v>
                </c:pt>
                <c:pt idx="22">
                  <c:v>164170378609.07578</c:v>
                </c:pt>
                <c:pt idx="23">
                  <c:v>161180388728.15863</c:v>
                </c:pt>
                <c:pt idx="24">
                  <c:v>158235112519.42078</c:v>
                </c:pt>
                <c:pt idx="25">
                  <c:v>155337915977.41266</c:v>
                </c:pt>
                <c:pt idx="26">
                  <c:v>152491199395.83994</c:v>
                </c:pt>
                <c:pt idx="27">
                  <c:v>149696575616.96869</c:v>
                </c:pt>
                <c:pt idx="28">
                  <c:v>146955018112.06729</c:v>
                </c:pt>
                <c:pt idx="29">
                  <c:v>144266983839.59238</c:v>
                </c:pt>
                <c:pt idx="30">
                  <c:v>141632515009.88065</c:v>
                </c:pt>
                <c:pt idx="31">
                  <c:v>139051323222.0177</c:v>
                </c:pt>
                <c:pt idx="32">
                  <c:v>136522858887.43369</c:v>
                </c:pt>
                <c:pt idx="33">
                  <c:v>134046368390.80402</c:v>
                </c:pt>
                <c:pt idx="34">
                  <c:v>131620941045.99797</c:v>
                </c:pt>
                <c:pt idx="35">
                  <c:v>129245547572.04814</c:v>
                </c:pt>
                <c:pt idx="36">
                  <c:v>126919071532.43396</c:v>
                </c:pt>
                <c:pt idx="37">
                  <c:v>124640334943.14235</c:v>
                </c:pt>
                <c:pt idx="38">
                  <c:v>122408119054.71057</c:v>
                </c:pt>
                <c:pt idx="39">
                  <c:v>120221181145.2332</c:v>
                </c:pt>
                <c:pt idx="40">
                  <c:v>118078268020.35484</c:v>
                </c:pt>
                <c:pt idx="41">
                  <c:v>115978126798.43866</c:v>
                </c:pt>
                <c:pt idx="42">
                  <c:v>113919513460.73933</c:v>
                </c:pt>
                <c:pt idx="43">
                  <c:v>111901199564.45428</c:v>
                </c:pt>
                <c:pt idx="44">
                  <c:v>109921977448.32884</c:v>
                </c:pt>
                <c:pt idx="45">
                  <c:v>107980664203.79091</c:v>
                </c:pt>
                <c:pt idx="46">
                  <c:v>106076104637.47748</c:v>
                </c:pt>
                <c:pt idx="47">
                  <c:v>104207173411.95427</c:v>
                </c:pt>
                <c:pt idx="48">
                  <c:v>102372776518.95023</c:v>
                </c:pt>
              </c:numCache>
            </c:numRef>
          </c:val>
          <c:extLst>
            <c:ext xmlns:c16="http://schemas.microsoft.com/office/drawing/2014/chart" uri="{C3380CC4-5D6E-409C-BE32-E72D297353CC}">
              <c16:uniqueId val="{00000002-81E8-4E46-8AED-A99935F7C059}"/>
            </c:ext>
          </c:extLst>
        </c:ser>
        <c:ser>
          <c:idx val="3"/>
          <c:order val="3"/>
          <c:tx>
            <c:strRef>
              <c:f>'Predicted Energy Consumption'!$B$291</c:f>
              <c:strCache>
                <c:ptCount val="1"/>
                <c:pt idx="0">
                  <c:v>other mining and quarrying 07T08</c:v>
                </c:pt>
              </c:strCache>
            </c:strRef>
          </c:tx>
          <c:spPr>
            <a:solidFill>
              <a:schemeClr val="accent4"/>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Consumption'!$C$291:$AY$291</c:f>
              <c:numCache>
                <c:formatCode>0.00E+00</c:formatCode>
                <c:ptCount val="49"/>
                <c:pt idx="0">
                  <c:v>280016171655.74695</c:v>
                </c:pt>
                <c:pt idx="1">
                  <c:v>946471317134.53845</c:v>
                </c:pt>
                <c:pt idx="2">
                  <c:v>950267893401.09351</c:v>
                </c:pt>
                <c:pt idx="3">
                  <c:v>789956380034.28931</c:v>
                </c:pt>
                <c:pt idx="4">
                  <c:v>192462986675.06561</c:v>
                </c:pt>
                <c:pt idx="5">
                  <c:v>637535918122.24915</c:v>
                </c:pt>
                <c:pt idx="6">
                  <c:v>1372775763482.0945</c:v>
                </c:pt>
                <c:pt idx="7">
                  <c:v>1175605632630.7275</c:v>
                </c:pt>
                <c:pt idx="8">
                  <c:v>933318269359.86389</c:v>
                </c:pt>
                <c:pt idx="9">
                  <c:v>992711337499.05151</c:v>
                </c:pt>
                <c:pt idx="10">
                  <c:v>956184816996.95447</c:v>
                </c:pt>
                <c:pt idx="11">
                  <c:v>920524721685.16382</c:v>
                </c:pt>
                <c:pt idx="12">
                  <c:v>885849535218.7041</c:v>
                </c:pt>
                <c:pt idx="13">
                  <c:v>852241468837.86548</c:v>
                </c:pt>
                <c:pt idx="14">
                  <c:v>819756290799.31042</c:v>
                </c:pt>
                <c:pt idx="15">
                  <c:v>788428537667.55078</c:v>
                </c:pt>
                <c:pt idx="16">
                  <c:v>758275124968.22705</c:v>
                </c:pt>
                <c:pt idx="17">
                  <c:v>729298349554.66431</c:v>
                </c:pt>
                <c:pt idx="18">
                  <c:v>701488567596.58972</c:v>
                </c:pt>
                <c:pt idx="19">
                  <c:v>674826601567.16357</c:v>
                </c:pt>
                <c:pt idx="20">
                  <c:v>649285870515.64307</c:v>
                </c:pt>
                <c:pt idx="21">
                  <c:v>624834235655.14514</c:v>
                </c:pt>
                <c:pt idx="22">
                  <c:v>601435565537.65369</c:v>
                </c:pt>
                <c:pt idx="23">
                  <c:v>579051037298.91943</c:v>
                </c:pt>
                <c:pt idx="24">
                  <c:v>557640198681.81201</c:v>
                </c:pt>
                <c:pt idx="25">
                  <c:v>537161819621.72107</c:v>
                </c:pt>
                <c:pt idx="26">
                  <c:v>517574563057.28839</c:v>
                </c:pt>
                <c:pt idx="27">
                  <c:v>498837503400.8175</c:v>
                </c:pt>
                <c:pt idx="28">
                  <c:v>480910518660.95264</c:v>
                </c:pt>
                <c:pt idx="29">
                  <c:v>463754579201.02673</c:v>
                </c:pt>
                <c:pt idx="30">
                  <c:v>447331952965.6452</c:v>
                </c:pt>
                <c:pt idx="31">
                  <c:v>431606343973.32379</c:v>
                </c:pt>
                <c:pt idx="32">
                  <c:v>416542978095.23541</c:v>
                </c:pt>
                <c:pt idx="33">
                  <c:v>402108647682.81921</c:v>
                </c:pt>
                <c:pt idx="34">
                  <c:v>388271724484.89825</c:v>
                </c:pt>
                <c:pt idx="35">
                  <c:v>375002148495.16455</c:v>
                </c:pt>
                <c:pt idx="36">
                  <c:v>362271398865.20483</c:v>
                </c:pt>
                <c:pt idx="37">
                  <c:v>350052451772.35004</c:v>
                </c:pt>
                <c:pt idx="38">
                  <c:v>338319729109.71954</c:v>
                </c:pt>
                <c:pt idx="39">
                  <c:v>327049041033.84351</c:v>
                </c:pt>
                <c:pt idx="40">
                  <c:v>316217524732.21667</c:v>
                </c:pt>
                <c:pt idx="41">
                  <c:v>305803581231.70966</c:v>
                </c:pt>
                <c:pt idx="42">
                  <c:v>295786811635.53961</c:v>
                </c:pt>
                <c:pt idx="43">
                  <c:v>286147953831.62311</c:v>
                </c:pt>
                <c:pt idx="44">
                  <c:v>276868820441.88348</c:v>
                </c:pt>
                <c:pt idx="45">
                  <c:v>267932238566.87036</c:v>
                </c:pt>
                <c:pt idx="46">
                  <c:v>259321991711.41132</c:v>
                </c:pt>
                <c:pt idx="47">
                  <c:v>251022764145.77277</c:v>
                </c:pt>
                <c:pt idx="48">
                  <c:v>243020087855.47647</c:v>
                </c:pt>
              </c:numCache>
            </c:numRef>
          </c:val>
          <c:extLst>
            <c:ext xmlns:c16="http://schemas.microsoft.com/office/drawing/2014/chart" uri="{C3380CC4-5D6E-409C-BE32-E72D297353CC}">
              <c16:uniqueId val="{00000003-81E8-4E46-8AED-A99935F7C059}"/>
            </c:ext>
          </c:extLst>
        </c:ser>
        <c:ser>
          <c:idx val="4"/>
          <c:order val="4"/>
          <c:tx>
            <c:strRef>
              <c:f>'Predicted Energy Consumption'!$B$292</c:f>
              <c:strCache>
                <c:ptCount val="1"/>
                <c:pt idx="0">
                  <c:v>food beverage and tobacco 10T12</c:v>
                </c:pt>
              </c:strCache>
            </c:strRef>
          </c:tx>
          <c:spPr>
            <a:solidFill>
              <a:schemeClr val="accent5"/>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Consumption'!$C$292:$AY$292</c:f>
              <c:numCache>
                <c:formatCode>0.00E+00</c:formatCode>
                <c:ptCount val="49"/>
                <c:pt idx="0">
                  <c:v>6701860948877.7305</c:v>
                </c:pt>
                <c:pt idx="1">
                  <c:v>5815792216118.2266</c:v>
                </c:pt>
                <c:pt idx="2">
                  <c:v>5115759701251.835</c:v>
                </c:pt>
                <c:pt idx="3">
                  <c:v>3647442550079.2207</c:v>
                </c:pt>
                <c:pt idx="4">
                  <c:v>3558140452943.7939</c:v>
                </c:pt>
                <c:pt idx="5">
                  <c:v>3775804096058.043</c:v>
                </c:pt>
                <c:pt idx="6">
                  <c:v>2492761212593.6274</c:v>
                </c:pt>
                <c:pt idx="7">
                  <c:v>2199050789586.1626</c:v>
                </c:pt>
                <c:pt idx="8">
                  <c:v>1697157548579.0635</c:v>
                </c:pt>
                <c:pt idx="9">
                  <c:v>1737888062045.9734</c:v>
                </c:pt>
                <c:pt idx="10">
                  <c:v>1787237152110.7188</c:v>
                </c:pt>
                <c:pt idx="11">
                  <c:v>1838004040580.9277</c:v>
                </c:pt>
                <c:pt idx="12">
                  <c:v>1891034841541.5374</c:v>
                </c:pt>
                <c:pt idx="13">
                  <c:v>1895353135097.8816</c:v>
                </c:pt>
                <c:pt idx="14">
                  <c:v>1882952110166.3606</c:v>
                </c:pt>
                <c:pt idx="15">
                  <c:v>1869024778735.8865</c:v>
                </c:pt>
                <c:pt idx="16">
                  <c:v>1853874931059.4561</c:v>
                </c:pt>
                <c:pt idx="17">
                  <c:v>1837756156935.2219</c:v>
                </c:pt>
                <c:pt idx="18">
                  <c:v>1820881258301.6458</c:v>
                </c:pt>
                <c:pt idx="19">
                  <c:v>1803429073651.6396</c:v>
                </c:pt>
                <c:pt idx="20">
                  <c:v>1785549791775.6814</c:v>
                </c:pt>
                <c:pt idx="21">
                  <c:v>1767369288980.1316</c:v>
                </c:pt>
                <c:pt idx="22">
                  <c:v>1748992767708.3618</c:v>
                </c:pt>
                <c:pt idx="23">
                  <c:v>1730507852378.2969</c:v>
                </c:pt>
                <c:pt idx="24">
                  <c:v>1711987239317.9377</c:v>
                </c:pt>
                <c:pt idx="25">
                  <c:v>1693490968518.0923</c:v>
                </c:pt>
                <c:pt idx="26">
                  <c:v>1675068369675.2781</c:v>
                </c:pt>
                <c:pt idx="27">
                  <c:v>1656759726167.2288</c:v>
                </c:pt>
                <c:pt idx="28">
                  <c:v>1638597694696.5793</c:v>
                </c:pt>
                <c:pt idx="29">
                  <c:v>1620608513772.1523</c:v>
                </c:pt>
                <c:pt idx="30">
                  <c:v>1602813030294.3628</c:v>
                </c:pt>
                <c:pt idx="31">
                  <c:v>1585227570003.7314</c:v>
                </c:pt>
                <c:pt idx="32">
                  <c:v>1567864674348.9272</c:v>
                </c:pt>
                <c:pt idx="33">
                  <c:v>1550733723412.0479</c:v>
                </c:pt>
                <c:pt idx="34">
                  <c:v>1533841461890.9097</c:v>
                </c:pt>
                <c:pt idx="35">
                  <c:v>1517192442779.5486</c:v>
                </c:pt>
                <c:pt idx="36">
                  <c:v>1500789401300.6841</c:v>
                </c:pt>
                <c:pt idx="37">
                  <c:v>1484633569814.0349</c:v>
                </c:pt>
                <c:pt idx="38">
                  <c:v>1468724942832.1299</c:v>
                </c:pt>
                <c:pt idx="39">
                  <c:v>1453062499900.238</c:v>
                </c:pt>
                <c:pt idx="40">
                  <c:v>1437644392914.9644</c:v>
                </c:pt>
                <c:pt idx="41">
                  <c:v>1422468103445.4729</c:v>
                </c:pt>
                <c:pt idx="42">
                  <c:v>1407530574759.906</c:v>
                </c:pt>
                <c:pt idx="43">
                  <c:v>1392828322527.6006</c:v>
                </c:pt>
                <c:pt idx="44">
                  <c:v>1378357527547.4802</c:v>
                </c:pt>
                <c:pt idx="45">
                  <c:v>1364114113328.4248</c:v>
                </c:pt>
                <c:pt idx="46">
                  <c:v>1350093810903.4712</c:v>
                </c:pt>
                <c:pt idx="47">
                  <c:v>1336292212886.2458</c:v>
                </c:pt>
                <c:pt idx="48">
                  <c:v>1322704818462.1912</c:v>
                </c:pt>
              </c:numCache>
            </c:numRef>
          </c:val>
          <c:extLst>
            <c:ext xmlns:c16="http://schemas.microsoft.com/office/drawing/2014/chart" uri="{C3380CC4-5D6E-409C-BE32-E72D297353CC}">
              <c16:uniqueId val="{00000004-81E8-4E46-8AED-A99935F7C059}"/>
            </c:ext>
          </c:extLst>
        </c:ser>
        <c:ser>
          <c:idx val="5"/>
          <c:order val="5"/>
          <c:tx>
            <c:strRef>
              <c:f>'Predicted Energy Consumption'!$B$293</c:f>
              <c:strCache>
                <c:ptCount val="1"/>
                <c:pt idx="0">
                  <c:v>textiles apparel and leather 13T15</c:v>
                </c:pt>
              </c:strCache>
            </c:strRef>
          </c:tx>
          <c:spPr>
            <a:solidFill>
              <a:schemeClr val="accent6"/>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Consumption'!$C$293:$AY$293</c:f>
              <c:numCache>
                <c:formatCode>0.00E+00</c:formatCode>
                <c:ptCount val="49"/>
                <c:pt idx="0">
                  <c:v>6954464922401.9746</c:v>
                </c:pt>
                <c:pt idx="1">
                  <c:v>4808103286664.873</c:v>
                </c:pt>
                <c:pt idx="2">
                  <c:v>4735149707951.4785</c:v>
                </c:pt>
                <c:pt idx="3">
                  <c:v>8505597120759.0576</c:v>
                </c:pt>
                <c:pt idx="4">
                  <c:v>7141083289571.8262</c:v>
                </c:pt>
                <c:pt idx="5">
                  <c:v>3790011495599.9727</c:v>
                </c:pt>
                <c:pt idx="6">
                  <c:v>2949525752594.0449</c:v>
                </c:pt>
                <c:pt idx="7">
                  <c:v>2805927667241.502</c:v>
                </c:pt>
                <c:pt idx="8">
                  <c:v>1502243127697.9319</c:v>
                </c:pt>
                <c:pt idx="9">
                  <c:v>1581733488486.3975</c:v>
                </c:pt>
                <c:pt idx="10">
                  <c:v>1543370700798.6494</c:v>
                </c:pt>
                <c:pt idx="11">
                  <c:v>1506297713733.1882</c:v>
                </c:pt>
                <c:pt idx="12">
                  <c:v>1470308610698.9287</c:v>
                </c:pt>
                <c:pt idx="13">
                  <c:v>1435302639732.7246</c:v>
                </c:pt>
                <c:pt idx="14">
                  <c:v>1401233453212.5063</c:v>
                </c:pt>
                <c:pt idx="15">
                  <c:v>1368082034652.3547</c:v>
                </c:pt>
                <c:pt idx="16">
                  <c:v>1334697448802.9658</c:v>
                </c:pt>
                <c:pt idx="17">
                  <c:v>1297716339719.4854</c:v>
                </c:pt>
                <c:pt idx="18">
                  <c:v>1261771135592.9053</c:v>
                </c:pt>
                <c:pt idx="19">
                  <c:v>1226899357424.7837</c:v>
                </c:pt>
                <c:pt idx="20">
                  <c:v>1193122704892.1812</c:v>
                </c:pt>
                <c:pt idx="21">
                  <c:v>1160449538965.76</c:v>
                </c:pt>
                <c:pt idx="22">
                  <c:v>1128877255504.3838</c:v>
                </c:pt>
                <c:pt idx="23">
                  <c:v>1098394438418.8997</c:v>
                </c:pt>
                <c:pt idx="24">
                  <c:v>1068982747516.8356</c:v>
                </c:pt>
                <c:pt idx="25">
                  <c:v>1040618534293.6389</c:v>
                </c:pt>
                <c:pt idx="26">
                  <c:v>1013274199747.491</c:v>
                </c:pt>
                <c:pt idx="27">
                  <c:v>986919318570.58875</c:v>
                </c:pt>
                <c:pt idx="28">
                  <c:v>961521558055.91003</c:v>
                </c:pt>
                <c:pt idx="29">
                  <c:v>937047420409.84033</c:v>
                </c:pt>
                <c:pt idx="30">
                  <c:v>913462835529.40637</c:v>
                </c:pt>
                <c:pt idx="31">
                  <c:v>890733628701.1908</c:v>
                </c:pt>
                <c:pt idx="32">
                  <c:v>868825884715.60034</c:v>
                </c:pt>
                <c:pt idx="33">
                  <c:v>847706226917.35095</c:v>
                </c:pt>
                <c:pt idx="34">
                  <c:v>827342026921.1676</c:v>
                </c:pt>
                <c:pt idx="35">
                  <c:v>807701558204.08533</c:v>
                </c:pt>
                <c:pt idx="36">
                  <c:v>788754104574.63245</c:v>
                </c:pt>
                <c:pt idx="37">
                  <c:v>770470032613.76599</c:v>
                </c:pt>
                <c:pt idx="38">
                  <c:v>752820835562.65149</c:v>
                </c:pt>
                <c:pt idx="39">
                  <c:v>735779154769.62109</c:v>
                </c:pt>
                <c:pt idx="40">
                  <c:v>719318783671.47754</c:v>
                </c:pt>
                <c:pt idx="41">
                  <c:v>703414658341.19849</c:v>
                </c:pt>
                <c:pt idx="42">
                  <c:v>688042837856.05005</c:v>
                </c:pt>
                <c:pt idx="43">
                  <c:v>673180477101.09131</c:v>
                </c:pt>
                <c:pt idx="44">
                  <c:v>658805794099.85095</c:v>
                </c:pt>
                <c:pt idx="45">
                  <c:v>644898033537.29675</c:v>
                </c:pt>
                <c:pt idx="46">
                  <c:v>631437427792.98303</c:v>
                </c:pt>
                <c:pt idx="47">
                  <c:v>618405156520.61877</c:v>
                </c:pt>
                <c:pt idx="48">
                  <c:v>605783305582.45935</c:v>
                </c:pt>
              </c:numCache>
            </c:numRef>
          </c:val>
          <c:extLst>
            <c:ext xmlns:c16="http://schemas.microsoft.com/office/drawing/2014/chart" uri="{C3380CC4-5D6E-409C-BE32-E72D297353CC}">
              <c16:uniqueId val="{00000005-81E8-4E46-8AED-A99935F7C059}"/>
            </c:ext>
          </c:extLst>
        </c:ser>
        <c:ser>
          <c:idx val="6"/>
          <c:order val="6"/>
          <c:tx>
            <c:strRef>
              <c:f>'Predicted Energy Consumption'!$B$294</c:f>
              <c:strCache>
                <c:ptCount val="1"/>
                <c:pt idx="0">
                  <c:v>wood products 16</c:v>
                </c:pt>
              </c:strCache>
            </c:strRef>
          </c:tx>
          <c:spPr>
            <a:solidFill>
              <a:schemeClr val="accent1">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Consumption'!$C$294:$AY$294</c:f>
              <c:numCache>
                <c:formatCode>0.00E+00</c:formatCode>
                <c:ptCount val="49"/>
                <c:pt idx="0">
                  <c:v>504707310044.29767</c:v>
                </c:pt>
                <c:pt idx="1">
                  <c:v>563899247608.55078</c:v>
                </c:pt>
                <c:pt idx="2">
                  <c:v>639223980417.71924</c:v>
                </c:pt>
                <c:pt idx="3">
                  <c:v>1926855246572.9656</c:v>
                </c:pt>
                <c:pt idx="4">
                  <c:v>715093897635.84534</c:v>
                </c:pt>
                <c:pt idx="5">
                  <c:v>656969865623.70129</c:v>
                </c:pt>
                <c:pt idx="6">
                  <c:v>882206377984.63464</c:v>
                </c:pt>
                <c:pt idx="7">
                  <c:v>785810059249.46997</c:v>
                </c:pt>
                <c:pt idx="8">
                  <c:v>714827466242.66382</c:v>
                </c:pt>
                <c:pt idx="9">
                  <c:v>644894557396.46362</c:v>
                </c:pt>
                <c:pt idx="10">
                  <c:v>530418598571.93781</c:v>
                </c:pt>
                <c:pt idx="11">
                  <c:v>429602390368.62183</c:v>
                </c:pt>
                <c:pt idx="12">
                  <c:v>342088806945.83887</c:v>
                </c:pt>
                <c:pt idx="13">
                  <c:v>267048640515.57141</c:v>
                </c:pt>
                <c:pt idx="14">
                  <c:v>204267253335.11774</c:v>
                </c:pt>
                <c:pt idx="15">
                  <c:v>174313039495.0386</c:v>
                </c:pt>
                <c:pt idx="16">
                  <c:v>146090501932.84711</c:v>
                </c:pt>
                <c:pt idx="17">
                  <c:v>119524930048.21465</c:v>
                </c:pt>
                <c:pt idx="18">
                  <c:v>94532146221.432999</c:v>
                </c:pt>
                <c:pt idx="19">
                  <c:v>71024013234.63591</c:v>
                </c:pt>
                <c:pt idx="20">
                  <c:v>60653604479.925995</c:v>
                </c:pt>
                <c:pt idx="21">
                  <c:v>59737499510.373474</c:v>
                </c:pt>
                <c:pt idx="22">
                  <c:v>58832776058.125832</c:v>
                </c:pt>
                <c:pt idx="23">
                  <c:v>57941855950.464828</c:v>
                </c:pt>
                <c:pt idx="24">
                  <c:v>57066610387.701004</c:v>
                </c:pt>
                <c:pt idx="25">
                  <c:v>56208450993.873535</c:v>
                </c:pt>
                <c:pt idx="26">
                  <c:v>55368408099.291214</c:v>
                </c:pt>
                <c:pt idx="27">
                  <c:v>54547197495.194946</c:v>
                </c:pt>
                <c:pt idx="28">
                  <c:v>53745276982.155907</c:v>
                </c:pt>
                <c:pt idx="29">
                  <c:v>52962894012.353912</c:v>
                </c:pt>
                <c:pt idx="30">
                  <c:v>52200125645.275002</c:v>
                </c:pt>
                <c:pt idx="31">
                  <c:v>51456911925.507607</c:v>
                </c:pt>
                <c:pt idx="32">
                  <c:v>50733083668.774323</c:v>
                </c:pt>
                <c:pt idx="33">
                  <c:v>50028385519.56839</c:v>
                </c:pt>
                <c:pt idx="34">
                  <c:v>49342495027.373192</c:v>
                </c:pt>
                <c:pt idx="35">
                  <c:v>48675038381.98732</c:v>
                </c:pt>
                <c:pt idx="36">
                  <c:v>48025603353.364021</c:v>
                </c:pt>
                <c:pt idx="37">
                  <c:v>47393749897.910187</c:v>
                </c:pt>
                <c:pt idx="38">
                  <c:v>46779018820.808182</c:v>
                </c:pt>
                <c:pt idx="39">
                  <c:v>46180938821.809296</c:v>
                </c:pt>
                <c:pt idx="40">
                  <c:v>45599032198.986298</c:v>
                </c:pt>
                <c:pt idx="41">
                  <c:v>45032819440.056557</c:v>
                </c:pt>
                <c:pt idx="42">
                  <c:v>44481822893.01519</c:v>
                </c:pt>
                <c:pt idx="43">
                  <c:v>43945569675.976189</c:v>
                </c:pt>
                <c:pt idx="44">
                  <c:v>43423593959.403343</c:v>
                </c:pt>
                <c:pt idx="45">
                  <c:v>42915438731.567825</c:v>
                </c:pt>
                <c:pt idx="46">
                  <c:v>42420657139.382622</c:v>
                </c:pt>
                <c:pt idx="47">
                  <c:v>41938813481.177032</c:v>
                </c:pt>
                <c:pt idx="48">
                  <c:v>41469483914.981468</c:v>
                </c:pt>
              </c:numCache>
            </c:numRef>
          </c:val>
          <c:extLst>
            <c:ext xmlns:c16="http://schemas.microsoft.com/office/drawing/2014/chart" uri="{C3380CC4-5D6E-409C-BE32-E72D297353CC}">
              <c16:uniqueId val="{00000006-81E8-4E46-8AED-A99935F7C059}"/>
            </c:ext>
          </c:extLst>
        </c:ser>
        <c:ser>
          <c:idx val="7"/>
          <c:order val="7"/>
          <c:tx>
            <c:strRef>
              <c:f>'Predicted Energy Consumption'!$B$295</c:f>
              <c:strCache>
                <c:ptCount val="1"/>
                <c:pt idx="0">
                  <c:v>pulp paper and printing 17T18</c:v>
                </c:pt>
              </c:strCache>
            </c:strRef>
          </c:tx>
          <c:spPr>
            <a:solidFill>
              <a:schemeClr val="accent2">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Consumption'!$C$295:$AY$295</c:f>
              <c:numCache>
                <c:formatCode>0.00E+00</c:formatCode>
                <c:ptCount val="49"/>
                <c:pt idx="0">
                  <c:v>4164421343192.4004</c:v>
                </c:pt>
                <c:pt idx="1">
                  <c:v>4039537053891.5078</c:v>
                </c:pt>
                <c:pt idx="2">
                  <c:v>3062424515251.9653</c:v>
                </c:pt>
                <c:pt idx="3">
                  <c:v>3169551735104.8291</c:v>
                </c:pt>
                <c:pt idx="4">
                  <c:v>3230799677571.5718</c:v>
                </c:pt>
                <c:pt idx="5">
                  <c:v>2665688361426.5537</c:v>
                </c:pt>
                <c:pt idx="6">
                  <c:v>4791222000238.1865</c:v>
                </c:pt>
                <c:pt idx="7">
                  <c:v>7615151747653.9277</c:v>
                </c:pt>
                <c:pt idx="8">
                  <c:v>5106327688719.0381</c:v>
                </c:pt>
                <c:pt idx="9">
                  <c:v>5345722512562.6699</c:v>
                </c:pt>
                <c:pt idx="10">
                  <c:v>5499576029498.6523</c:v>
                </c:pt>
                <c:pt idx="11">
                  <c:v>5656141877548.0098</c:v>
                </c:pt>
                <c:pt idx="12">
                  <c:v>5817512382695.4307</c:v>
                </c:pt>
                <c:pt idx="13">
                  <c:v>5853862308759.6797</c:v>
                </c:pt>
                <c:pt idx="14">
                  <c:v>5826551580777.8408</c:v>
                </c:pt>
                <c:pt idx="15">
                  <c:v>5793636368137.251</c:v>
                </c:pt>
                <c:pt idx="16">
                  <c:v>5756092997610.9678</c:v>
                </c:pt>
                <c:pt idx="17">
                  <c:v>5714746965758.6445</c:v>
                </c:pt>
                <c:pt idx="18">
                  <c:v>5670299892136.4063</c:v>
                </c:pt>
                <c:pt idx="19">
                  <c:v>5623349114592.3477</c:v>
                </c:pt>
                <c:pt idx="20">
                  <c:v>5574403062634.6406</c:v>
                </c:pt>
                <c:pt idx="21">
                  <c:v>5523893935594.4219</c:v>
                </c:pt>
                <c:pt idx="22">
                  <c:v>5472188459232.7715</c:v>
                </c:pt>
                <c:pt idx="23">
                  <c:v>5419597140712.1396</c:v>
                </c:pt>
                <c:pt idx="24">
                  <c:v>5366382275475.6504</c:v>
                </c:pt>
                <c:pt idx="25">
                  <c:v>5312764880654.2783</c:v>
                </c:pt>
                <c:pt idx="26">
                  <c:v>5258930690811.7637</c:v>
                </c:pt>
                <c:pt idx="27">
                  <c:v>5205035330874.4248</c:v>
                </c:pt>
                <c:pt idx="28">
                  <c:v>5151208767701.0957</c:v>
                </c:pt>
                <c:pt idx="29">
                  <c:v>5097559131399.4268</c:v>
                </c:pt>
                <c:pt idx="30">
                  <c:v>5044175988336.4131</c:v>
                </c:pt>
                <c:pt idx="31">
                  <c:v>4991133139187.1064</c:v>
                </c:pt>
                <c:pt idx="32">
                  <c:v>4938491007179.1963</c:v>
                </c:pt>
                <c:pt idx="33">
                  <c:v>4886298673975.7715</c:v>
                </c:pt>
                <c:pt idx="34">
                  <c:v>4834595613472.4463</c:v>
                </c:pt>
                <c:pt idx="35">
                  <c:v>4783413167235.5332</c:v>
                </c:pt>
                <c:pt idx="36">
                  <c:v>4732775799408.54</c:v>
                </c:pt>
                <c:pt idx="37">
                  <c:v>4682702163663.1855</c:v>
                </c:pt>
                <c:pt idx="38">
                  <c:v>4633206010147.3945</c:v>
                </c:pt>
                <c:pt idx="39">
                  <c:v>4584296956341.6143</c:v>
                </c:pt>
                <c:pt idx="40">
                  <c:v>4535981142230.4473</c:v>
                </c:pt>
                <c:pt idx="41">
                  <c:v>4488261787173.9063</c:v>
                </c:pt>
                <c:pt idx="42">
                  <c:v>4441139663263.9717</c:v>
                </c:pt>
                <c:pt idx="43">
                  <c:v>4394613497730.7876</c:v>
                </c:pt>
                <c:pt idx="44">
                  <c:v>4348680315065.4814</c:v>
                </c:pt>
                <c:pt idx="45">
                  <c:v>4303335727911.8525</c:v>
                </c:pt>
                <c:pt idx="46">
                  <c:v>4258574184406.7554</c:v>
                </c:pt>
                <c:pt idx="47">
                  <c:v>4214389178482.3945</c:v>
                </c:pt>
                <c:pt idx="48">
                  <c:v>4170773428657.6987</c:v>
                </c:pt>
              </c:numCache>
            </c:numRef>
          </c:val>
          <c:extLst>
            <c:ext xmlns:c16="http://schemas.microsoft.com/office/drawing/2014/chart" uri="{C3380CC4-5D6E-409C-BE32-E72D297353CC}">
              <c16:uniqueId val="{00000007-81E8-4E46-8AED-A99935F7C059}"/>
            </c:ext>
          </c:extLst>
        </c:ser>
        <c:ser>
          <c:idx val="8"/>
          <c:order val="8"/>
          <c:tx>
            <c:strRef>
              <c:f>'Predicted Energy Consumption'!$B$296</c:f>
              <c:strCache>
                <c:ptCount val="1"/>
                <c:pt idx="0">
                  <c:v>refined petroleum and coke 19</c:v>
                </c:pt>
              </c:strCache>
            </c:strRef>
          </c:tx>
          <c:spPr>
            <a:solidFill>
              <a:schemeClr val="accent3">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Consumption'!$C$296:$AY$296</c:f>
              <c:numCache>
                <c:formatCode>0.00E+00</c:formatCode>
                <c:ptCount val="49"/>
                <c:pt idx="0">
                  <c:v>1402023142661120.8</c:v>
                </c:pt>
                <c:pt idx="1">
                  <c:v>1467431622885177</c:v>
                </c:pt>
                <c:pt idx="2">
                  <c:v>1417263322126501.8</c:v>
                </c:pt>
                <c:pt idx="3">
                  <c:v>1589207515033446</c:v>
                </c:pt>
                <c:pt idx="4">
                  <c:v>1813795546463251.3</c:v>
                </c:pt>
                <c:pt idx="5">
                  <c:v>1926308914357472.5</c:v>
                </c:pt>
                <c:pt idx="6">
                  <c:v>2031756936943196.3</c:v>
                </c:pt>
                <c:pt idx="7">
                  <c:v>2743155863360219</c:v>
                </c:pt>
                <c:pt idx="8">
                  <c:v>3578219065369857</c:v>
                </c:pt>
                <c:pt idx="9">
                  <c:v>4269307301895830.5</c:v>
                </c:pt>
                <c:pt idx="10">
                  <c:v>4471986339711693.5</c:v>
                </c:pt>
                <c:pt idx="11">
                  <c:v>4639693292473794</c:v>
                </c:pt>
                <c:pt idx="12">
                  <c:v>4766860540100170</c:v>
                </c:pt>
                <c:pt idx="13">
                  <c:v>4884551624695398</c:v>
                </c:pt>
                <c:pt idx="14">
                  <c:v>4993298657552880</c:v>
                </c:pt>
                <c:pt idx="15">
                  <c:v>5093659187899410</c:v>
                </c:pt>
                <c:pt idx="16">
                  <c:v>5186195799683749</c:v>
                </c:pt>
                <c:pt idx="17">
                  <c:v>5271461392089418</c:v>
                </c:pt>
                <c:pt idx="18">
                  <c:v>5349989051246852</c:v>
                </c:pt>
                <c:pt idx="19">
                  <c:v>5422285506352691</c:v>
                </c:pt>
                <c:pt idx="20">
                  <c:v>5488827302083002</c:v>
                </c:pt>
                <c:pt idx="21">
                  <c:v>5550058971940440</c:v>
                </c:pt>
                <c:pt idx="22">
                  <c:v>5606392642598862</c:v>
                </c:pt>
                <c:pt idx="23">
                  <c:v>5658208627223090</c:v>
                </c:pt>
                <c:pt idx="24">
                  <c:v>5705856672742671</c:v>
                </c:pt>
                <c:pt idx="25">
                  <c:v>5749657612461074</c:v>
                </c:pt>
                <c:pt idx="26">
                  <c:v>5789905243323545</c:v>
                </c:pt>
                <c:pt idx="27">
                  <c:v>5826868299467747</c:v>
                </c:pt>
                <c:pt idx="28">
                  <c:v>5860792433227426</c:v>
                </c:pt>
                <c:pt idx="29">
                  <c:v>5891902144174064</c:v>
                </c:pt>
                <c:pt idx="30">
                  <c:v>5920402618329162</c:v>
                </c:pt>
                <c:pt idx="31">
                  <c:v>5946481455203960</c:v>
                </c:pt>
                <c:pt idx="32">
                  <c:v>5970310271313393</c:v>
                </c:pt>
                <c:pt idx="33">
                  <c:v>5992046176426062</c:v>
                </c:pt>
                <c:pt idx="34">
                  <c:v>6011833123941944</c:v>
                </c:pt>
                <c:pt idx="35">
                  <c:v>6029803140118208</c:v>
                </c:pt>
                <c:pt idx="36">
                  <c:v>6046077438896772</c:v>
                </c:pt>
                <c:pt idx="37">
                  <c:v>6060767430207518</c:v>
                </c:pt>
                <c:pt idx="38">
                  <c:v>6073975630105880</c:v>
                </c:pt>
                <c:pt idx="39">
                  <c:v>6085796481158728</c:v>
                </c:pt>
                <c:pt idx="40">
                  <c:v>6096317091264978</c:v>
                </c:pt>
                <c:pt idx="41">
                  <c:v>6105617898691360</c:v>
                </c:pt>
                <c:pt idx="42">
                  <c:v>6113773270599919</c:v>
                </c:pt>
                <c:pt idx="43">
                  <c:v>6120852041782375</c:v>
                </c:pt>
                <c:pt idx="44">
                  <c:v>6126917999749029</c:v>
                </c:pt>
                <c:pt idx="45">
                  <c:v>6132030321753407</c:v>
                </c:pt>
                <c:pt idx="46">
                  <c:v>6136243968795785</c:v>
                </c:pt>
                <c:pt idx="47">
                  <c:v>6139610041141833</c:v>
                </c:pt>
                <c:pt idx="48">
                  <c:v>6142176099423120</c:v>
                </c:pt>
              </c:numCache>
            </c:numRef>
          </c:val>
          <c:extLst>
            <c:ext xmlns:c16="http://schemas.microsoft.com/office/drawing/2014/chart" uri="{C3380CC4-5D6E-409C-BE32-E72D297353CC}">
              <c16:uniqueId val="{00000008-81E8-4E46-8AED-A99935F7C059}"/>
            </c:ext>
          </c:extLst>
        </c:ser>
        <c:ser>
          <c:idx val="9"/>
          <c:order val="9"/>
          <c:tx>
            <c:strRef>
              <c:f>'Predicted Energy Consumption'!$B$297</c:f>
              <c:strCache>
                <c:ptCount val="1"/>
                <c:pt idx="0">
                  <c:v>chemicals 20</c:v>
                </c:pt>
              </c:strCache>
            </c:strRef>
          </c:tx>
          <c:spPr>
            <a:solidFill>
              <a:schemeClr val="accent4">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Consumption'!$C$297:$AY$297</c:f>
              <c:numCache>
                <c:formatCode>0.00E+00</c:formatCode>
                <c:ptCount val="49"/>
                <c:pt idx="0">
                  <c:v>562469788684646.44</c:v>
                </c:pt>
                <c:pt idx="1">
                  <c:v>517581323301510.56</c:v>
                </c:pt>
                <c:pt idx="2">
                  <c:v>460264916686638</c:v>
                </c:pt>
                <c:pt idx="3">
                  <c:v>544218892298450.38</c:v>
                </c:pt>
                <c:pt idx="4">
                  <c:v>551843551504880.13</c:v>
                </c:pt>
                <c:pt idx="5">
                  <c:v>601363983053598.5</c:v>
                </c:pt>
                <c:pt idx="6">
                  <c:v>646732740546389.13</c:v>
                </c:pt>
                <c:pt idx="7">
                  <c:v>720880374816176.75</c:v>
                </c:pt>
                <c:pt idx="8">
                  <c:v>846306672011723.38</c:v>
                </c:pt>
                <c:pt idx="9">
                  <c:v>963828705765944.13</c:v>
                </c:pt>
                <c:pt idx="10">
                  <c:v>999986713223504.75</c:v>
                </c:pt>
                <c:pt idx="11">
                  <c:v>1035476413679311.9</c:v>
                </c:pt>
                <c:pt idx="12">
                  <c:v>1059807821294286.9</c:v>
                </c:pt>
                <c:pt idx="13">
                  <c:v>1074067238559780.4</c:v>
                </c:pt>
                <c:pt idx="14">
                  <c:v>1086558125421145</c:v>
                </c:pt>
                <c:pt idx="15">
                  <c:v>1097443172014289.3</c:v>
                </c:pt>
                <c:pt idx="16">
                  <c:v>1106876252771612.5</c:v>
                </c:pt>
                <c:pt idx="17">
                  <c:v>1115000633575818.3</c:v>
                </c:pt>
                <c:pt idx="18">
                  <c:v>1121948124321219</c:v>
                </c:pt>
                <c:pt idx="19">
                  <c:v>1127838899466496.3</c:v>
                </c:pt>
                <c:pt idx="20">
                  <c:v>1132781769832850.3</c:v>
                </c:pt>
                <c:pt idx="21">
                  <c:v>1136874742094017.5</c:v>
                </c:pt>
                <c:pt idx="22">
                  <c:v>1140205746276100.3</c:v>
                </c:pt>
                <c:pt idx="23">
                  <c:v>1142853446259786.5</c:v>
                </c:pt>
                <c:pt idx="24">
                  <c:v>1144888074808010</c:v>
                </c:pt>
                <c:pt idx="25">
                  <c:v>1146372254409143</c:v>
                </c:pt>
                <c:pt idx="26">
                  <c:v>1147361779606601.3</c:v>
                </c:pt>
                <c:pt idx="27">
                  <c:v>1147906346714714.3</c:v>
                </c:pt>
                <c:pt idx="28">
                  <c:v>1148050223921807.3</c:v>
                </c:pt>
                <c:pt idx="29">
                  <c:v>1147832859577438.5</c:v>
                </c:pt>
                <c:pt idx="30">
                  <c:v>1147289429587250.8</c:v>
                </c:pt>
                <c:pt idx="31">
                  <c:v>1146451326778055.3</c:v>
                </c:pt>
                <c:pt idx="32">
                  <c:v>1145346596206629.8</c:v>
                </c:pt>
                <c:pt idx="33">
                  <c:v>1144000320929554</c:v>
                </c:pt>
                <c:pt idx="34">
                  <c:v>1142434962917569</c:v>
                </c:pt>
                <c:pt idx="35">
                  <c:v>1140670663721980</c:v>
                </c:pt>
                <c:pt idx="36">
                  <c:v>1138725509274304.3</c:v>
                </c:pt>
                <c:pt idx="37">
                  <c:v>1136615762891484.3</c:v>
                </c:pt>
                <c:pt idx="38">
                  <c:v>1134356070209011.3</c:v>
                </c:pt>
                <c:pt idx="39">
                  <c:v>1131959639403432.3</c:v>
                </c:pt>
                <c:pt idx="40">
                  <c:v>1129438399712871.8</c:v>
                </c:pt>
                <c:pt idx="41">
                  <c:v>1126803140928053.5</c:v>
                </c:pt>
                <c:pt idx="42">
                  <c:v>1124063636216900.1</c:v>
                </c:pt>
                <c:pt idx="43">
                  <c:v>1121228750362123.5</c:v>
                </c:pt>
                <c:pt idx="44">
                  <c:v>1118306535236297.4</c:v>
                </c:pt>
                <c:pt idx="45">
                  <c:v>1115304314111937.8</c:v>
                </c:pt>
                <c:pt idx="46">
                  <c:v>1112228756201498</c:v>
                </c:pt>
                <c:pt idx="47">
                  <c:v>1109085942645394.3</c:v>
                </c:pt>
                <c:pt idx="48">
                  <c:v>1105881425009203.1</c:v>
                </c:pt>
              </c:numCache>
            </c:numRef>
          </c:val>
          <c:extLst>
            <c:ext xmlns:c16="http://schemas.microsoft.com/office/drawing/2014/chart" uri="{C3380CC4-5D6E-409C-BE32-E72D297353CC}">
              <c16:uniqueId val="{00000009-81E8-4E46-8AED-A99935F7C059}"/>
            </c:ext>
          </c:extLst>
        </c:ser>
        <c:ser>
          <c:idx val="10"/>
          <c:order val="10"/>
          <c:tx>
            <c:strRef>
              <c:f>'Predicted Energy Consumption'!$B$298</c:f>
              <c:strCache>
                <c:ptCount val="1"/>
                <c:pt idx="0">
                  <c:v>rubber and plastic products 22</c:v>
                </c:pt>
              </c:strCache>
            </c:strRef>
          </c:tx>
          <c:spPr>
            <a:solidFill>
              <a:schemeClr val="accent5">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Consumption'!$C$298:$AY$298</c:f>
              <c:numCache>
                <c:formatCode>0.00E+00</c:formatCode>
                <c:ptCount val="49"/>
                <c:pt idx="0">
                  <c:v>5088963394686.6416</c:v>
                </c:pt>
                <c:pt idx="1">
                  <c:v>4798123720180.3105</c:v>
                </c:pt>
                <c:pt idx="2">
                  <c:v>4176140154097.0562</c:v>
                </c:pt>
                <c:pt idx="3">
                  <c:v>4690252937794.7148</c:v>
                </c:pt>
                <c:pt idx="4">
                  <c:v>4787237187491.0703</c:v>
                </c:pt>
                <c:pt idx="5">
                  <c:v>4492120109091.8555</c:v>
                </c:pt>
                <c:pt idx="6">
                  <c:v>3483487248566.0356</c:v>
                </c:pt>
                <c:pt idx="7">
                  <c:v>3297857833781.9746</c:v>
                </c:pt>
                <c:pt idx="8">
                  <c:v>3780106522322.9653</c:v>
                </c:pt>
                <c:pt idx="9">
                  <c:v>3933334081837.8911</c:v>
                </c:pt>
                <c:pt idx="10">
                  <c:v>3799076988468.749</c:v>
                </c:pt>
                <c:pt idx="11">
                  <c:v>3661665548692.5347</c:v>
                </c:pt>
                <c:pt idx="12">
                  <c:v>3522571303956.644</c:v>
                </c:pt>
                <c:pt idx="13">
                  <c:v>3382765636293.4746</c:v>
                </c:pt>
                <c:pt idx="14">
                  <c:v>3242913064564.9727</c:v>
                </c:pt>
                <c:pt idx="15">
                  <c:v>3103476882473.9595</c:v>
                </c:pt>
                <c:pt idx="16">
                  <c:v>2964782064783.3853</c:v>
                </c:pt>
                <c:pt idx="17">
                  <c:v>2827055481899.0859</c:v>
                </c:pt>
                <c:pt idx="18">
                  <c:v>2690453040396.5083</c:v>
                </c:pt>
                <c:pt idx="19">
                  <c:v>2555078722511.083</c:v>
                </c:pt>
                <c:pt idx="20">
                  <c:v>2420998297460.8428</c:v>
                </c:pt>
                <c:pt idx="21">
                  <c:v>2288249366272.5259</c:v>
                </c:pt>
                <c:pt idx="22">
                  <c:v>2156848801082.21</c:v>
                </c:pt>
                <c:pt idx="23">
                  <c:v>2026798291876.9382</c:v>
                </c:pt>
                <c:pt idx="24">
                  <c:v>1898088498442.8962</c:v>
                </c:pt>
                <c:pt idx="25">
                  <c:v>1770702164528.4529</c:v>
                </c:pt>
                <c:pt idx="26">
                  <c:v>1644616454999.074</c:v>
                </c:pt>
                <c:pt idx="27">
                  <c:v>1519804708803.3879</c:v>
                </c:pt>
                <c:pt idx="28">
                  <c:v>1396237751481.0479</c:v>
                </c:pt>
                <c:pt idx="29">
                  <c:v>1273884874942.4194</c:v>
                </c:pt>
                <c:pt idx="30">
                  <c:v>1152714565579.4038</c:v>
                </c:pt>
                <c:pt idx="31">
                  <c:v>1128564743706.3174</c:v>
                </c:pt>
                <c:pt idx="32">
                  <c:v>1129981421660.2329</c:v>
                </c:pt>
                <c:pt idx="33">
                  <c:v>1131328703790.8259</c:v>
                </c:pt>
                <c:pt idx="34">
                  <c:v>1132613924340.3911</c:v>
                </c:pt>
                <c:pt idx="35">
                  <c:v>1133843501145.7407</c:v>
                </c:pt>
                <c:pt idx="36">
                  <c:v>1135023066544.6992</c:v>
                </c:pt>
                <c:pt idx="37">
                  <c:v>1136157577777.5835</c:v>
                </c:pt>
                <c:pt idx="38">
                  <c:v>1137251410302.9133</c:v>
                </c:pt>
                <c:pt idx="39">
                  <c:v>1138308436853.6931</c:v>
                </c:pt>
                <c:pt idx="40">
                  <c:v>1139332094571.9653</c:v>
                </c:pt>
                <c:pt idx="41">
                  <c:v>1140325442156.7417</c:v>
                </c:pt>
                <c:pt idx="42">
                  <c:v>1141291208629.4624</c:v>
                </c:pt>
                <c:pt idx="43">
                  <c:v>1142231835048.5725</c:v>
                </c:pt>
                <c:pt idx="44">
                  <c:v>1143149510280.2817</c:v>
                </c:pt>
                <c:pt idx="45">
                  <c:v>1144046201747.9399</c:v>
                </c:pt>
                <c:pt idx="46">
                  <c:v>1144923681929.5085</c:v>
                </c:pt>
                <c:pt idx="47">
                  <c:v>1145783551246.9109</c:v>
                </c:pt>
                <c:pt idx="48">
                  <c:v>1146627257886.4016</c:v>
                </c:pt>
              </c:numCache>
            </c:numRef>
          </c:val>
          <c:extLst>
            <c:ext xmlns:c16="http://schemas.microsoft.com/office/drawing/2014/chart" uri="{C3380CC4-5D6E-409C-BE32-E72D297353CC}">
              <c16:uniqueId val="{0000000A-81E8-4E46-8AED-A99935F7C059}"/>
            </c:ext>
          </c:extLst>
        </c:ser>
        <c:ser>
          <c:idx val="11"/>
          <c:order val="11"/>
          <c:tx>
            <c:strRef>
              <c:f>'Predicted Energy Consumption'!$B$299</c:f>
              <c:strCache>
                <c:ptCount val="1"/>
                <c:pt idx="0">
                  <c:v>glass and glass products 231</c:v>
                </c:pt>
              </c:strCache>
            </c:strRef>
          </c:tx>
          <c:spPr>
            <a:solidFill>
              <a:schemeClr val="accent6">
                <a:lumMod val="6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Consumption'!$C$299:$AY$299</c:f>
              <c:numCache>
                <c:formatCode>0.00E+00</c:formatCode>
                <c:ptCount val="49"/>
                <c:pt idx="0">
                  <c:v>517047440948268.25</c:v>
                </c:pt>
                <c:pt idx="1">
                  <c:v>580294916330732.5</c:v>
                </c:pt>
                <c:pt idx="2">
                  <c:v>675846199326793.88</c:v>
                </c:pt>
                <c:pt idx="3">
                  <c:v>707213752333585</c:v>
                </c:pt>
                <c:pt idx="4">
                  <c:v>671281889863934.63</c:v>
                </c:pt>
                <c:pt idx="5">
                  <c:v>800422031497195.25</c:v>
                </c:pt>
                <c:pt idx="6">
                  <c:v>829793756794960.13</c:v>
                </c:pt>
                <c:pt idx="7">
                  <c:v>873324861522733.63</c:v>
                </c:pt>
                <c:pt idx="8">
                  <c:v>909732059681958.88</c:v>
                </c:pt>
                <c:pt idx="9">
                  <c:v>972750460810721.88</c:v>
                </c:pt>
                <c:pt idx="10">
                  <c:v>936102953308244.63</c:v>
                </c:pt>
                <c:pt idx="11">
                  <c:v>895576234691844.88</c:v>
                </c:pt>
                <c:pt idx="12">
                  <c:v>851728394189879.25</c:v>
                </c:pt>
                <c:pt idx="13">
                  <c:v>805049995956600.75</c:v>
                </c:pt>
                <c:pt idx="14">
                  <c:v>755973056803165.63</c:v>
                </c:pt>
                <c:pt idx="15">
                  <c:v>704876579793175.88</c:v>
                </c:pt>
                <c:pt idx="16">
                  <c:v>652091243653901.75</c:v>
                </c:pt>
                <c:pt idx="17">
                  <c:v>623868992966652.25</c:v>
                </c:pt>
                <c:pt idx="18">
                  <c:v>630924144832804.25</c:v>
                </c:pt>
                <c:pt idx="19">
                  <c:v>637314962804446.63</c:v>
                </c:pt>
                <c:pt idx="20">
                  <c:v>643102673133940</c:v>
                </c:pt>
                <c:pt idx="21">
                  <c:v>648343205694825.38</c:v>
                </c:pt>
                <c:pt idx="22">
                  <c:v>653087416571898.88</c:v>
                </c:pt>
                <c:pt idx="23">
                  <c:v>657381389342872.38</c:v>
                </c:pt>
                <c:pt idx="24">
                  <c:v>661266778821419</c:v>
                </c:pt>
                <c:pt idx="25">
                  <c:v>664781171623689.38</c:v>
                </c:pt>
                <c:pt idx="26">
                  <c:v>667958446032383.63</c:v>
                </c:pt>
                <c:pt idx="27">
                  <c:v>670829119680745.88</c:v>
                </c:pt>
                <c:pt idx="28">
                  <c:v>673420677984670</c:v>
                </c:pt>
                <c:pt idx="29">
                  <c:v>675757879389058.88</c:v>
                </c:pt>
                <c:pt idx="30">
                  <c:v>677863035677348.63</c:v>
                </c:pt>
                <c:pt idx="31">
                  <c:v>679756267068017.5</c:v>
                </c:pt>
                <c:pt idx="32">
                  <c:v>681455732783257.63</c:v>
                </c:pt>
                <c:pt idx="33">
                  <c:v>682977838368378.88</c:v>
                </c:pt>
                <c:pt idx="34">
                  <c:v>684337421375841.88</c:v>
                </c:pt>
                <c:pt idx="35">
                  <c:v>685547917184756.38</c:v>
                </c:pt>
                <c:pt idx="36">
                  <c:v>686621506764726.63</c:v>
                </c:pt>
                <c:pt idx="37">
                  <c:v>687569248152850.5</c:v>
                </c:pt>
                <c:pt idx="38">
                  <c:v>687868149825402.38</c:v>
                </c:pt>
                <c:pt idx="39">
                  <c:v>687750034936455.63</c:v>
                </c:pt>
                <c:pt idx="40">
                  <c:v>687502553802024.75</c:v>
                </c:pt>
                <c:pt idx="41">
                  <c:v>687134563092681.63</c:v>
                </c:pt>
                <c:pt idx="42">
                  <c:v>686654194734224.63</c:v>
                </c:pt>
                <c:pt idx="43">
                  <c:v>686068925203359.5</c:v>
                </c:pt>
                <c:pt idx="44">
                  <c:v>685385637373024.75</c:v>
                </c:pt>
                <c:pt idx="45">
                  <c:v>684610675757891.88</c:v>
                </c:pt>
                <c:pt idx="46">
                  <c:v>683749895914955.13</c:v>
                </c:pt>
                <c:pt idx="47">
                  <c:v>682808708667761.5</c:v>
                </c:pt>
                <c:pt idx="48">
                  <c:v>681792119745176.25</c:v>
                </c:pt>
              </c:numCache>
            </c:numRef>
          </c:val>
          <c:extLst>
            <c:ext xmlns:c16="http://schemas.microsoft.com/office/drawing/2014/chart" uri="{C3380CC4-5D6E-409C-BE32-E72D297353CC}">
              <c16:uniqueId val="{0000000B-81E8-4E46-8AED-A99935F7C059}"/>
            </c:ext>
          </c:extLst>
        </c:ser>
        <c:ser>
          <c:idx val="12"/>
          <c:order val="12"/>
          <c:tx>
            <c:strRef>
              <c:f>'Predicted Energy Consumption'!$B$300</c:f>
              <c:strCache>
                <c:ptCount val="1"/>
                <c:pt idx="0">
                  <c:v>cement and other nonmetallic minerals 239</c:v>
                </c:pt>
              </c:strCache>
            </c:strRef>
          </c:tx>
          <c:spPr>
            <a:solidFill>
              <a:schemeClr val="accent1">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Consumption'!$C$300:$AY$300</c:f>
              <c:numCache>
                <c:formatCode>0.00E+00</c:formatCode>
                <c:ptCount val="49"/>
                <c:pt idx="0">
                  <c:v>1490178553106.928</c:v>
                </c:pt>
                <c:pt idx="1">
                  <c:v>1251525973719.78</c:v>
                </c:pt>
                <c:pt idx="2">
                  <c:v>1189237707179.1982</c:v>
                </c:pt>
                <c:pt idx="3">
                  <c:v>1748035139561.5691</c:v>
                </c:pt>
                <c:pt idx="4">
                  <c:v>1269822161547.1826</c:v>
                </c:pt>
                <c:pt idx="5">
                  <c:v>1274631290845.8828</c:v>
                </c:pt>
                <c:pt idx="6">
                  <c:v>1421574128042.6055</c:v>
                </c:pt>
                <c:pt idx="7">
                  <c:v>1715189200647.5298</c:v>
                </c:pt>
                <c:pt idx="8">
                  <c:v>1405635824871.2615</c:v>
                </c:pt>
                <c:pt idx="9">
                  <c:v>1296096829639.8877</c:v>
                </c:pt>
                <c:pt idx="10">
                  <c:v>1148430765332.7075</c:v>
                </c:pt>
                <c:pt idx="11">
                  <c:v>1003002561083.3586</c:v>
                </c:pt>
                <c:pt idx="12">
                  <c:v>861446795991.62378</c:v>
                </c:pt>
                <c:pt idx="13">
                  <c:v>724816204415.05298</c:v>
                </c:pt>
                <c:pt idx="14">
                  <c:v>634359365895.95215</c:v>
                </c:pt>
                <c:pt idx="15">
                  <c:v>616533291261.08997</c:v>
                </c:pt>
                <c:pt idx="16">
                  <c:v>598312022929.6062</c:v>
                </c:pt>
                <c:pt idx="17">
                  <c:v>579818486622.89087</c:v>
                </c:pt>
                <c:pt idx="18">
                  <c:v>561153084799.48206</c:v>
                </c:pt>
                <c:pt idx="19">
                  <c:v>542398067597.28821</c:v>
                </c:pt>
                <c:pt idx="20">
                  <c:v>523620799670.3067</c:v>
                </c:pt>
                <c:pt idx="21">
                  <c:v>504876318511.00885</c:v>
                </c:pt>
                <c:pt idx="22">
                  <c:v>486209400778.66058</c:v>
                </c:pt>
                <c:pt idx="23">
                  <c:v>467656263149.67194</c:v>
                </c:pt>
                <c:pt idx="24">
                  <c:v>449245977552.37872</c:v>
                </c:pt>
                <c:pt idx="25">
                  <c:v>431001655450.3551</c:v>
                </c:pt>
                <c:pt idx="26">
                  <c:v>412941441429.48785</c:v>
                </c:pt>
                <c:pt idx="27">
                  <c:v>395079347469.224</c:v>
                </c:pt>
                <c:pt idx="28">
                  <c:v>377425953327.7027</c:v>
                </c:pt>
                <c:pt idx="29">
                  <c:v>359988994138.84033</c:v>
                </c:pt>
                <c:pt idx="30">
                  <c:v>342773852950.59851</c:v>
                </c:pt>
                <c:pt idx="31">
                  <c:v>325783973190.99542</c:v>
                </c:pt>
                <c:pt idx="32">
                  <c:v>309021203754.27618</c:v>
                </c:pt>
                <c:pt idx="33">
                  <c:v>292486087453.89459</c:v>
                </c:pt>
                <c:pt idx="34">
                  <c:v>276178101929.30841</c:v>
                </c:pt>
                <c:pt idx="35">
                  <c:v>260095860676.76038</c:v>
                </c:pt>
                <c:pt idx="36">
                  <c:v>244237280666.32678</c:v>
                </c:pt>
                <c:pt idx="37">
                  <c:v>228599721980.57541</c:v>
                </c:pt>
                <c:pt idx="38">
                  <c:v>213180104039.42441</c:v>
                </c:pt>
                <c:pt idx="39">
                  <c:v>197975002239.67209</c:v>
                </c:pt>
                <c:pt idx="40">
                  <c:v>182980728216.90674</c:v>
                </c:pt>
                <c:pt idx="41">
                  <c:v>168193396415.28769</c:v>
                </c:pt>
                <c:pt idx="42">
                  <c:v>153608979212.05972</c:v>
                </c:pt>
                <c:pt idx="43">
                  <c:v>139223352476.00253</c:v>
                </c:pt>
                <c:pt idx="44">
                  <c:v>133092921917.48634</c:v>
                </c:pt>
                <c:pt idx="45">
                  <c:v>133195454746.70068</c:v>
                </c:pt>
                <c:pt idx="46">
                  <c:v>133289492700.15839</c:v>
                </c:pt>
                <c:pt idx="47">
                  <c:v>133375696757.94609</c:v>
                </c:pt>
                <c:pt idx="48">
                  <c:v>133454672252.16275</c:v>
                </c:pt>
              </c:numCache>
            </c:numRef>
          </c:val>
          <c:extLst>
            <c:ext xmlns:c16="http://schemas.microsoft.com/office/drawing/2014/chart" uri="{C3380CC4-5D6E-409C-BE32-E72D297353CC}">
              <c16:uniqueId val="{0000000C-81E8-4E46-8AED-A99935F7C059}"/>
            </c:ext>
          </c:extLst>
        </c:ser>
        <c:ser>
          <c:idx val="13"/>
          <c:order val="13"/>
          <c:tx>
            <c:strRef>
              <c:f>'Predicted Energy Consumption'!$B$301</c:f>
              <c:strCache>
                <c:ptCount val="1"/>
                <c:pt idx="0">
                  <c:v>iron and steel 241</c:v>
                </c:pt>
              </c:strCache>
            </c:strRef>
          </c:tx>
          <c:spPr>
            <a:solidFill>
              <a:schemeClr val="accent2">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Consumption'!$C$301:$AY$301</c:f>
              <c:numCache>
                <c:formatCode>0.00E+00</c:formatCode>
                <c:ptCount val="49"/>
                <c:pt idx="0">
                  <c:v>11090919784009.539</c:v>
                </c:pt>
                <c:pt idx="1">
                  <c:v>15083395348217.82</c:v>
                </c:pt>
                <c:pt idx="2">
                  <c:v>17209804959614.225</c:v>
                </c:pt>
                <c:pt idx="3">
                  <c:v>16613888828728.83</c:v>
                </c:pt>
                <c:pt idx="4">
                  <c:v>15396500763442.996</c:v>
                </c:pt>
                <c:pt idx="5">
                  <c:v>15743923129756.592</c:v>
                </c:pt>
                <c:pt idx="6">
                  <c:v>6688917463468.877</c:v>
                </c:pt>
                <c:pt idx="7">
                  <c:v>6047818985127.6582</c:v>
                </c:pt>
                <c:pt idx="8">
                  <c:v>6715783529374.2979</c:v>
                </c:pt>
                <c:pt idx="9">
                  <c:v>7334430596195.7617</c:v>
                </c:pt>
                <c:pt idx="10">
                  <c:v>7709669524535.166</c:v>
                </c:pt>
                <c:pt idx="11">
                  <c:v>7855467854372.8945</c:v>
                </c:pt>
                <c:pt idx="12">
                  <c:v>7982232187110.7588</c:v>
                </c:pt>
                <c:pt idx="13">
                  <c:v>8094336434356.8984</c:v>
                </c:pt>
                <c:pt idx="14">
                  <c:v>8193037387666.373</c:v>
                </c:pt>
                <c:pt idx="15">
                  <c:v>8279551865299.7979</c:v>
                </c:pt>
                <c:pt idx="16">
                  <c:v>8355033018462.2666</c:v>
                </c:pt>
                <c:pt idx="17">
                  <c:v>8420556348661.7861</c:v>
                </c:pt>
                <c:pt idx="18">
                  <c:v>8477112893024.4229</c:v>
                </c:pt>
                <c:pt idx="19">
                  <c:v>8525607495902.7412</c:v>
                </c:pt>
                <c:pt idx="20">
                  <c:v>8566860535237.0449</c:v>
                </c:pt>
                <c:pt idx="21">
                  <c:v>8601611868721.8906</c:v>
                </c:pt>
                <c:pt idx="22">
                  <c:v>8630526093155.0801</c:v>
                </c:pt>
                <c:pt idx="23">
                  <c:v>8654198470653.1797</c:v>
                </c:pt>
                <c:pt idx="24">
                  <c:v>8673161075167.751</c:v>
                </c:pt>
                <c:pt idx="25">
                  <c:v>8687888861973.6777</c:v>
                </c:pt>
                <c:pt idx="26">
                  <c:v>8698805471707.2373</c:v>
                </c:pt>
                <c:pt idx="27">
                  <c:v>8706288658235.7529</c:v>
                </c:pt>
                <c:pt idx="28">
                  <c:v>8710675283798.2734</c:v>
                </c:pt>
                <c:pt idx="29">
                  <c:v>8712265861599.7969</c:v>
                </c:pt>
                <c:pt idx="30">
                  <c:v>8711328650148.2871</c:v>
                </c:pt>
                <c:pt idx="31">
                  <c:v>8708103318713.5762</c:v>
                </c:pt>
                <c:pt idx="32">
                  <c:v>8702804212062.1191</c:v>
                </c:pt>
                <c:pt idx="33">
                  <c:v>8695623247062.9248</c:v>
                </c:pt>
                <c:pt idx="34">
                  <c:v>8686732475295.793</c:v>
                </c:pt>
                <c:pt idx="35">
                  <c:v>8676286345450.6563</c:v>
                </c:pt>
                <c:pt idx="36">
                  <c:v>8664423697794.9141</c:v>
                </c:pt>
                <c:pt idx="37">
                  <c:v>8651269520808.1338</c:v>
                </c:pt>
                <c:pt idx="38">
                  <c:v>8636936497572.7451</c:v>
                </c:pt>
                <c:pt idx="39">
                  <c:v>8621526366891.043</c:v>
                </c:pt>
                <c:pt idx="40">
                  <c:v>8605131121512.5986</c:v>
                </c:pt>
                <c:pt idx="41">
                  <c:v>8587834063397.7158</c:v>
                </c:pt>
                <c:pt idx="42">
                  <c:v>8569710733650.7168</c:v>
                </c:pt>
                <c:pt idx="43">
                  <c:v>8550829732665.6143</c:v>
                </c:pt>
                <c:pt idx="44">
                  <c:v>8531253444136.8584</c:v>
                </c:pt>
                <c:pt idx="45">
                  <c:v>8511038674897.4961</c:v>
                </c:pt>
                <c:pt idx="46">
                  <c:v>8490237221047.7588</c:v>
                </c:pt>
                <c:pt idx="47">
                  <c:v>8468896369511.2305</c:v>
                </c:pt>
                <c:pt idx="48">
                  <c:v>8447059342991.8555</c:v>
                </c:pt>
              </c:numCache>
            </c:numRef>
          </c:val>
          <c:extLst>
            <c:ext xmlns:c16="http://schemas.microsoft.com/office/drawing/2014/chart" uri="{C3380CC4-5D6E-409C-BE32-E72D297353CC}">
              <c16:uniqueId val="{0000000D-81E8-4E46-8AED-A99935F7C059}"/>
            </c:ext>
          </c:extLst>
        </c:ser>
        <c:ser>
          <c:idx val="14"/>
          <c:order val="14"/>
          <c:tx>
            <c:strRef>
              <c:f>'Predicted Energy Consumption'!$B$302</c:f>
              <c:strCache>
                <c:ptCount val="1"/>
                <c:pt idx="0">
                  <c:v>other metals 242</c:v>
                </c:pt>
              </c:strCache>
            </c:strRef>
          </c:tx>
          <c:spPr>
            <a:solidFill>
              <a:schemeClr val="accent3">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Consumption'!$C$302:$AY$302</c:f>
              <c:numCache>
                <c:formatCode>0.00E+00</c:formatCode>
                <c:ptCount val="49"/>
                <c:pt idx="0">
                  <c:v>100519037072776.75</c:v>
                </c:pt>
                <c:pt idx="1">
                  <c:v>88492922246722.75</c:v>
                </c:pt>
                <c:pt idx="2">
                  <c:v>79079339638749.922</c:v>
                </c:pt>
                <c:pt idx="3">
                  <c:v>82109313360046.297</c:v>
                </c:pt>
                <c:pt idx="4">
                  <c:v>84347933334524.422</c:v>
                </c:pt>
                <c:pt idx="5">
                  <c:v>80239830905634.031</c:v>
                </c:pt>
                <c:pt idx="6">
                  <c:v>92587169200568.859</c:v>
                </c:pt>
                <c:pt idx="7">
                  <c:v>90518335688105.984</c:v>
                </c:pt>
                <c:pt idx="8">
                  <c:v>89647814663081.578</c:v>
                </c:pt>
                <c:pt idx="9">
                  <c:v>98466532694229.469</c:v>
                </c:pt>
                <c:pt idx="10">
                  <c:v>99377867381613.359</c:v>
                </c:pt>
                <c:pt idx="11">
                  <c:v>99567308863414.422</c:v>
                </c:pt>
                <c:pt idx="12">
                  <c:v>99597923469643.531</c:v>
                </c:pt>
                <c:pt idx="13">
                  <c:v>99487621205003.813</c:v>
                </c:pt>
                <c:pt idx="14">
                  <c:v>99253321138134.688</c:v>
                </c:pt>
                <c:pt idx="15">
                  <c:v>98910755144763.281</c:v>
                </c:pt>
                <c:pt idx="16">
                  <c:v>98474334965635.25</c:v>
                </c:pt>
                <c:pt idx="17">
                  <c:v>97957096274733.75</c:v>
                </c:pt>
                <c:pt idx="18">
                  <c:v>97370707422812.609</c:v>
                </c:pt>
                <c:pt idx="19">
                  <c:v>96725524686680.031</c:v>
                </c:pt>
                <c:pt idx="20">
                  <c:v>96030677208117.172</c:v>
                </c:pt>
                <c:pt idx="21">
                  <c:v>95294168259659.563</c:v>
                </c:pt>
                <c:pt idx="22">
                  <c:v>94522983073651.328</c:v>
                </c:pt>
                <c:pt idx="23">
                  <c:v>93723196541901.078</c:v>
                </c:pt>
                <c:pt idx="24">
                  <c:v>92900076484026.344</c:v>
                </c:pt>
                <c:pt idx="25">
                  <c:v>92058179941995.406</c:v>
                </c:pt>
                <c:pt idx="26">
                  <c:v>91201441198987.75</c:v>
                </c:pt>
                <c:pt idx="27">
                  <c:v>90333251061681.016</c:v>
                </c:pt>
                <c:pt idx="28">
                  <c:v>89456527490937.641</c:v>
                </c:pt>
                <c:pt idx="29">
                  <c:v>88573778000600.344</c:v>
                </c:pt>
                <c:pt idx="30">
                  <c:v>87687154432059.906</c:v>
                </c:pt>
                <c:pt idx="31">
                  <c:v>86798500800949.172</c:v>
                </c:pt>
                <c:pt idx="32">
                  <c:v>85909394936037.125</c:v>
                </c:pt>
                <c:pt idx="33">
                  <c:v>85021184613343.969</c:v>
                </c:pt>
                <c:pt idx="34">
                  <c:v>84135018847350.891</c:v>
                </c:pt>
                <c:pt idx="35">
                  <c:v>83251874947299.031</c:v>
                </c:pt>
                <c:pt idx="36">
                  <c:v>82372581887328.359</c:v>
                </c:pt>
                <c:pt idx="37">
                  <c:v>81497840479426.641</c:v>
                </c:pt>
                <c:pt idx="38">
                  <c:v>80628240780696.578</c:v>
                </c:pt>
                <c:pt idx="39">
                  <c:v>79764277112961.922</c:v>
                </c:pt>
                <c:pt idx="40">
                  <c:v>78906361023998.875</c:v>
                </c:pt>
                <c:pt idx="41">
                  <c:v>78054832476030.625</c:v>
                </c:pt>
                <c:pt idx="42">
                  <c:v>77209969508398.688</c:v>
                </c:pt>
                <c:pt idx="43">
                  <c:v>76371996587343.906</c:v>
                </c:pt>
                <c:pt idx="44">
                  <c:v>75541091826170.078</c:v>
                </c:pt>
                <c:pt idx="45">
                  <c:v>74717393233313.625</c:v>
                </c:pt>
                <c:pt idx="46">
                  <c:v>73901004123596.313</c:v>
                </c:pt>
                <c:pt idx="47">
                  <c:v>73091997808745.953</c:v>
                </c:pt>
                <c:pt idx="48">
                  <c:v>72290421666781.734</c:v>
                </c:pt>
              </c:numCache>
            </c:numRef>
          </c:val>
          <c:extLst>
            <c:ext xmlns:c16="http://schemas.microsoft.com/office/drawing/2014/chart" uri="{C3380CC4-5D6E-409C-BE32-E72D297353CC}">
              <c16:uniqueId val="{0000000E-81E8-4E46-8AED-A99935F7C059}"/>
            </c:ext>
          </c:extLst>
        </c:ser>
        <c:ser>
          <c:idx val="15"/>
          <c:order val="15"/>
          <c:tx>
            <c:strRef>
              <c:f>'Predicted Energy Consumption'!$B$303</c:f>
              <c:strCache>
                <c:ptCount val="1"/>
                <c:pt idx="0">
                  <c:v>metal products except machinery and vehicles 25</c:v>
                </c:pt>
              </c:strCache>
            </c:strRef>
          </c:tx>
          <c:spPr>
            <a:solidFill>
              <a:schemeClr val="accent4">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Consumption'!$C$303:$AY$303</c:f>
              <c:numCache>
                <c:formatCode>0.00E+00</c:formatCode>
                <c:ptCount val="49"/>
                <c:pt idx="0">
                  <c:v>3411675694703.7451</c:v>
                </c:pt>
                <c:pt idx="1">
                  <c:v>3847338887320.5156</c:v>
                </c:pt>
                <c:pt idx="2">
                  <c:v>3271037831788.7158</c:v>
                </c:pt>
                <c:pt idx="3">
                  <c:v>4071705303562.8394</c:v>
                </c:pt>
                <c:pt idx="4">
                  <c:v>4237699359706.8823</c:v>
                </c:pt>
                <c:pt idx="5">
                  <c:v>3101002093870.1968</c:v>
                </c:pt>
                <c:pt idx="6">
                  <c:v>1647343787535.0391</c:v>
                </c:pt>
                <c:pt idx="7">
                  <c:v>1265101937494.5889</c:v>
                </c:pt>
                <c:pt idx="8">
                  <c:v>592716868969.54321</c:v>
                </c:pt>
                <c:pt idx="9">
                  <c:v>663004184149.41711</c:v>
                </c:pt>
                <c:pt idx="10">
                  <c:v>672874987187.82495</c:v>
                </c:pt>
                <c:pt idx="11">
                  <c:v>681276836622.02112</c:v>
                </c:pt>
                <c:pt idx="12">
                  <c:v>688330993313.27515</c:v>
                </c:pt>
                <c:pt idx="13">
                  <c:v>694159616720.19019</c:v>
                </c:pt>
                <c:pt idx="14">
                  <c:v>698881590847.33838</c:v>
                </c:pt>
                <c:pt idx="15">
                  <c:v>702609762855.13916</c:v>
                </c:pt>
                <c:pt idx="16">
                  <c:v>705449283569.3512</c:v>
                </c:pt>
                <c:pt idx="17">
                  <c:v>707496768971.58521</c:v>
                </c:pt>
                <c:pt idx="18">
                  <c:v>708840047365.37195</c:v>
                </c:pt>
                <c:pt idx="19">
                  <c:v>709558305314.99585</c:v>
                </c:pt>
                <c:pt idx="20">
                  <c:v>709722489880.76624</c:v>
                </c:pt>
                <c:pt idx="21">
                  <c:v>709395862273.65637</c:v>
                </c:pt>
                <c:pt idx="22">
                  <c:v>708634628220.35107</c:v>
                </c:pt>
                <c:pt idx="23">
                  <c:v>707488593610.25488</c:v>
                </c:pt>
                <c:pt idx="24">
                  <c:v>706001811411.87927</c:v>
                </c:pt>
                <c:pt idx="25">
                  <c:v>704213198529.63757</c:v>
                </c:pt>
                <c:pt idx="26">
                  <c:v>702157110279.05505</c:v>
                </c:pt>
                <c:pt idx="27">
                  <c:v>699863866389.27136</c:v>
                </c:pt>
                <c:pt idx="28">
                  <c:v>697360226625.96704</c:v>
                </c:pt>
                <c:pt idx="29">
                  <c:v>694669816834.06836</c:v>
                </c:pt>
                <c:pt idx="30">
                  <c:v>691813507859.35486</c:v>
                </c:pt>
                <c:pt idx="31">
                  <c:v>688809750742.01184</c:v>
                </c:pt>
                <c:pt idx="32">
                  <c:v>685674872017.18005</c:v>
                </c:pt>
                <c:pt idx="33">
                  <c:v>682423333074.9436</c:v>
                </c:pt>
                <c:pt idx="34">
                  <c:v>679067957444.11914</c:v>
                </c:pt>
                <c:pt idx="35">
                  <c:v>675620129652.46753</c:v>
                </c:pt>
                <c:pt idx="36">
                  <c:v>672089969036.82947</c:v>
                </c:pt>
                <c:pt idx="37">
                  <c:v>668486481567.96973</c:v>
                </c:pt>
                <c:pt idx="38">
                  <c:v>664817692440.5365</c:v>
                </c:pt>
                <c:pt idx="39">
                  <c:v>661090761874.00317</c:v>
                </c:pt>
                <c:pt idx="40">
                  <c:v>657312086284.42126</c:v>
                </c:pt>
                <c:pt idx="41">
                  <c:v>653487386724.06128</c:v>
                </c:pt>
                <c:pt idx="42">
                  <c:v>649621786248.42017</c:v>
                </c:pt>
                <c:pt idx="43">
                  <c:v>645719877657.61523</c:v>
                </c:pt>
                <c:pt idx="44">
                  <c:v>641785782870.88525</c:v>
                </c:pt>
                <c:pt idx="45">
                  <c:v>637823205027.29517</c:v>
                </c:pt>
                <c:pt idx="46">
                  <c:v>633835474260.48743</c:v>
                </c:pt>
                <c:pt idx="47">
                  <c:v>629825587968.96436</c:v>
                </c:pt>
                <c:pt idx="48">
                  <c:v>625796246293.07715</c:v>
                </c:pt>
              </c:numCache>
            </c:numRef>
          </c:val>
          <c:extLst>
            <c:ext xmlns:c16="http://schemas.microsoft.com/office/drawing/2014/chart" uri="{C3380CC4-5D6E-409C-BE32-E72D297353CC}">
              <c16:uniqueId val="{0000000F-81E8-4E46-8AED-A99935F7C059}"/>
            </c:ext>
          </c:extLst>
        </c:ser>
        <c:ser>
          <c:idx val="16"/>
          <c:order val="16"/>
          <c:tx>
            <c:strRef>
              <c:f>'Predicted Energy Consumption'!$B$304</c:f>
              <c:strCache>
                <c:ptCount val="1"/>
                <c:pt idx="0">
                  <c:v>computers and electronics 26</c:v>
                </c:pt>
              </c:strCache>
            </c:strRef>
          </c:tx>
          <c:spPr>
            <a:solidFill>
              <a:schemeClr val="accent5">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Consumption'!$C$304:$AY$304</c:f>
              <c:numCache>
                <c:formatCode>0.00E+00</c:formatCode>
                <c:ptCount val="49"/>
                <c:pt idx="0">
                  <c:v>2073198873784.7383</c:v>
                </c:pt>
                <c:pt idx="1">
                  <c:v>2074479753844.3105</c:v>
                </c:pt>
                <c:pt idx="2">
                  <c:v>2162066491551.1345</c:v>
                </c:pt>
                <c:pt idx="3">
                  <c:v>2060473765440.9482</c:v>
                </c:pt>
                <c:pt idx="4">
                  <c:v>1538782330812.1558</c:v>
                </c:pt>
                <c:pt idx="5">
                  <c:v>1247526943715.8232</c:v>
                </c:pt>
                <c:pt idx="6">
                  <c:v>488022126980.29211</c:v>
                </c:pt>
                <c:pt idx="7">
                  <c:v>337871687077.03961</c:v>
                </c:pt>
                <c:pt idx="8">
                  <c:v>429730615682.57263</c:v>
                </c:pt>
                <c:pt idx="9">
                  <c:v>481426273530.22797</c:v>
                </c:pt>
                <c:pt idx="10">
                  <c:v>460436546843.84406</c:v>
                </c:pt>
                <c:pt idx="11">
                  <c:v>434256000907.30334</c:v>
                </c:pt>
                <c:pt idx="12">
                  <c:v>403660250533.54376</c:v>
                </c:pt>
                <c:pt idx="13">
                  <c:v>369278583633.72815</c:v>
                </c:pt>
                <c:pt idx="14">
                  <c:v>331647317357.68579</c:v>
                </c:pt>
                <c:pt idx="15">
                  <c:v>291235892341.88202</c:v>
                </c:pt>
                <c:pt idx="16">
                  <c:v>287737740950.68201</c:v>
                </c:pt>
                <c:pt idx="17">
                  <c:v>290496546491.82733</c:v>
                </c:pt>
                <c:pt idx="18">
                  <c:v>292739473814.38043</c:v>
                </c:pt>
                <c:pt idx="19">
                  <c:v>294518845156.88519</c:v>
                </c:pt>
                <c:pt idx="20">
                  <c:v>295881643683.12506</c:v>
                </c:pt>
                <c:pt idx="21">
                  <c:v>296870063552.95618</c:v>
                </c:pt>
                <c:pt idx="22">
                  <c:v>297521987188.14301</c:v>
                </c:pt>
                <c:pt idx="23">
                  <c:v>297871412971.57019</c:v>
                </c:pt>
                <c:pt idx="24">
                  <c:v>297948844106.62598</c:v>
                </c:pt>
                <c:pt idx="25">
                  <c:v>297781643649.9234</c:v>
                </c:pt>
                <c:pt idx="26">
                  <c:v>296646057053.0285</c:v>
                </c:pt>
                <c:pt idx="27">
                  <c:v>294675832943.29675</c:v>
                </c:pt>
                <c:pt idx="28">
                  <c:v>292395309853.36719</c:v>
                </c:pt>
                <c:pt idx="29">
                  <c:v>289827037150.36963</c:v>
                </c:pt>
                <c:pt idx="30">
                  <c:v>286991652129.15887</c:v>
                </c:pt>
                <c:pt idx="31">
                  <c:v>283908050331.70056</c:v>
                </c:pt>
                <c:pt idx="32">
                  <c:v>280593543142.45587</c:v>
                </c:pt>
                <c:pt idx="33">
                  <c:v>277064002537.69543</c:v>
                </c:pt>
                <c:pt idx="34">
                  <c:v>273333993297.31146</c:v>
                </c:pt>
                <c:pt idx="35">
                  <c:v>269416893260.28381</c:v>
                </c:pt>
                <c:pt idx="36">
                  <c:v>265325002365.00211</c:v>
                </c:pt>
                <c:pt idx="37">
                  <c:v>261069641296.81714</c:v>
                </c:pt>
                <c:pt idx="38">
                  <c:v>256661240592.22797</c:v>
                </c:pt>
                <c:pt idx="39">
                  <c:v>252109421039.86282</c:v>
                </c:pt>
                <c:pt idx="40">
                  <c:v>247423066186.00415</c:v>
                </c:pt>
                <c:pt idx="41">
                  <c:v>242610387705.88724</c:v>
                </c:pt>
                <c:pt idx="42">
                  <c:v>237678984347.80298</c:v>
                </c:pt>
                <c:pt idx="43">
                  <c:v>232635895099.74542</c:v>
                </c:pt>
                <c:pt idx="44">
                  <c:v>227487647170.76996</c:v>
                </c:pt>
                <c:pt idx="45">
                  <c:v>222240299323.38184</c:v>
                </c:pt>
                <c:pt idx="46">
                  <c:v>216899481040.46649</c:v>
                </c:pt>
                <c:pt idx="47">
                  <c:v>211470427960.87744</c:v>
                </c:pt>
                <c:pt idx="48">
                  <c:v>205958013972.58475</c:v>
                </c:pt>
              </c:numCache>
            </c:numRef>
          </c:val>
          <c:extLst>
            <c:ext xmlns:c16="http://schemas.microsoft.com/office/drawing/2014/chart" uri="{C3380CC4-5D6E-409C-BE32-E72D297353CC}">
              <c16:uniqueId val="{00000010-81E8-4E46-8AED-A99935F7C059}"/>
            </c:ext>
          </c:extLst>
        </c:ser>
        <c:ser>
          <c:idx val="17"/>
          <c:order val="17"/>
          <c:tx>
            <c:strRef>
              <c:f>'Predicted Energy Consumption'!$B$305</c:f>
              <c:strCache>
                <c:ptCount val="1"/>
                <c:pt idx="0">
                  <c:v>appliances and electrical equipment 27</c:v>
                </c:pt>
              </c:strCache>
            </c:strRef>
          </c:tx>
          <c:spPr>
            <a:solidFill>
              <a:schemeClr val="accent6">
                <a:lumMod val="80000"/>
                <a:lumOff val="2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Consumption'!$C$305:$AY$305</c:f>
              <c:numCache>
                <c:formatCode>0.00E+00</c:formatCode>
                <c:ptCount val="49"/>
                <c:pt idx="0">
                  <c:v>2555943365462.5962</c:v>
                </c:pt>
                <c:pt idx="1">
                  <c:v>2690768929436.2949</c:v>
                </c:pt>
                <c:pt idx="2">
                  <c:v>1938465816762.2122</c:v>
                </c:pt>
                <c:pt idx="3">
                  <c:v>2198608064208.165</c:v>
                </c:pt>
                <c:pt idx="4">
                  <c:v>2055083529464.3408</c:v>
                </c:pt>
                <c:pt idx="5">
                  <c:v>2183006046551.9434</c:v>
                </c:pt>
                <c:pt idx="6">
                  <c:v>1750728172352.2031</c:v>
                </c:pt>
                <c:pt idx="7">
                  <c:v>1602214896964.9331</c:v>
                </c:pt>
                <c:pt idx="8">
                  <c:v>1120444950852.6016</c:v>
                </c:pt>
                <c:pt idx="9">
                  <c:v>1168514033534.0156</c:v>
                </c:pt>
                <c:pt idx="10">
                  <c:v>1166000559297.208</c:v>
                </c:pt>
                <c:pt idx="11">
                  <c:v>1113416320894.5066</c:v>
                </c:pt>
                <c:pt idx="12">
                  <c:v>1058713738698.7443</c:v>
                </c:pt>
                <c:pt idx="13">
                  <c:v>1002290106007.6661</c:v>
                </c:pt>
                <c:pt idx="14">
                  <c:v>944508383381.14148</c:v>
                </c:pt>
                <c:pt idx="15">
                  <c:v>885693972170.99219</c:v>
                </c:pt>
                <c:pt idx="16">
                  <c:v>826133891030.24792</c:v>
                </c:pt>
                <c:pt idx="17">
                  <c:v>766077841919.85144</c:v>
                </c:pt>
                <c:pt idx="18">
                  <c:v>705740528277.81824</c:v>
                </c:pt>
                <c:pt idx="19">
                  <c:v>645304682974.87073</c:v>
                </c:pt>
                <c:pt idx="20">
                  <c:v>584924404054.58362</c:v>
                </c:pt>
                <c:pt idx="21">
                  <c:v>524728524496.20514</c:v>
                </c:pt>
                <c:pt idx="22">
                  <c:v>464823843155.47552</c:v>
                </c:pt>
                <c:pt idx="23">
                  <c:v>421035659012.32037</c:v>
                </c:pt>
                <c:pt idx="24">
                  <c:v>424742974976.21887</c:v>
                </c:pt>
                <c:pt idx="25">
                  <c:v>428198707769.70416</c:v>
                </c:pt>
                <c:pt idx="26">
                  <c:v>431423993694.58936</c:v>
                </c:pt>
                <c:pt idx="27">
                  <c:v>434437983624.11639</c:v>
                </c:pt>
                <c:pt idx="28">
                  <c:v>437258024199.08167</c:v>
                </c:pt>
                <c:pt idx="29">
                  <c:v>439899828818.6853</c:v>
                </c:pt>
                <c:pt idx="30">
                  <c:v>442377636623.12915</c:v>
                </c:pt>
                <c:pt idx="31">
                  <c:v>444704358691.76678</c:v>
                </c:pt>
                <c:pt idx="32">
                  <c:v>446891711374.375</c:v>
                </c:pt>
                <c:pt idx="33">
                  <c:v>448950337125.664</c:v>
                </c:pt>
                <c:pt idx="34">
                  <c:v>450889913492.75586</c:v>
                </c:pt>
                <c:pt idx="35">
                  <c:v>452719251064.00665</c:v>
                </c:pt>
                <c:pt idx="36">
                  <c:v>454446381261.91064</c:v>
                </c:pt>
                <c:pt idx="37">
                  <c:v>456078634880.89111</c:v>
                </c:pt>
                <c:pt idx="38">
                  <c:v>457622712251.71613</c:v>
                </c:pt>
                <c:pt idx="39">
                  <c:v>459084745872.11816</c:v>
                </c:pt>
                <c:pt idx="40">
                  <c:v>460470356287.83508</c:v>
                </c:pt>
                <c:pt idx="41">
                  <c:v>461784701946.13855</c:v>
                </c:pt>
                <c:pt idx="42">
                  <c:v>463032523679.84088</c:v>
                </c:pt>
                <c:pt idx="43">
                  <c:v>464218184416.53241</c:v>
                </c:pt>
                <c:pt idx="44">
                  <c:v>465345704647.26471</c:v>
                </c:pt>
                <c:pt idx="45">
                  <c:v>466418794132.35364</c:v>
                </c:pt>
                <c:pt idx="46">
                  <c:v>467440880269.66565</c:v>
                </c:pt>
                <c:pt idx="47">
                  <c:v>468415133503.29333</c:v>
                </c:pt>
                <c:pt idx="48">
                  <c:v>469344490107.34717</c:v>
                </c:pt>
              </c:numCache>
            </c:numRef>
          </c:val>
          <c:extLst>
            <c:ext xmlns:c16="http://schemas.microsoft.com/office/drawing/2014/chart" uri="{C3380CC4-5D6E-409C-BE32-E72D297353CC}">
              <c16:uniqueId val="{00000011-81E8-4E46-8AED-A99935F7C059}"/>
            </c:ext>
          </c:extLst>
        </c:ser>
        <c:ser>
          <c:idx val="18"/>
          <c:order val="18"/>
          <c:tx>
            <c:strRef>
              <c:f>'Predicted Energy Consumption'!$B$306</c:f>
              <c:strCache>
                <c:ptCount val="1"/>
                <c:pt idx="0">
                  <c:v>other machinery 28</c:v>
                </c:pt>
              </c:strCache>
            </c:strRef>
          </c:tx>
          <c:spPr>
            <a:solidFill>
              <a:schemeClr val="accent1">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Consumption'!$C$306:$AY$306</c:f>
              <c:numCache>
                <c:formatCode>0.00E+00</c:formatCode>
                <c:ptCount val="49"/>
                <c:pt idx="0">
                  <c:v>702334952220.77588</c:v>
                </c:pt>
                <c:pt idx="1">
                  <c:v>1332540926624.8796</c:v>
                </c:pt>
                <c:pt idx="2">
                  <c:v>1464103251026.9482</c:v>
                </c:pt>
                <c:pt idx="3">
                  <c:v>1752477274070.3726</c:v>
                </c:pt>
                <c:pt idx="4">
                  <c:v>1099896749541.7422</c:v>
                </c:pt>
                <c:pt idx="5">
                  <c:v>1333181935344.9392</c:v>
                </c:pt>
                <c:pt idx="6">
                  <c:v>146645506965.34216</c:v>
                </c:pt>
                <c:pt idx="7">
                  <c:v>122865154484.47588</c:v>
                </c:pt>
                <c:pt idx="8">
                  <c:v>93866784398.190872</c:v>
                </c:pt>
                <c:pt idx="9">
                  <c:v>27454853499.475887</c:v>
                </c:pt>
                <c:pt idx="10">
                  <c:v>20817902189.327583</c:v>
                </c:pt>
                <c:pt idx="11">
                  <c:v>19912287884.969891</c:v>
                </c:pt>
                <c:pt idx="12">
                  <c:v>18989045013.335308</c:v>
                </c:pt>
                <c:pt idx="13">
                  <c:v>18059304620.91494</c:v>
                </c:pt>
                <c:pt idx="14">
                  <c:v>17130547851.830854</c:v>
                </c:pt>
                <c:pt idx="15">
                  <c:v>16207999110.32885</c:v>
                </c:pt>
                <c:pt idx="16">
                  <c:v>15295386002.694145</c:v>
                </c:pt>
                <c:pt idx="17">
                  <c:v>14395386114.877985</c:v>
                </c:pt>
                <c:pt idx="18">
                  <c:v>13509909371.053673</c:v>
                </c:pt>
                <c:pt idx="19">
                  <c:v>12640288466.064947</c:v>
                </c:pt>
                <c:pt idx="20">
                  <c:v>12304459974.690521</c:v>
                </c:pt>
                <c:pt idx="21">
                  <c:v>12335601607.138489</c:v>
                </c:pt>
                <c:pt idx="22">
                  <c:v>12360889721.200806</c:v>
                </c:pt>
                <c:pt idx="23">
                  <c:v>12381055673.162857</c:v>
                </c:pt>
                <c:pt idx="24">
                  <c:v>12396742457.281286</c:v>
                </c:pt>
                <c:pt idx="25">
                  <c:v>12408514523.543486</c:v>
                </c:pt>
                <c:pt idx="26">
                  <c:v>12416866870.349087</c:v>
                </c:pt>
                <c:pt idx="27">
                  <c:v>12422233329.35338</c:v>
                </c:pt>
                <c:pt idx="28">
                  <c:v>12424994023.371487</c:v>
                </c:pt>
                <c:pt idx="29">
                  <c:v>12425482018.825083</c:v>
                </c:pt>
                <c:pt idx="30">
                  <c:v>12423989218.583864</c:v>
                </c:pt>
                <c:pt idx="31">
                  <c:v>12420771554.259535</c:v>
                </c:pt>
                <c:pt idx="32">
                  <c:v>12416053542.725229</c:v>
                </c:pt>
                <c:pt idx="33">
                  <c:v>12410032272.473009</c:v>
                </c:pt>
                <c:pt idx="34">
                  <c:v>12402880883.215883</c:v>
                </c:pt>
                <c:pt idx="35">
                  <c:v>12394751598.156254</c:v>
                </c:pt>
                <c:pt idx="36">
                  <c:v>12385778363.442373</c:v>
                </c:pt>
                <c:pt idx="37">
                  <c:v>12376079144.065819</c:v>
                </c:pt>
                <c:pt idx="38">
                  <c:v>12365757920.200068</c:v>
                </c:pt>
                <c:pt idx="39">
                  <c:v>12354906422.94385</c:v>
                </c:pt>
                <c:pt idx="40">
                  <c:v>12343605643.74988</c:v>
                </c:pt>
                <c:pt idx="41">
                  <c:v>12331927147.548119</c:v>
                </c:pt>
                <c:pt idx="42">
                  <c:v>12319934215.727089</c:v>
                </c:pt>
                <c:pt idx="43">
                  <c:v>12307682841.722267</c:v>
                </c:pt>
                <c:pt idx="44">
                  <c:v>12295222598.938944</c:v>
                </c:pt>
                <c:pt idx="45">
                  <c:v>12282597398.094727</c:v>
                </c:pt>
                <c:pt idx="46">
                  <c:v>12269846148.755426</c:v>
                </c:pt>
                <c:pt idx="47">
                  <c:v>12257003337.828663</c:v>
                </c:pt>
                <c:pt idx="48">
                  <c:v>12244099536.041252</c:v>
                </c:pt>
              </c:numCache>
            </c:numRef>
          </c:val>
          <c:extLst>
            <c:ext xmlns:c16="http://schemas.microsoft.com/office/drawing/2014/chart" uri="{C3380CC4-5D6E-409C-BE32-E72D297353CC}">
              <c16:uniqueId val="{00000012-81E8-4E46-8AED-A99935F7C059}"/>
            </c:ext>
          </c:extLst>
        </c:ser>
        <c:ser>
          <c:idx val="19"/>
          <c:order val="19"/>
          <c:tx>
            <c:strRef>
              <c:f>'Predicted Energy Consumption'!$B$307</c:f>
              <c:strCache>
                <c:ptCount val="1"/>
                <c:pt idx="0">
                  <c:v>road vehicles 29</c:v>
                </c:pt>
              </c:strCache>
            </c:strRef>
          </c:tx>
          <c:spPr>
            <a:solidFill>
              <a:schemeClr val="accent2">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Consumption'!$C$307:$AY$307</c:f>
              <c:numCache>
                <c:formatCode>0.00E+00</c:formatCode>
                <c:ptCount val="49"/>
                <c:pt idx="0">
                  <c:v>1694903449897.9368</c:v>
                </c:pt>
                <c:pt idx="1">
                  <c:v>1409197058146.2583</c:v>
                </c:pt>
                <c:pt idx="2">
                  <c:v>1235714204134.312</c:v>
                </c:pt>
                <c:pt idx="3">
                  <c:v>1496518691403.8721</c:v>
                </c:pt>
                <c:pt idx="4">
                  <c:v>956234970878.55591</c:v>
                </c:pt>
                <c:pt idx="5">
                  <c:v>980615575943.20715</c:v>
                </c:pt>
                <c:pt idx="6">
                  <c:v>1000371117794.3804</c:v>
                </c:pt>
                <c:pt idx="7">
                  <c:v>940743847825.68616</c:v>
                </c:pt>
                <c:pt idx="8">
                  <c:v>659709910143.61938</c:v>
                </c:pt>
                <c:pt idx="9">
                  <c:v>703332512920.39026</c:v>
                </c:pt>
                <c:pt idx="10">
                  <c:v>691157063976.88293</c:v>
                </c:pt>
                <c:pt idx="11">
                  <c:v>676022853832.00146</c:v>
                </c:pt>
                <c:pt idx="12">
                  <c:v>655282228208.31873</c:v>
                </c:pt>
                <c:pt idx="13">
                  <c:v>618816245527.6781</c:v>
                </c:pt>
                <c:pt idx="14">
                  <c:v>581090793149.71216</c:v>
                </c:pt>
                <c:pt idx="15">
                  <c:v>542429707491.71564</c:v>
                </c:pt>
                <c:pt idx="16">
                  <c:v>503094778973.56409</c:v>
                </c:pt>
                <c:pt idx="17">
                  <c:v>463300166226.71332</c:v>
                </c:pt>
                <c:pt idx="18">
                  <c:v>423222063743.14783</c:v>
                </c:pt>
                <c:pt idx="19">
                  <c:v>383005695569.55762</c:v>
                </c:pt>
                <c:pt idx="20">
                  <c:v>342770675104.62292</c:v>
                </c:pt>
                <c:pt idx="21">
                  <c:v>302615278731.21997</c:v>
                </c:pt>
                <c:pt idx="22">
                  <c:v>262619939651.38467</c:v>
                </c:pt>
                <c:pt idx="23">
                  <c:v>222850146479.91687</c:v>
                </c:pt>
                <c:pt idx="24">
                  <c:v>196484424250.81436</c:v>
                </c:pt>
                <c:pt idx="25">
                  <c:v>198137894954.69769</c:v>
                </c:pt>
                <c:pt idx="26">
                  <c:v>199682725822.91934</c:v>
                </c:pt>
                <c:pt idx="27">
                  <c:v>201127853021.67023</c:v>
                </c:pt>
                <c:pt idx="28">
                  <c:v>202481378732.73529</c:v>
                </c:pt>
                <c:pt idx="29">
                  <c:v>203750649229.82309</c:v>
                </c:pt>
                <c:pt idx="30">
                  <c:v>204942327651.83798</c:v>
                </c:pt>
                <c:pt idx="31">
                  <c:v>206062461063.75906</c:v>
                </c:pt>
                <c:pt idx="32">
                  <c:v>207116541725.6171</c:v>
                </c:pt>
                <c:pt idx="33">
                  <c:v>208109562707.0032</c:v>
                </c:pt>
                <c:pt idx="34">
                  <c:v>209046068120.3504</c:v>
                </c:pt>
                <c:pt idx="35">
                  <c:v>209930198324.8212</c:v>
                </c:pt>
                <c:pt idx="36">
                  <c:v>210765730491.4924</c:v>
                </c:pt>
                <c:pt idx="37">
                  <c:v>211556114932.37039</c:v>
                </c:pt>
                <c:pt idx="38">
                  <c:v>212304507589.89706</c:v>
                </c:pt>
                <c:pt idx="39">
                  <c:v>213013799066.42081</c:v>
                </c:pt>
                <c:pt idx="40">
                  <c:v>213686640549.38779</c:v>
                </c:pt>
                <c:pt idx="41">
                  <c:v>214325466960.7916</c:v>
                </c:pt>
                <c:pt idx="42">
                  <c:v>214932517630.965</c:v>
                </c:pt>
                <c:pt idx="43">
                  <c:v>215509854768.53149</c:v>
                </c:pt>
                <c:pt idx="44">
                  <c:v>216059379971.09274</c:v>
                </c:pt>
                <c:pt idx="45">
                  <c:v>216582848995.68912</c:v>
                </c:pt>
                <c:pt idx="46">
                  <c:v>217081884984.35385</c:v>
                </c:pt>
                <c:pt idx="47">
                  <c:v>217557990318.48694</c:v>
                </c:pt>
                <c:pt idx="48">
                  <c:v>218012557256.18167</c:v>
                </c:pt>
              </c:numCache>
            </c:numRef>
          </c:val>
          <c:extLst>
            <c:ext xmlns:c16="http://schemas.microsoft.com/office/drawing/2014/chart" uri="{C3380CC4-5D6E-409C-BE32-E72D297353CC}">
              <c16:uniqueId val="{00000013-81E8-4E46-8AED-A99935F7C059}"/>
            </c:ext>
          </c:extLst>
        </c:ser>
        <c:ser>
          <c:idx val="20"/>
          <c:order val="20"/>
          <c:tx>
            <c:strRef>
              <c:f>'Predicted Energy Consumption'!$B$308</c:f>
              <c:strCache>
                <c:ptCount val="1"/>
                <c:pt idx="0">
                  <c:v>nonroad vehicles 30</c:v>
                </c:pt>
              </c:strCache>
            </c:strRef>
          </c:tx>
          <c:spPr>
            <a:solidFill>
              <a:schemeClr val="accent3">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Consumption'!$C$308:$AY$308</c:f>
              <c:numCache>
                <c:formatCode>0.00E+00</c:formatCode>
                <c:ptCount val="49"/>
                <c:pt idx="0">
                  <c:v>3962157643123.8213</c:v>
                </c:pt>
                <c:pt idx="1">
                  <c:v>3131774777610.1143</c:v>
                </c:pt>
                <c:pt idx="2">
                  <c:v>1717347001108.9934</c:v>
                </c:pt>
                <c:pt idx="3">
                  <c:v>1705424978213.2388</c:v>
                </c:pt>
                <c:pt idx="4">
                  <c:v>1523188180038.052</c:v>
                </c:pt>
                <c:pt idx="5">
                  <c:v>1903408336155.8538</c:v>
                </c:pt>
                <c:pt idx="6">
                  <c:v>1871118765892.8198</c:v>
                </c:pt>
                <c:pt idx="7">
                  <c:v>710161836456.33545</c:v>
                </c:pt>
                <c:pt idx="8">
                  <c:v>612052243490.23804</c:v>
                </c:pt>
                <c:pt idx="9">
                  <c:v>558049257050.26123</c:v>
                </c:pt>
                <c:pt idx="10">
                  <c:v>558158457684.9198</c:v>
                </c:pt>
                <c:pt idx="11">
                  <c:v>558851285478.50488</c:v>
                </c:pt>
                <c:pt idx="12">
                  <c:v>560392339646.47046</c:v>
                </c:pt>
                <c:pt idx="13">
                  <c:v>562970962889.46692</c:v>
                </c:pt>
                <c:pt idx="14">
                  <c:v>566712274675.20923</c:v>
                </c:pt>
                <c:pt idx="15">
                  <c:v>571688567063.64551</c:v>
                </c:pt>
                <c:pt idx="16">
                  <c:v>577930067879.28674</c:v>
                </c:pt>
                <c:pt idx="17">
                  <c:v>585434529526.16077</c:v>
                </c:pt>
                <c:pt idx="18">
                  <c:v>594175419860.77112</c:v>
                </c:pt>
                <c:pt idx="19">
                  <c:v>604108695635.5896</c:v>
                </c:pt>
                <c:pt idx="20">
                  <c:v>615178257086.68286</c:v>
                </c:pt>
                <c:pt idx="21">
                  <c:v>627320240508.40125</c:v>
                </c:pt>
                <c:pt idx="22">
                  <c:v>640466325342.89099</c:v>
                </c:pt>
                <c:pt idx="23">
                  <c:v>654546229031.62598</c:v>
                </c:pt>
                <c:pt idx="24">
                  <c:v>669489547352.1449</c:v>
                </c:pt>
                <c:pt idx="25">
                  <c:v>685227077115.01172</c:v>
                </c:pt>
                <c:pt idx="26">
                  <c:v>701691736104.29395</c:v>
                </c:pt>
                <c:pt idx="27">
                  <c:v>718819174327.88269</c:v>
                </c:pt>
                <c:pt idx="28">
                  <c:v>736548152133.19519</c:v>
                </c:pt>
                <c:pt idx="29">
                  <c:v>754820744933.39734</c:v>
                </c:pt>
                <c:pt idx="30">
                  <c:v>773582421168.21155</c:v>
                </c:pt>
                <c:pt idx="31">
                  <c:v>792782029458.96667</c:v>
                </c:pt>
                <c:pt idx="32">
                  <c:v>812371722392.51379</c:v>
                </c:pt>
                <c:pt idx="33">
                  <c:v>832306837641.18726</c:v>
                </c:pt>
                <c:pt idx="34">
                  <c:v>852545751875.79248</c:v>
                </c:pt>
                <c:pt idx="35">
                  <c:v>873049718869.28601</c:v>
                </c:pt>
                <c:pt idx="36">
                  <c:v>893782700077.21643</c:v>
                </c:pt>
                <c:pt idx="37">
                  <c:v>914711193615.01782</c:v>
                </c:pt>
                <c:pt idx="38">
                  <c:v>935804065767.43225</c:v>
                </c:pt>
                <c:pt idx="39">
                  <c:v>938961273841.87549</c:v>
                </c:pt>
                <c:pt idx="40">
                  <c:v>937720619054.86304</c:v>
                </c:pt>
                <c:pt idx="41">
                  <c:v>936304875162.276</c:v>
                </c:pt>
                <c:pt idx="42">
                  <c:v>934725789659.14136</c:v>
                </c:pt>
                <c:pt idx="43">
                  <c:v>932994166908.4989</c:v>
                </c:pt>
                <c:pt idx="44">
                  <c:v>931119956728.77771</c:v>
                </c:pt>
                <c:pt idx="45">
                  <c:v>929112333565.6925</c:v>
                </c:pt>
                <c:pt idx="46">
                  <c:v>926979767322.53857</c:v>
                </c:pt>
                <c:pt idx="47">
                  <c:v>924730086800.1604</c:v>
                </c:pt>
                <c:pt idx="48">
                  <c:v>922370536587.66235</c:v>
                </c:pt>
              </c:numCache>
            </c:numRef>
          </c:val>
          <c:extLst>
            <c:ext xmlns:c16="http://schemas.microsoft.com/office/drawing/2014/chart" uri="{C3380CC4-5D6E-409C-BE32-E72D297353CC}">
              <c16:uniqueId val="{00000014-81E8-4E46-8AED-A99935F7C059}"/>
            </c:ext>
          </c:extLst>
        </c:ser>
        <c:ser>
          <c:idx val="21"/>
          <c:order val="21"/>
          <c:tx>
            <c:strRef>
              <c:f>'Predicted Energy Consumption'!$B$309</c:f>
              <c:strCache>
                <c:ptCount val="1"/>
                <c:pt idx="0">
                  <c:v>other manufacturing 31T33</c:v>
                </c:pt>
              </c:strCache>
            </c:strRef>
          </c:tx>
          <c:spPr>
            <a:solidFill>
              <a:schemeClr val="accent4">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Consumption'!$C$309:$AY$309</c:f>
              <c:numCache>
                <c:formatCode>0.00E+00</c:formatCode>
                <c:ptCount val="49"/>
                <c:pt idx="0">
                  <c:v>1576861073278.7275</c:v>
                </c:pt>
                <c:pt idx="1">
                  <c:v>1451538228995.176</c:v>
                </c:pt>
                <c:pt idx="2">
                  <c:v>1346261148165.7583</c:v>
                </c:pt>
                <c:pt idx="3">
                  <c:v>1283515275518.353</c:v>
                </c:pt>
                <c:pt idx="4">
                  <c:v>1115028839468.5459</c:v>
                </c:pt>
                <c:pt idx="5">
                  <c:v>1126019632041.2803</c:v>
                </c:pt>
                <c:pt idx="6">
                  <c:v>1109346201909.5957</c:v>
                </c:pt>
                <c:pt idx="7">
                  <c:v>995951067424.53491</c:v>
                </c:pt>
                <c:pt idx="8">
                  <c:v>841888133220.62537</c:v>
                </c:pt>
                <c:pt idx="9">
                  <c:v>819008944968.72095</c:v>
                </c:pt>
                <c:pt idx="10">
                  <c:v>783900040809.14038</c:v>
                </c:pt>
                <c:pt idx="11">
                  <c:v>750685768107.56323</c:v>
                </c:pt>
                <c:pt idx="12">
                  <c:v>719073107731.4895</c:v>
                </c:pt>
                <c:pt idx="13">
                  <c:v>688857262788.33374</c:v>
                </c:pt>
                <c:pt idx="14">
                  <c:v>659885149480.90491</c:v>
                </c:pt>
                <c:pt idx="15">
                  <c:v>632035462777.40015</c:v>
                </c:pt>
                <c:pt idx="16">
                  <c:v>605207433846.16821</c:v>
                </c:pt>
                <c:pt idx="17">
                  <c:v>579314322194.97278</c:v>
                </c:pt>
                <c:pt idx="18">
                  <c:v>554279555041.79578</c:v>
                </c:pt>
                <c:pt idx="19">
                  <c:v>530034373308.76825</c:v>
                </c:pt>
                <c:pt idx="20">
                  <c:v>506516345843.67798</c:v>
                </c:pt>
                <c:pt idx="21">
                  <c:v>483668388920.95801</c:v>
                </c:pt>
                <c:pt idx="22">
                  <c:v>461438082732.27539</c:v>
                </c:pt>
                <c:pt idx="23">
                  <c:v>439777164779.61102</c:v>
                </c:pt>
                <c:pt idx="24">
                  <c:v>418641130863.55981</c:v>
                </c:pt>
                <c:pt idx="25">
                  <c:v>397988903724.42944</c:v>
                </c:pt>
                <c:pt idx="26">
                  <c:v>377782546377.0835</c:v>
                </c:pt>
                <c:pt idx="27">
                  <c:v>357987006964.91113</c:v>
                </c:pt>
                <c:pt idx="28">
                  <c:v>338569887550.93146</c:v>
                </c:pt>
                <c:pt idx="29">
                  <c:v>319501232421.22986</c:v>
                </c:pt>
                <c:pt idx="30">
                  <c:v>300753333227.61206</c:v>
                </c:pt>
                <c:pt idx="31">
                  <c:v>282300549245.58398</c:v>
                </c:pt>
                <c:pt idx="32">
                  <c:v>264119141522.86792</c:v>
                </c:pt>
                <c:pt idx="33">
                  <c:v>246187119946.75287</c:v>
                </c:pt>
                <c:pt idx="34">
                  <c:v>228484102382.29169</c:v>
                </c:pt>
                <c:pt idx="35">
                  <c:v>210991185093.49799</c:v>
                </c:pt>
                <c:pt idx="36">
                  <c:v>193690823691.76694</c:v>
                </c:pt>
                <c:pt idx="37">
                  <c:v>176566723878.48209</c:v>
                </c:pt>
                <c:pt idx="38">
                  <c:v>159603741271.13654</c:v>
                </c:pt>
                <c:pt idx="39">
                  <c:v>142787789627.78494</c:v>
                </c:pt>
                <c:pt idx="40">
                  <c:v>137452565733.31467</c:v>
                </c:pt>
                <c:pt idx="41">
                  <c:v>139032647967.11877</c:v>
                </c:pt>
                <c:pt idx="42">
                  <c:v>140608704229.22986</c:v>
                </c:pt>
                <c:pt idx="43">
                  <c:v>141872308401.32034</c:v>
                </c:pt>
                <c:pt idx="44">
                  <c:v>141866638031.67841</c:v>
                </c:pt>
                <c:pt idx="45">
                  <c:v>141854902816.17267</c:v>
                </c:pt>
                <c:pt idx="46">
                  <c:v>141837720521.61118</c:v>
                </c:pt>
                <c:pt idx="47">
                  <c:v>141815650149.59009</c:v>
                </c:pt>
                <c:pt idx="48">
                  <c:v>141789198092.58588</c:v>
                </c:pt>
              </c:numCache>
            </c:numRef>
          </c:val>
          <c:extLst>
            <c:ext xmlns:c16="http://schemas.microsoft.com/office/drawing/2014/chart" uri="{C3380CC4-5D6E-409C-BE32-E72D297353CC}">
              <c16:uniqueId val="{00000015-81E8-4E46-8AED-A99935F7C059}"/>
            </c:ext>
          </c:extLst>
        </c:ser>
        <c:ser>
          <c:idx val="22"/>
          <c:order val="22"/>
          <c:tx>
            <c:strRef>
              <c:f>'Predicted Energy Consumption'!$B$310</c:f>
              <c:strCache>
                <c:ptCount val="1"/>
                <c:pt idx="0">
                  <c:v>energy pipelines and gas processing 352T353</c:v>
                </c:pt>
              </c:strCache>
            </c:strRef>
          </c:tx>
          <c:spPr>
            <a:solidFill>
              <a:schemeClr val="accent5">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Consumption'!$C$310:$AY$310</c:f>
              <c:numCache>
                <c:formatCode>0.00E+00</c:formatCode>
                <c:ptCount val="49"/>
                <c:pt idx="0">
                  <c:v>273396332525.90375</c:v>
                </c:pt>
                <c:pt idx="1">
                  <c:v>281323116686.1925</c:v>
                </c:pt>
                <c:pt idx="2">
                  <c:v>230670632270.32013</c:v>
                </c:pt>
                <c:pt idx="3">
                  <c:v>199059699067.11572</c:v>
                </c:pt>
                <c:pt idx="4">
                  <c:v>90444880240.226166</c:v>
                </c:pt>
                <c:pt idx="5">
                  <c:v>43597312881.588211</c:v>
                </c:pt>
                <c:pt idx="6">
                  <c:v>43597312881.588211</c:v>
                </c:pt>
                <c:pt idx="7">
                  <c:v>47481467450.277634</c:v>
                </c:pt>
                <c:pt idx="8">
                  <c:v>3884154568.6894207</c:v>
                </c:pt>
                <c:pt idx="9">
                  <c:v>14334439114001.531</c:v>
                </c:pt>
                <c:pt idx="10">
                  <c:v>22800546167233.672</c:v>
                </c:pt>
                <c:pt idx="11">
                  <c:v>31839292813056.828</c:v>
                </c:pt>
                <c:pt idx="12">
                  <c:v>41336059115507.563</c:v>
                </c:pt>
                <c:pt idx="13">
                  <c:v>51187974610837.406</c:v>
                </c:pt>
                <c:pt idx="14">
                  <c:v>61304502819619.063</c:v>
                </c:pt>
                <c:pt idx="15">
                  <c:v>71607259883243.094</c:v>
                </c:pt>
                <c:pt idx="16">
                  <c:v>82029330694083.063</c:v>
                </c:pt>
                <c:pt idx="17">
                  <c:v>91204025492874.641</c:v>
                </c:pt>
                <c:pt idx="18">
                  <c:v>94909236105398.656</c:v>
                </c:pt>
                <c:pt idx="19">
                  <c:v>98451863648815.297</c:v>
                </c:pt>
                <c:pt idx="20">
                  <c:v>101841012417663.42</c:v>
                </c:pt>
                <c:pt idx="21">
                  <c:v>105085612404397.97</c:v>
                </c:pt>
                <c:pt idx="22">
                  <c:v>108194305197676.22</c:v>
                </c:pt>
                <c:pt idx="23">
                  <c:v>111175368509485.19</c:v>
                </c:pt>
                <c:pt idx="24">
                  <c:v>114036670102336.88</c:v>
                </c:pt>
                <c:pt idx="25">
                  <c:v>116785643683485.77</c:v>
                </c:pt>
                <c:pt idx="26">
                  <c:v>119429280888263.98</c:v>
                </c:pt>
                <c:pt idx="27">
                  <c:v>121974134775813.28</c:v>
                </c:pt>
                <c:pt idx="28">
                  <c:v>124426331322751.69</c:v>
                </c:pt>
                <c:pt idx="29">
                  <c:v>126791586251118</c:v>
                </c:pt>
                <c:pt idx="30">
                  <c:v>129075225198135.86</c:v>
                </c:pt>
                <c:pt idx="31">
                  <c:v>131282205758303.77</c:v>
                </c:pt>
                <c:pt idx="32">
                  <c:v>133417140331515.31</c:v>
                </c:pt>
                <c:pt idx="33">
                  <c:v>135484319018426.48</c:v>
                </c:pt>
                <c:pt idx="34">
                  <c:v>137487732036824.52</c:v>
                </c:pt>
                <c:pt idx="35">
                  <c:v>139431091306950.63</c:v>
                </c:pt>
                <c:pt idx="36">
                  <c:v>141317850982569.06</c:v>
                </c:pt>
                <c:pt idx="37">
                  <c:v>143151226799102.69</c:v>
                </c:pt>
                <c:pt idx="38">
                  <c:v>144934214178385.13</c:v>
                </c:pt>
                <c:pt idx="39">
                  <c:v>146669605077836.13</c:v>
                </c:pt>
                <c:pt idx="40">
                  <c:v>148360003605450.88</c:v>
                </c:pt>
                <c:pt idx="41">
                  <c:v>150007840444438.94</c:v>
                </c:pt>
                <c:pt idx="42">
                  <c:v>151615386145627.81</c:v>
                </c:pt>
                <c:pt idx="43">
                  <c:v>153184763354080.22</c:v>
                </c:pt>
                <c:pt idx="44">
                  <c:v>154717958040545.94</c:v>
                </c:pt>
                <c:pt idx="45">
                  <c:v>156216829809321.53</c:v>
                </c:pt>
                <c:pt idx="46">
                  <c:v>157683121353078.16</c:v>
                </c:pt>
                <c:pt idx="47">
                  <c:v>159118467122798.19</c:v>
                </c:pt>
                <c:pt idx="48">
                  <c:v>160524401277569.75</c:v>
                </c:pt>
              </c:numCache>
            </c:numRef>
          </c:val>
          <c:extLst>
            <c:ext xmlns:c16="http://schemas.microsoft.com/office/drawing/2014/chart" uri="{C3380CC4-5D6E-409C-BE32-E72D297353CC}">
              <c16:uniqueId val="{00000016-81E8-4E46-8AED-A99935F7C059}"/>
            </c:ext>
          </c:extLst>
        </c:ser>
        <c:ser>
          <c:idx val="23"/>
          <c:order val="23"/>
          <c:tx>
            <c:strRef>
              <c:f>'Predicted Energy Consumption'!$B$311</c:f>
              <c:strCache>
                <c:ptCount val="1"/>
                <c:pt idx="0">
                  <c:v>water and waste 36T39</c:v>
                </c:pt>
              </c:strCache>
            </c:strRef>
          </c:tx>
          <c:spPr>
            <a:solidFill>
              <a:schemeClr val="accent6">
                <a:lumMod val="8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Consumption'!$C$311:$AY$311</c:f>
              <c:numCache>
                <c:formatCode>0.00E+00</c:formatCode>
                <c:ptCount val="49"/>
                <c:pt idx="0">
                  <c:v>478778066582.92078</c:v>
                </c:pt>
                <c:pt idx="1">
                  <c:v>169158059262.92908</c:v>
                </c:pt>
                <c:pt idx="2">
                  <c:v>597759066498.70715</c:v>
                </c:pt>
                <c:pt idx="3">
                  <c:v>322847363957.08344</c:v>
                </c:pt>
                <c:pt idx="4">
                  <c:v>261583877289.5293</c:v>
                </c:pt>
                <c:pt idx="5">
                  <c:v>494873991741.76416</c:v>
                </c:pt>
                <c:pt idx="6">
                  <c:v>416076930903.70526</c:v>
                </c:pt>
                <c:pt idx="7">
                  <c:v>558838283300.35803</c:v>
                </c:pt>
                <c:pt idx="8">
                  <c:v>1127263262887.9314</c:v>
                </c:pt>
                <c:pt idx="9">
                  <c:v>1165956146152.4495</c:v>
                </c:pt>
                <c:pt idx="10">
                  <c:v>1213472872965.6267</c:v>
                </c:pt>
                <c:pt idx="11">
                  <c:v>1256924004406.6677</c:v>
                </c:pt>
                <c:pt idx="12">
                  <c:v>1296469747899.6558</c:v>
                </c:pt>
                <c:pt idx="13">
                  <c:v>1332301330000.6833</c:v>
                </c:pt>
                <c:pt idx="14">
                  <c:v>1364628360773.2234</c:v>
                </c:pt>
                <c:pt idx="15">
                  <c:v>1393668942373.4299</c:v>
                </c:pt>
                <c:pt idx="16">
                  <c:v>1419642233839.3447</c:v>
                </c:pt>
                <c:pt idx="17">
                  <c:v>1442763090746.0188</c:v>
                </c:pt>
                <c:pt idx="18">
                  <c:v>1463238384030.0076</c:v>
                </c:pt>
                <c:pt idx="19">
                  <c:v>1481264631600.1616</c:v>
                </c:pt>
                <c:pt idx="20">
                  <c:v>1497026625787.9595</c:v>
                </c:pt>
                <c:pt idx="21">
                  <c:v>1510696794832.4634</c:v>
                </c:pt>
                <c:pt idx="22">
                  <c:v>1522435089424.2544</c:v>
                </c:pt>
                <c:pt idx="23">
                  <c:v>1532389231993.769</c:v>
                </c:pt>
                <c:pt idx="24">
                  <c:v>1540695205573.3748</c:v>
                </c:pt>
                <c:pt idx="25">
                  <c:v>1547477890741.1265</c:v>
                </c:pt>
                <c:pt idx="26">
                  <c:v>1552851784107.9519</c:v>
                </c:pt>
                <c:pt idx="27">
                  <c:v>1556921751046.738</c:v>
                </c:pt>
                <c:pt idx="28">
                  <c:v>1559783779924.7615</c:v>
                </c:pt>
                <c:pt idx="29">
                  <c:v>1561525715944.7795</c:v>
                </c:pt>
                <c:pt idx="30">
                  <c:v>1562227960648.9397</c:v>
                </c:pt>
                <c:pt idx="31">
                  <c:v>1561964128872.7468</c:v>
                </c:pt>
                <c:pt idx="32">
                  <c:v>1560801658996.1563</c:v>
                </c:pt>
                <c:pt idx="33">
                  <c:v>1558802375153.4861</c:v>
                </c:pt>
                <c:pt idx="34">
                  <c:v>1556023001961.1506</c:v>
                </c:pt>
                <c:pt idx="35">
                  <c:v>1552515633552.7241</c:v>
                </c:pt>
                <c:pt idx="36">
                  <c:v>1548328159462.9163</c:v>
                </c:pt>
                <c:pt idx="37">
                  <c:v>1543504650315.677</c:v>
                </c:pt>
                <c:pt idx="38">
                  <c:v>1538085706450.2593</c:v>
                </c:pt>
                <c:pt idx="39">
                  <c:v>1532108772637.8865</c:v>
                </c:pt>
                <c:pt idx="40">
                  <c:v>1525608421956.5542</c:v>
                </c:pt>
                <c:pt idx="41">
                  <c:v>1518616611739.5847</c:v>
                </c:pt>
                <c:pt idx="42">
                  <c:v>1511162914324.8638</c:v>
                </c:pt>
                <c:pt idx="43">
                  <c:v>1503274725123.5212</c:v>
                </c:pt>
                <c:pt idx="44">
                  <c:v>1494977450313.6904</c:v>
                </c:pt>
                <c:pt idx="45">
                  <c:v>1486294676254.7061</c:v>
                </c:pt>
                <c:pt idx="46">
                  <c:v>1477248322516.1287</c:v>
                </c:pt>
                <c:pt idx="47">
                  <c:v>1467858780226.6228</c:v>
                </c:pt>
                <c:pt idx="48">
                  <c:v>1458145037272.6348</c:v>
                </c:pt>
              </c:numCache>
            </c:numRef>
          </c:val>
          <c:extLst>
            <c:ext xmlns:c16="http://schemas.microsoft.com/office/drawing/2014/chart" uri="{C3380CC4-5D6E-409C-BE32-E72D297353CC}">
              <c16:uniqueId val="{00000017-81E8-4E46-8AED-A99935F7C059}"/>
            </c:ext>
          </c:extLst>
        </c:ser>
        <c:ser>
          <c:idx val="24"/>
          <c:order val="24"/>
          <c:tx>
            <c:strRef>
              <c:f>'Predicted Energy Consumption'!$B$312</c:f>
              <c:strCache>
                <c:ptCount val="1"/>
                <c:pt idx="0">
                  <c:v>construction 41T43</c:v>
                </c:pt>
              </c:strCache>
            </c:strRef>
          </c:tx>
          <c:spPr>
            <a:solidFill>
              <a:schemeClr val="accent1">
                <a:lumMod val="60000"/>
                <a:lumOff val="40000"/>
              </a:schemeClr>
            </a:solidFill>
            <a:ln>
              <a:noFill/>
            </a:ln>
            <a:effectLst/>
          </c:spPr>
          <c:cat>
            <c:numRef>
              <c:f>'Predicted Energy Consumption'!$C$1:$AY$1</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cat>
          <c:val>
            <c:numRef>
              <c:f>'Predicted Energy Consumption'!$C$312:$AY$312</c:f>
              <c:numCache>
                <c:formatCode>0.00E+00</c:formatCode>
                <c:ptCount val="49"/>
                <c:pt idx="0">
                  <c:v>710837894505774.25</c:v>
                </c:pt>
                <c:pt idx="1">
                  <c:v>807882008900287.13</c:v>
                </c:pt>
                <c:pt idx="2">
                  <c:v>849672347677139.63</c:v>
                </c:pt>
                <c:pt idx="3">
                  <c:v>885810625001510.75</c:v>
                </c:pt>
                <c:pt idx="4">
                  <c:v>953458560132148.5</c:v>
                </c:pt>
                <c:pt idx="5">
                  <c:v>1010015008589355.8</c:v>
                </c:pt>
                <c:pt idx="6">
                  <c:v>1055251711366749.1</c:v>
                </c:pt>
                <c:pt idx="7">
                  <c:v>1107693315097963.9</c:v>
                </c:pt>
                <c:pt idx="8">
                  <c:v>1163584072065948.3</c:v>
                </c:pt>
                <c:pt idx="9">
                  <c:v>1244620025428535</c:v>
                </c:pt>
                <c:pt idx="10">
                  <c:v>1303767912847887.5</c:v>
                </c:pt>
                <c:pt idx="11">
                  <c:v>1362692957126232.8</c:v>
                </c:pt>
                <c:pt idx="12">
                  <c:v>1420792873855518.5</c:v>
                </c:pt>
                <c:pt idx="13">
                  <c:v>1478947228683789</c:v>
                </c:pt>
                <c:pt idx="14">
                  <c:v>1536284566891910.3</c:v>
                </c:pt>
                <c:pt idx="15">
                  <c:v>1592994215474610</c:v>
                </c:pt>
                <c:pt idx="16">
                  <c:v>1649257393457208.8</c:v>
                </c:pt>
                <c:pt idx="17">
                  <c:v>1704507491628415</c:v>
                </c:pt>
                <c:pt idx="18">
                  <c:v>1759246007795564</c:v>
                </c:pt>
                <c:pt idx="19">
                  <c:v>1813152208636033.3</c:v>
                </c:pt>
                <c:pt idx="20">
                  <c:v>1865900841506200.8</c:v>
                </c:pt>
                <c:pt idx="21">
                  <c:v>1918025611728876.3</c:v>
                </c:pt>
                <c:pt idx="22">
                  <c:v>1969143660992411.5</c:v>
                </c:pt>
                <c:pt idx="23">
                  <c:v>2019079352191070</c:v>
                </c:pt>
                <c:pt idx="24">
                  <c:v>2068199773084242.8</c:v>
                </c:pt>
                <c:pt idx="25">
                  <c:v>2116200696174504</c:v>
                </c:pt>
                <c:pt idx="26">
                  <c:v>2163407183686049.3</c:v>
                </c:pt>
                <c:pt idx="27">
                  <c:v>2209438597222135.3</c:v>
                </c:pt>
                <c:pt idx="28">
                  <c:v>2254246752323018</c:v>
                </c:pt>
                <c:pt idx="29">
                  <c:v>2298145064066677.5</c:v>
                </c:pt>
                <c:pt idx="30">
                  <c:v>2340959967872926</c:v>
                </c:pt>
                <c:pt idx="31">
                  <c:v>2382706935680493.5</c:v>
                </c:pt>
                <c:pt idx="32">
                  <c:v>2423307306085552</c:v>
                </c:pt>
                <c:pt idx="33">
                  <c:v>2462949689162926</c:v>
                </c:pt>
                <c:pt idx="34">
                  <c:v>2501698200467732</c:v>
                </c:pt>
                <c:pt idx="35">
                  <c:v>2539306468814928</c:v>
                </c:pt>
                <c:pt idx="36">
                  <c:v>2575916150361398.5</c:v>
                </c:pt>
                <c:pt idx="37">
                  <c:v>2611815072810824.5</c:v>
                </c:pt>
                <c:pt idx="38">
                  <c:v>2646725738876532</c:v>
                </c:pt>
                <c:pt idx="39">
                  <c:v>2680872975608588.5</c:v>
                </c:pt>
                <c:pt idx="40">
                  <c:v>2714272791353883.5</c:v>
                </c:pt>
                <c:pt idx="41">
                  <c:v>2746927905912433.5</c:v>
                </c:pt>
                <c:pt idx="42">
                  <c:v>2779029455203173.5</c:v>
                </c:pt>
                <c:pt idx="43">
                  <c:v>2810645886214738.5</c:v>
                </c:pt>
                <c:pt idx="44">
                  <c:v>2841909892761774.5</c:v>
                </c:pt>
                <c:pt idx="45">
                  <c:v>2872800367154346</c:v>
                </c:pt>
                <c:pt idx="46">
                  <c:v>2903509846748977.5</c:v>
                </c:pt>
                <c:pt idx="47">
                  <c:v>2934212000386249.5</c:v>
                </c:pt>
                <c:pt idx="48">
                  <c:v>2964901805950613.5</c:v>
                </c:pt>
              </c:numCache>
            </c:numRef>
          </c:val>
          <c:extLst>
            <c:ext xmlns:c16="http://schemas.microsoft.com/office/drawing/2014/chart" uri="{C3380CC4-5D6E-409C-BE32-E72D297353CC}">
              <c16:uniqueId val="{00000018-81E8-4E46-8AED-A99935F7C059}"/>
            </c:ext>
          </c:extLst>
        </c:ser>
        <c:dLbls>
          <c:showLegendKey val="0"/>
          <c:showVal val="0"/>
          <c:showCatName val="0"/>
          <c:showSerName val="0"/>
          <c:showPercent val="0"/>
          <c:showBubbleSize val="0"/>
        </c:dLbls>
        <c:axId val="1226666527"/>
        <c:axId val="1226674015"/>
      </c:areaChart>
      <c:catAx>
        <c:axId val="1226666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26674015"/>
        <c:crosses val="autoZero"/>
        <c:auto val="1"/>
        <c:lblAlgn val="ctr"/>
        <c:lblOffset val="100"/>
        <c:tickLblSkip val="6"/>
        <c:noMultiLvlLbl val="0"/>
      </c:catAx>
      <c:valAx>
        <c:axId val="1226674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26666527"/>
        <c:crosses val="autoZero"/>
        <c:crossBetween val="midCat"/>
      </c:valAx>
      <c:spPr>
        <a:noFill/>
        <a:ln>
          <a:noFill/>
        </a:ln>
        <a:effectLst/>
      </c:spPr>
    </c:plotArea>
    <c:legend>
      <c:legendPos val="b"/>
      <c:layout>
        <c:manualLayout>
          <c:xMode val="edge"/>
          <c:yMode val="edge"/>
          <c:x val="0.68649430849731097"/>
          <c:y val="2.5254076358774944E-2"/>
          <c:w val="0.31350569150268898"/>
          <c:h val="0.957461971903824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'Predicted Energy Consumption'!$B$44</c:f>
          <c:strCache>
            <c:ptCount val="1"/>
            <c:pt idx="0">
              <c:v>Electricity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8.5208105251781407E-2"/>
          <c:y val="7.3201598751544208E-2"/>
          <c:w val="0.55544844950311645"/>
          <c:h val="0.87549317222985001"/>
        </c:manualLayout>
      </c:layout>
      <c:areaChart>
        <c:grouping val="stacked"/>
        <c:varyColors val="0"/>
        <c:ser>
          <c:idx val="0"/>
          <c:order val="0"/>
          <c:tx>
            <c:strRef>
              <c:f>'Predicted Energy Consumption'!$B$342</c:f>
              <c:strCache>
                <c:ptCount val="1"/>
                <c:pt idx="0">
                  <c:v>agriculture and forestry 01T03</c:v>
                </c:pt>
              </c:strCache>
            </c:strRef>
          </c:tx>
          <c:spPr>
            <a:solidFill>
              <a:schemeClr val="accent1"/>
            </a:solidFill>
            <a:ln w="25400">
              <a:noFill/>
            </a:ln>
            <a:effectLst/>
          </c:spPr>
          <c:val>
            <c:numRef>
              <c:f>'Predicted Energy Consumption'!$C$342:$AY$342</c:f>
              <c:numCache>
                <c:formatCode>0.00E+00</c:formatCode>
                <c:ptCount val="49"/>
                <c:pt idx="0">
                  <c:v>345503226203617.63</c:v>
                </c:pt>
                <c:pt idx="1">
                  <c:v>350382588751107.31</c:v>
                </c:pt>
                <c:pt idx="2">
                  <c:v>345783021818228.88</c:v>
                </c:pt>
                <c:pt idx="3">
                  <c:v>354804724318622.56</c:v>
                </c:pt>
                <c:pt idx="4">
                  <c:v>372575157988081.94</c:v>
                </c:pt>
                <c:pt idx="5">
                  <c:v>400967588587845.81</c:v>
                </c:pt>
                <c:pt idx="6">
                  <c:v>423968835393879.88</c:v>
                </c:pt>
                <c:pt idx="7">
                  <c:v>455930366150758.81</c:v>
                </c:pt>
                <c:pt idx="8">
                  <c:v>485244074993755</c:v>
                </c:pt>
                <c:pt idx="9">
                  <c:v>509365583742738.13</c:v>
                </c:pt>
                <c:pt idx="10">
                  <c:v>530315753228261.25</c:v>
                </c:pt>
                <c:pt idx="11">
                  <c:v>551091846383398.13</c:v>
                </c:pt>
                <c:pt idx="12">
                  <c:v>571490540294842.63</c:v>
                </c:pt>
                <c:pt idx="13">
                  <c:v>591709541101017.25</c:v>
                </c:pt>
                <c:pt idx="14">
                  <c:v>611475762230137.88</c:v>
                </c:pt>
                <c:pt idx="15">
                  <c:v>630825872531132.38</c:v>
                </c:pt>
                <c:pt idx="16">
                  <c:v>649819942628425</c:v>
                </c:pt>
                <c:pt idx="17">
                  <c:v>668361746677002.75</c:v>
                </c:pt>
                <c:pt idx="18">
                  <c:v>686587905278258.88</c:v>
                </c:pt>
                <c:pt idx="19">
                  <c:v>704393897442715.75</c:v>
                </c:pt>
                <c:pt idx="20">
                  <c:v>721766227135607.88</c:v>
                </c:pt>
                <c:pt idx="21">
                  <c:v>738833386001150.38</c:v>
                </c:pt>
                <c:pt idx="22">
                  <c:v>755523110205160.13</c:v>
                </c:pt>
                <c:pt idx="23">
                  <c:v>771828542180707.25</c:v>
                </c:pt>
                <c:pt idx="24">
                  <c:v>787835887535911.38</c:v>
                </c:pt>
                <c:pt idx="25">
                  <c:v>803507543539172.75</c:v>
                </c:pt>
                <c:pt idx="26">
                  <c:v>818954037024398.13</c:v>
                </c:pt>
                <c:pt idx="27">
                  <c:v>834098190206750.75</c:v>
                </c:pt>
                <c:pt idx="28">
                  <c:v>848940041789564.25</c:v>
                </c:pt>
                <c:pt idx="29">
                  <c:v>863574512791965</c:v>
                </c:pt>
                <c:pt idx="30">
                  <c:v>877977213610681.88</c:v>
                </c:pt>
                <c:pt idx="31">
                  <c:v>892149527155737</c:v>
                </c:pt>
                <c:pt idx="32">
                  <c:v>906120013437990.38</c:v>
                </c:pt>
                <c:pt idx="33">
                  <c:v>919914477925103.13</c:v>
                </c:pt>
                <c:pt idx="34">
                  <c:v>933572648202486.63</c:v>
                </c:pt>
                <c:pt idx="35">
                  <c:v>947061704559811.38</c:v>
                </c:pt>
                <c:pt idx="36">
                  <c:v>960403052638197.13</c:v>
                </c:pt>
                <c:pt idx="37">
                  <c:v>973663008570703.25</c:v>
                </c:pt>
                <c:pt idx="38">
                  <c:v>986790806757338.63</c:v>
                </c:pt>
                <c:pt idx="39">
                  <c:v>999837287130294.75</c:v>
                </c:pt>
                <c:pt idx="40">
                  <c:v>1012815889177488.1</c:v>
                </c:pt>
                <c:pt idx="41">
                  <c:v>1025715121226740.5</c:v>
                </c:pt>
                <c:pt idx="42">
                  <c:v>1038909915852647.1</c:v>
                </c:pt>
                <c:pt idx="43">
                  <c:v>1052764209905776.9</c:v>
                </c:pt>
                <c:pt idx="44">
                  <c:v>1066627207950583.3</c:v>
                </c:pt>
                <c:pt idx="45">
                  <c:v>1080514413566911.6</c:v>
                </c:pt>
                <c:pt idx="46">
                  <c:v>1094423679470647.1</c:v>
                </c:pt>
                <c:pt idx="47">
                  <c:v>1108389129542092.5</c:v>
                </c:pt>
                <c:pt idx="48">
                  <c:v>1122405093051053.1</c:v>
                </c:pt>
              </c:numCache>
            </c:numRef>
          </c:val>
          <c:extLst>
            <c:ext xmlns:c16="http://schemas.microsoft.com/office/drawing/2014/chart" uri="{C3380CC4-5D6E-409C-BE32-E72D297353CC}">
              <c16:uniqueId val="{00000000-069A-4506-A7D2-B3A1B27DFD17}"/>
            </c:ext>
          </c:extLst>
        </c:ser>
        <c:ser>
          <c:idx val="1"/>
          <c:order val="1"/>
          <c:tx>
            <c:strRef>
              <c:f>'Predicted Energy Consumption'!$B$343</c:f>
              <c:strCache>
                <c:ptCount val="1"/>
                <c:pt idx="0">
                  <c:v>coal mining 05</c:v>
                </c:pt>
              </c:strCache>
            </c:strRef>
          </c:tx>
          <c:spPr>
            <a:solidFill>
              <a:schemeClr val="accent2"/>
            </a:solidFill>
            <a:ln w="25400">
              <a:noFill/>
            </a:ln>
            <a:effectLst/>
          </c:spPr>
          <c:val>
            <c:numRef>
              <c:f>'Predicted Energy Consumption'!$C$343:$AY$343</c:f>
              <c:numCache>
                <c:formatCode>0.00E+00</c:formatCode>
                <c:ptCount val="49"/>
                <c:pt idx="0">
                  <c:v>299975020279732.13</c:v>
                </c:pt>
                <c:pt idx="1">
                  <c:v>326122261679322.5</c:v>
                </c:pt>
                <c:pt idx="2">
                  <c:v>320625301494702.88</c:v>
                </c:pt>
                <c:pt idx="3">
                  <c:v>301561666143076.69</c:v>
                </c:pt>
                <c:pt idx="4">
                  <c:v>289022045610192.13</c:v>
                </c:pt>
                <c:pt idx="5">
                  <c:v>300804170698641.25</c:v>
                </c:pt>
                <c:pt idx="6">
                  <c:v>309235572695037.94</c:v>
                </c:pt>
                <c:pt idx="7">
                  <c:v>350345055193049.75</c:v>
                </c:pt>
                <c:pt idx="8">
                  <c:v>310098844530363</c:v>
                </c:pt>
                <c:pt idx="9">
                  <c:v>297218204999178</c:v>
                </c:pt>
                <c:pt idx="10">
                  <c:v>282081905565067.5</c:v>
                </c:pt>
                <c:pt idx="11">
                  <c:v>265127198677175.44</c:v>
                </c:pt>
                <c:pt idx="12">
                  <c:v>246773290254944.75</c:v>
                </c:pt>
                <c:pt idx="13">
                  <c:v>227346054496190.72</c:v>
                </c:pt>
                <c:pt idx="14">
                  <c:v>207102876297874.91</c:v>
                </c:pt>
                <c:pt idx="15">
                  <c:v>196483792038660.75</c:v>
                </c:pt>
                <c:pt idx="16">
                  <c:v>201106096569483.63</c:v>
                </c:pt>
                <c:pt idx="17">
                  <c:v>205435776744294.84</c:v>
                </c:pt>
                <c:pt idx="18">
                  <c:v>209495330663074.28</c:v>
                </c:pt>
                <c:pt idx="19">
                  <c:v>213306605233717.25</c:v>
                </c:pt>
                <c:pt idx="20">
                  <c:v>216890302610604.06</c:v>
                </c:pt>
                <c:pt idx="21">
                  <c:v>220265733948692.34</c:v>
                </c:pt>
                <c:pt idx="22">
                  <c:v>223450723705740.03</c:v>
                </c:pt>
                <c:pt idx="23">
                  <c:v>226461605242007.19</c:v>
                </c:pt>
                <c:pt idx="24">
                  <c:v>229313270627877.09</c:v>
                </c:pt>
                <c:pt idx="25">
                  <c:v>232019251118845.41</c:v>
                </c:pt>
                <c:pt idx="26">
                  <c:v>234591813274276.25</c:v>
                </c:pt>
                <c:pt idx="27">
                  <c:v>237042061164370.22</c:v>
                </c:pt>
                <c:pt idx="28">
                  <c:v>239380038672788.84</c:v>
                </c:pt>
                <c:pt idx="29">
                  <c:v>241614828244201.97</c:v>
                </c:pt>
                <c:pt idx="30">
                  <c:v>243754643969922.91</c:v>
                </c:pt>
                <c:pt idx="31">
                  <c:v>245806917919295.88</c:v>
                </c:pt>
                <c:pt idx="32">
                  <c:v>247778379284531.88</c:v>
                </c:pt>
                <c:pt idx="33">
                  <c:v>249675126328121.25</c:v>
                </c:pt>
                <c:pt idx="34">
                  <c:v>251502691382245.09</c:v>
                </c:pt>
                <c:pt idx="35">
                  <c:v>253266099301865.94</c:v>
                </c:pt>
                <c:pt idx="36">
                  <c:v>254969919853080.94</c:v>
                </c:pt>
                <c:pt idx="37">
                  <c:v>256618314550664.38</c:v>
                </c:pt>
                <c:pt idx="38">
                  <c:v>258215078460437.44</c:v>
                </c:pt>
                <c:pt idx="39">
                  <c:v>259763677464646.91</c:v>
                </c:pt>
                <c:pt idx="40">
                  <c:v>261267281459771.06</c:v>
                </c:pt>
                <c:pt idx="41">
                  <c:v>262728793921482.59</c:v>
                </c:pt>
                <c:pt idx="42">
                  <c:v>264150878234264.34</c:v>
                </c:pt>
                <c:pt idx="43">
                  <c:v>265535981145751.72</c:v>
                </c:pt>
                <c:pt idx="44">
                  <c:v>266886353669686.09</c:v>
                </c:pt>
                <c:pt idx="45">
                  <c:v>268204069727232.22</c:v>
                </c:pt>
                <c:pt idx="46">
                  <c:v>269491042784767.56</c:v>
                </c:pt>
                <c:pt idx="47">
                  <c:v>270749040717440.91</c:v>
                </c:pt>
                <c:pt idx="48">
                  <c:v>271979699101538.94</c:v>
                </c:pt>
              </c:numCache>
            </c:numRef>
          </c:val>
          <c:extLst>
            <c:ext xmlns:c16="http://schemas.microsoft.com/office/drawing/2014/chart" uri="{C3380CC4-5D6E-409C-BE32-E72D297353CC}">
              <c16:uniqueId val="{00000001-069A-4506-A7D2-B3A1B27DFD17}"/>
            </c:ext>
          </c:extLst>
        </c:ser>
        <c:ser>
          <c:idx val="2"/>
          <c:order val="2"/>
          <c:tx>
            <c:strRef>
              <c:f>'Predicted Energy Consumption'!$B$344</c:f>
              <c:strCache>
                <c:ptCount val="1"/>
                <c:pt idx="0">
                  <c:v>oil and gas extraction 06</c:v>
                </c:pt>
              </c:strCache>
            </c:strRef>
          </c:tx>
          <c:spPr>
            <a:solidFill>
              <a:schemeClr val="accent3"/>
            </a:solidFill>
            <a:ln w="25400">
              <a:noFill/>
            </a:ln>
            <a:effectLst/>
          </c:spPr>
          <c:val>
            <c:numRef>
              <c:f>'Predicted Energy Consumption'!$C$344:$AY$344</c:f>
              <c:numCache>
                <c:formatCode>0.00E+00</c:formatCode>
                <c:ptCount val="49"/>
                <c:pt idx="0">
                  <c:v>135397192480379.13</c:v>
                </c:pt>
                <c:pt idx="1">
                  <c:v>141385501061389.31</c:v>
                </c:pt>
                <c:pt idx="2">
                  <c:v>147397694633890.72</c:v>
                </c:pt>
                <c:pt idx="3">
                  <c:v>156706017032178.91</c:v>
                </c:pt>
                <c:pt idx="4">
                  <c:v>158043576555686.63</c:v>
                </c:pt>
                <c:pt idx="5">
                  <c:v>154931703378546.28</c:v>
                </c:pt>
                <c:pt idx="6">
                  <c:v>142398907128944.88</c:v>
                </c:pt>
                <c:pt idx="7">
                  <c:v>148237081477724.63</c:v>
                </c:pt>
                <c:pt idx="8">
                  <c:v>158091346538669.03</c:v>
                </c:pt>
                <c:pt idx="9">
                  <c:v>165327172157665.03</c:v>
                </c:pt>
                <c:pt idx="10">
                  <c:v>160420723987116.34</c:v>
                </c:pt>
                <c:pt idx="11">
                  <c:v>155348448955186.41</c:v>
                </c:pt>
                <c:pt idx="12">
                  <c:v>150151266256738.44</c:v>
                </c:pt>
                <c:pt idx="13">
                  <c:v>144865017986614.41</c:v>
                </c:pt>
                <c:pt idx="14">
                  <c:v>139520554312893.31</c:v>
                </c:pt>
                <c:pt idx="15">
                  <c:v>134144035343618.5</c:v>
                </c:pt>
                <c:pt idx="16">
                  <c:v>128757351782729.25</c:v>
                </c:pt>
                <c:pt idx="17">
                  <c:v>123378596484748.64</c:v>
                </c:pt>
                <c:pt idx="18">
                  <c:v>118022542415714.36</c:v>
                </c:pt>
                <c:pt idx="19">
                  <c:v>112701099724871.22</c:v>
                </c:pt>
                <c:pt idx="20">
                  <c:v>107423736695043.41</c:v>
                </c:pt>
                <c:pt idx="21">
                  <c:v>102197857452156.7</c:v>
                </c:pt>
                <c:pt idx="22">
                  <c:v>97029134534594.641</c:v>
                </c:pt>
                <c:pt idx="23">
                  <c:v>91921797605767.734</c:v>
                </c:pt>
                <c:pt idx="24">
                  <c:v>86878881387338.328</c:v>
                </c:pt>
                <c:pt idx="25">
                  <c:v>81902436768493.297</c:v>
                </c:pt>
                <c:pt idx="26">
                  <c:v>77804923712257.828</c:v>
                </c:pt>
                <c:pt idx="27">
                  <c:v>77117841464063.625</c:v>
                </c:pt>
                <c:pt idx="28">
                  <c:v>76440789984969.25</c:v>
                </c:pt>
                <c:pt idx="29">
                  <c:v>75774800791446.813</c:v>
                </c:pt>
                <c:pt idx="30">
                  <c:v>75120658689565.203</c:v>
                </c:pt>
                <c:pt idx="31">
                  <c:v>74478943029543.063</c:v>
                </c:pt>
                <c:pt idx="32">
                  <c:v>73850062625616.219</c:v>
                </c:pt>
                <c:pt idx="33">
                  <c:v>73234285239104.922</c:v>
                </c:pt>
                <c:pt idx="34">
                  <c:v>72631762417883.125</c:v>
                </c:pt>
                <c:pt idx="35">
                  <c:v>72042550384846.953</c:v>
                </c:pt>
                <c:pt idx="36">
                  <c:v>71466627574805.609</c:v>
                </c:pt>
                <c:pt idx="37">
                  <c:v>70903909335055.578</c:v>
                </c:pt>
                <c:pt idx="38">
                  <c:v>70354260230243.32</c:v>
                </c:pt>
                <c:pt idx="39">
                  <c:v>69817504326733.883</c:v>
                </c:pt>
                <c:pt idx="40">
                  <c:v>69293433775013.695</c:v>
                </c:pt>
                <c:pt idx="41">
                  <c:v>68781815959857.273</c:v>
                </c:pt>
                <c:pt idx="42">
                  <c:v>68282399446219.578</c:v>
                </c:pt>
                <c:pt idx="43">
                  <c:v>67794918913251.508</c:v>
                </c:pt>
                <c:pt idx="44">
                  <c:v>67319099238611.977</c:v>
                </c:pt>
                <c:pt idx="45">
                  <c:v>66854658869679.078</c:v>
                </c:pt>
                <c:pt idx="46">
                  <c:v>66401312596640.242</c:v>
                </c:pt>
                <c:pt idx="47">
                  <c:v>65958773824199.477</c:v>
                </c:pt>
                <c:pt idx="48">
                  <c:v>65526756423265.742</c:v>
                </c:pt>
              </c:numCache>
            </c:numRef>
          </c:val>
          <c:extLst>
            <c:ext xmlns:c16="http://schemas.microsoft.com/office/drawing/2014/chart" uri="{C3380CC4-5D6E-409C-BE32-E72D297353CC}">
              <c16:uniqueId val="{00000002-069A-4506-A7D2-B3A1B27DFD17}"/>
            </c:ext>
          </c:extLst>
        </c:ser>
        <c:ser>
          <c:idx val="3"/>
          <c:order val="3"/>
          <c:tx>
            <c:strRef>
              <c:f>'Predicted Energy Consumption'!$B$345</c:f>
              <c:strCache>
                <c:ptCount val="1"/>
                <c:pt idx="0">
                  <c:v>other mining and quarrying 07T08</c:v>
                </c:pt>
              </c:strCache>
            </c:strRef>
          </c:tx>
          <c:spPr>
            <a:solidFill>
              <a:schemeClr val="accent4"/>
            </a:solidFill>
            <a:ln w="25400">
              <a:noFill/>
            </a:ln>
            <a:effectLst/>
          </c:spPr>
          <c:val>
            <c:numRef>
              <c:f>'Predicted Energy Consumption'!$C$345:$AY$345</c:f>
              <c:numCache>
                <c:formatCode>0.00E+00</c:formatCode>
                <c:ptCount val="49"/>
                <c:pt idx="0">
                  <c:v>337962393175678.81</c:v>
                </c:pt>
                <c:pt idx="1">
                  <c:v>362383090904618.94</c:v>
                </c:pt>
                <c:pt idx="2">
                  <c:v>362396739471185.31</c:v>
                </c:pt>
                <c:pt idx="3">
                  <c:v>305666472537923</c:v>
                </c:pt>
                <c:pt idx="4">
                  <c:v>288888972086169.69</c:v>
                </c:pt>
                <c:pt idx="5">
                  <c:v>317039140629380</c:v>
                </c:pt>
                <c:pt idx="6">
                  <c:v>347526626197087.13</c:v>
                </c:pt>
                <c:pt idx="7">
                  <c:v>362645825811022.25</c:v>
                </c:pt>
                <c:pt idx="8">
                  <c:v>342104733128582.75</c:v>
                </c:pt>
                <c:pt idx="9">
                  <c:v>380248767484935.38</c:v>
                </c:pt>
                <c:pt idx="10">
                  <c:v>381899280415987.19</c:v>
                </c:pt>
                <c:pt idx="11">
                  <c:v>382589056062147.25</c:v>
                </c:pt>
                <c:pt idx="12">
                  <c:v>382442828755571.63</c:v>
                </c:pt>
                <c:pt idx="13">
                  <c:v>381579359834229.44</c:v>
                </c:pt>
                <c:pt idx="14">
                  <c:v>380107541868007.63</c:v>
                </c:pt>
                <c:pt idx="15">
                  <c:v>378125008814820.88</c:v>
                </c:pt>
                <c:pt idx="16">
                  <c:v>375717999234555.06</c:v>
                </c:pt>
                <c:pt idx="17">
                  <c:v>372961864400044.13</c:v>
                </c:pt>
                <c:pt idx="18">
                  <c:v>369921898145358.81</c:v>
                </c:pt>
                <c:pt idx="19">
                  <c:v>366654305732583.25</c:v>
                </c:pt>
                <c:pt idx="20">
                  <c:v>363207205331864.19</c:v>
                </c:pt>
                <c:pt idx="21">
                  <c:v>359621600412970.81</c:v>
                </c:pt>
                <c:pt idx="22">
                  <c:v>355932288807260.44</c:v>
                </c:pt>
                <c:pt idx="23">
                  <c:v>352168691435622.81</c:v>
                </c:pt>
                <c:pt idx="24">
                  <c:v>348355594511667.06</c:v>
                </c:pt>
                <c:pt idx="25">
                  <c:v>344513805673479.31</c:v>
                </c:pt>
                <c:pt idx="26">
                  <c:v>340660728398505.25</c:v>
                </c:pt>
                <c:pt idx="27">
                  <c:v>336810861156645.19</c:v>
                </c:pt>
                <c:pt idx="28">
                  <c:v>332976228690916.56</c:v>
                </c:pt>
                <c:pt idx="29">
                  <c:v>329166753013008.38</c:v>
                </c:pt>
                <c:pt idx="30">
                  <c:v>325390571453461.88</c:v>
                </c:pt>
                <c:pt idx="31">
                  <c:v>321654308606803.19</c:v>
                </c:pt>
                <c:pt idx="32">
                  <c:v>317963308388141.81</c:v>
                </c:pt>
                <c:pt idx="33">
                  <c:v>314321831751071.31</c:v>
                </c:pt>
                <c:pt idx="34">
                  <c:v>310733224957190.13</c:v>
                </c:pt>
                <c:pt idx="35">
                  <c:v>307200062664635.88</c:v>
                </c:pt>
                <c:pt idx="36">
                  <c:v>303724269531956.38</c:v>
                </c:pt>
                <c:pt idx="37">
                  <c:v>300307223520972.56</c:v>
                </c:pt>
                <c:pt idx="38">
                  <c:v>296949843628861.38</c:v>
                </c:pt>
                <c:pt idx="39">
                  <c:v>293652664383106.19</c:v>
                </c:pt>
                <c:pt idx="40">
                  <c:v>290415899089027.31</c:v>
                </c:pt>
                <c:pt idx="41">
                  <c:v>287239493523171.69</c:v>
                </c:pt>
                <c:pt idx="42">
                  <c:v>284123171511610.56</c:v>
                </c:pt>
                <c:pt idx="43">
                  <c:v>281066473615035.13</c:v>
                </c:pt>
                <c:pt idx="44">
                  <c:v>278068789957431.44</c:v>
                </c:pt>
                <c:pt idx="45">
                  <c:v>275129388077843.75</c:v>
                </c:pt>
                <c:pt idx="46">
                  <c:v>272247436551182.06</c:v>
                </c:pt>
                <c:pt idx="47">
                  <c:v>269422025010802.78</c:v>
                </c:pt>
                <c:pt idx="48">
                  <c:v>266652181109697.03</c:v>
                </c:pt>
              </c:numCache>
            </c:numRef>
          </c:val>
          <c:extLst>
            <c:ext xmlns:c16="http://schemas.microsoft.com/office/drawing/2014/chart" uri="{C3380CC4-5D6E-409C-BE32-E72D297353CC}">
              <c16:uniqueId val="{00000003-069A-4506-A7D2-B3A1B27DFD17}"/>
            </c:ext>
          </c:extLst>
        </c:ser>
        <c:ser>
          <c:idx val="4"/>
          <c:order val="4"/>
          <c:tx>
            <c:strRef>
              <c:f>'Predicted Energy Consumption'!$B$346</c:f>
              <c:strCache>
                <c:ptCount val="1"/>
                <c:pt idx="0">
                  <c:v>food beverage and tobacco 10T12</c:v>
                </c:pt>
              </c:strCache>
            </c:strRef>
          </c:tx>
          <c:spPr>
            <a:solidFill>
              <a:schemeClr val="accent5"/>
            </a:solidFill>
            <a:ln w="25400">
              <a:noFill/>
            </a:ln>
            <a:effectLst/>
          </c:spPr>
          <c:val>
            <c:numRef>
              <c:f>'Predicted Energy Consumption'!$C$346:$AY$346</c:f>
              <c:numCache>
                <c:formatCode>0.00E+00</c:formatCode>
                <c:ptCount val="49"/>
                <c:pt idx="0">
                  <c:v>325552434025175.13</c:v>
                </c:pt>
                <c:pt idx="1">
                  <c:v>350027726020380.81</c:v>
                </c:pt>
                <c:pt idx="2">
                  <c:v>359885403222966.88</c:v>
                </c:pt>
                <c:pt idx="3">
                  <c:v>373844474678757.56</c:v>
                </c:pt>
                <c:pt idx="4">
                  <c:v>389772351861752.25</c:v>
                </c:pt>
                <c:pt idx="5">
                  <c:v>405348778455661.88</c:v>
                </c:pt>
                <c:pt idx="6">
                  <c:v>431049029300202.5</c:v>
                </c:pt>
                <c:pt idx="7">
                  <c:v>452395387410059.88</c:v>
                </c:pt>
                <c:pt idx="8">
                  <c:v>478873606548885.5</c:v>
                </c:pt>
                <c:pt idx="9">
                  <c:v>511808300644100.94</c:v>
                </c:pt>
                <c:pt idx="10">
                  <c:v>549220560667156.5</c:v>
                </c:pt>
                <c:pt idx="11">
                  <c:v>588605840165356.25</c:v>
                </c:pt>
                <c:pt idx="12">
                  <c:v>630027189293762.38</c:v>
                </c:pt>
                <c:pt idx="13">
                  <c:v>655786231422436.5</c:v>
                </c:pt>
                <c:pt idx="14">
                  <c:v>675420134808707.88</c:v>
                </c:pt>
                <c:pt idx="15">
                  <c:v>693914142904673.25</c:v>
                </c:pt>
                <c:pt idx="16">
                  <c:v>711331209557388.25</c:v>
                </c:pt>
                <c:pt idx="17">
                  <c:v>727741617301759.88</c:v>
                </c:pt>
                <c:pt idx="18">
                  <c:v>743217496503171.13</c:v>
                </c:pt>
                <c:pt idx="19">
                  <c:v>757829651442347.88</c:v>
                </c:pt>
                <c:pt idx="20">
                  <c:v>771645763647467.63</c:v>
                </c:pt>
                <c:pt idx="21">
                  <c:v>784729437323082.13</c:v>
                </c:pt>
                <c:pt idx="22">
                  <c:v>797139766254164.25</c:v>
                </c:pt>
                <c:pt idx="23">
                  <c:v>808931223876115.5</c:v>
                </c:pt>
                <c:pt idx="24">
                  <c:v>820153750924052.25</c:v>
                </c:pt>
                <c:pt idx="25">
                  <c:v>830852959881486.88</c:v>
                </c:pt>
                <c:pt idx="26">
                  <c:v>841070403864995.88</c:v>
                </c:pt>
                <c:pt idx="27">
                  <c:v>850843876007073</c:v>
                </c:pt>
                <c:pt idx="28">
                  <c:v>860207717538693.88</c:v>
                </c:pt>
                <c:pt idx="29">
                  <c:v>869193120850812.38</c:v>
                </c:pt>
                <c:pt idx="30">
                  <c:v>877828419214160.5</c:v>
                </c:pt>
                <c:pt idx="31">
                  <c:v>886139358444084.88</c:v>
                </c:pt>
                <c:pt idx="32">
                  <c:v>894149348191163.38</c:v>
                </c:pt>
                <c:pt idx="33">
                  <c:v>901879692106428.25</c:v>
                </c:pt>
                <c:pt idx="34">
                  <c:v>909349797133754</c:v>
                </c:pt>
                <c:pt idx="35">
                  <c:v>916577362801002</c:v>
                </c:pt>
                <c:pt idx="36">
                  <c:v>923578551739160.63</c:v>
                </c:pt>
                <c:pt idx="37">
                  <c:v>930368142840909.63</c:v>
                </c:pt>
                <c:pt idx="38">
                  <c:v>936959668535409.5</c:v>
                </c:pt>
                <c:pt idx="39">
                  <c:v>943365537646589.25</c:v>
                </c:pt>
                <c:pt idx="40">
                  <c:v>949597145245174.88</c:v>
                </c:pt>
                <c:pt idx="41">
                  <c:v>955664970820392.13</c:v>
                </c:pt>
                <c:pt idx="42">
                  <c:v>961578665998305.38</c:v>
                </c:pt>
                <c:pt idx="43">
                  <c:v>967347132929058.25</c:v>
                </c:pt>
                <c:pt idx="44">
                  <c:v>972978594360756</c:v>
                </c:pt>
                <c:pt idx="45">
                  <c:v>978480656317002.13</c:v>
                </c:pt>
                <c:pt idx="46">
                  <c:v>983860364199604.25</c:v>
                </c:pt>
                <c:pt idx="47">
                  <c:v>989124253050353.25</c:v>
                </c:pt>
                <c:pt idx="48">
                  <c:v>994278392624916.25</c:v>
                </c:pt>
              </c:numCache>
            </c:numRef>
          </c:val>
          <c:extLst>
            <c:ext xmlns:c16="http://schemas.microsoft.com/office/drawing/2014/chart" uri="{C3380CC4-5D6E-409C-BE32-E72D297353CC}">
              <c16:uniqueId val="{00000004-069A-4506-A7D2-B3A1B27DFD17}"/>
            </c:ext>
          </c:extLst>
        </c:ser>
        <c:ser>
          <c:idx val="5"/>
          <c:order val="5"/>
          <c:tx>
            <c:strRef>
              <c:f>'Predicted Energy Consumption'!$B$347</c:f>
              <c:strCache>
                <c:ptCount val="1"/>
                <c:pt idx="0">
                  <c:v>textiles apparel and leather 13T15</c:v>
                </c:pt>
              </c:strCache>
            </c:strRef>
          </c:tx>
          <c:spPr>
            <a:solidFill>
              <a:schemeClr val="accent6"/>
            </a:solidFill>
            <a:ln w="25400">
              <a:noFill/>
            </a:ln>
            <a:effectLst/>
          </c:spPr>
          <c:val>
            <c:numRef>
              <c:f>'Predicted Energy Consumption'!$C$347:$AY$347</c:f>
              <c:numCache>
                <c:formatCode>0.00E+00</c:formatCode>
                <c:ptCount val="49"/>
                <c:pt idx="0">
                  <c:v>613554249284528.5</c:v>
                </c:pt>
                <c:pt idx="1">
                  <c:v>647931576323661</c:v>
                </c:pt>
                <c:pt idx="2">
                  <c:v>650231359790100.25</c:v>
                </c:pt>
                <c:pt idx="3">
                  <c:v>660860181003688.25</c:v>
                </c:pt>
                <c:pt idx="4">
                  <c:v>673508990069104</c:v>
                </c:pt>
                <c:pt idx="5">
                  <c:v>698799783916652.38</c:v>
                </c:pt>
                <c:pt idx="6">
                  <c:v>729945812821188.75</c:v>
                </c:pt>
                <c:pt idx="7">
                  <c:v>733115692406236.25</c:v>
                </c:pt>
                <c:pt idx="8">
                  <c:v>686379588341223.88</c:v>
                </c:pt>
                <c:pt idx="9">
                  <c:v>743139802041607.25</c:v>
                </c:pt>
                <c:pt idx="10">
                  <c:v>743831887464087.75</c:v>
                </c:pt>
                <c:pt idx="11">
                  <c:v>743308011152215</c:v>
                </c:pt>
                <c:pt idx="12">
                  <c:v>741755248963794</c:v>
                </c:pt>
                <c:pt idx="13">
                  <c:v>739332657990781.25</c:v>
                </c:pt>
                <c:pt idx="14">
                  <c:v>736177584332119.13</c:v>
                </c:pt>
                <c:pt idx="15">
                  <c:v>732409332184382.25</c:v>
                </c:pt>
                <c:pt idx="16">
                  <c:v>727507849586584.38</c:v>
                </c:pt>
                <c:pt idx="17">
                  <c:v>719666643083653.5</c:v>
                </c:pt>
                <c:pt idx="18">
                  <c:v>711452137246098.5</c:v>
                </c:pt>
                <c:pt idx="19">
                  <c:v>702962337092169.5</c:v>
                </c:pt>
                <c:pt idx="20">
                  <c:v>694279490547032</c:v>
                </c:pt>
                <c:pt idx="21">
                  <c:v>685472303467142.88</c:v>
                </c:pt>
                <c:pt idx="22">
                  <c:v>676597894843398.38</c:v>
                </c:pt>
                <c:pt idx="23">
                  <c:v>667703510043021</c:v>
                </c:pt>
                <c:pt idx="24">
                  <c:v>658828011335528.5</c:v>
                </c:pt>
                <c:pt idx="25">
                  <c:v>650003166345801.75</c:v>
                </c:pt>
                <c:pt idx="26">
                  <c:v>641254755667798.38</c:v>
                </c:pt>
                <c:pt idx="27">
                  <c:v>632603520576466.75</c:v>
                </c:pt>
                <c:pt idx="28">
                  <c:v>624065970774492.75</c:v>
                </c:pt>
                <c:pt idx="29">
                  <c:v>615655070642259.13</c:v>
                </c:pt>
                <c:pt idx="30">
                  <c:v>607380820737105.75</c:v>
                </c:pt>
                <c:pt idx="31">
                  <c:v>599250749474959.25</c:v>
                </c:pt>
                <c:pt idx="32">
                  <c:v>591270328137946.75</c:v>
                </c:pt>
                <c:pt idx="33">
                  <c:v>583443320658785.5</c:v>
                </c:pt>
                <c:pt idx="34">
                  <c:v>575772078077351.13</c:v>
                </c:pt>
                <c:pt idx="35">
                  <c:v>568257786166552.38</c:v>
                </c:pt>
                <c:pt idx="36">
                  <c:v>560900673487177.69</c:v>
                </c:pt>
                <c:pt idx="37">
                  <c:v>553700186049682.31</c:v>
                </c:pt>
                <c:pt idx="38">
                  <c:v>546655133824115.81</c:v>
                </c:pt>
                <c:pt idx="39">
                  <c:v>539763813533923.19</c:v>
                </c:pt>
                <c:pt idx="40">
                  <c:v>533024111480897.63</c:v>
                </c:pt>
                <c:pt idx="41">
                  <c:v>526433589562527.81</c:v>
                </c:pt>
                <c:pt idx="42">
                  <c:v>519989557145919.38</c:v>
                </c:pt>
                <c:pt idx="43">
                  <c:v>513689131042083.75</c:v>
                </c:pt>
                <c:pt idx="44">
                  <c:v>507529285469355.56</c:v>
                </c:pt>
                <c:pt idx="45">
                  <c:v>501506893595583.44</c:v>
                </c:pt>
                <c:pt idx="46">
                  <c:v>495618761996771.44</c:v>
                </c:pt>
                <c:pt idx="47">
                  <c:v>489861659157901.44</c:v>
                </c:pt>
                <c:pt idx="48">
                  <c:v>484232338963462.94</c:v>
                </c:pt>
              </c:numCache>
            </c:numRef>
          </c:val>
          <c:extLst>
            <c:ext xmlns:c16="http://schemas.microsoft.com/office/drawing/2014/chart" uri="{C3380CC4-5D6E-409C-BE32-E72D297353CC}">
              <c16:uniqueId val="{00000005-069A-4506-A7D2-B3A1B27DFD17}"/>
            </c:ext>
          </c:extLst>
        </c:ser>
        <c:ser>
          <c:idx val="6"/>
          <c:order val="6"/>
          <c:tx>
            <c:strRef>
              <c:f>'Predicted Energy Consumption'!$B$348</c:f>
              <c:strCache>
                <c:ptCount val="1"/>
                <c:pt idx="0">
                  <c:v>wood products 16</c:v>
                </c:pt>
              </c:strCache>
            </c:strRef>
          </c:tx>
          <c:spPr>
            <a:solidFill>
              <a:schemeClr val="accent1">
                <a:lumMod val="60000"/>
              </a:schemeClr>
            </a:solidFill>
            <a:ln w="25400">
              <a:noFill/>
            </a:ln>
            <a:effectLst/>
          </c:spPr>
          <c:val>
            <c:numRef>
              <c:f>'Predicted Energy Consumption'!$C$348:$AY$348</c:f>
              <c:numCache>
                <c:formatCode>0.00E+00</c:formatCode>
                <c:ptCount val="49"/>
                <c:pt idx="0">
                  <c:v>105745681614864.27</c:v>
                </c:pt>
                <c:pt idx="1">
                  <c:v>108669887001716.56</c:v>
                </c:pt>
                <c:pt idx="2">
                  <c:v>120550964197772.09</c:v>
                </c:pt>
                <c:pt idx="3">
                  <c:v>118449084946545.72</c:v>
                </c:pt>
                <c:pt idx="4">
                  <c:v>118438848521620.94</c:v>
                </c:pt>
                <c:pt idx="5">
                  <c:v>117336726771383.72</c:v>
                </c:pt>
                <c:pt idx="6">
                  <c:v>129217803967439.28</c:v>
                </c:pt>
                <c:pt idx="7">
                  <c:v>134670406310718.06</c:v>
                </c:pt>
                <c:pt idx="8">
                  <c:v>138096196518885.72</c:v>
                </c:pt>
                <c:pt idx="9">
                  <c:v>141246864995644.66</c:v>
                </c:pt>
                <c:pt idx="10">
                  <c:v>132482357530983.94</c:v>
                </c:pt>
                <c:pt idx="11">
                  <c:v>122979247421156.25</c:v>
                </c:pt>
                <c:pt idx="12">
                  <c:v>112854463003395.59</c:v>
                </c:pt>
                <c:pt idx="13">
                  <c:v>102223295000528.98</c:v>
                </c:pt>
                <c:pt idx="14">
                  <c:v>91537434931112.844</c:v>
                </c:pt>
                <c:pt idx="15">
                  <c:v>92535444723515.281</c:v>
                </c:pt>
                <c:pt idx="16">
                  <c:v>93356581640294.922</c:v>
                </c:pt>
                <c:pt idx="17">
                  <c:v>94020661641935.281</c:v>
                </c:pt>
                <c:pt idx="18">
                  <c:v>94546052716470.234</c:v>
                </c:pt>
                <c:pt idx="19">
                  <c:v>94949475046684.641</c:v>
                </c:pt>
                <c:pt idx="20">
                  <c:v>94285317824425.391</c:v>
                </c:pt>
                <c:pt idx="21">
                  <c:v>92861243378142.641</c:v>
                </c:pt>
                <c:pt idx="22">
                  <c:v>91454861367216.828</c:v>
                </c:pt>
                <c:pt idx="23">
                  <c:v>90069936493794.109</c:v>
                </c:pt>
                <c:pt idx="24">
                  <c:v>88709377516843.156</c:v>
                </c:pt>
                <c:pt idx="25">
                  <c:v>87375378789400.453</c:v>
                </c:pt>
                <c:pt idx="26">
                  <c:v>86069541947864.328</c:v>
                </c:pt>
                <c:pt idx="27">
                  <c:v>84792979681335.984</c:v>
                </c:pt>
                <c:pt idx="28">
                  <c:v>83546403635441.719</c:v>
                </c:pt>
                <c:pt idx="29">
                  <c:v>82330198471697.359</c:v>
                </c:pt>
                <c:pt idx="30">
                  <c:v>81144483978171.078</c:v>
                </c:pt>
                <c:pt idx="31">
                  <c:v>79989166954878.031</c:v>
                </c:pt>
                <c:pt idx="32">
                  <c:v>78863984406840.5</c:v>
                </c:pt>
                <c:pt idx="33">
                  <c:v>77768539386913.375</c:v>
                </c:pt>
                <c:pt idx="34">
                  <c:v>76702330649545.141</c:v>
                </c:pt>
                <c:pt idx="35">
                  <c:v>75664777111155.25</c:v>
                </c:pt>
                <c:pt idx="36">
                  <c:v>74655237964964.469</c:v>
                </c:pt>
                <c:pt idx="37">
                  <c:v>73673029168360.328</c:v>
                </c:pt>
                <c:pt idx="38">
                  <c:v>72717436908377.016</c:v>
                </c:pt>
                <c:pt idx="39">
                  <c:v>71787728554297.109</c:v>
                </c:pt>
                <c:pt idx="40">
                  <c:v>70883161524069.578</c:v>
                </c:pt>
                <c:pt idx="41">
                  <c:v>70002990421466.664</c:v>
                </c:pt>
                <c:pt idx="42">
                  <c:v>69146472742040.992</c:v>
                </c:pt>
                <c:pt idx="43">
                  <c:v>68312873396438.477</c:v>
                </c:pt>
                <c:pt idx="44">
                  <c:v>67501468258100.953</c:v>
                </c:pt>
                <c:pt idx="45">
                  <c:v>66711546907648.141</c:v>
                </c:pt>
                <c:pt idx="46">
                  <c:v>65942414717189.594</c:v>
                </c:pt>
                <c:pt idx="47">
                  <c:v>65193394393580.648</c:v>
                </c:pt>
                <c:pt idx="48">
                  <c:v>64463827079443.711</c:v>
                </c:pt>
              </c:numCache>
            </c:numRef>
          </c:val>
          <c:extLst>
            <c:ext xmlns:c16="http://schemas.microsoft.com/office/drawing/2014/chart" uri="{C3380CC4-5D6E-409C-BE32-E72D297353CC}">
              <c16:uniqueId val="{00000006-069A-4506-A7D2-B3A1B27DFD17}"/>
            </c:ext>
          </c:extLst>
        </c:ser>
        <c:ser>
          <c:idx val="7"/>
          <c:order val="7"/>
          <c:tx>
            <c:strRef>
              <c:f>'Predicted Energy Consumption'!$B$349</c:f>
              <c:strCache>
                <c:ptCount val="1"/>
                <c:pt idx="0">
                  <c:v>pulp paper and printing 17T18</c:v>
                </c:pt>
              </c:strCache>
            </c:strRef>
          </c:tx>
          <c:spPr>
            <a:solidFill>
              <a:schemeClr val="accent2">
                <a:lumMod val="60000"/>
              </a:schemeClr>
            </a:solidFill>
            <a:ln w="25400">
              <a:noFill/>
            </a:ln>
            <a:effectLst/>
          </c:spPr>
          <c:val>
            <c:numRef>
              <c:f>'Predicted Energy Consumption'!$C$349:$AY$349</c:f>
              <c:numCache>
                <c:formatCode>0.00E+00</c:formatCode>
                <c:ptCount val="49"/>
                <c:pt idx="0">
                  <c:v>255989102377850.44</c:v>
                </c:pt>
                <c:pt idx="1">
                  <c:v>265713706056413.97</c:v>
                </c:pt>
                <c:pt idx="2">
                  <c:v>278597952895100.31</c:v>
                </c:pt>
                <c:pt idx="3">
                  <c:v>279799026752943.91</c:v>
                </c:pt>
                <c:pt idx="4">
                  <c:v>296337677289785.19</c:v>
                </c:pt>
                <c:pt idx="5">
                  <c:v>312644302194997.63</c:v>
                </c:pt>
                <c:pt idx="6">
                  <c:v>321741071811506.5</c:v>
                </c:pt>
                <c:pt idx="7">
                  <c:v>329421802646750.94</c:v>
                </c:pt>
                <c:pt idx="8">
                  <c:v>346615584378779.56</c:v>
                </c:pt>
                <c:pt idx="9">
                  <c:v>377348245655340.75</c:v>
                </c:pt>
                <c:pt idx="10">
                  <c:v>403606830466078.56</c:v>
                </c:pt>
                <c:pt idx="11">
                  <c:v>431088255800302.69</c:v>
                </c:pt>
                <c:pt idx="12">
                  <c:v>459817488891391.88</c:v>
                </c:pt>
                <c:pt idx="13">
                  <c:v>479122080240167.56</c:v>
                </c:pt>
                <c:pt idx="14">
                  <c:v>493103999755649.19</c:v>
                </c:pt>
                <c:pt idx="15">
                  <c:v>506294975104169.5</c:v>
                </c:pt>
                <c:pt idx="16">
                  <c:v>518739748923665.69</c:v>
                </c:pt>
                <c:pt idx="17">
                  <c:v>530487035661675.81</c:v>
                </c:pt>
                <c:pt idx="18">
                  <c:v>541586299642456.88</c:v>
                </c:pt>
                <c:pt idx="19">
                  <c:v>552085865188233.88</c:v>
                </c:pt>
                <c:pt idx="20">
                  <c:v>562031836688081.81</c:v>
                </c:pt>
                <c:pt idx="21">
                  <c:v>571467522666595.75</c:v>
                </c:pt>
                <c:pt idx="22">
                  <c:v>580433177049515.88</c:v>
                </c:pt>
                <c:pt idx="23">
                  <c:v>588965939883554.63</c:v>
                </c:pt>
                <c:pt idx="24">
                  <c:v>597099901590494.13</c:v>
                </c:pt>
                <c:pt idx="25">
                  <c:v>604866241102421.38</c:v>
                </c:pt>
                <c:pt idx="26">
                  <c:v>612293405199788.38</c:v>
                </c:pt>
                <c:pt idx="27">
                  <c:v>619407307579504.38</c:v>
                </c:pt>
                <c:pt idx="28">
                  <c:v>626231533684284.38</c:v>
                </c:pt>
                <c:pt idx="29">
                  <c:v>632787542393127.13</c:v>
                </c:pt>
                <c:pt idx="30">
                  <c:v>639094859107025.25</c:v>
                </c:pt>
                <c:pt idx="31">
                  <c:v>645171257086619.13</c:v>
                </c:pt>
                <c:pt idx="32">
                  <c:v>651032925457454.75</c:v>
                </c:pt>
                <c:pt idx="33">
                  <c:v>656694623331267.88</c:v>
                </c:pt>
                <c:pt idx="34">
                  <c:v>662169820160392.63</c:v>
                </c:pt>
                <c:pt idx="35">
                  <c:v>667470822860190.63</c:v>
                </c:pt>
                <c:pt idx="36">
                  <c:v>672608890480266.75</c:v>
                </c:pt>
                <c:pt idx="37">
                  <c:v>677594337334108.38</c:v>
                </c:pt>
                <c:pt idx="38">
                  <c:v>682436625547674.13</c:v>
                </c:pt>
                <c:pt idx="39">
                  <c:v>687144447986814.25</c:v>
                </c:pt>
                <c:pt idx="40">
                  <c:v>691725802490570.75</c:v>
                </c:pt>
                <c:pt idx="41">
                  <c:v>696188058285259.5</c:v>
                </c:pt>
                <c:pt idx="42">
                  <c:v>700538015391201.5</c:v>
                </c:pt>
                <c:pt idx="43">
                  <c:v>704781957766815</c:v>
                </c:pt>
                <c:pt idx="44">
                  <c:v>708925700866794.38</c:v>
                </c:pt>
                <c:pt idx="45">
                  <c:v>712974634225211.5</c:v>
                </c:pt>
                <c:pt idx="46">
                  <c:v>716933759612008.38</c:v>
                </c:pt>
                <c:pt idx="47">
                  <c:v>720807725253070.25</c:v>
                </c:pt>
                <c:pt idx="48">
                  <c:v>724600856551113.5</c:v>
                </c:pt>
              </c:numCache>
            </c:numRef>
          </c:val>
          <c:extLst>
            <c:ext xmlns:c16="http://schemas.microsoft.com/office/drawing/2014/chart" uri="{C3380CC4-5D6E-409C-BE32-E72D297353CC}">
              <c16:uniqueId val="{00000007-069A-4506-A7D2-B3A1B27DFD17}"/>
            </c:ext>
          </c:extLst>
        </c:ser>
        <c:ser>
          <c:idx val="8"/>
          <c:order val="8"/>
          <c:tx>
            <c:strRef>
              <c:f>'Predicted Energy Consumption'!$B$350</c:f>
              <c:strCache>
                <c:ptCount val="1"/>
                <c:pt idx="0">
                  <c:v>refined petroleum and coke 19</c:v>
                </c:pt>
              </c:strCache>
            </c:strRef>
          </c:tx>
          <c:spPr>
            <a:solidFill>
              <a:schemeClr val="accent3">
                <a:lumMod val="60000"/>
              </a:schemeClr>
            </a:solidFill>
            <a:ln w="25400">
              <a:noFill/>
            </a:ln>
            <a:effectLst/>
          </c:spPr>
          <c:val>
            <c:numRef>
              <c:f>'Predicted Energy Consumption'!$C$350:$AY$350</c:f>
              <c:numCache>
                <c:formatCode>0.00E+00</c:formatCode>
                <c:ptCount val="49"/>
                <c:pt idx="0">
                  <c:v>202995130542141.44</c:v>
                </c:pt>
                <c:pt idx="1">
                  <c:v>231169184076842.97</c:v>
                </c:pt>
                <c:pt idx="2">
                  <c:v>245271565481580.94</c:v>
                </c:pt>
                <c:pt idx="3">
                  <c:v>266119750911764.53</c:v>
                </c:pt>
                <c:pt idx="4">
                  <c:v>285282338370997.19</c:v>
                </c:pt>
                <c:pt idx="5">
                  <c:v>322938733527708.56</c:v>
                </c:pt>
                <c:pt idx="6">
                  <c:v>380259300964967.94</c:v>
                </c:pt>
                <c:pt idx="7">
                  <c:v>409091897836498.44</c:v>
                </c:pt>
                <c:pt idx="8">
                  <c:v>437880136866688.19</c:v>
                </c:pt>
                <c:pt idx="9">
                  <c:v>566580022976217.38</c:v>
                </c:pt>
                <c:pt idx="10">
                  <c:v>624290192462247.5</c:v>
                </c:pt>
                <c:pt idx="11">
                  <c:v>678277599476065.63</c:v>
                </c:pt>
                <c:pt idx="12">
                  <c:v>726707403734044.25</c:v>
                </c:pt>
                <c:pt idx="13">
                  <c:v>775151114318452.25</c:v>
                </c:pt>
                <c:pt idx="14">
                  <c:v>823537886382372.13</c:v>
                </c:pt>
                <c:pt idx="15">
                  <c:v>871814394216843.88</c:v>
                </c:pt>
                <c:pt idx="16">
                  <c:v>919941589961541.5</c:v>
                </c:pt>
                <c:pt idx="17">
                  <c:v>967891876928137.88</c:v>
                </c:pt>
                <c:pt idx="18">
                  <c:v>1015646709570158.5</c:v>
                </c:pt>
                <c:pt idx="19">
                  <c:v>1063194597606872.6</c:v>
                </c:pt>
                <c:pt idx="20">
                  <c:v>1110529473753729.4</c:v>
                </c:pt>
                <c:pt idx="21">
                  <c:v>1157649377249336.3</c:v>
                </c:pt>
                <c:pt idx="22">
                  <c:v>1204555404729268.5</c:v>
                </c:pt>
                <c:pt idx="23">
                  <c:v>1251250883085130</c:v>
                </c:pt>
                <c:pt idx="24">
                  <c:v>1297740723861881.5</c:v>
                </c:pt>
                <c:pt idx="25">
                  <c:v>1344030924298812.5</c:v>
                </c:pt>
                <c:pt idx="26">
                  <c:v>1390128185613862.5</c:v>
                </c:pt>
                <c:pt idx="27">
                  <c:v>1436039624194510.3</c:v>
                </c:pt>
                <c:pt idx="28">
                  <c:v>1481772555824419</c:v>
                </c:pt>
                <c:pt idx="29">
                  <c:v>1527334336896156.5</c:v>
                </c:pt>
                <c:pt idx="30">
                  <c:v>1572732249762961</c:v>
                </c:pt>
                <c:pt idx="31">
                  <c:v>1617973422022014.5</c:v>
                </c:pt>
                <c:pt idx="32">
                  <c:v>1663064771672181.3</c:v>
                </c:pt>
                <c:pt idx="33">
                  <c:v>1708012971824479.3</c:v>
                </c:pt>
                <c:pt idx="34">
                  <c:v>1752824430032194.8</c:v>
                </c:pt>
                <c:pt idx="35">
                  <c:v>1797505278412918.3</c:v>
                </c:pt>
                <c:pt idx="36">
                  <c:v>1842061371608924.3</c:v>
                </c:pt>
                <c:pt idx="37">
                  <c:v>1886498290321081.5</c:v>
                </c:pt>
                <c:pt idx="38">
                  <c:v>1930821348691261.3</c:v>
                </c:pt>
                <c:pt idx="39">
                  <c:v>1975035604229919</c:v>
                </c:pt>
                <c:pt idx="40">
                  <c:v>2019145869313489.8</c:v>
                </c:pt>
                <c:pt idx="41">
                  <c:v>2063156723529607.5</c:v>
                </c:pt>
                <c:pt idx="42">
                  <c:v>2107072526344924.8</c:v>
                </c:pt>
                <c:pt idx="43">
                  <c:v>2150897429718699.3</c:v>
                </c:pt>
                <c:pt idx="44">
                  <c:v>2194635390401288.5</c:v>
                </c:pt>
                <c:pt idx="45">
                  <c:v>2238290181741932.8</c:v>
                </c:pt>
                <c:pt idx="46">
                  <c:v>2281865404895542.5</c:v>
                </c:pt>
                <c:pt idx="47">
                  <c:v>2325364499366298</c:v>
                </c:pt>
                <c:pt idx="48">
                  <c:v>2368790752860947</c:v>
                </c:pt>
              </c:numCache>
            </c:numRef>
          </c:val>
          <c:extLst>
            <c:ext xmlns:c16="http://schemas.microsoft.com/office/drawing/2014/chart" uri="{C3380CC4-5D6E-409C-BE32-E72D297353CC}">
              <c16:uniqueId val="{00000008-069A-4506-A7D2-B3A1B27DFD17}"/>
            </c:ext>
          </c:extLst>
        </c:ser>
        <c:ser>
          <c:idx val="9"/>
          <c:order val="9"/>
          <c:tx>
            <c:strRef>
              <c:f>'Predicted Energy Consumption'!$B$351</c:f>
              <c:strCache>
                <c:ptCount val="1"/>
                <c:pt idx="0">
                  <c:v>chemicals 20</c:v>
                </c:pt>
              </c:strCache>
            </c:strRef>
          </c:tx>
          <c:spPr>
            <a:solidFill>
              <a:schemeClr val="accent4">
                <a:lumMod val="60000"/>
              </a:schemeClr>
            </a:solidFill>
            <a:ln w="25400">
              <a:noFill/>
            </a:ln>
            <a:effectLst/>
          </c:spPr>
          <c:val>
            <c:numRef>
              <c:f>'Predicted Energy Consumption'!$C$351:$AY$351</c:f>
              <c:numCache>
                <c:formatCode>0.00E+00</c:formatCode>
                <c:ptCount val="49"/>
                <c:pt idx="0">
                  <c:v>1455510435774561.3</c:v>
                </c:pt>
                <c:pt idx="1">
                  <c:v>1600649292641712</c:v>
                </c:pt>
                <c:pt idx="2">
                  <c:v>1699041809018925.3</c:v>
                </c:pt>
                <c:pt idx="3">
                  <c:v>1745682373117973</c:v>
                </c:pt>
                <c:pt idx="4">
                  <c:v>1796461865028282.8</c:v>
                </c:pt>
                <c:pt idx="5">
                  <c:v>1892964054936049.5</c:v>
                </c:pt>
                <c:pt idx="6">
                  <c:v>2008676602286031</c:v>
                </c:pt>
                <c:pt idx="7">
                  <c:v>2007202557096859</c:v>
                </c:pt>
                <c:pt idx="8">
                  <c:v>2126279476105459.5</c:v>
                </c:pt>
                <c:pt idx="9">
                  <c:v>2464959165140102</c:v>
                </c:pt>
                <c:pt idx="10">
                  <c:v>2602747866712499</c:v>
                </c:pt>
                <c:pt idx="11">
                  <c:v>2742328534808361</c:v>
                </c:pt>
                <c:pt idx="12">
                  <c:v>2855379146204226</c:v>
                </c:pt>
                <c:pt idx="13">
                  <c:v>2943364117036384</c:v>
                </c:pt>
                <c:pt idx="14">
                  <c:v>3028044033242934</c:v>
                </c:pt>
                <c:pt idx="15">
                  <c:v>3109646978996538.5</c:v>
                </c:pt>
                <c:pt idx="16">
                  <c:v>3188403363942189</c:v>
                </c:pt>
                <c:pt idx="17">
                  <c:v>3264539017483522</c:v>
                </c:pt>
                <c:pt idx="18">
                  <c:v>3338270553360930</c:v>
                </c:pt>
                <c:pt idx="19">
                  <c:v>3409802470883822</c:v>
                </c:pt>
                <c:pt idx="20">
                  <c:v>3479325546204707.5</c:v>
                </c:pt>
                <c:pt idx="21">
                  <c:v>3547016154396350.5</c:v>
                </c:pt>
                <c:pt idx="22">
                  <c:v>3613036242067669.5</c:v>
                </c:pt>
                <c:pt idx="23">
                  <c:v>3677533737318271</c:v>
                </c:pt>
                <c:pt idx="24">
                  <c:v>3740643238439578.5</c:v>
                </c:pt>
                <c:pt idx="25">
                  <c:v>3802486865901382.5</c:v>
                </c:pt>
                <c:pt idx="26">
                  <c:v>3863175195417483.5</c:v>
                </c:pt>
                <c:pt idx="27">
                  <c:v>3922808215032650</c:v>
                </c:pt>
                <c:pt idx="28">
                  <c:v>3981476267856822</c:v>
                </c:pt>
                <c:pt idx="29">
                  <c:v>4039260955732405.5</c:v>
                </c:pt>
                <c:pt idx="30">
                  <c:v>4096235988941953.5</c:v>
                </c:pt>
                <c:pt idx="31">
                  <c:v>4152467973999069.5</c:v>
                </c:pt>
                <c:pt idx="32">
                  <c:v>4208017136362546</c:v>
                </c:pt>
                <c:pt idx="33">
                  <c:v>4262937978142154.5</c:v>
                </c:pt>
                <c:pt idx="34">
                  <c:v>4317279872958731.5</c:v>
                </c:pt>
                <c:pt idx="35">
                  <c:v>4371087601409996.5</c:v>
                </c:pt>
                <c:pt idx="36">
                  <c:v>4424401831308402.5</c:v>
                </c:pt>
                <c:pt idx="37">
                  <c:v>4477259547184670.5</c:v>
                </c:pt>
                <c:pt idx="38">
                  <c:v>4529694433609621</c:v>
                </c:pt>
                <c:pt idx="39">
                  <c:v>4581737216773680</c:v>
                </c:pt>
                <c:pt idx="40">
                  <c:v>4633415968545552</c:v>
                </c:pt>
                <c:pt idx="41">
                  <c:v>4684756376944857</c:v>
                </c:pt>
                <c:pt idx="42">
                  <c:v>4735781986654928</c:v>
                </c:pt>
                <c:pt idx="43">
                  <c:v>4786514412877690</c:v>
                </c:pt>
                <c:pt idx="44">
                  <c:v>4836973531515836</c:v>
                </c:pt>
                <c:pt idx="45">
                  <c:v>4887177648367205</c:v>
                </c:pt>
                <c:pt idx="46">
                  <c:v>4937143649728669</c:v>
                </c:pt>
                <c:pt idx="47">
                  <c:v>4986887136549572</c:v>
                </c:pt>
                <c:pt idx="48">
                  <c:v>5036422544031959</c:v>
                </c:pt>
              </c:numCache>
            </c:numRef>
          </c:val>
          <c:extLst>
            <c:ext xmlns:c16="http://schemas.microsoft.com/office/drawing/2014/chart" uri="{C3380CC4-5D6E-409C-BE32-E72D297353CC}">
              <c16:uniqueId val="{00000009-069A-4506-A7D2-B3A1B27DFD17}"/>
            </c:ext>
          </c:extLst>
        </c:ser>
        <c:ser>
          <c:idx val="10"/>
          <c:order val="10"/>
          <c:tx>
            <c:strRef>
              <c:f>'Predicted Energy Consumption'!$B$352</c:f>
              <c:strCache>
                <c:ptCount val="1"/>
                <c:pt idx="0">
                  <c:v>rubber and plastic products 22</c:v>
                </c:pt>
              </c:strCache>
            </c:strRef>
          </c:tx>
          <c:spPr>
            <a:solidFill>
              <a:schemeClr val="accent5">
                <a:lumMod val="60000"/>
              </a:schemeClr>
            </a:solidFill>
            <a:ln w="25400">
              <a:noFill/>
            </a:ln>
            <a:effectLst/>
          </c:spPr>
          <c:val>
            <c:numRef>
              <c:f>'Predicted Energy Consumption'!$C$352:$AY$352</c:f>
              <c:numCache>
                <c:formatCode>0.00E+00</c:formatCode>
                <c:ptCount val="49"/>
                <c:pt idx="0">
                  <c:v>349597796173539.06</c:v>
                </c:pt>
                <c:pt idx="1">
                  <c:v>374963657137202.81</c:v>
                </c:pt>
                <c:pt idx="2">
                  <c:v>399428712707483.69</c:v>
                </c:pt>
                <c:pt idx="3">
                  <c:v>400820866497257.13</c:v>
                </c:pt>
                <c:pt idx="4">
                  <c:v>422545972329332.13</c:v>
                </c:pt>
                <c:pt idx="5">
                  <c:v>460417332409464.38</c:v>
                </c:pt>
                <c:pt idx="6">
                  <c:v>469568696292239</c:v>
                </c:pt>
                <c:pt idx="7">
                  <c:v>486701059474718.88</c:v>
                </c:pt>
                <c:pt idx="8">
                  <c:v>505256285721746.44</c:v>
                </c:pt>
                <c:pt idx="9">
                  <c:v>563804884054658</c:v>
                </c:pt>
                <c:pt idx="10">
                  <c:v>583755979598880.5</c:v>
                </c:pt>
                <c:pt idx="11">
                  <c:v>602784900792717.25</c:v>
                </c:pt>
                <c:pt idx="12">
                  <c:v>620933049078982.75</c:v>
                </c:pt>
                <c:pt idx="13">
                  <c:v>638263058210588.38</c:v>
                </c:pt>
                <c:pt idx="14">
                  <c:v>654843465180308</c:v>
                </c:pt>
                <c:pt idx="15">
                  <c:v>670741567042500.13</c:v>
                </c:pt>
                <c:pt idx="16">
                  <c:v>686020217600345.5</c:v>
                </c:pt>
                <c:pt idx="17">
                  <c:v>700736589413352.75</c:v>
                </c:pt>
                <c:pt idx="18">
                  <c:v>714941926174988.38</c:v>
                </c:pt>
                <c:pt idx="19">
                  <c:v>728681782790778.5</c:v>
                </c:pt>
                <c:pt idx="20">
                  <c:v>741996487198010.38</c:v>
                </c:pt>
                <c:pt idx="21">
                  <c:v>754921682198225.88</c:v>
                </c:pt>
                <c:pt idx="22">
                  <c:v>767488872922028.5</c:v>
                </c:pt>
                <c:pt idx="23">
                  <c:v>779725942747653.88</c:v>
                </c:pt>
                <c:pt idx="24">
                  <c:v>791657621140165.25</c:v>
                </c:pt>
                <c:pt idx="25">
                  <c:v>803305898207439.88</c:v>
                </c:pt>
                <c:pt idx="26">
                  <c:v>814690386785017</c:v>
                </c:pt>
                <c:pt idx="27">
                  <c:v>825828635840249</c:v>
                </c:pt>
                <c:pt idx="28">
                  <c:v>836736400242902.63</c:v>
                </c:pt>
                <c:pt idx="29">
                  <c:v>847427872253663.75</c:v>
                </c:pt>
                <c:pt idx="30">
                  <c:v>857915879883336.38</c:v>
                </c:pt>
                <c:pt idx="31">
                  <c:v>860990956423396.5</c:v>
                </c:pt>
                <c:pt idx="32">
                  <c:v>862071751223417.13</c:v>
                </c:pt>
                <c:pt idx="33">
                  <c:v>863099603401737</c:v>
                </c:pt>
                <c:pt idx="34">
                  <c:v>864080108309723.63</c:v>
                </c:pt>
                <c:pt idx="35">
                  <c:v>865018162165771</c:v>
                </c:pt>
                <c:pt idx="36">
                  <c:v>865918061924892</c:v>
                </c:pt>
                <c:pt idx="37">
                  <c:v>866783589504875</c:v>
                </c:pt>
                <c:pt idx="38">
                  <c:v>867618082977583.75</c:v>
                </c:pt>
                <c:pt idx="39">
                  <c:v>868424496881610.75</c:v>
                </c:pt>
                <c:pt idx="40">
                  <c:v>869205453439770.88</c:v>
                </c:pt>
                <c:pt idx="41">
                  <c:v>869963286157694.63</c:v>
                </c:pt>
                <c:pt idx="42">
                  <c:v>870700077027397</c:v>
                </c:pt>
                <c:pt idx="43">
                  <c:v>871417688351641.13</c:v>
                </c:pt>
                <c:pt idx="44">
                  <c:v>872117790033748.13</c:v>
                </c:pt>
                <c:pt idx="45">
                  <c:v>872801883036529.38</c:v>
                </c:pt>
                <c:pt idx="46">
                  <c:v>873471319597422.75</c:v>
                </c:pt>
                <c:pt idx="47">
                  <c:v>874127320690952</c:v>
                </c:pt>
                <c:pt idx="48">
                  <c:v>874770991149847.13</c:v>
                </c:pt>
              </c:numCache>
            </c:numRef>
          </c:val>
          <c:extLst>
            <c:ext xmlns:c16="http://schemas.microsoft.com/office/drawing/2014/chart" uri="{C3380CC4-5D6E-409C-BE32-E72D297353CC}">
              <c16:uniqueId val="{0000000A-069A-4506-A7D2-B3A1B27DFD17}"/>
            </c:ext>
          </c:extLst>
        </c:ser>
        <c:ser>
          <c:idx val="11"/>
          <c:order val="11"/>
          <c:tx>
            <c:strRef>
              <c:f>'Predicted Energy Consumption'!$B$353</c:f>
              <c:strCache>
                <c:ptCount val="1"/>
                <c:pt idx="0">
                  <c:v>glass and glass products 231</c:v>
                </c:pt>
              </c:strCache>
            </c:strRef>
          </c:tx>
          <c:spPr>
            <a:solidFill>
              <a:schemeClr val="accent6">
                <a:lumMod val="60000"/>
              </a:schemeClr>
            </a:solidFill>
            <a:ln w="25400">
              <a:noFill/>
            </a:ln>
            <a:effectLst/>
          </c:spPr>
          <c:val>
            <c:numRef>
              <c:f>'Predicted Energy Consumption'!$C$353:$AY$353</c:f>
              <c:numCache>
                <c:formatCode>0.00E+00</c:formatCode>
                <c:ptCount val="49"/>
                <c:pt idx="0">
                  <c:v>1007011714119209.9</c:v>
                </c:pt>
                <c:pt idx="1">
                  <c:v>1074309383716511.1</c:v>
                </c:pt>
                <c:pt idx="2">
                  <c:v>1134339191617202.3</c:v>
                </c:pt>
                <c:pt idx="3">
                  <c:v>1059613289666134.9</c:v>
                </c:pt>
                <c:pt idx="4">
                  <c:v>1087787343200836.3</c:v>
                </c:pt>
                <c:pt idx="5">
                  <c:v>1127740109682345.3</c:v>
                </c:pt>
                <c:pt idx="6">
                  <c:v>1196433345211061.8</c:v>
                </c:pt>
                <c:pt idx="7">
                  <c:v>1283183634307131.8</c:v>
                </c:pt>
                <c:pt idx="8">
                  <c:v>1340811294492135.3</c:v>
                </c:pt>
                <c:pt idx="9">
                  <c:v>1474136715132193.8</c:v>
                </c:pt>
                <c:pt idx="10">
                  <c:v>1455764446584927.5</c:v>
                </c:pt>
                <c:pt idx="11">
                  <c:v>1426688273431593.5</c:v>
                </c:pt>
                <c:pt idx="12">
                  <c:v>1387712516547978.3</c:v>
                </c:pt>
                <c:pt idx="13">
                  <c:v>1339629474226741</c:v>
                </c:pt>
                <c:pt idx="14">
                  <c:v>1283194907523458</c:v>
                </c:pt>
                <c:pt idx="15">
                  <c:v>1219115253702276.3</c:v>
                </c:pt>
                <c:pt idx="16">
                  <c:v>1148041804299793.5</c:v>
                </c:pt>
                <c:pt idx="17">
                  <c:v>1117060508799871.3</c:v>
                </c:pt>
                <c:pt idx="18">
                  <c:v>1148017678618206</c:v>
                </c:pt>
                <c:pt idx="19">
                  <c:v>1177607370304379</c:v>
                </c:pt>
                <c:pt idx="20">
                  <c:v>1205915469659275</c:v>
                </c:pt>
                <c:pt idx="21">
                  <c:v>1233024053233983.5</c:v>
                </c:pt>
                <c:pt idx="22">
                  <c:v>1259010804729586.8</c:v>
                </c:pt>
                <c:pt idx="23">
                  <c:v>1283948723773150.3</c:v>
                </c:pt>
                <c:pt idx="24">
                  <c:v>1307906041480252.8</c:v>
                </c:pt>
                <c:pt idx="25">
                  <c:v>1330946278907035.5</c:v>
                </c:pt>
                <c:pt idx="26">
                  <c:v>1353128401010099.8</c:v>
                </c:pt>
                <c:pt idx="27">
                  <c:v>1374507031312127.8</c:v>
                </c:pt>
                <c:pt idx="28">
                  <c:v>1395132702016911.5</c:v>
                </c:pt>
                <c:pt idx="29">
                  <c:v>1415052121517130</c:v>
                </c:pt>
                <c:pt idx="30">
                  <c:v>1434308446630364.3</c:v>
                </c:pt>
                <c:pt idx="31">
                  <c:v>1452941550901463</c:v>
                </c:pt>
                <c:pt idx="32">
                  <c:v>1470988283254995.5</c:v>
                </c:pt>
                <c:pt idx="33">
                  <c:v>1488482713425121</c:v>
                </c:pt>
                <c:pt idx="34">
                  <c:v>1505456362131558</c:v>
                </c:pt>
                <c:pt idx="35">
                  <c:v>1521938415060382.3</c:v>
                </c:pt>
                <c:pt idx="36">
                  <c:v>1537955920465850.3</c:v>
                </c:pt>
                <c:pt idx="37">
                  <c:v>1553533970720198</c:v>
                </c:pt>
                <c:pt idx="38">
                  <c:v>1572186994829303.5</c:v>
                </c:pt>
                <c:pt idx="39">
                  <c:v>1592478275414825</c:v>
                </c:pt>
                <c:pt idx="40">
                  <c:v>1612598654433209.8</c:v>
                </c:pt>
                <c:pt idx="41">
                  <c:v>1632558767896065.3</c:v>
                </c:pt>
                <c:pt idx="42">
                  <c:v>1652368446412469.3</c:v>
                </c:pt>
                <c:pt idx="43">
                  <c:v>1672036788845596.3</c:v>
                </c:pt>
                <c:pt idx="44">
                  <c:v>1691572228475717</c:v>
                </c:pt>
                <c:pt idx="45">
                  <c:v>1710982592434260</c:v>
                </c:pt>
                <c:pt idx="46">
                  <c:v>1730275155107335.3</c:v>
                </c:pt>
                <c:pt idx="47">
                  <c:v>1749456686142837.3</c:v>
                </c:pt>
                <c:pt idx="48">
                  <c:v>1768533493633782.3</c:v>
                </c:pt>
              </c:numCache>
            </c:numRef>
          </c:val>
          <c:extLst>
            <c:ext xmlns:c16="http://schemas.microsoft.com/office/drawing/2014/chart" uri="{C3380CC4-5D6E-409C-BE32-E72D297353CC}">
              <c16:uniqueId val="{0000000B-069A-4506-A7D2-B3A1B27DFD17}"/>
            </c:ext>
          </c:extLst>
        </c:ser>
        <c:ser>
          <c:idx val="12"/>
          <c:order val="12"/>
          <c:tx>
            <c:strRef>
              <c:f>'Predicted Energy Consumption'!$B$354</c:f>
              <c:strCache>
                <c:ptCount val="1"/>
                <c:pt idx="0">
                  <c:v>cement and other nonmetallic minerals 239</c:v>
                </c:pt>
              </c:strCache>
            </c:strRef>
          </c:tx>
          <c:spPr>
            <a:solidFill>
              <a:schemeClr val="accent1">
                <a:lumMod val="80000"/>
                <a:lumOff val="20000"/>
              </a:schemeClr>
            </a:solidFill>
            <a:ln w="25400">
              <a:noFill/>
            </a:ln>
            <a:effectLst/>
          </c:spPr>
          <c:val>
            <c:numRef>
              <c:f>'Predicted Energy Consumption'!$C$354:$AY$354</c:f>
              <c:numCache>
                <c:formatCode>0.00E+00</c:formatCode>
                <c:ptCount val="49"/>
                <c:pt idx="0">
                  <c:v>132534405643075.69</c:v>
                </c:pt>
                <c:pt idx="1">
                  <c:v>139638484540889.48</c:v>
                </c:pt>
                <c:pt idx="2">
                  <c:v>151099868315028.06</c:v>
                </c:pt>
                <c:pt idx="3">
                  <c:v>147059892611372.19</c:v>
                </c:pt>
                <c:pt idx="4">
                  <c:v>142678702743556.19</c:v>
                </c:pt>
                <c:pt idx="5">
                  <c:v>144630447762552.09</c:v>
                </c:pt>
                <c:pt idx="6">
                  <c:v>153829581628309.06</c:v>
                </c:pt>
                <c:pt idx="7">
                  <c:v>170409177864849.53</c:v>
                </c:pt>
                <c:pt idx="8">
                  <c:v>170108909400388.63</c:v>
                </c:pt>
                <c:pt idx="9">
                  <c:v>166800690086349.78</c:v>
                </c:pt>
                <c:pt idx="10">
                  <c:v>157185263065969.53</c:v>
                </c:pt>
                <c:pt idx="11">
                  <c:v>145895995407848.78</c:v>
                </c:pt>
                <c:pt idx="12">
                  <c:v>133036200801845.13</c:v>
                </c:pt>
                <c:pt idx="13">
                  <c:v>118718044678759.67</c:v>
                </c:pt>
                <c:pt idx="14">
                  <c:v>110090008713441.55</c:v>
                </c:pt>
                <c:pt idx="15">
                  <c:v>113270989809204.75</c:v>
                </c:pt>
                <c:pt idx="16">
                  <c:v>116284926499390.31</c:v>
                </c:pt>
                <c:pt idx="17">
                  <c:v>119142201152568.83</c:v>
                </c:pt>
                <c:pt idx="18">
                  <c:v>121853286459562.88</c:v>
                </c:pt>
                <c:pt idx="19">
                  <c:v>124428411410255.25</c:v>
                </c:pt>
                <c:pt idx="20">
                  <c:v>126877362433587.69</c:v>
                </c:pt>
                <c:pt idx="21">
                  <c:v>129209372209520.25</c:v>
                </c:pt>
                <c:pt idx="22">
                  <c:v>131433065921554.14</c:v>
                </c:pt>
                <c:pt idx="23">
                  <c:v>133556445081720.36</c:v>
                </c:pt>
                <c:pt idx="24">
                  <c:v>135586895590697.72</c:v>
                </c:pt>
                <c:pt idx="25">
                  <c:v>137531210971034.66</c:v>
                </c:pt>
                <c:pt idx="26">
                  <c:v>139395624589496.69</c:v>
                </c:pt>
                <c:pt idx="27">
                  <c:v>141185846659408.81</c:v>
                </c:pt>
                <c:pt idx="28">
                  <c:v>142907103185215.25</c:v>
                </c:pt>
                <c:pt idx="29">
                  <c:v>144564174969340.34</c:v>
                </c:pt>
                <c:pt idx="30">
                  <c:v>146161435471448.81</c:v>
                </c:pt>
                <c:pt idx="31">
                  <c:v>147702886777389.59</c:v>
                </c:pt>
                <c:pt idx="32">
                  <c:v>149192193258592.38</c:v>
                </c:pt>
                <c:pt idx="33">
                  <c:v>150632712724086.84</c:v>
                </c:pt>
                <c:pt idx="34">
                  <c:v>152027525016159.53</c:v>
                </c:pt>
                <c:pt idx="35">
                  <c:v>153379458098186.28</c:v>
                </c:pt>
                <c:pt idx="36">
                  <c:v>154691111744450.97</c:v>
                </c:pt>
                <c:pt idx="37">
                  <c:v>155964878977831.97</c:v>
                </c:pt>
                <c:pt idx="38">
                  <c:v>157202965419802.66</c:v>
                </c:pt>
                <c:pt idx="39">
                  <c:v>158407406723932.09</c:v>
                </c:pt>
                <c:pt idx="40">
                  <c:v>159580084262927.59</c:v>
                </c:pt>
                <c:pt idx="41">
                  <c:v>160722739233119</c:v>
                </c:pt>
                <c:pt idx="42">
                  <c:v>161836985331038.47</c:v>
                </c:pt>
                <c:pt idx="43">
                  <c:v>162924320145902.41</c:v>
                </c:pt>
                <c:pt idx="44">
                  <c:v>163465080842480.31</c:v>
                </c:pt>
                <c:pt idx="45">
                  <c:v>163591011936147.97</c:v>
                </c:pt>
                <c:pt idx="46">
                  <c:v>163706509600808</c:v>
                </c:pt>
                <c:pt idx="47">
                  <c:v>163812385653961.28</c:v>
                </c:pt>
                <c:pt idx="48">
                  <c:v>163909383566101.78</c:v>
                </c:pt>
              </c:numCache>
            </c:numRef>
          </c:val>
          <c:extLst>
            <c:ext xmlns:c16="http://schemas.microsoft.com/office/drawing/2014/chart" uri="{C3380CC4-5D6E-409C-BE32-E72D297353CC}">
              <c16:uniqueId val="{0000000C-069A-4506-A7D2-B3A1B27DFD17}"/>
            </c:ext>
          </c:extLst>
        </c:ser>
        <c:ser>
          <c:idx val="13"/>
          <c:order val="13"/>
          <c:tx>
            <c:strRef>
              <c:f>'Predicted Energy Consumption'!$B$355</c:f>
              <c:strCache>
                <c:ptCount val="1"/>
                <c:pt idx="0">
                  <c:v>iron and steel 241</c:v>
                </c:pt>
              </c:strCache>
            </c:strRef>
          </c:tx>
          <c:spPr>
            <a:solidFill>
              <a:schemeClr val="accent2">
                <a:lumMod val="80000"/>
                <a:lumOff val="20000"/>
              </a:schemeClr>
            </a:solidFill>
            <a:ln w="25400">
              <a:noFill/>
            </a:ln>
            <a:effectLst/>
          </c:spPr>
          <c:val>
            <c:numRef>
              <c:f>'Predicted Energy Consumption'!$C$355:$AY$355</c:f>
              <c:numCache>
                <c:formatCode>0.00E+00</c:formatCode>
                <c:ptCount val="49"/>
                <c:pt idx="0">
                  <c:v>1781315368281215</c:v>
                </c:pt>
                <c:pt idx="1">
                  <c:v>1946364071627108.8</c:v>
                </c:pt>
                <c:pt idx="2">
                  <c:v>1977540809806419.5</c:v>
                </c:pt>
                <c:pt idx="3">
                  <c:v>1819562063941923</c:v>
                </c:pt>
                <c:pt idx="4">
                  <c:v>1802180614419606.5</c:v>
                </c:pt>
                <c:pt idx="5">
                  <c:v>1905182934154623.3</c:v>
                </c:pt>
                <c:pt idx="6">
                  <c:v>2095860233370584.3</c:v>
                </c:pt>
                <c:pt idx="7">
                  <c:v>2204134311941875.3</c:v>
                </c:pt>
                <c:pt idx="8">
                  <c:v>2315329183758376.5</c:v>
                </c:pt>
                <c:pt idx="9">
                  <c:v>2590154694656982</c:v>
                </c:pt>
                <c:pt idx="10">
                  <c:v>2787728250864493.5</c:v>
                </c:pt>
                <c:pt idx="11">
                  <c:v>2907113880927649</c:v>
                </c:pt>
                <c:pt idx="12">
                  <c:v>3022156458178549.5</c:v>
                </c:pt>
                <c:pt idx="13">
                  <c:v>3134084020155494.5</c:v>
                </c:pt>
                <c:pt idx="14">
                  <c:v>3243036450782395.5</c:v>
                </c:pt>
                <c:pt idx="15">
                  <c:v>3349176988073660.5</c:v>
                </c:pt>
                <c:pt idx="16">
                  <c:v>3452681259412189.5</c:v>
                </c:pt>
                <c:pt idx="17">
                  <c:v>3553729145936711</c:v>
                </c:pt>
                <c:pt idx="18">
                  <c:v>3652498955031413</c:v>
                </c:pt>
                <c:pt idx="19">
                  <c:v>3749163415472112.5</c:v>
                </c:pt>
                <c:pt idx="20">
                  <c:v>3843887072956411</c:v>
                </c:pt>
                <c:pt idx="21">
                  <c:v>3936824735175847.5</c:v>
                </c:pt>
                <c:pt idx="22">
                  <c:v>4028120684520584</c:v>
                </c:pt>
                <c:pt idx="23">
                  <c:v>4117908437717443</c:v>
                </c:pt>
                <c:pt idx="24">
                  <c:v>4206310883313874.5</c:v>
                </c:pt>
                <c:pt idx="25">
                  <c:v>4293440669909652.5</c:v>
                </c:pt>
                <c:pt idx="26">
                  <c:v>4379400751310024</c:v>
                </c:pt>
                <c:pt idx="27">
                  <c:v>4464285020598500.5</c:v>
                </c:pt>
                <c:pt idx="28">
                  <c:v>4548178984833743</c:v>
                </c:pt>
                <c:pt idx="29">
                  <c:v>4631160446888137</c:v>
                </c:pt>
                <c:pt idx="30">
                  <c:v>4713300171930735</c:v>
                </c:pt>
                <c:pt idx="31">
                  <c:v>4794662524092131</c:v>
                </c:pt>
                <c:pt idx="32">
                  <c:v>4875306064642646</c:v>
                </c:pt>
                <c:pt idx="33">
                  <c:v>4955284107126429</c:v>
                </c:pt>
                <c:pt idx="34">
                  <c:v>5034645227753307</c:v>
                </c:pt>
                <c:pt idx="35">
                  <c:v>5113433731291955</c:v>
                </c:pt>
                <c:pt idx="36">
                  <c:v>5191690073977961</c:v>
                </c:pt>
                <c:pt idx="37">
                  <c:v>5269451245740487</c:v>
                </c:pt>
                <c:pt idx="38">
                  <c:v>5346751114498904</c:v>
                </c:pt>
                <c:pt idx="39">
                  <c:v>5423620735490111</c:v>
                </c:pt>
                <c:pt idx="40">
                  <c:v>5500088628631470</c:v>
                </c:pt>
                <c:pt idx="41">
                  <c:v>5576181026862980</c:v>
                </c:pt>
                <c:pt idx="42">
                  <c:v>5651922098278096</c:v>
                </c:pt>
                <c:pt idx="43">
                  <c:v>5727334144679911</c:v>
                </c:pt>
                <c:pt idx="44">
                  <c:v>5802437779003740</c:v>
                </c:pt>
                <c:pt idx="45">
                  <c:v>5877252083843346</c:v>
                </c:pt>
                <c:pt idx="46">
                  <c:v>5951794753116310</c:v>
                </c:pt>
                <c:pt idx="47">
                  <c:v>6026082218707891</c:v>
                </c:pt>
                <c:pt idx="48">
                  <c:v>6100129763748370</c:v>
                </c:pt>
              </c:numCache>
            </c:numRef>
          </c:val>
          <c:extLst>
            <c:ext xmlns:c16="http://schemas.microsoft.com/office/drawing/2014/chart" uri="{C3380CC4-5D6E-409C-BE32-E72D297353CC}">
              <c16:uniqueId val="{0000000D-069A-4506-A7D2-B3A1B27DFD17}"/>
            </c:ext>
          </c:extLst>
        </c:ser>
        <c:ser>
          <c:idx val="14"/>
          <c:order val="14"/>
          <c:tx>
            <c:strRef>
              <c:f>'Predicted Energy Consumption'!$B$356</c:f>
              <c:strCache>
                <c:ptCount val="1"/>
                <c:pt idx="0">
                  <c:v>other metals 242</c:v>
                </c:pt>
              </c:strCache>
            </c:strRef>
          </c:tx>
          <c:spPr>
            <a:solidFill>
              <a:schemeClr val="accent3">
                <a:lumMod val="80000"/>
                <a:lumOff val="20000"/>
              </a:schemeClr>
            </a:solidFill>
            <a:ln w="25400">
              <a:noFill/>
            </a:ln>
            <a:effectLst/>
          </c:spPr>
          <c:val>
            <c:numRef>
              <c:f>'Predicted Energy Consumption'!$C$356:$AY$356</c:f>
              <c:numCache>
                <c:formatCode>0.00E+00</c:formatCode>
                <c:ptCount val="49"/>
                <c:pt idx="0">
                  <c:v>1303124190060649.5</c:v>
                </c:pt>
                <c:pt idx="1">
                  <c:v>1403724362079979</c:v>
                </c:pt>
                <c:pt idx="2">
                  <c:v>1927645062581284</c:v>
                </c:pt>
                <c:pt idx="3">
                  <c:v>1878547756500283.5</c:v>
                </c:pt>
                <c:pt idx="4">
                  <c:v>1935168834901015</c:v>
                </c:pt>
                <c:pt idx="5">
                  <c:v>2174714826707989.3</c:v>
                </c:pt>
                <c:pt idx="6">
                  <c:v>2285479768677649</c:v>
                </c:pt>
                <c:pt idx="7">
                  <c:v>2277150730930500</c:v>
                </c:pt>
                <c:pt idx="8">
                  <c:v>2433853335821037.5</c:v>
                </c:pt>
                <c:pt idx="9">
                  <c:v>2755487319118406</c:v>
                </c:pt>
                <c:pt idx="10">
                  <c:v>2862083602608179.5</c:v>
                </c:pt>
                <c:pt idx="11">
                  <c:v>2947082235858618.5</c:v>
                </c:pt>
                <c:pt idx="12">
                  <c:v>3026057679903890.5</c:v>
                </c:pt>
                <c:pt idx="13">
                  <c:v>3099394335767447</c:v>
                </c:pt>
                <c:pt idx="14">
                  <c:v>3167493743743218.5</c:v>
                </c:pt>
                <c:pt idx="15">
                  <c:v>3230757566133982.5</c:v>
                </c:pt>
                <c:pt idx="16">
                  <c:v>3289576258034265</c:v>
                </c:pt>
                <c:pt idx="17">
                  <c:v>3344321809576665</c:v>
                </c:pt>
                <c:pt idx="18">
                  <c:v>3395343436598134</c:v>
                </c:pt>
                <c:pt idx="19">
                  <c:v>3442965388842589</c:v>
                </c:pt>
                <c:pt idx="20">
                  <c:v>3487486248582581</c:v>
                </c:pt>
                <c:pt idx="21">
                  <c:v>3529179247196803</c:v>
                </c:pt>
                <c:pt idx="22">
                  <c:v>3568293247950131.5</c:v>
                </c:pt>
                <c:pt idx="23">
                  <c:v>3605054137430761</c:v>
                </c:pt>
                <c:pt idx="24">
                  <c:v>3639666440796678.5</c:v>
                </c:pt>
                <c:pt idx="25">
                  <c:v>3672315031235355</c:v>
                </c:pt>
                <c:pt idx="26">
                  <c:v>3703166845358836</c:v>
                </c:pt>
                <c:pt idx="27">
                  <c:v>3732372546648924.5</c:v>
                </c:pt>
                <c:pt idx="28">
                  <c:v>3760068101046682</c:v>
                </c:pt>
                <c:pt idx="29">
                  <c:v>3786376244385175.5</c:v>
                </c:pt>
                <c:pt idx="30">
                  <c:v>3811407832215474.5</c:v>
                </c:pt>
                <c:pt idx="31">
                  <c:v>3835263069928912.5</c:v>
                </c:pt>
                <c:pt idx="32">
                  <c:v>3858032625895068.5</c:v>
                </c:pt>
                <c:pt idx="33">
                  <c:v>3879798633338203.5</c:v>
                </c:pt>
                <c:pt idx="34">
                  <c:v>3900635588400753.5</c:v>
                </c:pt>
                <c:pt idx="35">
                  <c:v>3920611152688627.5</c:v>
                </c:pt>
                <c:pt idx="36">
                  <c:v>3939786868842012</c:v>
                </c:pt>
                <c:pt idx="37">
                  <c:v>3958218797536432</c:v>
                </c:pt>
                <c:pt idx="38">
                  <c:v>3975958083935697</c:v>
                </c:pt>
                <c:pt idx="39">
                  <c:v>3993051461094270</c:v>
                </c:pt>
                <c:pt idx="40">
                  <c:v>4009541697209769.5</c:v>
                </c:pt>
                <c:pt idx="41">
                  <c:v>4025467993007859</c:v>
                </c:pt>
                <c:pt idx="42">
                  <c:v>4040866334927421.5</c:v>
                </c:pt>
                <c:pt idx="43">
                  <c:v>4055769809187810</c:v>
                </c:pt>
                <c:pt idx="44">
                  <c:v>4070208881270440</c:v>
                </c:pt>
                <c:pt idx="45">
                  <c:v>4084211644840807</c:v>
                </c:pt>
                <c:pt idx="46">
                  <c:v>4097804043677033</c:v>
                </c:pt>
                <c:pt idx="47">
                  <c:v>4111010069755226</c:v>
                </c:pt>
                <c:pt idx="48">
                  <c:v>4123851940270409</c:v>
                </c:pt>
              </c:numCache>
            </c:numRef>
          </c:val>
          <c:extLst>
            <c:ext xmlns:c16="http://schemas.microsoft.com/office/drawing/2014/chart" uri="{C3380CC4-5D6E-409C-BE32-E72D297353CC}">
              <c16:uniqueId val="{0000000E-069A-4506-A7D2-B3A1B27DFD17}"/>
            </c:ext>
          </c:extLst>
        </c:ser>
        <c:ser>
          <c:idx val="15"/>
          <c:order val="15"/>
          <c:tx>
            <c:strRef>
              <c:f>'Predicted Energy Consumption'!$B$357</c:f>
              <c:strCache>
                <c:ptCount val="1"/>
                <c:pt idx="0">
                  <c:v>metal products except machinery and vehicles 25</c:v>
                </c:pt>
              </c:strCache>
            </c:strRef>
          </c:tx>
          <c:spPr>
            <a:solidFill>
              <a:schemeClr val="accent4">
                <a:lumMod val="80000"/>
                <a:lumOff val="20000"/>
              </a:schemeClr>
            </a:solidFill>
            <a:ln w="25400">
              <a:noFill/>
            </a:ln>
            <a:effectLst/>
          </c:spPr>
          <c:val>
            <c:numRef>
              <c:f>'Predicted Energy Consumption'!$C$357:$AY$357</c:f>
              <c:numCache>
                <c:formatCode>0.00E+00</c:formatCode>
                <c:ptCount val="49"/>
                <c:pt idx="0">
                  <c:v>354036992449262.31</c:v>
                </c:pt>
                <c:pt idx="1">
                  <c:v>413967848242346.69</c:v>
                </c:pt>
                <c:pt idx="2">
                  <c:v>444465570234978.56</c:v>
                </c:pt>
                <c:pt idx="3">
                  <c:v>431359534189588.19</c:v>
                </c:pt>
                <c:pt idx="4">
                  <c:v>467695430530999.88</c:v>
                </c:pt>
                <c:pt idx="5">
                  <c:v>630690024608649.88</c:v>
                </c:pt>
                <c:pt idx="6">
                  <c:v>553848594839789.75</c:v>
                </c:pt>
                <c:pt idx="7">
                  <c:v>570796702373623.13</c:v>
                </c:pt>
                <c:pt idx="8">
                  <c:v>529516612793531.31</c:v>
                </c:pt>
                <c:pt idx="9">
                  <c:v>598262635157466.25</c:v>
                </c:pt>
                <c:pt idx="10">
                  <c:v>613272942043834.25</c:v>
                </c:pt>
                <c:pt idx="11">
                  <c:v>627173311944305.13</c:v>
                </c:pt>
                <c:pt idx="12">
                  <c:v>640039436650015.13</c:v>
                </c:pt>
                <c:pt idx="13">
                  <c:v>651951623162846.75</c:v>
                </c:pt>
                <c:pt idx="14">
                  <c:v>662990974314865.88</c:v>
                </c:pt>
                <c:pt idx="15">
                  <c:v>673236688243357.13</c:v>
                </c:pt>
                <c:pt idx="16">
                  <c:v>682764262749527.25</c:v>
                </c:pt>
                <c:pt idx="17">
                  <c:v>691644399162965.5</c:v>
                </c:pt>
                <c:pt idx="18">
                  <c:v>699942426165195.63</c:v>
                </c:pt>
                <c:pt idx="19">
                  <c:v>707718095806369.75</c:v>
                </c:pt>
                <c:pt idx="20">
                  <c:v>715025635313576.75</c:v>
                </c:pt>
                <c:pt idx="21">
                  <c:v>721913966124719.63</c:v>
                </c:pt>
                <c:pt idx="22">
                  <c:v>728427024750728.38</c:v>
                </c:pt>
                <c:pt idx="23">
                  <c:v>734604138524548</c:v>
                </c:pt>
                <c:pt idx="24">
                  <c:v>740480423520459.25</c:v>
                </c:pt>
                <c:pt idx="25">
                  <c:v>746087182604032.25</c:v>
                </c:pt>
                <c:pt idx="26">
                  <c:v>751452289403890.5</c:v>
                </c:pt>
                <c:pt idx="27">
                  <c:v>756600549616138.88</c:v>
                </c:pt>
                <c:pt idx="28">
                  <c:v>761554034996768.88</c:v>
                </c:pt>
                <c:pt idx="29">
                  <c:v>766332388097916.63</c:v>
                </c:pt>
                <c:pt idx="30">
                  <c:v>770953097597408.5</c:v>
                </c:pt>
                <c:pt idx="31">
                  <c:v>775431745214242</c:v>
                </c:pt>
                <c:pt idx="32">
                  <c:v>779782225887820.88</c:v>
                </c:pt>
                <c:pt idx="33">
                  <c:v>784016943266642.5</c:v>
                </c:pt>
                <c:pt idx="34">
                  <c:v>788146982706132.88</c:v>
                </c:pt>
                <c:pt idx="35">
                  <c:v>792182263988315.63</c:v>
                </c:pt>
                <c:pt idx="36">
                  <c:v>796131675900018.5</c:v>
                </c:pt>
                <c:pt idx="37">
                  <c:v>800003194677843.25</c:v>
                </c:pt>
                <c:pt idx="38">
                  <c:v>803803988171417.38</c:v>
                </c:pt>
                <c:pt idx="39">
                  <c:v>807540507408462.75</c:v>
                </c:pt>
                <c:pt idx="40">
                  <c:v>811218567076513.25</c:v>
                </c:pt>
                <c:pt idx="41">
                  <c:v>814843416273582.25</c:v>
                </c:pt>
                <c:pt idx="42">
                  <c:v>818419800727662.25</c:v>
                </c:pt>
                <c:pt idx="43">
                  <c:v>821952017544686.38</c:v>
                </c:pt>
                <c:pt idx="44">
                  <c:v>825443963417206.5</c:v>
                </c:pt>
                <c:pt idx="45">
                  <c:v>828899177111873.38</c:v>
                </c:pt>
                <c:pt idx="46">
                  <c:v>832320876951743.75</c:v>
                </c:pt>
                <c:pt idx="47">
                  <c:v>835711993919550.38</c:v>
                </c:pt>
                <c:pt idx="48">
                  <c:v>839075200928212</c:v>
                </c:pt>
              </c:numCache>
            </c:numRef>
          </c:val>
          <c:extLst>
            <c:ext xmlns:c16="http://schemas.microsoft.com/office/drawing/2014/chart" uri="{C3380CC4-5D6E-409C-BE32-E72D297353CC}">
              <c16:uniqueId val="{0000000F-069A-4506-A7D2-B3A1B27DFD17}"/>
            </c:ext>
          </c:extLst>
        </c:ser>
        <c:ser>
          <c:idx val="16"/>
          <c:order val="16"/>
          <c:tx>
            <c:strRef>
              <c:f>'Predicted Energy Consumption'!$B$358</c:f>
              <c:strCache>
                <c:ptCount val="1"/>
                <c:pt idx="0">
                  <c:v>computers and electronics 26</c:v>
                </c:pt>
              </c:strCache>
            </c:strRef>
          </c:tx>
          <c:spPr>
            <a:solidFill>
              <a:schemeClr val="accent5">
                <a:lumMod val="80000"/>
                <a:lumOff val="20000"/>
              </a:schemeClr>
            </a:solidFill>
            <a:ln w="25400">
              <a:noFill/>
            </a:ln>
            <a:effectLst/>
          </c:spPr>
          <c:val>
            <c:numRef>
              <c:f>'Predicted Energy Consumption'!$C$358:$AY$358</c:f>
              <c:numCache>
                <c:formatCode>0.00E+00</c:formatCode>
                <c:ptCount val="49"/>
                <c:pt idx="0">
                  <c:v>289011809185267.31</c:v>
                </c:pt>
                <c:pt idx="1">
                  <c:v>304421040838738.56</c:v>
                </c:pt>
                <c:pt idx="2">
                  <c:v>326002836721866.5</c:v>
                </c:pt>
                <c:pt idx="3">
                  <c:v>350092556711571.25</c:v>
                </c:pt>
                <c:pt idx="4">
                  <c:v>372141815999598.56</c:v>
                </c:pt>
                <c:pt idx="5">
                  <c:v>407907884686862.81</c:v>
                </c:pt>
                <c:pt idx="6">
                  <c:v>503147582187236.81</c:v>
                </c:pt>
                <c:pt idx="7">
                  <c:v>537405484268913.38</c:v>
                </c:pt>
                <c:pt idx="8">
                  <c:v>562266348269620.06</c:v>
                </c:pt>
                <c:pt idx="9">
                  <c:v>641881543911167.38</c:v>
                </c:pt>
                <c:pt idx="10">
                  <c:v>626499676764099</c:v>
                </c:pt>
                <c:pt idx="11">
                  <c:v>603307018610465.5</c:v>
                </c:pt>
                <c:pt idx="12">
                  <c:v>572604301912708.38</c:v>
                </c:pt>
                <c:pt idx="13">
                  <c:v>534735575801374.88</c:v>
                </c:pt>
                <c:pt idx="14">
                  <c:v>490069743820258.44</c:v>
                </c:pt>
                <c:pt idx="15">
                  <c:v>438986478623978.5</c:v>
                </c:pt>
                <c:pt idx="16">
                  <c:v>442231664657470.56</c:v>
                </c:pt>
                <c:pt idx="17">
                  <c:v>455055471379372.69</c:v>
                </c:pt>
                <c:pt idx="18">
                  <c:v>467201905553958.69</c:v>
                </c:pt>
                <c:pt idx="19">
                  <c:v>478711737256176.56</c:v>
                </c:pt>
                <c:pt idx="20">
                  <c:v>489624839834624.25</c:v>
                </c:pt>
                <c:pt idx="21">
                  <c:v>499979608429007.56</c:v>
                </c:pt>
                <c:pt idx="22">
                  <c:v>509812598552496.25</c:v>
                </c:pt>
                <c:pt idx="23">
                  <c:v>519158323538270.69</c:v>
                </c:pt>
                <c:pt idx="24">
                  <c:v>528049165229032.44</c:v>
                </c:pt>
                <c:pt idx="25">
                  <c:v>536515363935685.56</c:v>
                </c:pt>
                <c:pt idx="26">
                  <c:v>544801662592418.19</c:v>
                </c:pt>
                <c:pt idx="27">
                  <c:v>552901847016321.94</c:v>
                </c:pt>
                <c:pt idx="28">
                  <c:v>560694075419757.88</c:v>
                </c:pt>
                <c:pt idx="29">
                  <c:v>568199366173257.63</c:v>
                </c:pt>
                <c:pt idx="30">
                  <c:v>575437087347347.25</c:v>
                </c:pt>
                <c:pt idx="31">
                  <c:v>582425083334801.63</c:v>
                </c:pt>
                <c:pt idx="32">
                  <c:v>589179796536902.88</c:v>
                </c:pt>
                <c:pt idx="33">
                  <c:v>595716382580007.63</c:v>
                </c:pt>
                <c:pt idx="34">
                  <c:v>602048818207082.38</c:v>
                </c:pt>
                <c:pt idx="35">
                  <c:v>608190001469412.5</c:v>
                </c:pt>
                <c:pt idx="36">
                  <c:v>614151844176985.13</c:v>
                </c:pt>
                <c:pt idx="37">
                  <c:v>619945356790637.63</c:v>
                </c:pt>
                <c:pt idx="38">
                  <c:v>625580726084316.75</c:v>
                </c:pt>
                <c:pt idx="39">
                  <c:v>631067385993438.38</c:v>
                </c:pt>
                <c:pt idx="40">
                  <c:v>636414082112287.75</c:v>
                </c:pt>
                <c:pt idx="41">
                  <c:v>641628930321676.63</c:v>
                </c:pt>
                <c:pt idx="42">
                  <c:v>646719470026468.38</c:v>
                </c:pt>
                <c:pt idx="43">
                  <c:v>651692712468270.75</c:v>
                </c:pt>
                <c:pt idx="44">
                  <c:v>656555184555756.75</c:v>
                </c:pt>
                <c:pt idx="45">
                  <c:v>661312968627415.75</c:v>
                </c:pt>
                <c:pt idx="46">
                  <c:v>665971738531695</c:v>
                </c:pt>
                <c:pt idx="47">
                  <c:v>670536792378411.38</c:v>
                </c:pt>
                <c:pt idx="48">
                  <c:v>675013082285249.88</c:v>
                </c:pt>
              </c:numCache>
            </c:numRef>
          </c:val>
          <c:extLst>
            <c:ext xmlns:c16="http://schemas.microsoft.com/office/drawing/2014/chart" uri="{C3380CC4-5D6E-409C-BE32-E72D297353CC}">
              <c16:uniqueId val="{00000010-069A-4506-A7D2-B3A1B27DFD17}"/>
            </c:ext>
          </c:extLst>
        </c:ser>
        <c:ser>
          <c:idx val="17"/>
          <c:order val="17"/>
          <c:tx>
            <c:strRef>
              <c:f>'Predicted Energy Consumption'!$B$359</c:f>
              <c:strCache>
                <c:ptCount val="1"/>
                <c:pt idx="0">
                  <c:v>appliances and electrical equipment 27</c:v>
                </c:pt>
              </c:strCache>
            </c:strRef>
          </c:tx>
          <c:spPr>
            <a:solidFill>
              <a:schemeClr val="accent6">
                <a:lumMod val="80000"/>
                <a:lumOff val="20000"/>
              </a:schemeClr>
            </a:solidFill>
            <a:ln w="25400">
              <a:noFill/>
            </a:ln>
            <a:effectLst/>
          </c:spPr>
          <c:val>
            <c:numRef>
              <c:f>'Predicted Energy Consumption'!$C$359:$AY$359</c:f>
              <c:numCache>
                <c:formatCode>0.00E+00</c:formatCode>
                <c:ptCount val="49"/>
                <c:pt idx="0">
                  <c:v>209382659695219</c:v>
                </c:pt>
                <c:pt idx="1">
                  <c:v>221946165219594.81</c:v>
                </c:pt>
                <c:pt idx="2">
                  <c:v>233595216784021.5</c:v>
                </c:pt>
                <c:pt idx="3">
                  <c:v>240955206304955.31</c:v>
                </c:pt>
                <c:pt idx="4">
                  <c:v>251314468328856.72</c:v>
                </c:pt>
                <c:pt idx="5">
                  <c:v>254405868656147.47</c:v>
                </c:pt>
                <c:pt idx="6">
                  <c:v>273667408222986.5</c:v>
                </c:pt>
                <c:pt idx="7">
                  <c:v>293208743404436.81</c:v>
                </c:pt>
                <c:pt idx="8">
                  <c:v>321717186820015.31</c:v>
                </c:pt>
                <c:pt idx="9">
                  <c:v>367942889748446.25</c:v>
                </c:pt>
                <c:pt idx="10">
                  <c:v>402187558809553.13</c:v>
                </c:pt>
                <c:pt idx="11">
                  <c:v>420522946710843.69</c:v>
                </c:pt>
                <c:pt idx="12">
                  <c:v>437939026352779.81</c:v>
                </c:pt>
                <c:pt idx="13">
                  <c:v>454470463452218.06</c:v>
                </c:pt>
                <c:pt idx="14">
                  <c:v>470158254647931.88</c:v>
                </c:pt>
                <c:pt idx="15">
                  <c:v>485047090645914.13</c:v>
                </c:pt>
                <c:pt idx="16">
                  <c:v>499183348562865.56</c:v>
                </c:pt>
                <c:pt idx="17">
                  <c:v>512613600061550.75</c:v>
                </c:pt>
                <c:pt idx="18">
                  <c:v>525383538664262.75</c:v>
                </c:pt>
                <c:pt idx="19">
                  <c:v>537537240750680.56</c:v>
                </c:pt>
                <c:pt idx="20">
                  <c:v>549116685993573.13</c:v>
                </c:pt>
                <c:pt idx="21">
                  <c:v>560161474709155.31</c:v>
                </c:pt>
                <c:pt idx="22">
                  <c:v>570708691013820.88</c:v>
                </c:pt>
                <c:pt idx="23">
                  <c:v>579652536890748.38</c:v>
                </c:pt>
                <c:pt idx="24">
                  <c:v>584756511002041</c:v>
                </c:pt>
                <c:pt idx="25">
                  <c:v>589514122946974</c:v>
                </c:pt>
                <c:pt idx="26">
                  <c:v>593954471712073.5</c:v>
                </c:pt>
                <c:pt idx="27">
                  <c:v>598103922884241.88</c:v>
                </c:pt>
                <c:pt idx="28">
                  <c:v>601986358108963</c:v>
                </c:pt>
                <c:pt idx="29">
                  <c:v>605623410498575.75</c:v>
                </c:pt>
                <c:pt idx="30">
                  <c:v>609034683508428.63</c:v>
                </c:pt>
                <c:pt idx="31">
                  <c:v>612237952212292.75</c:v>
                </c:pt>
                <c:pt idx="32">
                  <c:v>615249346863575.38</c:v>
                </c:pt>
                <c:pt idx="33">
                  <c:v>618083519251828.38</c:v>
                </c:pt>
                <c:pt idx="34">
                  <c:v>620753792749126.75</c:v>
                </c:pt>
                <c:pt idx="35">
                  <c:v>623272297159164.13</c:v>
                </c:pt>
                <c:pt idx="36">
                  <c:v>625650089584404</c:v>
                </c:pt>
                <c:pt idx="37">
                  <c:v>627897262551441.88</c:v>
                </c:pt>
                <c:pt idx="38">
                  <c:v>630023040608467.75</c:v>
                </c:pt>
                <c:pt idx="39">
                  <c:v>632035866550750.13</c:v>
                </c:pt>
                <c:pt idx="40">
                  <c:v>633943478353743.75</c:v>
                </c:pt>
                <c:pt idx="41">
                  <c:v>635752977807955.13</c:v>
                </c:pt>
                <c:pt idx="42">
                  <c:v>637470891761430.25</c:v>
                </c:pt>
                <c:pt idx="43">
                  <c:v>639103226788651.63</c:v>
                </c:pt>
                <c:pt idx="44">
                  <c:v>640655518021354.38</c:v>
                </c:pt>
                <c:pt idx="45">
                  <c:v>642132872798860</c:v>
                </c:pt>
                <c:pt idx="46">
                  <c:v>643540009723566.63</c:v>
                </c:pt>
                <c:pt idx="47">
                  <c:v>644881293641824.63</c:v>
                </c:pt>
                <c:pt idx="48">
                  <c:v>646160767011085.88</c:v>
                </c:pt>
              </c:numCache>
            </c:numRef>
          </c:val>
          <c:extLst>
            <c:ext xmlns:c16="http://schemas.microsoft.com/office/drawing/2014/chart" uri="{C3380CC4-5D6E-409C-BE32-E72D297353CC}">
              <c16:uniqueId val="{00000011-069A-4506-A7D2-B3A1B27DFD17}"/>
            </c:ext>
          </c:extLst>
        </c:ser>
        <c:ser>
          <c:idx val="18"/>
          <c:order val="18"/>
          <c:tx>
            <c:strRef>
              <c:f>'Predicted Energy Consumption'!$B$360</c:f>
              <c:strCache>
                <c:ptCount val="1"/>
                <c:pt idx="0">
                  <c:v>other machinery 28</c:v>
                </c:pt>
              </c:strCache>
            </c:strRef>
          </c:tx>
          <c:spPr>
            <a:solidFill>
              <a:schemeClr val="accent1">
                <a:lumMod val="80000"/>
              </a:schemeClr>
            </a:solidFill>
            <a:ln w="25400">
              <a:noFill/>
            </a:ln>
            <a:effectLst/>
          </c:spPr>
          <c:val>
            <c:numRef>
              <c:f>'Predicted Energy Consumption'!$C$360:$AY$360</c:f>
              <c:numCache>
                <c:formatCode>0.00E+00</c:formatCode>
                <c:ptCount val="49"/>
                <c:pt idx="0">
                  <c:v>153959243010689.94</c:v>
                </c:pt>
                <c:pt idx="1">
                  <c:v>146189796492763.88</c:v>
                </c:pt>
                <c:pt idx="2">
                  <c:v>153989952285464.34</c:v>
                </c:pt>
                <c:pt idx="3">
                  <c:v>158896611966086.94</c:v>
                </c:pt>
                <c:pt idx="4">
                  <c:v>166942441956982.66</c:v>
                </c:pt>
                <c:pt idx="5">
                  <c:v>169528845321316.41</c:v>
                </c:pt>
                <c:pt idx="6">
                  <c:v>183133054046380.59</c:v>
                </c:pt>
                <c:pt idx="7">
                  <c:v>203012191250349.44</c:v>
                </c:pt>
                <c:pt idx="8">
                  <c:v>210030966607123.25</c:v>
                </c:pt>
                <c:pt idx="9">
                  <c:v>65257848179784.219</c:v>
                </c:pt>
                <c:pt idx="10">
                  <c:v>52670048883990.164</c:v>
                </c:pt>
                <c:pt idx="11">
                  <c:v>53688396512636.188</c:v>
                </c:pt>
                <c:pt idx="12">
                  <c:v>54611446804128.172</c:v>
                </c:pt>
                <c:pt idx="13">
                  <c:v>55445897797387.469</c:v>
                </c:pt>
                <c:pt idx="14">
                  <c:v>56199086945053.898</c:v>
                </c:pt>
                <c:pt idx="15">
                  <c:v>56878422898612.586</c:v>
                </c:pt>
                <c:pt idx="16">
                  <c:v>57491066115560.578</c:v>
                </c:pt>
                <c:pt idx="17">
                  <c:v>58043754114701.43</c:v>
                </c:pt>
                <c:pt idx="18">
                  <c:v>58542714554354.695</c:v>
                </c:pt>
                <c:pt idx="19">
                  <c:v>58993632692402.875</c:v>
                </c:pt>
                <c:pt idx="20">
                  <c:v>59270567819710.406</c:v>
                </c:pt>
                <c:pt idx="21">
                  <c:v>59420577023025.359</c:v>
                </c:pt>
                <c:pt idx="22">
                  <c:v>59542389835830.344</c:v>
                </c:pt>
                <c:pt idx="23">
                  <c:v>59639529200408.258</c:v>
                </c:pt>
                <c:pt idx="24">
                  <c:v>59715092419263.594</c:v>
                </c:pt>
                <c:pt idx="25">
                  <c:v>59771798447257.18</c:v>
                </c:pt>
                <c:pt idx="26">
                  <c:v>59812031691041.445</c:v>
                </c:pt>
                <c:pt idx="27">
                  <c:v>59837881917139.969</c:v>
                </c:pt>
                <c:pt idx="28">
                  <c:v>59851180176662.656</c:v>
                </c:pt>
                <c:pt idx="29">
                  <c:v>59853530850132.961</c:v>
                </c:pt>
                <c:pt idx="30">
                  <c:v>59846340033297.328</c:v>
                </c:pt>
                <c:pt idx="31">
                  <c:v>59830840548399.297</c:v>
                </c:pt>
                <c:pt idx="32">
                  <c:v>59808113892926.891</c:v>
                </c:pt>
                <c:pt idx="33">
                  <c:v>59779109441892.25</c:v>
                </c:pt>
                <c:pt idx="34">
                  <c:v>59744661209069.172</c:v>
                </c:pt>
                <c:pt idx="35">
                  <c:v>59705502453427.406</c:v>
                </c:pt>
                <c:pt idx="36">
                  <c:v>59662278393390.195</c:v>
                </c:pt>
                <c:pt idx="37">
                  <c:v>59615557266169.734</c:v>
                </c:pt>
                <c:pt idx="38">
                  <c:v>59565839944127.617</c:v>
                </c:pt>
                <c:pt idx="39">
                  <c:v>59513568295847.703</c:v>
                </c:pt>
                <c:pt idx="40">
                  <c:v>59459132457053.625</c:v>
                </c:pt>
                <c:pt idx="41">
                  <c:v>59402877155920.234</c:v>
                </c:pt>
                <c:pt idx="42">
                  <c:v>59345107218814.797</c:v>
                </c:pt>
                <c:pt idx="43">
                  <c:v>59286092366043.359</c:v>
                </c:pt>
                <c:pt idx="44">
                  <c:v>59226071392635.523</c:v>
                </c:pt>
                <c:pt idx="45">
                  <c:v>59165255816461.172</c:v>
                </c:pt>
                <c:pt idx="46">
                  <c:v>59103833064848.742</c:v>
                </c:pt>
                <c:pt idx="47">
                  <c:v>59041969261187.531</c:v>
                </c:pt>
                <c:pt idx="48">
                  <c:v>58979811664629.391</c:v>
                </c:pt>
              </c:numCache>
            </c:numRef>
          </c:val>
          <c:extLst>
            <c:ext xmlns:c16="http://schemas.microsoft.com/office/drawing/2014/chart" uri="{C3380CC4-5D6E-409C-BE32-E72D297353CC}">
              <c16:uniqueId val="{00000012-069A-4506-A7D2-B3A1B27DFD17}"/>
            </c:ext>
          </c:extLst>
        </c:ser>
        <c:ser>
          <c:idx val="19"/>
          <c:order val="19"/>
          <c:tx>
            <c:strRef>
              <c:f>'Predicted Energy Consumption'!$B$361</c:f>
              <c:strCache>
                <c:ptCount val="1"/>
                <c:pt idx="0">
                  <c:v>road vehicles 29</c:v>
                </c:pt>
              </c:strCache>
            </c:strRef>
          </c:tx>
          <c:spPr>
            <a:solidFill>
              <a:schemeClr val="accent2">
                <a:lumMod val="80000"/>
              </a:schemeClr>
            </a:solidFill>
            <a:ln w="25400">
              <a:noFill/>
            </a:ln>
            <a:effectLst/>
          </c:spPr>
          <c:val>
            <c:numRef>
              <c:f>'Predicted Energy Consumption'!$C$361:$AY$361</c:f>
              <c:numCache>
                <c:formatCode>0.00E+00</c:formatCode>
                <c:ptCount val="49"/>
                <c:pt idx="0">
                  <c:v>200166465121254.03</c:v>
                </c:pt>
                <c:pt idx="1">
                  <c:v>229869158111392.88</c:v>
                </c:pt>
                <c:pt idx="2">
                  <c:v>249536742533582.5</c:v>
                </c:pt>
                <c:pt idx="3">
                  <c:v>262414165088985.56</c:v>
                </c:pt>
                <c:pt idx="4">
                  <c:v>284811462824456.19</c:v>
                </c:pt>
                <c:pt idx="5">
                  <c:v>302117845230657.69</c:v>
                </c:pt>
                <c:pt idx="6">
                  <c:v>343326279836276</c:v>
                </c:pt>
                <c:pt idx="7">
                  <c:v>351931701056394.38</c:v>
                </c:pt>
                <c:pt idx="8">
                  <c:v>403584701226954</c:v>
                </c:pt>
                <c:pt idx="9">
                  <c:v>473448058058338.88</c:v>
                </c:pt>
                <c:pt idx="10">
                  <c:v>512808285077426.13</c:v>
                </c:pt>
                <c:pt idx="11">
                  <c:v>553485478654034.5</c:v>
                </c:pt>
                <c:pt idx="12">
                  <c:v>592739482828947.75</c:v>
                </c:pt>
                <c:pt idx="13">
                  <c:v>619394895087756.63</c:v>
                </c:pt>
                <c:pt idx="14">
                  <c:v>644963633524576.38</c:v>
                </c:pt>
                <c:pt idx="15">
                  <c:v>669470129216666.75</c:v>
                </c:pt>
                <c:pt idx="16">
                  <c:v>692951583366439.38</c:v>
                </c:pt>
                <c:pt idx="17">
                  <c:v>715452604547816.5</c:v>
                </c:pt>
                <c:pt idx="18">
                  <c:v>737021663925228.88</c:v>
                </c:pt>
                <c:pt idx="19">
                  <c:v>757708719009006.5</c:v>
                </c:pt>
                <c:pt idx="20">
                  <c:v>777563620871433.88</c:v>
                </c:pt>
                <c:pt idx="21">
                  <c:v>796635061316747</c:v>
                </c:pt>
                <c:pt idx="22">
                  <c:v>814969898057535.38</c:v>
                </c:pt>
                <c:pt idx="23">
                  <c:v>832612746208764</c:v>
                </c:pt>
                <c:pt idx="24">
                  <c:v>846629097425662.13</c:v>
                </c:pt>
                <c:pt idx="25">
                  <c:v>853753715140200</c:v>
                </c:pt>
                <c:pt idx="26">
                  <c:v>860410216125582.63</c:v>
                </c:pt>
                <c:pt idx="27">
                  <c:v>866637105308319.88</c:v>
                </c:pt>
                <c:pt idx="28">
                  <c:v>872469294070716.13</c:v>
                </c:pt>
                <c:pt idx="29">
                  <c:v>877938436672913.75</c:v>
                </c:pt>
                <c:pt idx="30">
                  <c:v>883073243824671</c:v>
                </c:pt>
                <c:pt idx="31">
                  <c:v>887899771643082.5</c:v>
                </c:pt>
                <c:pt idx="32">
                  <c:v>892441685653648.75</c:v>
                </c:pt>
                <c:pt idx="33">
                  <c:v>896720500426888.88</c:v>
                </c:pt>
                <c:pt idx="34">
                  <c:v>900755796027847.38</c:v>
                </c:pt>
                <c:pt idx="35">
                  <c:v>904565412794530</c:v>
                </c:pt>
                <c:pt idx="36">
                  <c:v>908165626128670.75</c:v>
                </c:pt>
                <c:pt idx="37">
                  <c:v>911571303033347.88</c:v>
                </c:pt>
                <c:pt idx="38">
                  <c:v>914796042106573.75</c:v>
                </c:pt>
                <c:pt idx="39">
                  <c:v>917852298625994</c:v>
                </c:pt>
                <c:pt idx="40">
                  <c:v>920751496257597.13</c:v>
                </c:pt>
                <c:pt idx="41">
                  <c:v>923504126804068.75</c:v>
                </c:pt>
                <c:pt idx="42">
                  <c:v>926119839285809.38</c:v>
                </c:pt>
                <c:pt idx="43">
                  <c:v>928607519525868.63</c:v>
                </c:pt>
                <c:pt idx="44">
                  <c:v>930975361292620.5</c:v>
                </c:pt>
                <c:pt idx="45">
                  <c:v>933230929943998.25</c:v>
                </c:pt>
                <c:pt idx="46">
                  <c:v>935381219414916.13</c:v>
                </c:pt>
                <c:pt idx="47">
                  <c:v>937432703296418.38</c:v>
                </c:pt>
                <c:pt idx="48">
                  <c:v>939391380670706.88</c:v>
                </c:pt>
              </c:numCache>
            </c:numRef>
          </c:val>
          <c:extLst>
            <c:ext xmlns:c16="http://schemas.microsoft.com/office/drawing/2014/chart" uri="{C3380CC4-5D6E-409C-BE32-E72D297353CC}">
              <c16:uniqueId val="{00000013-069A-4506-A7D2-B3A1B27DFD17}"/>
            </c:ext>
          </c:extLst>
        </c:ser>
        <c:ser>
          <c:idx val="20"/>
          <c:order val="20"/>
          <c:tx>
            <c:strRef>
              <c:f>'Predicted Energy Consumption'!$B$362</c:f>
              <c:strCache>
                <c:ptCount val="1"/>
                <c:pt idx="0">
                  <c:v>nonroad vehicles 30</c:v>
                </c:pt>
              </c:strCache>
            </c:strRef>
          </c:tx>
          <c:spPr>
            <a:solidFill>
              <a:schemeClr val="accent3">
                <a:lumMod val="80000"/>
              </a:schemeClr>
            </a:solidFill>
            <a:ln w="25400">
              <a:noFill/>
            </a:ln>
            <a:effectLst/>
          </c:spPr>
          <c:val>
            <c:numRef>
              <c:f>'Predicted Energy Consumption'!$C$362:$AY$362</c:f>
              <c:numCache>
                <c:formatCode>0.00E+00</c:formatCode>
                <c:ptCount val="49"/>
                <c:pt idx="0">
                  <c:v>79212868209772.984</c:v>
                </c:pt>
                <c:pt idx="1">
                  <c:v>72047370762410.359</c:v>
                </c:pt>
                <c:pt idx="2">
                  <c:v>61602805197468.93</c:v>
                </c:pt>
                <c:pt idx="3">
                  <c:v>62356888500262.82</c:v>
                </c:pt>
                <c:pt idx="4">
                  <c:v>59603290195490.609</c:v>
                </c:pt>
                <c:pt idx="5">
                  <c:v>59545283787583.375</c:v>
                </c:pt>
                <c:pt idx="6">
                  <c:v>56924759006833.625</c:v>
                </c:pt>
                <c:pt idx="7">
                  <c:v>56702969800129.547</c:v>
                </c:pt>
                <c:pt idx="8">
                  <c:v>54512374866221.539</c:v>
                </c:pt>
                <c:pt idx="9">
                  <c:v>50242282428812.766</c:v>
                </c:pt>
                <c:pt idx="10">
                  <c:v>50796166411398.602</c:v>
                </c:pt>
                <c:pt idx="11">
                  <c:v>51408270746444.875</c:v>
                </c:pt>
                <c:pt idx="12">
                  <c:v>52104985818753.406</c:v>
                </c:pt>
                <c:pt idx="13">
                  <c:v>52906714712465.359</c:v>
                </c:pt>
                <c:pt idx="14">
                  <c:v>53828564361051.469</c:v>
                </c:pt>
                <c:pt idx="15">
                  <c:v>54881130015265.805</c:v>
                </c:pt>
                <c:pt idx="16">
                  <c:v>56071280728197.547</c:v>
                </c:pt>
                <c:pt idx="17">
                  <c:v>57402889953074.594</c:v>
                </c:pt>
                <c:pt idx="18">
                  <c:v>58877482277217.414</c:v>
                </c:pt>
                <c:pt idx="19">
                  <c:v>60494785655650.891</c:v>
                </c:pt>
                <c:pt idx="20">
                  <c:v>62253190004392.313</c:v>
                </c:pt>
                <c:pt idx="21">
                  <c:v>64150119510659.805</c:v>
                </c:pt>
                <c:pt idx="22">
                  <c:v>66182329110727.328</c:v>
                </c:pt>
                <c:pt idx="23">
                  <c:v>68346136513248.281</c:v>
                </c:pt>
                <c:pt idx="24">
                  <c:v>70637600796748.172</c:v>
                </c:pt>
                <c:pt idx="25">
                  <c:v>73052657588143.781</c:v>
                </c:pt>
                <c:pt idx="26">
                  <c:v>75587219521361.953</c:v>
                </c:pt>
                <c:pt idx="27">
                  <c:v>78237249314024.297</c:v>
                </c:pt>
                <c:pt idx="28">
                  <c:v>80998811515718.141</c:v>
                </c:pt>
                <c:pt idx="29">
                  <c:v>83868107836091.25</c:v>
                </c:pt>
                <c:pt idx="30">
                  <c:v>86841499977769.063</c:v>
                </c:pt>
                <c:pt idx="31">
                  <c:v>89915523076640.984</c:v>
                </c:pt>
                <c:pt idx="32">
                  <c:v>93086892177653.672</c:v>
                </c:pt>
                <c:pt idx="33">
                  <c:v>96352503629316.906</c:v>
                </c:pt>
                <c:pt idx="34">
                  <c:v>99709432845151.266</c:v>
                </c:pt>
                <c:pt idx="35">
                  <c:v>103154929536417.47</c:v>
                </c:pt>
                <c:pt idx="36">
                  <c:v>106686411250868.2</c:v>
                </c:pt>
                <c:pt idx="37">
                  <c:v>110301455842436.67</c:v>
                </c:pt>
                <c:pt idx="38">
                  <c:v>113997793334533.36</c:v>
                </c:pt>
                <c:pt idx="39">
                  <c:v>115549449386905.06</c:v>
                </c:pt>
                <c:pt idx="40">
                  <c:v>116572739189502.39</c:v>
                </c:pt>
                <c:pt idx="41">
                  <c:v>117581513576197.02</c:v>
                </c:pt>
                <c:pt idx="42">
                  <c:v>118576693597391.47</c:v>
                </c:pt>
                <c:pt idx="43">
                  <c:v>119559129635989.91</c:v>
                </c:pt>
                <c:pt idx="44">
                  <c:v>120529607889649.17</c:v>
                </c:pt>
                <c:pt idx="45">
                  <c:v>121488856182063.25</c:v>
                </c:pt>
                <c:pt idx="46">
                  <c:v>122437549175919.77</c:v>
                </c:pt>
                <c:pt idx="47">
                  <c:v>123376313052728.3</c:v>
                </c:pt>
                <c:pt idx="48">
                  <c:v>124305729717835.11</c:v>
                </c:pt>
              </c:numCache>
            </c:numRef>
          </c:val>
          <c:extLst>
            <c:ext xmlns:c16="http://schemas.microsoft.com/office/drawing/2014/chart" uri="{C3380CC4-5D6E-409C-BE32-E72D297353CC}">
              <c16:uniqueId val="{00000014-069A-4506-A7D2-B3A1B27DFD17}"/>
            </c:ext>
          </c:extLst>
        </c:ser>
        <c:ser>
          <c:idx val="21"/>
          <c:order val="21"/>
          <c:tx>
            <c:strRef>
              <c:f>'Predicted Energy Consumption'!$B$363</c:f>
              <c:strCache>
                <c:ptCount val="1"/>
                <c:pt idx="0">
                  <c:v>other manufacturing 31T33</c:v>
                </c:pt>
              </c:strCache>
            </c:strRef>
          </c:tx>
          <c:spPr>
            <a:solidFill>
              <a:schemeClr val="accent4">
                <a:lumMod val="80000"/>
              </a:schemeClr>
            </a:solidFill>
            <a:ln w="25400">
              <a:noFill/>
            </a:ln>
            <a:effectLst/>
          </c:spPr>
          <c:val>
            <c:numRef>
              <c:f>'Predicted Energy Consumption'!$C$363:$AY$363</c:f>
              <c:numCache>
                <c:formatCode>0.00E+00</c:formatCode>
                <c:ptCount val="49"/>
                <c:pt idx="0">
                  <c:v>238815793495671.34</c:v>
                </c:pt>
                <c:pt idx="1">
                  <c:v>254576475738227.53</c:v>
                </c:pt>
                <c:pt idx="2">
                  <c:v>270207496598402.84</c:v>
                </c:pt>
                <c:pt idx="3">
                  <c:v>264236248725600.66</c:v>
                </c:pt>
                <c:pt idx="4">
                  <c:v>282733468564721</c:v>
                </c:pt>
                <c:pt idx="5">
                  <c:v>311852685334146.06</c:v>
                </c:pt>
                <c:pt idx="6">
                  <c:v>339016744942933.63</c:v>
                </c:pt>
                <c:pt idx="7">
                  <c:v>343749385399834.5</c:v>
                </c:pt>
                <c:pt idx="8">
                  <c:v>367648025457609.69</c:v>
                </c:pt>
                <c:pt idx="9">
                  <c:v>387521604366681.25</c:v>
                </c:pt>
                <c:pt idx="10">
                  <c:v>400132691122279.69</c:v>
                </c:pt>
                <c:pt idx="11">
                  <c:v>411984439843472.94</c:v>
                </c:pt>
                <c:pt idx="12">
                  <c:v>423190333131919.31</c:v>
                </c:pt>
                <c:pt idx="13">
                  <c:v>433845867049171.88</c:v>
                </c:pt>
                <c:pt idx="14">
                  <c:v>444032310146566.44</c:v>
                </c:pt>
                <c:pt idx="15">
                  <c:v>453819163264335.13</c:v>
                </c:pt>
                <c:pt idx="16">
                  <c:v>463265977384259.56</c:v>
                </c:pt>
                <c:pt idx="17">
                  <c:v>472423810802385.06</c:v>
                </c:pt>
                <c:pt idx="18">
                  <c:v>481336450441193.81</c:v>
                </c:pt>
                <c:pt idx="19">
                  <c:v>490041456367135.13</c:v>
                </c:pt>
                <c:pt idx="20">
                  <c:v>498571061154296</c:v>
                </c:pt>
                <c:pt idx="21">
                  <c:v>506952944462678.81</c:v>
                </c:pt>
                <c:pt idx="22">
                  <c:v>515210898529670.81</c:v>
                </c:pt>
                <c:pt idx="23">
                  <c:v>523365398124013.81</c:v>
                </c:pt>
                <c:pt idx="24">
                  <c:v>531434087203416.69</c:v>
                </c:pt>
                <c:pt idx="25">
                  <c:v>539432193416376.63</c:v>
                </c:pt>
                <c:pt idx="26">
                  <c:v>547372880501384.69</c:v>
                </c:pt>
                <c:pt idx="27">
                  <c:v>555267547537442.19</c:v>
                </c:pt>
                <c:pt idx="28">
                  <c:v>563126082917392.25</c:v>
                </c:pt>
                <c:pt idx="29">
                  <c:v>570957079885136.75</c:v>
                </c:pt>
                <c:pt idx="30">
                  <c:v>578768019526852.13</c:v>
                </c:pt>
                <c:pt idx="31">
                  <c:v>586565426249767</c:v>
                </c:pt>
                <c:pt idx="32">
                  <c:v>594355000025492.25</c:v>
                </c:pt>
                <c:pt idx="33">
                  <c:v>602141729016592.5</c:v>
                </c:pt>
                <c:pt idx="34">
                  <c:v>609929985638630</c:v>
                </c:pt>
                <c:pt idx="35">
                  <c:v>617723608626924.5</c:v>
                </c:pt>
                <c:pt idx="36">
                  <c:v>625525973268000</c:v>
                </c:pt>
                <c:pt idx="37">
                  <c:v>633340051610484.25</c:v>
                </c:pt>
                <c:pt idx="38">
                  <c:v>641168464180376.5</c:v>
                </c:pt>
                <c:pt idx="39">
                  <c:v>649013524482324.25</c:v>
                </c:pt>
                <c:pt idx="40">
                  <c:v>656689253769506.75</c:v>
                </c:pt>
                <c:pt idx="41">
                  <c:v>664238207239203.88</c:v>
                </c:pt>
                <c:pt idx="42">
                  <c:v>671767926347339</c:v>
                </c:pt>
                <c:pt idx="43">
                  <c:v>677804883725349.88</c:v>
                </c:pt>
                <c:pt idx="44">
                  <c:v>677777793137487.25</c:v>
                </c:pt>
                <c:pt idx="45">
                  <c:v>677721727324004.38</c:v>
                </c:pt>
                <c:pt idx="46">
                  <c:v>677639637709064.38</c:v>
                </c:pt>
                <c:pt idx="47">
                  <c:v>677534194961920.13</c:v>
                </c:pt>
                <c:pt idx="48">
                  <c:v>677407818408071.88</c:v>
                </c:pt>
              </c:numCache>
            </c:numRef>
          </c:val>
          <c:extLst>
            <c:ext xmlns:c16="http://schemas.microsoft.com/office/drawing/2014/chart" uri="{C3380CC4-5D6E-409C-BE32-E72D297353CC}">
              <c16:uniqueId val="{00000015-069A-4506-A7D2-B3A1B27DFD17}"/>
            </c:ext>
          </c:extLst>
        </c:ser>
        <c:ser>
          <c:idx val="22"/>
          <c:order val="22"/>
          <c:tx>
            <c:strRef>
              <c:f>'Predicted Energy Consumption'!$B$364</c:f>
              <c:strCache>
                <c:ptCount val="1"/>
                <c:pt idx="0">
                  <c:v>energy pipelines and gas processing 352T353</c:v>
                </c:pt>
              </c:strCache>
            </c:strRef>
          </c:tx>
          <c:spPr>
            <a:solidFill>
              <a:schemeClr val="accent5">
                <a:lumMod val="80000"/>
              </a:schemeClr>
            </a:solidFill>
            <a:ln w="25400">
              <a:noFill/>
            </a:ln>
            <a:effectLst/>
          </c:spPr>
          <c:val>
            <c:numRef>
              <c:f>'Predicted Energy Consumption'!$C$364:$AY$364</c:f>
              <c:numCache>
                <c:formatCode>0.00E+00</c:formatCode>
                <c:ptCount val="49"/>
                <c:pt idx="0">
                  <c:v>37158222477037.594</c:v>
                </c:pt>
                <c:pt idx="1">
                  <c:v>44780946904374.781</c:v>
                </c:pt>
                <c:pt idx="2">
                  <c:v>47357113843783.711</c:v>
                </c:pt>
                <c:pt idx="3">
                  <c:v>50625945536437.719</c:v>
                </c:pt>
                <c:pt idx="4">
                  <c:v>53485320232099.563</c:v>
                </c:pt>
                <c:pt idx="5">
                  <c:v>62333003508771.602</c:v>
                </c:pt>
                <c:pt idx="6">
                  <c:v>59241603181480.875</c:v>
                </c:pt>
                <c:pt idx="7">
                  <c:v>63414652409159.195</c:v>
                </c:pt>
                <c:pt idx="8">
                  <c:v>57846037250065.961</c:v>
                </c:pt>
                <c:pt idx="9">
                  <c:v>64231797436673.508</c:v>
                </c:pt>
                <c:pt idx="10">
                  <c:v>65477443803862.852</c:v>
                </c:pt>
                <c:pt idx="11">
                  <c:v>66032149117709.266</c:v>
                </c:pt>
                <c:pt idx="12">
                  <c:v>65953505114582.734</c:v>
                </c:pt>
                <c:pt idx="13">
                  <c:v>65298742830782.945</c:v>
                </c:pt>
                <c:pt idx="14">
                  <c:v>64122944067810.828</c:v>
                </c:pt>
                <c:pt idx="15">
                  <c:v>62477878698316.563</c:v>
                </c:pt>
                <c:pt idx="16">
                  <c:v>60411336699705.398</c:v>
                </c:pt>
                <c:pt idx="17">
                  <c:v>58962271342050.422</c:v>
                </c:pt>
                <c:pt idx="18">
                  <c:v>61410829123473.633</c:v>
                </c:pt>
                <c:pt idx="19">
                  <c:v>63780837077004.109</c:v>
                </c:pt>
                <c:pt idx="20">
                  <c:v>66076295361242.086</c:v>
                </c:pt>
                <c:pt idx="21">
                  <c:v>68301210083886.945</c:v>
                </c:pt>
                <c:pt idx="22">
                  <c:v>70459521005233.438</c:v>
                </c:pt>
                <c:pt idx="23">
                  <c:v>72555050847560.281</c:v>
                </c:pt>
                <c:pt idx="24">
                  <c:v>74591471342461.234</c:v>
                </c:pt>
                <c:pt idx="25">
                  <c:v>76572282037422.063</c:v>
                </c:pt>
                <c:pt idx="26">
                  <c:v>78500798670982.109</c:v>
                </c:pt>
                <c:pt idx="27">
                  <c:v>80380148597166.609</c:v>
                </c:pt>
                <c:pt idx="28">
                  <c:v>82213271296399.641</c:v>
                </c:pt>
                <c:pt idx="29">
                  <c:v>84002922461995.469</c:v>
                </c:pt>
                <c:pt idx="30">
                  <c:v>85751680512422.156</c:v>
                </c:pt>
                <c:pt idx="31">
                  <c:v>87461954664425.453</c:v>
                </c:pt>
                <c:pt idx="32">
                  <c:v>89135993924547.734</c:v>
                </c:pt>
                <c:pt idx="33">
                  <c:v>90775896528459.484</c:v>
                </c:pt>
                <c:pt idx="34">
                  <c:v>92383619489331.641</c:v>
                </c:pt>
                <c:pt idx="35">
                  <c:v>93960988016748.984</c:v>
                </c:pt>
                <c:pt idx="36">
                  <c:v>95509704643109.656</c:v>
                </c:pt>
                <c:pt idx="37">
                  <c:v>97031357950932.594</c:v>
                </c:pt>
                <c:pt idx="38">
                  <c:v>98527430836240.672</c:v>
                </c:pt>
                <c:pt idx="39">
                  <c:v>99999308273597.844</c:v>
                </c:pt>
                <c:pt idx="40">
                  <c:v>101448284570357.38</c:v>
                </c:pt>
                <c:pt idx="41">
                  <c:v>102875570113147.31</c:v>
                </c:pt>
                <c:pt idx="42">
                  <c:v>104282297620232.03</c:v>
                </c:pt>
                <c:pt idx="43">
                  <c:v>105669527920392.25</c:v>
                </c:pt>
                <c:pt idx="44">
                  <c:v>107038255283381.58</c:v>
                </c:pt>
                <c:pt idx="45">
                  <c:v>108389412329369.61</c:v>
                </c:pt>
                <c:pt idx="46">
                  <c:v>109723874545816.09</c:v>
                </c:pt>
                <c:pt idx="47">
                  <c:v>111042464440268.2</c:v>
                </c:pt>
                <c:pt idx="48">
                  <c:v>112345955356886.86</c:v>
                </c:pt>
              </c:numCache>
            </c:numRef>
          </c:val>
          <c:extLst>
            <c:ext xmlns:c16="http://schemas.microsoft.com/office/drawing/2014/chart" uri="{C3380CC4-5D6E-409C-BE32-E72D297353CC}">
              <c16:uniqueId val="{00000016-069A-4506-A7D2-B3A1B27DFD17}"/>
            </c:ext>
          </c:extLst>
        </c:ser>
        <c:ser>
          <c:idx val="23"/>
          <c:order val="23"/>
          <c:tx>
            <c:strRef>
              <c:f>'Predicted Energy Consumption'!$B$365</c:f>
              <c:strCache>
                <c:ptCount val="1"/>
                <c:pt idx="0">
                  <c:v>water and waste 36T39</c:v>
                </c:pt>
              </c:strCache>
            </c:strRef>
          </c:tx>
          <c:spPr>
            <a:solidFill>
              <a:schemeClr val="accent6">
                <a:lumMod val="80000"/>
              </a:schemeClr>
            </a:solidFill>
            <a:ln w="25400">
              <a:noFill/>
            </a:ln>
            <a:effectLst/>
          </c:spPr>
          <c:val>
            <c:numRef>
              <c:f>'Predicted Energy Consumption'!$C$365:$AY$365</c:f>
              <c:numCache>
                <c:formatCode>0.00E+00</c:formatCode>
                <c:ptCount val="49"/>
                <c:pt idx="0">
                  <c:v>123724255924461.25</c:v>
                </c:pt>
                <c:pt idx="1">
                  <c:v>131531236000444.92</c:v>
                </c:pt>
                <c:pt idx="2">
                  <c:v>142364785712528.88</c:v>
                </c:pt>
                <c:pt idx="3">
                  <c:v>150523216377597.47</c:v>
                </c:pt>
                <c:pt idx="4">
                  <c:v>163523476032098.22</c:v>
                </c:pt>
                <c:pt idx="5">
                  <c:v>178768924886772.59</c:v>
                </c:pt>
                <c:pt idx="6">
                  <c:v>194225926523226.25</c:v>
                </c:pt>
                <c:pt idx="7">
                  <c:v>222369270783153.34</c:v>
                </c:pt>
                <c:pt idx="8">
                  <c:v>242995667006632.88</c:v>
                </c:pt>
                <c:pt idx="9">
                  <c:v>254148016331525.06</c:v>
                </c:pt>
                <c:pt idx="10">
                  <c:v>267475000516900.53</c:v>
                </c:pt>
                <c:pt idx="11">
                  <c:v>280174394968369.38</c:v>
                </c:pt>
                <c:pt idx="12">
                  <c:v>292257854830854.31</c:v>
                </c:pt>
                <c:pt idx="13">
                  <c:v>303745005543501.44</c:v>
                </c:pt>
                <c:pt idx="14">
                  <c:v>314660966587578.75</c:v>
                </c:pt>
                <c:pt idx="15">
                  <c:v>325034335413466.19</c:v>
                </c:pt>
                <c:pt idx="16">
                  <c:v>334895605309793.69</c:v>
                </c:pt>
                <c:pt idx="17">
                  <c:v>344275965045046.13</c:v>
                </c:pt>
                <c:pt idx="18">
                  <c:v>353206418660894</c:v>
                </c:pt>
                <c:pt idx="19">
                  <c:v>361717164219205.88</c:v>
                </c:pt>
                <c:pt idx="20">
                  <c:v>369837175966135.88</c:v>
                </c:pt>
                <c:pt idx="21">
                  <c:v>377593942278151.63</c:v>
                </c:pt>
                <c:pt idx="22">
                  <c:v>385013320103053.69</c:v>
                </c:pt>
                <c:pt idx="23">
                  <c:v>392119474432629.5</c:v>
                </c:pt>
                <c:pt idx="24">
                  <c:v>398934878192731.56</c:v>
                </c:pt>
                <c:pt idx="25">
                  <c:v>405480353673219.88</c:v>
                </c:pt>
                <c:pt idx="26">
                  <c:v>411775141276803.81</c:v>
                </c:pt>
                <c:pt idx="27">
                  <c:v>417836985057155</c:v>
                </c:pt>
                <c:pt idx="28">
                  <c:v>423682227388793.06</c:v>
                </c:pt>
                <c:pt idx="29">
                  <c:v>429325907310668.63</c:v>
                </c:pt>
                <c:pt idx="30">
                  <c:v>434781858746641.13</c:v>
                </c:pt>
                <c:pt idx="31">
                  <c:v>440062806044737.38</c:v>
                </c:pt>
                <c:pt idx="32">
                  <c:v>445180455188536.31</c:v>
                </c:pt>
                <c:pt idx="33">
                  <c:v>450145579695795.38</c:v>
                </c:pt>
                <c:pt idx="34">
                  <c:v>454968100692334.88</c:v>
                </c:pt>
                <c:pt idx="35">
                  <c:v>459657160980812.56</c:v>
                </c:pt>
                <c:pt idx="36">
                  <c:v>464221193151000.81</c:v>
                </c:pt>
                <c:pt idx="37">
                  <c:v>468667981928368</c:v>
                </c:pt>
                <c:pt idx="38">
                  <c:v>473004721052233.56</c:v>
                </c:pt>
                <c:pt idx="39">
                  <c:v>477238065029174.25</c:v>
                </c:pt>
                <c:pt idx="40">
                  <c:v>481374176133830.31</c:v>
                </c:pt>
                <c:pt idx="41">
                  <c:v>485418767035856.75</c:v>
                </c:pt>
                <c:pt idx="42">
                  <c:v>489377139425509.69</c:v>
                </c:pt>
                <c:pt idx="43">
                  <c:v>493254218995325.94</c:v>
                </c:pt>
                <c:pt idx="44">
                  <c:v>497054587115214.56</c:v>
                </c:pt>
                <c:pt idx="45">
                  <c:v>500782509515163.56</c:v>
                </c:pt>
                <c:pt idx="46">
                  <c:v>504441962265547.38</c:v>
                </c:pt>
                <c:pt idx="47">
                  <c:v>508036655320557.5</c:v>
                </c:pt>
                <c:pt idx="48">
                  <c:v>511570053866537.5</c:v>
                </c:pt>
              </c:numCache>
            </c:numRef>
          </c:val>
          <c:extLst>
            <c:ext xmlns:c16="http://schemas.microsoft.com/office/drawing/2014/chart" uri="{C3380CC4-5D6E-409C-BE32-E72D297353CC}">
              <c16:uniqueId val="{00000017-069A-4506-A7D2-B3A1B27DFD17}"/>
            </c:ext>
          </c:extLst>
        </c:ser>
        <c:ser>
          <c:idx val="24"/>
          <c:order val="24"/>
          <c:tx>
            <c:strRef>
              <c:f>'Predicted Energy Consumption'!$B$366</c:f>
              <c:strCache>
                <c:ptCount val="1"/>
                <c:pt idx="0">
                  <c:v>construction 41T43</c:v>
                </c:pt>
              </c:strCache>
            </c:strRef>
          </c:tx>
          <c:spPr>
            <a:solidFill>
              <a:schemeClr val="accent1">
                <a:lumMod val="60000"/>
                <a:lumOff val="40000"/>
              </a:schemeClr>
            </a:solidFill>
            <a:ln w="25400">
              <a:noFill/>
            </a:ln>
            <a:effectLst/>
          </c:spPr>
          <c:val>
            <c:numRef>
              <c:f>'Predicted Energy Consumption'!$C$366:$AY$366</c:f>
              <c:numCache>
                <c:formatCode>0.00E+00</c:formatCode>
                <c:ptCount val="49"/>
                <c:pt idx="0">
                  <c:v>207594697475019.94</c:v>
                </c:pt>
                <c:pt idx="1">
                  <c:v>230343445799575.47</c:v>
                </c:pt>
                <c:pt idx="2">
                  <c:v>246244025849437.25</c:v>
                </c:pt>
                <c:pt idx="3">
                  <c:v>238396100073754.41</c:v>
                </c:pt>
                <c:pt idx="4">
                  <c:v>247591821797869.78</c:v>
                </c:pt>
                <c:pt idx="5">
                  <c:v>269293042638453.75</c:v>
                </c:pt>
                <c:pt idx="6">
                  <c:v>302936759224642.06</c:v>
                </c:pt>
                <c:pt idx="7">
                  <c:v>338208067373874.13</c:v>
                </c:pt>
                <c:pt idx="8">
                  <c:v>345001641382302.19</c:v>
                </c:pt>
                <c:pt idx="9">
                  <c:v>375735949814846.38</c:v>
                </c:pt>
                <c:pt idx="10">
                  <c:v>400660297968629.94</c:v>
                </c:pt>
                <c:pt idx="11">
                  <c:v>426200944354024.88</c:v>
                </c:pt>
                <c:pt idx="12">
                  <c:v>452168781371824.38</c:v>
                </c:pt>
                <c:pt idx="13">
                  <c:v>478841213741978</c:v>
                </c:pt>
                <c:pt idx="14">
                  <c:v>505938441277673.06</c:v>
                </c:pt>
                <c:pt idx="15">
                  <c:v>533516542944184.94</c:v>
                </c:pt>
                <c:pt idx="16">
                  <c:v>561633004724233.88</c:v>
                </c:pt>
                <c:pt idx="17">
                  <c:v>590090467616295</c:v>
                </c:pt>
                <c:pt idx="18">
                  <c:v>619054509067572.5</c:v>
                </c:pt>
                <c:pt idx="19">
                  <c:v>648408019616262</c:v>
                </c:pt>
                <c:pt idx="20">
                  <c:v>678024824091367.5</c:v>
                </c:pt>
                <c:pt idx="21">
                  <c:v>708088209630741.88</c:v>
                </c:pt>
                <c:pt idx="22">
                  <c:v>738450027343837</c:v>
                </c:pt>
                <c:pt idx="23">
                  <c:v>769032005697064.88</c:v>
                </c:pt>
                <c:pt idx="24">
                  <c:v>799961500088688.25</c:v>
                </c:pt>
                <c:pt idx="25">
                  <c:v>831110761565211.88</c:v>
                </c:pt>
                <c:pt idx="26">
                  <c:v>862595565864182.63</c:v>
                </c:pt>
                <c:pt idx="27">
                  <c:v>894253715604341.88</c:v>
                </c:pt>
                <c:pt idx="28">
                  <c:v>926050255928183.38</c:v>
                </c:pt>
                <c:pt idx="29">
                  <c:v>958099614012523.5</c:v>
                </c:pt>
                <c:pt idx="30">
                  <c:v>990317692144588</c:v>
                </c:pt>
                <c:pt idx="31">
                  <c:v>1022697104202982.4</c:v>
                </c:pt>
                <c:pt idx="32">
                  <c:v>1055189678947761</c:v>
                </c:pt>
                <c:pt idx="33">
                  <c:v>1087863147455046.9</c:v>
                </c:pt>
                <c:pt idx="34">
                  <c:v>1120734017780458</c:v>
                </c:pt>
                <c:pt idx="35">
                  <c:v>1153679201561429.3</c:v>
                </c:pt>
                <c:pt idx="36">
                  <c:v>1186747944287384</c:v>
                </c:pt>
                <c:pt idx="37">
                  <c:v>1220061201782901.3</c:v>
                </c:pt>
                <c:pt idx="38">
                  <c:v>1253479459317087.8</c:v>
                </c:pt>
                <c:pt idx="39">
                  <c:v>1287097039884610</c:v>
                </c:pt>
                <c:pt idx="40">
                  <c:v>1320912354494999</c:v>
                </c:pt>
                <c:pt idx="41">
                  <c:v>1354917557154388.5</c:v>
                </c:pt>
                <c:pt idx="42">
                  <c:v>1389198938188702.5</c:v>
                </c:pt>
                <c:pt idx="43">
                  <c:v>1423785622705144.5</c:v>
                </c:pt>
                <c:pt idx="44">
                  <c:v>1458741480827159.5</c:v>
                </c:pt>
                <c:pt idx="45">
                  <c:v>1494053932926941.8</c:v>
                </c:pt>
                <c:pt idx="46">
                  <c:v>1529822368886549</c:v>
                </c:pt>
                <c:pt idx="47">
                  <c:v>1566141366426468</c:v>
                </c:pt>
                <c:pt idx="48">
                  <c:v>1603013718404032.3</c:v>
                </c:pt>
              </c:numCache>
            </c:numRef>
          </c:val>
          <c:extLst>
            <c:ext xmlns:c16="http://schemas.microsoft.com/office/drawing/2014/chart" uri="{C3380CC4-5D6E-409C-BE32-E72D297353CC}">
              <c16:uniqueId val="{00000018-069A-4506-A7D2-B3A1B27DFD17}"/>
            </c:ext>
          </c:extLst>
        </c:ser>
        <c:dLbls>
          <c:showLegendKey val="0"/>
          <c:showVal val="0"/>
          <c:showCatName val="0"/>
          <c:showSerName val="0"/>
          <c:showPercent val="0"/>
          <c:showBubbleSize val="0"/>
        </c:dLbls>
        <c:axId val="647020303"/>
        <c:axId val="647021967"/>
      </c:areaChart>
      <c:catAx>
        <c:axId val="64702030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47021967"/>
        <c:crosses val="autoZero"/>
        <c:auto val="1"/>
        <c:lblAlgn val="ctr"/>
        <c:lblOffset val="100"/>
        <c:tickLblSkip val="6"/>
        <c:noMultiLvlLbl val="0"/>
      </c:catAx>
      <c:valAx>
        <c:axId val="647021967"/>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47020303"/>
        <c:crosses val="autoZero"/>
        <c:crossBetween val="midCat"/>
      </c:valAx>
      <c:spPr>
        <a:noFill/>
        <a:ln>
          <a:noFill/>
        </a:ln>
        <a:effectLst/>
      </c:spPr>
    </c:plotArea>
    <c:legend>
      <c:legendPos val="b"/>
      <c:layout>
        <c:manualLayout>
          <c:xMode val="edge"/>
          <c:yMode val="edge"/>
          <c:x val="0.63345931291480972"/>
          <c:y val="0"/>
          <c:w val="0.36654068708519033"/>
          <c:h val="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'Predicted Energy Consumption'!$C$44:$AY$44</c:f>
              <c:numCache>
                <c:formatCode>General</c:formatCode>
                <c:ptCount val="4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pt idx="22">
                  <c:v>2034</c:v>
                </c:pt>
                <c:pt idx="23">
                  <c:v>2035</c:v>
                </c:pt>
                <c:pt idx="24">
                  <c:v>2036</c:v>
                </c:pt>
                <c:pt idx="25">
                  <c:v>2037</c:v>
                </c:pt>
                <c:pt idx="26">
                  <c:v>2038</c:v>
                </c:pt>
                <c:pt idx="27">
                  <c:v>2039</c:v>
                </c:pt>
                <c:pt idx="28">
                  <c:v>2040</c:v>
                </c:pt>
                <c:pt idx="29">
                  <c:v>2041</c:v>
                </c:pt>
                <c:pt idx="30">
                  <c:v>2042</c:v>
                </c:pt>
                <c:pt idx="31">
                  <c:v>2043</c:v>
                </c:pt>
                <c:pt idx="32">
                  <c:v>2044</c:v>
                </c:pt>
                <c:pt idx="33">
                  <c:v>2045</c:v>
                </c:pt>
                <c:pt idx="34">
                  <c:v>2046</c:v>
                </c:pt>
                <c:pt idx="35">
                  <c:v>2047</c:v>
                </c:pt>
                <c:pt idx="36">
                  <c:v>2048</c:v>
                </c:pt>
                <c:pt idx="37">
                  <c:v>2049</c:v>
                </c:pt>
                <c:pt idx="38">
                  <c:v>2050</c:v>
                </c:pt>
                <c:pt idx="39">
                  <c:v>2051</c:v>
                </c:pt>
                <c:pt idx="40">
                  <c:v>2052</c:v>
                </c:pt>
                <c:pt idx="41">
                  <c:v>2053</c:v>
                </c:pt>
                <c:pt idx="42">
                  <c:v>2054</c:v>
                </c:pt>
                <c:pt idx="43">
                  <c:v>2055</c:v>
                </c:pt>
                <c:pt idx="44">
                  <c:v>2056</c:v>
                </c:pt>
                <c:pt idx="45">
                  <c:v>2057</c:v>
                </c:pt>
                <c:pt idx="46">
                  <c:v>2058</c:v>
                </c:pt>
                <c:pt idx="47">
                  <c:v>2059</c:v>
                </c:pt>
                <c:pt idx="48">
                  <c:v>2060</c:v>
                </c:pt>
              </c:numCache>
            </c:numRef>
          </c:xVal>
          <c:yVal>
            <c:numRef>
              <c:f>'Predicted Energy Consumption'!$C$43:$AY$43</c:f>
              <c:numCache>
                <c:formatCode>0.00%</c:formatCode>
                <c:ptCount val="49"/>
                <c:pt idx="0">
                  <c:v>0.186383350825362</c:v>
                </c:pt>
                <c:pt idx="1">
                  <c:v>0.19213464904495714</c:v>
                </c:pt>
                <c:pt idx="2">
                  <c:v>0.20571187177896838</c:v>
                </c:pt>
                <c:pt idx="3">
                  <c:v>0.20488274789912975</c:v>
                </c:pt>
                <c:pt idx="4">
                  <c:v>0.2156226824850197</c:v>
                </c:pt>
                <c:pt idx="5">
                  <c:v>0.23029705675277584</c:v>
                </c:pt>
                <c:pt idx="6">
                  <c:v>0.2362182822365648</c:v>
                </c:pt>
                <c:pt idx="7">
                  <c:v>0.23669688309622558</c:v>
                </c:pt>
                <c:pt idx="8">
                  <c:v>0.2360262032353059</c:v>
                </c:pt>
                <c:pt idx="9">
                  <c:v>0.2353190518550061</c:v>
                </c:pt>
                <c:pt idx="10">
                  <c:v>0.23672107626919689</c:v>
                </c:pt>
                <c:pt idx="11">
                  <c:v>0.23904348329573644</c:v>
                </c:pt>
                <c:pt idx="12">
                  <c:v>0.24158419327409525</c:v>
                </c:pt>
                <c:pt idx="13">
                  <c:v>0.24389653468923239</c:v>
                </c:pt>
                <c:pt idx="14">
                  <c:v>0.2461220618907333</c:v>
                </c:pt>
                <c:pt idx="15">
                  <c:v>0.24853510865318568</c:v>
                </c:pt>
                <c:pt idx="16">
                  <c:v>0.25149594970143113</c:v>
                </c:pt>
                <c:pt idx="17">
                  <c:v>0.25439444751379964</c:v>
                </c:pt>
                <c:pt idx="18">
                  <c:v>0.25712767251468788</c:v>
                </c:pt>
                <c:pt idx="19">
                  <c:v>0.25983536852934436</c:v>
                </c:pt>
                <c:pt idx="20">
                  <c:v>0.26250719480582313</c:v>
                </c:pt>
                <c:pt idx="21">
                  <c:v>0.26514894361444485</c:v>
                </c:pt>
                <c:pt idx="22">
                  <c:v>0.26777321345676197</c:v>
                </c:pt>
                <c:pt idx="23">
                  <c:v>0.2703682331291416</c:v>
                </c:pt>
                <c:pt idx="24">
                  <c:v>0.2728738321859806</c:v>
                </c:pt>
                <c:pt idx="25">
                  <c:v>0.27529471844813186</c:v>
                </c:pt>
                <c:pt idx="26">
                  <c:v>0.27770803081674672</c:v>
                </c:pt>
                <c:pt idx="27">
                  <c:v>0.28011204140946511</c:v>
                </c:pt>
                <c:pt idx="28">
                  <c:v>0.28250914704037139</c:v>
                </c:pt>
                <c:pt idx="29">
                  <c:v>0.28489951099650657</c:v>
                </c:pt>
                <c:pt idx="30">
                  <c:v>0.28728378660050474</c:v>
                </c:pt>
                <c:pt idx="31">
                  <c:v>0.2895921176792734</c:v>
                </c:pt>
                <c:pt idx="32">
                  <c:v>0.2918783966529267</c:v>
                </c:pt>
                <c:pt idx="33">
                  <c:v>0.29416149658180635</c:v>
                </c:pt>
                <c:pt idx="34">
                  <c:v>0.29644155261478844</c:v>
                </c:pt>
                <c:pt idx="35">
                  <c:v>0.29871903431609759</c:v>
                </c:pt>
                <c:pt idx="36">
                  <c:v>0.30099391071255499</c:v>
                </c:pt>
                <c:pt idx="37">
                  <c:v>0.30326598655710679</c:v>
                </c:pt>
                <c:pt idx="38">
                  <c:v>0.30557402773222259</c:v>
                </c:pt>
                <c:pt idx="39">
                  <c:v>0.30789429023375992</c:v>
                </c:pt>
                <c:pt idx="40">
                  <c:v>0.31020110379012616</c:v>
                </c:pt>
                <c:pt idx="41">
                  <c:v>0.31250025651433638</c:v>
                </c:pt>
                <c:pt idx="42">
                  <c:v>0.31480654533374258</c:v>
                </c:pt>
                <c:pt idx="43">
                  <c:v>0.31711843213959068</c:v>
                </c:pt>
                <c:pt idx="44">
                  <c:v>0.31938102519128425</c:v>
                </c:pt>
                <c:pt idx="45">
                  <c:v>0.32163960271181508</c:v>
                </c:pt>
                <c:pt idx="46">
                  <c:v>0.32389825600174116</c:v>
                </c:pt>
                <c:pt idx="47">
                  <c:v>0.32615677171352186</c:v>
                </c:pt>
                <c:pt idx="48">
                  <c:v>0.32841514345584849</c:v>
                </c:pt>
              </c:numCache>
            </c:numRef>
          </c:yVal>
          <c:smooth val="0"/>
          <c:extLst>
            <c:ext xmlns:c16="http://schemas.microsoft.com/office/drawing/2014/chart" uri="{C3380CC4-5D6E-409C-BE32-E72D297353CC}">
              <c16:uniqueId val="{00000000-7625-473F-9E74-118BB42E5F03}"/>
            </c:ext>
          </c:extLst>
        </c:ser>
        <c:dLbls>
          <c:showLegendKey val="0"/>
          <c:showVal val="0"/>
          <c:showCatName val="0"/>
          <c:showSerName val="0"/>
          <c:showPercent val="0"/>
          <c:showBubbleSize val="0"/>
        </c:dLbls>
        <c:axId val="827407984"/>
        <c:axId val="788668832"/>
      </c:scatterChart>
      <c:valAx>
        <c:axId val="827407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88668832"/>
        <c:crosses val="autoZero"/>
        <c:crossBetween val="midCat"/>
      </c:valAx>
      <c:valAx>
        <c:axId val="7886688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2740798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1</xdr:col>
      <xdr:colOff>72390</xdr:colOff>
      <xdr:row>30</xdr:row>
      <xdr:rowOff>171450</xdr:rowOff>
    </xdr:from>
    <xdr:to>
      <xdr:col>15</xdr:col>
      <xdr:colOff>533400</xdr:colOff>
      <xdr:row>58</xdr:row>
      <xdr:rowOff>97155</xdr:rowOff>
    </xdr:to>
    <xdr:graphicFrame macro="">
      <xdr:nvGraphicFramePr>
        <xdr:cNvPr id="2" name="Chart 1">
          <a:extLst>
            <a:ext uri="{FF2B5EF4-FFF2-40B4-BE49-F238E27FC236}">
              <a16:creationId xmlns:a16="http://schemas.microsoft.com/office/drawing/2014/main" id="{9C5AEAFD-8C2B-444E-A34E-1E95B85C3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29</xdr:row>
      <xdr:rowOff>0</xdr:rowOff>
    </xdr:from>
    <xdr:to>
      <xdr:col>11</xdr:col>
      <xdr:colOff>666751</xdr:colOff>
      <xdr:row>41</xdr:row>
      <xdr:rowOff>168088</xdr:rowOff>
    </xdr:to>
    <xdr:graphicFrame macro="">
      <xdr:nvGraphicFramePr>
        <xdr:cNvPr id="2" name="图表 1">
          <a:extLst>
            <a:ext uri="{FF2B5EF4-FFF2-40B4-BE49-F238E27FC236}">
              <a16:creationId xmlns:a16="http://schemas.microsoft.com/office/drawing/2014/main" id="{D33CA03E-F357-48FD-B4CF-A34AD12F7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xdr:row>
      <xdr:rowOff>0</xdr:rowOff>
    </xdr:from>
    <xdr:to>
      <xdr:col>11</xdr:col>
      <xdr:colOff>666750</xdr:colOff>
      <xdr:row>26</xdr:row>
      <xdr:rowOff>22412</xdr:rowOff>
    </xdr:to>
    <xdr:graphicFrame macro="">
      <xdr:nvGraphicFramePr>
        <xdr:cNvPr id="3" name="图表 2">
          <a:extLst>
            <a:ext uri="{FF2B5EF4-FFF2-40B4-BE49-F238E27FC236}">
              <a16:creationId xmlns:a16="http://schemas.microsoft.com/office/drawing/2014/main" id="{8AE1BFC3-1D59-4C65-A74E-0AFB5DCF4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44</xdr:row>
      <xdr:rowOff>0</xdr:rowOff>
    </xdr:from>
    <xdr:to>
      <xdr:col>11</xdr:col>
      <xdr:colOff>666750</xdr:colOff>
      <xdr:row>69</xdr:row>
      <xdr:rowOff>22412</xdr:rowOff>
    </xdr:to>
    <xdr:graphicFrame macro="">
      <xdr:nvGraphicFramePr>
        <xdr:cNvPr id="4" name="图表 3">
          <a:extLst>
            <a:ext uri="{FF2B5EF4-FFF2-40B4-BE49-F238E27FC236}">
              <a16:creationId xmlns:a16="http://schemas.microsoft.com/office/drawing/2014/main" id="{A8E80609-F0B3-44A0-933C-43BC7D664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71</xdr:row>
      <xdr:rowOff>0</xdr:rowOff>
    </xdr:from>
    <xdr:to>
      <xdr:col>11</xdr:col>
      <xdr:colOff>666751</xdr:colOff>
      <xdr:row>96</xdr:row>
      <xdr:rowOff>27215</xdr:rowOff>
    </xdr:to>
    <xdr:graphicFrame macro="">
      <xdr:nvGraphicFramePr>
        <xdr:cNvPr id="5" name="图表 4">
          <a:extLst>
            <a:ext uri="{FF2B5EF4-FFF2-40B4-BE49-F238E27FC236}">
              <a16:creationId xmlns:a16="http://schemas.microsoft.com/office/drawing/2014/main" id="{6EDACC9B-FE7D-4ABA-876B-DAC41943C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98</xdr:row>
      <xdr:rowOff>0</xdr:rowOff>
    </xdr:from>
    <xdr:to>
      <xdr:col>11</xdr:col>
      <xdr:colOff>666750</xdr:colOff>
      <xdr:row>123</xdr:row>
      <xdr:rowOff>20011</xdr:rowOff>
    </xdr:to>
    <xdr:graphicFrame macro="">
      <xdr:nvGraphicFramePr>
        <xdr:cNvPr id="6" name="图表 5">
          <a:extLst>
            <a:ext uri="{FF2B5EF4-FFF2-40B4-BE49-F238E27FC236}">
              <a16:creationId xmlns:a16="http://schemas.microsoft.com/office/drawing/2014/main" id="{F09FB4E4-FDDD-487E-8263-76DA4F78F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125</xdr:row>
      <xdr:rowOff>0</xdr:rowOff>
    </xdr:from>
    <xdr:to>
      <xdr:col>11</xdr:col>
      <xdr:colOff>666750</xdr:colOff>
      <xdr:row>149</xdr:row>
      <xdr:rowOff>145677</xdr:rowOff>
    </xdr:to>
    <xdr:graphicFrame macro="">
      <xdr:nvGraphicFramePr>
        <xdr:cNvPr id="7" name="图表 6">
          <a:extLst>
            <a:ext uri="{FF2B5EF4-FFF2-40B4-BE49-F238E27FC236}">
              <a16:creationId xmlns:a16="http://schemas.microsoft.com/office/drawing/2014/main" id="{5D615E92-B060-461E-BB8D-1A7C64722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152</xdr:row>
      <xdr:rowOff>0</xdr:rowOff>
    </xdr:from>
    <xdr:to>
      <xdr:col>11</xdr:col>
      <xdr:colOff>666751</xdr:colOff>
      <xdr:row>177</xdr:row>
      <xdr:rowOff>8805</xdr:rowOff>
    </xdr:to>
    <xdr:graphicFrame macro="">
      <xdr:nvGraphicFramePr>
        <xdr:cNvPr id="8" name="图表 7">
          <a:extLst>
            <a:ext uri="{FF2B5EF4-FFF2-40B4-BE49-F238E27FC236}">
              <a16:creationId xmlns:a16="http://schemas.microsoft.com/office/drawing/2014/main" id="{5FEE6C79-D040-43D3-A509-BDA74FDB75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0</xdr:colOff>
      <xdr:row>179</xdr:row>
      <xdr:rowOff>0</xdr:rowOff>
    </xdr:from>
    <xdr:to>
      <xdr:col>11</xdr:col>
      <xdr:colOff>653144</xdr:colOff>
      <xdr:row>204</xdr:row>
      <xdr:rowOff>10887</xdr:rowOff>
    </xdr:to>
    <xdr:graphicFrame macro="">
      <xdr:nvGraphicFramePr>
        <xdr:cNvPr id="9" name="图表 8">
          <a:extLst>
            <a:ext uri="{FF2B5EF4-FFF2-40B4-BE49-F238E27FC236}">
              <a16:creationId xmlns:a16="http://schemas.microsoft.com/office/drawing/2014/main" id="{A2E2A0BF-8A6E-415E-AD0B-43DE7B33C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0</xdr:colOff>
      <xdr:row>206</xdr:row>
      <xdr:rowOff>0</xdr:rowOff>
    </xdr:from>
    <xdr:to>
      <xdr:col>11</xdr:col>
      <xdr:colOff>666751</xdr:colOff>
      <xdr:row>231</xdr:row>
      <xdr:rowOff>1</xdr:rowOff>
    </xdr:to>
    <xdr:graphicFrame macro="">
      <xdr:nvGraphicFramePr>
        <xdr:cNvPr id="10" name="图表 9">
          <a:extLst>
            <a:ext uri="{FF2B5EF4-FFF2-40B4-BE49-F238E27FC236}">
              <a16:creationId xmlns:a16="http://schemas.microsoft.com/office/drawing/2014/main" id="{D388801C-9303-4326-9347-406C0CE4C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0</xdr:colOff>
      <xdr:row>233</xdr:row>
      <xdr:rowOff>0</xdr:rowOff>
    </xdr:from>
    <xdr:to>
      <xdr:col>11</xdr:col>
      <xdr:colOff>653143</xdr:colOff>
      <xdr:row>258</xdr:row>
      <xdr:rowOff>13607</xdr:rowOff>
    </xdr:to>
    <xdr:graphicFrame macro="">
      <xdr:nvGraphicFramePr>
        <xdr:cNvPr id="11" name="图表 10">
          <a:extLst>
            <a:ext uri="{FF2B5EF4-FFF2-40B4-BE49-F238E27FC236}">
              <a16:creationId xmlns:a16="http://schemas.microsoft.com/office/drawing/2014/main" id="{DBFE62BC-2B84-4CE3-A2A6-4F3BE925E3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0</xdr:colOff>
      <xdr:row>260</xdr:row>
      <xdr:rowOff>0</xdr:rowOff>
    </xdr:from>
    <xdr:to>
      <xdr:col>11</xdr:col>
      <xdr:colOff>680357</xdr:colOff>
      <xdr:row>285</xdr:row>
      <xdr:rowOff>0</xdr:rowOff>
    </xdr:to>
    <xdr:graphicFrame macro="">
      <xdr:nvGraphicFramePr>
        <xdr:cNvPr id="12" name="图表 11">
          <a:extLst>
            <a:ext uri="{FF2B5EF4-FFF2-40B4-BE49-F238E27FC236}">
              <a16:creationId xmlns:a16="http://schemas.microsoft.com/office/drawing/2014/main" id="{E8E799C3-6D3C-4B83-AABC-5241BC0A1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0</xdr:colOff>
      <xdr:row>287</xdr:row>
      <xdr:rowOff>0</xdr:rowOff>
    </xdr:from>
    <xdr:to>
      <xdr:col>11</xdr:col>
      <xdr:colOff>680357</xdr:colOff>
      <xdr:row>311</xdr:row>
      <xdr:rowOff>163285</xdr:rowOff>
    </xdr:to>
    <xdr:graphicFrame macro="">
      <xdr:nvGraphicFramePr>
        <xdr:cNvPr id="13" name="图表 12">
          <a:extLst>
            <a:ext uri="{FF2B5EF4-FFF2-40B4-BE49-F238E27FC236}">
              <a16:creationId xmlns:a16="http://schemas.microsoft.com/office/drawing/2014/main" id="{08DA7B0C-BCD1-4072-9E2A-E2886FB1C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0</xdr:colOff>
      <xdr:row>341</xdr:row>
      <xdr:rowOff>0</xdr:rowOff>
    </xdr:from>
    <xdr:to>
      <xdr:col>11</xdr:col>
      <xdr:colOff>666750</xdr:colOff>
      <xdr:row>366</xdr:row>
      <xdr:rowOff>22412</xdr:rowOff>
    </xdr:to>
    <xdr:graphicFrame macro="">
      <xdr:nvGraphicFramePr>
        <xdr:cNvPr id="14" name="图表 13">
          <a:extLst>
            <a:ext uri="{FF2B5EF4-FFF2-40B4-BE49-F238E27FC236}">
              <a16:creationId xmlns:a16="http://schemas.microsoft.com/office/drawing/2014/main" id="{BBB8B174-31E9-4D1E-A447-ABC6FDE69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0</xdr:colOff>
      <xdr:row>45</xdr:row>
      <xdr:rowOff>0</xdr:rowOff>
    </xdr:from>
    <xdr:to>
      <xdr:col>18</xdr:col>
      <xdr:colOff>217714</xdr:colOff>
      <xdr:row>60</xdr:row>
      <xdr:rowOff>89807</xdr:rowOff>
    </xdr:to>
    <xdr:graphicFrame macro="">
      <xdr:nvGraphicFramePr>
        <xdr:cNvPr id="16" name="图表 15">
          <a:extLst>
            <a:ext uri="{FF2B5EF4-FFF2-40B4-BE49-F238E27FC236}">
              <a16:creationId xmlns:a16="http://schemas.microsoft.com/office/drawing/2014/main" id="{87FD4A89-576E-4CD7-853E-D0FC4A179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Data"/>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83234-AAD5-4594-8C91-3E764F759FDE}">
  <sheetPr codeName="Sheet1"/>
  <dimension ref="B7:B17"/>
  <sheetViews>
    <sheetView workbookViewId="0">
      <selection activeCell="E39" sqref="E39"/>
    </sheetView>
  </sheetViews>
  <sheetFormatPr defaultRowHeight="14.25" x14ac:dyDescent="0.2"/>
  <sheetData>
    <row r="7" spans="2:2" x14ac:dyDescent="0.2">
      <c r="B7" s="41" t="s">
        <v>202</v>
      </c>
    </row>
    <row r="8" spans="2:2" x14ac:dyDescent="0.2">
      <c r="B8" t="s">
        <v>203</v>
      </c>
    </row>
    <row r="9" spans="2:2" x14ac:dyDescent="0.2">
      <c r="B9" t="s">
        <v>204</v>
      </c>
    </row>
    <row r="10" spans="2:2" x14ac:dyDescent="0.2">
      <c r="B10" t="s">
        <v>205</v>
      </c>
    </row>
    <row r="12" spans="2:2" x14ac:dyDescent="0.2">
      <c r="B12" s="41" t="s">
        <v>201</v>
      </c>
    </row>
    <row r="13" spans="2:2" x14ac:dyDescent="0.2">
      <c r="B13" t="s">
        <v>196</v>
      </c>
    </row>
    <row r="14" spans="2:2" x14ac:dyDescent="0.2">
      <c r="B14" t="s">
        <v>197</v>
      </c>
    </row>
    <row r="15" spans="2:2" x14ac:dyDescent="0.2">
      <c r="B15" t="s">
        <v>198</v>
      </c>
    </row>
    <row r="16" spans="2:2" x14ac:dyDescent="0.2">
      <c r="B16" t="s">
        <v>199</v>
      </c>
    </row>
    <row r="17" spans="2:2" x14ac:dyDescent="0.2">
      <c r="B17" t="s">
        <v>200</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E415B-8AE6-41D4-BFD1-5AFCE4E40EBD}">
  <sheetPr codeName="Sheet2"/>
  <dimension ref="A1:AE42"/>
  <sheetViews>
    <sheetView workbookViewId="0">
      <pane xSplit="1" ySplit="1" topLeftCell="B20" activePane="bottomRight" state="frozen"/>
      <selection pane="topRight" activeCell="B1" sqref="B1"/>
      <selection pane="bottomLeft" activeCell="A2" sqref="A2"/>
      <selection pane="bottomRight" activeCell="B46" sqref="B46"/>
    </sheetView>
  </sheetViews>
  <sheetFormatPr defaultRowHeight="14.25" x14ac:dyDescent="0.2"/>
  <cols>
    <col min="1" max="1" width="36.625" bestFit="1" customWidth="1"/>
    <col min="256" max="256" width="28" customWidth="1"/>
    <col min="257" max="257" width="76" customWidth="1"/>
    <col min="512" max="512" width="28" customWidth="1"/>
    <col min="513" max="513" width="76" customWidth="1"/>
    <col min="768" max="768" width="28" customWidth="1"/>
    <col min="769" max="769" width="76" customWidth="1"/>
    <col min="1024" max="1024" width="28" customWidth="1"/>
    <col min="1025" max="1025" width="76" customWidth="1"/>
    <col min="1280" max="1280" width="28" customWidth="1"/>
    <col min="1281" max="1281" width="76" customWidth="1"/>
    <col min="1536" max="1536" width="28" customWidth="1"/>
    <col min="1537" max="1537" width="76" customWidth="1"/>
    <col min="1792" max="1792" width="28" customWidth="1"/>
    <col min="1793" max="1793" width="76" customWidth="1"/>
    <col min="2048" max="2048" width="28" customWidth="1"/>
    <col min="2049" max="2049" width="76" customWidth="1"/>
    <col min="2304" max="2304" width="28" customWidth="1"/>
    <col min="2305" max="2305" width="76" customWidth="1"/>
    <col min="2560" max="2560" width="28" customWidth="1"/>
    <col min="2561" max="2561" width="76" customWidth="1"/>
    <col min="2816" max="2816" width="28" customWidth="1"/>
    <col min="2817" max="2817" width="76" customWidth="1"/>
    <col min="3072" max="3072" width="28" customWidth="1"/>
    <col min="3073" max="3073" width="76" customWidth="1"/>
    <col min="3328" max="3328" width="28" customWidth="1"/>
    <col min="3329" max="3329" width="76" customWidth="1"/>
    <col min="3584" max="3584" width="28" customWidth="1"/>
    <col min="3585" max="3585" width="76" customWidth="1"/>
    <col min="3840" max="3840" width="28" customWidth="1"/>
    <col min="3841" max="3841" width="76" customWidth="1"/>
    <col min="4096" max="4096" width="28" customWidth="1"/>
    <col min="4097" max="4097" width="76" customWidth="1"/>
    <col min="4352" max="4352" width="28" customWidth="1"/>
    <col min="4353" max="4353" width="76" customWidth="1"/>
    <col min="4608" max="4608" width="28" customWidth="1"/>
    <col min="4609" max="4609" width="76" customWidth="1"/>
    <col min="4864" max="4864" width="28" customWidth="1"/>
    <col min="4865" max="4865" width="76" customWidth="1"/>
    <col min="5120" max="5120" width="28" customWidth="1"/>
    <col min="5121" max="5121" width="76" customWidth="1"/>
    <col min="5376" max="5376" width="28" customWidth="1"/>
    <col min="5377" max="5377" width="76" customWidth="1"/>
    <col min="5632" max="5632" width="28" customWidth="1"/>
    <col min="5633" max="5633" width="76" customWidth="1"/>
    <col min="5888" max="5888" width="28" customWidth="1"/>
    <col min="5889" max="5889" width="76" customWidth="1"/>
    <col min="6144" max="6144" width="28" customWidth="1"/>
    <col min="6145" max="6145" width="76" customWidth="1"/>
    <col min="6400" max="6400" width="28" customWidth="1"/>
    <col min="6401" max="6401" width="76" customWidth="1"/>
    <col min="6656" max="6656" width="28" customWidth="1"/>
    <col min="6657" max="6657" width="76" customWidth="1"/>
    <col min="6912" max="6912" width="28" customWidth="1"/>
    <col min="6913" max="6913" width="76" customWidth="1"/>
    <col min="7168" max="7168" width="28" customWidth="1"/>
    <col min="7169" max="7169" width="76" customWidth="1"/>
    <col min="7424" max="7424" width="28" customWidth="1"/>
    <col min="7425" max="7425" width="76" customWidth="1"/>
    <col min="7680" max="7680" width="28" customWidth="1"/>
    <col min="7681" max="7681" width="76" customWidth="1"/>
    <col min="7936" max="7936" width="28" customWidth="1"/>
    <col min="7937" max="7937" width="76" customWidth="1"/>
    <col min="8192" max="8192" width="28" customWidth="1"/>
    <col min="8193" max="8193" width="76" customWidth="1"/>
    <col min="8448" max="8448" width="28" customWidth="1"/>
    <col min="8449" max="8449" width="76" customWidth="1"/>
    <col min="8704" max="8704" width="28" customWidth="1"/>
    <col min="8705" max="8705" width="76" customWidth="1"/>
    <col min="8960" max="8960" width="28" customWidth="1"/>
    <col min="8961" max="8961" width="76" customWidth="1"/>
    <col min="9216" max="9216" width="28" customWidth="1"/>
    <col min="9217" max="9217" width="76" customWidth="1"/>
    <col min="9472" max="9472" width="28" customWidth="1"/>
    <col min="9473" max="9473" width="76" customWidth="1"/>
    <col min="9728" max="9728" width="28" customWidth="1"/>
    <col min="9729" max="9729" width="76" customWidth="1"/>
    <col min="9984" max="9984" width="28" customWidth="1"/>
    <col min="9985" max="9985" width="76" customWidth="1"/>
    <col min="10240" max="10240" width="28" customWidth="1"/>
    <col min="10241" max="10241" width="76" customWidth="1"/>
    <col min="10496" max="10496" width="28" customWidth="1"/>
    <col min="10497" max="10497" width="76" customWidth="1"/>
    <col min="10752" max="10752" width="28" customWidth="1"/>
    <col min="10753" max="10753" width="76" customWidth="1"/>
    <col min="11008" max="11008" width="28" customWidth="1"/>
    <col min="11009" max="11009" width="76" customWidth="1"/>
    <col min="11264" max="11264" width="28" customWidth="1"/>
    <col min="11265" max="11265" width="76" customWidth="1"/>
    <col min="11520" max="11520" width="28" customWidth="1"/>
    <col min="11521" max="11521" width="76" customWidth="1"/>
    <col min="11776" max="11776" width="28" customWidth="1"/>
    <col min="11777" max="11777" width="76" customWidth="1"/>
    <col min="12032" max="12032" width="28" customWidth="1"/>
    <col min="12033" max="12033" width="76" customWidth="1"/>
    <col min="12288" max="12288" width="28" customWidth="1"/>
    <col min="12289" max="12289" width="76" customWidth="1"/>
    <col min="12544" max="12544" width="28" customWidth="1"/>
    <col min="12545" max="12545" width="76" customWidth="1"/>
    <col min="12800" max="12800" width="28" customWidth="1"/>
    <col min="12801" max="12801" width="76" customWidth="1"/>
    <col min="13056" max="13056" width="28" customWidth="1"/>
    <col min="13057" max="13057" width="76" customWidth="1"/>
    <col min="13312" max="13312" width="28" customWidth="1"/>
    <col min="13313" max="13313" width="76" customWidth="1"/>
    <col min="13568" max="13568" width="28" customWidth="1"/>
    <col min="13569" max="13569" width="76" customWidth="1"/>
    <col min="13824" max="13824" width="28" customWidth="1"/>
    <col min="13825" max="13825" width="76" customWidth="1"/>
    <col min="14080" max="14080" width="28" customWidth="1"/>
    <col min="14081" max="14081" width="76" customWidth="1"/>
    <col min="14336" max="14336" width="28" customWidth="1"/>
    <col min="14337" max="14337" width="76" customWidth="1"/>
    <col min="14592" max="14592" width="28" customWidth="1"/>
    <col min="14593" max="14593" width="76" customWidth="1"/>
    <col min="14848" max="14848" width="28" customWidth="1"/>
    <col min="14849" max="14849" width="76" customWidth="1"/>
    <col min="15104" max="15104" width="28" customWidth="1"/>
    <col min="15105" max="15105" width="76" customWidth="1"/>
    <col min="15360" max="15360" width="28" customWidth="1"/>
    <col min="15361" max="15361" width="76" customWidth="1"/>
    <col min="15616" max="15616" width="28" customWidth="1"/>
    <col min="15617" max="15617" width="76" customWidth="1"/>
    <col min="15872" max="15872" width="28" customWidth="1"/>
    <col min="15873" max="15873" width="76" customWidth="1"/>
    <col min="16128" max="16128" width="28" customWidth="1"/>
    <col min="16129" max="16129" width="76" customWidth="1"/>
  </cols>
  <sheetData>
    <row r="1" spans="1:31" ht="98.25" x14ac:dyDescent="0.2">
      <c r="A1" s="6" t="s">
        <v>0</v>
      </c>
      <c r="B1" s="19" t="s">
        <v>42</v>
      </c>
      <c r="C1" s="19" t="s">
        <v>43</v>
      </c>
      <c r="D1" s="19" t="s">
        <v>44</v>
      </c>
      <c r="E1" s="19" t="s">
        <v>45</v>
      </c>
      <c r="F1" s="19" t="s">
        <v>46</v>
      </c>
      <c r="G1" s="19" t="s">
        <v>47</v>
      </c>
      <c r="H1" s="19" t="s">
        <v>48</v>
      </c>
      <c r="I1" s="19" t="s">
        <v>49</v>
      </c>
      <c r="J1" s="19" t="s">
        <v>50</v>
      </c>
      <c r="K1" s="20" t="s">
        <v>51</v>
      </c>
      <c r="L1" s="19" t="s">
        <v>52</v>
      </c>
      <c r="M1" s="19" t="s">
        <v>53</v>
      </c>
      <c r="N1" s="19" t="s">
        <v>54</v>
      </c>
      <c r="O1" s="19" t="s">
        <v>55</v>
      </c>
      <c r="P1" s="19" t="s">
        <v>56</v>
      </c>
      <c r="Q1" s="19" t="s">
        <v>57</v>
      </c>
      <c r="R1" s="19" t="s">
        <v>58</v>
      </c>
      <c r="S1" s="19" t="s">
        <v>59</v>
      </c>
      <c r="T1" s="19" t="s">
        <v>60</v>
      </c>
      <c r="U1" s="20" t="s">
        <v>61</v>
      </c>
      <c r="V1" s="19" t="s">
        <v>62</v>
      </c>
      <c r="W1" s="19" t="s">
        <v>63</v>
      </c>
      <c r="X1" s="19" t="s">
        <v>64</v>
      </c>
      <c r="Y1" s="19" t="s">
        <v>65</v>
      </c>
      <c r="Z1" s="19" t="s">
        <v>66</v>
      </c>
      <c r="AA1" s="19" t="s">
        <v>67</v>
      </c>
      <c r="AB1" s="19" t="s">
        <v>68</v>
      </c>
      <c r="AC1" s="19" t="s">
        <v>69</v>
      </c>
      <c r="AD1" s="19" t="s">
        <v>70</v>
      </c>
      <c r="AE1" s="20" t="s">
        <v>71</v>
      </c>
    </row>
    <row r="2" spans="1:31" x14ac:dyDescent="0.2">
      <c r="A2" s="18" t="s">
        <v>2</v>
      </c>
      <c r="B2" s="21">
        <v>2931.16</v>
      </c>
      <c r="C2" s="17">
        <v>1628.55</v>
      </c>
      <c r="D2" s="10"/>
      <c r="E2" s="17">
        <v>1297.1099999999999</v>
      </c>
      <c r="F2" s="17">
        <v>48.92</v>
      </c>
      <c r="G2" s="17">
        <v>1.04</v>
      </c>
      <c r="H2" s="17">
        <v>25.03</v>
      </c>
      <c r="I2" s="17">
        <v>0.72</v>
      </c>
      <c r="J2" s="17">
        <v>1.42</v>
      </c>
      <c r="K2" s="17">
        <v>6.5</v>
      </c>
      <c r="L2" s="21">
        <v>351.52</v>
      </c>
      <c r="M2" s="17">
        <v>0.22</v>
      </c>
      <c r="N2" s="17">
        <v>4.95</v>
      </c>
      <c r="O2" s="17">
        <v>0.75</v>
      </c>
      <c r="P2" s="17">
        <v>152.6</v>
      </c>
      <c r="Q2" s="17">
        <v>0.27</v>
      </c>
      <c r="R2" s="17">
        <v>149.36000000000001</v>
      </c>
      <c r="S2" s="17">
        <v>1.01</v>
      </c>
      <c r="T2" s="10"/>
      <c r="U2" s="10"/>
      <c r="V2" s="21">
        <v>0.1</v>
      </c>
      <c r="W2" s="10"/>
      <c r="X2" s="17">
        <v>41.75</v>
      </c>
      <c r="Y2" s="10"/>
      <c r="Z2" s="17">
        <v>0.52</v>
      </c>
      <c r="AA2" s="17">
        <v>14.35</v>
      </c>
      <c r="AB2" s="17">
        <v>13.45</v>
      </c>
      <c r="AC2" s="17">
        <v>705.5</v>
      </c>
      <c r="AD2" s="17">
        <v>1026.76</v>
      </c>
      <c r="AE2" s="17">
        <v>2.88</v>
      </c>
    </row>
    <row r="3" spans="1:31" x14ac:dyDescent="0.2">
      <c r="A3" s="18" t="s">
        <v>3</v>
      </c>
      <c r="B3" s="21">
        <v>105.6</v>
      </c>
      <c r="C3" s="17">
        <v>105.6</v>
      </c>
      <c r="D3" s="10"/>
      <c r="E3" s="10"/>
      <c r="F3" s="10"/>
      <c r="G3" s="10"/>
      <c r="H3" s="10"/>
      <c r="I3" s="10"/>
      <c r="J3" s="10"/>
      <c r="K3" s="10"/>
      <c r="L3" s="21">
        <v>347.07</v>
      </c>
      <c r="M3" s="17">
        <v>268.2</v>
      </c>
      <c r="N3" s="17">
        <v>6.99</v>
      </c>
      <c r="O3" s="10"/>
      <c r="P3" s="17">
        <v>40.56</v>
      </c>
      <c r="Q3" s="17">
        <v>0.87</v>
      </c>
      <c r="R3" s="10"/>
      <c r="S3" s="17">
        <v>0.01</v>
      </c>
      <c r="T3" s="10"/>
      <c r="U3" s="10"/>
      <c r="V3" s="15"/>
      <c r="W3" s="10"/>
      <c r="X3" s="17">
        <v>0.13</v>
      </c>
      <c r="Y3" s="17">
        <v>12.82</v>
      </c>
      <c r="Z3" s="17">
        <v>17.510000000000002</v>
      </c>
      <c r="AA3" s="17">
        <v>132.38</v>
      </c>
      <c r="AB3" s="17">
        <v>4.59</v>
      </c>
      <c r="AC3" s="17">
        <v>2778.26</v>
      </c>
      <c r="AD3" s="17">
        <v>434.44</v>
      </c>
      <c r="AE3" s="10"/>
    </row>
    <row r="4" spans="1:31" x14ac:dyDescent="0.2">
      <c r="A4" s="18" t="s">
        <v>4</v>
      </c>
      <c r="B4" s="21">
        <v>175.95</v>
      </c>
      <c r="C4" s="17">
        <v>167.23</v>
      </c>
      <c r="D4" s="10"/>
      <c r="E4" s="17">
        <v>5.54</v>
      </c>
      <c r="F4" s="17">
        <v>147.75</v>
      </c>
      <c r="G4" s="17">
        <v>3.17</v>
      </c>
      <c r="H4" s="17">
        <v>18.22</v>
      </c>
      <c r="I4" s="17">
        <v>0.56000000000000005</v>
      </c>
      <c r="J4" s="10"/>
      <c r="K4" s="17">
        <v>0.17</v>
      </c>
      <c r="L4" s="21">
        <v>43.64</v>
      </c>
      <c r="M4" s="10"/>
      <c r="N4" s="17">
        <v>0.81</v>
      </c>
      <c r="O4" s="10"/>
      <c r="P4" s="17">
        <v>42.54</v>
      </c>
      <c r="Q4" s="17">
        <v>0.05</v>
      </c>
      <c r="R4" s="10"/>
      <c r="S4" s="17">
        <v>0.23</v>
      </c>
      <c r="T4" s="10"/>
      <c r="U4" s="10"/>
      <c r="V4" s="15"/>
      <c r="W4" s="10"/>
      <c r="X4" s="10"/>
      <c r="Y4" s="10"/>
      <c r="Z4" s="10"/>
      <c r="AA4" s="17">
        <v>0.02</v>
      </c>
      <c r="AB4" s="10"/>
      <c r="AC4" s="17">
        <v>162.15</v>
      </c>
      <c r="AD4" s="17">
        <v>419.28</v>
      </c>
      <c r="AE4" s="17">
        <v>1.04</v>
      </c>
    </row>
    <row r="5" spans="1:31" x14ac:dyDescent="0.2">
      <c r="A5" s="18" t="s">
        <v>5</v>
      </c>
      <c r="B5" s="21">
        <v>80.3</v>
      </c>
      <c r="C5" s="17">
        <v>77.930000000000007</v>
      </c>
      <c r="D5" s="10"/>
      <c r="E5" s="17">
        <v>1.84</v>
      </c>
      <c r="F5" s="17">
        <v>3.57</v>
      </c>
      <c r="G5" s="10"/>
      <c r="H5" s="10"/>
      <c r="I5" s="10"/>
      <c r="J5" s="10"/>
      <c r="K5" s="10"/>
      <c r="L5" s="21">
        <v>25.06</v>
      </c>
      <c r="M5" s="10"/>
      <c r="N5" s="17">
        <v>1.64</v>
      </c>
      <c r="O5" s="17">
        <v>0.46</v>
      </c>
      <c r="P5" s="17">
        <v>21.82</v>
      </c>
      <c r="Q5" s="17">
        <v>0.96</v>
      </c>
      <c r="R5" s="10"/>
      <c r="S5" s="17">
        <v>0.03</v>
      </c>
      <c r="T5" s="10"/>
      <c r="U5" s="10"/>
      <c r="V5" s="21">
        <v>0.15</v>
      </c>
      <c r="W5" s="10"/>
      <c r="X5" s="10"/>
      <c r="Y5" s="10"/>
      <c r="Z5" s="10"/>
      <c r="AA5" s="17">
        <v>0.66</v>
      </c>
      <c r="AB5" s="10"/>
      <c r="AC5" s="17">
        <v>0.09</v>
      </c>
      <c r="AD5" s="17">
        <v>386.17</v>
      </c>
      <c r="AE5" s="17">
        <v>2.41</v>
      </c>
    </row>
    <row r="6" spans="1:31" x14ac:dyDescent="0.2">
      <c r="A6" s="18" t="s">
        <v>6</v>
      </c>
      <c r="B6" s="21">
        <v>509.68</v>
      </c>
      <c r="C6" s="17">
        <v>247.69</v>
      </c>
      <c r="D6" s="10"/>
      <c r="E6" s="17">
        <v>256.97000000000003</v>
      </c>
      <c r="F6" s="17">
        <v>7.74</v>
      </c>
      <c r="G6" s="17">
        <v>1.1000000000000001</v>
      </c>
      <c r="H6" s="10"/>
      <c r="I6" s="17">
        <v>1.39</v>
      </c>
      <c r="J6" s="10"/>
      <c r="K6" s="10"/>
      <c r="L6" s="21">
        <v>57.14</v>
      </c>
      <c r="M6" s="10"/>
      <c r="N6" s="17">
        <v>1.05</v>
      </c>
      <c r="O6" s="17">
        <v>0.02</v>
      </c>
      <c r="P6" s="17">
        <v>53.79</v>
      </c>
      <c r="Q6" s="17">
        <v>0.04</v>
      </c>
      <c r="R6" s="10"/>
      <c r="S6" s="17">
        <v>0.05</v>
      </c>
      <c r="T6" s="10"/>
      <c r="U6" s="10"/>
      <c r="V6" s="21">
        <v>0.6</v>
      </c>
      <c r="W6" s="17">
        <v>1.53</v>
      </c>
      <c r="X6" s="17">
        <v>0.01</v>
      </c>
      <c r="Y6" s="10"/>
      <c r="Z6" s="17">
        <v>0.05</v>
      </c>
      <c r="AA6" s="17">
        <v>0.62</v>
      </c>
      <c r="AB6" s="17">
        <v>7.24</v>
      </c>
      <c r="AC6" s="17">
        <v>2247.71</v>
      </c>
      <c r="AD6" s="17">
        <v>257.36</v>
      </c>
      <c r="AE6" s="17">
        <v>0.19</v>
      </c>
    </row>
    <row r="7" spans="1:31" x14ac:dyDescent="0.2">
      <c r="A7" s="18" t="s">
        <v>7</v>
      </c>
      <c r="B7" s="21">
        <v>6.95</v>
      </c>
      <c r="C7" s="17">
        <v>6.95</v>
      </c>
      <c r="D7" s="10"/>
      <c r="E7" s="10"/>
      <c r="F7" s="10"/>
      <c r="G7" s="10"/>
      <c r="H7" s="10"/>
      <c r="I7" s="10"/>
      <c r="J7" s="10"/>
      <c r="K7" s="10"/>
      <c r="L7" s="21">
        <v>158.72</v>
      </c>
      <c r="M7" s="17">
        <v>0.1</v>
      </c>
      <c r="N7" s="17">
        <v>3.82</v>
      </c>
      <c r="O7" s="10"/>
      <c r="P7" s="17">
        <v>153.85</v>
      </c>
      <c r="Q7" s="17">
        <v>0.3</v>
      </c>
      <c r="R7" s="10"/>
      <c r="S7" s="17">
        <v>0.28000000000000003</v>
      </c>
      <c r="T7" s="10"/>
      <c r="U7" s="10"/>
      <c r="V7" s="15"/>
      <c r="W7" s="10"/>
      <c r="X7" s="17">
        <v>0.08</v>
      </c>
      <c r="Y7" s="10"/>
      <c r="Z7" s="17">
        <v>0.28999999999999998</v>
      </c>
      <c r="AA7" s="17">
        <v>2.38</v>
      </c>
      <c r="AB7" s="17">
        <v>0.38</v>
      </c>
      <c r="AC7" s="17">
        <v>277.93</v>
      </c>
      <c r="AD7" s="17">
        <v>41.3</v>
      </c>
      <c r="AE7" s="10"/>
    </row>
    <row r="8" spans="1:31" x14ac:dyDescent="0.2">
      <c r="A8" s="18" t="s">
        <v>8</v>
      </c>
      <c r="B8" s="21">
        <v>0.12</v>
      </c>
      <c r="C8" s="17">
        <v>0.12</v>
      </c>
      <c r="D8" s="10"/>
      <c r="E8" s="10"/>
      <c r="F8" s="10"/>
      <c r="G8" s="10"/>
      <c r="H8" s="10"/>
      <c r="I8" s="10"/>
      <c r="J8" s="10"/>
      <c r="K8" s="10"/>
      <c r="L8" s="21">
        <v>0.11</v>
      </c>
      <c r="M8" s="10"/>
      <c r="N8" s="10"/>
      <c r="O8" s="10"/>
      <c r="P8" s="17">
        <v>0.1</v>
      </c>
      <c r="Q8" s="10"/>
      <c r="R8" s="10"/>
      <c r="S8" s="10"/>
      <c r="T8" s="10"/>
      <c r="U8" s="10"/>
      <c r="V8" s="15"/>
      <c r="W8" s="10"/>
      <c r="X8" s="10"/>
      <c r="Y8" s="10"/>
      <c r="Z8" s="10"/>
      <c r="AA8" s="10"/>
      <c r="AB8" s="10"/>
      <c r="AC8" s="10"/>
      <c r="AD8" s="17">
        <v>211.62</v>
      </c>
      <c r="AE8" s="10"/>
    </row>
    <row r="9" spans="1:31" x14ac:dyDescent="0.2">
      <c r="A9" s="18" t="s">
        <v>9</v>
      </c>
      <c r="B9" s="21">
        <v>952.96</v>
      </c>
      <c r="C9" s="17">
        <v>929.67</v>
      </c>
      <c r="D9" s="10"/>
      <c r="E9" s="17">
        <v>21.32</v>
      </c>
      <c r="F9" s="17">
        <v>124.44</v>
      </c>
      <c r="G9" s="17">
        <v>0.03</v>
      </c>
      <c r="H9" s="17">
        <v>26.33</v>
      </c>
      <c r="I9" s="17">
        <v>2.1</v>
      </c>
      <c r="J9" s="17">
        <v>0.16</v>
      </c>
      <c r="K9" s="17">
        <v>0.01</v>
      </c>
      <c r="L9" s="21">
        <v>33.01</v>
      </c>
      <c r="M9" s="10"/>
      <c r="N9" s="17">
        <v>7.09</v>
      </c>
      <c r="O9" s="17">
        <v>0.09</v>
      </c>
      <c r="P9" s="17">
        <v>21.51</v>
      </c>
      <c r="Q9" s="17">
        <v>1.51</v>
      </c>
      <c r="R9" s="10"/>
      <c r="S9" s="17">
        <v>0.09</v>
      </c>
      <c r="T9" s="17">
        <v>0.03</v>
      </c>
      <c r="U9" s="17">
        <v>1.5</v>
      </c>
      <c r="V9" s="15"/>
      <c r="W9" s="10"/>
      <c r="X9" s="17">
        <v>0.95</v>
      </c>
      <c r="Y9" s="10"/>
      <c r="Z9" s="17">
        <v>0.24</v>
      </c>
      <c r="AA9" s="17">
        <v>3.86</v>
      </c>
      <c r="AB9" s="17">
        <v>198.52</v>
      </c>
      <c r="AC9" s="17">
        <v>7615.31</v>
      </c>
      <c r="AD9" s="17">
        <v>797.43</v>
      </c>
      <c r="AE9" s="17">
        <v>221.48</v>
      </c>
    </row>
    <row r="10" spans="1:31" x14ac:dyDescent="0.2">
      <c r="A10" s="18" t="s">
        <v>10</v>
      </c>
      <c r="B10" s="21">
        <v>912.52</v>
      </c>
      <c r="C10" s="17">
        <v>906.34</v>
      </c>
      <c r="D10" s="10"/>
      <c r="E10" s="17">
        <v>1.1299999999999999</v>
      </c>
      <c r="F10" s="17">
        <v>1.57</v>
      </c>
      <c r="G10" s="10"/>
      <c r="H10" s="10"/>
      <c r="I10" s="10"/>
      <c r="J10" s="10"/>
      <c r="K10" s="10"/>
      <c r="L10" s="21">
        <v>15.51</v>
      </c>
      <c r="M10" s="10"/>
      <c r="N10" s="17">
        <v>4.21</v>
      </c>
      <c r="O10" s="10"/>
      <c r="P10" s="17">
        <v>8.26</v>
      </c>
      <c r="Q10" s="17">
        <v>1.1200000000000001</v>
      </c>
      <c r="R10" s="10"/>
      <c r="S10" s="10"/>
      <c r="T10" s="17">
        <v>0.41</v>
      </c>
      <c r="U10" s="10"/>
      <c r="V10" s="15"/>
      <c r="W10" s="10"/>
      <c r="X10" s="17">
        <v>1.17</v>
      </c>
      <c r="Y10" s="10"/>
      <c r="Z10" s="17">
        <v>0.33</v>
      </c>
      <c r="AA10" s="17">
        <v>12.87</v>
      </c>
      <c r="AB10" s="17">
        <v>82.51</v>
      </c>
      <c r="AC10" s="17">
        <v>7297.6</v>
      </c>
      <c r="AD10" s="17">
        <v>301.94</v>
      </c>
      <c r="AE10" s="17">
        <v>39.14</v>
      </c>
    </row>
    <row r="11" spans="1:31" x14ac:dyDescent="0.2">
      <c r="A11" s="18" t="s">
        <v>11</v>
      </c>
      <c r="B11" s="21">
        <v>523.51</v>
      </c>
      <c r="C11" s="17">
        <v>516.79</v>
      </c>
      <c r="D11" s="10"/>
      <c r="E11" s="17">
        <v>5.74</v>
      </c>
      <c r="F11" s="17">
        <v>0.08</v>
      </c>
      <c r="G11" s="17">
        <v>0.03</v>
      </c>
      <c r="H11" s="10"/>
      <c r="I11" s="10"/>
      <c r="J11" s="10"/>
      <c r="K11" s="17">
        <v>0.01</v>
      </c>
      <c r="L11" s="21">
        <v>8.81</v>
      </c>
      <c r="M11" s="10"/>
      <c r="N11" s="17">
        <v>2.89</v>
      </c>
      <c r="O11" s="17">
        <v>0.06</v>
      </c>
      <c r="P11" s="17">
        <v>4.7699999999999996</v>
      </c>
      <c r="Q11" s="17">
        <v>0.36</v>
      </c>
      <c r="R11" s="10"/>
      <c r="S11" s="17">
        <v>0.01</v>
      </c>
      <c r="T11" s="10"/>
      <c r="U11" s="10"/>
      <c r="V11" s="15"/>
      <c r="W11" s="10"/>
      <c r="X11" s="17">
        <v>0.68</v>
      </c>
      <c r="Y11" s="10"/>
      <c r="Z11" s="17">
        <v>0.04</v>
      </c>
      <c r="AA11" s="17">
        <v>9.92</v>
      </c>
      <c r="AB11" s="17">
        <v>48.46</v>
      </c>
      <c r="AC11" s="17">
        <v>5461.59</v>
      </c>
      <c r="AD11" s="17">
        <v>173.56</v>
      </c>
      <c r="AE11" s="17">
        <v>13.23</v>
      </c>
    </row>
    <row r="12" spans="1:31" x14ac:dyDescent="0.2">
      <c r="A12" s="18" t="s">
        <v>12</v>
      </c>
      <c r="B12" s="21">
        <v>6.57</v>
      </c>
      <c r="C12" s="17">
        <v>6.09</v>
      </c>
      <c r="D12" s="10"/>
      <c r="E12" s="17">
        <v>0.44</v>
      </c>
      <c r="F12" s="10"/>
      <c r="G12" s="10"/>
      <c r="H12" s="10"/>
      <c r="I12" s="10"/>
      <c r="J12" s="10"/>
      <c r="K12" s="10"/>
      <c r="L12" s="21">
        <v>1.47</v>
      </c>
      <c r="M12" s="10"/>
      <c r="N12" s="17">
        <v>0.38</v>
      </c>
      <c r="O12" s="10"/>
      <c r="P12" s="17">
        <v>1.04</v>
      </c>
      <c r="Q12" s="10"/>
      <c r="R12" s="10"/>
      <c r="S12" s="10"/>
      <c r="T12" s="10"/>
      <c r="U12" s="10"/>
      <c r="V12" s="15"/>
      <c r="W12" s="10"/>
      <c r="X12" s="17">
        <v>0.05</v>
      </c>
      <c r="Y12" s="10"/>
      <c r="Z12" s="10"/>
      <c r="AA12" s="17">
        <v>1.21</v>
      </c>
      <c r="AB12" s="10"/>
      <c r="AC12" s="17">
        <v>257.7</v>
      </c>
      <c r="AD12" s="17">
        <v>52.91</v>
      </c>
      <c r="AE12" s="17">
        <v>2.52</v>
      </c>
    </row>
    <row r="13" spans="1:31" x14ac:dyDescent="0.2">
      <c r="A13" s="18" t="s">
        <v>13</v>
      </c>
      <c r="B13" s="21">
        <v>417.78</v>
      </c>
      <c r="C13" s="17">
        <v>374.64</v>
      </c>
      <c r="D13" s="10"/>
      <c r="E13" s="17">
        <v>6.41</v>
      </c>
      <c r="F13" s="17">
        <v>1.19</v>
      </c>
      <c r="G13" s="10"/>
      <c r="H13" s="10"/>
      <c r="I13" s="17">
        <v>0.01</v>
      </c>
      <c r="J13" s="10"/>
      <c r="K13" s="10"/>
      <c r="L13" s="21">
        <v>19.13</v>
      </c>
      <c r="M13" s="10"/>
      <c r="N13" s="17">
        <v>5.59</v>
      </c>
      <c r="O13" s="17">
        <v>0.03</v>
      </c>
      <c r="P13" s="17">
        <v>5.91</v>
      </c>
      <c r="Q13" s="17">
        <v>3.45</v>
      </c>
      <c r="R13" s="10"/>
      <c r="S13" s="17">
        <v>0.1</v>
      </c>
      <c r="T13" s="10"/>
      <c r="U13" s="10"/>
      <c r="V13" s="21">
        <v>1.56</v>
      </c>
      <c r="W13" s="10"/>
      <c r="X13" s="17">
        <v>1.54</v>
      </c>
      <c r="Y13" s="10"/>
      <c r="Z13" s="17">
        <v>0.95</v>
      </c>
      <c r="AA13" s="17">
        <v>14.83</v>
      </c>
      <c r="AB13" s="17">
        <v>217.53</v>
      </c>
      <c r="AC13" s="17">
        <v>32377.38</v>
      </c>
      <c r="AD13" s="17">
        <v>1760.15</v>
      </c>
      <c r="AE13" s="17">
        <v>65.489999999999995</v>
      </c>
    </row>
    <row r="14" spans="1:31" x14ac:dyDescent="0.2">
      <c r="A14" s="18" t="s">
        <v>14</v>
      </c>
      <c r="B14" s="21">
        <v>36.67</v>
      </c>
      <c r="C14" s="17">
        <v>35.950000000000003</v>
      </c>
      <c r="D14" s="10"/>
      <c r="E14" s="17">
        <v>0.43</v>
      </c>
      <c r="F14" s="17">
        <v>0.05</v>
      </c>
      <c r="G14" s="10"/>
      <c r="H14" s="10"/>
      <c r="I14" s="10"/>
      <c r="J14" s="10"/>
      <c r="K14" s="10"/>
      <c r="L14" s="21">
        <v>11.4</v>
      </c>
      <c r="M14" s="10"/>
      <c r="N14" s="17">
        <v>4.8899999999999997</v>
      </c>
      <c r="O14" s="17">
        <v>0.05</v>
      </c>
      <c r="P14" s="17">
        <v>5.37</v>
      </c>
      <c r="Q14" s="17">
        <v>0.49</v>
      </c>
      <c r="R14" s="10"/>
      <c r="S14" s="17">
        <v>0.01</v>
      </c>
      <c r="T14" s="10"/>
      <c r="U14" s="10"/>
      <c r="V14" s="15"/>
      <c r="W14" s="10"/>
      <c r="X14" s="17">
        <v>0.37</v>
      </c>
      <c r="Y14" s="10"/>
      <c r="Z14" s="17">
        <v>0.22</v>
      </c>
      <c r="AA14" s="17">
        <v>1.31</v>
      </c>
      <c r="AB14" s="17">
        <v>68.930000000000007</v>
      </c>
      <c r="AC14" s="17">
        <v>593.54</v>
      </c>
      <c r="AD14" s="17">
        <v>231.59</v>
      </c>
      <c r="AE14" s="17">
        <v>8.27</v>
      </c>
    </row>
    <row r="15" spans="1:31" x14ac:dyDescent="0.2">
      <c r="A15" s="18" t="s">
        <v>15</v>
      </c>
      <c r="B15" s="21">
        <v>21.78</v>
      </c>
      <c r="C15" s="17">
        <v>20.18</v>
      </c>
      <c r="D15" s="10"/>
      <c r="E15" s="17">
        <v>0.09</v>
      </c>
      <c r="F15" s="10"/>
      <c r="G15" s="10"/>
      <c r="H15" s="10"/>
      <c r="I15" s="10"/>
      <c r="J15" s="10"/>
      <c r="K15" s="10"/>
      <c r="L15" s="21">
        <v>5.7</v>
      </c>
      <c r="M15" s="10"/>
      <c r="N15" s="17">
        <v>2.86</v>
      </c>
      <c r="O15" s="17">
        <v>0.01</v>
      </c>
      <c r="P15" s="17">
        <v>1.94</v>
      </c>
      <c r="Q15" s="17">
        <v>0.34</v>
      </c>
      <c r="R15" s="17">
        <v>0.01</v>
      </c>
      <c r="S15" s="17">
        <v>0.05</v>
      </c>
      <c r="T15" s="17">
        <v>0.04</v>
      </c>
      <c r="U15" s="17">
        <v>0.12</v>
      </c>
      <c r="V15" s="15"/>
      <c r="W15" s="10"/>
      <c r="X15" s="17">
        <v>0.28999999999999998</v>
      </c>
      <c r="Y15" s="10"/>
      <c r="Z15" s="17">
        <v>0.04</v>
      </c>
      <c r="AA15" s="17">
        <v>0.12</v>
      </c>
      <c r="AB15" s="17">
        <v>14.82</v>
      </c>
      <c r="AC15" s="17">
        <v>227.8</v>
      </c>
      <c r="AD15" s="17">
        <v>156.81</v>
      </c>
      <c r="AE15" s="17">
        <v>9.6999999999999993</v>
      </c>
    </row>
    <row r="16" spans="1:31" x14ac:dyDescent="0.2">
      <c r="A16" s="18" t="s">
        <v>16</v>
      </c>
      <c r="B16" s="21">
        <v>48.66</v>
      </c>
      <c r="C16" s="17">
        <v>47.78</v>
      </c>
      <c r="D16" s="10"/>
      <c r="E16" s="17">
        <v>0.88</v>
      </c>
      <c r="F16" s="17">
        <v>0.05</v>
      </c>
      <c r="G16" s="10"/>
      <c r="H16" s="10"/>
      <c r="I16" s="10"/>
      <c r="J16" s="10"/>
      <c r="K16" s="10"/>
      <c r="L16" s="21">
        <v>9.07</v>
      </c>
      <c r="M16" s="10"/>
      <c r="N16" s="17">
        <v>1.7</v>
      </c>
      <c r="O16" s="10"/>
      <c r="P16" s="17">
        <v>5.21</v>
      </c>
      <c r="Q16" s="17">
        <v>0.21</v>
      </c>
      <c r="R16" s="10"/>
      <c r="S16" s="17">
        <v>0.04</v>
      </c>
      <c r="T16" s="17">
        <v>1.71</v>
      </c>
      <c r="U16" s="10"/>
      <c r="V16" s="15"/>
      <c r="W16" s="10"/>
      <c r="X16" s="17">
        <v>0.21</v>
      </c>
      <c r="Y16" s="10"/>
      <c r="Z16" s="10"/>
      <c r="AA16" s="17">
        <v>2.63</v>
      </c>
      <c r="AB16" s="17">
        <v>1.84</v>
      </c>
      <c r="AC16" s="17">
        <v>671.94</v>
      </c>
      <c r="AD16" s="17">
        <v>279.32</v>
      </c>
      <c r="AE16" s="17">
        <v>104.92</v>
      </c>
    </row>
    <row r="17" spans="1:31" x14ac:dyDescent="0.2">
      <c r="A17" s="18" t="s">
        <v>17</v>
      </c>
      <c r="B17" s="21">
        <v>2.09</v>
      </c>
      <c r="C17" s="17">
        <v>1.8</v>
      </c>
      <c r="D17" s="10"/>
      <c r="E17" s="17">
        <v>0.26</v>
      </c>
      <c r="F17" s="17">
        <v>0.54</v>
      </c>
      <c r="G17" s="10"/>
      <c r="H17" s="10"/>
      <c r="I17" s="10"/>
      <c r="J17" s="10"/>
      <c r="K17" s="10"/>
      <c r="L17" s="21">
        <v>5.82</v>
      </c>
      <c r="M17" s="10"/>
      <c r="N17" s="17">
        <v>2.4</v>
      </c>
      <c r="O17" s="10"/>
      <c r="P17" s="17">
        <v>2.99</v>
      </c>
      <c r="Q17" s="17">
        <v>0.14000000000000001</v>
      </c>
      <c r="R17" s="10"/>
      <c r="S17" s="17">
        <v>0.01</v>
      </c>
      <c r="T17" s="10"/>
      <c r="U17" s="10"/>
      <c r="V17" s="15"/>
      <c r="W17" s="10"/>
      <c r="X17" s="17">
        <v>0.27</v>
      </c>
      <c r="Y17" s="10"/>
      <c r="Z17" s="10"/>
      <c r="AA17" s="17">
        <v>1.35</v>
      </c>
      <c r="AB17" s="17">
        <v>2.34</v>
      </c>
      <c r="AC17" s="17">
        <v>60.67</v>
      </c>
      <c r="AD17" s="17">
        <v>115.36</v>
      </c>
      <c r="AE17" s="17">
        <v>5.01</v>
      </c>
    </row>
    <row r="18" spans="1:31" x14ac:dyDescent="0.2">
      <c r="A18" s="18" t="s">
        <v>18</v>
      </c>
      <c r="B18" s="21">
        <v>715.5</v>
      </c>
      <c r="C18" s="17">
        <v>654.91999999999996</v>
      </c>
      <c r="D18" s="10"/>
      <c r="E18" s="17">
        <v>39.31</v>
      </c>
      <c r="F18" s="17">
        <v>0.23</v>
      </c>
      <c r="G18" s="17">
        <v>0.09</v>
      </c>
      <c r="H18" s="10"/>
      <c r="I18" s="10"/>
      <c r="J18" s="10"/>
      <c r="K18" s="10"/>
      <c r="L18" s="21">
        <v>27.98</v>
      </c>
      <c r="M18" s="17">
        <v>0.03</v>
      </c>
      <c r="N18" s="17">
        <v>2.5099999999999998</v>
      </c>
      <c r="O18" s="17">
        <v>0.01</v>
      </c>
      <c r="P18" s="17">
        <v>14.99</v>
      </c>
      <c r="Q18" s="17">
        <v>8.01</v>
      </c>
      <c r="R18" s="10"/>
      <c r="S18" s="17">
        <v>0.1</v>
      </c>
      <c r="T18" s="17">
        <v>0.03</v>
      </c>
      <c r="U18" s="17">
        <v>0.3</v>
      </c>
      <c r="V18" s="15"/>
      <c r="W18" s="10"/>
      <c r="X18" s="17">
        <v>1.9</v>
      </c>
      <c r="Y18" s="10"/>
      <c r="Z18" s="17">
        <v>0.09</v>
      </c>
      <c r="AA18" s="17">
        <v>4.8600000000000003</v>
      </c>
      <c r="AB18" s="17">
        <v>123.83</v>
      </c>
      <c r="AC18" s="17">
        <v>21416.18</v>
      </c>
      <c r="AD18" s="17">
        <v>744.61</v>
      </c>
      <c r="AE18" s="17">
        <v>90.62</v>
      </c>
    </row>
    <row r="19" spans="1:31" x14ac:dyDescent="0.2">
      <c r="A19" s="18" t="s">
        <v>19</v>
      </c>
      <c r="B19" s="21">
        <v>15.39</v>
      </c>
      <c r="C19" s="17">
        <v>14.67</v>
      </c>
      <c r="D19" s="10"/>
      <c r="E19" s="17">
        <v>0.33</v>
      </c>
      <c r="F19" s="17">
        <v>0.02</v>
      </c>
      <c r="G19" s="17">
        <v>7.0000000000000007E-2</v>
      </c>
      <c r="H19" s="10"/>
      <c r="I19" s="10"/>
      <c r="J19" s="17">
        <v>0.09</v>
      </c>
      <c r="K19" s="10"/>
      <c r="L19" s="21">
        <v>9.06</v>
      </c>
      <c r="M19" s="10"/>
      <c r="N19" s="17">
        <v>3.59</v>
      </c>
      <c r="O19" s="17">
        <v>0.01</v>
      </c>
      <c r="P19" s="17">
        <v>4.22</v>
      </c>
      <c r="Q19" s="17">
        <v>0.4</v>
      </c>
      <c r="R19" s="10"/>
      <c r="S19" s="17">
        <v>0.03</v>
      </c>
      <c r="T19" s="10"/>
      <c r="U19" s="17">
        <v>0.05</v>
      </c>
      <c r="V19" s="15"/>
      <c r="W19" s="10"/>
      <c r="X19" s="17">
        <v>0.41</v>
      </c>
      <c r="Y19" s="10"/>
      <c r="Z19" s="17">
        <v>0.35</v>
      </c>
      <c r="AA19" s="17">
        <v>3.4</v>
      </c>
      <c r="AB19" s="17">
        <v>11.47</v>
      </c>
      <c r="AC19" s="17">
        <v>488.67</v>
      </c>
      <c r="AD19" s="17">
        <v>131.05000000000001</v>
      </c>
      <c r="AE19" s="17">
        <v>9.07</v>
      </c>
    </row>
    <row r="20" spans="1:31" x14ac:dyDescent="0.2">
      <c r="A20" s="18" t="s">
        <v>20</v>
      </c>
      <c r="B20" s="21">
        <v>14.47</v>
      </c>
      <c r="C20" s="17">
        <v>13.69</v>
      </c>
      <c r="D20" s="10"/>
      <c r="E20" s="17">
        <v>0.37</v>
      </c>
      <c r="F20" s="17">
        <v>0.43</v>
      </c>
      <c r="G20" s="10"/>
      <c r="H20" s="10"/>
      <c r="I20" s="10"/>
      <c r="J20" s="10"/>
      <c r="K20" s="10"/>
      <c r="L20" s="21">
        <v>20.34</v>
      </c>
      <c r="M20" s="10"/>
      <c r="N20" s="17">
        <v>3.31</v>
      </c>
      <c r="O20" s="17">
        <v>0.11</v>
      </c>
      <c r="P20" s="17">
        <v>3.49</v>
      </c>
      <c r="Q20" s="17">
        <v>0.46</v>
      </c>
      <c r="R20" s="17">
        <v>0.01</v>
      </c>
      <c r="S20" s="17">
        <v>0.02</v>
      </c>
      <c r="T20" s="17">
        <v>0.53</v>
      </c>
      <c r="U20" s="17">
        <v>0.01</v>
      </c>
      <c r="V20" s="15"/>
      <c r="W20" s="17">
        <v>11.56</v>
      </c>
      <c r="X20" s="17">
        <v>0.67</v>
      </c>
      <c r="Y20" s="10"/>
      <c r="Z20" s="17">
        <v>0.18</v>
      </c>
      <c r="AA20" s="17">
        <v>2.97</v>
      </c>
      <c r="AB20" s="17">
        <v>80.599999999999994</v>
      </c>
      <c r="AC20" s="17">
        <v>86.85</v>
      </c>
      <c r="AD20" s="17">
        <v>89.78</v>
      </c>
      <c r="AE20" s="17">
        <v>5.89</v>
      </c>
    </row>
    <row r="21" spans="1:31" x14ac:dyDescent="0.2">
      <c r="A21" s="18" t="s">
        <v>21</v>
      </c>
      <c r="B21" s="21">
        <v>2588.48</v>
      </c>
      <c r="C21" s="17">
        <v>1309.1099999999999</v>
      </c>
      <c r="D21" s="10"/>
      <c r="E21" s="17">
        <v>1151.3499999999999</v>
      </c>
      <c r="F21" s="17">
        <v>52.92</v>
      </c>
      <c r="G21" s="17">
        <v>208.3</v>
      </c>
      <c r="H21" s="17">
        <v>97.9</v>
      </c>
      <c r="I21" s="10"/>
      <c r="J21" s="17">
        <v>11.26</v>
      </c>
      <c r="K21" s="17">
        <v>143.22</v>
      </c>
      <c r="L21" s="21">
        <v>9293.1299999999992</v>
      </c>
      <c r="M21" s="17">
        <v>55.95</v>
      </c>
      <c r="N21" s="17">
        <v>1.42</v>
      </c>
      <c r="O21" s="17">
        <v>0.18</v>
      </c>
      <c r="P21" s="17">
        <v>22.54</v>
      </c>
      <c r="Q21" s="17">
        <v>27.38</v>
      </c>
      <c r="R21" s="17">
        <v>1390.01</v>
      </c>
      <c r="S21" s="17">
        <v>219.89</v>
      </c>
      <c r="T21" s="17">
        <v>0.06</v>
      </c>
      <c r="U21" s="17">
        <v>6.03</v>
      </c>
      <c r="V21" s="21">
        <v>4.87</v>
      </c>
      <c r="W21" s="17">
        <v>230.56</v>
      </c>
      <c r="X21" s="17">
        <v>1057.3900000000001</v>
      </c>
      <c r="Y21" s="17">
        <v>1739.05</v>
      </c>
      <c r="Z21" s="17">
        <v>4537.82</v>
      </c>
      <c r="AA21" s="17">
        <v>26.77</v>
      </c>
      <c r="AB21" s="17">
        <v>835.63</v>
      </c>
      <c r="AC21" s="17">
        <v>63440.85</v>
      </c>
      <c r="AD21" s="17">
        <v>1198.93</v>
      </c>
      <c r="AE21" s="17">
        <v>6.16</v>
      </c>
    </row>
    <row r="22" spans="1:31" x14ac:dyDescent="0.2">
      <c r="A22" s="18" t="s">
        <v>1</v>
      </c>
      <c r="B22" s="21">
        <v>11986.77</v>
      </c>
      <c r="C22" s="17">
        <v>11475.78</v>
      </c>
      <c r="D22" s="10"/>
      <c r="E22" s="17">
        <v>175.06</v>
      </c>
      <c r="F22" s="17">
        <v>3955.42</v>
      </c>
      <c r="G22" s="17">
        <v>79.540000000000006</v>
      </c>
      <c r="H22" s="17">
        <v>9</v>
      </c>
      <c r="I22" s="17">
        <v>10.06</v>
      </c>
      <c r="J22" s="17">
        <v>22.56</v>
      </c>
      <c r="K22" s="17">
        <v>624.80999999999995</v>
      </c>
      <c r="L22" s="21">
        <v>7269.24</v>
      </c>
      <c r="M22" s="17">
        <v>1.35</v>
      </c>
      <c r="N22" s="17">
        <v>12.09</v>
      </c>
      <c r="O22" s="17">
        <v>1.9</v>
      </c>
      <c r="P22" s="17">
        <v>37.97</v>
      </c>
      <c r="Q22" s="17">
        <v>44.02</v>
      </c>
      <c r="R22" s="17">
        <v>4207.62</v>
      </c>
      <c r="S22" s="17">
        <v>5.29</v>
      </c>
      <c r="T22" s="17">
        <v>252.74</v>
      </c>
      <c r="U22" s="17">
        <v>82.44</v>
      </c>
      <c r="V22" s="21">
        <v>1.52</v>
      </c>
      <c r="W22" s="17">
        <v>51.52</v>
      </c>
      <c r="X22" s="17">
        <v>1058.99</v>
      </c>
      <c r="Y22" s="17">
        <v>75.47</v>
      </c>
      <c r="Z22" s="17">
        <v>1436.3</v>
      </c>
      <c r="AA22" s="17">
        <v>206.99</v>
      </c>
      <c r="AB22" s="17">
        <v>1379.26</v>
      </c>
      <c r="AC22" s="17">
        <v>145178.14000000001</v>
      </c>
      <c r="AD22" s="17">
        <v>5427.38</v>
      </c>
      <c r="AE22" s="17">
        <v>90.95</v>
      </c>
    </row>
    <row r="23" spans="1:31" x14ac:dyDescent="0.2">
      <c r="A23" s="18" t="s">
        <v>22</v>
      </c>
      <c r="B23" s="21">
        <v>468.86</v>
      </c>
      <c r="C23" s="17">
        <v>461.02</v>
      </c>
      <c r="D23" s="10"/>
      <c r="E23" s="17">
        <v>1.92</v>
      </c>
      <c r="F23" s="17">
        <v>1.95</v>
      </c>
      <c r="G23" s="17">
        <v>0.37</v>
      </c>
      <c r="H23" s="10"/>
      <c r="I23" s="10"/>
      <c r="J23" s="10"/>
      <c r="K23" s="17">
        <v>0.08</v>
      </c>
      <c r="L23" s="21">
        <v>13.7</v>
      </c>
      <c r="M23" s="17">
        <v>0.03</v>
      </c>
      <c r="N23" s="17">
        <v>3.92</v>
      </c>
      <c r="O23" s="17">
        <v>0.01</v>
      </c>
      <c r="P23" s="17">
        <v>5.73</v>
      </c>
      <c r="Q23" s="17">
        <v>2.72</v>
      </c>
      <c r="R23" s="17">
        <v>0.03</v>
      </c>
      <c r="S23" s="10"/>
      <c r="T23" s="17">
        <v>0.03</v>
      </c>
      <c r="U23" s="17">
        <v>0.23</v>
      </c>
      <c r="V23" s="15"/>
      <c r="W23" s="10"/>
      <c r="X23" s="17">
        <v>0.21</v>
      </c>
      <c r="Y23" s="10"/>
      <c r="Z23" s="17">
        <v>0.78</v>
      </c>
      <c r="AA23" s="17">
        <v>7.46</v>
      </c>
      <c r="AB23" s="17">
        <v>53.64</v>
      </c>
      <c r="AC23" s="17">
        <v>10234.32</v>
      </c>
      <c r="AD23" s="17">
        <v>407.71</v>
      </c>
      <c r="AE23" s="17">
        <v>25.21</v>
      </c>
    </row>
    <row r="24" spans="1:31" x14ac:dyDescent="0.2">
      <c r="A24" s="18" t="s">
        <v>23</v>
      </c>
      <c r="B24" s="21">
        <v>584.87</v>
      </c>
      <c r="C24" s="17">
        <v>478.34</v>
      </c>
      <c r="D24" s="10"/>
      <c r="E24" s="17">
        <v>4.74</v>
      </c>
      <c r="F24" s="17">
        <v>18.57</v>
      </c>
      <c r="G24" s="10"/>
      <c r="H24" s="10"/>
      <c r="I24" s="10"/>
      <c r="J24" s="10"/>
      <c r="K24" s="10"/>
      <c r="L24" s="21">
        <v>2.87</v>
      </c>
      <c r="M24" s="10"/>
      <c r="N24" s="17">
        <v>0.61</v>
      </c>
      <c r="O24" s="17">
        <v>0.02</v>
      </c>
      <c r="P24" s="17">
        <v>1.64</v>
      </c>
      <c r="Q24" s="17">
        <v>0.38</v>
      </c>
      <c r="R24" s="10"/>
      <c r="S24" s="17">
        <v>0.05</v>
      </c>
      <c r="T24" s="10"/>
      <c r="U24" s="17">
        <v>0.04</v>
      </c>
      <c r="V24" s="15"/>
      <c r="W24" s="10"/>
      <c r="X24" s="17">
        <v>0.06</v>
      </c>
      <c r="Y24" s="10"/>
      <c r="Z24" s="17">
        <v>7.0000000000000007E-2</v>
      </c>
      <c r="AA24" s="17">
        <v>1.71</v>
      </c>
      <c r="AB24" s="17">
        <v>90.04</v>
      </c>
      <c r="AC24" s="17">
        <v>11473.54</v>
      </c>
      <c r="AD24" s="17">
        <v>455.15</v>
      </c>
      <c r="AE24" s="17">
        <v>12.62</v>
      </c>
    </row>
    <row r="25" spans="1:31" x14ac:dyDescent="0.2">
      <c r="A25" s="18" t="s">
        <v>24</v>
      </c>
      <c r="B25" s="21">
        <v>261.77</v>
      </c>
      <c r="C25" s="17">
        <v>244.32</v>
      </c>
      <c r="D25" s="10"/>
      <c r="E25" s="17">
        <v>2.5299999999999998</v>
      </c>
      <c r="F25" s="17">
        <v>0.03</v>
      </c>
      <c r="G25" s="17">
        <v>0.62</v>
      </c>
      <c r="H25" s="10"/>
      <c r="I25" s="10"/>
      <c r="J25" s="10"/>
      <c r="K25" s="17">
        <v>5.33</v>
      </c>
      <c r="L25" s="21">
        <v>32.619999999999997</v>
      </c>
      <c r="M25" s="17">
        <v>0.01</v>
      </c>
      <c r="N25" s="17">
        <v>9.4499999999999993</v>
      </c>
      <c r="O25" s="17">
        <v>0.06</v>
      </c>
      <c r="P25" s="17">
        <v>11.9</v>
      </c>
      <c r="Q25" s="17">
        <v>3.38</v>
      </c>
      <c r="R25" s="10"/>
      <c r="S25" s="17">
        <v>0.45</v>
      </c>
      <c r="T25" s="17">
        <v>0.43</v>
      </c>
      <c r="U25" s="17">
        <v>0.41</v>
      </c>
      <c r="V25" s="21">
        <v>1.54</v>
      </c>
      <c r="W25" s="10"/>
      <c r="X25" s="17">
        <v>2.2599999999999998</v>
      </c>
      <c r="Y25" s="10"/>
      <c r="Z25" s="17">
        <v>2.73</v>
      </c>
      <c r="AA25" s="17">
        <v>7.95</v>
      </c>
      <c r="AB25" s="17">
        <v>63.03</v>
      </c>
      <c r="AC25" s="17">
        <v>3139.12</v>
      </c>
      <c r="AD25" s="17">
        <v>1426.38</v>
      </c>
      <c r="AE25" s="17">
        <v>16.28</v>
      </c>
    </row>
    <row r="26" spans="1:31" x14ac:dyDescent="0.2">
      <c r="A26" s="18" t="s">
        <v>25</v>
      </c>
      <c r="B26" s="21">
        <v>22238.05</v>
      </c>
      <c r="C26" s="17">
        <v>13725.93</v>
      </c>
      <c r="D26" s="10"/>
      <c r="E26" s="17">
        <v>8413.7099999999991</v>
      </c>
      <c r="F26" s="17">
        <v>1340.43</v>
      </c>
      <c r="G26" s="17">
        <v>35.94</v>
      </c>
      <c r="H26" s="17">
        <v>42.5</v>
      </c>
      <c r="I26" s="17">
        <v>5.62</v>
      </c>
      <c r="J26" s="17">
        <v>8.56</v>
      </c>
      <c r="K26" s="17">
        <v>22.25</v>
      </c>
      <c r="L26" s="21">
        <v>3189.68</v>
      </c>
      <c r="M26" s="17">
        <v>0.1</v>
      </c>
      <c r="N26" s="17">
        <v>14.75</v>
      </c>
      <c r="O26" s="17">
        <v>0.83</v>
      </c>
      <c r="P26" s="17">
        <v>314.07</v>
      </c>
      <c r="Q26" s="17">
        <v>96.29</v>
      </c>
      <c r="R26" s="10"/>
      <c r="S26" s="17">
        <v>0.59</v>
      </c>
      <c r="T26" s="17">
        <v>0.73</v>
      </c>
      <c r="U26" s="17">
        <v>0.16</v>
      </c>
      <c r="V26" s="21">
        <v>241.25</v>
      </c>
      <c r="W26" s="17">
        <v>2446.5100000000002</v>
      </c>
      <c r="X26" s="17">
        <v>61.41</v>
      </c>
      <c r="Y26" s="17">
        <v>0.11</v>
      </c>
      <c r="Z26" s="17">
        <v>12.87</v>
      </c>
      <c r="AA26" s="17">
        <v>36.979999999999997</v>
      </c>
      <c r="AB26" s="17">
        <v>1024.69</v>
      </c>
      <c r="AC26" s="17">
        <v>2518.62</v>
      </c>
      <c r="AD26" s="17">
        <v>3760.64</v>
      </c>
      <c r="AE26" s="17">
        <v>90.04</v>
      </c>
    </row>
    <row r="27" spans="1:31" x14ac:dyDescent="0.2">
      <c r="A27" s="18" t="s">
        <v>26</v>
      </c>
      <c r="B27" s="21">
        <v>9211.61</v>
      </c>
      <c r="C27" s="17">
        <v>8451.73</v>
      </c>
      <c r="D27" s="10"/>
      <c r="E27" s="17">
        <v>669.94</v>
      </c>
      <c r="F27" s="17">
        <v>39247.4</v>
      </c>
      <c r="G27" s="17">
        <v>343.31</v>
      </c>
      <c r="H27" s="17">
        <v>8060.77</v>
      </c>
      <c r="I27" s="17">
        <v>556.61</v>
      </c>
      <c r="J27" s="17">
        <v>1.51</v>
      </c>
      <c r="K27" s="17">
        <v>304.58</v>
      </c>
      <c r="L27" s="21">
        <v>87.38</v>
      </c>
      <c r="M27" s="10"/>
      <c r="N27" s="17">
        <v>3.35</v>
      </c>
      <c r="O27" s="17">
        <v>0.02</v>
      </c>
      <c r="P27" s="17">
        <v>52.53</v>
      </c>
      <c r="Q27" s="17">
        <v>0.64</v>
      </c>
      <c r="R27" s="10"/>
      <c r="S27" s="17">
        <v>0.77</v>
      </c>
      <c r="T27" s="17">
        <v>0.02</v>
      </c>
      <c r="U27" s="10"/>
      <c r="V27" s="15"/>
      <c r="W27" s="17">
        <v>18.02</v>
      </c>
      <c r="X27" s="17">
        <v>9.6</v>
      </c>
      <c r="Y27" s="17">
        <v>1.58</v>
      </c>
      <c r="Z27" s="17">
        <v>0.85</v>
      </c>
      <c r="AA27" s="17">
        <v>46.6</v>
      </c>
      <c r="AB27" s="17">
        <v>654.5</v>
      </c>
      <c r="AC27" s="17">
        <v>19472.740000000002</v>
      </c>
      <c r="AD27" s="17">
        <v>6459.68</v>
      </c>
      <c r="AE27" s="17">
        <v>101.48</v>
      </c>
    </row>
    <row r="28" spans="1:31" x14ac:dyDescent="0.2">
      <c r="A28" s="18" t="s">
        <v>27</v>
      </c>
      <c r="B28" s="21">
        <v>2361.87</v>
      </c>
      <c r="C28" s="17">
        <v>2098.02</v>
      </c>
      <c r="D28" s="10"/>
      <c r="E28" s="17">
        <v>256.64</v>
      </c>
      <c r="F28" s="17">
        <v>406.15</v>
      </c>
      <c r="G28" s="17">
        <v>19.34</v>
      </c>
      <c r="H28" s="10"/>
      <c r="I28" s="17">
        <v>0.08</v>
      </c>
      <c r="J28" s="17">
        <v>89.53</v>
      </c>
      <c r="K28" s="17">
        <v>20.62</v>
      </c>
      <c r="L28" s="21">
        <v>332.3</v>
      </c>
      <c r="M28" s="17">
        <v>0.3</v>
      </c>
      <c r="N28" s="17">
        <v>3.39</v>
      </c>
      <c r="O28" s="17">
        <v>0.54</v>
      </c>
      <c r="P28" s="17">
        <v>33.380000000000003</v>
      </c>
      <c r="Q28" s="17">
        <v>13.82</v>
      </c>
      <c r="R28" s="10"/>
      <c r="S28" s="17">
        <v>0.42</v>
      </c>
      <c r="T28" s="10"/>
      <c r="U28" s="17">
        <v>0.1</v>
      </c>
      <c r="V28" s="21">
        <v>10.01</v>
      </c>
      <c r="W28" s="17">
        <v>262.08999999999997</v>
      </c>
      <c r="X28" s="17">
        <v>3.24</v>
      </c>
      <c r="Y28" s="10"/>
      <c r="Z28" s="17">
        <v>5.01</v>
      </c>
      <c r="AA28" s="17">
        <v>20.75</v>
      </c>
      <c r="AB28" s="17">
        <v>256.51</v>
      </c>
      <c r="AC28" s="17">
        <v>21858.02</v>
      </c>
      <c r="AD28" s="17">
        <v>6673.67</v>
      </c>
      <c r="AE28" s="17">
        <v>5.96</v>
      </c>
    </row>
    <row r="29" spans="1:31" x14ac:dyDescent="0.2">
      <c r="A29" s="18" t="s">
        <v>28</v>
      </c>
      <c r="B29" s="21">
        <v>255.08</v>
      </c>
      <c r="C29" s="17">
        <v>203.46</v>
      </c>
      <c r="D29" s="10"/>
      <c r="E29" s="17">
        <v>50.46</v>
      </c>
      <c r="F29" s="17">
        <v>469.08</v>
      </c>
      <c r="G29" s="17">
        <v>4.55</v>
      </c>
      <c r="H29" s="17">
        <v>48.79</v>
      </c>
      <c r="I29" s="17">
        <v>2.2200000000000002</v>
      </c>
      <c r="J29" s="17">
        <v>0.53</v>
      </c>
      <c r="K29" s="17">
        <v>2.61</v>
      </c>
      <c r="L29" s="21">
        <v>39.75</v>
      </c>
      <c r="M29" s="10"/>
      <c r="N29" s="17">
        <v>11.6</v>
      </c>
      <c r="O29" s="17">
        <v>0.45</v>
      </c>
      <c r="P29" s="17">
        <v>19.52</v>
      </c>
      <c r="Q29" s="17">
        <v>1.6</v>
      </c>
      <c r="R29" s="10"/>
      <c r="S29" s="17">
        <v>0.59</v>
      </c>
      <c r="T29" s="17">
        <v>0.02</v>
      </c>
      <c r="U29" s="17">
        <v>0.02</v>
      </c>
      <c r="V29" s="21">
        <v>0.32</v>
      </c>
      <c r="W29" s="10"/>
      <c r="X29" s="17">
        <v>4.33</v>
      </c>
      <c r="Y29" s="17">
        <v>0.01</v>
      </c>
      <c r="Z29" s="17">
        <v>1.28</v>
      </c>
      <c r="AA29" s="17">
        <v>11.68</v>
      </c>
      <c r="AB29" s="17">
        <v>372.68</v>
      </c>
      <c r="AC29" s="17">
        <v>637.35</v>
      </c>
      <c r="AD29" s="17">
        <v>1672.84</v>
      </c>
      <c r="AE29" s="17">
        <v>4.88</v>
      </c>
    </row>
    <row r="30" spans="1:31" x14ac:dyDescent="0.2">
      <c r="A30" s="18" t="s">
        <v>29</v>
      </c>
      <c r="B30" s="21">
        <v>18.989999999999998</v>
      </c>
      <c r="C30" s="17">
        <v>17.21</v>
      </c>
      <c r="D30" s="10"/>
      <c r="E30" s="17">
        <v>0.8</v>
      </c>
      <c r="F30" s="17">
        <v>244.56</v>
      </c>
      <c r="G30" s="17">
        <v>0.15</v>
      </c>
      <c r="H30" s="17">
        <v>0.08</v>
      </c>
      <c r="I30" s="17">
        <v>0.05</v>
      </c>
      <c r="J30" s="10"/>
      <c r="K30" s="10"/>
      <c r="L30" s="21">
        <v>46.46</v>
      </c>
      <c r="M30" s="10"/>
      <c r="N30" s="17">
        <v>15.29</v>
      </c>
      <c r="O30" s="17">
        <v>1.62</v>
      </c>
      <c r="P30" s="17">
        <v>21.25</v>
      </c>
      <c r="Q30" s="17">
        <v>0.7</v>
      </c>
      <c r="R30" s="17">
        <v>0.03</v>
      </c>
      <c r="S30" s="17">
        <v>2.92</v>
      </c>
      <c r="T30" s="17">
        <v>0.08</v>
      </c>
      <c r="U30" s="17">
        <v>0.04</v>
      </c>
      <c r="V30" s="15"/>
      <c r="W30" s="10"/>
      <c r="X30" s="17">
        <v>2.8</v>
      </c>
      <c r="Y30" s="10"/>
      <c r="Z30" s="17">
        <v>1.73</v>
      </c>
      <c r="AA30" s="17">
        <v>10.36</v>
      </c>
      <c r="AB30" s="17">
        <v>82.5</v>
      </c>
      <c r="AC30" s="17">
        <v>343.7</v>
      </c>
      <c r="AD30" s="17">
        <v>1007.43</v>
      </c>
      <c r="AE30" s="17">
        <v>5.1100000000000003</v>
      </c>
    </row>
    <row r="31" spans="1:31" x14ac:dyDescent="0.2">
      <c r="A31" s="18" t="s">
        <v>30</v>
      </c>
      <c r="B31" s="21">
        <v>20.010000000000002</v>
      </c>
      <c r="C31" s="17">
        <v>17.18</v>
      </c>
      <c r="D31" s="10"/>
      <c r="E31" s="17">
        <v>1.5</v>
      </c>
      <c r="F31" s="17">
        <v>6.54</v>
      </c>
      <c r="G31" s="17">
        <v>1.34</v>
      </c>
      <c r="H31" s="17">
        <v>2.34</v>
      </c>
      <c r="I31" s="10"/>
      <c r="J31" s="17">
        <v>3.51</v>
      </c>
      <c r="K31" s="17">
        <v>0.56999999999999995</v>
      </c>
      <c r="L31" s="21">
        <v>37.97</v>
      </c>
      <c r="M31" s="10"/>
      <c r="N31" s="17">
        <v>11.84</v>
      </c>
      <c r="O31" s="17">
        <v>0.77</v>
      </c>
      <c r="P31" s="17">
        <v>14.46</v>
      </c>
      <c r="Q31" s="17">
        <v>0.64</v>
      </c>
      <c r="R31" s="10"/>
      <c r="S31" s="17">
        <v>2.89</v>
      </c>
      <c r="T31" s="17">
        <v>0.04</v>
      </c>
      <c r="U31" s="17">
        <v>0.08</v>
      </c>
      <c r="V31" s="15"/>
      <c r="W31" s="10"/>
      <c r="X31" s="17">
        <v>3.62</v>
      </c>
      <c r="Y31" s="10"/>
      <c r="Z31" s="17">
        <v>3.64</v>
      </c>
      <c r="AA31" s="17">
        <v>4.8499999999999996</v>
      </c>
      <c r="AB31" s="17">
        <v>113.88</v>
      </c>
      <c r="AC31" s="17">
        <v>955.3</v>
      </c>
      <c r="AD31" s="17">
        <v>499.42</v>
      </c>
      <c r="AE31" s="17">
        <v>5.42</v>
      </c>
    </row>
    <row r="32" spans="1:31" x14ac:dyDescent="0.2">
      <c r="A32" s="18" t="s">
        <v>31</v>
      </c>
      <c r="B32" s="21">
        <v>21.53</v>
      </c>
      <c r="C32" s="17">
        <v>20.87</v>
      </c>
      <c r="D32" s="10"/>
      <c r="E32" s="17">
        <v>0.11</v>
      </c>
      <c r="F32" s="17">
        <v>14.23</v>
      </c>
      <c r="G32" s="17">
        <v>0.06</v>
      </c>
      <c r="H32" s="17">
        <v>0.03</v>
      </c>
      <c r="I32" s="17">
        <v>0.01</v>
      </c>
      <c r="J32" s="17">
        <v>0.18</v>
      </c>
      <c r="K32" s="10"/>
      <c r="L32" s="21">
        <v>65.680000000000007</v>
      </c>
      <c r="M32" s="17">
        <v>0.01</v>
      </c>
      <c r="N32" s="17">
        <v>24.72</v>
      </c>
      <c r="O32" s="17">
        <v>0.27</v>
      </c>
      <c r="P32" s="17">
        <v>26.95</v>
      </c>
      <c r="Q32" s="17">
        <v>0.32</v>
      </c>
      <c r="R32" s="17">
        <v>0.01</v>
      </c>
      <c r="S32" s="17">
        <v>9.25</v>
      </c>
      <c r="T32" s="17">
        <v>0.01</v>
      </c>
      <c r="U32" s="17">
        <v>0.13</v>
      </c>
      <c r="V32" s="21">
        <v>0.01</v>
      </c>
      <c r="W32" s="10"/>
      <c r="X32" s="17">
        <v>2.0699999999999998</v>
      </c>
      <c r="Y32" s="10"/>
      <c r="Z32" s="17">
        <v>1.94</v>
      </c>
      <c r="AA32" s="17">
        <v>7.29</v>
      </c>
      <c r="AB32" s="17">
        <v>140.31</v>
      </c>
      <c r="AC32" s="17">
        <v>2982.62</v>
      </c>
      <c r="AD32" s="17">
        <v>1031.4100000000001</v>
      </c>
      <c r="AE32" s="17">
        <v>3.01</v>
      </c>
    </row>
    <row r="33" spans="1:31" x14ac:dyDescent="0.2">
      <c r="A33" s="18" t="s">
        <v>32</v>
      </c>
      <c r="B33" s="21">
        <v>41.15</v>
      </c>
      <c r="C33" s="17">
        <v>20.350000000000001</v>
      </c>
      <c r="D33" s="10"/>
      <c r="E33" s="17">
        <v>20.8</v>
      </c>
      <c r="F33" s="17">
        <v>0.28000000000000003</v>
      </c>
      <c r="G33" s="17">
        <v>0.46</v>
      </c>
      <c r="H33" s="10"/>
      <c r="I33" s="10"/>
      <c r="J33" s="17">
        <v>0.01</v>
      </c>
      <c r="K33" s="10"/>
      <c r="L33" s="21">
        <v>19.079999999999998</v>
      </c>
      <c r="M33" s="17">
        <v>0.01</v>
      </c>
      <c r="N33" s="17">
        <v>3.5</v>
      </c>
      <c r="O33" s="17">
        <v>0.95</v>
      </c>
      <c r="P33" s="17">
        <v>11.25</v>
      </c>
      <c r="Q33" s="17">
        <v>1.39</v>
      </c>
      <c r="R33" s="10"/>
      <c r="S33" s="17">
        <v>0.23</v>
      </c>
      <c r="T33" s="10"/>
      <c r="U33" s="10"/>
      <c r="V33" s="15"/>
      <c r="W33" s="10"/>
      <c r="X33" s="17">
        <v>1.34</v>
      </c>
      <c r="Y33" s="10"/>
      <c r="Z33" s="17">
        <v>0.41</v>
      </c>
      <c r="AA33" s="17">
        <v>4.9800000000000004</v>
      </c>
      <c r="AB33" s="17">
        <v>123.53</v>
      </c>
      <c r="AC33" s="17">
        <v>666.6</v>
      </c>
      <c r="AD33" s="17">
        <v>166.18</v>
      </c>
      <c r="AE33" s="17">
        <v>0.3</v>
      </c>
    </row>
    <row r="34" spans="1:31" x14ac:dyDescent="0.2">
      <c r="A34" s="18" t="s">
        <v>33</v>
      </c>
      <c r="B34" s="21">
        <v>16.170000000000002</v>
      </c>
      <c r="C34" s="17">
        <v>16.05</v>
      </c>
      <c r="D34" s="10"/>
      <c r="E34" s="17">
        <v>7.0000000000000007E-2</v>
      </c>
      <c r="F34" s="17">
        <v>0.56000000000000005</v>
      </c>
      <c r="G34" s="17">
        <v>0.02</v>
      </c>
      <c r="H34" s="10"/>
      <c r="I34" s="10"/>
      <c r="J34" s="10"/>
      <c r="K34" s="10"/>
      <c r="L34" s="21">
        <v>35.46</v>
      </c>
      <c r="M34" s="10"/>
      <c r="N34" s="17">
        <v>14.94</v>
      </c>
      <c r="O34" s="17">
        <v>0.42</v>
      </c>
      <c r="P34" s="17">
        <v>10.72</v>
      </c>
      <c r="Q34" s="17">
        <v>2.0699999999999998</v>
      </c>
      <c r="R34" s="10"/>
      <c r="S34" s="17">
        <v>1.81</v>
      </c>
      <c r="T34" s="17">
        <v>0.15</v>
      </c>
      <c r="U34" s="17">
        <v>0.05</v>
      </c>
      <c r="V34" s="21">
        <v>0.04</v>
      </c>
      <c r="W34" s="17">
        <v>0.38</v>
      </c>
      <c r="X34" s="17">
        <v>3.4</v>
      </c>
      <c r="Y34" s="10"/>
      <c r="Z34" s="17">
        <v>1.48</v>
      </c>
      <c r="AA34" s="17">
        <v>3.42</v>
      </c>
      <c r="AB34" s="17">
        <v>61.56</v>
      </c>
      <c r="AC34" s="17">
        <v>1414.4</v>
      </c>
      <c r="AD34" s="17">
        <v>859.31</v>
      </c>
      <c r="AE34" s="17">
        <v>6.19</v>
      </c>
    </row>
    <row r="35" spans="1:31" x14ac:dyDescent="0.2">
      <c r="A35" s="18" t="s">
        <v>34</v>
      </c>
      <c r="B35" s="21">
        <v>17.03</v>
      </c>
      <c r="C35" s="17">
        <v>15.92</v>
      </c>
      <c r="D35" s="10"/>
      <c r="E35" s="17">
        <v>1.1100000000000001</v>
      </c>
      <c r="F35" s="10"/>
      <c r="G35" s="17">
        <v>0.01</v>
      </c>
      <c r="H35" s="17">
        <v>0.01</v>
      </c>
      <c r="I35" s="10"/>
      <c r="J35" s="10"/>
      <c r="K35" s="10"/>
      <c r="L35" s="21">
        <v>19.39</v>
      </c>
      <c r="M35" s="10"/>
      <c r="N35" s="17">
        <v>9.59</v>
      </c>
      <c r="O35" s="17">
        <v>0.15</v>
      </c>
      <c r="P35" s="17">
        <v>6.43</v>
      </c>
      <c r="Q35" s="17">
        <v>0.41</v>
      </c>
      <c r="R35" s="10"/>
      <c r="S35" s="17">
        <v>0.66</v>
      </c>
      <c r="T35" s="17">
        <v>0.02</v>
      </c>
      <c r="U35" s="17">
        <v>0.02</v>
      </c>
      <c r="V35" s="15"/>
      <c r="W35" s="10"/>
      <c r="X35" s="17">
        <v>1.96</v>
      </c>
      <c r="Y35" s="10"/>
      <c r="Z35" s="17">
        <v>0.14000000000000001</v>
      </c>
      <c r="AA35" s="17">
        <v>11.61</v>
      </c>
      <c r="AB35" s="17">
        <v>164.44</v>
      </c>
      <c r="AC35" s="17">
        <v>1558.86</v>
      </c>
      <c r="AD35" s="17">
        <v>1500.45</v>
      </c>
      <c r="AE35" s="17">
        <v>2.2599999999999998</v>
      </c>
    </row>
    <row r="36" spans="1:31" x14ac:dyDescent="0.2">
      <c r="A36" s="18" t="s">
        <v>35</v>
      </c>
      <c r="B36" s="21">
        <v>1.92</v>
      </c>
      <c r="C36" s="17">
        <v>1.92</v>
      </c>
      <c r="D36" s="10"/>
      <c r="E36" s="10"/>
      <c r="F36" s="17">
        <v>0.01</v>
      </c>
      <c r="G36" s="10"/>
      <c r="H36" s="10"/>
      <c r="I36" s="10"/>
      <c r="J36" s="10"/>
      <c r="K36" s="10"/>
      <c r="L36" s="21">
        <v>5.52</v>
      </c>
      <c r="M36" s="10"/>
      <c r="N36" s="17">
        <v>3.84</v>
      </c>
      <c r="O36" s="17">
        <v>0.12</v>
      </c>
      <c r="P36" s="17">
        <v>1.01</v>
      </c>
      <c r="Q36" s="17">
        <v>0.09</v>
      </c>
      <c r="R36" s="10"/>
      <c r="S36" s="17">
        <v>0.1</v>
      </c>
      <c r="T36" s="17">
        <v>0.03</v>
      </c>
      <c r="U36" s="10"/>
      <c r="V36" s="15"/>
      <c r="W36" s="10"/>
      <c r="X36" s="17">
        <v>0.17</v>
      </c>
      <c r="Y36" s="10"/>
      <c r="Z36" s="17">
        <v>0.15</v>
      </c>
      <c r="AA36" s="17">
        <v>0.52</v>
      </c>
      <c r="AB36" s="17">
        <v>3.94</v>
      </c>
      <c r="AC36" s="17">
        <v>57.44</v>
      </c>
      <c r="AD36" s="17">
        <v>74.53</v>
      </c>
      <c r="AE36" s="17">
        <v>1.47</v>
      </c>
    </row>
    <row r="37" spans="1:31" x14ac:dyDescent="0.2">
      <c r="A37" s="18" t="s">
        <v>36</v>
      </c>
      <c r="B37" s="21">
        <v>1.98</v>
      </c>
      <c r="C37" s="17">
        <v>1.45</v>
      </c>
      <c r="D37" s="10"/>
      <c r="E37" s="17">
        <v>0.17</v>
      </c>
      <c r="F37" s="10"/>
      <c r="G37" s="17">
        <v>0.01</v>
      </c>
      <c r="H37" s="10"/>
      <c r="I37" s="10"/>
      <c r="J37" s="10"/>
      <c r="K37" s="17">
        <v>0.75</v>
      </c>
      <c r="L37" s="21">
        <v>4.9400000000000004</v>
      </c>
      <c r="M37" s="10"/>
      <c r="N37" s="17">
        <v>0.68</v>
      </c>
      <c r="O37" s="17">
        <v>0.08</v>
      </c>
      <c r="P37" s="17">
        <v>1.1299999999999999</v>
      </c>
      <c r="Q37" s="10"/>
      <c r="R37" s="10"/>
      <c r="S37" s="10"/>
      <c r="T37" s="10"/>
      <c r="U37" s="10"/>
      <c r="V37" s="15"/>
      <c r="W37" s="10"/>
      <c r="X37" s="17">
        <v>3.04</v>
      </c>
      <c r="Y37" s="10"/>
      <c r="Z37" s="10"/>
      <c r="AA37" s="17">
        <v>0.04</v>
      </c>
      <c r="AB37" s="17">
        <v>31.96</v>
      </c>
      <c r="AC37" s="17">
        <v>68.84</v>
      </c>
      <c r="AD37" s="17">
        <v>578.41</v>
      </c>
      <c r="AE37" s="17">
        <v>1.04</v>
      </c>
    </row>
    <row r="38" spans="1:31" x14ac:dyDescent="0.2">
      <c r="A38" s="18" t="s">
        <v>37</v>
      </c>
      <c r="B38" s="21">
        <v>132.4</v>
      </c>
      <c r="C38" s="17">
        <v>105.97</v>
      </c>
      <c r="D38" s="10"/>
      <c r="E38" s="17">
        <v>19.47</v>
      </c>
      <c r="F38" s="17">
        <v>97.06</v>
      </c>
      <c r="G38" s="17">
        <v>0.51</v>
      </c>
      <c r="H38" s="17">
        <v>5.3</v>
      </c>
      <c r="I38" s="17">
        <v>2.1</v>
      </c>
      <c r="J38" s="10"/>
      <c r="K38" s="17">
        <v>1.17</v>
      </c>
      <c r="L38" s="21">
        <v>6.81</v>
      </c>
      <c r="M38" s="10"/>
      <c r="N38" s="17">
        <v>0.31</v>
      </c>
      <c r="O38" s="17">
        <v>0.02</v>
      </c>
      <c r="P38" s="17">
        <v>4.83</v>
      </c>
      <c r="Q38" s="17">
        <v>1.32</v>
      </c>
      <c r="R38" s="10"/>
      <c r="S38" s="17">
        <v>0.02</v>
      </c>
      <c r="T38" s="10"/>
      <c r="U38" s="10"/>
      <c r="V38" s="15"/>
      <c r="W38" s="10"/>
      <c r="X38" s="17">
        <v>0.31</v>
      </c>
      <c r="Y38" s="10"/>
      <c r="Z38" s="10"/>
      <c r="AA38" s="17">
        <v>2.19</v>
      </c>
      <c r="AB38" s="17">
        <v>123.44</v>
      </c>
      <c r="AC38" s="17">
        <v>19.73</v>
      </c>
      <c r="AD38" s="17">
        <v>57.94</v>
      </c>
      <c r="AE38" s="17">
        <v>5.87</v>
      </c>
    </row>
    <row r="39" spans="1:31" x14ac:dyDescent="0.2">
      <c r="A39" s="18" t="s">
        <v>38</v>
      </c>
      <c r="B39" s="21">
        <v>0.5</v>
      </c>
      <c r="C39" s="17">
        <v>0.5</v>
      </c>
      <c r="D39" s="10"/>
      <c r="E39" s="10"/>
      <c r="F39" s="10"/>
      <c r="G39" s="17">
        <v>7.0000000000000007E-2</v>
      </c>
      <c r="H39" s="17">
        <v>0.14000000000000001</v>
      </c>
      <c r="I39" s="10"/>
      <c r="J39" s="10"/>
      <c r="K39" s="10"/>
      <c r="L39" s="21">
        <v>6.17</v>
      </c>
      <c r="M39" s="17">
        <v>0.01</v>
      </c>
      <c r="N39" s="17">
        <v>0.44</v>
      </c>
      <c r="O39" s="17">
        <v>0.93</v>
      </c>
      <c r="P39" s="17">
        <v>4.4000000000000004</v>
      </c>
      <c r="Q39" s="17">
        <v>0.31</v>
      </c>
      <c r="R39" s="10"/>
      <c r="S39" s="17">
        <v>0.05</v>
      </c>
      <c r="T39" s="10"/>
      <c r="U39" s="10"/>
      <c r="V39" s="15"/>
      <c r="W39" s="10"/>
      <c r="X39" s="17">
        <v>0.02</v>
      </c>
      <c r="Y39" s="10"/>
      <c r="Z39" s="10"/>
      <c r="AA39" s="17">
        <v>0.21</v>
      </c>
      <c r="AB39" s="17">
        <v>2.98</v>
      </c>
      <c r="AC39" s="17">
        <v>14.9</v>
      </c>
      <c r="AD39" s="17">
        <v>16.559999999999999</v>
      </c>
      <c r="AE39" s="10"/>
    </row>
    <row r="40" spans="1:31" x14ac:dyDescent="0.2">
      <c r="A40" s="18" t="s">
        <v>39</v>
      </c>
      <c r="B40" s="21">
        <v>948.29</v>
      </c>
      <c r="C40" s="17">
        <v>945.4</v>
      </c>
      <c r="D40" s="10"/>
      <c r="E40" s="17">
        <v>2.29</v>
      </c>
      <c r="F40" s="17">
        <v>39.08</v>
      </c>
      <c r="G40" s="17">
        <v>0.82</v>
      </c>
      <c r="H40" s="17">
        <v>0.21</v>
      </c>
      <c r="I40" s="10"/>
      <c r="J40" s="17">
        <v>1.3</v>
      </c>
      <c r="K40" s="17">
        <v>0.43</v>
      </c>
      <c r="L40" s="21">
        <v>64.260000000000005</v>
      </c>
      <c r="M40" s="17">
        <v>0.17</v>
      </c>
      <c r="N40" s="17">
        <v>21.5</v>
      </c>
      <c r="O40" s="10"/>
      <c r="P40" s="17">
        <v>28.23</v>
      </c>
      <c r="Q40" s="17">
        <v>0.9</v>
      </c>
      <c r="R40" s="10"/>
      <c r="S40" s="17">
        <v>0.27</v>
      </c>
      <c r="T40" s="10"/>
      <c r="U40" s="10"/>
      <c r="V40" s="21">
        <v>2.4700000000000002</v>
      </c>
      <c r="W40" s="17">
        <v>8.8000000000000007</v>
      </c>
      <c r="X40" s="17">
        <v>0.03</v>
      </c>
      <c r="Y40" s="17">
        <v>1.51</v>
      </c>
      <c r="Z40" s="17">
        <v>0.38</v>
      </c>
      <c r="AA40" s="17">
        <v>1.25</v>
      </c>
      <c r="AB40" s="10"/>
      <c r="AC40" s="17">
        <v>9585.94</v>
      </c>
      <c r="AD40" s="17">
        <v>5703.13</v>
      </c>
      <c r="AE40" s="17">
        <v>10.76</v>
      </c>
    </row>
    <row r="41" spans="1:31" x14ac:dyDescent="0.2">
      <c r="A41" s="18" t="s">
        <v>40</v>
      </c>
      <c r="B41" s="21">
        <v>143.01</v>
      </c>
      <c r="C41" s="17">
        <v>143.01</v>
      </c>
      <c r="D41" s="10"/>
      <c r="E41" s="10"/>
      <c r="F41" s="10"/>
      <c r="G41" s="17">
        <v>0.9</v>
      </c>
      <c r="H41" s="17">
        <v>2.83</v>
      </c>
      <c r="I41" s="10"/>
      <c r="J41" s="17">
        <v>0.3</v>
      </c>
      <c r="K41" s="10"/>
      <c r="L41" s="21">
        <v>4.1100000000000003</v>
      </c>
      <c r="M41" s="10"/>
      <c r="N41" s="17">
        <v>2.5499999999999998</v>
      </c>
      <c r="O41" s="10"/>
      <c r="P41" s="17">
        <v>1.38</v>
      </c>
      <c r="Q41" s="17">
        <v>0.11</v>
      </c>
      <c r="R41" s="10"/>
      <c r="S41" s="17">
        <v>0.02</v>
      </c>
      <c r="T41" s="10"/>
      <c r="U41" s="10"/>
      <c r="V41" s="15"/>
      <c r="W41" s="10"/>
      <c r="X41" s="17">
        <v>0.04</v>
      </c>
      <c r="Y41" s="10"/>
      <c r="Z41" s="17">
        <v>0.01</v>
      </c>
      <c r="AA41" s="17">
        <v>7.25</v>
      </c>
      <c r="AB41" s="17">
        <v>53.33</v>
      </c>
      <c r="AC41" s="17">
        <v>2201.27</v>
      </c>
      <c r="AD41" s="17">
        <v>185.85</v>
      </c>
      <c r="AE41" s="10"/>
    </row>
    <row r="42" spans="1:31" x14ac:dyDescent="0.2">
      <c r="A42" s="18" t="s">
        <v>41</v>
      </c>
      <c r="B42" s="22">
        <v>4.3499999999999996</v>
      </c>
      <c r="C42" s="23">
        <v>4.3</v>
      </c>
      <c r="D42" s="13"/>
      <c r="E42" s="13"/>
      <c r="F42" s="13"/>
      <c r="G42" s="13"/>
      <c r="H42" s="13"/>
      <c r="I42" s="13"/>
      <c r="J42" s="13"/>
      <c r="K42" s="13"/>
      <c r="L42" s="22">
        <v>5.29</v>
      </c>
      <c r="M42" s="13"/>
      <c r="N42" s="23">
        <v>2.96</v>
      </c>
      <c r="O42" s="13"/>
      <c r="P42" s="23">
        <v>2</v>
      </c>
      <c r="Q42" s="23">
        <v>0.09</v>
      </c>
      <c r="R42" s="13"/>
      <c r="S42" s="13"/>
      <c r="T42" s="13"/>
      <c r="U42" s="13"/>
      <c r="V42" s="16"/>
      <c r="W42" s="13"/>
      <c r="X42" s="23">
        <v>0.23</v>
      </c>
      <c r="Y42" s="13"/>
      <c r="Z42" s="13"/>
      <c r="AA42" s="23">
        <v>0.43</v>
      </c>
      <c r="AB42" s="23">
        <v>0.11</v>
      </c>
      <c r="AC42" s="23">
        <v>147.34</v>
      </c>
      <c r="AD42" s="23">
        <v>593.76</v>
      </c>
      <c r="AE42" s="13"/>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3625D-B8F8-4F3A-95BC-D907ABE9EDB2}">
  <sheetPr codeName="Sheet3"/>
  <dimension ref="A1:AG37"/>
  <sheetViews>
    <sheetView topLeftCell="M4" workbookViewId="0">
      <selection activeCell="X1" sqref="X1:X1048576"/>
    </sheetView>
  </sheetViews>
  <sheetFormatPr defaultRowHeight="14.25" x14ac:dyDescent="0.2"/>
  <cols>
    <col min="1" max="1" width="27" customWidth="1"/>
    <col min="2" max="13" width="9" customWidth="1"/>
    <col min="14" max="14" width="9" style="24" customWidth="1"/>
    <col min="15" max="33" width="9" customWidth="1"/>
    <col min="256" max="256" width="27" customWidth="1"/>
    <col min="257" max="257" width="64" customWidth="1"/>
    <col min="269" max="270" width="2.625" customWidth="1"/>
    <col min="512" max="512" width="27" customWidth="1"/>
    <col min="513" max="513" width="64" customWidth="1"/>
    <col min="525" max="526" width="2.625" customWidth="1"/>
    <col min="768" max="768" width="27" customWidth="1"/>
    <col min="769" max="769" width="64" customWidth="1"/>
    <col min="781" max="782" width="2.625" customWidth="1"/>
    <col min="1024" max="1024" width="27" customWidth="1"/>
    <col min="1025" max="1025" width="64" customWidth="1"/>
    <col min="1037" max="1038" width="2.625" customWidth="1"/>
    <col min="1280" max="1280" width="27" customWidth="1"/>
    <col min="1281" max="1281" width="64" customWidth="1"/>
    <col min="1293" max="1294" width="2.625" customWidth="1"/>
    <col min="1536" max="1536" width="27" customWidth="1"/>
    <col min="1537" max="1537" width="64" customWidth="1"/>
    <col min="1549" max="1550" width="2.625" customWidth="1"/>
    <col min="1792" max="1792" width="27" customWidth="1"/>
    <col min="1793" max="1793" width="64" customWidth="1"/>
    <col min="1805" max="1806" width="2.625" customWidth="1"/>
    <col min="2048" max="2048" width="27" customWidth="1"/>
    <col min="2049" max="2049" width="64" customWidth="1"/>
    <col min="2061" max="2062" width="2.625" customWidth="1"/>
    <col min="2304" max="2304" width="27" customWidth="1"/>
    <col min="2305" max="2305" width="64" customWidth="1"/>
    <col min="2317" max="2318" width="2.625" customWidth="1"/>
    <col min="2560" max="2560" width="27" customWidth="1"/>
    <col min="2561" max="2561" width="64" customWidth="1"/>
    <col min="2573" max="2574" width="2.625" customWidth="1"/>
    <col min="2816" max="2816" width="27" customWidth="1"/>
    <col min="2817" max="2817" width="64" customWidth="1"/>
    <col min="2829" max="2830" width="2.625" customWidth="1"/>
    <col min="3072" max="3072" width="27" customWidth="1"/>
    <col min="3073" max="3073" width="64" customWidth="1"/>
    <col min="3085" max="3086" width="2.625" customWidth="1"/>
    <col min="3328" max="3328" width="27" customWidth="1"/>
    <col min="3329" max="3329" width="64" customWidth="1"/>
    <col min="3341" max="3342" width="2.625" customWidth="1"/>
    <col min="3584" max="3584" width="27" customWidth="1"/>
    <col min="3585" max="3585" width="64" customWidth="1"/>
    <col min="3597" max="3598" width="2.625" customWidth="1"/>
    <col min="3840" max="3840" width="27" customWidth="1"/>
    <col min="3841" max="3841" width="64" customWidth="1"/>
    <col min="3853" max="3854" width="2.625" customWidth="1"/>
    <col min="4096" max="4096" width="27" customWidth="1"/>
    <col min="4097" max="4097" width="64" customWidth="1"/>
    <col min="4109" max="4110" width="2.625" customWidth="1"/>
    <col min="4352" max="4352" width="27" customWidth="1"/>
    <col min="4353" max="4353" width="64" customWidth="1"/>
    <col min="4365" max="4366" width="2.625" customWidth="1"/>
    <col min="4608" max="4608" width="27" customWidth="1"/>
    <col min="4609" max="4609" width="64" customWidth="1"/>
    <col min="4621" max="4622" width="2.625" customWidth="1"/>
    <col min="4864" max="4864" width="27" customWidth="1"/>
    <col min="4865" max="4865" width="64" customWidth="1"/>
    <col min="4877" max="4878" width="2.625" customWidth="1"/>
    <col min="5120" max="5120" width="27" customWidth="1"/>
    <col min="5121" max="5121" width="64" customWidth="1"/>
    <col min="5133" max="5134" width="2.625" customWidth="1"/>
    <col min="5376" max="5376" width="27" customWidth="1"/>
    <col min="5377" max="5377" width="64" customWidth="1"/>
    <col min="5389" max="5390" width="2.625" customWidth="1"/>
    <col min="5632" max="5632" width="27" customWidth="1"/>
    <col min="5633" max="5633" width="64" customWidth="1"/>
    <col min="5645" max="5646" width="2.625" customWidth="1"/>
    <col min="5888" max="5888" width="27" customWidth="1"/>
    <col min="5889" max="5889" width="64" customWidth="1"/>
    <col min="5901" max="5902" width="2.625" customWidth="1"/>
    <col min="6144" max="6144" width="27" customWidth="1"/>
    <col min="6145" max="6145" width="64" customWidth="1"/>
    <col min="6157" max="6158" width="2.625" customWidth="1"/>
    <col min="6400" max="6400" width="27" customWidth="1"/>
    <col min="6401" max="6401" width="64" customWidth="1"/>
    <col min="6413" max="6414" width="2.625" customWidth="1"/>
    <col min="6656" max="6656" width="27" customWidth="1"/>
    <col min="6657" max="6657" width="64" customWidth="1"/>
    <col min="6669" max="6670" width="2.625" customWidth="1"/>
    <col min="6912" max="6912" width="27" customWidth="1"/>
    <col min="6913" max="6913" width="64" customWidth="1"/>
    <col min="6925" max="6926" width="2.625" customWidth="1"/>
    <col min="7168" max="7168" width="27" customWidth="1"/>
    <col min="7169" max="7169" width="64" customWidth="1"/>
    <col min="7181" max="7182" width="2.625" customWidth="1"/>
    <col min="7424" max="7424" width="27" customWidth="1"/>
    <col min="7425" max="7425" width="64" customWidth="1"/>
    <col min="7437" max="7438" width="2.625" customWidth="1"/>
    <col min="7680" max="7680" width="27" customWidth="1"/>
    <col min="7681" max="7681" width="64" customWidth="1"/>
    <col min="7693" max="7694" width="2.625" customWidth="1"/>
    <col min="7936" max="7936" width="27" customWidth="1"/>
    <col min="7937" max="7937" width="64" customWidth="1"/>
    <col min="7949" max="7950" width="2.625" customWidth="1"/>
    <col min="8192" max="8192" width="27" customWidth="1"/>
    <col min="8193" max="8193" width="64" customWidth="1"/>
    <col min="8205" max="8206" width="2.625" customWidth="1"/>
    <col min="8448" max="8448" width="27" customWidth="1"/>
    <col min="8449" max="8449" width="64" customWidth="1"/>
    <col min="8461" max="8462" width="2.625" customWidth="1"/>
    <col min="8704" max="8704" width="27" customWidth="1"/>
    <col min="8705" max="8705" width="64" customWidth="1"/>
    <col min="8717" max="8718" width="2.625" customWidth="1"/>
    <col min="8960" max="8960" width="27" customWidth="1"/>
    <col min="8961" max="8961" width="64" customWidth="1"/>
    <col min="8973" max="8974" width="2.625" customWidth="1"/>
    <col min="9216" max="9216" width="27" customWidth="1"/>
    <col min="9217" max="9217" width="64" customWidth="1"/>
    <col min="9229" max="9230" width="2.625" customWidth="1"/>
    <col min="9472" max="9472" width="27" customWidth="1"/>
    <col min="9473" max="9473" width="64" customWidth="1"/>
    <col min="9485" max="9486" width="2.625" customWidth="1"/>
    <col min="9728" max="9728" width="27" customWidth="1"/>
    <col min="9729" max="9729" width="64" customWidth="1"/>
    <col min="9741" max="9742" width="2.625" customWidth="1"/>
    <col min="9984" max="9984" width="27" customWidth="1"/>
    <col min="9985" max="9985" width="64" customWidth="1"/>
    <col min="9997" max="9998" width="2.625" customWidth="1"/>
    <col min="10240" max="10240" width="27" customWidth="1"/>
    <col min="10241" max="10241" width="64" customWidth="1"/>
    <col min="10253" max="10254" width="2.625" customWidth="1"/>
    <col min="10496" max="10496" width="27" customWidth="1"/>
    <col min="10497" max="10497" width="64" customWidth="1"/>
    <col min="10509" max="10510" width="2.625" customWidth="1"/>
    <col min="10752" max="10752" width="27" customWidth="1"/>
    <col min="10753" max="10753" width="64" customWidth="1"/>
    <col min="10765" max="10766" width="2.625" customWidth="1"/>
    <col min="11008" max="11008" width="27" customWidth="1"/>
    <col min="11009" max="11009" width="64" customWidth="1"/>
    <col min="11021" max="11022" width="2.625" customWidth="1"/>
    <col min="11264" max="11264" width="27" customWidth="1"/>
    <col min="11265" max="11265" width="64" customWidth="1"/>
    <col min="11277" max="11278" width="2.625" customWidth="1"/>
    <col min="11520" max="11520" width="27" customWidth="1"/>
    <col min="11521" max="11521" width="64" customWidth="1"/>
    <col min="11533" max="11534" width="2.625" customWidth="1"/>
    <col min="11776" max="11776" width="27" customWidth="1"/>
    <col min="11777" max="11777" width="64" customWidth="1"/>
    <col min="11789" max="11790" width="2.625" customWidth="1"/>
    <col min="12032" max="12032" width="27" customWidth="1"/>
    <col min="12033" max="12033" width="64" customWidth="1"/>
    <col min="12045" max="12046" width="2.625" customWidth="1"/>
    <col min="12288" max="12288" width="27" customWidth="1"/>
    <col min="12289" max="12289" width="64" customWidth="1"/>
    <col min="12301" max="12302" width="2.625" customWidth="1"/>
    <col min="12544" max="12544" width="27" customWidth="1"/>
    <col min="12545" max="12545" width="64" customWidth="1"/>
    <col min="12557" max="12558" width="2.625" customWidth="1"/>
    <col min="12800" max="12800" width="27" customWidth="1"/>
    <col min="12801" max="12801" width="64" customWidth="1"/>
    <col min="12813" max="12814" width="2.625" customWidth="1"/>
    <col min="13056" max="13056" width="27" customWidth="1"/>
    <col min="13057" max="13057" width="64" customWidth="1"/>
    <col min="13069" max="13070" width="2.625" customWidth="1"/>
    <col min="13312" max="13312" width="27" customWidth="1"/>
    <col min="13313" max="13313" width="64" customWidth="1"/>
    <col min="13325" max="13326" width="2.625" customWidth="1"/>
    <col min="13568" max="13568" width="27" customWidth="1"/>
    <col min="13569" max="13569" width="64" customWidth="1"/>
    <col min="13581" max="13582" width="2.625" customWidth="1"/>
    <col min="13824" max="13824" width="27" customWidth="1"/>
    <col min="13825" max="13825" width="64" customWidth="1"/>
    <col min="13837" max="13838" width="2.625" customWidth="1"/>
    <col min="14080" max="14080" width="27" customWidth="1"/>
    <col min="14081" max="14081" width="64" customWidth="1"/>
    <col min="14093" max="14094" width="2.625" customWidth="1"/>
    <col min="14336" max="14336" width="27" customWidth="1"/>
    <col min="14337" max="14337" width="64" customWidth="1"/>
    <col min="14349" max="14350" width="2.625" customWidth="1"/>
    <col min="14592" max="14592" width="27" customWidth="1"/>
    <col min="14593" max="14593" width="64" customWidth="1"/>
    <col min="14605" max="14606" width="2.625" customWidth="1"/>
    <col min="14848" max="14848" width="27" customWidth="1"/>
    <col min="14849" max="14849" width="64" customWidth="1"/>
    <col min="14861" max="14862" width="2.625" customWidth="1"/>
    <col min="15104" max="15104" width="27" customWidth="1"/>
    <col min="15105" max="15105" width="64" customWidth="1"/>
    <col min="15117" max="15118" width="2.625" customWidth="1"/>
    <col min="15360" max="15360" width="27" customWidth="1"/>
    <col min="15361" max="15361" width="64" customWidth="1"/>
    <col min="15373" max="15374" width="2.625" customWidth="1"/>
    <col min="15616" max="15616" width="27" customWidth="1"/>
    <col min="15617" max="15617" width="64" customWidth="1"/>
    <col min="15629" max="15630" width="2.625" customWidth="1"/>
    <col min="15872" max="15872" width="27" customWidth="1"/>
    <col min="15873" max="15873" width="64" customWidth="1"/>
    <col min="15885" max="15886" width="2.625" customWidth="1"/>
    <col min="16128" max="16128" width="27" customWidth="1"/>
    <col min="16129" max="16129" width="64" customWidth="1"/>
    <col min="16141" max="16142" width="2.625" customWidth="1"/>
  </cols>
  <sheetData>
    <row r="1" spans="1:33" ht="98.25" x14ac:dyDescent="0.2">
      <c r="A1" s="6" t="s">
        <v>72</v>
      </c>
      <c r="B1" s="19" t="s">
        <v>42</v>
      </c>
      <c r="C1" s="19" t="s">
        <v>43</v>
      </c>
      <c r="D1" s="19" t="s">
        <v>44</v>
      </c>
      <c r="E1" s="19" t="s">
        <v>73</v>
      </c>
      <c r="F1" s="19" t="s">
        <v>74</v>
      </c>
      <c r="G1" s="19" t="s">
        <v>75</v>
      </c>
      <c r="H1" s="19" t="s">
        <v>46</v>
      </c>
      <c r="I1" s="19" t="s">
        <v>47</v>
      </c>
      <c r="J1" s="19" t="s">
        <v>48</v>
      </c>
      <c r="K1" s="19" t="s">
        <v>49</v>
      </c>
      <c r="L1" s="20" t="s">
        <v>50</v>
      </c>
      <c r="M1" s="19" t="s">
        <v>112</v>
      </c>
      <c r="N1" s="19" t="s">
        <v>113</v>
      </c>
      <c r="O1" s="19" t="s">
        <v>53</v>
      </c>
      <c r="P1" s="19" t="s">
        <v>54</v>
      </c>
      <c r="Q1" s="19" t="s">
        <v>55</v>
      </c>
      <c r="R1" s="19" t="s">
        <v>56</v>
      </c>
      <c r="S1" s="19" t="s">
        <v>57</v>
      </c>
      <c r="T1" s="19" t="s">
        <v>58</v>
      </c>
      <c r="U1" s="19" t="s">
        <v>59</v>
      </c>
      <c r="V1" s="19" t="s">
        <v>60</v>
      </c>
      <c r="W1" s="20" t="s">
        <v>61</v>
      </c>
      <c r="X1" s="19" t="s">
        <v>62</v>
      </c>
      <c r="Y1" s="19" t="s">
        <v>63</v>
      </c>
      <c r="Z1" s="19" t="s">
        <v>64</v>
      </c>
      <c r="AA1" s="19" t="s">
        <v>65</v>
      </c>
      <c r="AB1" s="19" t="s">
        <v>115</v>
      </c>
      <c r="AC1" s="19" t="s">
        <v>67</v>
      </c>
      <c r="AD1" s="19" t="s">
        <v>68</v>
      </c>
      <c r="AE1" s="19" t="s">
        <v>69</v>
      </c>
      <c r="AF1" s="19" t="s">
        <v>70</v>
      </c>
      <c r="AG1" s="20" t="s">
        <v>116</v>
      </c>
    </row>
    <row r="2" spans="1:33" x14ac:dyDescent="0.2">
      <c r="A2" s="7" t="s">
        <v>76</v>
      </c>
      <c r="B2" s="25">
        <v>405537.18</v>
      </c>
      <c r="C2" s="26">
        <v>404267.01</v>
      </c>
      <c r="D2" s="26">
        <v>1359.01</v>
      </c>
      <c r="E2" s="26">
        <v>-70</v>
      </c>
      <c r="F2" s="26">
        <v>-18.84</v>
      </c>
      <c r="G2" s="8"/>
      <c r="H2" s="26">
        <v>-762.13</v>
      </c>
      <c r="I2" s="8"/>
      <c r="J2" s="8"/>
      <c r="K2" s="8"/>
      <c r="L2" s="8"/>
      <c r="M2" s="14"/>
      <c r="N2" s="26">
        <v>66900.850000000006</v>
      </c>
      <c r="O2" s="26">
        <v>68007.48</v>
      </c>
      <c r="P2" s="26">
        <v>-1190.4100000000001</v>
      </c>
      <c r="Q2" s="26">
        <v>-1319.79</v>
      </c>
      <c r="R2" s="26">
        <v>-1948.68</v>
      </c>
      <c r="S2" s="26">
        <v>344.98</v>
      </c>
      <c r="T2" s="26">
        <v>657.9</v>
      </c>
      <c r="U2" s="26">
        <v>17.850000000000001</v>
      </c>
      <c r="V2" s="26">
        <v>-35.93</v>
      </c>
      <c r="W2" s="26">
        <v>4.32</v>
      </c>
      <c r="X2" s="25">
        <v>274.38</v>
      </c>
      <c r="Y2" s="26">
        <v>590.41999999999996</v>
      </c>
      <c r="Z2" s="26">
        <v>1950.61</v>
      </c>
      <c r="AA2" s="8"/>
      <c r="AB2" s="26">
        <v>-452.28</v>
      </c>
      <c r="AC2" s="26">
        <v>2227.84</v>
      </c>
      <c r="AD2" s="26">
        <v>6011.71</v>
      </c>
      <c r="AE2" s="8"/>
      <c r="AF2" s="26">
        <v>22664.83</v>
      </c>
      <c r="AG2" s="26">
        <v>7164.43</v>
      </c>
    </row>
    <row r="3" spans="1:33" x14ac:dyDescent="0.2">
      <c r="A3" s="11" t="s">
        <v>77</v>
      </c>
      <c r="B3" s="21">
        <v>384633.2</v>
      </c>
      <c r="C3" s="17">
        <v>384633.2</v>
      </c>
      <c r="D3" s="10"/>
      <c r="E3" s="10"/>
      <c r="F3" s="10"/>
      <c r="G3" s="10"/>
      <c r="H3" s="10"/>
      <c r="I3" s="10"/>
      <c r="J3" s="10"/>
      <c r="K3" s="10"/>
      <c r="L3" s="10"/>
      <c r="M3" s="15"/>
      <c r="N3" s="17">
        <v>19101.41</v>
      </c>
      <c r="O3" s="17">
        <v>19101.41</v>
      </c>
      <c r="P3" s="10"/>
      <c r="Q3" s="10"/>
      <c r="R3" s="10"/>
      <c r="S3" s="10"/>
      <c r="T3" s="10"/>
      <c r="U3" s="10"/>
      <c r="V3" s="10"/>
      <c r="W3" s="10"/>
      <c r="X3" s="15"/>
      <c r="Y3" s="10"/>
      <c r="Z3" s="10"/>
      <c r="AA3" s="10"/>
      <c r="AB3" s="10"/>
      <c r="AC3" s="17">
        <v>1761.74</v>
      </c>
      <c r="AD3" s="10"/>
      <c r="AE3" s="10"/>
      <c r="AF3" s="17">
        <v>22832.799999999999</v>
      </c>
      <c r="AG3" s="17">
        <v>7164.43</v>
      </c>
    </row>
    <row r="4" spans="1:33" x14ac:dyDescent="0.2">
      <c r="A4" s="11" t="s">
        <v>78</v>
      </c>
      <c r="B4" s="15"/>
      <c r="C4" s="10"/>
      <c r="D4" s="10"/>
      <c r="E4" s="10"/>
      <c r="F4" s="10"/>
      <c r="G4" s="10"/>
      <c r="H4" s="10"/>
      <c r="I4" s="10"/>
      <c r="J4" s="10"/>
      <c r="K4" s="10"/>
      <c r="L4" s="10"/>
      <c r="M4" s="15"/>
      <c r="N4" s="10"/>
      <c r="O4" s="10"/>
      <c r="P4" s="10"/>
      <c r="Q4" s="10"/>
      <c r="R4" s="10"/>
      <c r="S4" s="10"/>
      <c r="T4" s="10"/>
      <c r="U4" s="10"/>
      <c r="V4" s="10"/>
      <c r="W4" s="10"/>
      <c r="X4" s="15"/>
      <c r="Y4" s="10"/>
      <c r="Z4" s="10"/>
      <c r="AA4" s="10"/>
      <c r="AB4" s="10"/>
      <c r="AC4" s="10"/>
      <c r="AD4" s="10"/>
      <c r="AE4" s="10"/>
      <c r="AF4" s="17">
        <v>13044.38</v>
      </c>
      <c r="AG4" s="10"/>
    </row>
    <row r="5" spans="1:33" x14ac:dyDescent="0.2">
      <c r="A5" s="11" t="s">
        <v>79</v>
      </c>
      <c r="B5" s="15"/>
      <c r="C5" s="10"/>
      <c r="D5" s="10"/>
      <c r="E5" s="10"/>
      <c r="F5" s="10"/>
      <c r="G5" s="10"/>
      <c r="H5" s="10"/>
      <c r="I5" s="10"/>
      <c r="J5" s="10"/>
      <c r="K5" s="10"/>
      <c r="L5" s="10"/>
      <c r="M5" s="15"/>
      <c r="N5" s="10"/>
      <c r="O5" s="10"/>
      <c r="P5" s="10"/>
      <c r="Q5" s="10"/>
      <c r="R5" s="10"/>
      <c r="S5" s="10"/>
      <c r="T5" s="10"/>
      <c r="U5" s="10"/>
      <c r="V5" s="10"/>
      <c r="W5" s="10"/>
      <c r="X5" s="15"/>
      <c r="Y5" s="10"/>
      <c r="Z5" s="10"/>
      <c r="AA5" s="10"/>
      <c r="AB5" s="10"/>
      <c r="AC5" s="10"/>
      <c r="AD5" s="10"/>
      <c r="AE5" s="10"/>
      <c r="AF5" s="17">
        <v>3483.55</v>
      </c>
      <c r="AG5" s="10"/>
    </row>
    <row r="6" spans="1:33" x14ac:dyDescent="0.2">
      <c r="A6" s="11" t="s">
        <v>80</v>
      </c>
      <c r="B6" s="15"/>
      <c r="C6" s="10"/>
      <c r="D6" s="10"/>
      <c r="E6" s="10"/>
      <c r="F6" s="10"/>
      <c r="G6" s="10"/>
      <c r="H6" s="10"/>
      <c r="I6" s="10"/>
      <c r="J6" s="10"/>
      <c r="K6" s="10"/>
      <c r="L6" s="10"/>
      <c r="M6" s="15"/>
      <c r="N6" s="10"/>
      <c r="O6" s="10"/>
      <c r="P6" s="10"/>
      <c r="Q6" s="10"/>
      <c r="R6" s="10"/>
      <c r="S6" s="10"/>
      <c r="T6" s="10"/>
      <c r="U6" s="10"/>
      <c r="V6" s="10"/>
      <c r="W6" s="10"/>
      <c r="X6" s="15"/>
      <c r="Y6" s="10"/>
      <c r="Z6" s="10"/>
      <c r="AA6" s="10"/>
      <c r="AB6" s="10"/>
      <c r="AC6" s="10"/>
      <c r="AD6" s="10"/>
      <c r="AE6" s="10"/>
      <c r="AF6" s="17">
        <v>4060.32</v>
      </c>
      <c r="AG6" s="10"/>
    </row>
    <row r="7" spans="1:33" x14ac:dyDescent="0.2">
      <c r="A7" s="11" t="s">
        <v>81</v>
      </c>
      <c r="B7" s="21">
        <v>29976.880000000001</v>
      </c>
      <c r="C7" s="17">
        <v>29976.880000000001</v>
      </c>
      <c r="D7" s="10"/>
      <c r="E7" s="10"/>
      <c r="F7" s="10"/>
      <c r="G7" s="10"/>
      <c r="H7" s="17">
        <v>52.3</v>
      </c>
      <c r="I7" s="10"/>
      <c r="J7" s="10"/>
      <c r="K7" s="10"/>
      <c r="L7" s="10"/>
      <c r="M7" s="15"/>
      <c r="N7" s="17">
        <v>56970.47</v>
      </c>
      <c r="O7" s="17">
        <v>50567.6</v>
      </c>
      <c r="P7" s="17">
        <v>33.340000000000003</v>
      </c>
      <c r="Q7" s="17">
        <v>366.75</v>
      </c>
      <c r="R7" s="17">
        <v>119.02</v>
      </c>
      <c r="S7" s="17">
        <v>1485.51</v>
      </c>
      <c r="T7" s="17">
        <v>702.22</v>
      </c>
      <c r="U7" s="17">
        <v>29.16</v>
      </c>
      <c r="V7" s="17">
        <v>9.85</v>
      </c>
      <c r="W7" s="17">
        <v>3.77</v>
      </c>
      <c r="X7" s="21">
        <v>428.39</v>
      </c>
      <c r="Y7" s="17">
        <v>830.52</v>
      </c>
      <c r="Z7" s="17">
        <v>2109.33</v>
      </c>
      <c r="AA7" s="10"/>
      <c r="AB7" s="17">
        <v>285</v>
      </c>
      <c r="AC7" s="17">
        <v>501.14</v>
      </c>
      <c r="AD7" s="17">
        <v>6019.12</v>
      </c>
      <c r="AE7" s="10"/>
      <c r="AF7" s="17">
        <v>48.58</v>
      </c>
      <c r="AG7" s="10"/>
    </row>
    <row r="8" spans="1:33" x14ac:dyDescent="0.2">
      <c r="A8" s="11" t="s">
        <v>82</v>
      </c>
      <c r="B8" s="15"/>
      <c r="C8" s="10"/>
      <c r="D8" s="10"/>
      <c r="E8" s="10"/>
      <c r="F8" s="10"/>
      <c r="G8" s="10"/>
      <c r="H8" s="10"/>
      <c r="I8" s="10"/>
      <c r="J8" s="10"/>
      <c r="K8" s="10"/>
      <c r="L8" s="10"/>
      <c r="M8" s="15"/>
      <c r="N8" s="17">
        <v>1131.69</v>
      </c>
      <c r="O8" s="10"/>
      <c r="P8" s="10"/>
      <c r="Q8" s="17">
        <v>563.28</v>
      </c>
      <c r="R8" s="17">
        <v>25.44</v>
      </c>
      <c r="S8" s="17">
        <v>542.97</v>
      </c>
      <c r="T8" s="10"/>
      <c r="U8" s="10"/>
      <c r="V8" s="10"/>
      <c r="W8" s="10"/>
      <c r="X8" s="15"/>
      <c r="Y8" s="10"/>
      <c r="Z8" s="10"/>
      <c r="AA8" s="10"/>
      <c r="AB8" s="10"/>
      <c r="AC8" s="10"/>
      <c r="AD8" s="10"/>
      <c r="AE8" s="10"/>
      <c r="AF8" s="10"/>
      <c r="AG8" s="10"/>
    </row>
    <row r="9" spans="1:33" x14ac:dyDescent="0.2">
      <c r="A9" s="11" t="s">
        <v>83</v>
      </c>
      <c r="B9" s="21">
        <v>602.86</v>
      </c>
      <c r="C9" s="17">
        <v>599.37</v>
      </c>
      <c r="D9" s="10"/>
      <c r="E9" s="10"/>
      <c r="F9" s="17">
        <v>3.5</v>
      </c>
      <c r="G9" s="10"/>
      <c r="H9" s="17">
        <v>652.26</v>
      </c>
      <c r="I9" s="10"/>
      <c r="J9" s="10"/>
      <c r="K9" s="10"/>
      <c r="L9" s="10"/>
      <c r="M9" s="15"/>
      <c r="N9" s="17">
        <v>7251.41</v>
      </c>
      <c r="O9" s="17">
        <v>81</v>
      </c>
      <c r="P9" s="17">
        <v>1637.06</v>
      </c>
      <c r="Q9" s="17">
        <v>1761.48</v>
      </c>
      <c r="R9" s="17">
        <v>2138.2600000000002</v>
      </c>
      <c r="S9" s="17">
        <v>1117.6600000000001</v>
      </c>
      <c r="T9" s="10"/>
      <c r="U9" s="17">
        <v>11.25</v>
      </c>
      <c r="V9" s="17">
        <v>60.17</v>
      </c>
      <c r="W9" s="17">
        <v>0.26</v>
      </c>
      <c r="X9" s="21">
        <v>65.62</v>
      </c>
      <c r="Y9" s="17">
        <v>228.96</v>
      </c>
      <c r="Z9" s="17">
        <v>140.88999999999999</v>
      </c>
      <c r="AA9" s="10"/>
      <c r="AB9" s="17">
        <v>8.7899999999999991</v>
      </c>
      <c r="AC9" s="17">
        <v>35.03</v>
      </c>
      <c r="AD9" s="17">
        <v>7.4</v>
      </c>
      <c r="AE9" s="10"/>
      <c r="AF9" s="17">
        <v>216.55</v>
      </c>
      <c r="AG9" s="10"/>
    </row>
    <row r="10" spans="1:33" x14ac:dyDescent="0.2">
      <c r="A10" s="11" t="s">
        <v>84</v>
      </c>
      <c r="B10" s="15"/>
      <c r="C10" s="10"/>
      <c r="D10" s="10"/>
      <c r="E10" s="10"/>
      <c r="F10" s="10"/>
      <c r="G10" s="10"/>
      <c r="H10" s="10"/>
      <c r="I10" s="10"/>
      <c r="J10" s="10"/>
      <c r="K10" s="10"/>
      <c r="L10" s="10"/>
      <c r="M10" s="15"/>
      <c r="N10" s="17">
        <v>959.95</v>
      </c>
      <c r="O10" s="10"/>
      <c r="P10" s="10"/>
      <c r="Q10" s="17">
        <v>478.33</v>
      </c>
      <c r="R10" s="17">
        <v>50.81</v>
      </c>
      <c r="S10" s="17">
        <v>430.81</v>
      </c>
      <c r="T10" s="10"/>
      <c r="U10" s="10"/>
      <c r="V10" s="10"/>
      <c r="W10" s="10"/>
      <c r="X10" s="15"/>
      <c r="Y10" s="10"/>
      <c r="Z10" s="10"/>
      <c r="AA10" s="10"/>
      <c r="AB10" s="10"/>
      <c r="AC10" s="10"/>
      <c r="AD10" s="10"/>
      <c r="AE10" s="10"/>
      <c r="AF10" s="10"/>
      <c r="AG10" s="10"/>
    </row>
    <row r="11" spans="1:33" x14ac:dyDescent="0.2">
      <c r="A11" s="11" t="s">
        <v>85</v>
      </c>
      <c r="B11" s="21">
        <v>-8470.0400000000009</v>
      </c>
      <c r="C11" s="17">
        <v>-9743.7099999999991</v>
      </c>
      <c r="D11" s="17">
        <v>1359.01</v>
      </c>
      <c r="E11" s="17">
        <v>-70</v>
      </c>
      <c r="F11" s="17">
        <v>-15.34</v>
      </c>
      <c r="G11" s="10"/>
      <c r="H11" s="17">
        <v>-162.16999999999999</v>
      </c>
      <c r="I11" s="10"/>
      <c r="J11" s="10"/>
      <c r="K11" s="10"/>
      <c r="L11" s="10"/>
      <c r="M11" s="15"/>
      <c r="N11" s="17">
        <v>-2091.35</v>
      </c>
      <c r="O11" s="17">
        <v>-1580.53</v>
      </c>
      <c r="P11" s="17">
        <v>413.31</v>
      </c>
      <c r="Q11" s="17">
        <v>-10.02</v>
      </c>
      <c r="R11" s="17">
        <v>95.93</v>
      </c>
      <c r="S11" s="17">
        <v>-135.04</v>
      </c>
      <c r="T11" s="17">
        <v>-44.32</v>
      </c>
      <c r="U11" s="17">
        <v>-0.06</v>
      </c>
      <c r="V11" s="17">
        <v>14.39</v>
      </c>
      <c r="W11" s="17">
        <v>0.81</v>
      </c>
      <c r="X11" s="21">
        <v>-88.39</v>
      </c>
      <c r="Y11" s="17">
        <v>-11.13</v>
      </c>
      <c r="Z11" s="17">
        <v>-17.829999999999998</v>
      </c>
      <c r="AA11" s="10"/>
      <c r="AB11" s="17">
        <v>-728.49</v>
      </c>
      <c r="AC11" s="10"/>
      <c r="AD11" s="10"/>
      <c r="AE11" s="10"/>
      <c r="AF11" s="10"/>
      <c r="AG11" s="10"/>
    </row>
    <row r="12" spans="1:33" x14ac:dyDescent="0.2">
      <c r="A12" s="9" t="s">
        <v>86</v>
      </c>
      <c r="B12" s="21">
        <v>-328465.28999999998</v>
      </c>
      <c r="C12" s="17">
        <v>-341871.85</v>
      </c>
      <c r="D12" s="17">
        <v>-1847.3</v>
      </c>
      <c r="E12" s="17">
        <v>13863.38</v>
      </c>
      <c r="F12" s="17">
        <v>1390.48</v>
      </c>
      <c r="G12" s="17">
        <v>-16.05</v>
      </c>
      <c r="H12" s="17">
        <v>47206.48</v>
      </c>
      <c r="I12" s="17">
        <v>685.06</v>
      </c>
      <c r="J12" s="17">
        <v>8106.13</v>
      </c>
      <c r="K12" s="17">
        <v>587.04</v>
      </c>
      <c r="L12" s="17">
        <v>183.26</v>
      </c>
      <c r="M12" s="21">
        <v>1077.95</v>
      </c>
      <c r="N12" s="17">
        <v>-3453.63</v>
      </c>
      <c r="O12" s="17">
        <v>-66907.95</v>
      </c>
      <c r="P12" s="17">
        <v>14852.09</v>
      </c>
      <c r="Q12" s="17">
        <v>5322.59</v>
      </c>
      <c r="R12" s="17">
        <v>17195.939999999999</v>
      </c>
      <c r="S12" s="17">
        <v>2111.0700000000002</v>
      </c>
      <c r="T12" s="17">
        <v>5096.12</v>
      </c>
      <c r="U12" s="17">
        <v>230.11</v>
      </c>
      <c r="V12" s="17">
        <v>302.72000000000003</v>
      </c>
      <c r="W12" s="17">
        <v>8236</v>
      </c>
      <c r="X12" s="21">
        <v>2970.43</v>
      </c>
      <c r="Y12" s="17">
        <v>2425.3000000000002</v>
      </c>
      <c r="Z12" s="17">
        <v>3606.75</v>
      </c>
      <c r="AA12" s="17">
        <v>1846.02</v>
      </c>
      <c r="AB12" s="17">
        <v>7412.81</v>
      </c>
      <c r="AC12" s="17">
        <v>-676.86</v>
      </c>
      <c r="AD12" s="17">
        <v>900.26</v>
      </c>
      <c r="AE12" s="17">
        <v>550106.30000000005</v>
      </c>
      <c r="AF12" s="17">
        <v>52201.48</v>
      </c>
      <c r="AG12" s="17">
        <v>-967.2</v>
      </c>
    </row>
    <row r="13" spans="1:33" x14ac:dyDescent="0.2">
      <c r="A13" s="11" t="s">
        <v>87</v>
      </c>
      <c r="B13" s="21">
        <v>-210158.99</v>
      </c>
      <c r="C13" s="17">
        <v>-205517.23</v>
      </c>
      <c r="D13" s="10"/>
      <c r="E13" s="17">
        <v>-4641.7700000000004</v>
      </c>
      <c r="F13" s="10"/>
      <c r="G13" s="17">
        <v>-2467.0500000000002</v>
      </c>
      <c r="H13" s="17">
        <v>-25.3</v>
      </c>
      <c r="I13" s="17">
        <v>-208.01</v>
      </c>
      <c r="J13" s="17">
        <v>-2451.35</v>
      </c>
      <c r="K13" s="17">
        <v>-329.03</v>
      </c>
      <c r="L13" s="17">
        <v>-0.13</v>
      </c>
      <c r="M13" s="15"/>
      <c r="N13" s="17">
        <v>-308.27</v>
      </c>
      <c r="O13" s="17">
        <v>-16.010000000000002</v>
      </c>
      <c r="P13" s="10"/>
      <c r="Q13" s="10"/>
      <c r="R13" s="17">
        <v>-24.18</v>
      </c>
      <c r="S13" s="17">
        <v>-13.94</v>
      </c>
      <c r="T13" s="17">
        <v>-12.01</v>
      </c>
      <c r="U13" s="10"/>
      <c r="V13" s="10"/>
      <c r="W13" s="10"/>
      <c r="X13" s="15"/>
      <c r="Y13" s="17">
        <v>-181.18</v>
      </c>
      <c r="Z13" s="17">
        <v>-0.11</v>
      </c>
      <c r="AA13" s="17">
        <v>-52.59</v>
      </c>
      <c r="AB13" s="17">
        <v>-8.25</v>
      </c>
      <c r="AC13" s="17">
        <v>-391.87</v>
      </c>
      <c r="AD13" s="17">
        <v>-231.28</v>
      </c>
      <c r="AE13" s="17">
        <v>-111630.52</v>
      </c>
      <c r="AF13" s="17">
        <v>52201.48</v>
      </c>
      <c r="AG13" s="17">
        <v>-1567.97</v>
      </c>
    </row>
    <row r="14" spans="1:33" x14ac:dyDescent="0.2">
      <c r="A14" s="11" t="s">
        <v>88</v>
      </c>
      <c r="B14" s="21">
        <v>-34441.79</v>
      </c>
      <c r="C14" s="17">
        <v>-33027.910000000003</v>
      </c>
      <c r="D14" s="10"/>
      <c r="E14" s="17">
        <v>-1413.87</v>
      </c>
      <c r="F14" s="10"/>
      <c r="G14" s="17">
        <v>-646.29</v>
      </c>
      <c r="H14" s="17">
        <v>-47.51</v>
      </c>
      <c r="I14" s="17">
        <v>-62.54</v>
      </c>
      <c r="J14" s="17">
        <v>-573.41</v>
      </c>
      <c r="K14" s="17">
        <v>-45.52</v>
      </c>
      <c r="L14" s="17">
        <v>-1.2</v>
      </c>
      <c r="M14" s="15"/>
      <c r="N14" s="17">
        <v>-653.79</v>
      </c>
      <c r="O14" s="10"/>
      <c r="P14" s="17">
        <v>-0.05</v>
      </c>
      <c r="Q14" s="10"/>
      <c r="R14" s="17">
        <v>-5.3</v>
      </c>
      <c r="S14" s="17">
        <v>-60.21</v>
      </c>
      <c r="T14" s="17">
        <v>-163.1</v>
      </c>
      <c r="U14" s="10"/>
      <c r="V14" s="10"/>
      <c r="W14" s="10"/>
      <c r="X14" s="15"/>
      <c r="Y14" s="17">
        <v>-224.18</v>
      </c>
      <c r="Z14" s="17">
        <v>-4.05</v>
      </c>
      <c r="AA14" s="17">
        <v>-173.99</v>
      </c>
      <c r="AB14" s="17">
        <v>-22.9</v>
      </c>
      <c r="AC14" s="17">
        <v>-143.19</v>
      </c>
      <c r="AD14" s="17">
        <v>-33.51</v>
      </c>
      <c r="AE14" s="17">
        <v>565138.68000000005</v>
      </c>
      <c r="AF14" s="10"/>
      <c r="AG14" s="17">
        <v>-391.96</v>
      </c>
    </row>
    <row r="15" spans="1:33" x14ac:dyDescent="0.2">
      <c r="A15" s="11" t="s">
        <v>89</v>
      </c>
      <c r="B15" s="21">
        <v>-12213.46</v>
      </c>
      <c r="C15" s="17">
        <v>-87588.72</v>
      </c>
      <c r="D15" s="17">
        <v>53863.4</v>
      </c>
      <c r="E15" s="17">
        <v>21511.86</v>
      </c>
      <c r="F15" s="10"/>
      <c r="G15" s="17">
        <v>3097.3</v>
      </c>
      <c r="H15" s="10"/>
      <c r="I15" s="10"/>
      <c r="J15" s="10"/>
      <c r="K15" s="10"/>
      <c r="L15" s="10"/>
      <c r="M15" s="15"/>
      <c r="N15" s="10"/>
      <c r="O15" s="10"/>
      <c r="P15" s="10"/>
      <c r="Q15" s="10"/>
      <c r="R15" s="10"/>
      <c r="S15" s="10"/>
      <c r="T15" s="10"/>
      <c r="U15" s="10"/>
      <c r="V15" s="10"/>
      <c r="W15" s="10"/>
      <c r="X15" s="15"/>
      <c r="Y15" s="10"/>
      <c r="Z15" s="10"/>
      <c r="AA15" s="10"/>
      <c r="AB15" s="10"/>
      <c r="AC15" s="10"/>
      <c r="AD15" s="10"/>
      <c r="AE15" s="10"/>
      <c r="AF15" s="10"/>
      <c r="AG15" s="10"/>
    </row>
    <row r="16" spans="1:33" x14ac:dyDescent="0.2">
      <c r="A16" s="11" t="s">
        <v>90</v>
      </c>
      <c r="B16" s="21">
        <v>-65672.62</v>
      </c>
      <c r="C16" s="17">
        <v>-9961.92</v>
      </c>
      <c r="D16" s="17">
        <v>-55710.7</v>
      </c>
      <c r="E16" s="10"/>
      <c r="F16" s="10"/>
      <c r="G16" s="10"/>
      <c r="H16" s="17">
        <v>47295.8</v>
      </c>
      <c r="I16" s="17">
        <v>955.61</v>
      </c>
      <c r="J16" s="10"/>
      <c r="K16" s="10"/>
      <c r="L16" s="10"/>
      <c r="M16" s="21">
        <v>1387.39</v>
      </c>
      <c r="N16" s="10"/>
      <c r="O16" s="10"/>
      <c r="P16" s="10"/>
      <c r="Q16" s="10"/>
      <c r="R16" s="10"/>
      <c r="S16" s="10"/>
      <c r="T16" s="10"/>
      <c r="U16" s="10"/>
      <c r="V16" s="10"/>
      <c r="W16" s="10"/>
      <c r="X16" s="15"/>
      <c r="Y16" s="10"/>
      <c r="Z16" s="10"/>
      <c r="AA16" s="10"/>
      <c r="AB16" s="10"/>
      <c r="AC16" s="10"/>
      <c r="AD16" s="10"/>
      <c r="AE16" s="10"/>
      <c r="AF16" s="10"/>
      <c r="AG16" s="10"/>
    </row>
    <row r="17" spans="1:33" x14ac:dyDescent="0.2">
      <c r="A17" s="11" t="s">
        <v>91</v>
      </c>
      <c r="B17" s="21">
        <v>-3239.84</v>
      </c>
      <c r="C17" s="17">
        <v>-3087.01</v>
      </c>
      <c r="D17" s="10"/>
      <c r="E17" s="17">
        <v>-152.83000000000001</v>
      </c>
      <c r="F17" s="10"/>
      <c r="G17" s="10"/>
      <c r="H17" s="10"/>
      <c r="I17" s="10"/>
      <c r="J17" s="10"/>
      <c r="K17" s="10"/>
      <c r="L17" s="10"/>
      <c r="M17" s="21">
        <v>-309.44</v>
      </c>
      <c r="N17" s="17">
        <v>9842.42</v>
      </c>
      <c r="O17" s="17">
        <v>-66891.929999999993</v>
      </c>
      <c r="P17" s="17">
        <v>14880.68</v>
      </c>
      <c r="Q17" s="17">
        <v>5322.59</v>
      </c>
      <c r="R17" s="17">
        <v>17308.27</v>
      </c>
      <c r="S17" s="17">
        <v>4506.05</v>
      </c>
      <c r="T17" s="17">
        <v>6620.07</v>
      </c>
      <c r="U17" s="17">
        <v>232.36</v>
      </c>
      <c r="V17" s="17">
        <v>308.88</v>
      </c>
      <c r="W17" s="17">
        <v>82.36</v>
      </c>
      <c r="X17" s="21">
        <v>3313.86</v>
      </c>
      <c r="Y17" s="17">
        <v>2838.81</v>
      </c>
      <c r="Z17" s="17">
        <v>4210.01</v>
      </c>
      <c r="AA17" s="17">
        <v>2187.92</v>
      </c>
      <c r="AB17" s="17">
        <v>14922.52</v>
      </c>
      <c r="AC17" s="17">
        <v>-32.35</v>
      </c>
      <c r="AD17" s="10"/>
      <c r="AE17" s="10"/>
      <c r="AF17" s="10"/>
      <c r="AG17" s="17">
        <v>-138.97999999999999</v>
      </c>
    </row>
    <row r="18" spans="1:33" x14ac:dyDescent="0.2">
      <c r="A18" s="11" t="s">
        <v>92</v>
      </c>
      <c r="B18" s="15"/>
      <c r="C18" s="10"/>
      <c r="D18" s="10"/>
      <c r="E18" s="10"/>
      <c r="F18" s="10"/>
      <c r="G18" s="10"/>
      <c r="H18" s="10"/>
      <c r="I18" s="10"/>
      <c r="J18" s="10"/>
      <c r="K18" s="10"/>
      <c r="L18" s="10"/>
      <c r="M18" s="15"/>
      <c r="N18" s="17">
        <v>-12330.3</v>
      </c>
      <c r="O18" s="10"/>
      <c r="P18" s="17">
        <v>-28.54</v>
      </c>
      <c r="Q18" s="10"/>
      <c r="R18" s="17">
        <v>-82.86</v>
      </c>
      <c r="S18" s="17">
        <v>-2320.83</v>
      </c>
      <c r="T18" s="17">
        <v>-1348.83</v>
      </c>
      <c r="U18" s="17">
        <v>-2.25</v>
      </c>
      <c r="V18" s="17">
        <v>-6.15</v>
      </c>
      <c r="W18" s="10"/>
      <c r="X18" s="21">
        <v>-343.42</v>
      </c>
      <c r="Y18" s="17">
        <v>-8.15</v>
      </c>
      <c r="Z18" s="17">
        <v>-595.4</v>
      </c>
      <c r="AA18" s="17">
        <v>-115.31</v>
      </c>
      <c r="AB18" s="17">
        <v>-7478.56</v>
      </c>
      <c r="AC18" s="10"/>
      <c r="AD18" s="10"/>
      <c r="AE18" s="10"/>
      <c r="AF18" s="10"/>
      <c r="AG18" s="10"/>
    </row>
    <row r="19" spans="1:33" x14ac:dyDescent="0.2">
      <c r="A19" s="11" t="s">
        <v>93</v>
      </c>
      <c r="B19" s="21">
        <v>-2458.6999999999998</v>
      </c>
      <c r="C19" s="17">
        <v>-2293.81</v>
      </c>
      <c r="D19" s="10"/>
      <c r="E19" s="17">
        <v>-164.89</v>
      </c>
      <c r="F19" s="10"/>
      <c r="G19" s="10"/>
      <c r="H19" s="10"/>
      <c r="I19" s="10"/>
      <c r="J19" s="10"/>
      <c r="K19" s="10"/>
      <c r="L19" s="17">
        <v>184.58</v>
      </c>
      <c r="M19" s="15"/>
      <c r="N19" s="17">
        <v>-3.69</v>
      </c>
      <c r="O19" s="10"/>
      <c r="P19" s="10"/>
      <c r="Q19" s="10"/>
      <c r="R19" s="10"/>
      <c r="S19" s="10"/>
      <c r="T19" s="10"/>
      <c r="U19" s="10"/>
      <c r="V19" s="10"/>
      <c r="W19" s="10"/>
      <c r="X19" s="15"/>
      <c r="Y19" s="10"/>
      <c r="Z19" s="17">
        <v>-3.69</v>
      </c>
      <c r="AA19" s="10"/>
      <c r="AB19" s="10"/>
      <c r="AC19" s="17">
        <v>64.73</v>
      </c>
      <c r="AD19" s="10"/>
      <c r="AE19" s="10"/>
      <c r="AF19" s="10"/>
      <c r="AG19" s="10"/>
    </row>
    <row r="20" spans="1:33" x14ac:dyDescent="0.2">
      <c r="A20" s="11" t="s">
        <v>94</v>
      </c>
      <c r="B20" s="15"/>
      <c r="C20" s="10"/>
      <c r="D20" s="10"/>
      <c r="E20" s="10"/>
      <c r="F20" s="10"/>
      <c r="G20" s="10"/>
      <c r="H20" s="17">
        <v>-16.510000000000002</v>
      </c>
      <c r="I20" s="10"/>
      <c r="J20" s="10"/>
      <c r="K20" s="10"/>
      <c r="L20" s="10"/>
      <c r="M20" s="15"/>
      <c r="N20" s="10"/>
      <c r="O20" s="10"/>
      <c r="P20" s="10"/>
      <c r="Q20" s="10"/>
      <c r="R20" s="10"/>
      <c r="S20" s="10"/>
      <c r="T20" s="10"/>
      <c r="U20" s="10"/>
      <c r="V20" s="10"/>
      <c r="W20" s="10"/>
      <c r="X20" s="15"/>
      <c r="Y20" s="10"/>
      <c r="Z20" s="10"/>
      <c r="AA20" s="10"/>
      <c r="AB20" s="10"/>
      <c r="AC20" s="10"/>
      <c r="AD20" s="10"/>
      <c r="AE20" s="10"/>
      <c r="AF20" s="10"/>
      <c r="AG20" s="10"/>
    </row>
    <row r="21" spans="1:33" x14ac:dyDescent="0.2">
      <c r="A21" s="11" t="s">
        <v>95</v>
      </c>
      <c r="B21" s="15"/>
      <c r="C21" s="10"/>
      <c r="D21" s="10"/>
      <c r="E21" s="10"/>
      <c r="F21" s="10"/>
      <c r="G21" s="10"/>
      <c r="H21" s="10"/>
      <c r="I21" s="10"/>
      <c r="J21" s="10"/>
      <c r="K21" s="17">
        <v>-0.12</v>
      </c>
      <c r="L21" s="10"/>
      <c r="M21" s="15"/>
      <c r="N21" s="10"/>
      <c r="O21" s="10"/>
      <c r="P21" s="10"/>
      <c r="Q21" s="10"/>
      <c r="R21" s="10"/>
      <c r="S21" s="10"/>
      <c r="T21" s="10"/>
      <c r="U21" s="10"/>
      <c r="V21" s="10"/>
      <c r="W21" s="10"/>
      <c r="X21" s="15"/>
      <c r="Y21" s="10"/>
      <c r="Z21" s="10"/>
      <c r="AA21" s="10"/>
      <c r="AB21" s="10"/>
      <c r="AC21" s="17">
        <v>-174.19</v>
      </c>
      <c r="AD21" s="17">
        <v>1165.05</v>
      </c>
      <c r="AE21" s="10"/>
      <c r="AF21" s="10"/>
      <c r="AG21" s="10"/>
    </row>
    <row r="22" spans="1:33" x14ac:dyDescent="0.2">
      <c r="A22" s="11" t="s">
        <v>96</v>
      </c>
      <c r="B22" s="21">
        <v>-279.88</v>
      </c>
      <c r="C22" s="17">
        <v>-395.25</v>
      </c>
      <c r="D22" s="10"/>
      <c r="E22" s="17">
        <v>-1275.1099999999999</v>
      </c>
      <c r="F22" s="17">
        <v>1390.48</v>
      </c>
      <c r="G22" s="10"/>
      <c r="H22" s="10"/>
      <c r="I22" s="10"/>
      <c r="J22" s="10"/>
      <c r="K22" s="10"/>
      <c r="L22" s="10"/>
      <c r="M22" s="15"/>
      <c r="N22" s="10"/>
      <c r="O22" s="10"/>
      <c r="P22" s="10"/>
      <c r="Q22" s="10"/>
      <c r="R22" s="10"/>
      <c r="S22" s="10"/>
      <c r="T22" s="10"/>
      <c r="U22" s="10"/>
      <c r="V22" s="10"/>
      <c r="W22" s="10"/>
      <c r="X22" s="15"/>
      <c r="Y22" s="10"/>
      <c r="Z22" s="10"/>
      <c r="AA22" s="10"/>
      <c r="AB22" s="10"/>
      <c r="AC22" s="10"/>
      <c r="AD22" s="10"/>
      <c r="AE22" s="10"/>
      <c r="AF22" s="10"/>
      <c r="AG22" s="10"/>
    </row>
    <row r="23" spans="1:33" x14ac:dyDescent="0.2">
      <c r="A23" s="11" t="s">
        <v>97</v>
      </c>
      <c r="B23" s="15"/>
      <c r="C23" s="10"/>
      <c r="D23" s="10"/>
      <c r="E23" s="10"/>
      <c r="F23" s="10"/>
      <c r="G23" s="10"/>
      <c r="H23" s="10"/>
      <c r="I23" s="10"/>
      <c r="J23" s="17">
        <v>11130.88</v>
      </c>
      <c r="K23" s="17">
        <v>961.71</v>
      </c>
      <c r="L23" s="10"/>
      <c r="M23" s="15"/>
      <c r="N23" s="10"/>
      <c r="O23" s="10"/>
      <c r="P23" s="10"/>
      <c r="Q23" s="10"/>
      <c r="R23" s="10"/>
      <c r="S23" s="10"/>
      <c r="T23" s="10"/>
      <c r="U23" s="10"/>
      <c r="V23" s="10"/>
      <c r="W23" s="10"/>
      <c r="X23" s="15"/>
      <c r="Y23" s="10"/>
      <c r="Z23" s="10"/>
      <c r="AA23" s="10"/>
      <c r="AB23" s="10"/>
      <c r="AC23" s="10"/>
      <c r="AD23" s="10"/>
      <c r="AE23" s="17">
        <v>96598.13</v>
      </c>
      <c r="AF23" s="10"/>
      <c r="AG23" s="17">
        <v>1131.7</v>
      </c>
    </row>
    <row r="24" spans="1:33" x14ac:dyDescent="0.2">
      <c r="A24" s="9" t="s">
        <v>98</v>
      </c>
      <c r="B24" s="15"/>
      <c r="C24" s="10"/>
      <c r="D24" s="10"/>
      <c r="E24" s="10"/>
      <c r="F24" s="10"/>
      <c r="G24" s="10"/>
      <c r="H24" s="10"/>
      <c r="I24" s="10"/>
      <c r="J24" s="10"/>
      <c r="K24" s="10"/>
      <c r="L24" s="10"/>
      <c r="M24" s="15"/>
      <c r="N24" s="17">
        <v>34.46</v>
      </c>
      <c r="O24" s="17">
        <v>33.83</v>
      </c>
      <c r="P24" s="10"/>
      <c r="Q24" s="10"/>
      <c r="R24" s="10"/>
      <c r="S24" s="10"/>
      <c r="T24" s="10"/>
      <c r="U24" s="10"/>
      <c r="V24" s="10"/>
      <c r="W24" s="10"/>
      <c r="X24" s="15"/>
      <c r="Y24" s="10"/>
      <c r="Z24" s="17">
        <v>0.63</v>
      </c>
      <c r="AA24" s="10"/>
      <c r="AB24" s="10"/>
      <c r="AC24" s="17">
        <v>20.95</v>
      </c>
      <c r="AD24" s="17">
        <v>6.26</v>
      </c>
      <c r="AE24" s="17">
        <v>5297.62</v>
      </c>
      <c r="AF24" s="17">
        <v>3330.1</v>
      </c>
      <c r="AG24" s="10"/>
    </row>
    <row r="25" spans="1:33" x14ac:dyDescent="0.2">
      <c r="A25" s="9" t="s">
        <v>99</v>
      </c>
      <c r="B25" s="21">
        <v>73449.39</v>
      </c>
      <c r="C25" s="17">
        <v>58985.75</v>
      </c>
      <c r="D25" s="10"/>
      <c r="E25" s="17">
        <v>13101.54</v>
      </c>
      <c r="F25" s="17">
        <v>1362.1</v>
      </c>
      <c r="G25" s="10"/>
      <c r="H25" s="17">
        <v>46336.639999999999</v>
      </c>
      <c r="I25" s="17">
        <v>710.6</v>
      </c>
      <c r="J25" s="17">
        <v>8339.48</v>
      </c>
      <c r="K25" s="17">
        <v>581.53</v>
      </c>
      <c r="L25" s="17">
        <v>190.06</v>
      </c>
      <c r="M25" s="21">
        <v>1133.1199999999999</v>
      </c>
      <c r="N25" s="17">
        <v>61018.45</v>
      </c>
      <c r="O25" s="17">
        <v>326.5</v>
      </c>
      <c r="P25" s="17">
        <v>13599.38</v>
      </c>
      <c r="Q25" s="17">
        <v>3950.23</v>
      </c>
      <c r="R25" s="17">
        <v>14805.62</v>
      </c>
      <c r="S25" s="17">
        <v>2295.37</v>
      </c>
      <c r="T25" s="17">
        <v>5747.08</v>
      </c>
      <c r="U25" s="17">
        <v>248.37</v>
      </c>
      <c r="V25" s="17">
        <v>257.10000000000002</v>
      </c>
      <c r="W25" s="17">
        <v>91.74</v>
      </c>
      <c r="X25" s="21">
        <v>3256.43</v>
      </c>
      <c r="Y25" s="17">
        <v>3030.97</v>
      </c>
      <c r="Z25" s="17">
        <v>5462.48</v>
      </c>
      <c r="AA25" s="17">
        <v>1830.56</v>
      </c>
      <c r="AB25" s="17">
        <v>6116.62</v>
      </c>
      <c r="AC25" s="17">
        <v>1531.78</v>
      </c>
      <c r="AD25" s="17">
        <v>6909.09</v>
      </c>
      <c r="AE25" s="17">
        <v>54480839</v>
      </c>
      <c r="AF25" s="17">
        <v>71536.02</v>
      </c>
      <c r="AG25" s="17">
        <v>6091.03</v>
      </c>
    </row>
    <row r="26" spans="1:33" x14ac:dyDescent="0.2">
      <c r="A26" s="11" t="s">
        <v>100</v>
      </c>
      <c r="B26" s="21">
        <v>2202.0700000000002</v>
      </c>
      <c r="C26" s="17">
        <v>2110.86</v>
      </c>
      <c r="D26" s="10"/>
      <c r="E26" s="17">
        <v>91.21</v>
      </c>
      <c r="F26" s="10"/>
      <c r="G26" s="10"/>
      <c r="H26" s="17">
        <v>59.67</v>
      </c>
      <c r="I26" s="10"/>
      <c r="J26" s="10"/>
      <c r="K26" s="10"/>
      <c r="L26" s="10"/>
      <c r="M26" s="15"/>
      <c r="N26" s="17">
        <v>1748.2</v>
      </c>
      <c r="O26" s="10"/>
      <c r="P26" s="17">
        <v>253.18</v>
      </c>
      <c r="Q26" s="17">
        <v>10.95</v>
      </c>
      <c r="R26" s="17">
        <v>1475.05</v>
      </c>
      <c r="S26" s="17">
        <v>1.19</v>
      </c>
      <c r="T26" s="10"/>
      <c r="U26" s="10"/>
      <c r="V26" s="10"/>
      <c r="W26" s="10"/>
      <c r="X26" s="15"/>
      <c r="Y26" s="10"/>
      <c r="Z26" s="17">
        <v>7.82</v>
      </c>
      <c r="AA26" s="10"/>
      <c r="AB26" s="10"/>
      <c r="AC26" s="17">
        <v>1.24</v>
      </c>
      <c r="AD26" s="10"/>
      <c r="AE26" s="17">
        <v>69.88</v>
      </c>
      <c r="AF26" s="17">
        <v>1336.2</v>
      </c>
      <c r="AG26" s="17">
        <v>675.84</v>
      </c>
    </row>
    <row r="27" spans="1:33" x14ac:dyDescent="0.2">
      <c r="A27" s="11" t="s">
        <v>101</v>
      </c>
      <c r="B27" s="21">
        <v>58802.35</v>
      </c>
      <c r="C27" s="17">
        <v>45514.41</v>
      </c>
      <c r="D27" s="10"/>
      <c r="E27" s="17">
        <v>12410.86</v>
      </c>
      <c r="F27" s="17">
        <v>877.09</v>
      </c>
      <c r="G27" s="10"/>
      <c r="H27" s="17">
        <v>46230.86</v>
      </c>
      <c r="I27" s="17">
        <v>701.86</v>
      </c>
      <c r="J27" s="17">
        <v>8339.48</v>
      </c>
      <c r="K27" s="17">
        <v>581.53</v>
      </c>
      <c r="L27" s="17">
        <v>140.91999999999999</v>
      </c>
      <c r="M27" s="21">
        <v>1133.1199999999999</v>
      </c>
      <c r="N27" s="17">
        <v>21732.37</v>
      </c>
      <c r="O27" s="17">
        <v>326.5</v>
      </c>
      <c r="P27" s="17">
        <v>233.41</v>
      </c>
      <c r="Q27" s="17">
        <v>10.97</v>
      </c>
      <c r="R27" s="17">
        <v>1178.27</v>
      </c>
      <c r="S27" s="17">
        <v>217.56</v>
      </c>
      <c r="T27" s="17">
        <v>5747.08</v>
      </c>
      <c r="U27" s="17">
        <v>248.37</v>
      </c>
      <c r="V27" s="17">
        <v>257.10000000000002</v>
      </c>
      <c r="W27" s="17">
        <v>91.74</v>
      </c>
      <c r="X27" s="21">
        <v>264.42</v>
      </c>
      <c r="Y27" s="17">
        <v>3030.97</v>
      </c>
      <c r="Z27" s="17">
        <v>2266.9899999999998</v>
      </c>
      <c r="AA27" s="17">
        <v>1830.56</v>
      </c>
      <c r="AB27" s="17">
        <v>6028.41</v>
      </c>
      <c r="AC27" s="17">
        <v>631.02</v>
      </c>
      <c r="AD27" s="17">
        <v>6508.45</v>
      </c>
      <c r="AE27" s="17">
        <v>380696.5</v>
      </c>
      <c r="AF27" s="17">
        <v>47368.2</v>
      </c>
      <c r="AG27" s="17">
        <v>976.87</v>
      </c>
    </row>
    <row r="28" spans="1:33" x14ac:dyDescent="0.2">
      <c r="A28" s="11" t="s">
        <v>102</v>
      </c>
      <c r="B28" s="21">
        <v>12689.15</v>
      </c>
      <c r="C28" s="17">
        <v>10880.31</v>
      </c>
      <c r="D28" s="10"/>
      <c r="E28" s="17">
        <v>1738.76</v>
      </c>
      <c r="F28" s="17">
        <v>70.08</v>
      </c>
      <c r="G28" s="10"/>
      <c r="H28" s="17">
        <v>1474.76</v>
      </c>
      <c r="I28" s="10"/>
      <c r="J28" s="10"/>
      <c r="K28" s="10"/>
      <c r="L28" s="10"/>
      <c r="M28" s="21">
        <v>448.04</v>
      </c>
      <c r="N28" s="17">
        <v>11507.24</v>
      </c>
      <c r="O28" s="10"/>
      <c r="P28" s="17">
        <v>2.15</v>
      </c>
      <c r="Q28" s="17">
        <v>1.17</v>
      </c>
      <c r="R28" s="17">
        <v>17.399999999999999</v>
      </c>
      <c r="S28" s="17">
        <v>31.3</v>
      </c>
      <c r="T28" s="17">
        <v>5505.3</v>
      </c>
      <c r="U28" s="17">
        <v>227.2</v>
      </c>
      <c r="V28" s="17">
        <v>252.77</v>
      </c>
      <c r="W28" s="17">
        <v>88.61</v>
      </c>
      <c r="X28" s="21">
        <v>206.89</v>
      </c>
      <c r="Y28" s="17">
        <v>2276.35</v>
      </c>
      <c r="Z28" s="17">
        <v>503.89</v>
      </c>
      <c r="AA28" s="17">
        <v>50.35</v>
      </c>
      <c r="AB28" s="17">
        <v>2343.85</v>
      </c>
      <c r="AC28" s="17">
        <v>92.44</v>
      </c>
      <c r="AD28" s="17">
        <v>94.35</v>
      </c>
      <c r="AE28" s="10"/>
      <c r="AF28" s="10"/>
      <c r="AG28" s="10"/>
    </row>
    <row r="29" spans="1:33" x14ac:dyDescent="0.2">
      <c r="A29" s="11" t="s">
        <v>103</v>
      </c>
      <c r="B29" s="21">
        <v>639.80999999999995</v>
      </c>
      <c r="C29" s="17">
        <v>596.64</v>
      </c>
      <c r="D29" s="10"/>
      <c r="E29" s="17">
        <v>43.17</v>
      </c>
      <c r="F29" s="10"/>
      <c r="G29" s="10"/>
      <c r="H29" s="17">
        <v>9.6999999999999993</v>
      </c>
      <c r="I29" s="10"/>
      <c r="J29" s="10"/>
      <c r="K29" s="10"/>
      <c r="L29" s="10"/>
      <c r="M29" s="15"/>
      <c r="N29" s="17">
        <v>4055.13</v>
      </c>
      <c r="O29" s="10"/>
      <c r="P29" s="17">
        <v>499.89</v>
      </c>
      <c r="Q29" s="17">
        <v>16.03</v>
      </c>
      <c r="R29" s="17">
        <v>530.27</v>
      </c>
      <c r="S29" s="17">
        <v>31.84</v>
      </c>
      <c r="T29" s="10"/>
      <c r="U29" s="10"/>
      <c r="V29" s="10"/>
      <c r="W29" s="10"/>
      <c r="X29" s="21">
        <v>2874.87</v>
      </c>
      <c r="Y29" s="10"/>
      <c r="Z29" s="17">
        <v>14.03</v>
      </c>
      <c r="AA29" s="10"/>
      <c r="AB29" s="17">
        <v>88.21</v>
      </c>
      <c r="AC29" s="17">
        <v>2.81</v>
      </c>
      <c r="AD29" s="10"/>
      <c r="AE29" s="17">
        <v>2300.23</v>
      </c>
      <c r="AF29" s="17">
        <v>991.19</v>
      </c>
      <c r="AG29" s="17">
        <v>30.41</v>
      </c>
    </row>
    <row r="30" spans="1:33" x14ac:dyDescent="0.2">
      <c r="A30" s="11" t="s">
        <v>104</v>
      </c>
      <c r="B30" s="21">
        <v>282.61</v>
      </c>
      <c r="C30" s="17">
        <v>263.5</v>
      </c>
      <c r="D30" s="10"/>
      <c r="E30" s="17">
        <v>19.11</v>
      </c>
      <c r="F30" s="10"/>
      <c r="G30" s="10"/>
      <c r="H30" s="17">
        <v>0.36</v>
      </c>
      <c r="I30" s="10"/>
      <c r="J30" s="10"/>
      <c r="K30" s="10"/>
      <c r="L30" s="10"/>
      <c r="M30" s="15"/>
      <c r="N30" s="17">
        <v>22099.75</v>
      </c>
      <c r="O30" s="10"/>
      <c r="P30" s="17">
        <v>6244.92</v>
      </c>
      <c r="Q30" s="17">
        <v>3689.21</v>
      </c>
      <c r="R30" s="17">
        <v>9867.31</v>
      </c>
      <c r="S30" s="17">
        <v>2025.31</v>
      </c>
      <c r="T30" s="10"/>
      <c r="U30" s="10"/>
      <c r="V30" s="10"/>
      <c r="W30" s="10"/>
      <c r="X30" s="21">
        <v>117.14</v>
      </c>
      <c r="Y30" s="10"/>
      <c r="Z30" s="17">
        <v>155.85</v>
      </c>
      <c r="AA30" s="10"/>
      <c r="AB30" s="10"/>
      <c r="AC30" s="17">
        <v>274.62</v>
      </c>
      <c r="AD30" s="17">
        <v>400.64</v>
      </c>
      <c r="AE30" s="17">
        <v>4152.0200000000004</v>
      </c>
      <c r="AF30" s="17">
        <v>1752.34</v>
      </c>
      <c r="AG30" s="17">
        <v>1486.9</v>
      </c>
    </row>
    <row r="31" spans="1:33" x14ac:dyDescent="0.2">
      <c r="A31" s="11" t="s">
        <v>105</v>
      </c>
      <c r="B31" s="21">
        <v>2377.77</v>
      </c>
      <c r="C31" s="17">
        <v>2309.25</v>
      </c>
      <c r="D31" s="10"/>
      <c r="E31" s="17">
        <v>39.92</v>
      </c>
      <c r="F31" s="17">
        <v>28.59</v>
      </c>
      <c r="G31" s="10"/>
      <c r="H31" s="17">
        <v>16.91</v>
      </c>
      <c r="I31" s="17">
        <v>0.95</v>
      </c>
      <c r="J31" s="10"/>
      <c r="K31" s="10"/>
      <c r="L31" s="17">
        <v>9.43</v>
      </c>
      <c r="M31" s="15"/>
      <c r="N31" s="17">
        <v>608.41</v>
      </c>
      <c r="O31" s="10"/>
      <c r="P31" s="17">
        <v>287.95</v>
      </c>
      <c r="Q31" s="17">
        <v>15.47</v>
      </c>
      <c r="R31" s="17">
        <v>203.88</v>
      </c>
      <c r="S31" s="17">
        <v>10.220000000000001</v>
      </c>
      <c r="T31" s="10"/>
      <c r="U31" s="10"/>
      <c r="V31" s="10"/>
      <c r="W31" s="10"/>
      <c r="X31" s="15"/>
      <c r="Y31" s="10"/>
      <c r="Z31" s="17">
        <v>90.89</v>
      </c>
      <c r="AA31" s="10"/>
      <c r="AB31" s="10"/>
      <c r="AC31" s="17">
        <v>62.46</v>
      </c>
      <c r="AD31" s="10"/>
      <c r="AE31" s="17">
        <v>9533.06</v>
      </c>
      <c r="AF31" s="17">
        <v>3187.1</v>
      </c>
      <c r="AG31" s="17">
        <v>67.010000000000005</v>
      </c>
    </row>
    <row r="32" spans="1:33" x14ac:dyDescent="0.2">
      <c r="A32" s="11" t="s">
        <v>106</v>
      </c>
      <c r="B32" s="21">
        <v>2598.1799999999998</v>
      </c>
      <c r="C32" s="17">
        <v>2500.19</v>
      </c>
      <c r="D32" s="10"/>
      <c r="E32" s="17">
        <v>89.23</v>
      </c>
      <c r="F32" s="17">
        <v>8.76</v>
      </c>
      <c r="G32" s="10"/>
      <c r="H32" s="17">
        <v>6.32</v>
      </c>
      <c r="I32" s="17">
        <v>1.23</v>
      </c>
      <c r="J32" s="10"/>
      <c r="K32" s="10"/>
      <c r="L32" s="10"/>
      <c r="M32" s="15"/>
      <c r="N32" s="17">
        <v>3460.61</v>
      </c>
      <c r="O32" s="10"/>
      <c r="P32" s="17">
        <v>2240.92</v>
      </c>
      <c r="Q32" s="17">
        <v>184.17</v>
      </c>
      <c r="R32" s="17">
        <v>954.04</v>
      </c>
      <c r="S32" s="17">
        <v>9.25</v>
      </c>
      <c r="T32" s="10"/>
      <c r="U32" s="10"/>
      <c r="V32" s="10"/>
      <c r="W32" s="10"/>
      <c r="X32" s="15"/>
      <c r="Y32" s="10"/>
      <c r="Z32" s="17">
        <v>72.23</v>
      </c>
      <c r="AA32" s="10"/>
      <c r="AB32" s="10"/>
      <c r="AC32" s="17">
        <v>57.32</v>
      </c>
      <c r="AD32" s="10"/>
      <c r="AE32" s="17">
        <v>19224.64</v>
      </c>
      <c r="AF32" s="17">
        <v>6263.78</v>
      </c>
      <c r="AG32" s="17">
        <v>271.88</v>
      </c>
    </row>
    <row r="33" spans="1:33" x14ac:dyDescent="0.2">
      <c r="A33" s="11" t="s">
        <v>107</v>
      </c>
      <c r="B33" s="21">
        <v>6546.6</v>
      </c>
      <c r="C33" s="17">
        <v>5690.91</v>
      </c>
      <c r="D33" s="10"/>
      <c r="E33" s="17">
        <v>408.04</v>
      </c>
      <c r="F33" s="17">
        <v>447.65</v>
      </c>
      <c r="G33" s="10"/>
      <c r="H33" s="17">
        <v>12.81</v>
      </c>
      <c r="I33" s="17">
        <v>6.56</v>
      </c>
      <c r="J33" s="10"/>
      <c r="K33" s="10"/>
      <c r="L33" s="17">
        <v>39.71</v>
      </c>
      <c r="M33" s="15"/>
      <c r="N33" s="17">
        <v>7313.99</v>
      </c>
      <c r="O33" s="10"/>
      <c r="P33" s="17">
        <v>3839.1</v>
      </c>
      <c r="Q33" s="17">
        <v>23.43</v>
      </c>
      <c r="R33" s="17">
        <v>596.79</v>
      </c>
      <c r="S33" s="10"/>
      <c r="T33" s="10"/>
      <c r="U33" s="10"/>
      <c r="V33" s="10"/>
      <c r="W33" s="10"/>
      <c r="X33" s="15"/>
      <c r="Y33" s="10"/>
      <c r="Z33" s="17">
        <v>2854.67</v>
      </c>
      <c r="AA33" s="10"/>
      <c r="AB33" s="10"/>
      <c r="AC33" s="17">
        <v>502.32</v>
      </c>
      <c r="AD33" s="10"/>
      <c r="AE33" s="17">
        <v>128832.05</v>
      </c>
      <c r="AF33" s="17">
        <v>10637.21</v>
      </c>
      <c r="AG33" s="17">
        <v>2582.12</v>
      </c>
    </row>
    <row r="34" spans="1:33" x14ac:dyDescent="0.2">
      <c r="A34" s="11" t="s">
        <v>108</v>
      </c>
      <c r="B34" s="21">
        <v>800.99</v>
      </c>
      <c r="C34" s="17">
        <v>623.77</v>
      </c>
      <c r="D34" s="10"/>
      <c r="E34" s="17">
        <v>55.82</v>
      </c>
      <c r="F34" s="17">
        <v>121.4</v>
      </c>
      <c r="G34" s="10"/>
      <c r="H34" s="17">
        <v>2.9</v>
      </c>
      <c r="I34" s="17">
        <v>5.0199999999999996</v>
      </c>
      <c r="J34" s="10"/>
      <c r="K34" s="10"/>
      <c r="L34" s="17">
        <v>39.549999999999997</v>
      </c>
      <c r="M34" s="15"/>
      <c r="N34" s="17">
        <v>4960.3599999999997</v>
      </c>
      <c r="O34" s="10"/>
      <c r="P34" s="17">
        <v>2570.09</v>
      </c>
      <c r="Q34" s="17">
        <v>0.36</v>
      </c>
      <c r="R34" s="17">
        <v>274.45999999999998</v>
      </c>
      <c r="S34" s="10"/>
      <c r="T34" s="10"/>
      <c r="U34" s="10"/>
      <c r="V34" s="10"/>
      <c r="W34" s="10"/>
      <c r="X34" s="15"/>
      <c r="Y34" s="10"/>
      <c r="Z34" s="17">
        <v>2115.4499999999998</v>
      </c>
      <c r="AA34" s="10"/>
      <c r="AB34" s="10"/>
      <c r="AC34" s="17">
        <v>497.4</v>
      </c>
      <c r="AD34" s="10"/>
      <c r="AE34" s="17">
        <v>128832.05</v>
      </c>
      <c r="AF34" s="17">
        <v>5838.25</v>
      </c>
      <c r="AG34" s="17">
        <v>242.26</v>
      </c>
    </row>
    <row r="35" spans="1:33" x14ac:dyDescent="0.2">
      <c r="A35" s="11" t="s">
        <v>109</v>
      </c>
      <c r="B35" s="21">
        <v>5745.61</v>
      </c>
      <c r="C35" s="17">
        <v>5067.1400000000003</v>
      </c>
      <c r="D35" s="10"/>
      <c r="E35" s="17">
        <v>352.22</v>
      </c>
      <c r="F35" s="17">
        <v>326.25</v>
      </c>
      <c r="G35" s="10"/>
      <c r="H35" s="17">
        <v>9.91</v>
      </c>
      <c r="I35" s="17">
        <v>1.54</v>
      </c>
      <c r="J35" s="10"/>
      <c r="K35" s="10"/>
      <c r="L35" s="17">
        <v>0.16</v>
      </c>
      <c r="M35" s="15"/>
      <c r="N35" s="17">
        <v>2353.63</v>
      </c>
      <c r="O35" s="10"/>
      <c r="P35" s="17">
        <v>1269.01</v>
      </c>
      <c r="Q35" s="17">
        <v>23.07</v>
      </c>
      <c r="R35" s="17">
        <v>322.33</v>
      </c>
      <c r="S35" s="10"/>
      <c r="T35" s="10"/>
      <c r="U35" s="10"/>
      <c r="V35" s="10"/>
      <c r="W35" s="10"/>
      <c r="X35" s="15"/>
      <c r="Y35" s="10"/>
      <c r="Z35" s="17">
        <v>739.22</v>
      </c>
      <c r="AA35" s="10"/>
      <c r="AB35" s="10"/>
      <c r="AC35" s="17">
        <v>4.92</v>
      </c>
      <c r="AD35" s="10"/>
      <c r="AE35" s="10"/>
      <c r="AF35" s="17">
        <v>4798.96</v>
      </c>
      <c r="AG35" s="17">
        <v>2339.86</v>
      </c>
    </row>
    <row r="36" spans="1:33" x14ac:dyDescent="0.2">
      <c r="A36" s="9" t="s">
        <v>110</v>
      </c>
      <c r="B36" s="21">
        <v>3622.5</v>
      </c>
      <c r="C36" s="17">
        <v>3409.41</v>
      </c>
      <c r="D36" s="17">
        <v>-488.29</v>
      </c>
      <c r="E36" s="17">
        <v>691.85</v>
      </c>
      <c r="F36" s="17">
        <v>9.5399999999999991</v>
      </c>
      <c r="G36" s="17">
        <v>-16.05</v>
      </c>
      <c r="H36" s="17">
        <v>107.72</v>
      </c>
      <c r="I36" s="17">
        <v>-25.54</v>
      </c>
      <c r="J36" s="17">
        <v>-23336</v>
      </c>
      <c r="K36" s="17">
        <v>5.51</v>
      </c>
      <c r="L36" s="17">
        <v>-6.81</v>
      </c>
      <c r="M36" s="21">
        <v>-55.16</v>
      </c>
      <c r="N36" s="17">
        <v>2394.31</v>
      </c>
      <c r="O36" s="17">
        <v>739.21</v>
      </c>
      <c r="P36" s="17">
        <v>62.3</v>
      </c>
      <c r="Q36" s="17">
        <v>52.56</v>
      </c>
      <c r="R36" s="17">
        <v>441.65</v>
      </c>
      <c r="S36" s="17">
        <v>160.68</v>
      </c>
      <c r="T36" s="17">
        <v>6.93</v>
      </c>
      <c r="U36" s="17">
        <v>-0.41</v>
      </c>
      <c r="V36" s="17">
        <v>9.6999999999999993</v>
      </c>
      <c r="W36" s="10" t="s">
        <v>114</v>
      </c>
      <c r="X36" s="21">
        <v>-11.62</v>
      </c>
      <c r="Y36" s="17">
        <v>-15.24</v>
      </c>
      <c r="Z36" s="17">
        <v>94.25</v>
      </c>
      <c r="AA36" s="17">
        <v>15.46</v>
      </c>
      <c r="AB36" s="17">
        <v>843.91</v>
      </c>
      <c r="AC36" s="17">
        <v>-1.75</v>
      </c>
      <c r="AD36" s="17">
        <v>-338</v>
      </c>
      <c r="AE36" s="17">
        <v>0.28999999999999998</v>
      </c>
      <c r="AF36" s="17">
        <v>0.19</v>
      </c>
      <c r="AG36" s="17">
        <v>106.2</v>
      </c>
    </row>
    <row r="37" spans="1:33" x14ac:dyDescent="0.2">
      <c r="A37" s="12" t="s">
        <v>111</v>
      </c>
      <c r="B37" s="22">
        <v>401914.68</v>
      </c>
      <c r="C37" s="23">
        <v>400857.59999999998</v>
      </c>
      <c r="D37" s="23">
        <v>55710.7</v>
      </c>
      <c r="E37" s="23">
        <v>20750.009999999998</v>
      </c>
      <c r="F37" s="23">
        <v>1362.1</v>
      </c>
      <c r="G37" s="23">
        <v>3113.34</v>
      </c>
      <c r="H37" s="23">
        <v>46425.96</v>
      </c>
      <c r="I37" s="23">
        <v>981.15</v>
      </c>
      <c r="J37" s="23">
        <v>11364.24</v>
      </c>
      <c r="K37" s="23">
        <v>956.08</v>
      </c>
      <c r="L37" s="23">
        <v>19139</v>
      </c>
      <c r="M37" s="22">
        <v>1442.56</v>
      </c>
      <c r="N37" s="23">
        <v>64506.54</v>
      </c>
      <c r="O37" s="23">
        <v>67268.27</v>
      </c>
      <c r="P37" s="23">
        <v>13627.97</v>
      </c>
      <c r="Q37" s="23">
        <v>3950.23</v>
      </c>
      <c r="R37" s="23">
        <v>14917.95</v>
      </c>
      <c r="S37" s="23">
        <v>4690.34</v>
      </c>
      <c r="T37" s="23">
        <v>7271.04</v>
      </c>
      <c r="U37" s="23">
        <v>259.63</v>
      </c>
      <c r="V37" s="23">
        <v>263.25</v>
      </c>
      <c r="W37" s="23">
        <v>91.74</v>
      </c>
      <c r="X37" s="22">
        <v>3599.85</v>
      </c>
      <c r="Y37" s="23">
        <v>3444.47</v>
      </c>
      <c r="Z37" s="23">
        <v>6066.37</v>
      </c>
      <c r="AA37" s="23">
        <v>2172.4499999999998</v>
      </c>
      <c r="AB37" s="23">
        <v>1362633</v>
      </c>
      <c r="AC37" s="23">
        <v>2068.8200000000002</v>
      </c>
      <c r="AD37" s="23">
        <v>7180.14</v>
      </c>
      <c r="AE37" s="23">
        <v>661736.52</v>
      </c>
      <c r="AF37" s="23">
        <v>74866.12</v>
      </c>
      <c r="AG37" s="23">
        <v>8189.93</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EEA87-BFCB-4030-A837-5CE2F474968A}">
  <sheetPr codeName="Sheet4"/>
  <dimension ref="A1:J67"/>
  <sheetViews>
    <sheetView zoomScale="70" zoomScaleNormal="70" workbookViewId="0">
      <selection activeCell="O26" sqref="O26"/>
    </sheetView>
  </sheetViews>
  <sheetFormatPr defaultRowHeight="14.25" x14ac:dyDescent="0.2"/>
  <cols>
    <col min="1" max="1" width="36.625" bestFit="1" customWidth="1"/>
    <col min="2" max="10" width="10.625" customWidth="1"/>
  </cols>
  <sheetData>
    <row r="1" spans="1:10" x14ac:dyDescent="0.2">
      <c r="A1" s="1" t="s">
        <v>0</v>
      </c>
      <c r="B1" s="4">
        <v>2012</v>
      </c>
      <c r="C1" s="4">
        <v>2013</v>
      </c>
      <c r="D1" s="4">
        <v>2014</v>
      </c>
      <c r="E1" s="4">
        <v>2015</v>
      </c>
      <c r="F1" s="4">
        <v>2016</v>
      </c>
      <c r="G1" s="4">
        <v>2017</v>
      </c>
      <c r="H1" s="4">
        <v>2018</v>
      </c>
      <c r="I1" s="5">
        <v>2019</v>
      </c>
      <c r="J1" s="4">
        <v>2020</v>
      </c>
    </row>
    <row r="2" spans="1:10" x14ac:dyDescent="0.2">
      <c r="A2" s="18" t="s">
        <v>2</v>
      </c>
      <c r="B2" s="3">
        <v>15083</v>
      </c>
      <c r="C2" s="3">
        <v>14180</v>
      </c>
      <c r="D2" s="3">
        <v>11376</v>
      </c>
      <c r="E2" s="3">
        <v>10399</v>
      </c>
      <c r="F2" s="3">
        <v>9436</v>
      </c>
      <c r="G2" s="3">
        <v>9646</v>
      </c>
      <c r="H2" s="3">
        <v>9983</v>
      </c>
      <c r="I2" s="31">
        <v>10133</v>
      </c>
      <c r="J2" s="31">
        <v>8953</v>
      </c>
    </row>
    <row r="3" spans="1:10" x14ac:dyDescent="0.2">
      <c r="A3" s="18" t="s">
        <v>3</v>
      </c>
      <c r="B3" s="3">
        <v>3897</v>
      </c>
      <c r="C3" s="3">
        <v>4088</v>
      </c>
      <c r="D3" s="3">
        <v>4263</v>
      </c>
      <c r="E3" s="3">
        <v>4269</v>
      </c>
      <c r="F3" s="3">
        <v>3916</v>
      </c>
      <c r="G3" s="3">
        <v>3956</v>
      </c>
      <c r="H3" s="3">
        <v>3818</v>
      </c>
      <c r="I3" s="31">
        <v>3755</v>
      </c>
      <c r="J3" s="31">
        <v>3743</v>
      </c>
    </row>
    <row r="4" spans="1:10" x14ac:dyDescent="0.2">
      <c r="A4" s="18" t="s">
        <v>4</v>
      </c>
      <c r="B4" s="3">
        <v>2065</v>
      </c>
      <c r="C4" s="3">
        <v>2224</v>
      </c>
      <c r="D4" s="3">
        <v>2169</v>
      </c>
      <c r="E4" s="3">
        <v>1663</v>
      </c>
      <c r="F4" s="3">
        <v>1458</v>
      </c>
      <c r="G4" s="3">
        <v>1537</v>
      </c>
      <c r="H4" s="3">
        <v>1566</v>
      </c>
      <c r="I4" s="31">
        <v>1660</v>
      </c>
      <c r="J4" s="31">
        <v>1728</v>
      </c>
    </row>
    <row r="5" spans="1:10" x14ac:dyDescent="0.2">
      <c r="A5" s="18" t="s">
        <v>5</v>
      </c>
      <c r="B5" s="3">
        <v>1231</v>
      </c>
      <c r="C5" s="3">
        <v>1280</v>
      </c>
      <c r="D5" s="3">
        <v>1266</v>
      </c>
      <c r="E5" s="3">
        <v>1177</v>
      </c>
      <c r="F5" s="3">
        <v>1076</v>
      </c>
      <c r="G5" s="3">
        <v>1106</v>
      </c>
      <c r="H5" s="3">
        <v>1253</v>
      </c>
      <c r="I5" s="31">
        <v>1258</v>
      </c>
      <c r="J5" s="31">
        <v>1090</v>
      </c>
    </row>
    <row r="6" spans="1:10" x14ac:dyDescent="0.2">
      <c r="A6" s="18" t="s">
        <v>6</v>
      </c>
      <c r="B6" s="3">
        <v>1469</v>
      </c>
      <c r="C6" s="3">
        <v>1380</v>
      </c>
      <c r="D6" s="3">
        <v>1401</v>
      </c>
      <c r="E6" s="3">
        <v>1297</v>
      </c>
      <c r="F6" s="3">
        <v>1260</v>
      </c>
      <c r="G6" s="3">
        <v>1185</v>
      </c>
      <c r="H6" s="3">
        <v>1312</v>
      </c>
      <c r="I6" s="31">
        <v>1324</v>
      </c>
      <c r="J6" s="31">
        <v>1126</v>
      </c>
    </row>
    <row r="7" spans="1:10" x14ac:dyDescent="0.2">
      <c r="A7" s="18" t="s">
        <v>7</v>
      </c>
      <c r="B7" s="3">
        <v>481</v>
      </c>
      <c r="C7" s="3">
        <v>407</v>
      </c>
      <c r="D7" s="3">
        <v>397</v>
      </c>
      <c r="E7" s="3">
        <v>337</v>
      </c>
      <c r="F7" s="3">
        <v>286</v>
      </c>
      <c r="G7" s="3">
        <v>321</v>
      </c>
      <c r="H7" s="3">
        <v>464</v>
      </c>
      <c r="I7" s="31">
        <v>470</v>
      </c>
      <c r="J7" s="31">
        <v>322</v>
      </c>
    </row>
    <row r="8" spans="1:10" x14ac:dyDescent="0.2">
      <c r="A8" s="18" t="s">
        <v>8</v>
      </c>
      <c r="B8" s="3">
        <v>305</v>
      </c>
      <c r="C8" s="3">
        <v>365</v>
      </c>
      <c r="D8" s="3">
        <v>414</v>
      </c>
      <c r="E8" s="3">
        <v>348</v>
      </c>
      <c r="F8" s="3">
        <v>341</v>
      </c>
      <c r="G8" s="3">
        <v>347</v>
      </c>
      <c r="H8" s="3">
        <v>584</v>
      </c>
      <c r="I8" s="31">
        <v>633</v>
      </c>
      <c r="J8" s="31">
        <v>488</v>
      </c>
    </row>
    <row r="9" spans="1:10" x14ac:dyDescent="0.2">
      <c r="A9" s="18" t="s">
        <v>9</v>
      </c>
      <c r="B9" s="3">
        <v>3784</v>
      </c>
      <c r="C9" s="3">
        <v>3905</v>
      </c>
      <c r="D9" s="3">
        <v>4138</v>
      </c>
      <c r="E9" s="3">
        <v>4266</v>
      </c>
      <c r="F9" s="3">
        <v>4241</v>
      </c>
      <c r="G9" s="3">
        <v>4145</v>
      </c>
      <c r="H9" s="3">
        <v>4036</v>
      </c>
      <c r="I9" s="31">
        <v>4126</v>
      </c>
      <c r="J9" s="31">
        <v>4002</v>
      </c>
    </row>
    <row r="10" spans="1:10" x14ac:dyDescent="0.2">
      <c r="A10" s="18" t="s">
        <v>10</v>
      </c>
      <c r="B10" s="3">
        <v>1841</v>
      </c>
      <c r="C10" s="3">
        <v>1890</v>
      </c>
      <c r="D10" s="3">
        <v>1833</v>
      </c>
      <c r="E10" s="3">
        <v>1840</v>
      </c>
      <c r="F10" s="3">
        <v>1976</v>
      </c>
      <c r="G10" s="3">
        <v>1965</v>
      </c>
      <c r="H10" s="3">
        <v>1959</v>
      </c>
      <c r="I10" s="31">
        <v>2042</v>
      </c>
      <c r="J10" s="31">
        <v>2148</v>
      </c>
    </row>
    <row r="11" spans="1:10" x14ac:dyDescent="0.2">
      <c r="A11" s="18" t="s">
        <v>11</v>
      </c>
      <c r="B11" s="3">
        <v>1498</v>
      </c>
      <c r="C11" s="3">
        <v>1610</v>
      </c>
      <c r="D11" s="3">
        <v>1522</v>
      </c>
      <c r="E11" s="3">
        <v>1501</v>
      </c>
      <c r="F11" s="3">
        <v>1496</v>
      </c>
      <c r="G11" s="3">
        <v>1403</v>
      </c>
      <c r="H11" s="3">
        <v>1317</v>
      </c>
      <c r="I11" s="31">
        <v>1283</v>
      </c>
      <c r="J11" s="31">
        <v>1199</v>
      </c>
    </row>
    <row r="12" spans="1:10" x14ac:dyDescent="0.2">
      <c r="A12" s="18" t="s">
        <v>12</v>
      </c>
      <c r="B12" s="3">
        <v>257</v>
      </c>
      <c r="C12" s="3">
        <v>256</v>
      </c>
      <c r="D12" s="3">
        <v>238</v>
      </c>
      <c r="E12" s="3">
        <v>230</v>
      </c>
      <c r="F12" s="3">
        <v>206</v>
      </c>
      <c r="G12" s="3">
        <v>200</v>
      </c>
      <c r="H12" s="3">
        <v>198</v>
      </c>
      <c r="I12" s="31">
        <v>192</v>
      </c>
      <c r="J12" s="31">
        <v>180</v>
      </c>
    </row>
    <row r="13" spans="1:10" x14ac:dyDescent="0.2">
      <c r="A13" s="18" t="s">
        <v>13</v>
      </c>
      <c r="B13" s="3">
        <v>7290</v>
      </c>
      <c r="C13" s="3">
        <v>7366</v>
      </c>
      <c r="D13" s="3">
        <v>6962</v>
      </c>
      <c r="E13" s="3">
        <v>7159</v>
      </c>
      <c r="F13" s="3">
        <v>7303</v>
      </c>
      <c r="G13" s="3">
        <v>7518</v>
      </c>
      <c r="H13" s="3">
        <v>7372</v>
      </c>
      <c r="I13" s="31">
        <v>7398</v>
      </c>
      <c r="J13" s="31">
        <v>6982</v>
      </c>
    </row>
    <row r="14" spans="1:10" x14ac:dyDescent="0.2">
      <c r="A14" s="18" t="s">
        <v>14</v>
      </c>
      <c r="B14" s="3">
        <v>978</v>
      </c>
      <c r="C14" s="3">
        <v>971</v>
      </c>
      <c r="D14" s="3">
        <v>938</v>
      </c>
      <c r="E14" s="3">
        <v>923</v>
      </c>
      <c r="F14" s="3">
        <v>946</v>
      </c>
      <c r="G14" s="3">
        <v>882</v>
      </c>
      <c r="H14" s="3">
        <v>866</v>
      </c>
      <c r="I14" s="31">
        <v>905</v>
      </c>
      <c r="J14" s="31">
        <v>854</v>
      </c>
    </row>
    <row r="15" spans="1:10" x14ac:dyDescent="0.2">
      <c r="A15" s="18" t="s">
        <v>15</v>
      </c>
      <c r="B15" s="3">
        <v>679</v>
      </c>
      <c r="C15" s="3">
        <v>652</v>
      </c>
      <c r="D15" s="3">
        <v>619</v>
      </c>
      <c r="E15" s="3">
        <v>631</v>
      </c>
      <c r="F15" s="3">
        <v>607</v>
      </c>
      <c r="G15" s="3">
        <v>563</v>
      </c>
      <c r="H15" s="3">
        <v>546</v>
      </c>
      <c r="I15" s="31">
        <v>539</v>
      </c>
      <c r="J15" s="31">
        <v>489</v>
      </c>
    </row>
    <row r="16" spans="1:10" x14ac:dyDescent="0.2">
      <c r="A16" s="18" t="s">
        <v>16</v>
      </c>
      <c r="B16" s="3">
        <v>1575</v>
      </c>
      <c r="C16" s="3">
        <v>1522</v>
      </c>
      <c r="D16" s="3">
        <v>1409</v>
      </c>
      <c r="E16" s="3">
        <v>1306</v>
      </c>
      <c r="F16" s="3">
        <v>1194</v>
      </c>
      <c r="G16" s="3">
        <v>1082</v>
      </c>
      <c r="H16" s="3">
        <v>1059</v>
      </c>
      <c r="I16" s="31">
        <v>1036</v>
      </c>
      <c r="J16" s="31">
        <v>1007</v>
      </c>
    </row>
    <row r="17" spans="1:10" x14ac:dyDescent="0.2">
      <c r="A17" s="18" t="s">
        <v>17</v>
      </c>
      <c r="B17" s="3">
        <v>241</v>
      </c>
      <c r="C17" s="3">
        <v>247</v>
      </c>
      <c r="D17" s="3">
        <v>359</v>
      </c>
      <c r="E17" s="3">
        <v>376</v>
      </c>
      <c r="F17" s="3">
        <v>364</v>
      </c>
      <c r="G17" s="3">
        <v>353</v>
      </c>
      <c r="H17" s="3">
        <v>367</v>
      </c>
      <c r="I17" s="31">
        <v>383</v>
      </c>
      <c r="J17" s="31">
        <v>393</v>
      </c>
    </row>
    <row r="18" spans="1:10" x14ac:dyDescent="0.2">
      <c r="A18" s="18" t="s">
        <v>18</v>
      </c>
      <c r="B18" s="3">
        <v>4275</v>
      </c>
      <c r="C18" s="3">
        <v>4153</v>
      </c>
      <c r="D18" s="3">
        <v>4042</v>
      </c>
      <c r="E18" s="3">
        <v>4059</v>
      </c>
      <c r="F18" s="3">
        <v>4115</v>
      </c>
      <c r="G18" s="3">
        <v>4314</v>
      </c>
      <c r="H18" s="3">
        <v>4102</v>
      </c>
      <c r="I18" s="31">
        <v>3847</v>
      </c>
      <c r="J18" s="31">
        <v>3927</v>
      </c>
    </row>
    <row r="19" spans="1:10" x14ac:dyDescent="0.2">
      <c r="A19" s="18" t="s">
        <v>19</v>
      </c>
      <c r="B19" s="3">
        <v>428</v>
      </c>
      <c r="C19" s="3">
        <v>448</v>
      </c>
      <c r="D19" s="3">
        <v>466</v>
      </c>
      <c r="E19" s="3">
        <v>467</v>
      </c>
      <c r="F19" s="3">
        <v>481</v>
      </c>
      <c r="G19" s="3">
        <v>484</v>
      </c>
      <c r="H19" s="3">
        <v>517</v>
      </c>
      <c r="I19" s="31">
        <v>508</v>
      </c>
      <c r="J19" s="31">
        <v>498</v>
      </c>
    </row>
    <row r="20" spans="1:10" x14ac:dyDescent="0.2">
      <c r="A20" s="18" t="s">
        <v>20</v>
      </c>
      <c r="B20" s="3">
        <v>344</v>
      </c>
      <c r="C20" s="3">
        <v>368</v>
      </c>
      <c r="D20" s="3">
        <v>400</v>
      </c>
      <c r="E20" s="3">
        <v>393</v>
      </c>
      <c r="F20" s="3">
        <v>410</v>
      </c>
      <c r="G20" s="3">
        <v>435</v>
      </c>
      <c r="H20" s="3">
        <v>461</v>
      </c>
      <c r="I20" s="31">
        <v>493</v>
      </c>
      <c r="J20" s="31">
        <v>501</v>
      </c>
    </row>
    <row r="21" spans="1:10" x14ac:dyDescent="0.2">
      <c r="A21" s="18" t="s">
        <v>21</v>
      </c>
      <c r="B21" s="3">
        <v>18831</v>
      </c>
      <c r="C21" s="3">
        <v>19255</v>
      </c>
      <c r="D21" s="3">
        <v>20139</v>
      </c>
      <c r="E21" s="3">
        <v>24184</v>
      </c>
      <c r="F21" s="3">
        <v>24165</v>
      </c>
      <c r="G21" s="3">
        <v>26458</v>
      </c>
      <c r="H21" s="3">
        <v>28689</v>
      </c>
      <c r="I21" s="31">
        <v>32572</v>
      </c>
      <c r="J21" s="31">
        <v>35267</v>
      </c>
    </row>
    <row r="22" spans="1:10" x14ac:dyDescent="0.2">
      <c r="A22" s="18" t="s">
        <v>1</v>
      </c>
      <c r="B22" s="3">
        <v>42551</v>
      </c>
      <c r="C22" s="3">
        <v>44081</v>
      </c>
      <c r="D22" s="3">
        <v>47415</v>
      </c>
      <c r="E22" s="3">
        <v>49533</v>
      </c>
      <c r="F22" s="3">
        <v>49722</v>
      </c>
      <c r="G22" s="3">
        <v>49356</v>
      </c>
      <c r="H22" s="3">
        <v>51278</v>
      </c>
      <c r="I22" s="31">
        <v>53272</v>
      </c>
      <c r="J22" s="31">
        <v>56723</v>
      </c>
    </row>
    <row r="23" spans="1:10" x14ac:dyDescent="0.2">
      <c r="A23" s="18" t="s">
        <v>22</v>
      </c>
      <c r="B23" s="3">
        <v>2105</v>
      </c>
      <c r="C23" s="3">
        <v>2179</v>
      </c>
      <c r="D23" s="3">
        <v>2189</v>
      </c>
      <c r="E23" s="3">
        <v>2263</v>
      </c>
      <c r="F23" s="3">
        <v>2323</v>
      </c>
      <c r="G23" s="3">
        <v>2251</v>
      </c>
      <c r="H23" s="3">
        <v>2179</v>
      </c>
      <c r="I23" s="31">
        <v>2179</v>
      </c>
      <c r="J23" s="31">
        <v>2259</v>
      </c>
    </row>
    <row r="24" spans="1:10" x14ac:dyDescent="0.2">
      <c r="A24" s="18" t="s">
        <v>23</v>
      </c>
      <c r="B24" s="3">
        <v>1840</v>
      </c>
      <c r="C24" s="3">
        <v>1909</v>
      </c>
      <c r="D24" s="3">
        <v>1835</v>
      </c>
      <c r="E24" s="3">
        <v>1912</v>
      </c>
      <c r="F24" s="3">
        <v>2075</v>
      </c>
      <c r="G24" s="3">
        <v>2204</v>
      </c>
      <c r="H24" s="3">
        <v>2329</v>
      </c>
      <c r="I24" s="31">
        <v>2416</v>
      </c>
      <c r="J24" s="31">
        <v>2355</v>
      </c>
    </row>
    <row r="25" spans="1:10" x14ac:dyDescent="0.2">
      <c r="A25" s="18" t="s">
        <v>24</v>
      </c>
      <c r="B25" s="3">
        <v>4195</v>
      </c>
      <c r="C25" s="3">
        <v>4350</v>
      </c>
      <c r="D25" s="3">
        <v>4458</v>
      </c>
      <c r="E25" s="3">
        <v>4432</v>
      </c>
      <c r="F25" s="3">
        <v>4538</v>
      </c>
      <c r="G25" s="3">
        <v>4771</v>
      </c>
      <c r="H25" s="3">
        <v>4793</v>
      </c>
      <c r="I25" s="31">
        <v>4868</v>
      </c>
      <c r="J25" s="31">
        <v>4990</v>
      </c>
    </row>
    <row r="26" spans="1:10" x14ac:dyDescent="0.2">
      <c r="A26" s="18" t="s">
        <v>25</v>
      </c>
      <c r="B26" s="3">
        <v>37799</v>
      </c>
      <c r="C26" s="3">
        <v>36561</v>
      </c>
      <c r="D26" s="3">
        <v>37197</v>
      </c>
      <c r="E26" s="3">
        <v>35587</v>
      </c>
      <c r="F26" s="3">
        <v>34772</v>
      </c>
      <c r="G26" s="3">
        <v>33343</v>
      </c>
      <c r="H26" s="3">
        <v>32798</v>
      </c>
      <c r="I26" s="31">
        <v>33344</v>
      </c>
      <c r="J26" s="31">
        <v>35387</v>
      </c>
    </row>
    <row r="27" spans="1:10" x14ac:dyDescent="0.2">
      <c r="A27" s="18" t="s">
        <v>26</v>
      </c>
      <c r="B27" s="3">
        <v>67376</v>
      </c>
      <c r="C27" s="3">
        <v>68839</v>
      </c>
      <c r="D27" s="3">
        <v>69296</v>
      </c>
      <c r="E27" s="3">
        <v>64404</v>
      </c>
      <c r="F27" s="3">
        <v>62879</v>
      </c>
      <c r="G27" s="3">
        <v>62843</v>
      </c>
      <c r="H27" s="3">
        <v>62279</v>
      </c>
      <c r="I27" s="31">
        <v>65387</v>
      </c>
      <c r="J27" s="31">
        <v>66851</v>
      </c>
    </row>
    <row r="28" spans="1:10" x14ac:dyDescent="0.2">
      <c r="A28" s="18" t="s">
        <v>27</v>
      </c>
      <c r="B28" s="3">
        <v>15621</v>
      </c>
      <c r="C28" s="3">
        <v>16617</v>
      </c>
      <c r="D28" s="3">
        <v>21326</v>
      </c>
      <c r="E28" s="3">
        <v>20773</v>
      </c>
      <c r="F28" s="3">
        <v>21028</v>
      </c>
      <c r="G28" s="3">
        <v>23316</v>
      </c>
      <c r="H28" s="3">
        <v>24628</v>
      </c>
      <c r="I28" s="31">
        <v>24436</v>
      </c>
      <c r="J28" s="31">
        <v>25460</v>
      </c>
    </row>
    <row r="29" spans="1:10" x14ac:dyDescent="0.2">
      <c r="A29" s="18" t="s">
        <v>28</v>
      </c>
      <c r="B29" s="3">
        <v>4164</v>
      </c>
      <c r="C29" s="3">
        <v>4704</v>
      </c>
      <c r="D29" s="3">
        <v>4808</v>
      </c>
      <c r="E29" s="3">
        <v>4645</v>
      </c>
      <c r="F29" s="3">
        <v>4974</v>
      </c>
      <c r="G29" s="3">
        <v>6366</v>
      </c>
      <c r="H29" s="3">
        <v>6283</v>
      </c>
      <c r="I29" s="31">
        <v>6552</v>
      </c>
      <c r="J29" s="31">
        <v>6385</v>
      </c>
    </row>
    <row r="30" spans="1:10" x14ac:dyDescent="0.2">
      <c r="A30" s="18" t="s">
        <v>29</v>
      </c>
      <c r="B30" s="3">
        <v>3619</v>
      </c>
      <c r="C30" s="3">
        <v>3571</v>
      </c>
      <c r="D30" s="3">
        <v>3632</v>
      </c>
      <c r="E30" s="3">
        <v>3531</v>
      </c>
      <c r="F30" s="3">
        <v>3665</v>
      </c>
      <c r="G30" s="3">
        <v>3636</v>
      </c>
      <c r="H30" s="3">
        <v>3705</v>
      </c>
      <c r="I30" s="31">
        <v>3627</v>
      </c>
      <c r="J30" s="31">
        <v>3982</v>
      </c>
    </row>
    <row r="31" spans="1:10" x14ac:dyDescent="0.2">
      <c r="A31" s="18" t="s">
        <v>30</v>
      </c>
      <c r="B31" s="3">
        <v>1853</v>
      </c>
      <c r="C31" s="3">
        <v>1914</v>
      </c>
      <c r="D31" s="3">
        <v>1986</v>
      </c>
      <c r="E31" s="3">
        <v>1846</v>
      </c>
      <c r="F31" s="3">
        <v>1739</v>
      </c>
      <c r="G31" s="3">
        <v>1691</v>
      </c>
      <c r="H31" s="3">
        <v>1691</v>
      </c>
      <c r="I31" s="31">
        <v>1884</v>
      </c>
      <c r="J31" s="31">
        <v>1820</v>
      </c>
    </row>
    <row r="32" spans="1:10" x14ac:dyDescent="0.2">
      <c r="A32" s="18" t="s">
        <v>31</v>
      </c>
      <c r="B32" s="3">
        <v>2770</v>
      </c>
      <c r="C32" s="3">
        <v>3069</v>
      </c>
      <c r="D32" s="3">
        <v>3187</v>
      </c>
      <c r="E32" s="3">
        <v>3184</v>
      </c>
      <c r="F32" s="3">
        <v>3276</v>
      </c>
      <c r="G32" s="3">
        <v>3380</v>
      </c>
      <c r="H32" s="3">
        <v>3646</v>
      </c>
      <c r="I32" s="31">
        <v>3663</v>
      </c>
      <c r="J32" s="31">
        <v>4078</v>
      </c>
    </row>
    <row r="33" spans="1:10" x14ac:dyDescent="0.2">
      <c r="A33" s="18" t="s">
        <v>32</v>
      </c>
      <c r="B33" s="3">
        <v>1151</v>
      </c>
      <c r="C33" s="3">
        <v>1045</v>
      </c>
      <c r="D33" s="3">
        <v>863</v>
      </c>
      <c r="E33" s="3">
        <v>856</v>
      </c>
      <c r="F33" s="3">
        <v>867</v>
      </c>
      <c r="G33" s="3">
        <v>979</v>
      </c>
      <c r="H33" s="3">
        <v>1821</v>
      </c>
      <c r="I33" s="31">
        <v>853</v>
      </c>
      <c r="J33" s="31">
        <v>827</v>
      </c>
    </row>
    <row r="34" spans="1:10" x14ac:dyDescent="0.2">
      <c r="A34" s="18" t="s">
        <v>33</v>
      </c>
      <c r="B34" s="3">
        <v>2511</v>
      </c>
      <c r="C34" s="3">
        <v>2606</v>
      </c>
      <c r="D34" s="3">
        <v>2587</v>
      </c>
      <c r="E34" s="3">
        <v>2589</v>
      </c>
      <c r="F34" s="3">
        <v>2623</v>
      </c>
      <c r="G34" s="3">
        <v>2582</v>
      </c>
      <c r="H34" s="3">
        <v>2698</v>
      </c>
      <c r="I34" s="31">
        <v>2841</v>
      </c>
      <c r="J34" s="31">
        <v>3106</v>
      </c>
    </row>
    <row r="35" spans="1:10" x14ac:dyDescent="0.2">
      <c r="A35" s="18" t="s">
        <v>34</v>
      </c>
      <c r="B35" s="3">
        <v>2689</v>
      </c>
      <c r="C35" s="3">
        <v>2802</v>
      </c>
      <c r="D35" s="3">
        <v>2968</v>
      </c>
      <c r="E35" s="3">
        <v>3149</v>
      </c>
      <c r="F35" s="3">
        <v>3377</v>
      </c>
      <c r="G35" s="3">
        <v>3662</v>
      </c>
      <c r="H35" s="3">
        <v>4628</v>
      </c>
      <c r="I35" s="31">
        <v>5028</v>
      </c>
      <c r="J35" s="31">
        <v>5120</v>
      </c>
    </row>
    <row r="36" spans="1:10" x14ac:dyDescent="0.2">
      <c r="A36" s="18" t="s">
        <v>35</v>
      </c>
      <c r="B36" s="3">
        <v>326</v>
      </c>
      <c r="C36" s="3">
        <v>329</v>
      </c>
      <c r="D36" s="3">
        <v>318</v>
      </c>
      <c r="E36" s="3">
        <v>316</v>
      </c>
      <c r="F36" s="3">
        <v>309</v>
      </c>
      <c r="G36" s="3">
        <v>307</v>
      </c>
      <c r="H36" s="3">
        <v>277</v>
      </c>
      <c r="I36" s="31">
        <v>249</v>
      </c>
      <c r="J36" s="31">
        <v>252</v>
      </c>
    </row>
    <row r="37" spans="1:10" x14ac:dyDescent="0.2">
      <c r="A37" s="18" t="s">
        <v>36</v>
      </c>
      <c r="B37" s="3">
        <v>1714</v>
      </c>
      <c r="C37" s="3">
        <v>1597</v>
      </c>
      <c r="D37" s="3">
        <v>1597</v>
      </c>
      <c r="E37" s="3">
        <v>1666</v>
      </c>
      <c r="F37" s="3">
        <v>1708</v>
      </c>
      <c r="G37" s="3">
        <v>1672</v>
      </c>
      <c r="H37" s="3">
        <v>1620</v>
      </c>
      <c r="I37" s="31">
        <v>1799</v>
      </c>
      <c r="J37" s="31">
        <v>1857</v>
      </c>
    </row>
    <row r="38" spans="1:10" x14ac:dyDescent="0.2">
      <c r="A38" s="18" t="s">
        <v>37</v>
      </c>
      <c r="B38" s="3">
        <v>152</v>
      </c>
      <c r="C38" s="3">
        <v>169</v>
      </c>
      <c r="D38" s="3">
        <v>194</v>
      </c>
      <c r="E38" s="3">
        <v>187</v>
      </c>
      <c r="F38" s="3">
        <v>228</v>
      </c>
      <c r="G38" s="3">
        <v>222</v>
      </c>
      <c r="H38" s="3">
        <v>391</v>
      </c>
      <c r="I38" s="31">
        <v>635</v>
      </c>
      <c r="J38" s="31">
        <v>686</v>
      </c>
    </row>
    <row r="39" spans="1:10" x14ac:dyDescent="0.2">
      <c r="A39" s="18" t="s">
        <v>38</v>
      </c>
      <c r="B39" s="3">
        <v>83</v>
      </c>
      <c r="C39" s="3">
        <v>66</v>
      </c>
      <c r="D39" s="3">
        <v>54</v>
      </c>
      <c r="E39" s="3">
        <v>53</v>
      </c>
      <c r="F39" s="3">
        <v>52</v>
      </c>
      <c r="G39" s="3">
        <v>76</v>
      </c>
      <c r="H39" s="3">
        <v>72</v>
      </c>
      <c r="I39" s="31">
        <v>68</v>
      </c>
      <c r="J39" s="31">
        <v>63</v>
      </c>
    </row>
    <row r="40" spans="1:10" x14ac:dyDescent="0.2">
      <c r="A40" s="18" t="s">
        <v>39</v>
      </c>
      <c r="B40" s="3">
        <v>23837</v>
      </c>
      <c r="C40" s="3">
        <v>26295</v>
      </c>
      <c r="D40" s="3">
        <v>26241</v>
      </c>
      <c r="E40" s="3">
        <v>26191</v>
      </c>
      <c r="F40" s="3">
        <v>28080</v>
      </c>
      <c r="G40" s="3">
        <v>29258</v>
      </c>
      <c r="H40" s="3">
        <v>30832</v>
      </c>
      <c r="I40" s="31">
        <v>31759</v>
      </c>
      <c r="J40" s="31">
        <v>32076</v>
      </c>
    </row>
    <row r="41" spans="1:10" x14ac:dyDescent="0.2">
      <c r="A41" s="18" t="s">
        <v>40</v>
      </c>
      <c r="B41" s="3">
        <v>689</v>
      </c>
      <c r="C41" s="3">
        <v>697</v>
      </c>
      <c r="D41" s="3">
        <v>723</v>
      </c>
      <c r="E41" s="3">
        <v>718</v>
      </c>
      <c r="F41" s="3">
        <v>739</v>
      </c>
      <c r="G41" s="3">
        <v>994</v>
      </c>
      <c r="H41" s="3">
        <v>1148</v>
      </c>
      <c r="I41" s="31">
        <v>1309</v>
      </c>
      <c r="J41" s="31">
        <v>1525</v>
      </c>
    </row>
    <row r="42" spans="1:10" x14ac:dyDescent="0.2">
      <c r="A42" s="18" t="s">
        <v>41</v>
      </c>
      <c r="B42" s="3">
        <v>1114</v>
      </c>
      <c r="C42" s="3">
        <v>1161</v>
      </c>
      <c r="D42" s="3">
        <v>1225</v>
      </c>
      <c r="E42" s="3">
        <v>1291</v>
      </c>
      <c r="F42" s="3">
        <v>1365</v>
      </c>
      <c r="G42" s="3">
        <v>1495</v>
      </c>
      <c r="H42" s="3">
        <v>1587</v>
      </c>
      <c r="I42" s="31">
        <v>1775</v>
      </c>
      <c r="J42" s="31">
        <v>1923</v>
      </c>
    </row>
    <row r="44" spans="1:10" x14ac:dyDescent="0.2">
      <c r="A44" s="7" t="s">
        <v>117</v>
      </c>
      <c r="B44" s="26">
        <v>407594</v>
      </c>
      <c r="C44" s="26">
        <v>417415</v>
      </c>
      <c r="D44" s="26">
        <v>427430</v>
      </c>
      <c r="E44" s="26">
        <v>431636</v>
      </c>
      <c r="F44" s="26">
        <v>434121</v>
      </c>
      <c r="G44" s="26">
        <v>450444</v>
      </c>
      <c r="H44" s="26">
        <v>471686</v>
      </c>
      <c r="I44" s="31">
        <v>493178</v>
      </c>
      <c r="J44" s="31">
        <v>507479</v>
      </c>
    </row>
    <row r="45" spans="1:10" x14ac:dyDescent="0.2">
      <c r="A45" s="11" t="s">
        <v>118</v>
      </c>
      <c r="B45" s="17">
        <v>351041</v>
      </c>
      <c r="C45" s="17">
        <v>358784</v>
      </c>
      <c r="D45" s="17">
        <v>362212</v>
      </c>
      <c r="E45" s="17">
        <v>362193</v>
      </c>
      <c r="F45" s="17">
        <v>345954</v>
      </c>
      <c r="G45" s="17">
        <v>358867</v>
      </c>
      <c r="H45" s="17">
        <v>378859</v>
      </c>
      <c r="I45" s="31">
        <v>397317</v>
      </c>
      <c r="J45" s="31">
        <v>407295</v>
      </c>
    </row>
    <row r="46" spans="1:10" x14ac:dyDescent="0.2">
      <c r="A46" s="11" t="s">
        <v>119</v>
      </c>
      <c r="B46" s="10"/>
      <c r="C46" s="10"/>
      <c r="D46" s="10"/>
      <c r="E46" s="10"/>
      <c r="F46" s="10"/>
      <c r="G46" s="10"/>
      <c r="H46" s="10"/>
      <c r="I46" s="32"/>
      <c r="J46" s="32"/>
    </row>
    <row r="47" spans="1:10" x14ac:dyDescent="0.2">
      <c r="A47" s="11" t="s">
        <v>120</v>
      </c>
      <c r="B47" s="17">
        <v>68701</v>
      </c>
      <c r="C47" s="17">
        <v>73420</v>
      </c>
      <c r="D47" s="17">
        <v>78027</v>
      </c>
      <c r="E47" s="17">
        <v>77695</v>
      </c>
      <c r="F47" s="17">
        <v>90235</v>
      </c>
      <c r="G47" s="17">
        <v>100039</v>
      </c>
      <c r="H47" s="17">
        <v>110787</v>
      </c>
      <c r="I47" s="31">
        <v>119064</v>
      </c>
      <c r="J47" s="31">
        <v>124805</v>
      </c>
    </row>
    <row r="48" spans="1:10" x14ac:dyDescent="0.2">
      <c r="A48" s="11" t="s">
        <v>121</v>
      </c>
      <c r="B48" s="17">
        <v>7374</v>
      </c>
      <c r="C48" s="17">
        <v>8005</v>
      </c>
      <c r="D48" s="17">
        <v>8270</v>
      </c>
      <c r="E48" s="17">
        <v>9785</v>
      </c>
      <c r="F48" s="17">
        <v>11956</v>
      </c>
      <c r="G48" s="17">
        <v>12669</v>
      </c>
      <c r="H48" s="17">
        <v>13337</v>
      </c>
      <c r="I48" s="31">
        <v>14151</v>
      </c>
      <c r="J48" s="31">
        <v>12838</v>
      </c>
    </row>
    <row r="49" spans="1:10" x14ac:dyDescent="0.2">
      <c r="A49" s="11" t="s">
        <v>122</v>
      </c>
      <c r="B49" s="17">
        <v>-4773</v>
      </c>
      <c r="C49" s="17">
        <v>-6784</v>
      </c>
      <c r="D49" s="17">
        <v>-4540</v>
      </c>
      <c r="E49" s="17">
        <v>1532</v>
      </c>
      <c r="F49" s="17">
        <v>9888</v>
      </c>
      <c r="G49" s="17">
        <v>4206</v>
      </c>
      <c r="H49" s="17">
        <v>-4623</v>
      </c>
      <c r="I49" s="31">
        <v>-9052</v>
      </c>
      <c r="J49" s="31">
        <v>-11784</v>
      </c>
    </row>
    <row r="50" spans="1:10" x14ac:dyDescent="0.2">
      <c r="A50" s="9" t="s">
        <v>123</v>
      </c>
      <c r="B50" s="17">
        <v>402138</v>
      </c>
      <c r="C50" s="17">
        <v>416913</v>
      </c>
      <c r="D50" s="17">
        <v>428334</v>
      </c>
      <c r="E50" s="17">
        <v>434113</v>
      </c>
      <c r="F50" s="17">
        <v>441492</v>
      </c>
      <c r="G50" s="17">
        <v>455827</v>
      </c>
      <c r="H50" s="17">
        <v>471925</v>
      </c>
      <c r="I50" s="31">
        <v>487488</v>
      </c>
      <c r="J50" s="31">
        <v>498314</v>
      </c>
    </row>
    <row r="51" spans="1:10" x14ac:dyDescent="0.2">
      <c r="A51" s="11" t="s">
        <v>124</v>
      </c>
      <c r="B51" s="10"/>
      <c r="C51" s="10"/>
      <c r="D51" s="10"/>
      <c r="E51" s="10"/>
      <c r="F51" s="10"/>
      <c r="G51" s="10"/>
      <c r="H51" s="10"/>
      <c r="I51" s="32"/>
      <c r="J51" s="32"/>
    </row>
    <row r="52" spans="1:10" x14ac:dyDescent="0.2">
      <c r="A52" s="11" t="s">
        <v>125</v>
      </c>
      <c r="B52" s="17">
        <v>7804</v>
      </c>
      <c r="C52" s="17">
        <v>8055</v>
      </c>
      <c r="D52" s="17">
        <v>8020</v>
      </c>
      <c r="E52" s="17">
        <v>8271</v>
      </c>
      <c r="F52" s="17">
        <v>8585</v>
      </c>
      <c r="G52" s="17">
        <v>8945</v>
      </c>
      <c r="H52" s="17">
        <v>8781</v>
      </c>
      <c r="I52" s="31">
        <v>9018</v>
      </c>
      <c r="J52" s="31">
        <v>9263</v>
      </c>
    </row>
    <row r="53" spans="1:10" x14ac:dyDescent="0.2">
      <c r="A53" s="11" t="s">
        <v>126</v>
      </c>
      <c r="B53" s="17">
        <v>284712</v>
      </c>
      <c r="C53" s="17">
        <v>291130</v>
      </c>
      <c r="D53" s="17">
        <v>298449</v>
      </c>
      <c r="E53" s="17">
        <v>295953</v>
      </c>
      <c r="F53" s="17">
        <v>295615</v>
      </c>
      <c r="G53" s="17">
        <v>302308</v>
      </c>
      <c r="H53" s="17">
        <v>311151</v>
      </c>
      <c r="I53" s="31">
        <v>322503</v>
      </c>
      <c r="J53" s="31">
        <v>332625</v>
      </c>
    </row>
    <row r="54" spans="1:10" x14ac:dyDescent="0.2">
      <c r="A54" s="11" t="s">
        <v>127</v>
      </c>
      <c r="B54" s="17">
        <v>6337</v>
      </c>
      <c r="C54" s="17">
        <v>7017</v>
      </c>
      <c r="D54" s="17">
        <v>7377</v>
      </c>
      <c r="E54" s="17">
        <v>7545</v>
      </c>
      <c r="F54" s="17">
        <v>7847</v>
      </c>
      <c r="G54" s="17">
        <v>8243</v>
      </c>
      <c r="H54" s="17">
        <v>8685</v>
      </c>
      <c r="I54" s="31">
        <v>9142</v>
      </c>
      <c r="J54" s="31">
        <v>9320</v>
      </c>
    </row>
    <row r="55" spans="1:10" x14ac:dyDescent="0.2">
      <c r="A55" s="11" t="s">
        <v>128</v>
      </c>
      <c r="B55" s="17">
        <v>32561</v>
      </c>
      <c r="C55" s="17">
        <v>34819</v>
      </c>
      <c r="D55" s="17">
        <v>36343</v>
      </c>
      <c r="E55" s="17">
        <v>38510</v>
      </c>
      <c r="F55" s="17">
        <v>39883</v>
      </c>
      <c r="G55" s="17">
        <v>42140</v>
      </c>
      <c r="H55" s="17">
        <v>43617</v>
      </c>
      <c r="I55" s="31">
        <v>43909</v>
      </c>
      <c r="J55" s="31">
        <v>41309</v>
      </c>
    </row>
    <row r="56" spans="1:10" x14ac:dyDescent="0.2">
      <c r="A56" s="11" t="s">
        <v>129</v>
      </c>
      <c r="B56" s="17">
        <v>10012</v>
      </c>
      <c r="C56" s="17">
        <v>10598</v>
      </c>
      <c r="D56" s="17">
        <v>10864</v>
      </c>
      <c r="E56" s="17">
        <v>11447</v>
      </c>
      <c r="F56" s="17">
        <v>12042</v>
      </c>
      <c r="G56" s="17">
        <v>12456</v>
      </c>
      <c r="H56" s="17">
        <v>12994</v>
      </c>
      <c r="I56" s="31">
        <v>13624</v>
      </c>
      <c r="J56" s="31">
        <v>13171</v>
      </c>
    </row>
    <row r="57" spans="1:10" x14ac:dyDescent="0.2">
      <c r="A57" s="11" t="s">
        <v>130</v>
      </c>
      <c r="B57" s="17">
        <v>18407</v>
      </c>
      <c r="C57" s="17">
        <v>19763</v>
      </c>
      <c r="D57" s="17">
        <v>20069</v>
      </c>
      <c r="E57" s="17">
        <v>21925</v>
      </c>
      <c r="F57" s="17">
        <v>23185</v>
      </c>
      <c r="G57" s="17">
        <v>24277</v>
      </c>
      <c r="H57" s="17">
        <v>26262</v>
      </c>
      <c r="I57" s="31">
        <v>27582</v>
      </c>
      <c r="J57" s="31">
        <v>28245</v>
      </c>
    </row>
    <row r="58" spans="1:10" x14ac:dyDescent="0.2">
      <c r="A58" s="11" t="s">
        <v>131</v>
      </c>
      <c r="B58" s="17">
        <v>42306</v>
      </c>
      <c r="C58" s="17">
        <v>45531</v>
      </c>
      <c r="D58" s="17">
        <v>47211</v>
      </c>
      <c r="E58" s="17">
        <v>50461</v>
      </c>
      <c r="F58" s="17">
        <v>54336</v>
      </c>
      <c r="G58" s="17">
        <v>57459</v>
      </c>
      <c r="H58" s="17">
        <v>60436</v>
      </c>
      <c r="I58" s="31">
        <v>61709</v>
      </c>
      <c r="J58" s="31">
        <v>64380</v>
      </c>
    </row>
    <row r="59" spans="1:10" x14ac:dyDescent="0.2">
      <c r="A59" s="11" t="s">
        <v>124</v>
      </c>
      <c r="B59" s="10"/>
      <c r="C59" s="10"/>
      <c r="D59" s="10"/>
      <c r="E59" s="10"/>
      <c r="F59" s="10"/>
      <c r="G59" s="10"/>
      <c r="H59" s="10"/>
      <c r="I59" s="32"/>
      <c r="J59" s="32"/>
    </row>
    <row r="60" spans="1:10" x14ac:dyDescent="0.2">
      <c r="A60" s="11" t="s">
        <v>132</v>
      </c>
      <c r="B60" s="17">
        <v>386888</v>
      </c>
      <c r="C60" s="17">
        <v>403814</v>
      </c>
      <c r="D60" s="17">
        <v>415456</v>
      </c>
      <c r="E60" s="17">
        <v>420110</v>
      </c>
      <c r="F60" s="17">
        <v>428342</v>
      </c>
      <c r="G60" s="17">
        <v>442255</v>
      </c>
      <c r="H60" s="17">
        <v>461020</v>
      </c>
      <c r="I60" s="31">
        <v>476219</v>
      </c>
      <c r="J60" s="31">
        <v>488156</v>
      </c>
    </row>
    <row r="61" spans="1:10" x14ac:dyDescent="0.2">
      <c r="A61" s="11" t="s">
        <v>133</v>
      </c>
      <c r="B61" s="17">
        <v>269900</v>
      </c>
      <c r="C61" s="17">
        <v>278514</v>
      </c>
      <c r="D61" s="17">
        <v>285948</v>
      </c>
      <c r="E61" s="17">
        <v>282291</v>
      </c>
      <c r="F61" s="17">
        <v>282809</v>
      </c>
      <c r="G61" s="17">
        <v>289098</v>
      </c>
      <c r="H61" s="17">
        <v>300558</v>
      </c>
      <c r="I61" s="31">
        <v>311542</v>
      </c>
      <c r="J61" s="31">
        <v>322677</v>
      </c>
    </row>
    <row r="62" spans="1:10" x14ac:dyDescent="0.2">
      <c r="A62" s="11" t="s">
        <v>134</v>
      </c>
      <c r="B62" s="17">
        <v>16763</v>
      </c>
      <c r="C62" s="17">
        <v>15994</v>
      </c>
      <c r="D62" s="17">
        <v>17270</v>
      </c>
      <c r="E62" s="17">
        <v>18770</v>
      </c>
      <c r="F62" s="17">
        <v>18674</v>
      </c>
      <c r="G62" s="17">
        <v>19279</v>
      </c>
      <c r="H62" s="17">
        <v>20803</v>
      </c>
      <c r="I62" s="31">
        <v>22156</v>
      </c>
      <c r="J62" s="31">
        <v>23020</v>
      </c>
    </row>
    <row r="63" spans="1:10" x14ac:dyDescent="0.2">
      <c r="A63" s="11" t="s">
        <v>135</v>
      </c>
      <c r="B63" s="17">
        <v>2179</v>
      </c>
      <c r="C63" s="17">
        <v>2433</v>
      </c>
      <c r="D63" s="17">
        <v>3540</v>
      </c>
      <c r="E63" s="17">
        <v>4261</v>
      </c>
      <c r="F63" s="17">
        <v>3887</v>
      </c>
      <c r="G63" s="17">
        <v>3721</v>
      </c>
      <c r="H63" s="17">
        <v>4129</v>
      </c>
      <c r="I63" s="31">
        <v>4209</v>
      </c>
      <c r="J63" s="31">
        <v>3938</v>
      </c>
    </row>
    <row r="64" spans="1:10" x14ac:dyDescent="0.2">
      <c r="A64" s="11" t="s">
        <v>136</v>
      </c>
      <c r="B64" s="17">
        <v>2153</v>
      </c>
      <c r="C64" s="17">
        <v>1899</v>
      </c>
      <c r="D64" s="17">
        <v>2115</v>
      </c>
      <c r="E64" s="17">
        <v>2866</v>
      </c>
      <c r="F64" s="17">
        <v>3543</v>
      </c>
      <c r="G64" s="17">
        <v>4280</v>
      </c>
      <c r="H64" s="17">
        <v>5027</v>
      </c>
      <c r="I64" s="31">
        <v>5895</v>
      </c>
      <c r="J64" s="31">
        <v>6132</v>
      </c>
    </row>
    <row r="65" spans="1:10" x14ac:dyDescent="0.2">
      <c r="A65" s="11" t="s">
        <v>137</v>
      </c>
      <c r="B65" s="17">
        <v>11239</v>
      </c>
      <c r="C65" s="17">
        <v>13333</v>
      </c>
      <c r="D65" s="17">
        <v>14578</v>
      </c>
      <c r="E65" s="17">
        <v>14492</v>
      </c>
      <c r="F65" s="17">
        <v>15373</v>
      </c>
      <c r="G65" s="17">
        <v>15921</v>
      </c>
      <c r="H65" s="17">
        <v>20465</v>
      </c>
      <c r="I65" s="31">
        <v>21350</v>
      </c>
      <c r="J65" s="31">
        <v>23037</v>
      </c>
    </row>
    <row r="66" spans="1:10" x14ac:dyDescent="0.2">
      <c r="A66" s="11" t="s">
        <v>138</v>
      </c>
      <c r="B66" s="17">
        <v>9726</v>
      </c>
      <c r="C66" s="17">
        <v>10439</v>
      </c>
      <c r="D66" s="17">
        <v>10186</v>
      </c>
      <c r="E66" s="17">
        <v>9724</v>
      </c>
      <c r="F66" s="17">
        <v>9849</v>
      </c>
      <c r="G66" s="17">
        <v>10213</v>
      </c>
      <c r="H66" s="17">
        <v>10567</v>
      </c>
      <c r="I66" s="31">
        <v>10462</v>
      </c>
      <c r="J66" s="31">
        <v>10175</v>
      </c>
    </row>
    <row r="67" spans="1:10" x14ac:dyDescent="0.2">
      <c r="A67" s="12" t="s">
        <v>139</v>
      </c>
      <c r="B67" s="23">
        <v>5456</v>
      </c>
      <c r="C67" s="23">
        <v>502</v>
      </c>
      <c r="D67" s="23">
        <v>-904</v>
      </c>
      <c r="E67" s="23">
        <v>-2477</v>
      </c>
      <c r="F67" s="23">
        <v>-7371</v>
      </c>
      <c r="G67" s="23">
        <v>-5383</v>
      </c>
      <c r="H67" s="23">
        <v>-239</v>
      </c>
      <c r="I67" s="33">
        <v>5690</v>
      </c>
      <c r="J67" s="33">
        <v>9165</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2085C-05E4-4122-A9CE-BBA8F25BD3D5}">
  <sheetPr codeName="Sheet5"/>
  <dimension ref="A1:J69"/>
  <sheetViews>
    <sheetView zoomScale="85" zoomScaleNormal="85" workbookViewId="0">
      <selection activeCell="B26" sqref="B26"/>
    </sheetView>
  </sheetViews>
  <sheetFormatPr defaultRowHeight="14.25" x14ac:dyDescent="0.2"/>
  <cols>
    <col min="1" max="1" width="36.625" bestFit="1" customWidth="1"/>
    <col min="2" max="9" width="10.625" customWidth="1"/>
  </cols>
  <sheetData>
    <row r="1" spans="1:10" x14ac:dyDescent="0.2">
      <c r="A1" s="1" t="s">
        <v>0</v>
      </c>
      <c r="B1" s="4">
        <v>2012</v>
      </c>
      <c r="C1" s="4">
        <v>2013</v>
      </c>
      <c r="D1" s="4">
        <v>2014</v>
      </c>
      <c r="E1" s="4">
        <v>2015</v>
      </c>
      <c r="F1" s="4">
        <v>2016</v>
      </c>
      <c r="G1" s="4">
        <v>2017</v>
      </c>
      <c r="H1" s="4">
        <v>2018</v>
      </c>
      <c r="I1" s="4">
        <v>2019</v>
      </c>
      <c r="J1" s="4">
        <v>2020</v>
      </c>
    </row>
    <row r="2" spans="1:10" x14ac:dyDescent="0.2">
      <c r="A2" s="18" t="s">
        <v>2</v>
      </c>
      <c r="B2" s="3">
        <v>40786</v>
      </c>
      <c r="C2" s="3">
        <v>36772</v>
      </c>
      <c r="D2" s="3">
        <v>33174</v>
      </c>
      <c r="E2" s="3">
        <v>29103</v>
      </c>
      <c r="F2" s="3">
        <v>23793</v>
      </c>
      <c r="G2" s="3">
        <v>23874</v>
      </c>
      <c r="H2" s="3">
        <v>24234</v>
      </c>
      <c r="I2" s="31">
        <v>22140</v>
      </c>
      <c r="J2" s="31">
        <v>16886</v>
      </c>
    </row>
    <row r="3" spans="1:10" x14ac:dyDescent="0.2">
      <c r="A3" s="18" t="s">
        <v>3</v>
      </c>
      <c r="B3" s="3">
        <v>495</v>
      </c>
      <c r="C3" s="3">
        <v>481</v>
      </c>
      <c r="D3" s="3">
        <v>195</v>
      </c>
      <c r="E3" s="3">
        <v>186</v>
      </c>
      <c r="F3" s="3">
        <v>174</v>
      </c>
      <c r="G3" s="3">
        <v>131</v>
      </c>
      <c r="H3" s="3">
        <v>122</v>
      </c>
      <c r="I3" s="31">
        <v>112</v>
      </c>
      <c r="J3" s="31">
        <v>72</v>
      </c>
    </row>
    <row r="4" spans="1:10" x14ac:dyDescent="0.2">
      <c r="A4" s="18" t="s">
        <v>4</v>
      </c>
      <c r="B4" s="3">
        <v>438</v>
      </c>
      <c r="C4" s="3">
        <v>481</v>
      </c>
      <c r="D4" s="3">
        <v>440</v>
      </c>
      <c r="E4" s="3">
        <v>378</v>
      </c>
      <c r="F4" s="3">
        <v>283</v>
      </c>
      <c r="G4" s="3">
        <v>245</v>
      </c>
      <c r="H4" s="3">
        <v>222</v>
      </c>
      <c r="I4" s="31">
        <v>198</v>
      </c>
      <c r="J4" s="31">
        <v>205</v>
      </c>
    </row>
    <row r="5" spans="1:10" x14ac:dyDescent="0.2">
      <c r="A5" s="18" t="s">
        <v>5</v>
      </c>
      <c r="B5" s="3">
        <v>220</v>
      </c>
      <c r="C5" s="3">
        <v>206</v>
      </c>
      <c r="D5" s="3">
        <v>203</v>
      </c>
      <c r="E5" s="3">
        <v>199</v>
      </c>
      <c r="F5" s="3">
        <v>120</v>
      </c>
      <c r="G5" s="3">
        <v>105</v>
      </c>
      <c r="H5" s="3">
        <v>137</v>
      </c>
      <c r="I5" s="31">
        <v>93</v>
      </c>
      <c r="J5" s="31">
        <v>85</v>
      </c>
    </row>
    <row r="6" spans="1:10" x14ac:dyDescent="0.2">
      <c r="A6" s="18" t="s">
        <v>6</v>
      </c>
      <c r="B6" s="3">
        <v>973</v>
      </c>
      <c r="C6" s="3">
        <v>1037</v>
      </c>
      <c r="D6" s="3">
        <v>997</v>
      </c>
      <c r="E6" s="3">
        <v>819</v>
      </c>
      <c r="F6" s="3">
        <v>774</v>
      </c>
      <c r="G6" s="3">
        <v>662</v>
      </c>
      <c r="H6" s="3">
        <v>753</v>
      </c>
      <c r="I6" s="31">
        <v>742</v>
      </c>
      <c r="J6" s="31">
        <v>540</v>
      </c>
    </row>
    <row r="7" spans="1:10" x14ac:dyDescent="0.2">
      <c r="A7" s="18" t="s">
        <v>7</v>
      </c>
      <c r="B7" s="3">
        <v>186</v>
      </c>
      <c r="C7" s="3">
        <v>185</v>
      </c>
      <c r="D7" s="3">
        <v>159</v>
      </c>
      <c r="E7" s="3">
        <v>116</v>
      </c>
      <c r="F7" s="3">
        <v>97</v>
      </c>
      <c r="G7" s="3">
        <v>88</v>
      </c>
      <c r="H7" s="3">
        <v>595</v>
      </c>
      <c r="I7" s="31">
        <v>564</v>
      </c>
      <c r="J7" s="31">
        <v>63</v>
      </c>
    </row>
    <row r="8" spans="1:10" x14ac:dyDescent="0.2">
      <c r="A8" s="18" t="s">
        <v>8</v>
      </c>
      <c r="B8" s="3">
        <v>2</v>
      </c>
      <c r="C8" s="3">
        <v>3</v>
      </c>
      <c r="D8" s="3">
        <v>2</v>
      </c>
      <c r="E8" s="3">
        <v>2</v>
      </c>
      <c r="F8" s="3">
        <v>5</v>
      </c>
      <c r="G8" s="3">
        <v>1</v>
      </c>
      <c r="H8" s="2"/>
      <c r="I8" s="32"/>
      <c r="J8" s="31">
        <v>8</v>
      </c>
    </row>
    <row r="9" spans="1:10" x14ac:dyDescent="0.2">
      <c r="A9" s="18" t="s">
        <v>9</v>
      </c>
      <c r="B9" s="3">
        <v>3302</v>
      </c>
      <c r="C9" s="3">
        <v>3211</v>
      </c>
      <c r="D9" s="3">
        <v>2779</v>
      </c>
      <c r="E9" s="3">
        <v>2601</v>
      </c>
      <c r="F9" s="3">
        <v>2570</v>
      </c>
      <c r="G9" s="3">
        <v>2234</v>
      </c>
      <c r="H9" s="3">
        <v>1871</v>
      </c>
      <c r="I9" s="31">
        <v>1720</v>
      </c>
      <c r="J9" s="31">
        <v>1577</v>
      </c>
    </row>
    <row r="10" spans="1:10" x14ac:dyDescent="0.2">
      <c r="A10" s="18" t="s">
        <v>10</v>
      </c>
      <c r="B10" s="3">
        <v>1866</v>
      </c>
      <c r="C10" s="3">
        <v>1961</v>
      </c>
      <c r="D10" s="3">
        <v>1814</v>
      </c>
      <c r="E10" s="3">
        <v>1617</v>
      </c>
      <c r="F10" s="3">
        <v>1679</v>
      </c>
      <c r="G10" s="3">
        <v>1526</v>
      </c>
      <c r="H10" s="3">
        <v>1619</v>
      </c>
      <c r="I10" s="31">
        <v>1642</v>
      </c>
      <c r="J10" s="31">
        <v>1639</v>
      </c>
    </row>
    <row r="11" spans="1:10" x14ac:dyDescent="0.2">
      <c r="A11" s="18" t="s">
        <v>11</v>
      </c>
      <c r="B11" s="3">
        <v>1479</v>
      </c>
      <c r="C11" s="3">
        <v>1587</v>
      </c>
      <c r="D11" s="3">
        <v>1326</v>
      </c>
      <c r="E11" s="3">
        <v>1185</v>
      </c>
      <c r="F11" s="3">
        <v>1091</v>
      </c>
      <c r="G11" s="3">
        <v>956</v>
      </c>
      <c r="H11" s="3">
        <v>690</v>
      </c>
      <c r="I11" s="31">
        <v>619</v>
      </c>
      <c r="J11" s="31">
        <v>497</v>
      </c>
    </row>
    <row r="12" spans="1:10" x14ac:dyDescent="0.2">
      <c r="A12" s="18" t="s">
        <v>12</v>
      </c>
      <c r="B12" s="3">
        <v>67</v>
      </c>
      <c r="C12" s="3">
        <v>62</v>
      </c>
      <c r="D12" s="3">
        <v>52</v>
      </c>
      <c r="E12" s="3">
        <v>43</v>
      </c>
      <c r="F12" s="3">
        <v>28</v>
      </c>
      <c r="G12" s="3">
        <v>22</v>
      </c>
      <c r="H12" s="3">
        <v>15</v>
      </c>
      <c r="I12" s="31">
        <v>7</v>
      </c>
      <c r="J12" s="31">
        <v>5</v>
      </c>
    </row>
    <row r="13" spans="1:10" x14ac:dyDescent="0.2">
      <c r="A13" s="18" t="s">
        <v>13</v>
      </c>
      <c r="B13" s="3">
        <v>3053</v>
      </c>
      <c r="C13" s="3">
        <v>2896</v>
      </c>
      <c r="D13" s="3">
        <v>2460</v>
      </c>
      <c r="E13" s="3">
        <v>4729</v>
      </c>
      <c r="F13" s="3">
        <v>4211</v>
      </c>
      <c r="G13" s="3">
        <v>3308</v>
      </c>
      <c r="H13" s="3">
        <v>951</v>
      </c>
      <c r="I13" s="31">
        <v>790</v>
      </c>
      <c r="J13" s="31">
        <v>592</v>
      </c>
    </row>
    <row r="14" spans="1:10" x14ac:dyDescent="0.2">
      <c r="A14" s="18" t="s">
        <v>14</v>
      </c>
      <c r="B14" s="3">
        <v>347</v>
      </c>
      <c r="C14" s="3">
        <v>315</v>
      </c>
      <c r="D14" s="3">
        <v>297</v>
      </c>
      <c r="E14" s="3">
        <v>257</v>
      </c>
      <c r="F14" s="3">
        <v>214</v>
      </c>
      <c r="G14" s="3">
        <v>142</v>
      </c>
      <c r="H14" s="3">
        <v>57</v>
      </c>
      <c r="I14" s="31">
        <v>45</v>
      </c>
      <c r="J14" s="31">
        <v>49</v>
      </c>
    </row>
    <row r="15" spans="1:10" x14ac:dyDescent="0.2">
      <c r="A15" s="18" t="s">
        <v>15</v>
      </c>
      <c r="B15" s="3">
        <v>202</v>
      </c>
      <c r="C15" s="3">
        <v>185</v>
      </c>
      <c r="D15" s="3">
        <v>162</v>
      </c>
      <c r="E15" s="3">
        <v>155</v>
      </c>
      <c r="F15" s="3">
        <v>135</v>
      </c>
      <c r="G15" s="3">
        <v>94</v>
      </c>
      <c r="H15" s="3">
        <v>33</v>
      </c>
      <c r="I15" s="31">
        <v>22</v>
      </c>
      <c r="J15" s="31">
        <v>18</v>
      </c>
    </row>
    <row r="16" spans="1:10" x14ac:dyDescent="0.2">
      <c r="A16" s="18" t="s">
        <v>16</v>
      </c>
      <c r="B16" s="3">
        <v>662</v>
      </c>
      <c r="C16" s="3">
        <v>621</v>
      </c>
      <c r="D16" s="3">
        <v>520</v>
      </c>
      <c r="E16" s="3">
        <v>467</v>
      </c>
      <c r="F16" s="3">
        <v>326</v>
      </c>
      <c r="G16" s="3">
        <v>217</v>
      </c>
      <c r="H16" s="3">
        <v>108</v>
      </c>
      <c r="I16" s="31">
        <v>90</v>
      </c>
      <c r="J16" s="31">
        <v>40</v>
      </c>
    </row>
    <row r="17" spans="1:10" x14ac:dyDescent="0.2">
      <c r="A17" s="18" t="s">
        <v>17</v>
      </c>
      <c r="B17" s="3">
        <v>76</v>
      </c>
      <c r="C17" s="3">
        <v>71</v>
      </c>
      <c r="D17" s="3">
        <v>61</v>
      </c>
      <c r="E17" s="3">
        <v>57</v>
      </c>
      <c r="F17" s="3">
        <v>42</v>
      </c>
      <c r="G17" s="3">
        <v>17</v>
      </c>
      <c r="H17" s="3">
        <v>5</v>
      </c>
      <c r="I17" s="31">
        <v>2</v>
      </c>
      <c r="J17" s="31">
        <v>2</v>
      </c>
    </row>
    <row r="18" spans="1:10" x14ac:dyDescent="0.2">
      <c r="A18" s="18" t="s">
        <v>18</v>
      </c>
      <c r="B18" s="3">
        <v>5271</v>
      </c>
      <c r="C18" s="3">
        <v>5303</v>
      </c>
      <c r="D18" s="3">
        <v>4829</v>
      </c>
      <c r="E18" s="3">
        <v>4669</v>
      </c>
      <c r="F18" s="3">
        <v>4603</v>
      </c>
      <c r="G18" s="3">
        <v>4586</v>
      </c>
      <c r="H18" s="3">
        <v>4272</v>
      </c>
      <c r="I18" s="31">
        <v>3942</v>
      </c>
      <c r="J18" s="31">
        <v>3545</v>
      </c>
    </row>
    <row r="19" spans="1:10" x14ac:dyDescent="0.2">
      <c r="A19" s="18" t="s">
        <v>19</v>
      </c>
      <c r="B19" s="3">
        <v>64</v>
      </c>
      <c r="C19" s="3">
        <v>69</v>
      </c>
      <c r="D19" s="3">
        <v>82</v>
      </c>
      <c r="E19" s="3">
        <v>81</v>
      </c>
      <c r="F19" s="3">
        <v>84</v>
      </c>
      <c r="G19" s="3">
        <v>46</v>
      </c>
      <c r="H19" s="3">
        <v>66</v>
      </c>
      <c r="I19" s="31">
        <v>62</v>
      </c>
      <c r="J19" s="31">
        <v>60</v>
      </c>
    </row>
    <row r="20" spans="1:10" x14ac:dyDescent="0.2">
      <c r="A20" s="18" t="s">
        <v>20</v>
      </c>
      <c r="B20" s="3">
        <v>98</v>
      </c>
      <c r="C20" s="3">
        <v>110</v>
      </c>
      <c r="D20" s="3">
        <v>130</v>
      </c>
      <c r="E20" s="3">
        <v>124</v>
      </c>
      <c r="F20" s="3">
        <v>114</v>
      </c>
      <c r="G20" s="3">
        <v>75</v>
      </c>
      <c r="H20" s="3">
        <v>33</v>
      </c>
      <c r="I20" s="31">
        <v>14</v>
      </c>
      <c r="J20" s="31">
        <v>10</v>
      </c>
    </row>
    <row r="21" spans="1:10" x14ac:dyDescent="0.2">
      <c r="A21" s="18" t="s">
        <v>21</v>
      </c>
      <c r="B21" s="3">
        <v>41838</v>
      </c>
      <c r="C21" s="3">
        <v>47649</v>
      </c>
      <c r="D21" s="3">
        <v>47825</v>
      </c>
      <c r="E21" s="3">
        <v>48069</v>
      </c>
      <c r="F21" s="3">
        <v>46561</v>
      </c>
      <c r="G21" s="3">
        <v>45310</v>
      </c>
      <c r="H21" s="3">
        <v>48515</v>
      </c>
      <c r="I21" s="31">
        <v>53972</v>
      </c>
      <c r="J21" s="31">
        <v>55519</v>
      </c>
    </row>
    <row r="22" spans="1:10" x14ac:dyDescent="0.2">
      <c r="A22" s="18" t="s">
        <v>1</v>
      </c>
      <c r="B22" s="3">
        <v>25843</v>
      </c>
      <c r="C22" s="3">
        <v>25789</v>
      </c>
      <c r="D22" s="3">
        <v>27051</v>
      </c>
      <c r="E22" s="3">
        <v>30100</v>
      </c>
      <c r="F22" s="3">
        <v>26916</v>
      </c>
      <c r="G22" s="3">
        <v>24579</v>
      </c>
      <c r="H22" s="3">
        <v>23504</v>
      </c>
      <c r="I22" s="31">
        <v>22007</v>
      </c>
      <c r="J22" s="31">
        <v>23077</v>
      </c>
    </row>
    <row r="23" spans="1:10" x14ac:dyDescent="0.2">
      <c r="A23" s="18" t="s">
        <v>22</v>
      </c>
      <c r="B23" s="3">
        <v>1374</v>
      </c>
      <c r="C23" s="3">
        <v>1382</v>
      </c>
      <c r="D23" s="3">
        <v>1392</v>
      </c>
      <c r="E23" s="3">
        <v>1511</v>
      </c>
      <c r="F23" s="3">
        <v>1427</v>
      </c>
      <c r="G23" s="3">
        <v>1184</v>
      </c>
      <c r="H23" s="3">
        <v>913</v>
      </c>
      <c r="I23" s="31">
        <v>786</v>
      </c>
      <c r="J23" s="31">
        <v>735</v>
      </c>
    </row>
    <row r="24" spans="1:10" x14ac:dyDescent="0.2">
      <c r="A24" s="18" t="s">
        <v>23</v>
      </c>
      <c r="B24" s="3">
        <v>1049</v>
      </c>
      <c r="C24" s="3">
        <v>1123</v>
      </c>
      <c r="D24" s="3">
        <v>1070</v>
      </c>
      <c r="E24" s="3">
        <v>1090</v>
      </c>
      <c r="F24" s="3">
        <v>1370</v>
      </c>
      <c r="G24" s="3">
        <v>1329</v>
      </c>
      <c r="H24" s="3">
        <v>1330</v>
      </c>
      <c r="I24" s="31">
        <v>1318</v>
      </c>
      <c r="J24" s="31">
        <v>1142</v>
      </c>
    </row>
    <row r="25" spans="1:10" x14ac:dyDescent="0.2">
      <c r="A25" s="18" t="s">
        <v>24</v>
      </c>
      <c r="B25" s="3">
        <v>1145</v>
      </c>
      <c r="C25" s="3">
        <v>1143</v>
      </c>
      <c r="D25" s="3">
        <v>1027</v>
      </c>
      <c r="E25" s="3">
        <v>978</v>
      </c>
      <c r="F25" s="3">
        <v>868</v>
      </c>
      <c r="G25" s="3">
        <v>670</v>
      </c>
      <c r="H25" s="3">
        <v>501</v>
      </c>
      <c r="I25" s="31">
        <v>401</v>
      </c>
      <c r="J25" s="31">
        <v>280</v>
      </c>
    </row>
    <row r="26" spans="1:10" x14ac:dyDescent="0.2">
      <c r="A26" s="18" t="s">
        <v>25</v>
      </c>
      <c r="B26" s="3">
        <v>32205</v>
      </c>
      <c r="C26" s="3">
        <v>31633</v>
      </c>
      <c r="D26" s="3">
        <v>33016</v>
      </c>
      <c r="E26" s="3">
        <v>31696</v>
      </c>
      <c r="F26" s="3">
        <v>30691</v>
      </c>
      <c r="G26" s="3">
        <v>27039</v>
      </c>
      <c r="H26" s="3">
        <v>24321</v>
      </c>
      <c r="I26" s="31">
        <v>22608</v>
      </c>
      <c r="J26" s="31">
        <v>24705</v>
      </c>
    </row>
    <row r="27" spans="1:10" x14ac:dyDescent="0.2">
      <c r="A27" s="18" t="s">
        <v>26</v>
      </c>
      <c r="B27" s="3">
        <v>34104</v>
      </c>
      <c r="C27" s="3">
        <v>34531</v>
      </c>
      <c r="D27" s="3">
        <v>35527</v>
      </c>
      <c r="E27" s="3">
        <v>33896</v>
      </c>
      <c r="F27" s="3">
        <v>31184</v>
      </c>
      <c r="G27" s="3">
        <v>30443</v>
      </c>
      <c r="H27" s="3">
        <v>29308</v>
      </c>
      <c r="I27" s="31">
        <v>27987</v>
      </c>
      <c r="J27" s="31">
        <v>28217</v>
      </c>
    </row>
    <row r="28" spans="1:10" x14ac:dyDescent="0.2">
      <c r="A28" s="18" t="s">
        <v>27</v>
      </c>
      <c r="B28" s="3">
        <v>7368</v>
      </c>
      <c r="C28" s="3">
        <v>9378</v>
      </c>
      <c r="D28" s="3">
        <v>14448</v>
      </c>
      <c r="E28" s="3">
        <v>14769</v>
      </c>
      <c r="F28" s="3">
        <v>15656</v>
      </c>
      <c r="G28" s="3">
        <v>16761</v>
      </c>
      <c r="H28" s="3">
        <v>21888</v>
      </c>
      <c r="I28" s="31">
        <v>20765</v>
      </c>
      <c r="J28" s="31">
        <v>17138</v>
      </c>
    </row>
    <row r="29" spans="1:10" x14ac:dyDescent="0.2">
      <c r="A29" s="18" t="s">
        <v>28</v>
      </c>
      <c r="B29" s="3">
        <v>698</v>
      </c>
      <c r="C29" s="3">
        <v>646</v>
      </c>
      <c r="D29" s="3">
        <v>521</v>
      </c>
      <c r="E29" s="3">
        <v>460</v>
      </c>
      <c r="F29" s="3">
        <v>399</v>
      </c>
      <c r="G29" s="3">
        <v>256</v>
      </c>
      <c r="H29" s="3">
        <v>349</v>
      </c>
      <c r="I29" s="31">
        <v>333</v>
      </c>
      <c r="J29" s="31">
        <v>306</v>
      </c>
    </row>
    <row r="30" spans="1:10" x14ac:dyDescent="0.2">
      <c r="A30" s="18" t="s">
        <v>29</v>
      </c>
      <c r="B30" s="3">
        <v>452</v>
      </c>
      <c r="C30" s="3">
        <v>412</v>
      </c>
      <c r="D30" s="3">
        <v>348</v>
      </c>
      <c r="E30" s="3">
        <v>301</v>
      </c>
      <c r="F30" s="3">
        <v>244</v>
      </c>
      <c r="G30" s="3">
        <v>186</v>
      </c>
      <c r="H30" s="3">
        <v>97</v>
      </c>
      <c r="I30" s="31">
        <v>21</v>
      </c>
      <c r="J30" s="31">
        <v>16</v>
      </c>
    </row>
    <row r="31" spans="1:10" x14ac:dyDescent="0.2">
      <c r="A31" s="18" t="s">
        <v>30</v>
      </c>
      <c r="B31" s="3">
        <v>460</v>
      </c>
      <c r="C31" s="3">
        <v>390</v>
      </c>
      <c r="D31" s="3">
        <v>339</v>
      </c>
      <c r="E31" s="3">
        <v>287</v>
      </c>
      <c r="F31" s="3">
        <v>206</v>
      </c>
      <c r="G31" s="3">
        <v>141</v>
      </c>
      <c r="H31" s="3">
        <v>48</v>
      </c>
      <c r="I31" s="31">
        <v>32</v>
      </c>
      <c r="J31" s="31">
        <v>12</v>
      </c>
    </row>
    <row r="32" spans="1:10" x14ac:dyDescent="0.2">
      <c r="A32" s="18" t="s">
        <v>31</v>
      </c>
      <c r="B32" s="3">
        <v>583</v>
      </c>
      <c r="C32" s="3">
        <v>563</v>
      </c>
      <c r="D32" s="3">
        <v>470</v>
      </c>
      <c r="E32" s="3">
        <v>430</v>
      </c>
      <c r="F32" s="3">
        <v>366</v>
      </c>
      <c r="G32" s="3">
        <v>273</v>
      </c>
      <c r="H32" s="3">
        <v>179</v>
      </c>
      <c r="I32" s="31">
        <v>97</v>
      </c>
      <c r="J32" s="31">
        <v>85</v>
      </c>
    </row>
    <row r="33" spans="1:10" x14ac:dyDescent="0.2">
      <c r="A33" s="18" t="s">
        <v>32</v>
      </c>
      <c r="B33" s="3">
        <v>307</v>
      </c>
      <c r="C33" s="3">
        <v>285</v>
      </c>
      <c r="D33" s="3">
        <v>143</v>
      </c>
      <c r="E33" s="3">
        <v>118</v>
      </c>
      <c r="F33" s="3">
        <v>92</v>
      </c>
      <c r="G33" s="3">
        <v>159</v>
      </c>
      <c r="H33" s="3">
        <v>75</v>
      </c>
      <c r="I33" s="31">
        <v>41</v>
      </c>
      <c r="J33" s="31">
        <v>35</v>
      </c>
    </row>
    <row r="34" spans="1:10" x14ac:dyDescent="0.2">
      <c r="A34" s="18" t="s">
        <v>33</v>
      </c>
      <c r="B34" s="3">
        <v>701</v>
      </c>
      <c r="C34" s="3">
        <v>708</v>
      </c>
      <c r="D34" s="3">
        <v>660</v>
      </c>
      <c r="E34" s="3">
        <v>731</v>
      </c>
      <c r="F34" s="3">
        <v>560</v>
      </c>
      <c r="G34" s="3">
        <v>104</v>
      </c>
      <c r="H34" s="3">
        <v>37</v>
      </c>
      <c r="I34" s="31">
        <v>24</v>
      </c>
      <c r="J34" s="31">
        <v>20</v>
      </c>
    </row>
    <row r="35" spans="1:10" x14ac:dyDescent="0.2">
      <c r="A35" s="18" t="s">
        <v>34</v>
      </c>
      <c r="B35" s="3">
        <v>249</v>
      </c>
      <c r="C35" s="3">
        <v>161</v>
      </c>
      <c r="D35" s="3">
        <v>148</v>
      </c>
      <c r="E35" s="3">
        <v>150</v>
      </c>
      <c r="F35" s="3">
        <v>131</v>
      </c>
      <c r="G35" s="3">
        <v>108</v>
      </c>
      <c r="H35" s="3">
        <v>196</v>
      </c>
      <c r="I35" s="31">
        <v>411</v>
      </c>
      <c r="J35" s="31">
        <v>172</v>
      </c>
    </row>
    <row r="36" spans="1:10" x14ac:dyDescent="0.2">
      <c r="A36" s="18" t="s">
        <v>35</v>
      </c>
      <c r="B36" s="3">
        <v>45</v>
      </c>
      <c r="C36" s="3">
        <v>41</v>
      </c>
      <c r="D36" s="3">
        <v>30</v>
      </c>
      <c r="E36" s="3">
        <v>20</v>
      </c>
      <c r="F36" s="3">
        <v>20</v>
      </c>
      <c r="G36" s="3">
        <v>13</v>
      </c>
      <c r="H36" s="3">
        <v>4</v>
      </c>
      <c r="I36" s="31">
        <v>2</v>
      </c>
      <c r="J36" s="31">
        <v>2</v>
      </c>
    </row>
    <row r="37" spans="1:10" x14ac:dyDescent="0.2">
      <c r="A37" s="18" t="s">
        <v>36</v>
      </c>
      <c r="B37" s="3">
        <v>876</v>
      </c>
      <c r="C37" s="3">
        <v>850</v>
      </c>
      <c r="D37" s="3">
        <v>937</v>
      </c>
      <c r="E37" s="3">
        <v>687</v>
      </c>
      <c r="F37" s="3">
        <v>483</v>
      </c>
      <c r="G37" s="3">
        <v>365</v>
      </c>
      <c r="H37" s="3">
        <v>4</v>
      </c>
      <c r="I37" s="31">
        <v>2</v>
      </c>
      <c r="J37" s="31">
        <v>3</v>
      </c>
    </row>
    <row r="38" spans="1:10" x14ac:dyDescent="0.2">
      <c r="A38" s="18" t="s">
        <v>37</v>
      </c>
      <c r="B38" s="3">
        <v>68</v>
      </c>
      <c r="C38" s="3">
        <v>63</v>
      </c>
      <c r="D38" s="3">
        <v>65</v>
      </c>
      <c r="E38" s="3">
        <v>61</v>
      </c>
      <c r="F38" s="3">
        <v>68</v>
      </c>
      <c r="G38" s="3">
        <v>49</v>
      </c>
      <c r="H38" s="3">
        <v>60</v>
      </c>
      <c r="I38" s="31">
        <v>132</v>
      </c>
      <c r="J38" s="31">
        <v>333</v>
      </c>
    </row>
    <row r="39" spans="1:10" x14ac:dyDescent="0.2">
      <c r="A39" s="18" t="s">
        <v>38</v>
      </c>
      <c r="B39" s="3">
        <v>11</v>
      </c>
      <c r="C39" s="3">
        <v>13</v>
      </c>
      <c r="D39" s="3">
        <v>5</v>
      </c>
      <c r="E39" s="3">
        <v>5</v>
      </c>
      <c r="F39" s="3">
        <v>4</v>
      </c>
      <c r="G39" s="3">
        <v>3</v>
      </c>
      <c r="H39" s="2"/>
      <c r="I39" s="32"/>
      <c r="J39" s="31">
        <v>1</v>
      </c>
    </row>
    <row r="40" spans="1:10" x14ac:dyDescent="0.2">
      <c r="A40" s="18" t="s">
        <v>39</v>
      </c>
      <c r="B40" s="3">
        <v>181090</v>
      </c>
      <c r="C40" s="3">
        <v>189848</v>
      </c>
      <c r="D40" s="3">
        <v>177098</v>
      </c>
      <c r="E40" s="3">
        <v>165422</v>
      </c>
      <c r="F40" s="3">
        <v>169441</v>
      </c>
      <c r="G40" s="3">
        <v>183107</v>
      </c>
      <c r="H40" s="3">
        <v>192239</v>
      </c>
      <c r="I40" s="31">
        <v>201798</v>
      </c>
      <c r="J40" s="31">
        <v>211123</v>
      </c>
    </row>
    <row r="41" spans="1:10" x14ac:dyDescent="0.2">
      <c r="A41" s="18" t="s">
        <v>40</v>
      </c>
      <c r="B41" s="3">
        <v>1075</v>
      </c>
      <c r="C41" s="3">
        <v>935</v>
      </c>
      <c r="D41" s="3">
        <v>720</v>
      </c>
      <c r="E41" s="3">
        <v>570</v>
      </c>
      <c r="F41" s="3">
        <v>383</v>
      </c>
      <c r="G41" s="3">
        <v>730</v>
      </c>
      <c r="H41" s="3">
        <v>1318</v>
      </c>
      <c r="I41" s="31">
        <v>1707</v>
      </c>
      <c r="J41" s="31">
        <v>2057</v>
      </c>
    </row>
    <row r="42" spans="1:10" x14ac:dyDescent="0.2">
      <c r="A42" s="18" t="s">
        <v>41</v>
      </c>
      <c r="B42" s="3">
        <v>64</v>
      </c>
      <c r="C42" s="3">
        <v>57</v>
      </c>
      <c r="D42" s="3">
        <v>45</v>
      </c>
      <c r="E42" s="3">
        <v>51</v>
      </c>
      <c r="F42" s="3">
        <v>22</v>
      </c>
      <c r="G42" s="3">
        <v>23</v>
      </c>
      <c r="H42" s="3">
        <v>27</v>
      </c>
      <c r="I42" s="31">
        <v>20</v>
      </c>
      <c r="J42" s="31">
        <v>22</v>
      </c>
    </row>
    <row r="44" spans="1:10" x14ac:dyDescent="0.2">
      <c r="A44" s="7" t="s">
        <v>140</v>
      </c>
      <c r="B44" s="26">
        <v>418654</v>
      </c>
      <c r="C44" s="26">
        <v>425015</v>
      </c>
      <c r="D44" s="26">
        <v>411834</v>
      </c>
      <c r="E44" s="26">
        <v>397074</v>
      </c>
      <c r="F44" s="26">
        <v>378494</v>
      </c>
      <c r="G44" s="26">
        <v>383480</v>
      </c>
      <c r="H44" s="26">
        <v>394848</v>
      </c>
      <c r="I44" s="31">
        <v>405537</v>
      </c>
      <c r="J44" s="31">
        <v>414519</v>
      </c>
    </row>
    <row r="45" spans="1:10" x14ac:dyDescent="0.2">
      <c r="A45" s="11" t="s">
        <v>141</v>
      </c>
      <c r="B45" s="17">
        <v>394513</v>
      </c>
      <c r="C45" s="17">
        <v>397432</v>
      </c>
      <c r="D45" s="17">
        <v>387392</v>
      </c>
      <c r="E45" s="17">
        <v>374654</v>
      </c>
      <c r="F45" s="17">
        <v>341060</v>
      </c>
      <c r="G45" s="17">
        <v>352356</v>
      </c>
      <c r="H45" s="17">
        <v>369774</v>
      </c>
      <c r="I45" s="31">
        <v>384633</v>
      </c>
      <c r="J45" s="31">
        <v>390158</v>
      </c>
    </row>
    <row r="46" spans="1:10" x14ac:dyDescent="0.2">
      <c r="A46" s="11" t="s">
        <v>120</v>
      </c>
      <c r="B46" s="17">
        <v>28841</v>
      </c>
      <c r="C46" s="17">
        <v>32702</v>
      </c>
      <c r="D46" s="17">
        <v>29122</v>
      </c>
      <c r="E46" s="17">
        <v>20406</v>
      </c>
      <c r="F46" s="17">
        <v>25555</v>
      </c>
      <c r="G46" s="17">
        <v>27093</v>
      </c>
      <c r="H46" s="17">
        <v>28210</v>
      </c>
      <c r="I46" s="31">
        <v>29977</v>
      </c>
      <c r="J46" s="31">
        <v>30361</v>
      </c>
    </row>
    <row r="47" spans="1:10" x14ac:dyDescent="0.2">
      <c r="A47" s="11" t="s">
        <v>121</v>
      </c>
      <c r="B47" s="17">
        <v>927</v>
      </c>
      <c r="C47" s="17">
        <v>751</v>
      </c>
      <c r="D47" s="17">
        <v>574</v>
      </c>
      <c r="E47" s="17">
        <v>534</v>
      </c>
      <c r="F47" s="17">
        <v>879</v>
      </c>
      <c r="G47" s="17">
        <v>809</v>
      </c>
      <c r="H47" s="17">
        <v>494</v>
      </c>
      <c r="I47" s="31">
        <v>603</v>
      </c>
      <c r="J47" s="31">
        <v>319</v>
      </c>
    </row>
    <row r="48" spans="1:10" x14ac:dyDescent="0.2">
      <c r="A48" s="11" t="s">
        <v>122</v>
      </c>
      <c r="B48" s="17">
        <v>-3772</v>
      </c>
      <c r="C48" s="17">
        <v>-4368</v>
      </c>
      <c r="D48" s="17">
        <v>-4106</v>
      </c>
      <c r="E48" s="17">
        <v>2547</v>
      </c>
      <c r="F48" s="17">
        <v>12758</v>
      </c>
      <c r="G48" s="17">
        <v>4839</v>
      </c>
      <c r="H48" s="17">
        <v>-2642</v>
      </c>
      <c r="I48" s="31">
        <v>-8470</v>
      </c>
      <c r="J48" s="31">
        <v>-5680</v>
      </c>
    </row>
    <row r="49" spans="1:10" x14ac:dyDescent="0.2">
      <c r="A49" s="9" t="s">
        <v>142</v>
      </c>
      <c r="B49" s="17">
        <v>411727</v>
      </c>
      <c r="C49" s="17">
        <v>424426</v>
      </c>
      <c r="D49" s="17">
        <v>413633</v>
      </c>
      <c r="E49" s="17">
        <v>399834</v>
      </c>
      <c r="F49" s="17">
        <v>388820</v>
      </c>
      <c r="G49" s="17">
        <v>391403</v>
      </c>
      <c r="H49" s="17">
        <v>397452</v>
      </c>
      <c r="I49" s="31">
        <v>401915</v>
      </c>
      <c r="J49" s="31">
        <v>404860</v>
      </c>
    </row>
    <row r="50" spans="1:10" x14ac:dyDescent="0.2">
      <c r="A50" s="11" t="s">
        <v>143</v>
      </c>
      <c r="B50" s="10"/>
      <c r="C50" s="10"/>
      <c r="D50" s="10"/>
      <c r="E50" s="10"/>
      <c r="F50" s="10"/>
      <c r="G50" s="10"/>
      <c r="H50" s="10"/>
      <c r="I50" s="32"/>
      <c r="J50" s="32"/>
    </row>
    <row r="51" spans="1:10" x14ac:dyDescent="0.2">
      <c r="A51" s="11" t="s">
        <v>144</v>
      </c>
      <c r="B51" s="17">
        <v>2266</v>
      </c>
      <c r="C51" s="17">
        <v>2451</v>
      </c>
      <c r="D51" s="17">
        <v>2479</v>
      </c>
      <c r="E51" s="17">
        <v>2625</v>
      </c>
      <c r="F51" s="17">
        <v>2778</v>
      </c>
      <c r="G51" s="17">
        <v>2834</v>
      </c>
      <c r="H51" s="17">
        <v>2363</v>
      </c>
      <c r="I51" s="31">
        <v>2202</v>
      </c>
      <c r="J51" s="31">
        <v>2254</v>
      </c>
    </row>
    <row r="52" spans="1:10" x14ac:dyDescent="0.2">
      <c r="A52" s="11" t="s">
        <v>145</v>
      </c>
      <c r="B52" s="17">
        <v>391191</v>
      </c>
      <c r="C52" s="17">
        <v>403157</v>
      </c>
      <c r="D52" s="17">
        <v>392567</v>
      </c>
      <c r="E52" s="17">
        <v>378190</v>
      </c>
      <c r="F52" s="17">
        <v>367435</v>
      </c>
      <c r="G52" s="17">
        <v>371160</v>
      </c>
      <c r="H52" s="17">
        <v>380696</v>
      </c>
      <c r="I52" s="31">
        <v>387268</v>
      </c>
      <c r="J52" s="31">
        <v>390891</v>
      </c>
    </row>
    <row r="53" spans="1:10" x14ac:dyDescent="0.2">
      <c r="A53" s="11" t="s">
        <v>146</v>
      </c>
      <c r="B53" s="17">
        <v>767</v>
      </c>
      <c r="C53" s="17">
        <v>811</v>
      </c>
      <c r="D53" s="17">
        <v>914</v>
      </c>
      <c r="E53" s="17">
        <v>878</v>
      </c>
      <c r="F53" s="17">
        <v>805</v>
      </c>
      <c r="G53" s="17">
        <v>733</v>
      </c>
      <c r="H53" s="17">
        <v>650</v>
      </c>
      <c r="I53" s="31">
        <v>640</v>
      </c>
      <c r="J53" s="31">
        <v>639</v>
      </c>
    </row>
    <row r="54" spans="1:10" x14ac:dyDescent="0.2">
      <c r="A54" s="11" t="s">
        <v>147</v>
      </c>
      <c r="B54" s="17">
        <v>614</v>
      </c>
      <c r="C54" s="17">
        <v>615</v>
      </c>
      <c r="D54" s="17">
        <v>558</v>
      </c>
      <c r="E54" s="17">
        <v>492</v>
      </c>
      <c r="F54" s="17">
        <v>404</v>
      </c>
      <c r="G54" s="17">
        <v>353</v>
      </c>
      <c r="H54" s="17">
        <v>321</v>
      </c>
      <c r="I54" s="31">
        <v>283</v>
      </c>
      <c r="J54" s="31">
        <v>241</v>
      </c>
    </row>
    <row r="55" spans="1:10" x14ac:dyDescent="0.2">
      <c r="A55" s="11" t="s">
        <v>148</v>
      </c>
      <c r="B55" s="17">
        <v>3752</v>
      </c>
      <c r="C55" s="17">
        <v>3966</v>
      </c>
      <c r="D55" s="17">
        <v>3767</v>
      </c>
      <c r="E55" s="17">
        <v>3864</v>
      </c>
      <c r="F55" s="17">
        <v>3826</v>
      </c>
      <c r="G55" s="17">
        <v>3461</v>
      </c>
      <c r="H55" s="17">
        <v>2686</v>
      </c>
      <c r="I55" s="31">
        <v>2378</v>
      </c>
      <c r="J55" s="31">
        <v>1981</v>
      </c>
    </row>
    <row r="56" spans="1:10" x14ac:dyDescent="0.2">
      <c r="A56" s="11" t="s">
        <v>149</v>
      </c>
      <c r="B56" s="17">
        <v>3883</v>
      </c>
      <c r="C56" s="17">
        <v>4136</v>
      </c>
      <c r="D56" s="17">
        <v>4046</v>
      </c>
      <c r="E56" s="17">
        <v>4159</v>
      </c>
      <c r="F56" s="17">
        <v>4081</v>
      </c>
      <c r="G56" s="17">
        <v>3580</v>
      </c>
      <c r="H56" s="17">
        <v>3021</v>
      </c>
      <c r="I56" s="31">
        <v>2598</v>
      </c>
      <c r="J56" s="31">
        <v>2571</v>
      </c>
    </row>
    <row r="57" spans="1:10" x14ac:dyDescent="0.2">
      <c r="A57" s="11" t="s">
        <v>150</v>
      </c>
      <c r="B57" s="17">
        <v>9253</v>
      </c>
      <c r="C57" s="17">
        <v>9290</v>
      </c>
      <c r="D57" s="17">
        <v>9303</v>
      </c>
      <c r="E57" s="17">
        <v>9627</v>
      </c>
      <c r="F57" s="17">
        <v>9492</v>
      </c>
      <c r="G57" s="17">
        <v>9283</v>
      </c>
      <c r="H57" s="17">
        <v>7714</v>
      </c>
      <c r="I57" s="31">
        <v>6547</v>
      </c>
      <c r="J57" s="31">
        <v>6283</v>
      </c>
    </row>
    <row r="58" spans="1:10" x14ac:dyDescent="0.2">
      <c r="A58" s="11" t="s">
        <v>151</v>
      </c>
      <c r="B58" s="10"/>
      <c r="C58" s="10"/>
      <c r="D58" s="10"/>
      <c r="E58" s="10"/>
      <c r="F58" s="10"/>
      <c r="G58" s="10"/>
      <c r="H58" s="10"/>
      <c r="I58" s="32"/>
      <c r="J58" s="32"/>
    </row>
    <row r="59" spans="1:10" x14ac:dyDescent="0.2">
      <c r="A59" s="11" t="s">
        <v>152</v>
      </c>
      <c r="B59" s="17">
        <v>118957</v>
      </c>
      <c r="C59" s="17">
        <v>119491</v>
      </c>
      <c r="D59" s="17">
        <v>112804</v>
      </c>
      <c r="E59" s="17">
        <v>112975</v>
      </c>
      <c r="F59" s="17">
        <v>101569</v>
      </c>
      <c r="G59" s="17">
        <v>92841</v>
      </c>
      <c r="H59" s="17">
        <v>81171</v>
      </c>
      <c r="I59" s="31">
        <v>73449</v>
      </c>
      <c r="J59" s="31">
        <v>72426</v>
      </c>
    </row>
    <row r="60" spans="1:10" x14ac:dyDescent="0.2">
      <c r="A60" s="11" t="s">
        <v>153</v>
      </c>
      <c r="B60" s="17">
        <v>98421</v>
      </c>
      <c r="C60" s="17">
        <v>98222</v>
      </c>
      <c r="D60" s="17">
        <v>91738</v>
      </c>
      <c r="E60" s="17">
        <v>91331</v>
      </c>
      <c r="F60" s="17">
        <v>80183</v>
      </c>
      <c r="G60" s="17">
        <v>72598</v>
      </c>
      <c r="H60" s="17">
        <v>64415</v>
      </c>
      <c r="I60" s="31">
        <v>58802</v>
      </c>
      <c r="J60" s="31">
        <v>58457</v>
      </c>
    </row>
    <row r="61" spans="1:10" x14ac:dyDescent="0.2">
      <c r="A61" s="11" t="s">
        <v>154</v>
      </c>
      <c r="B61" s="10"/>
      <c r="C61" s="10"/>
      <c r="D61" s="10"/>
      <c r="E61" s="10"/>
      <c r="F61" s="10"/>
      <c r="G61" s="10"/>
      <c r="H61" s="10"/>
      <c r="I61" s="32"/>
      <c r="J61" s="32"/>
    </row>
    <row r="62" spans="1:10" x14ac:dyDescent="0.2">
      <c r="A62" s="11" t="s">
        <v>155</v>
      </c>
      <c r="B62" s="17">
        <v>266016</v>
      </c>
      <c r="C62" s="17">
        <v>282355</v>
      </c>
      <c r="D62" s="17">
        <v>277954</v>
      </c>
      <c r="E62" s="17">
        <v>267061</v>
      </c>
      <c r="F62" s="17">
        <v>272512</v>
      </c>
      <c r="G62" s="17">
        <v>285325</v>
      </c>
      <c r="H62" s="17">
        <v>303986</v>
      </c>
      <c r="I62" s="31">
        <v>316252</v>
      </c>
      <c r="J62" s="31">
        <v>321133</v>
      </c>
    </row>
    <row r="63" spans="1:10" x14ac:dyDescent="0.2">
      <c r="A63" s="11" t="s">
        <v>156</v>
      </c>
      <c r="B63" s="17">
        <v>183531</v>
      </c>
      <c r="C63" s="17">
        <v>195177</v>
      </c>
      <c r="D63" s="17">
        <v>189525</v>
      </c>
      <c r="E63" s="17">
        <v>179568</v>
      </c>
      <c r="F63" s="17">
        <v>182666</v>
      </c>
      <c r="G63" s="17">
        <v>193925</v>
      </c>
      <c r="H63" s="17">
        <v>205197</v>
      </c>
      <c r="I63" s="31">
        <v>210159</v>
      </c>
      <c r="J63" s="31">
        <v>211635</v>
      </c>
    </row>
    <row r="64" spans="1:10" x14ac:dyDescent="0.2">
      <c r="A64" s="11" t="s">
        <v>157</v>
      </c>
      <c r="B64" s="17">
        <v>23780</v>
      </c>
      <c r="C64" s="17">
        <v>22710</v>
      </c>
      <c r="D64" s="17">
        <v>22445</v>
      </c>
      <c r="E64" s="17">
        <v>24115</v>
      </c>
      <c r="F64" s="17">
        <v>26577</v>
      </c>
      <c r="G64" s="17">
        <v>28983</v>
      </c>
      <c r="H64" s="17">
        <v>32388</v>
      </c>
      <c r="I64" s="31">
        <v>34442</v>
      </c>
      <c r="J64" s="31">
        <v>36933</v>
      </c>
    </row>
    <row r="65" spans="1:10" x14ac:dyDescent="0.2">
      <c r="A65" s="11" t="s">
        <v>158</v>
      </c>
      <c r="B65" s="17">
        <v>56768</v>
      </c>
      <c r="C65" s="17">
        <v>62536</v>
      </c>
      <c r="D65" s="17">
        <v>63944</v>
      </c>
      <c r="E65" s="17">
        <v>60874</v>
      </c>
      <c r="F65" s="17">
        <v>60649</v>
      </c>
      <c r="G65" s="17">
        <v>58910</v>
      </c>
      <c r="H65" s="17">
        <v>61603</v>
      </c>
      <c r="I65" s="31">
        <v>65673</v>
      </c>
      <c r="J65" s="31">
        <v>65968</v>
      </c>
    </row>
    <row r="66" spans="1:10" x14ac:dyDescent="0.2">
      <c r="A66" s="11" t="s">
        <v>159</v>
      </c>
      <c r="B66" s="17">
        <v>378</v>
      </c>
      <c r="C66" s="17">
        <v>459</v>
      </c>
      <c r="D66" s="17">
        <v>650</v>
      </c>
      <c r="E66" s="17">
        <v>679</v>
      </c>
      <c r="F66" s="17">
        <v>1105</v>
      </c>
      <c r="G66" s="17">
        <v>1568</v>
      </c>
      <c r="H66" s="17">
        <v>2497</v>
      </c>
      <c r="I66" s="31">
        <v>3240</v>
      </c>
      <c r="J66" s="31">
        <v>3047</v>
      </c>
    </row>
    <row r="67" spans="1:10" x14ac:dyDescent="0.2">
      <c r="A67" s="11" t="s">
        <v>160</v>
      </c>
      <c r="B67" s="17">
        <v>849</v>
      </c>
      <c r="C67" s="17">
        <v>846</v>
      </c>
      <c r="D67" s="17">
        <v>858</v>
      </c>
      <c r="E67" s="17">
        <v>1320</v>
      </c>
      <c r="F67" s="17">
        <v>1212</v>
      </c>
      <c r="G67" s="17">
        <v>1663</v>
      </c>
      <c r="H67" s="17">
        <v>2010</v>
      </c>
      <c r="I67" s="31">
        <v>2459</v>
      </c>
      <c r="J67" s="31">
        <v>3309</v>
      </c>
    </row>
    <row r="68" spans="1:10" x14ac:dyDescent="0.2">
      <c r="A68" s="11" t="s">
        <v>161</v>
      </c>
      <c r="B68" s="17">
        <v>26754</v>
      </c>
      <c r="C68" s="17">
        <v>22579</v>
      </c>
      <c r="D68" s="17">
        <v>22875</v>
      </c>
      <c r="E68" s="17">
        <v>19798</v>
      </c>
      <c r="F68" s="17">
        <v>14740</v>
      </c>
      <c r="G68" s="17">
        <v>13237</v>
      </c>
      <c r="H68" s="17">
        <v>12295</v>
      </c>
      <c r="I68" s="31">
        <v>12213</v>
      </c>
      <c r="J68" s="31">
        <v>11301</v>
      </c>
    </row>
    <row r="69" spans="1:10" x14ac:dyDescent="0.2">
      <c r="A69" s="12" t="s">
        <v>139</v>
      </c>
      <c r="B69" s="23">
        <v>6928</v>
      </c>
      <c r="C69" s="23">
        <v>589</v>
      </c>
      <c r="D69" s="23">
        <v>-1800</v>
      </c>
      <c r="E69" s="23">
        <v>-2760</v>
      </c>
      <c r="F69" s="23">
        <v>-10326</v>
      </c>
      <c r="G69" s="23">
        <v>-7924</v>
      </c>
      <c r="H69" s="23">
        <v>-2604</v>
      </c>
      <c r="I69" s="33">
        <v>3623</v>
      </c>
      <c r="J69" s="33">
        <v>9659</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97220-6ABF-4148-BDE4-78B17610B98A}">
  <sheetPr codeName="Sheet6"/>
  <dimension ref="A1:U68"/>
  <sheetViews>
    <sheetView zoomScale="85" zoomScaleNormal="85" workbookViewId="0">
      <selection activeCell="K20" sqref="K20"/>
    </sheetView>
  </sheetViews>
  <sheetFormatPr defaultRowHeight="14.25" x14ac:dyDescent="0.2"/>
  <cols>
    <col min="1" max="1" width="36.625" bestFit="1" customWidth="1"/>
    <col min="2" max="21" width="10" customWidth="1"/>
    <col min="249" max="249" width="28" customWidth="1"/>
    <col min="250" max="250" width="76" customWidth="1"/>
    <col min="251" max="264" width="13" customWidth="1"/>
    <col min="505" max="505" width="28" customWidth="1"/>
    <col min="506" max="506" width="76" customWidth="1"/>
    <col min="507" max="520" width="13" customWidth="1"/>
    <col min="761" max="761" width="28" customWidth="1"/>
    <col min="762" max="762" width="76" customWidth="1"/>
    <col min="763" max="776" width="13" customWidth="1"/>
    <col min="1017" max="1017" width="28" customWidth="1"/>
    <col min="1018" max="1018" width="76" customWidth="1"/>
    <col min="1019" max="1032" width="13" customWidth="1"/>
    <col min="1273" max="1273" width="28" customWidth="1"/>
    <col min="1274" max="1274" width="76" customWidth="1"/>
    <col min="1275" max="1288" width="13" customWidth="1"/>
    <col min="1529" max="1529" width="28" customWidth="1"/>
    <col min="1530" max="1530" width="76" customWidth="1"/>
    <col min="1531" max="1544" width="13" customWidth="1"/>
    <col min="1785" max="1785" width="28" customWidth="1"/>
    <col min="1786" max="1786" width="76" customWidth="1"/>
    <col min="1787" max="1800" width="13" customWidth="1"/>
    <col min="2041" max="2041" width="28" customWidth="1"/>
    <col min="2042" max="2042" width="76" customWidth="1"/>
    <col min="2043" max="2056" width="13" customWidth="1"/>
    <col min="2297" max="2297" width="28" customWidth="1"/>
    <col min="2298" max="2298" width="76" customWidth="1"/>
    <col min="2299" max="2312" width="13" customWidth="1"/>
    <col min="2553" max="2553" width="28" customWidth="1"/>
    <col min="2554" max="2554" width="76" customWidth="1"/>
    <col min="2555" max="2568" width="13" customWidth="1"/>
    <col min="2809" max="2809" width="28" customWidth="1"/>
    <col min="2810" max="2810" width="76" customWidth="1"/>
    <col min="2811" max="2824" width="13" customWidth="1"/>
    <col min="3065" max="3065" width="28" customWidth="1"/>
    <col min="3066" max="3066" width="76" customWidth="1"/>
    <col min="3067" max="3080" width="13" customWidth="1"/>
    <col min="3321" max="3321" width="28" customWidth="1"/>
    <col min="3322" max="3322" width="76" customWidth="1"/>
    <col min="3323" max="3336" width="13" customWidth="1"/>
    <col min="3577" max="3577" width="28" customWidth="1"/>
    <col min="3578" max="3578" width="76" customWidth="1"/>
    <col min="3579" max="3592" width="13" customWidth="1"/>
    <col min="3833" max="3833" width="28" customWidth="1"/>
    <col min="3834" max="3834" width="76" customWidth="1"/>
    <col min="3835" max="3848" width="13" customWidth="1"/>
    <col min="4089" max="4089" width="28" customWidth="1"/>
    <col min="4090" max="4090" width="76" customWidth="1"/>
    <col min="4091" max="4104" width="13" customWidth="1"/>
    <col min="4345" max="4345" width="28" customWidth="1"/>
    <col min="4346" max="4346" width="76" customWidth="1"/>
    <col min="4347" max="4360" width="13" customWidth="1"/>
    <col min="4601" max="4601" width="28" customWidth="1"/>
    <col min="4602" max="4602" width="76" customWidth="1"/>
    <col min="4603" max="4616" width="13" customWidth="1"/>
    <col min="4857" max="4857" width="28" customWidth="1"/>
    <col min="4858" max="4858" width="76" customWidth="1"/>
    <col min="4859" max="4872" width="13" customWidth="1"/>
    <col min="5113" max="5113" width="28" customWidth="1"/>
    <col min="5114" max="5114" width="76" customWidth="1"/>
    <col min="5115" max="5128" width="13" customWidth="1"/>
    <col min="5369" max="5369" width="28" customWidth="1"/>
    <col min="5370" max="5370" width="76" customWidth="1"/>
    <col min="5371" max="5384" width="13" customWidth="1"/>
    <col min="5625" max="5625" width="28" customWidth="1"/>
    <col min="5626" max="5626" width="76" customWidth="1"/>
    <col min="5627" max="5640" width="13" customWidth="1"/>
    <col min="5881" max="5881" width="28" customWidth="1"/>
    <col min="5882" max="5882" width="76" customWidth="1"/>
    <col min="5883" max="5896" width="13" customWidth="1"/>
    <col min="6137" max="6137" width="28" customWidth="1"/>
    <col min="6138" max="6138" width="76" customWidth="1"/>
    <col min="6139" max="6152" width="13" customWidth="1"/>
    <col min="6393" max="6393" width="28" customWidth="1"/>
    <col min="6394" max="6394" width="76" customWidth="1"/>
    <col min="6395" max="6408" width="13" customWidth="1"/>
    <col min="6649" max="6649" width="28" customWidth="1"/>
    <col min="6650" max="6650" width="76" customWidth="1"/>
    <col min="6651" max="6664" width="13" customWidth="1"/>
    <col min="6905" max="6905" width="28" customWidth="1"/>
    <col min="6906" max="6906" width="76" customWidth="1"/>
    <col min="6907" max="6920" width="13" customWidth="1"/>
    <col min="7161" max="7161" width="28" customWidth="1"/>
    <col min="7162" max="7162" width="76" customWidth="1"/>
    <col min="7163" max="7176" width="13" customWidth="1"/>
    <col min="7417" max="7417" width="28" customWidth="1"/>
    <col min="7418" max="7418" width="76" customWidth="1"/>
    <col min="7419" max="7432" width="13" customWidth="1"/>
    <col min="7673" max="7673" width="28" customWidth="1"/>
    <col min="7674" max="7674" width="76" customWidth="1"/>
    <col min="7675" max="7688" width="13" customWidth="1"/>
    <col min="7929" max="7929" width="28" customWidth="1"/>
    <col min="7930" max="7930" width="76" customWidth="1"/>
    <col min="7931" max="7944" width="13" customWidth="1"/>
    <col min="8185" max="8185" width="28" customWidth="1"/>
    <col min="8186" max="8186" width="76" customWidth="1"/>
    <col min="8187" max="8200" width="13" customWidth="1"/>
    <col min="8441" max="8441" width="28" customWidth="1"/>
    <col min="8442" max="8442" width="76" customWidth="1"/>
    <col min="8443" max="8456" width="13" customWidth="1"/>
    <col min="8697" max="8697" width="28" customWidth="1"/>
    <col min="8698" max="8698" width="76" customWidth="1"/>
    <col min="8699" max="8712" width="13" customWidth="1"/>
    <col min="8953" max="8953" width="28" customWidth="1"/>
    <col min="8954" max="8954" width="76" customWidth="1"/>
    <col min="8955" max="8968" width="13" customWidth="1"/>
    <col min="9209" max="9209" width="28" customWidth="1"/>
    <col min="9210" max="9210" width="76" customWidth="1"/>
    <col min="9211" max="9224" width="13" customWidth="1"/>
    <col min="9465" max="9465" width="28" customWidth="1"/>
    <col min="9466" max="9466" width="76" customWidth="1"/>
    <col min="9467" max="9480" width="13" customWidth="1"/>
    <col min="9721" max="9721" width="28" customWidth="1"/>
    <col min="9722" max="9722" width="76" customWidth="1"/>
    <col min="9723" max="9736" width="13" customWidth="1"/>
    <col min="9977" max="9977" width="28" customWidth="1"/>
    <col min="9978" max="9978" width="76" customWidth="1"/>
    <col min="9979" max="9992" width="13" customWidth="1"/>
    <col min="10233" max="10233" width="28" customWidth="1"/>
    <col min="10234" max="10234" width="76" customWidth="1"/>
    <col min="10235" max="10248" width="13" customWidth="1"/>
    <col min="10489" max="10489" width="28" customWidth="1"/>
    <col min="10490" max="10490" width="76" customWidth="1"/>
    <col min="10491" max="10504" width="13" customWidth="1"/>
    <col min="10745" max="10745" width="28" customWidth="1"/>
    <col min="10746" max="10746" width="76" customWidth="1"/>
    <col min="10747" max="10760" width="13" customWidth="1"/>
    <col min="11001" max="11001" width="28" customWidth="1"/>
    <col min="11002" max="11002" width="76" customWidth="1"/>
    <col min="11003" max="11016" width="13" customWidth="1"/>
    <col min="11257" max="11257" width="28" customWidth="1"/>
    <col min="11258" max="11258" width="76" customWidth="1"/>
    <col min="11259" max="11272" width="13" customWidth="1"/>
    <col min="11513" max="11513" width="28" customWidth="1"/>
    <col min="11514" max="11514" width="76" customWidth="1"/>
    <col min="11515" max="11528" width="13" customWidth="1"/>
    <col min="11769" max="11769" width="28" customWidth="1"/>
    <col min="11770" max="11770" width="76" customWidth="1"/>
    <col min="11771" max="11784" width="13" customWidth="1"/>
    <col min="12025" max="12025" width="28" customWidth="1"/>
    <col min="12026" max="12026" width="76" customWidth="1"/>
    <col min="12027" max="12040" width="13" customWidth="1"/>
    <col min="12281" max="12281" width="28" customWidth="1"/>
    <col min="12282" max="12282" width="76" customWidth="1"/>
    <col min="12283" max="12296" width="13" customWidth="1"/>
    <col min="12537" max="12537" width="28" customWidth="1"/>
    <col min="12538" max="12538" width="76" customWidth="1"/>
    <col min="12539" max="12552" width="13" customWidth="1"/>
    <col min="12793" max="12793" width="28" customWidth="1"/>
    <col min="12794" max="12794" width="76" customWidth="1"/>
    <col min="12795" max="12808" width="13" customWidth="1"/>
    <col min="13049" max="13049" width="28" customWidth="1"/>
    <col min="13050" max="13050" width="76" customWidth="1"/>
    <col min="13051" max="13064" width="13" customWidth="1"/>
    <col min="13305" max="13305" width="28" customWidth="1"/>
    <col min="13306" max="13306" width="76" customWidth="1"/>
    <col min="13307" max="13320" width="13" customWidth="1"/>
    <col min="13561" max="13561" width="28" customWidth="1"/>
    <col min="13562" max="13562" width="76" customWidth="1"/>
    <col min="13563" max="13576" width="13" customWidth="1"/>
    <col min="13817" max="13817" width="28" customWidth="1"/>
    <col min="13818" max="13818" width="76" customWidth="1"/>
    <col min="13819" max="13832" width="13" customWidth="1"/>
    <col min="14073" max="14073" width="28" customWidth="1"/>
    <col min="14074" max="14074" width="76" customWidth="1"/>
    <col min="14075" max="14088" width="13" customWidth="1"/>
    <col min="14329" max="14329" width="28" customWidth="1"/>
    <col min="14330" max="14330" width="76" customWidth="1"/>
    <col min="14331" max="14344" width="13" customWidth="1"/>
    <col min="14585" max="14585" width="28" customWidth="1"/>
    <col min="14586" max="14586" width="76" customWidth="1"/>
    <col min="14587" max="14600" width="13" customWidth="1"/>
    <col min="14841" max="14841" width="28" customWidth="1"/>
    <col min="14842" max="14842" width="76" customWidth="1"/>
    <col min="14843" max="14856" width="13" customWidth="1"/>
    <col min="15097" max="15097" width="28" customWidth="1"/>
    <col min="15098" max="15098" width="76" customWidth="1"/>
    <col min="15099" max="15112" width="13" customWidth="1"/>
    <col min="15353" max="15353" width="28" customWidth="1"/>
    <col min="15354" max="15354" width="76" customWidth="1"/>
    <col min="15355" max="15368" width="13" customWidth="1"/>
    <col min="15609" max="15609" width="28" customWidth="1"/>
    <col min="15610" max="15610" width="76" customWidth="1"/>
    <col min="15611" max="15624" width="13" customWidth="1"/>
    <col min="15865" max="15865" width="28" customWidth="1"/>
    <col min="15866" max="15866" width="76" customWidth="1"/>
    <col min="15867" max="15880" width="13" customWidth="1"/>
    <col min="16121" max="16121" width="28" customWidth="1"/>
    <col min="16122" max="16122" width="76" customWidth="1"/>
    <col min="16123" max="16136" width="13" customWidth="1"/>
  </cols>
  <sheetData>
    <row r="1" spans="1:21" x14ac:dyDescent="0.2">
      <c r="B1" s="253" t="s">
        <v>189</v>
      </c>
      <c r="C1" s="253"/>
      <c r="D1" s="253"/>
      <c r="E1" s="253"/>
      <c r="F1" s="253"/>
      <c r="G1" s="253"/>
      <c r="H1" s="253"/>
      <c r="I1" s="253"/>
      <c r="J1" s="253"/>
      <c r="L1" s="253" t="s">
        <v>190</v>
      </c>
      <c r="M1" s="253"/>
      <c r="N1" s="253"/>
      <c r="O1" s="253"/>
      <c r="P1" s="253"/>
      <c r="Q1" s="253"/>
      <c r="R1" s="253"/>
      <c r="S1" s="253"/>
      <c r="T1" s="253"/>
    </row>
    <row r="2" spans="1:21" x14ac:dyDescent="0.2">
      <c r="A2" s="6" t="s">
        <v>0</v>
      </c>
      <c r="B2" s="4">
        <v>2012</v>
      </c>
      <c r="C2" s="4">
        <v>2013</v>
      </c>
      <c r="D2" s="4">
        <v>2014</v>
      </c>
      <c r="E2" s="4">
        <v>2015</v>
      </c>
      <c r="F2" s="4">
        <v>2016</v>
      </c>
      <c r="G2" s="4">
        <v>2017</v>
      </c>
      <c r="H2" s="4">
        <v>2018</v>
      </c>
      <c r="I2" s="34">
        <v>2019</v>
      </c>
      <c r="J2" s="35">
        <v>2020</v>
      </c>
      <c r="K2" s="40" t="s">
        <v>188</v>
      </c>
      <c r="L2" s="60">
        <v>2012</v>
      </c>
      <c r="M2" s="60">
        <v>2013</v>
      </c>
      <c r="N2" s="60">
        <v>2014</v>
      </c>
      <c r="O2" s="60">
        <v>2015</v>
      </c>
      <c r="P2" s="60">
        <v>2016</v>
      </c>
      <c r="Q2" s="60">
        <v>2017</v>
      </c>
      <c r="R2" s="60">
        <v>2018</v>
      </c>
      <c r="S2" s="61">
        <v>2019</v>
      </c>
      <c r="T2" s="61">
        <v>2020</v>
      </c>
      <c r="U2" s="6"/>
    </row>
    <row r="3" spans="1:21" x14ac:dyDescent="0.2">
      <c r="A3" s="18" t="s">
        <v>2</v>
      </c>
      <c r="B3" s="25">
        <v>65</v>
      </c>
      <c r="C3" s="26">
        <v>80</v>
      </c>
      <c r="D3" s="26">
        <v>88</v>
      </c>
      <c r="E3" s="26">
        <v>63</v>
      </c>
      <c r="F3" s="26">
        <v>75</v>
      </c>
      <c r="G3" s="26">
        <v>75</v>
      </c>
      <c r="H3" s="26">
        <v>34</v>
      </c>
      <c r="I3" s="43">
        <v>49</v>
      </c>
      <c r="J3" s="44">
        <v>11</v>
      </c>
      <c r="K3" s="72">
        <f>SUM(B3:J3)/SUM(L3:T3)</f>
        <v>1.0103466985986116</v>
      </c>
      <c r="L3" s="92">
        <v>65.41</v>
      </c>
      <c r="M3" s="93">
        <v>80.45</v>
      </c>
      <c r="N3" s="93">
        <v>87.92</v>
      </c>
      <c r="O3" s="93">
        <v>63</v>
      </c>
      <c r="P3" s="93">
        <v>75.209999999999994</v>
      </c>
      <c r="Q3" s="93">
        <v>74.92</v>
      </c>
      <c r="R3" s="93">
        <v>33.729999999999997</v>
      </c>
      <c r="S3" s="93">
        <v>48.92</v>
      </c>
      <c r="T3" s="94">
        <v>4.91</v>
      </c>
      <c r="U3" s="101">
        <f t="shared" ref="U3:U41" si="0">CORREL(L$44:T$44,L3:T3)</f>
        <v>0.3341731934640248</v>
      </c>
    </row>
    <row r="4" spans="1:21" x14ac:dyDescent="0.2">
      <c r="A4" s="18" t="s">
        <v>3</v>
      </c>
      <c r="B4" s="21"/>
      <c r="C4" s="17"/>
      <c r="D4" s="17"/>
      <c r="E4" s="17"/>
      <c r="F4" s="17"/>
      <c r="G4" s="17"/>
      <c r="H4" s="17"/>
      <c r="I4" s="31"/>
      <c r="J4" s="45"/>
      <c r="K4" s="72" t="e">
        <f t="shared" ref="K4:K41" si="1">SUM(B4:J4)/SUM(L4:T4)</f>
        <v>#DIV/0!</v>
      </c>
      <c r="L4" s="95"/>
      <c r="M4" s="96"/>
      <c r="N4" s="96"/>
      <c r="O4" s="96"/>
      <c r="P4" s="96"/>
      <c r="Q4" s="96"/>
      <c r="R4" s="96"/>
      <c r="S4" s="96"/>
      <c r="T4" s="97"/>
      <c r="U4" s="101" t="e">
        <f t="shared" si="0"/>
        <v>#DIV/0!</v>
      </c>
    </row>
    <row r="5" spans="1:21" x14ac:dyDescent="0.2">
      <c r="A5" s="18" t="s">
        <v>4</v>
      </c>
      <c r="B5" s="21">
        <v>126</v>
      </c>
      <c r="C5" s="17">
        <v>180</v>
      </c>
      <c r="D5" s="17">
        <v>187</v>
      </c>
      <c r="E5" s="17">
        <v>158</v>
      </c>
      <c r="F5" s="17">
        <v>153</v>
      </c>
      <c r="G5" s="10">
        <v>116</v>
      </c>
      <c r="H5" s="17">
        <v>128</v>
      </c>
      <c r="I5" s="31">
        <v>148</v>
      </c>
      <c r="J5" s="45">
        <v>170</v>
      </c>
      <c r="K5" s="72">
        <f t="shared" si="1"/>
        <v>1.0004027976125087</v>
      </c>
      <c r="L5" s="95">
        <v>125.54</v>
      </c>
      <c r="M5" s="96">
        <v>180.04</v>
      </c>
      <c r="N5" s="96">
        <v>187.01</v>
      </c>
      <c r="O5" s="96">
        <v>157.54</v>
      </c>
      <c r="P5" s="96">
        <v>153.47999999999999</v>
      </c>
      <c r="Q5" s="96">
        <v>116.48</v>
      </c>
      <c r="R5" s="96">
        <v>127.98</v>
      </c>
      <c r="S5" s="96">
        <v>147.75</v>
      </c>
      <c r="T5" s="97">
        <v>169.63</v>
      </c>
      <c r="U5" s="101">
        <f t="shared" si="0"/>
        <v>0.43879013642101905</v>
      </c>
    </row>
    <row r="6" spans="1:21" x14ac:dyDescent="0.2">
      <c r="A6" s="18" t="s">
        <v>5</v>
      </c>
      <c r="B6" s="15">
        <v>14</v>
      </c>
      <c r="C6" s="17">
        <v>10</v>
      </c>
      <c r="D6" s="17">
        <v>10</v>
      </c>
      <c r="E6" s="17">
        <v>9</v>
      </c>
      <c r="F6" s="17">
        <v>5</v>
      </c>
      <c r="G6" s="17">
        <v>3</v>
      </c>
      <c r="H6" s="17">
        <v>4</v>
      </c>
      <c r="I6" s="31">
        <v>4</v>
      </c>
      <c r="J6" s="45">
        <v>4</v>
      </c>
      <c r="K6" s="72">
        <f t="shared" si="1"/>
        <v>1.021732079143691</v>
      </c>
      <c r="L6" s="95">
        <v>13.81</v>
      </c>
      <c r="M6" s="96">
        <v>10.220000000000001</v>
      </c>
      <c r="N6" s="96">
        <v>9.84</v>
      </c>
      <c r="O6" s="96">
        <v>8.67</v>
      </c>
      <c r="P6" s="96">
        <v>4.75</v>
      </c>
      <c r="Q6" s="96">
        <v>3.49</v>
      </c>
      <c r="R6" s="96">
        <v>3.66</v>
      </c>
      <c r="S6" s="96">
        <v>3.57</v>
      </c>
      <c r="T6" s="97">
        <v>3.65</v>
      </c>
      <c r="U6" s="101">
        <f t="shared" si="0"/>
        <v>4.5001359121577697E-2</v>
      </c>
    </row>
    <row r="7" spans="1:21" x14ac:dyDescent="0.2">
      <c r="A7" s="18" t="s">
        <v>6</v>
      </c>
      <c r="B7" s="21">
        <v>46</v>
      </c>
      <c r="C7" s="17">
        <v>11</v>
      </c>
      <c r="D7" s="17">
        <v>7</v>
      </c>
      <c r="E7" s="17">
        <v>7</v>
      </c>
      <c r="F7" s="17">
        <v>10</v>
      </c>
      <c r="G7" s="17">
        <v>8</v>
      </c>
      <c r="H7" s="17">
        <v>9</v>
      </c>
      <c r="I7" s="31">
        <v>8</v>
      </c>
      <c r="J7" s="45">
        <v>15</v>
      </c>
      <c r="K7" s="72">
        <f t="shared" si="1"/>
        <v>1.0032335627228255</v>
      </c>
      <c r="L7" s="95">
        <v>46.1</v>
      </c>
      <c r="M7" s="96">
        <v>11.05</v>
      </c>
      <c r="N7" s="96">
        <v>7.39</v>
      </c>
      <c r="O7" s="96">
        <v>7.03</v>
      </c>
      <c r="P7" s="96">
        <v>10.02</v>
      </c>
      <c r="Q7" s="96">
        <v>8.01</v>
      </c>
      <c r="R7" s="96">
        <v>8.5399999999999991</v>
      </c>
      <c r="S7" s="96">
        <v>7.74</v>
      </c>
      <c r="T7" s="97">
        <v>14.73</v>
      </c>
      <c r="U7" s="101">
        <f t="shared" si="0"/>
        <v>-0.16649574725622698</v>
      </c>
    </row>
    <row r="8" spans="1:21" x14ac:dyDescent="0.2">
      <c r="A8" s="18" t="s">
        <v>7</v>
      </c>
      <c r="B8" s="21"/>
      <c r="C8" s="17"/>
      <c r="D8" s="17"/>
      <c r="E8" s="17"/>
      <c r="F8" s="17"/>
      <c r="G8" s="17"/>
      <c r="H8" s="17"/>
      <c r="I8" s="31"/>
      <c r="J8" s="45"/>
      <c r="K8" s="72">
        <f t="shared" si="1"/>
        <v>0</v>
      </c>
      <c r="L8" s="95"/>
      <c r="M8" s="96">
        <v>0.02</v>
      </c>
      <c r="N8" s="96">
        <v>0.03</v>
      </c>
      <c r="O8" s="96">
        <v>0.03</v>
      </c>
      <c r="P8" s="96">
        <v>0.02</v>
      </c>
      <c r="Q8" s="96"/>
      <c r="R8" s="96"/>
      <c r="S8" s="96"/>
      <c r="T8" s="97"/>
      <c r="U8" s="101">
        <f t="shared" si="0"/>
        <v>-0.50711145185502571</v>
      </c>
    </row>
    <row r="9" spans="1:21" x14ac:dyDescent="0.2">
      <c r="A9" s="18" t="s">
        <v>8</v>
      </c>
      <c r="B9" s="15"/>
      <c r="C9" s="10"/>
      <c r="D9" s="10"/>
      <c r="E9" s="10"/>
      <c r="F9" s="10"/>
      <c r="G9" s="10"/>
      <c r="H9" s="10"/>
      <c r="I9" s="32"/>
      <c r="J9" s="58"/>
      <c r="K9" s="72" t="e">
        <f t="shared" si="1"/>
        <v>#DIV/0!</v>
      </c>
      <c r="L9" s="95"/>
      <c r="M9" s="96"/>
      <c r="N9" s="96"/>
      <c r="O9" s="96"/>
      <c r="P9" s="96"/>
      <c r="Q9" s="96"/>
      <c r="R9" s="96"/>
      <c r="S9" s="96"/>
      <c r="T9" s="97"/>
      <c r="U9" s="101" t="e">
        <f t="shared" si="0"/>
        <v>#DIV/0!</v>
      </c>
    </row>
    <row r="10" spans="1:21" x14ac:dyDescent="0.2">
      <c r="A10" s="18" t="s">
        <v>9</v>
      </c>
      <c r="B10" s="21">
        <v>12</v>
      </c>
      <c r="C10" s="17">
        <v>10</v>
      </c>
      <c r="D10" s="17">
        <v>10</v>
      </c>
      <c r="E10" s="17">
        <v>141</v>
      </c>
      <c r="F10" s="17">
        <v>143</v>
      </c>
      <c r="G10" s="17">
        <v>138</v>
      </c>
      <c r="H10" s="17">
        <v>137</v>
      </c>
      <c r="I10" s="31">
        <v>125</v>
      </c>
      <c r="J10" s="45">
        <v>16</v>
      </c>
      <c r="K10" s="72">
        <f t="shared" si="1"/>
        <v>1.0048595667572686</v>
      </c>
      <c r="L10" s="95">
        <v>11.52</v>
      </c>
      <c r="M10" s="96">
        <v>9.94</v>
      </c>
      <c r="N10" s="96">
        <v>9.8699999999999992</v>
      </c>
      <c r="O10" s="96">
        <v>141.25</v>
      </c>
      <c r="P10" s="96">
        <v>142.69999999999999</v>
      </c>
      <c r="Q10" s="96">
        <v>137.63999999999999</v>
      </c>
      <c r="R10" s="96">
        <v>137.1</v>
      </c>
      <c r="S10" s="96">
        <v>124.44</v>
      </c>
      <c r="T10" s="97">
        <v>14</v>
      </c>
      <c r="U10" s="101">
        <f t="shared" si="0"/>
        <v>5.2975524598335176E-2</v>
      </c>
    </row>
    <row r="11" spans="1:21" x14ac:dyDescent="0.2">
      <c r="A11" s="18" t="s">
        <v>10</v>
      </c>
      <c r="B11" s="21">
        <v>2</v>
      </c>
      <c r="C11" s="17">
        <v>2</v>
      </c>
      <c r="D11" s="17">
        <v>3</v>
      </c>
      <c r="E11" s="17">
        <v>3</v>
      </c>
      <c r="F11" s="17">
        <v>2</v>
      </c>
      <c r="G11" s="17">
        <v>2</v>
      </c>
      <c r="H11" s="17">
        <v>1</v>
      </c>
      <c r="I11" s="31">
        <v>2</v>
      </c>
      <c r="J11" s="45">
        <v>16</v>
      </c>
      <c r="K11" s="72">
        <f t="shared" si="1"/>
        <v>1.7286537454164483</v>
      </c>
      <c r="L11" s="95">
        <v>1.9</v>
      </c>
      <c r="M11" s="96">
        <v>2.27</v>
      </c>
      <c r="N11" s="96">
        <v>2.77</v>
      </c>
      <c r="O11" s="96">
        <v>3.09</v>
      </c>
      <c r="P11" s="96">
        <v>2.17</v>
      </c>
      <c r="Q11" s="96">
        <v>2.36</v>
      </c>
      <c r="R11" s="96">
        <v>1.1200000000000001</v>
      </c>
      <c r="S11" s="96">
        <v>1.57</v>
      </c>
      <c r="T11" s="97">
        <v>1.84</v>
      </c>
      <c r="U11" s="101">
        <f t="shared" si="0"/>
        <v>0.50048223051662455</v>
      </c>
    </row>
    <row r="12" spans="1:21" x14ac:dyDescent="0.2">
      <c r="A12" s="18" t="s">
        <v>11</v>
      </c>
      <c r="B12" s="21">
        <v>1</v>
      </c>
      <c r="C12" s="17">
        <v>1</v>
      </c>
      <c r="D12" s="17">
        <v>1</v>
      </c>
      <c r="E12" s="17">
        <v>1</v>
      </c>
      <c r="F12" s="17">
        <v>1</v>
      </c>
      <c r="G12" s="17">
        <v>1</v>
      </c>
      <c r="H12" s="17"/>
      <c r="I12" s="31"/>
      <c r="J12" s="45">
        <v>4</v>
      </c>
      <c r="K12" s="72">
        <f t="shared" si="1"/>
        <v>1.5503875968992249</v>
      </c>
      <c r="L12" s="95">
        <v>0.97</v>
      </c>
      <c r="M12" s="96">
        <v>0.9</v>
      </c>
      <c r="N12" s="96">
        <v>1.39</v>
      </c>
      <c r="O12" s="96">
        <v>1.18</v>
      </c>
      <c r="P12" s="96">
        <v>0.92</v>
      </c>
      <c r="Q12" s="96">
        <v>0.85</v>
      </c>
      <c r="R12" s="96">
        <v>0.15</v>
      </c>
      <c r="S12" s="96">
        <v>0.08</v>
      </c>
      <c r="T12" s="97">
        <v>0.01</v>
      </c>
      <c r="U12" s="101">
        <f t="shared" si="0"/>
        <v>0.43829399537413266</v>
      </c>
    </row>
    <row r="13" spans="1:21" x14ac:dyDescent="0.2">
      <c r="A13" s="18" t="s">
        <v>12</v>
      </c>
      <c r="B13" s="21"/>
      <c r="C13" s="17"/>
      <c r="D13" s="17"/>
      <c r="E13" s="17"/>
      <c r="F13" s="17"/>
      <c r="G13" s="17"/>
      <c r="H13" s="17"/>
      <c r="I13" s="31"/>
      <c r="J13" s="45"/>
      <c r="K13" s="72" t="e">
        <f t="shared" si="1"/>
        <v>#DIV/0!</v>
      </c>
      <c r="L13" s="95"/>
      <c r="M13" s="96"/>
      <c r="N13" s="96"/>
      <c r="O13" s="96"/>
      <c r="P13" s="96"/>
      <c r="Q13" s="96"/>
      <c r="R13" s="96"/>
      <c r="S13" s="96"/>
      <c r="T13" s="97"/>
      <c r="U13" s="101" t="e">
        <f t="shared" si="0"/>
        <v>#DIV/0!</v>
      </c>
    </row>
    <row r="14" spans="1:21" x14ac:dyDescent="0.2">
      <c r="A14" s="18" t="s">
        <v>13</v>
      </c>
      <c r="B14" s="21">
        <v>3</v>
      </c>
      <c r="C14" s="17">
        <v>3</v>
      </c>
      <c r="D14" s="17">
        <v>2</v>
      </c>
      <c r="E14" s="17">
        <v>2</v>
      </c>
      <c r="F14" s="17">
        <v>1</v>
      </c>
      <c r="G14" s="17">
        <v>1</v>
      </c>
      <c r="H14" s="17">
        <v>2</v>
      </c>
      <c r="I14" s="31">
        <v>3</v>
      </c>
      <c r="J14" s="45">
        <v>6</v>
      </c>
      <c r="K14" s="72">
        <f t="shared" si="1"/>
        <v>1.1575239053850024</v>
      </c>
      <c r="L14" s="95">
        <v>3.08</v>
      </c>
      <c r="M14" s="96">
        <v>2.81</v>
      </c>
      <c r="N14" s="96">
        <v>2.0699999999999998</v>
      </c>
      <c r="O14" s="96">
        <v>1.93</v>
      </c>
      <c r="P14" s="96">
        <v>1.42</v>
      </c>
      <c r="Q14" s="96">
        <v>1.39</v>
      </c>
      <c r="R14" s="96">
        <v>2.0499999999999998</v>
      </c>
      <c r="S14" s="96">
        <v>1.19</v>
      </c>
      <c r="T14" s="97">
        <v>3.93</v>
      </c>
      <c r="U14" s="101">
        <f t="shared" si="0"/>
        <v>-8.9380450198728187E-2</v>
      </c>
    </row>
    <row r="15" spans="1:21" x14ac:dyDescent="0.2">
      <c r="A15" s="18" t="s">
        <v>14</v>
      </c>
      <c r="B15" s="21">
        <v>3</v>
      </c>
      <c r="C15" s="17">
        <v>2</v>
      </c>
      <c r="D15" s="17">
        <v>1</v>
      </c>
      <c r="E15" s="17">
        <v>2</v>
      </c>
      <c r="F15" s="17">
        <v>2</v>
      </c>
      <c r="G15" s="17">
        <v>1</v>
      </c>
      <c r="H15" s="17"/>
      <c r="I15" s="31"/>
      <c r="J15" s="45"/>
      <c r="K15" s="72">
        <f t="shared" si="1"/>
        <v>1.1375387797311272</v>
      </c>
      <c r="L15" s="95">
        <v>2.69</v>
      </c>
      <c r="M15" s="96">
        <v>1.58</v>
      </c>
      <c r="N15" s="96">
        <v>1.1299999999999999</v>
      </c>
      <c r="O15" s="96">
        <v>1.59</v>
      </c>
      <c r="P15" s="96">
        <v>1.86</v>
      </c>
      <c r="Q15" s="96">
        <v>0.65</v>
      </c>
      <c r="R15" s="96">
        <v>0.08</v>
      </c>
      <c r="S15" s="96">
        <v>0.05</v>
      </c>
      <c r="T15" s="97">
        <v>0.04</v>
      </c>
      <c r="U15" s="101">
        <f t="shared" si="0"/>
        <v>0.44029024231806208</v>
      </c>
    </row>
    <row r="16" spans="1:21" x14ac:dyDescent="0.2">
      <c r="A16" s="18" t="s">
        <v>15</v>
      </c>
      <c r="B16" s="21">
        <v>1</v>
      </c>
      <c r="C16" s="17">
        <v>1</v>
      </c>
      <c r="D16" s="17">
        <v>1</v>
      </c>
      <c r="E16" s="17"/>
      <c r="F16" s="17"/>
      <c r="G16" s="17"/>
      <c r="H16" s="17"/>
      <c r="I16" s="31"/>
      <c r="J16" s="45"/>
      <c r="K16" s="72">
        <f t="shared" si="1"/>
        <v>0.96463022508038587</v>
      </c>
      <c r="L16" s="95">
        <v>0.8</v>
      </c>
      <c r="M16" s="96">
        <v>0.81</v>
      </c>
      <c r="N16" s="96">
        <v>0.74</v>
      </c>
      <c r="O16" s="96">
        <v>0.34</v>
      </c>
      <c r="P16" s="96">
        <v>0.35</v>
      </c>
      <c r="Q16" s="96">
        <v>7.0000000000000007E-2</v>
      </c>
      <c r="R16" s="96"/>
      <c r="S16" s="96"/>
      <c r="T16" s="97"/>
      <c r="U16" s="101">
        <f t="shared" si="0"/>
        <v>-0.18909803687241686</v>
      </c>
    </row>
    <row r="17" spans="1:21" x14ac:dyDescent="0.2">
      <c r="A17" s="18" t="s">
        <v>16</v>
      </c>
      <c r="B17" s="21"/>
      <c r="C17" s="17"/>
      <c r="D17" s="17">
        <v>1</v>
      </c>
      <c r="E17" s="17">
        <v>1</v>
      </c>
      <c r="F17" s="17">
        <v>1</v>
      </c>
      <c r="G17" s="17"/>
      <c r="H17" s="17"/>
      <c r="I17" s="31">
        <v>2</v>
      </c>
      <c r="J17" s="45"/>
      <c r="K17" s="72">
        <f t="shared" si="1"/>
        <v>0.959692898272553</v>
      </c>
      <c r="L17" s="95">
        <v>0.37</v>
      </c>
      <c r="M17" s="96">
        <v>0.39</v>
      </c>
      <c r="N17" s="96">
        <v>1.31</v>
      </c>
      <c r="O17" s="96">
        <v>1.43</v>
      </c>
      <c r="P17" s="96">
        <v>1.17</v>
      </c>
      <c r="Q17" s="96">
        <v>0.43</v>
      </c>
      <c r="R17" s="96">
        <v>0.05</v>
      </c>
      <c r="S17" s="96">
        <v>0.05</v>
      </c>
      <c r="T17" s="97">
        <v>0.01</v>
      </c>
      <c r="U17" s="101">
        <f t="shared" si="0"/>
        <v>0.66326200256068979</v>
      </c>
    </row>
    <row r="18" spans="1:21" x14ac:dyDescent="0.2">
      <c r="A18" s="18" t="s">
        <v>17</v>
      </c>
      <c r="B18" s="21">
        <v>4</v>
      </c>
      <c r="C18" s="17">
        <v>2</v>
      </c>
      <c r="D18" s="17">
        <v>2</v>
      </c>
      <c r="E18" s="17">
        <v>2</v>
      </c>
      <c r="F18" s="17">
        <v>1</v>
      </c>
      <c r="G18" s="17">
        <v>1</v>
      </c>
      <c r="H18" s="17">
        <v>1</v>
      </c>
      <c r="I18" s="31">
        <v>1</v>
      </c>
      <c r="J18" s="45"/>
      <c r="K18" s="72">
        <f t="shared" si="1"/>
        <v>1.0502625656414104</v>
      </c>
      <c r="L18" s="95">
        <v>3.79</v>
      </c>
      <c r="M18" s="96">
        <v>2.39</v>
      </c>
      <c r="N18" s="96">
        <v>1.67</v>
      </c>
      <c r="O18" s="96">
        <v>1.89</v>
      </c>
      <c r="P18" s="96">
        <v>1.43</v>
      </c>
      <c r="Q18" s="96">
        <v>0.74</v>
      </c>
      <c r="R18" s="96">
        <v>0.82</v>
      </c>
      <c r="S18" s="96">
        <v>0.54</v>
      </c>
      <c r="T18" s="97">
        <v>0.06</v>
      </c>
      <c r="U18" s="101">
        <f t="shared" si="0"/>
        <v>7.9442311706771865E-2</v>
      </c>
    </row>
    <row r="19" spans="1:21" x14ac:dyDescent="0.2">
      <c r="A19" s="18" t="s">
        <v>18</v>
      </c>
      <c r="B19" s="21">
        <v>1</v>
      </c>
      <c r="C19" s="17">
        <v>1</v>
      </c>
      <c r="D19" s="17">
        <v>1</v>
      </c>
      <c r="E19" s="17">
        <v>1</v>
      </c>
      <c r="F19" s="17">
        <v>1</v>
      </c>
      <c r="G19" s="17"/>
      <c r="H19" s="17"/>
      <c r="I19" s="31"/>
      <c r="J19" s="45">
        <v>30</v>
      </c>
      <c r="K19" s="72">
        <f t="shared" si="1"/>
        <v>2.8294260307194823</v>
      </c>
      <c r="L19" s="95">
        <v>0.51</v>
      </c>
      <c r="M19" s="96">
        <v>0.61</v>
      </c>
      <c r="N19" s="96">
        <v>0.83</v>
      </c>
      <c r="O19" s="96">
        <v>0.77</v>
      </c>
      <c r="P19" s="96">
        <v>0.99</v>
      </c>
      <c r="Q19" s="96">
        <v>0.47</v>
      </c>
      <c r="R19" s="96">
        <v>0.03</v>
      </c>
      <c r="S19" s="96">
        <v>0.23</v>
      </c>
      <c r="T19" s="97">
        <v>7.93</v>
      </c>
      <c r="U19" s="101">
        <f t="shared" si="0"/>
        <v>0.15662080987245658</v>
      </c>
    </row>
    <row r="20" spans="1:21" x14ac:dyDescent="0.2">
      <c r="A20" s="18" t="s">
        <v>19</v>
      </c>
      <c r="B20" s="21"/>
      <c r="C20" s="17"/>
      <c r="D20" s="17"/>
      <c r="E20" s="17"/>
      <c r="F20" s="17"/>
      <c r="G20" s="17"/>
      <c r="H20" s="17"/>
      <c r="I20" s="31"/>
      <c r="J20" s="45"/>
      <c r="K20" s="72">
        <f t="shared" si="1"/>
        <v>0</v>
      </c>
      <c r="L20" s="95">
        <v>0.33</v>
      </c>
      <c r="M20" s="96">
        <v>0.27</v>
      </c>
      <c r="N20" s="96">
        <v>0.46</v>
      </c>
      <c r="O20" s="96">
        <v>0.49</v>
      </c>
      <c r="P20" s="96">
        <v>0.48</v>
      </c>
      <c r="Q20" s="96">
        <v>0.36</v>
      </c>
      <c r="R20" s="96">
        <v>0.16</v>
      </c>
      <c r="S20" s="96">
        <v>0.02</v>
      </c>
      <c r="T20" s="97">
        <v>0.02</v>
      </c>
      <c r="U20" s="101">
        <f t="shared" si="0"/>
        <v>0.56131127723542862</v>
      </c>
    </row>
    <row r="21" spans="1:21" x14ac:dyDescent="0.2">
      <c r="A21" s="18" t="s">
        <v>20</v>
      </c>
      <c r="B21" s="21">
        <v>5</v>
      </c>
      <c r="C21" s="17">
        <v>4</v>
      </c>
      <c r="D21" s="17">
        <v>4</v>
      </c>
      <c r="E21" s="17">
        <v>3</v>
      </c>
      <c r="F21" s="17">
        <v>3</v>
      </c>
      <c r="G21" s="17">
        <v>4</v>
      </c>
      <c r="H21" s="17">
        <v>2</v>
      </c>
      <c r="I21" s="31"/>
      <c r="J21" s="45"/>
      <c r="K21" s="72">
        <f t="shared" si="1"/>
        <v>0.97427903351519884</v>
      </c>
      <c r="L21" s="95">
        <v>4.67</v>
      </c>
      <c r="M21" s="96">
        <v>4.08</v>
      </c>
      <c r="N21" s="96">
        <v>3.94</v>
      </c>
      <c r="O21" s="96">
        <v>3.33</v>
      </c>
      <c r="P21" s="96">
        <v>3.15</v>
      </c>
      <c r="Q21" s="96">
        <v>3.97</v>
      </c>
      <c r="R21" s="96">
        <v>1.65</v>
      </c>
      <c r="S21" s="96">
        <v>0.43</v>
      </c>
      <c r="T21" s="97">
        <v>0.44</v>
      </c>
      <c r="U21" s="101">
        <f t="shared" si="0"/>
        <v>0.22806458147616684</v>
      </c>
    </row>
    <row r="22" spans="1:21" x14ac:dyDescent="0.2">
      <c r="A22" s="18" t="s">
        <v>21</v>
      </c>
      <c r="B22" s="21">
        <v>74</v>
      </c>
      <c r="C22" s="17">
        <v>68</v>
      </c>
      <c r="D22" s="17">
        <v>46</v>
      </c>
      <c r="E22" s="17">
        <v>65</v>
      </c>
      <c r="F22" s="17">
        <v>32</v>
      </c>
      <c r="G22" s="17">
        <v>41</v>
      </c>
      <c r="H22" s="17">
        <v>56</v>
      </c>
      <c r="I22" s="31">
        <v>71</v>
      </c>
      <c r="J22" s="45">
        <v>59</v>
      </c>
      <c r="K22" s="72">
        <f t="shared" si="1"/>
        <v>1.0898254576415496</v>
      </c>
      <c r="L22" s="95">
        <v>73.650000000000006</v>
      </c>
      <c r="M22" s="96">
        <v>67.53</v>
      </c>
      <c r="N22" s="96">
        <v>46.39</v>
      </c>
      <c r="O22" s="96">
        <v>64.81</v>
      </c>
      <c r="P22" s="96">
        <v>31.66</v>
      </c>
      <c r="Q22" s="96">
        <v>41.33</v>
      </c>
      <c r="R22" s="96">
        <v>34.99</v>
      </c>
      <c r="S22" s="96">
        <v>52.92</v>
      </c>
      <c r="T22" s="97">
        <v>56.52</v>
      </c>
      <c r="U22" s="101">
        <f t="shared" si="0"/>
        <v>-0.20015250171811272</v>
      </c>
    </row>
    <row r="23" spans="1:21" x14ac:dyDescent="0.2">
      <c r="A23" s="18" t="s">
        <v>1</v>
      </c>
      <c r="B23" s="21">
        <v>3105</v>
      </c>
      <c r="C23" s="17">
        <v>3200</v>
      </c>
      <c r="D23" s="17">
        <v>3419</v>
      </c>
      <c r="E23" s="17">
        <v>3579</v>
      </c>
      <c r="F23" s="17">
        <v>3997</v>
      </c>
      <c r="G23" s="17">
        <v>3674</v>
      </c>
      <c r="H23" s="17">
        <v>3744</v>
      </c>
      <c r="I23" s="31">
        <v>4014</v>
      </c>
      <c r="J23" s="45">
        <v>4289</v>
      </c>
      <c r="K23" s="72">
        <f t="shared" si="1"/>
        <v>1.0099908950200938</v>
      </c>
      <c r="L23" s="95">
        <v>3104.777629286401</v>
      </c>
      <c r="M23" s="96">
        <v>3200.016510750721</v>
      </c>
      <c r="N23" s="96">
        <v>3382.02</v>
      </c>
      <c r="O23" s="96">
        <v>3576.25</v>
      </c>
      <c r="P23" s="96">
        <v>3997.23</v>
      </c>
      <c r="Q23" s="96">
        <v>3674.38</v>
      </c>
      <c r="R23" s="96">
        <v>3744.32</v>
      </c>
      <c r="S23" s="96">
        <v>3955.42</v>
      </c>
      <c r="T23" s="97">
        <v>4059.94</v>
      </c>
      <c r="U23" s="101">
        <f t="shared" si="0"/>
        <v>0.20989347068950573</v>
      </c>
    </row>
    <row r="24" spans="1:21" x14ac:dyDescent="0.2">
      <c r="A24" s="18" t="s">
        <v>22</v>
      </c>
      <c r="B24" s="21">
        <v>2</v>
      </c>
      <c r="C24" s="17">
        <v>1</v>
      </c>
      <c r="D24" s="17">
        <v>1</v>
      </c>
      <c r="E24" s="17">
        <v>1</v>
      </c>
      <c r="F24" s="17">
        <v>1</v>
      </c>
      <c r="G24" s="17">
        <v>2</v>
      </c>
      <c r="H24" s="17">
        <v>2</v>
      </c>
      <c r="I24" s="31">
        <v>3</v>
      </c>
      <c r="J24" s="45">
        <v>6</v>
      </c>
      <c r="K24" s="72">
        <f t="shared" si="1"/>
        <v>1.3808139534883723</v>
      </c>
      <c r="L24" s="95">
        <v>1.62</v>
      </c>
      <c r="M24" s="96">
        <v>0.99</v>
      </c>
      <c r="N24" s="96">
        <v>0.77</v>
      </c>
      <c r="O24" s="96">
        <v>0.79</v>
      </c>
      <c r="P24" s="96">
        <v>0.92</v>
      </c>
      <c r="Q24" s="96">
        <v>1.52</v>
      </c>
      <c r="R24" s="96">
        <v>1.74</v>
      </c>
      <c r="S24" s="96">
        <v>1.95</v>
      </c>
      <c r="T24" s="97">
        <v>3.46</v>
      </c>
      <c r="U24" s="101">
        <f t="shared" si="0"/>
        <v>-0.34120061361118809</v>
      </c>
    </row>
    <row r="25" spans="1:21" x14ac:dyDescent="0.2">
      <c r="A25" s="18" t="s">
        <v>23</v>
      </c>
      <c r="B25" s="21">
        <v>1</v>
      </c>
      <c r="C25" s="17"/>
      <c r="D25" s="17"/>
      <c r="E25" s="17"/>
      <c r="F25" s="17">
        <v>17</v>
      </c>
      <c r="G25" s="17">
        <v>17</v>
      </c>
      <c r="H25" s="17">
        <v>18</v>
      </c>
      <c r="I25" s="31">
        <v>20</v>
      </c>
      <c r="J25" s="45">
        <v>3</v>
      </c>
      <c r="K25" s="72">
        <f t="shared" si="1"/>
        <v>1.0614525139664805</v>
      </c>
      <c r="L25" s="95">
        <v>0.54</v>
      </c>
      <c r="M25" s="96">
        <v>0.25</v>
      </c>
      <c r="N25" s="96">
        <v>0.36</v>
      </c>
      <c r="O25" s="96">
        <v>0.32</v>
      </c>
      <c r="P25" s="96">
        <v>17.16</v>
      </c>
      <c r="Q25" s="96">
        <v>16.79</v>
      </c>
      <c r="R25" s="96">
        <v>17.54</v>
      </c>
      <c r="S25" s="96">
        <v>18.57</v>
      </c>
      <c r="T25" s="97">
        <v>7.0000000000000007E-2</v>
      </c>
      <c r="U25" s="101">
        <f t="shared" si="0"/>
        <v>-0.10830006930739641</v>
      </c>
    </row>
    <row r="26" spans="1:21" x14ac:dyDescent="0.2">
      <c r="A26" s="18" t="s">
        <v>24</v>
      </c>
      <c r="B26" s="21">
        <v>4</v>
      </c>
      <c r="C26" s="17">
        <v>3</v>
      </c>
      <c r="D26" s="17">
        <v>5</v>
      </c>
      <c r="E26" s="17">
        <v>3</v>
      </c>
      <c r="F26" s="17">
        <v>2</v>
      </c>
      <c r="G26" s="17">
        <v>1</v>
      </c>
      <c r="H26" s="17"/>
      <c r="I26" s="31"/>
      <c r="J26" s="45">
        <v>2</v>
      </c>
      <c r="K26" s="72">
        <f t="shared" si="1"/>
        <v>0.94831673779042203</v>
      </c>
      <c r="L26" s="95">
        <v>4.12</v>
      </c>
      <c r="M26" s="96">
        <v>3.32</v>
      </c>
      <c r="N26" s="96">
        <v>4.71</v>
      </c>
      <c r="O26" s="96">
        <v>3.46</v>
      </c>
      <c r="P26" s="96">
        <v>2.0499999999999998</v>
      </c>
      <c r="Q26" s="96">
        <v>1.22</v>
      </c>
      <c r="R26" s="96">
        <v>0.2</v>
      </c>
      <c r="S26" s="96">
        <v>0.03</v>
      </c>
      <c r="T26" s="97">
        <v>1.98</v>
      </c>
      <c r="U26" s="101">
        <f t="shared" si="0"/>
        <v>0.34783952268744361</v>
      </c>
    </row>
    <row r="27" spans="1:21" x14ac:dyDescent="0.2">
      <c r="A27" s="18" t="s">
        <v>25</v>
      </c>
      <c r="B27" s="21">
        <v>987</v>
      </c>
      <c r="C27" s="17">
        <v>1048</v>
      </c>
      <c r="D27" s="17">
        <v>1040</v>
      </c>
      <c r="E27" s="17">
        <v>904</v>
      </c>
      <c r="F27" s="17">
        <v>881</v>
      </c>
      <c r="G27" s="17">
        <v>773</v>
      </c>
      <c r="H27" s="17">
        <v>966</v>
      </c>
      <c r="I27" s="31">
        <v>1340</v>
      </c>
      <c r="J27" s="45">
        <v>1464</v>
      </c>
      <c r="K27" s="72">
        <f t="shared" si="1"/>
        <v>1.0000329692885759</v>
      </c>
      <c r="L27" s="95">
        <v>986.74</v>
      </c>
      <c r="M27" s="96">
        <v>1047.55</v>
      </c>
      <c r="N27" s="96">
        <v>1039.94</v>
      </c>
      <c r="O27" s="96">
        <v>904.24</v>
      </c>
      <c r="P27" s="96">
        <v>881.4</v>
      </c>
      <c r="Q27" s="96">
        <v>773.28</v>
      </c>
      <c r="R27" s="96">
        <v>965.96</v>
      </c>
      <c r="S27" s="96">
        <v>1340.43</v>
      </c>
      <c r="T27" s="97">
        <v>1463.15</v>
      </c>
      <c r="U27" s="101">
        <f t="shared" si="0"/>
        <v>-0.18923405032283883</v>
      </c>
    </row>
    <row r="28" spans="1:21" x14ac:dyDescent="0.2">
      <c r="A28" s="18" t="s">
        <v>26</v>
      </c>
      <c r="B28" s="21">
        <v>38367</v>
      </c>
      <c r="C28" s="17">
        <v>39313</v>
      </c>
      <c r="D28" s="17">
        <v>40146</v>
      </c>
      <c r="E28" s="17">
        <v>37336</v>
      </c>
      <c r="F28" s="17">
        <v>38439</v>
      </c>
      <c r="G28" s="17">
        <v>37521</v>
      </c>
      <c r="H28" s="17">
        <v>37152</v>
      </c>
      <c r="I28" s="31">
        <v>39247</v>
      </c>
      <c r="J28" s="45">
        <v>40335</v>
      </c>
      <c r="K28" s="72">
        <f t="shared" si="1"/>
        <v>1.0016121783804459</v>
      </c>
      <c r="L28" s="95">
        <v>38331.52299114177</v>
      </c>
      <c r="M28" s="96">
        <v>39294.19375007879</v>
      </c>
      <c r="N28" s="96">
        <v>39924.9</v>
      </c>
      <c r="O28" s="96">
        <v>37057.269999999997</v>
      </c>
      <c r="P28" s="96">
        <v>38433.089999999997</v>
      </c>
      <c r="Q28" s="96">
        <v>37520.6</v>
      </c>
      <c r="R28" s="96">
        <v>37151.72</v>
      </c>
      <c r="S28" s="96">
        <v>39247.4</v>
      </c>
      <c r="T28" s="97">
        <v>40335.4</v>
      </c>
      <c r="U28" s="101">
        <f t="shared" si="0"/>
        <v>0.17682806828992614</v>
      </c>
    </row>
    <row r="29" spans="1:21" x14ac:dyDescent="0.2">
      <c r="A29" s="18" t="s">
        <v>27</v>
      </c>
      <c r="B29" s="21">
        <v>617</v>
      </c>
      <c r="C29" s="17">
        <v>586</v>
      </c>
      <c r="D29" s="17">
        <v>622</v>
      </c>
      <c r="E29" s="17">
        <v>565</v>
      </c>
      <c r="F29" s="17">
        <v>528</v>
      </c>
      <c r="G29" s="17">
        <v>518</v>
      </c>
      <c r="H29" s="17">
        <v>403</v>
      </c>
      <c r="I29" s="31">
        <v>406</v>
      </c>
      <c r="J29" s="45">
        <v>490</v>
      </c>
      <c r="K29" s="72">
        <f t="shared" si="1"/>
        <v>1.035126532468214</v>
      </c>
      <c r="L29" s="95">
        <v>593.35</v>
      </c>
      <c r="M29" s="96">
        <v>574.33999999999992</v>
      </c>
      <c r="N29" s="96">
        <v>588.01</v>
      </c>
      <c r="O29" s="96">
        <v>564.52</v>
      </c>
      <c r="P29" s="96">
        <v>527.98</v>
      </c>
      <c r="Q29" s="96">
        <v>517.75</v>
      </c>
      <c r="R29" s="96">
        <v>402.56</v>
      </c>
      <c r="S29" s="96">
        <v>406.15</v>
      </c>
      <c r="T29" s="97">
        <v>399.66</v>
      </c>
      <c r="U29" s="101">
        <f t="shared" si="0"/>
        <v>0.37451069142886984</v>
      </c>
    </row>
    <row r="30" spans="1:21" x14ac:dyDescent="0.2">
      <c r="A30" s="18" t="s">
        <v>28</v>
      </c>
      <c r="B30" s="21">
        <v>104</v>
      </c>
      <c r="C30" s="17">
        <v>141</v>
      </c>
      <c r="D30" s="17">
        <v>100</v>
      </c>
      <c r="E30" s="17">
        <v>100</v>
      </c>
      <c r="F30" s="17">
        <v>66</v>
      </c>
      <c r="G30" s="17">
        <v>60</v>
      </c>
      <c r="H30" s="17">
        <v>450</v>
      </c>
      <c r="I30" s="31">
        <v>469</v>
      </c>
      <c r="J30" s="45">
        <v>589</v>
      </c>
      <c r="K30" s="72">
        <f t="shared" si="1"/>
        <v>0.99920217623254171</v>
      </c>
      <c r="L30" s="95">
        <v>104.25</v>
      </c>
      <c r="M30" s="96">
        <v>141.36000000000001</v>
      </c>
      <c r="N30" s="96">
        <v>100.19</v>
      </c>
      <c r="O30" s="96">
        <v>100.19</v>
      </c>
      <c r="P30" s="96">
        <v>66.2</v>
      </c>
      <c r="Q30" s="96">
        <v>60.38</v>
      </c>
      <c r="R30" s="96">
        <v>449.91</v>
      </c>
      <c r="S30" s="96">
        <v>469.08</v>
      </c>
      <c r="T30" s="97">
        <v>589.1</v>
      </c>
      <c r="U30" s="101">
        <f t="shared" si="0"/>
        <v>-0.44264888061667124</v>
      </c>
    </row>
    <row r="31" spans="1:21" x14ac:dyDescent="0.2">
      <c r="A31" s="18" t="s">
        <v>29</v>
      </c>
      <c r="B31" s="21">
        <v>839</v>
      </c>
      <c r="C31" s="17">
        <v>695</v>
      </c>
      <c r="D31" s="17">
        <v>699</v>
      </c>
      <c r="E31" s="17">
        <v>684</v>
      </c>
      <c r="F31" s="17">
        <v>686</v>
      </c>
      <c r="G31" s="17">
        <v>444</v>
      </c>
      <c r="H31" s="17">
        <v>328</v>
      </c>
      <c r="I31" s="31">
        <v>245</v>
      </c>
      <c r="J31" s="45">
        <v>412</v>
      </c>
      <c r="K31" s="72">
        <f t="shared" si="1"/>
        <v>1.0000655845872246</v>
      </c>
      <c r="L31" s="95">
        <v>838.92</v>
      </c>
      <c r="M31" s="96">
        <v>694.73</v>
      </c>
      <c r="N31" s="96">
        <v>698.51</v>
      </c>
      <c r="O31" s="96">
        <v>684.25</v>
      </c>
      <c r="P31" s="96">
        <v>686.2</v>
      </c>
      <c r="Q31" s="96">
        <v>444.39</v>
      </c>
      <c r="R31" s="96">
        <v>328.03</v>
      </c>
      <c r="S31" s="96">
        <v>244.56</v>
      </c>
      <c r="T31" s="97">
        <v>412.08</v>
      </c>
      <c r="U31" s="101">
        <f t="shared" si="0"/>
        <v>0.49823832744623253</v>
      </c>
    </row>
    <row r="32" spans="1:21" x14ac:dyDescent="0.2">
      <c r="A32" s="18" t="s">
        <v>30</v>
      </c>
      <c r="B32" s="21">
        <v>45</v>
      </c>
      <c r="C32" s="17">
        <v>54</v>
      </c>
      <c r="D32" s="17">
        <v>75</v>
      </c>
      <c r="E32" s="17">
        <v>68</v>
      </c>
      <c r="F32" s="17">
        <v>71</v>
      </c>
      <c r="G32" s="17">
        <v>64</v>
      </c>
      <c r="H32" s="17">
        <v>20</v>
      </c>
      <c r="I32" s="31">
        <v>7</v>
      </c>
      <c r="J32" s="45"/>
      <c r="K32" s="72">
        <f t="shared" si="1"/>
        <v>1.0017356806347633</v>
      </c>
      <c r="L32" s="95">
        <v>45.41</v>
      </c>
      <c r="M32" s="96">
        <v>53.5</v>
      </c>
      <c r="N32" s="96">
        <v>74.5</v>
      </c>
      <c r="O32" s="96">
        <v>67.91</v>
      </c>
      <c r="P32" s="96">
        <v>71.13</v>
      </c>
      <c r="Q32" s="96">
        <v>63.87</v>
      </c>
      <c r="R32" s="96">
        <v>20.440000000000001</v>
      </c>
      <c r="S32" s="96">
        <v>6.54</v>
      </c>
      <c r="T32" s="97"/>
      <c r="U32" s="101">
        <f t="shared" si="0"/>
        <v>0.69521186198353591</v>
      </c>
    </row>
    <row r="33" spans="1:21" x14ac:dyDescent="0.2">
      <c r="A33" s="18" t="s">
        <v>31</v>
      </c>
      <c r="B33" s="21">
        <v>185</v>
      </c>
      <c r="C33" s="17">
        <v>199</v>
      </c>
      <c r="D33" s="17">
        <v>162</v>
      </c>
      <c r="E33" s="17">
        <v>129</v>
      </c>
      <c r="F33" s="17">
        <v>123</v>
      </c>
      <c r="G33" s="17">
        <v>69</v>
      </c>
      <c r="H33" s="17">
        <v>31</v>
      </c>
      <c r="I33" s="31">
        <v>14</v>
      </c>
      <c r="J33" s="45">
        <v>12</v>
      </c>
      <c r="K33" s="72">
        <f t="shared" si="1"/>
        <v>0.99912414441885367</v>
      </c>
      <c r="L33" s="95">
        <v>185.01</v>
      </c>
      <c r="M33" s="96">
        <v>198.93</v>
      </c>
      <c r="N33" s="96">
        <v>162.38</v>
      </c>
      <c r="O33" s="96">
        <v>129.32</v>
      </c>
      <c r="P33" s="96">
        <v>123.4</v>
      </c>
      <c r="Q33" s="96">
        <v>69.2</v>
      </c>
      <c r="R33" s="96">
        <v>31.11</v>
      </c>
      <c r="S33" s="96">
        <v>14.23</v>
      </c>
      <c r="T33" s="97">
        <v>11.23</v>
      </c>
      <c r="U33" s="101">
        <f t="shared" si="0"/>
        <v>0.35256020356431106</v>
      </c>
    </row>
    <row r="34" spans="1:21" x14ac:dyDescent="0.2">
      <c r="A34" s="18" t="s">
        <v>32</v>
      </c>
      <c r="B34" s="21">
        <v>12</v>
      </c>
      <c r="C34" s="17">
        <v>8</v>
      </c>
      <c r="D34" s="17">
        <v>7</v>
      </c>
      <c r="E34" s="17">
        <v>3</v>
      </c>
      <c r="F34" s="17">
        <v>2</v>
      </c>
      <c r="G34" s="17">
        <v>1</v>
      </c>
      <c r="H34" s="17">
        <v>1</v>
      </c>
      <c r="I34" s="31"/>
      <c r="J34" s="45"/>
      <c r="K34" s="72">
        <f t="shared" si="1"/>
        <v>0.98981077147016028</v>
      </c>
      <c r="L34" s="95">
        <v>12.33</v>
      </c>
      <c r="M34" s="96">
        <v>8</v>
      </c>
      <c r="N34" s="96">
        <v>7.28</v>
      </c>
      <c r="O34" s="96">
        <v>2.72</v>
      </c>
      <c r="P34" s="96">
        <v>1.57</v>
      </c>
      <c r="Q34" s="96">
        <v>1.19</v>
      </c>
      <c r="R34" s="96">
        <v>0.57999999999999996</v>
      </c>
      <c r="S34" s="96">
        <v>0.28000000000000003</v>
      </c>
      <c r="T34" s="97">
        <v>0.4</v>
      </c>
      <c r="U34" s="101">
        <f t="shared" si="0"/>
        <v>-2.5091133631569205E-2</v>
      </c>
    </row>
    <row r="35" spans="1:21" x14ac:dyDescent="0.2">
      <c r="A35" s="18" t="s">
        <v>33</v>
      </c>
      <c r="B35" s="21">
        <v>18</v>
      </c>
      <c r="C35" s="17">
        <v>17</v>
      </c>
      <c r="D35" s="17">
        <v>14</v>
      </c>
      <c r="E35" s="17">
        <v>12</v>
      </c>
      <c r="F35" s="17">
        <v>7</v>
      </c>
      <c r="G35" s="17">
        <v>5</v>
      </c>
      <c r="H35" s="17">
        <v>2</v>
      </c>
      <c r="I35" s="31">
        <v>1</v>
      </c>
      <c r="J35" s="45">
        <v>1</v>
      </c>
      <c r="K35" s="72">
        <f t="shared" si="1"/>
        <v>1.0024736362452804</v>
      </c>
      <c r="L35" s="95">
        <v>17.899999999999999</v>
      </c>
      <c r="M35" s="96">
        <v>17.43</v>
      </c>
      <c r="N35" s="96">
        <v>14.13</v>
      </c>
      <c r="O35" s="96">
        <v>12</v>
      </c>
      <c r="P35" s="96">
        <v>6.91</v>
      </c>
      <c r="Q35" s="96">
        <v>5.43</v>
      </c>
      <c r="R35" s="96">
        <v>1.75</v>
      </c>
      <c r="S35" s="96">
        <v>0.56000000000000005</v>
      </c>
      <c r="T35" s="97">
        <v>0.7</v>
      </c>
      <c r="U35" s="101">
        <f t="shared" si="0"/>
        <v>0.19494577248390485</v>
      </c>
    </row>
    <row r="36" spans="1:21" x14ac:dyDescent="0.2">
      <c r="A36" s="18" t="s">
        <v>34</v>
      </c>
      <c r="B36" s="21">
        <v>9</v>
      </c>
      <c r="C36" s="17">
        <v>11</v>
      </c>
      <c r="D36" s="17">
        <v>12</v>
      </c>
      <c r="E36" s="17">
        <v>14</v>
      </c>
      <c r="F36" s="17">
        <v>14</v>
      </c>
      <c r="G36" s="17">
        <v>13</v>
      </c>
      <c r="H36" s="17"/>
      <c r="I36" s="31"/>
      <c r="J36" s="45"/>
      <c r="K36" s="72">
        <f t="shared" si="1"/>
        <v>0.99360283108751868</v>
      </c>
      <c r="L36" s="95">
        <v>8.64</v>
      </c>
      <c r="M36" s="96">
        <v>10.74</v>
      </c>
      <c r="N36" s="96">
        <v>12.4</v>
      </c>
      <c r="O36" s="96">
        <v>14.31</v>
      </c>
      <c r="P36" s="96">
        <v>14.31</v>
      </c>
      <c r="Q36" s="96">
        <v>13</v>
      </c>
      <c r="R36" s="96">
        <v>0.05</v>
      </c>
      <c r="S36" s="96"/>
      <c r="T36" s="97">
        <v>0.02</v>
      </c>
      <c r="U36" s="101">
        <f t="shared" si="0"/>
        <v>0.55562399386807082</v>
      </c>
    </row>
    <row r="37" spans="1:21" x14ac:dyDescent="0.2">
      <c r="A37" s="18" t="s">
        <v>35</v>
      </c>
      <c r="B37" s="21">
        <v>4</v>
      </c>
      <c r="C37" s="17">
        <v>5</v>
      </c>
      <c r="D37" s="17">
        <v>4</v>
      </c>
      <c r="E37" s="17">
        <v>3</v>
      </c>
      <c r="F37" s="17">
        <v>2</v>
      </c>
      <c r="G37" s="17">
        <v>1</v>
      </c>
      <c r="H37" s="17"/>
      <c r="I37" s="31"/>
      <c r="J37" s="45"/>
      <c r="K37" s="72">
        <f t="shared" si="1"/>
        <v>1.0106382978723403</v>
      </c>
      <c r="L37" s="95">
        <v>4.17</v>
      </c>
      <c r="M37" s="96">
        <v>5.25</v>
      </c>
      <c r="N37" s="96">
        <v>4.3499999999999996</v>
      </c>
      <c r="O37" s="96">
        <v>2.69</v>
      </c>
      <c r="P37" s="96">
        <v>1.75</v>
      </c>
      <c r="Q37" s="96">
        <v>0.51</v>
      </c>
      <c r="R37" s="96">
        <v>7.0000000000000007E-2</v>
      </c>
      <c r="S37" s="96">
        <v>0.01</v>
      </c>
      <c r="T37" s="97"/>
      <c r="U37" s="101">
        <f t="shared" si="0"/>
        <v>0.28534750709404438</v>
      </c>
    </row>
    <row r="38" spans="1:21" x14ac:dyDescent="0.2">
      <c r="A38" s="18" t="s">
        <v>36</v>
      </c>
      <c r="B38" s="21">
        <v>1</v>
      </c>
      <c r="C38" s="17"/>
      <c r="D38" s="17"/>
      <c r="E38" s="17"/>
      <c r="F38" s="17">
        <v>3</v>
      </c>
      <c r="G38" s="17">
        <v>2</v>
      </c>
      <c r="H38" s="17"/>
      <c r="I38" s="31"/>
      <c r="J38" s="45"/>
      <c r="K38" s="72">
        <f t="shared" si="1"/>
        <v>1.0000000000000002</v>
      </c>
      <c r="L38" s="95">
        <v>0.5</v>
      </c>
      <c r="M38" s="96">
        <v>0.33</v>
      </c>
      <c r="N38" s="96">
        <v>0.25</v>
      </c>
      <c r="O38" s="96">
        <v>0.25</v>
      </c>
      <c r="P38" s="96">
        <v>2.58</v>
      </c>
      <c r="Q38" s="96">
        <v>2.0299999999999998</v>
      </c>
      <c r="R38" s="96"/>
      <c r="S38" s="96"/>
      <c r="T38" s="97">
        <v>0.06</v>
      </c>
      <c r="U38" s="101">
        <f t="shared" si="0"/>
        <v>0.51570132654178857</v>
      </c>
    </row>
    <row r="39" spans="1:21" x14ac:dyDescent="0.2">
      <c r="A39" s="18" t="s">
        <v>37</v>
      </c>
      <c r="B39" s="21">
        <v>20</v>
      </c>
      <c r="C39" s="17">
        <v>26</v>
      </c>
      <c r="D39" s="17">
        <v>27</v>
      </c>
      <c r="E39" s="17">
        <v>22</v>
      </c>
      <c r="F39" s="17">
        <v>16</v>
      </c>
      <c r="G39" s="17">
        <v>10</v>
      </c>
      <c r="H39" s="17">
        <v>31</v>
      </c>
      <c r="I39" s="31">
        <v>97</v>
      </c>
      <c r="J39" s="45">
        <v>69</v>
      </c>
      <c r="K39" s="72">
        <f t="shared" si="1"/>
        <v>1.0030280090840273</v>
      </c>
      <c r="L39" s="95">
        <v>20.04</v>
      </c>
      <c r="M39" s="96">
        <v>25.65</v>
      </c>
      <c r="N39" s="96">
        <v>26.71</v>
      </c>
      <c r="O39" s="96">
        <v>21.67</v>
      </c>
      <c r="P39" s="96">
        <v>16.11</v>
      </c>
      <c r="Q39" s="96">
        <v>9.92</v>
      </c>
      <c r="R39" s="96">
        <v>31.03</v>
      </c>
      <c r="S39" s="96">
        <v>97.06</v>
      </c>
      <c r="T39" s="97">
        <v>68.849999999999994</v>
      </c>
      <c r="U39" s="101">
        <f t="shared" si="0"/>
        <v>-0.30635239303996403</v>
      </c>
    </row>
    <row r="40" spans="1:21" x14ac:dyDescent="0.2">
      <c r="A40" s="18" t="s">
        <v>38</v>
      </c>
      <c r="B40" s="21">
        <v>12</v>
      </c>
      <c r="C40" s="17"/>
      <c r="D40" s="17"/>
      <c r="E40" s="17"/>
      <c r="F40" s="17"/>
      <c r="G40" s="17"/>
      <c r="H40" s="17"/>
      <c r="I40" s="31"/>
      <c r="J40" s="45"/>
      <c r="K40" s="72">
        <f t="shared" si="1"/>
        <v>0.93750000000000011</v>
      </c>
      <c r="L40" s="95">
        <v>12.47</v>
      </c>
      <c r="M40" s="96">
        <v>0.12</v>
      </c>
      <c r="N40" s="96">
        <v>0.09</v>
      </c>
      <c r="O40" s="96">
        <v>0.05</v>
      </c>
      <c r="P40" s="96">
        <v>0.04</v>
      </c>
      <c r="Q40" s="96">
        <v>0.03</v>
      </c>
      <c r="R40" s="96"/>
      <c r="S40" s="96"/>
      <c r="T40" s="97"/>
      <c r="U40" s="101">
        <f t="shared" si="0"/>
        <v>-0.43753528262303609</v>
      </c>
    </row>
    <row r="41" spans="1:21" x14ac:dyDescent="0.2">
      <c r="A41" s="18" t="s">
        <v>39</v>
      </c>
      <c r="B41" s="21"/>
      <c r="C41" s="17">
        <v>7</v>
      </c>
      <c r="D41" s="17">
        <v>49</v>
      </c>
      <c r="E41" s="17">
        <v>39</v>
      </c>
      <c r="F41" s="17">
        <v>35</v>
      </c>
      <c r="G41" s="17">
        <v>39</v>
      </c>
      <c r="H41" s="17">
        <v>39</v>
      </c>
      <c r="I41" s="31">
        <v>44</v>
      </c>
      <c r="J41" s="45">
        <v>270</v>
      </c>
      <c r="K41" s="72">
        <f t="shared" si="1"/>
        <v>1.5129996231993272</v>
      </c>
      <c r="L41" s="95">
        <v>0.49</v>
      </c>
      <c r="M41" s="96">
        <v>6.6</v>
      </c>
      <c r="N41" s="96">
        <v>47.21</v>
      </c>
      <c r="O41" s="96">
        <v>38.56</v>
      </c>
      <c r="P41" s="96">
        <v>34.880000000000003</v>
      </c>
      <c r="Q41" s="96">
        <v>38.78</v>
      </c>
      <c r="R41" s="96">
        <v>38.93</v>
      </c>
      <c r="S41" s="96">
        <v>39.08</v>
      </c>
      <c r="T41" s="97">
        <v>100.48</v>
      </c>
      <c r="U41" s="101">
        <f t="shared" si="0"/>
        <v>7.774095006608607E-2</v>
      </c>
    </row>
    <row r="42" spans="1:21" x14ac:dyDescent="0.2">
      <c r="A42" s="18" t="s">
        <v>40</v>
      </c>
      <c r="B42" s="21">
        <v>7</v>
      </c>
      <c r="C42" s="17">
        <v>4</v>
      </c>
      <c r="D42" s="17">
        <v>2</v>
      </c>
      <c r="E42" s="17">
        <v>2</v>
      </c>
      <c r="F42" s="17">
        <v>2</v>
      </c>
      <c r="G42" s="17">
        <v>2</v>
      </c>
      <c r="H42" s="17">
        <v>2</v>
      </c>
      <c r="I42" s="31">
        <v>1</v>
      </c>
      <c r="J42" s="45">
        <v>1</v>
      </c>
      <c r="K42" s="72"/>
      <c r="L42" s="95">
        <v>0.14000000000000001</v>
      </c>
      <c r="M42" s="96">
        <v>0.85</v>
      </c>
      <c r="N42" s="96">
        <v>0.27</v>
      </c>
      <c r="O42" s="96"/>
      <c r="P42" s="96"/>
      <c r="Q42" s="96"/>
      <c r="R42" s="96"/>
      <c r="S42" s="96"/>
      <c r="T42" s="97"/>
      <c r="U42" s="101"/>
    </row>
    <row r="43" spans="1:21" x14ac:dyDescent="0.2">
      <c r="A43" s="18" t="s">
        <v>41</v>
      </c>
      <c r="B43" s="22"/>
      <c r="C43" s="23"/>
      <c r="D43" s="23"/>
      <c r="E43" s="23"/>
      <c r="F43" s="23"/>
      <c r="G43" s="23"/>
      <c r="H43" s="23"/>
      <c r="I43" s="33"/>
      <c r="J43" s="46"/>
      <c r="K43" s="72"/>
      <c r="L43" s="98">
        <v>0.04</v>
      </c>
      <c r="M43" s="99">
        <v>0.05</v>
      </c>
      <c r="N43" s="99">
        <v>0.02</v>
      </c>
      <c r="O43" s="99">
        <v>0.02</v>
      </c>
      <c r="P43" s="99">
        <v>0.01</v>
      </c>
      <c r="Q43" s="99"/>
      <c r="R43" s="99"/>
      <c r="S43" s="99"/>
      <c r="T43" s="100"/>
      <c r="U43" s="101"/>
    </row>
    <row r="44" spans="1:21" x14ac:dyDescent="0.2">
      <c r="A44" s="47" t="s">
        <v>191</v>
      </c>
      <c r="B44" s="81"/>
      <c r="C44" s="48"/>
      <c r="D44" s="48"/>
      <c r="E44" s="48"/>
      <c r="F44" s="48"/>
      <c r="G44" s="48"/>
      <c r="H44" s="48"/>
      <c r="I44" s="48"/>
      <c r="J44" s="49"/>
      <c r="K44" s="50"/>
      <c r="L44" s="89">
        <v>1562.21</v>
      </c>
      <c r="M44" s="90">
        <v>1826.69</v>
      </c>
      <c r="N44" s="90">
        <v>1858.15</v>
      </c>
      <c r="O44" s="90">
        <v>1920.12</v>
      </c>
      <c r="P44" s="90">
        <v>2583.0500000000002</v>
      </c>
      <c r="Q44" s="90">
        <v>1594.72</v>
      </c>
      <c r="R44" s="90">
        <v>1288.73</v>
      </c>
      <c r="S44" s="90">
        <v>1474.76</v>
      </c>
      <c r="T44" s="91">
        <v>1818.29</v>
      </c>
      <c r="U44" s="102"/>
    </row>
    <row r="45" spans="1:21" x14ac:dyDescent="0.2">
      <c r="A45" s="82" t="s">
        <v>195</v>
      </c>
      <c r="B45" s="66"/>
      <c r="C45" s="66"/>
      <c r="D45" s="66"/>
      <c r="E45" s="66"/>
      <c r="F45" s="66"/>
      <c r="G45" s="66"/>
      <c r="H45" s="66"/>
      <c r="I45" s="66"/>
      <c r="J45" s="66"/>
      <c r="L45" s="38"/>
      <c r="M45" s="38"/>
      <c r="N45" s="38"/>
      <c r="O45" s="38"/>
      <c r="P45" s="38"/>
      <c r="Q45" s="38"/>
      <c r="R45" s="38"/>
      <c r="S45" s="38"/>
      <c r="T45" s="38"/>
    </row>
    <row r="46" spans="1:21" x14ac:dyDescent="0.2">
      <c r="A46" s="1" t="s">
        <v>72</v>
      </c>
      <c r="B46" s="4">
        <v>2012</v>
      </c>
      <c r="C46" s="4">
        <v>2013</v>
      </c>
      <c r="D46" s="4">
        <v>2014</v>
      </c>
      <c r="E46" s="4">
        <v>2015</v>
      </c>
      <c r="F46" s="4">
        <v>2016</v>
      </c>
      <c r="G46" s="4">
        <v>2017</v>
      </c>
      <c r="H46" s="4">
        <v>2018</v>
      </c>
      <c r="I46" s="34">
        <v>2019</v>
      </c>
      <c r="J46" s="35">
        <v>2020</v>
      </c>
    </row>
    <row r="47" spans="1:21" x14ac:dyDescent="0.2">
      <c r="A47" s="7" t="s">
        <v>140</v>
      </c>
      <c r="B47" s="26">
        <v>44813.7</v>
      </c>
      <c r="C47" s="26">
        <v>45850.1</v>
      </c>
      <c r="D47" s="26">
        <v>46894.3</v>
      </c>
      <c r="E47" s="26">
        <v>44018.9</v>
      </c>
      <c r="F47" s="26">
        <v>45428.6</v>
      </c>
      <c r="G47" s="26">
        <v>43739.5</v>
      </c>
      <c r="H47" s="26">
        <v>43257.9</v>
      </c>
      <c r="I47" s="31">
        <v>46533.7</v>
      </c>
      <c r="J47" s="31">
        <v>47312</v>
      </c>
      <c r="K47" s="39"/>
    </row>
    <row r="48" spans="1:21" x14ac:dyDescent="0.2">
      <c r="A48" s="11" t="s">
        <v>141</v>
      </c>
      <c r="B48" s="17">
        <v>43831.4</v>
      </c>
      <c r="C48" s="17">
        <v>48347.8</v>
      </c>
      <c r="D48" s="17">
        <v>47980.9</v>
      </c>
      <c r="E48" s="17">
        <v>44822.5</v>
      </c>
      <c r="F48" s="17">
        <v>44911.5</v>
      </c>
      <c r="G48" s="17">
        <v>43168.4</v>
      </c>
      <c r="H48" s="17">
        <v>44751.4</v>
      </c>
      <c r="I48" s="31">
        <v>47295.8</v>
      </c>
      <c r="J48" s="31">
        <v>47188.2</v>
      </c>
      <c r="K48" s="31"/>
    </row>
    <row r="49" spans="1:11" x14ac:dyDescent="0.2">
      <c r="A49" s="11" t="s">
        <v>120</v>
      </c>
      <c r="B49" s="17">
        <v>7.6</v>
      </c>
      <c r="C49" s="17">
        <v>3.5</v>
      </c>
      <c r="D49" s="17">
        <v>0.2</v>
      </c>
      <c r="E49" s="17">
        <v>0.4</v>
      </c>
      <c r="F49" s="17">
        <v>0.1</v>
      </c>
      <c r="G49" s="17">
        <v>1</v>
      </c>
      <c r="H49" s="17">
        <v>9.1</v>
      </c>
      <c r="I49" s="31">
        <v>52.3</v>
      </c>
      <c r="J49" s="31">
        <v>297.89999999999998</v>
      </c>
      <c r="K49" s="31"/>
    </row>
    <row r="50" spans="1:11" x14ac:dyDescent="0.2">
      <c r="A50" s="11" t="s">
        <v>121</v>
      </c>
      <c r="B50" s="17">
        <v>102</v>
      </c>
      <c r="C50" s="17">
        <v>467.3</v>
      </c>
      <c r="D50" s="17">
        <v>850.7</v>
      </c>
      <c r="E50" s="17">
        <v>964.8</v>
      </c>
      <c r="F50" s="17">
        <v>1011.9</v>
      </c>
      <c r="G50" s="17">
        <v>807.9</v>
      </c>
      <c r="H50" s="17">
        <v>975.8</v>
      </c>
      <c r="I50" s="31">
        <v>652.29999999999995</v>
      </c>
      <c r="J50" s="31">
        <v>349.2</v>
      </c>
      <c r="K50" s="31"/>
    </row>
    <row r="51" spans="1:11" x14ac:dyDescent="0.2">
      <c r="A51" s="11" t="s">
        <v>122</v>
      </c>
      <c r="B51" s="17">
        <v>1076.7</v>
      </c>
      <c r="C51" s="17">
        <v>-2034</v>
      </c>
      <c r="D51" s="17">
        <v>-236</v>
      </c>
      <c r="E51" s="17">
        <v>160.80000000000001</v>
      </c>
      <c r="F51" s="17">
        <v>1529</v>
      </c>
      <c r="G51" s="17">
        <v>1378</v>
      </c>
      <c r="H51" s="17">
        <v>-526.79999999999995</v>
      </c>
      <c r="I51" s="31">
        <v>-162.19999999999999</v>
      </c>
      <c r="J51" s="31">
        <v>175.1</v>
      </c>
      <c r="K51" s="31"/>
    </row>
    <row r="52" spans="1:11" x14ac:dyDescent="0.2">
      <c r="A52" s="9" t="s">
        <v>142</v>
      </c>
      <c r="B52" s="17">
        <v>44805.2</v>
      </c>
      <c r="C52" s="17">
        <v>45851.9</v>
      </c>
      <c r="D52" s="17">
        <v>46884.9</v>
      </c>
      <c r="E52" s="17">
        <v>44058.7</v>
      </c>
      <c r="F52" s="17">
        <v>45462.400000000001</v>
      </c>
      <c r="G52" s="17">
        <v>43743.1</v>
      </c>
      <c r="H52" s="17">
        <v>43716.6</v>
      </c>
      <c r="I52" s="31">
        <v>46426</v>
      </c>
      <c r="J52" s="31">
        <v>48310.400000000001</v>
      </c>
      <c r="K52" s="31"/>
    </row>
    <row r="53" spans="1:11" x14ac:dyDescent="0.2">
      <c r="A53" s="11" t="s">
        <v>143</v>
      </c>
      <c r="B53" s="10"/>
      <c r="C53" s="10"/>
      <c r="D53" s="10"/>
      <c r="E53" s="10"/>
      <c r="F53" s="10"/>
      <c r="G53" s="10"/>
      <c r="H53" s="10"/>
      <c r="I53" s="32"/>
      <c r="J53" s="32"/>
      <c r="K53" s="31"/>
    </row>
    <row r="54" spans="1:11" x14ac:dyDescent="0.2">
      <c r="A54" s="11" t="s">
        <v>144</v>
      </c>
      <c r="B54" s="17">
        <v>57.5</v>
      </c>
      <c r="C54" s="17">
        <v>69.2</v>
      </c>
      <c r="D54" s="17">
        <v>34.9</v>
      </c>
      <c r="E54" s="17">
        <v>49.5</v>
      </c>
      <c r="F54" s="17">
        <v>53.1</v>
      </c>
      <c r="G54" s="17">
        <v>38.4</v>
      </c>
      <c r="H54" s="17">
        <v>103</v>
      </c>
      <c r="I54" s="31">
        <v>59.7</v>
      </c>
      <c r="J54" s="31">
        <v>23.2</v>
      </c>
      <c r="K54" s="32"/>
    </row>
    <row r="55" spans="1:11" x14ac:dyDescent="0.2">
      <c r="A55" s="11" t="s">
        <v>145</v>
      </c>
      <c r="B55" s="17">
        <v>44694.8</v>
      </c>
      <c r="C55" s="17">
        <v>45694</v>
      </c>
      <c r="D55" s="17">
        <v>46749.599999999999</v>
      </c>
      <c r="E55" s="17">
        <v>43923</v>
      </c>
      <c r="F55" s="17">
        <v>45324.7</v>
      </c>
      <c r="G55" s="17">
        <v>43609.1</v>
      </c>
      <c r="H55" s="17">
        <v>43560.9</v>
      </c>
      <c r="I55" s="31">
        <v>46320.2</v>
      </c>
      <c r="J55" s="31">
        <v>48272.2</v>
      </c>
      <c r="K55" s="31"/>
    </row>
    <row r="56" spans="1:11" x14ac:dyDescent="0.2">
      <c r="A56" s="11" t="s">
        <v>146</v>
      </c>
      <c r="B56" s="17">
        <v>6.3</v>
      </c>
      <c r="C56" s="17">
        <v>7.7</v>
      </c>
      <c r="D56" s="17">
        <v>9.6999999999999993</v>
      </c>
      <c r="E56" s="17">
        <v>6.7</v>
      </c>
      <c r="F56" s="17">
        <v>7.1</v>
      </c>
      <c r="G56" s="17">
        <v>12.6</v>
      </c>
      <c r="H56" s="17">
        <v>10.6</v>
      </c>
      <c r="I56" s="31">
        <v>9.6999999999999993</v>
      </c>
      <c r="J56" s="31">
        <v>3.6</v>
      </c>
      <c r="K56" s="31"/>
    </row>
    <row r="57" spans="1:11" x14ac:dyDescent="0.2">
      <c r="A57" s="11" t="s">
        <v>147</v>
      </c>
      <c r="B57" s="17">
        <v>0.1</v>
      </c>
      <c r="C57" s="17">
        <v>2.2000000000000002</v>
      </c>
      <c r="D57" s="17">
        <v>2.7</v>
      </c>
      <c r="E57" s="17">
        <v>3</v>
      </c>
      <c r="F57" s="17">
        <v>3.2</v>
      </c>
      <c r="G57" s="17">
        <v>6</v>
      </c>
      <c r="H57" s="17">
        <v>0.4</v>
      </c>
      <c r="I57" s="31">
        <v>0.4</v>
      </c>
      <c r="J57" s="32"/>
      <c r="K57" s="31"/>
    </row>
    <row r="58" spans="1:11" x14ac:dyDescent="0.2">
      <c r="A58" s="11" t="s">
        <v>148</v>
      </c>
      <c r="B58" s="17">
        <v>6.7</v>
      </c>
      <c r="C58" s="17">
        <v>35.799999999999997</v>
      </c>
      <c r="D58" s="17">
        <v>46.6</v>
      </c>
      <c r="E58" s="17">
        <v>40.1</v>
      </c>
      <c r="F58" s="17">
        <v>41.3</v>
      </c>
      <c r="G58" s="17">
        <v>49.4</v>
      </c>
      <c r="H58" s="17">
        <v>19</v>
      </c>
      <c r="I58" s="31">
        <v>16.899999999999999</v>
      </c>
      <c r="J58" s="32"/>
      <c r="K58" s="31"/>
    </row>
    <row r="59" spans="1:11" x14ac:dyDescent="0.2">
      <c r="A59" s="11" t="s">
        <v>149</v>
      </c>
      <c r="B59" s="17">
        <v>1.9</v>
      </c>
      <c r="C59" s="17">
        <v>5</v>
      </c>
      <c r="D59" s="17">
        <v>5.0999999999999996</v>
      </c>
      <c r="E59" s="17">
        <v>5.4</v>
      </c>
      <c r="F59" s="17">
        <v>5.6</v>
      </c>
      <c r="G59" s="17">
        <v>5.9</v>
      </c>
      <c r="H59" s="17">
        <v>6.3</v>
      </c>
      <c r="I59" s="31">
        <v>6.3</v>
      </c>
      <c r="J59" s="32"/>
      <c r="K59" s="31"/>
    </row>
    <row r="60" spans="1:11" x14ac:dyDescent="0.2">
      <c r="A60" s="11" t="s">
        <v>150</v>
      </c>
      <c r="B60" s="17">
        <v>37.9</v>
      </c>
      <c r="C60" s="17">
        <v>38</v>
      </c>
      <c r="D60" s="17">
        <v>36.4</v>
      </c>
      <c r="E60" s="17">
        <v>31.2</v>
      </c>
      <c r="F60" s="17">
        <v>27.4</v>
      </c>
      <c r="G60" s="17">
        <v>21.8</v>
      </c>
      <c r="H60" s="17">
        <v>16.399999999999999</v>
      </c>
      <c r="I60" s="31">
        <v>12.8</v>
      </c>
      <c r="J60" s="31">
        <v>11.4</v>
      </c>
      <c r="K60" s="31"/>
    </row>
    <row r="61" spans="1:11" x14ac:dyDescent="0.2">
      <c r="A61" s="11" t="s">
        <v>151</v>
      </c>
      <c r="B61" s="10"/>
      <c r="C61" s="10"/>
      <c r="D61" s="10"/>
      <c r="E61" s="10"/>
      <c r="F61" s="10"/>
      <c r="G61" s="10"/>
      <c r="H61" s="10"/>
      <c r="I61" s="32"/>
      <c r="J61" s="32"/>
      <c r="K61" s="31"/>
    </row>
    <row r="62" spans="1:11" x14ac:dyDescent="0.2">
      <c r="A62" s="11" t="s">
        <v>152</v>
      </c>
      <c r="B62" s="17">
        <v>44738.5</v>
      </c>
      <c r="C62" s="17">
        <v>45817.5</v>
      </c>
      <c r="D62" s="17">
        <v>46589.1</v>
      </c>
      <c r="E62" s="17">
        <v>43775</v>
      </c>
      <c r="F62" s="17">
        <v>45454.400000000001</v>
      </c>
      <c r="G62" s="17">
        <v>43741.5</v>
      </c>
      <c r="H62" s="17">
        <v>43693.7</v>
      </c>
      <c r="I62" s="31">
        <v>46336.6</v>
      </c>
      <c r="J62" s="31">
        <v>47762.5</v>
      </c>
      <c r="K62" s="31"/>
    </row>
    <row r="63" spans="1:11" x14ac:dyDescent="0.2">
      <c r="A63" s="11" t="s">
        <v>162</v>
      </c>
      <c r="B63" s="17">
        <v>44628.1</v>
      </c>
      <c r="C63" s="17">
        <v>45659.6</v>
      </c>
      <c r="D63" s="17">
        <v>46453.8</v>
      </c>
      <c r="E63" s="17">
        <v>43639.199999999997</v>
      </c>
      <c r="F63" s="17">
        <v>45316.7</v>
      </c>
      <c r="G63" s="17">
        <v>43607.4</v>
      </c>
      <c r="H63" s="17">
        <v>43538</v>
      </c>
      <c r="I63" s="31">
        <v>46230.9</v>
      </c>
      <c r="J63" s="31">
        <v>47724.3</v>
      </c>
    </row>
    <row r="64" spans="1:11" x14ac:dyDescent="0.2">
      <c r="A64" s="11" t="s">
        <v>154</v>
      </c>
      <c r="B64" s="10"/>
      <c r="C64" s="10"/>
      <c r="D64" s="10"/>
      <c r="E64" s="10"/>
      <c r="F64" s="10"/>
      <c r="G64" s="10"/>
      <c r="H64" s="10"/>
      <c r="I64" s="32"/>
      <c r="J64" s="32"/>
    </row>
    <row r="65" spans="1:10" x14ac:dyDescent="0.2">
      <c r="A65" s="11" t="s">
        <v>163</v>
      </c>
      <c r="B65" s="17">
        <v>66.7</v>
      </c>
      <c r="C65" s="17">
        <v>34.4</v>
      </c>
      <c r="D65" s="17">
        <v>295.8</v>
      </c>
      <c r="E65" s="17">
        <v>283.8</v>
      </c>
      <c r="F65" s="17">
        <v>8</v>
      </c>
      <c r="G65" s="17">
        <v>1.6</v>
      </c>
      <c r="H65" s="17">
        <v>22.8</v>
      </c>
      <c r="I65" s="31">
        <v>89.3</v>
      </c>
      <c r="J65" s="31">
        <v>547.9</v>
      </c>
    </row>
    <row r="66" spans="1:10" x14ac:dyDescent="0.2">
      <c r="A66" s="11" t="s">
        <v>164</v>
      </c>
      <c r="B66" s="17">
        <v>66.7</v>
      </c>
      <c r="C66" s="17">
        <v>34.4</v>
      </c>
      <c r="D66" s="17">
        <v>32.799999999999997</v>
      </c>
      <c r="E66" s="17">
        <v>1.8</v>
      </c>
      <c r="F66" s="17">
        <v>1.9</v>
      </c>
      <c r="G66" s="17">
        <v>1.6</v>
      </c>
      <c r="H66" s="17">
        <v>1.6</v>
      </c>
      <c r="I66" s="31">
        <v>16.5</v>
      </c>
      <c r="J66" s="31">
        <v>17.600000000000001</v>
      </c>
    </row>
    <row r="67" spans="1:10" x14ac:dyDescent="0.2">
      <c r="A67" s="11" t="s">
        <v>165</v>
      </c>
      <c r="B67" s="10"/>
      <c r="C67" s="10"/>
      <c r="D67" s="10"/>
      <c r="E67" s="10"/>
      <c r="F67" s="10"/>
      <c r="G67" s="10"/>
      <c r="H67" s="10"/>
      <c r="I67" s="32"/>
      <c r="J67" s="32"/>
    </row>
    <row r="68" spans="1:10" x14ac:dyDescent="0.2">
      <c r="A68" s="12" t="s">
        <v>139</v>
      </c>
      <c r="B68" s="23">
        <v>8.5</v>
      </c>
      <c r="C68" s="23">
        <v>-1.8</v>
      </c>
      <c r="D68" s="23">
        <v>9.4</v>
      </c>
      <c r="E68" s="23">
        <v>-39.799999999999997</v>
      </c>
      <c r="F68" s="23">
        <v>-33.799999999999997</v>
      </c>
      <c r="G68" s="23">
        <v>-3.6</v>
      </c>
      <c r="H68" s="23">
        <v>-458.6</v>
      </c>
      <c r="I68" s="33">
        <v>107.7</v>
      </c>
      <c r="J68" s="33">
        <v>-998.4</v>
      </c>
    </row>
  </sheetData>
  <mergeCells count="2">
    <mergeCell ref="B1:J1"/>
    <mergeCell ref="L1:T1"/>
  </mergeCells>
  <phoneticPr fontId="3" type="noConversion"/>
  <conditionalFormatting sqref="K3:K43">
    <cfRule type="cellIs" dxfId="10" priority="2" operator="greaterThan">
      <formula>1</formula>
    </cfRule>
  </conditionalFormatting>
  <conditionalFormatting sqref="U3:U4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92E-FF33-4F15-95D8-165EFD3671BE}">
  <sheetPr codeName="Sheet7"/>
  <dimension ref="A1:U70"/>
  <sheetViews>
    <sheetView zoomScale="85" zoomScaleNormal="85" workbookViewId="0">
      <selection activeCell="A41" sqref="A41"/>
    </sheetView>
  </sheetViews>
  <sheetFormatPr defaultRowHeight="14.25" x14ac:dyDescent="0.2"/>
  <cols>
    <col min="1" max="1" width="36.625" bestFit="1" customWidth="1"/>
    <col min="2" max="21" width="10" customWidth="1"/>
  </cols>
  <sheetData>
    <row r="1" spans="1:21" x14ac:dyDescent="0.2">
      <c r="B1" s="253" t="s">
        <v>189</v>
      </c>
      <c r="C1" s="253"/>
      <c r="D1" s="253"/>
      <c r="E1" s="253"/>
      <c r="F1" s="253"/>
      <c r="G1" s="253"/>
      <c r="H1" s="253"/>
      <c r="I1" s="253"/>
      <c r="J1" s="253"/>
      <c r="L1" s="253" t="s">
        <v>190</v>
      </c>
      <c r="M1" s="253"/>
      <c r="N1" s="253"/>
      <c r="O1" s="253"/>
      <c r="P1" s="253"/>
      <c r="Q1" s="253"/>
      <c r="R1" s="253"/>
      <c r="S1" s="253"/>
      <c r="T1" s="253"/>
    </row>
    <row r="2" spans="1:21" x14ac:dyDescent="0.2">
      <c r="A2" s="6" t="s">
        <v>0</v>
      </c>
      <c r="B2" s="4">
        <v>2012</v>
      </c>
      <c r="C2" s="4">
        <v>2013</v>
      </c>
      <c r="D2" s="4">
        <v>2014</v>
      </c>
      <c r="E2" s="4">
        <v>2015</v>
      </c>
      <c r="F2" s="4">
        <v>2016</v>
      </c>
      <c r="G2" s="4">
        <v>2017</v>
      </c>
      <c r="H2" s="4">
        <v>2018</v>
      </c>
      <c r="I2" s="34">
        <v>2019</v>
      </c>
      <c r="J2" s="35">
        <v>2020</v>
      </c>
      <c r="K2" s="40" t="s">
        <v>188</v>
      </c>
      <c r="L2" s="60">
        <v>2012</v>
      </c>
      <c r="M2" s="60">
        <v>2013</v>
      </c>
      <c r="N2" s="60">
        <v>2014</v>
      </c>
      <c r="O2" s="60">
        <v>2015</v>
      </c>
      <c r="P2" s="60">
        <v>2016</v>
      </c>
      <c r="Q2" s="60">
        <v>2017</v>
      </c>
      <c r="R2" s="60">
        <v>2018</v>
      </c>
      <c r="S2" s="61">
        <v>2019</v>
      </c>
      <c r="T2" s="61">
        <v>2020</v>
      </c>
      <c r="U2" s="6"/>
    </row>
    <row r="3" spans="1:21" x14ac:dyDescent="0.2">
      <c r="A3" s="18" t="s">
        <v>2</v>
      </c>
      <c r="B3" s="25"/>
      <c r="C3" s="26">
        <v>0.04</v>
      </c>
      <c r="D3" s="26">
        <v>0.09</v>
      </c>
      <c r="E3" s="26">
        <v>0.03</v>
      </c>
      <c r="F3" s="26">
        <v>0.01</v>
      </c>
      <c r="G3" s="26">
        <v>0.06</v>
      </c>
      <c r="H3" s="26">
        <v>13.92</v>
      </c>
      <c r="I3" s="43">
        <v>0.22</v>
      </c>
      <c r="J3" s="44">
        <v>0.08</v>
      </c>
      <c r="K3" s="72">
        <f>SUM(B3:J3)/SUM(L3:T3)</f>
        <v>24.491525423728817</v>
      </c>
      <c r="L3" s="92"/>
      <c r="M3" s="93"/>
      <c r="N3" s="93"/>
      <c r="O3" s="93"/>
      <c r="P3" s="93">
        <v>0.01</v>
      </c>
      <c r="Q3" s="93">
        <v>0.06</v>
      </c>
      <c r="R3" s="93">
        <v>0.22</v>
      </c>
      <c r="S3" s="93">
        <v>0.22</v>
      </c>
      <c r="T3" s="94">
        <v>0.08</v>
      </c>
      <c r="U3" s="101" t="e">
        <f t="shared" ref="U3:U41" si="0">CORREL(L$44:T$44,L3:T3)</f>
        <v>#DIV/0!</v>
      </c>
    </row>
    <row r="4" spans="1:21" x14ac:dyDescent="0.2">
      <c r="A4" s="18" t="s">
        <v>3</v>
      </c>
      <c r="B4" s="21">
        <v>1050.4100000000001</v>
      </c>
      <c r="C4" s="17">
        <v>1034.6600000000001</v>
      </c>
      <c r="D4" s="17">
        <v>1034.6099999999999</v>
      </c>
      <c r="E4" s="17">
        <v>987.5</v>
      </c>
      <c r="F4" s="17">
        <v>740.82</v>
      </c>
      <c r="G4" s="17">
        <v>713.31</v>
      </c>
      <c r="H4" s="17">
        <v>612.23</v>
      </c>
      <c r="I4" s="31">
        <v>636.91</v>
      </c>
      <c r="J4" s="45">
        <v>609.94000000000005</v>
      </c>
      <c r="K4" s="72">
        <f t="shared" ref="K4:K43" si="1">SUM(B4:J4)/SUM(L4:T4)</f>
        <v>2.2715873642706041</v>
      </c>
      <c r="L4" s="95">
        <v>463.1</v>
      </c>
      <c r="M4" s="96">
        <v>482.34</v>
      </c>
      <c r="N4" s="96">
        <v>468.86</v>
      </c>
      <c r="O4" s="96">
        <v>440.4</v>
      </c>
      <c r="P4" s="96">
        <v>320.11</v>
      </c>
      <c r="Q4" s="96">
        <v>297.86</v>
      </c>
      <c r="R4" s="96">
        <v>278.23</v>
      </c>
      <c r="S4" s="96">
        <v>268.2</v>
      </c>
      <c r="T4" s="97">
        <v>247.51</v>
      </c>
      <c r="U4" s="101">
        <f t="shared" si="0"/>
        <v>0.4188471722865309</v>
      </c>
    </row>
    <row r="5" spans="1:21" x14ac:dyDescent="0.2">
      <c r="A5" s="18" t="s">
        <v>4</v>
      </c>
      <c r="B5" s="21">
        <v>0.01</v>
      </c>
      <c r="C5" s="17"/>
      <c r="D5" s="17"/>
      <c r="E5" s="17"/>
      <c r="F5" s="17"/>
      <c r="G5" s="10"/>
      <c r="H5" s="17"/>
      <c r="I5" s="31"/>
      <c r="J5" s="45"/>
      <c r="K5" s="72">
        <f t="shared" si="1"/>
        <v>1</v>
      </c>
      <c r="L5" s="95">
        <v>0.01</v>
      </c>
      <c r="M5" s="96"/>
      <c r="N5" s="96"/>
      <c r="O5" s="96"/>
      <c r="P5" s="96"/>
      <c r="Q5" s="96"/>
      <c r="R5" s="96"/>
      <c r="S5" s="96"/>
      <c r="T5" s="97"/>
      <c r="U5" s="101" t="e">
        <f t="shared" si="0"/>
        <v>#DIV/0!</v>
      </c>
    </row>
    <row r="6" spans="1:21" x14ac:dyDescent="0.2">
      <c r="A6" s="18" t="s">
        <v>5</v>
      </c>
      <c r="B6" s="15"/>
      <c r="C6" s="17"/>
      <c r="D6" s="17"/>
      <c r="E6" s="17"/>
      <c r="F6" s="17">
        <v>1.23</v>
      </c>
      <c r="G6" s="17"/>
      <c r="H6" s="17"/>
      <c r="I6" s="31"/>
      <c r="J6" s="45"/>
      <c r="K6" s="72">
        <f t="shared" si="1"/>
        <v>1</v>
      </c>
      <c r="L6" s="95"/>
      <c r="M6" s="96"/>
      <c r="N6" s="96"/>
      <c r="O6" s="96"/>
      <c r="P6" s="96">
        <v>1.23</v>
      </c>
      <c r="Q6" s="96"/>
      <c r="R6" s="96"/>
      <c r="S6" s="96"/>
      <c r="T6" s="97"/>
      <c r="U6" s="101" t="e">
        <f t="shared" si="0"/>
        <v>#DIV/0!</v>
      </c>
    </row>
    <row r="7" spans="1:21" x14ac:dyDescent="0.2">
      <c r="A7" s="18" t="s">
        <v>6</v>
      </c>
      <c r="B7" s="21"/>
      <c r="C7" s="17"/>
      <c r="D7" s="17"/>
      <c r="E7" s="17"/>
      <c r="F7" s="17"/>
      <c r="G7" s="17"/>
      <c r="H7" s="17"/>
      <c r="I7" s="31"/>
      <c r="J7" s="45"/>
      <c r="K7" s="72" t="e">
        <f t="shared" si="1"/>
        <v>#DIV/0!</v>
      </c>
      <c r="L7" s="95"/>
      <c r="M7" s="96"/>
      <c r="N7" s="96"/>
      <c r="O7" s="96"/>
      <c r="P7" s="96"/>
      <c r="Q7" s="96"/>
      <c r="R7" s="96"/>
      <c r="S7" s="96"/>
      <c r="T7" s="97"/>
      <c r="U7" s="101" t="e">
        <f t="shared" si="0"/>
        <v>#DIV/0!</v>
      </c>
    </row>
    <row r="8" spans="1:21" x14ac:dyDescent="0.2">
      <c r="A8" s="18" t="s">
        <v>7</v>
      </c>
      <c r="B8" s="21">
        <v>23.66</v>
      </c>
      <c r="C8" s="17">
        <v>24.51</v>
      </c>
      <c r="D8" s="17">
        <v>33.520000000000003</v>
      </c>
      <c r="E8" s="17">
        <v>36.64</v>
      </c>
      <c r="F8" s="17">
        <v>45.82</v>
      </c>
      <c r="G8" s="17">
        <v>26.59</v>
      </c>
      <c r="H8" s="17">
        <v>17.86</v>
      </c>
      <c r="I8" s="31">
        <v>0.1</v>
      </c>
      <c r="J8" s="45">
        <v>0.09</v>
      </c>
      <c r="K8" s="72">
        <f t="shared" si="1"/>
        <v>51.048899755501218</v>
      </c>
      <c r="L8" s="95">
        <v>0.9</v>
      </c>
      <c r="M8" s="96">
        <v>0.8</v>
      </c>
      <c r="N8" s="96">
        <v>1.28</v>
      </c>
      <c r="O8" s="96">
        <v>0.48</v>
      </c>
      <c r="P8" s="96">
        <v>0.16</v>
      </c>
      <c r="Q8" s="96">
        <v>0.16</v>
      </c>
      <c r="R8" s="96">
        <v>0.12</v>
      </c>
      <c r="S8" s="96">
        <v>0.1</v>
      </c>
      <c r="T8" s="97">
        <v>0.09</v>
      </c>
      <c r="U8" s="101">
        <f t="shared" si="0"/>
        <v>0.71356079862220145</v>
      </c>
    </row>
    <row r="9" spans="1:21" x14ac:dyDescent="0.2">
      <c r="A9" s="18" t="s">
        <v>8</v>
      </c>
      <c r="B9" s="15"/>
      <c r="C9" s="10"/>
      <c r="D9" s="10"/>
      <c r="E9" s="10"/>
      <c r="F9" s="10"/>
      <c r="G9" s="10"/>
      <c r="H9" s="10"/>
      <c r="I9" s="32"/>
      <c r="J9" s="58"/>
      <c r="K9" s="72" t="e">
        <f t="shared" si="1"/>
        <v>#DIV/0!</v>
      </c>
      <c r="L9" s="95"/>
      <c r="M9" s="96"/>
      <c r="N9" s="96"/>
      <c r="O9" s="96"/>
      <c r="P9" s="96"/>
      <c r="Q9" s="96"/>
      <c r="R9" s="96"/>
      <c r="S9" s="96"/>
      <c r="T9" s="97"/>
      <c r="U9" s="101" t="e">
        <f t="shared" si="0"/>
        <v>#DIV/0!</v>
      </c>
    </row>
    <row r="10" spans="1:21" x14ac:dyDescent="0.2">
      <c r="A10" s="18" t="s">
        <v>9</v>
      </c>
      <c r="B10" s="21">
        <v>7.0000000000000007E-2</v>
      </c>
      <c r="C10" s="17">
        <v>0.24</v>
      </c>
      <c r="D10" s="17">
        <v>0.02</v>
      </c>
      <c r="E10" s="17">
        <v>0.03</v>
      </c>
      <c r="F10" s="17">
        <v>0.02</v>
      </c>
      <c r="G10" s="17">
        <v>0.02</v>
      </c>
      <c r="H10" s="17">
        <v>0.06</v>
      </c>
      <c r="I10" s="31"/>
      <c r="J10" s="45"/>
      <c r="K10" s="72">
        <f t="shared" si="1"/>
        <v>1</v>
      </c>
      <c r="L10" s="95">
        <v>7.0000000000000007E-2</v>
      </c>
      <c r="M10" s="96">
        <v>0.24</v>
      </c>
      <c r="N10" s="96">
        <v>0.02</v>
      </c>
      <c r="O10" s="96">
        <v>0.03</v>
      </c>
      <c r="P10" s="96">
        <v>0.02</v>
      </c>
      <c r="Q10" s="96">
        <v>0.02</v>
      </c>
      <c r="R10" s="96">
        <v>0.06</v>
      </c>
      <c r="S10" s="96"/>
      <c r="T10" s="97"/>
      <c r="U10" s="101">
        <f t="shared" si="0"/>
        <v>-0.26621590370992787</v>
      </c>
    </row>
    <row r="11" spans="1:21" x14ac:dyDescent="0.2">
      <c r="A11" s="18" t="s">
        <v>10</v>
      </c>
      <c r="B11" s="21"/>
      <c r="C11" s="17"/>
      <c r="D11" s="17"/>
      <c r="E11" s="17"/>
      <c r="F11" s="17"/>
      <c r="G11" s="17"/>
      <c r="H11" s="17"/>
      <c r="I11" s="31"/>
      <c r="J11" s="45"/>
      <c r="K11" s="72" t="e">
        <f t="shared" si="1"/>
        <v>#DIV/0!</v>
      </c>
      <c r="L11" s="95"/>
      <c r="M11" s="96"/>
      <c r="N11" s="96"/>
      <c r="O11" s="96"/>
      <c r="P11" s="96"/>
      <c r="Q11" s="96"/>
      <c r="R11" s="96"/>
      <c r="S11" s="96"/>
      <c r="T11" s="97"/>
      <c r="U11" s="101" t="e">
        <f t="shared" si="0"/>
        <v>#DIV/0!</v>
      </c>
    </row>
    <row r="12" spans="1:21" x14ac:dyDescent="0.2">
      <c r="A12" s="18" t="s">
        <v>11</v>
      </c>
      <c r="B12" s="21">
        <v>0.01</v>
      </c>
      <c r="C12" s="17"/>
      <c r="D12" s="17"/>
      <c r="E12" s="17"/>
      <c r="F12" s="17"/>
      <c r="G12" s="17"/>
      <c r="H12" s="17"/>
      <c r="I12" s="31"/>
      <c r="J12" s="45"/>
      <c r="K12" s="72">
        <f t="shared" si="1"/>
        <v>1</v>
      </c>
      <c r="L12" s="95">
        <v>0.01</v>
      </c>
      <c r="M12" s="96"/>
      <c r="N12" s="96"/>
      <c r="O12" s="96"/>
      <c r="P12" s="96"/>
      <c r="Q12" s="96"/>
      <c r="R12" s="96"/>
      <c r="S12" s="96"/>
      <c r="T12" s="97"/>
      <c r="U12" s="101" t="e">
        <f t="shared" si="0"/>
        <v>#DIV/0!</v>
      </c>
    </row>
    <row r="13" spans="1:21" x14ac:dyDescent="0.2">
      <c r="A13" s="18" t="s">
        <v>12</v>
      </c>
      <c r="B13" s="21"/>
      <c r="C13" s="17"/>
      <c r="D13" s="17"/>
      <c r="E13" s="17"/>
      <c r="F13" s="17"/>
      <c r="G13" s="17"/>
      <c r="H13" s="17"/>
      <c r="I13" s="31"/>
      <c r="J13" s="45"/>
      <c r="K13" s="72" t="e">
        <f t="shared" si="1"/>
        <v>#DIV/0!</v>
      </c>
      <c r="L13" s="95"/>
      <c r="M13" s="96"/>
      <c r="N13" s="96"/>
      <c r="O13" s="96"/>
      <c r="P13" s="96"/>
      <c r="Q13" s="96"/>
      <c r="R13" s="96"/>
      <c r="S13" s="96"/>
      <c r="T13" s="97"/>
      <c r="U13" s="101" t="e">
        <f t="shared" si="0"/>
        <v>#DIV/0!</v>
      </c>
    </row>
    <row r="14" spans="1:21" x14ac:dyDescent="0.2">
      <c r="A14" s="18" t="s">
        <v>13</v>
      </c>
      <c r="B14" s="21"/>
      <c r="C14" s="17">
        <v>0.01</v>
      </c>
      <c r="D14" s="17"/>
      <c r="E14" s="17"/>
      <c r="F14" s="17"/>
      <c r="G14" s="17">
        <v>0.01</v>
      </c>
      <c r="H14" s="17">
        <v>7.0000000000000007E-2</v>
      </c>
      <c r="I14" s="31"/>
      <c r="J14" s="45"/>
      <c r="K14" s="72">
        <f t="shared" si="1"/>
        <v>1</v>
      </c>
      <c r="L14" s="95"/>
      <c r="M14" s="96">
        <v>0.01</v>
      </c>
      <c r="N14" s="96"/>
      <c r="O14" s="96"/>
      <c r="P14" s="96"/>
      <c r="Q14" s="96">
        <v>0.01</v>
      </c>
      <c r="R14" s="96">
        <v>7.0000000000000007E-2</v>
      </c>
      <c r="S14" s="96"/>
      <c r="T14" s="97"/>
      <c r="U14" s="101" t="e">
        <f t="shared" si="0"/>
        <v>#DIV/0!</v>
      </c>
    </row>
    <row r="15" spans="1:21" x14ac:dyDescent="0.2">
      <c r="A15" s="18" t="s">
        <v>14</v>
      </c>
      <c r="B15" s="21">
        <v>0.05</v>
      </c>
      <c r="C15" s="17">
        <v>0.02</v>
      </c>
      <c r="D15" s="17">
        <v>0.02</v>
      </c>
      <c r="E15" s="17">
        <v>0.01</v>
      </c>
      <c r="F15" s="17"/>
      <c r="G15" s="17">
        <v>0.01</v>
      </c>
      <c r="H15" s="17"/>
      <c r="I15" s="31"/>
      <c r="J15" s="45"/>
      <c r="K15" s="72">
        <f t="shared" si="1"/>
        <v>1</v>
      </c>
      <c r="L15" s="95">
        <v>0.05</v>
      </c>
      <c r="M15" s="96">
        <v>0.02</v>
      </c>
      <c r="N15" s="96">
        <v>0.02</v>
      </c>
      <c r="O15" s="96">
        <v>0.01</v>
      </c>
      <c r="P15" s="96"/>
      <c r="Q15" s="96">
        <v>0.01</v>
      </c>
      <c r="R15" s="96"/>
      <c r="S15" s="96"/>
      <c r="T15" s="97"/>
      <c r="U15" s="101">
        <f t="shared" si="0"/>
        <v>-0.4527015103901415</v>
      </c>
    </row>
    <row r="16" spans="1:21" x14ac:dyDescent="0.2">
      <c r="A16" s="18" t="s">
        <v>15</v>
      </c>
      <c r="B16" s="21">
        <v>0.1</v>
      </c>
      <c r="C16" s="17">
        <v>0.05</v>
      </c>
      <c r="D16" s="17">
        <v>0.01</v>
      </c>
      <c r="E16" s="17">
        <v>0.02</v>
      </c>
      <c r="F16" s="17">
        <v>0.02</v>
      </c>
      <c r="G16" s="17"/>
      <c r="H16" s="17"/>
      <c r="I16" s="31"/>
      <c r="J16" s="45"/>
      <c r="K16" s="72">
        <f t="shared" si="1"/>
        <v>1</v>
      </c>
      <c r="L16" s="95">
        <v>0.1</v>
      </c>
      <c r="M16" s="96">
        <v>0.05</v>
      </c>
      <c r="N16" s="96">
        <v>0.01</v>
      </c>
      <c r="O16" s="96">
        <v>0.02</v>
      </c>
      <c r="P16" s="96">
        <v>0.02</v>
      </c>
      <c r="Q16" s="96"/>
      <c r="R16" s="96"/>
      <c r="S16" s="96"/>
      <c r="T16" s="97"/>
      <c r="U16" s="101">
        <f t="shared" si="0"/>
        <v>-0.54872242837034968</v>
      </c>
    </row>
    <row r="17" spans="1:21" x14ac:dyDescent="0.2">
      <c r="A17" s="18" t="s">
        <v>16</v>
      </c>
      <c r="B17" s="21">
        <v>0.17</v>
      </c>
      <c r="C17" s="17">
        <v>0.16</v>
      </c>
      <c r="D17" s="17">
        <v>0.33</v>
      </c>
      <c r="E17" s="17">
        <v>0.04</v>
      </c>
      <c r="F17" s="17">
        <v>0.01</v>
      </c>
      <c r="G17" s="17"/>
      <c r="H17" s="17"/>
      <c r="I17" s="31"/>
      <c r="J17" s="45"/>
      <c r="K17" s="72">
        <f t="shared" si="1"/>
        <v>1</v>
      </c>
      <c r="L17" s="95">
        <v>0.17</v>
      </c>
      <c r="M17" s="96">
        <v>0.16</v>
      </c>
      <c r="N17" s="96">
        <v>0.33</v>
      </c>
      <c r="O17" s="96">
        <v>0.04</v>
      </c>
      <c r="P17" s="96">
        <v>0.01</v>
      </c>
      <c r="Q17" s="96"/>
      <c r="R17" s="96"/>
      <c r="S17" s="96"/>
      <c r="T17" s="97"/>
      <c r="U17" s="101">
        <f t="shared" si="0"/>
        <v>0.76795089514165826</v>
      </c>
    </row>
    <row r="18" spans="1:21" x14ac:dyDescent="0.2">
      <c r="A18" s="18" t="s">
        <v>17</v>
      </c>
      <c r="B18" s="21"/>
      <c r="C18" s="17">
        <v>0.01</v>
      </c>
      <c r="D18" s="17"/>
      <c r="E18" s="17">
        <v>0.01</v>
      </c>
      <c r="F18" s="17"/>
      <c r="G18" s="17"/>
      <c r="H18" s="17"/>
      <c r="I18" s="31"/>
      <c r="J18" s="45"/>
      <c r="K18" s="72">
        <f t="shared" si="1"/>
        <v>1</v>
      </c>
      <c r="L18" s="95"/>
      <c r="M18" s="96">
        <v>0.01</v>
      </c>
      <c r="N18" s="96"/>
      <c r="O18" s="96">
        <v>0.01</v>
      </c>
      <c r="P18" s="96"/>
      <c r="Q18" s="96"/>
      <c r="R18" s="96"/>
      <c r="S18" s="96"/>
      <c r="T18" s="97"/>
      <c r="U18" s="101" t="e">
        <f t="shared" si="0"/>
        <v>#DIV/0!</v>
      </c>
    </row>
    <row r="19" spans="1:21" x14ac:dyDescent="0.2">
      <c r="A19" s="18" t="s">
        <v>18</v>
      </c>
      <c r="B19" s="21">
        <v>0.1</v>
      </c>
      <c r="C19" s="17">
        <v>0.09</v>
      </c>
      <c r="D19" s="17">
        <v>0.05</v>
      </c>
      <c r="E19" s="17">
        <v>0.04</v>
      </c>
      <c r="F19" s="17">
        <v>0.04</v>
      </c>
      <c r="G19" s="17">
        <v>0.04</v>
      </c>
      <c r="H19" s="17">
        <v>0.03</v>
      </c>
      <c r="I19" s="31">
        <v>0.03</v>
      </c>
      <c r="J19" s="45">
        <v>0.03</v>
      </c>
      <c r="K19" s="72">
        <f t="shared" si="1"/>
        <v>1</v>
      </c>
      <c r="L19" s="95">
        <v>0.1</v>
      </c>
      <c r="M19" s="96">
        <v>0.09</v>
      </c>
      <c r="N19" s="96">
        <v>0.05</v>
      </c>
      <c r="O19" s="96">
        <v>0.04</v>
      </c>
      <c r="P19" s="96">
        <v>0.04</v>
      </c>
      <c r="Q19" s="96">
        <v>0.04</v>
      </c>
      <c r="R19" s="96">
        <v>0.03</v>
      </c>
      <c r="S19" s="96">
        <v>0.03</v>
      </c>
      <c r="T19" s="97">
        <v>0.03</v>
      </c>
      <c r="U19" s="101">
        <f t="shared" si="0"/>
        <v>-0.33924173214381131</v>
      </c>
    </row>
    <row r="20" spans="1:21" x14ac:dyDescent="0.2">
      <c r="A20" s="18" t="s">
        <v>19</v>
      </c>
      <c r="B20" s="21">
        <v>0.01</v>
      </c>
      <c r="C20" s="17"/>
      <c r="D20" s="17"/>
      <c r="E20" s="17"/>
      <c r="F20" s="17"/>
      <c r="G20" s="17"/>
      <c r="H20" s="17"/>
      <c r="I20" s="31"/>
      <c r="J20" s="45"/>
      <c r="K20" s="72">
        <f t="shared" si="1"/>
        <v>1</v>
      </c>
      <c r="L20" s="95">
        <v>0.01</v>
      </c>
      <c r="M20" s="96"/>
      <c r="N20" s="96"/>
      <c r="O20" s="96"/>
      <c r="P20" s="96"/>
      <c r="Q20" s="96"/>
      <c r="R20" s="96"/>
      <c r="S20" s="96"/>
      <c r="T20" s="97"/>
      <c r="U20" s="101" t="e">
        <f t="shared" si="0"/>
        <v>#DIV/0!</v>
      </c>
    </row>
    <row r="21" spans="1:21" x14ac:dyDescent="0.2">
      <c r="A21" s="18" t="s">
        <v>20</v>
      </c>
      <c r="B21" s="21">
        <v>0.01</v>
      </c>
      <c r="C21" s="17">
        <v>0.01</v>
      </c>
      <c r="D21" s="17">
        <v>0.01</v>
      </c>
      <c r="E21" s="17"/>
      <c r="F21" s="17">
        <v>0.01</v>
      </c>
      <c r="G21" s="17"/>
      <c r="H21" s="17"/>
      <c r="I21" s="31"/>
      <c r="J21" s="45"/>
      <c r="K21" s="72">
        <f t="shared" si="1"/>
        <v>1</v>
      </c>
      <c r="L21" s="95">
        <v>0.01</v>
      </c>
      <c r="M21" s="96">
        <v>0.01</v>
      </c>
      <c r="N21" s="96">
        <v>0.01</v>
      </c>
      <c r="O21" s="96"/>
      <c r="P21" s="96">
        <v>0.01</v>
      </c>
      <c r="Q21" s="96"/>
      <c r="R21" s="96"/>
      <c r="S21" s="96"/>
      <c r="T21" s="97"/>
      <c r="U21" s="101" t="e">
        <f t="shared" si="0"/>
        <v>#DIV/0!</v>
      </c>
    </row>
    <row r="22" spans="1:21" x14ac:dyDescent="0.2">
      <c r="A22" s="18" t="s">
        <v>21</v>
      </c>
      <c r="B22" s="21">
        <v>42413.38</v>
      </c>
      <c r="C22" s="17">
        <v>44315.76</v>
      </c>
      <c r="D22" s="17">
        <v>46825.64</v>
      </c>
      <c r="E22" s="17">
        <v>50191.16</v>
      </c>
      <c r="F22" s="17">
        <v>52431.24</v>
      </c>
      <c r="G22" s="17">
        <v>55431.9</v>
      </c>
      <c r="H22" s="17">
        <v>59673.27</v>
      </c>
      <c r="I22" s="31">
        <v>63223.31</v>
      </c>
      <c r="J22" s="45">
        <v>65073.919999999998</v>
      </c>
      <c r="K22" s="72">
        <f t="shared" si="1"/>
        <v>860.58747106429564</v>
      </c>
      <c r="L22" s="95">
        <v>52.77</v>
      </c>
      <c r="M22" s="96">
        <v>55.93</v>
      </c>
      <c r="N22" s="96">
        <v>72.19</v>
      </c>
      <c r="O22" s="96">
        <v>71.62</v>
      </c>
      <c r="P22" s="96">
        <v>66.33</v>
      </c>
      <c r="Q22" s="96">
        <v>63.45</v>
      </c>
      <c r="R22" s="96">
        <v>66.78</v>
      </c>
      <c r="S22" s="96">
        <v>55.95</v>
      </c>
      <c r="T22" s="97">
        <v>52.25</v>
      </c>
      <c r="U22" s="101">
        <f t="shared" si="0"/>
        <v>0.6286905011221029</v>
      </c>
    </row>
    <row r="23" spans="1:21" x14ac:dyDescent="0.2">
      <c r="A23" s="18" t="s">
        <v>1</v>
      </c>
      <c r="B23" s="21">
        <v>3060.77</v>
      </c>
      <c r="C23" s="17">
        <v>3123.7</v>
      </c>
      <c r="D23" s="17">
        <v>3656.93</v>
      </c>
      <c r="E23" s="17">
        <v>3536.22</v>
      </c>
      <c r="F23" s="17">
        <v>3883.65</v>
      </c>
      <c r="G23" s="17">
        <v>3220.7</v>
      </c>
      <c r="H23" s="17">
        <v>2676.96</v>
      </c>
      <c r="I23" s="31">
        <v>3397.86</v>
      </c>
      <c r="J23" s="45">
        <v>3791.64</v>
      </c>
      <c r="K23" s="72">
        <f t="shared" si="1"/>
        <v>28.518939999060279</v>
      </c>
      <c r="L23" s="95">
        <v>29.76</v>
      </c>
      <c r="M23" s="96">
        <v>87.66</v>
      </c>
      <c r="N23" s="96">
        <v>312.39999999999998</v>
      </c>
      <c r="O23" s="96">
        <v>269.39999999999998</v>
      </c>
      <c r="P23" s="96">
        <v>241.47</v>
      </c>
      <c r="Q23" s="96">
        <v>2.1800000000000002</v>
      </c>
      <c r="R23" s="96">
        <v>1.7</v>
      </c>
      <c r="S23" s="96">
        <v>1.35</v>
      </c>
      <c r="T23" s="97">
        <v>118.23</v>
      </c>
      <c r="U23" s="101">
        <f t="shared" si="0"/>
        <v>0.63727820745649932</v>
      </c>
    </row>
    <row r="24" spans="1:21" x14ac:dyDescent="0.2">
      <c r="A24" s="18" t="s">
        <v>22</v>
      </c>
      <c r="B24" s="21">
        <v>0.02</v>
      </c>
      <c r="C24" s="17"/>
      <c r="D24" s="17"/>
      <c r="E24" s="17"/>
      <c r="F24" s="17"/>
      <c r="G24" s="17"/>
      <c r="H24" s="17"/>
      <c r="I24" s="31">
        <v>0.03</v>
      </c>
      <c r="J24" s="45"/>
      <c r="K24" s="72">
        <f t="shared" si="1"/>
        <v>1</v>
      </c>
      <c r="L24" s="95">
        <v>0.02</v>
      </c>
      <c r="M24" s="96"/>
      <c r="N24" s="96"/>
      <c r="O24" s="96"/>
      <c r="P24" s="96"/>
      <c r="Q24" s="96"/>
      <c r="R24" s="96"/>
      <c r="S24" s="96">
        <v>0.03</v>
      </c>
      <c r="T24" s="97"/>
      <c r="U24" s="101" t="e">
        <f t="shared" si="0"/>
        <v>#DIV/0!</v>
      </c>
    </row>
    <row r="25" spans="1:21" x14ac:dyDescent="0.2">
      <c r="A25" s="18" t="s">
        <v>23</v>
      </c>
      <c r="B25" s="21"/>
      <c r="C25" s="17"/>
      <c r="D25" s="17"/>
      <c r="E25" s="17"/>
      <c r="F25" s="17"/>
      <c r="G25" s="17"/>
      <c r="H25" s="17"/>
      <c r="I25" s="31"/>
      <c r="J25" s="45"/>
      <c r="K25" s="72" t="e">
        <f t="shared" si="1"/>
        <v>#DIV/0!</v>
      </c>
      <c r="L25" s="95"/>
      <c r="M25" s="96"/>
      <c r="N25" s="96"/>
      <c r="O25" s="96"/>
      <c r="P25" s="96"/>
      <c r="Q25" s="96"/>
      <c r="R25" s="96"/>
      <c r="S25" s="96"/>
      <c r="T25" s="97"/>
      <c r="U25" s="101" t="e">
        <f t="shared" si="0"/>
        <v>#DIV/0!</v>
      </c>
    </row>
    <row r="26" spans="1:21" x14ac:dyDescent="0.2">
      <c r="A26" s="18" t="s">
        <v>24</v>
      </c>
      <c r="B26" s="21">
        <v>0.04</v>
      </c>
      <c r="C26" s="17">
        <v>0.02</v>
      </c>
      <c r="D26" s="17">
        <v>0.01</v>
      </c>
      <c r="E26" s="17">
        <v>0.04</v>
      </c>
      <c r="F26" s="17">
        <v>0.04</v>
      </c>
      <c r="G26" s="17"/>
      <c r="H26" s="17"/>
      <c r="I26" s="31">
        <v>0.01</v>
      </c>
      <c r="J26" s="45">
        <v>0.05</v>
      </c>
      <c r="K26" s="72">
        <f t="shared" si="1"/>
        <v>1</v>
      </c>
      <c r="L26" s="95">
        <v>0.04</v>
      </c>
      <c r="M26" s="96">
        <v>0.02</v>
      </c>
      <c r="N26" s="96">
        <v>0.01</v>
      </c>
      <c r="O26" s="96">
        <v>0.04</v>
      </c>
      <c r="P26" s="96">
        <v>0.04</v>
      </c>
      <c r="Q26" s="96"/>
      <c r="R26" s="96"/>
      <c r="S26" s="96">
        <v>0.01</v>
      </c>
      <c r="T26" s="97">
        <v>0.05</v>
      </c>
      <c r="U26" s="101">
        <f t="shared" si="0"/>
        <v>-0.79284659543558433</v>
      </c>
    </row>
    <row r="27" spans="1:21" x14ac:dyDescent="0.2">
      <c r="A27" s="18" t="s">
        <v>25</v>
      </c>
      <c r="B27" s="21">
        <v>7.78</v>
      </c>
      <c r="C27" s="17">
        <v>1.08</v>
      </c>
      <c r="D27" s="17">
        <v>0.17</v>
      </c>
      <c r="E27" s="17">
        <v>0.21</v>
      </c>
      <c r="F27" s="17">
        <v>0.21</v>
      </c>
      <c r="G27" s="17">
        <v>0.42</v>
      </c>
      <c r="H27" s="17">
        <v>0.46</v>
      </c>
      <c r="I27" s="31">
        <v>0.1</v>
      </c>
      <c r="J27" s="45">
        <v>0.37</v>
      </c>
      <c r="K27" s="72">
        <f t="shared" si="1"/>
        <v>1</v>
      </c>
      <c r="L27" s="95">
        <v>7.78</v>
      </c>
      <c r="M27" s="96">
        <v>1.08</v>
      </c>
      <c r="N27" s="96">
        <v>0.17</v>
      </c>
      <c r="O27" s="96">
        <v>0.21</v>
      </c>
      <c r="P27" s="96">
        <v>0.21</v>
      </c>
      <c r="Q27" s="96">
        <v>0.42</v>
      </c>
      <c r="R27" s="96">
        <v>0.46</v>
      </c>
      <c r="S27" s="96">
        <v>0.1</v>
      </c>
      <c r="T27" s="97">
        <v>0.37</v>
      </c>
      <c r="U27" s="101">
        <f t="shared" si="0"/>
        <v>-0.4148606349234743</v>
      </c>
    </row>
    <row r="28" spans="1:21" x14ac:dyDescent="0.2">
      <c r="A28" s="18" t="s">
        <v>26</v>
      </c>
      <c r="B28" s="21">
        <v>0.01</v>
      </c>
      <c r="C28" s="17">
        <v>0.02</v>
      </c>
      <c r="D28" s="17">
        <v>0.02</v>
      </c>
      <c r="E28" s="17">
        <v>0.02</v>
      </c>
      <c r="F28" s="17">
        <v>0.02</v>
      </c>
      <c r="G28" s="17">
        <v>0.01</v>
      </c>
      <c r="H28" s="17"/>
      <c r="I28" s="31"/>
      <c r="J28" s="45"/>
      <c r="K28" s="72">
        <f t="shared" si="1"/>
        <v>1</v>
      </c>
      <c r="L28" s="95">
        <v>0.01</v>
      </c>
      <c r="M28" s="96">
        <v>0.02</v>
      </c>
      <c r="N28" s="96">
        <v>0.02</v>
      </c>
      <c r="O28" s="96">
        <v>0.02</v>
      </c>
      <c r="P28" s="96">
        <v>0.02</v>
      </c>
      <c r="Q28" s="96">
        <v>0.01</v>
      </c>
      <c r="R28" s="96"/>
      <c r="S28" s="96"/>
      <c r="T28" s="97"/>
      <c r="U28" s="101">
        <f t="shared" si="0"/>
        <v>0.38183293848546757</v>
      </c>
    </row>
    <row r="29" spans="1:21" x14ac:dyDescent="0.2">
      <c r="A29" s="18" t="s">
        <v>27</v>
      </c>
      <c r="B29" s="21">
        <v>0.23</v>
      </c>
      <c r="C29" s="17">
        <v>0.24</v>
      </c>
      <c r="D29" s="17">
        <v>0.06</v>
      </c>
      <c r="E29" s="17">
        <v>0.01</v>
      </c>
      <c r="F29" s="17">
        <v>0.01</v>
      </c>
      <c r="G29" s="17"/>
      <c r="H29" s="17">
        <v>0.36</v>
      </c>
      <c r="I29" s="31">
        <v>0.3</v>
      </c>
      <c r="J29" s="45">
        <v>0.21</v>
      </c>
      <c r="K29" s="72">
        <f t="shared" si="1"/>
        <v>1</v>
      </c>
      <c r="L29" s="95">
        <v>0.23</v>
      </c>
      <c r="M29" s="96">
        <v>0.24</v>
      </c>
      <c r="N29" s="96">
        <v>0.06</v>
      </c>
      <c r="O29" s="96">
        <v>0.01</v>
      </c>
      <c r="P29" s="96">
        <v>0.01</v>
      </c>
      <c r="Q29" s="96"/>
      <c r="R29" s="96">
        <v>0.36</v>
      </c>
      <c r="S29" s="96">
        <v>0.3</v>
      </c>
      <c r="T29" s="97">
        <v>0.21</v>
      </c>
      <c r="U29" s="101">
        <f t="shared" si="0"/>
        <v>-0.29057647779384171</v>
      </c>
    </row>
    <row r="30" spans="1:21" x14ac:dyDescent="0.2">
      <c r="A30" s="18" t="s">
        <v>28</v>
      </c>
      <c r="B30" s="21">
        <v>0.01</v>
      </c>
      <c r="C30" s="17">
        <v>0.02</v>
      </c>
      <c r="D30" s="17">
        <v>0.01</v>
      </c>
      <c r="E30" s="17">
        <v>0.01</v>
      </c>
      <c r="F30" s="17">
        <v>0.01</v>
      </c>
      <c r="G30" s="17">
        <v>0.01</v>
      </c>
      <c r="H30" s="17">
        <v>0.01</v>
      </c>
      <c r="I30" s="31"/>
      <c r="J30" s="45"/>
      <c r="K30" s="72">
        <f t="shared" si="1"/>
        <v>1</v>
      </c>
      <c r="L30" s="95">
        <v>0.01</v>
      </c>
      <c r="M30" s="96">
        <v>0.02</v>
      </c>
      <c r="N30" s="96">
        <v>0.01</v>
      </c>
      <c r="O30" s="96">
        <v>0.01</v>
      </c>
      <c r="P30" s="96">
        <v>0.01</v>
      </c>
      <c r="Q30" s="96">
        <v>0.01</v>
      </c>
      <c r="R30" s="96">
        <v>0.01</v>
      </c>
      <c r="S30" s="96"/>
      <c r="T30" s="97"/>
      <c r="U30" s="101">
        <f t="shared" si="0"/>
        <v>-0.16849570289978841</v>
      </c>
    </row>
    <row r="31" spans="1:21" x14ac:dyDescent="0.2">
      <c r="A31" s="18" t="s">
        <v>29</v>
      </c>
      <c r="B31" s="21">
        <v>0.03</v>
      </c>
      <c r="C31" s="17">
        <v>7.0000000000000007E-2</v>
      </c>
      <c r="D31" s="17">
        <v>0.04</v>
      </c>
      <c r="E31" s="17">
        <v>0.03</v>
      </c>
      <c r="F31" s="17">
        <v>0.03</v>
      </c>
      <c r="G31" s="17">
        <v>0.01</v>
      </c>
      <c r="H31" s="17">
        <v>0.01</v>
      </c>
      <c r="I31" s="31"/>
      <c r="J31" s="45"/>
      <c r="K31" s="72">
        <f t="shared" si="1"/>
        <v>1</v>
      </c>
      <c r="L31" s="95">
        <v>0.03</v>
      </c>
      <c r="M31" s="96">
        <v>7.0000000000000007E-2</v>
      </c>
      <c r="N31" s="96">
        <v>0.04</v>
      </c>
      <c r="O31" s="96">
        <v>0.03</v>
      </c>
      <c r="P31" s="96">
        <v>0.03</v>
      </c>
      <c r="Q31" s="96">
        <v>0.01</v>
      </c>
      <c r="R31" s="96">
        <v>0.01</v>
      </c>
      <c r="S31" s="96"/>
      <c r="T31" s="97"/>
      <c r="U31" s="101">
        <f t="shared" si="0"/>
        <v>7.076750007147127E-2</v>
      </c>
    </row>
    <row r="32" spans="1:21" x14ac:dyDescent="0.2">
      <c r="A32" s="18" t="s">
        <v>30</v>
      </c>
      <c r="B32" s="21">
        <v>0.04</v>
      </c>
      <c r="C32" s="17">
        <v>0.15</v>
      </c>
      <c r="D32" s="17">
        <v>0.14000000000000001</v>
      </c>
      <c r="E32" s="17">
        <v>0.08</v>
      </c>
      <c r="F32" s="17">
        <v>0.08</v>
      </c>
      <c r="G32" s="17">
        <v>0.09</v>
      </c>
      <c r="H32" s="17"/>
      <c r="I32" s="31"/>
      <c r="J32" s="45">
        <v>0.01</v>
      </c>
      <c r="K32" s="72">
        <f t="shared" si="1"/>
        <v>1</v>
      </c>
      <c r="L32" s="95">
        <v>0.04</v>
      </c>
      <c r="M32" s="96">
        <v>0.15</v>
      </c>
      <c r="N32" s="96">
        <v>0.14000000000000001</v>
      </c>
      <c r="O32" s="96">
        <v>0.08</v>
      </c>
      <c r="P32" s="96">
        <v>0.08</v>
      </c>
      <c r="Q32" s="96">
        <v>0.09</v>
      </c>
      <c r="R32" s="96"/>
      <c r="S32" s="96"/>
      <c r="T32" s="97">
        <v>0.01</v>
      </c>
      <c r="U32" s="101">
        <f t="shared" si="0"/>
        <v>0.58629211771945478</v>
      </c>
    </row>
    <row r="33" spans="1:21" x14ac:dyDescent="0.2">
      <c r="A33" s="18" t="s">
        <v>31</v>
      </c>
      <c r="B33" s="21">
        <v>7.0000000000000007E-2</v>
      </c>
      <c r="C33" s="17">
        <v>0.16</v>
      </c>
      <c r="D33" s="17">
        <v>0.02</v>
      </c>
      <c r="E33" s="17">
        <v>0.02</v>
      </c>
      <c r="F33" s="17">
        <v>0.02</v>
      </c>
      <c r="G33" s="17">
        <v>0.06</v>
      </c>
      <c r="H33" s="17">
        <v>0.02</v>
      </c>
      <c r="I33" s="31">
        <v>0.01</v>
      </c>
      <c r="J33" s="45">
        <v>0.01</v>
      </c>
      <c r="K33" s="72">
        <f t="shared" si="1"/>
        <v>1</v>
      </c>
      <c r="L33" s="95">
        <v>7.0000000000000007E-2</v>
      </c>
      <c r="M33" s="96">
        <v>0.16</v>
      </c>
      <c r="N33" s="96">
        <v>0.02</v>
      </c>
      <c r="O33" s="96">
        <v>0.02</v>
      </c>
      <c r="P33" s="96">
        <v>0.02</v>
      </c>
      <c r="Q33" s="96">
        <v>0.06</v>
      </c>
      <c r="R33" s="96">
        <v>0.02</v>
      </c>
      <c r="S33" s="96">
        <v>0.01</v>
      </c>
      <c r="T33" s="97">
        <v>0.01</v>
      </c>
      <c r="U33" s="101">
        <f t="shared" si="0"/>
        <v>-0.3129526081887925</v>
      </c>
    </row>
    <row r="34" spans="1:21" x14ac:dyDescent="0.2">
      <c r="A34" s="18" t="s">
        <v>32</v>
      </c>
      <c r="B34" s="21">
        <v>0.01</v>
      </c>
      <c r="C34" s="17">
        <v>0.06</v>
      </c>
      <c r="D34" s="17">
        <v>0.01</v>
      </c>
      <c r="E34" s="17">
        <v>0.01</v>
      </c>
      <c r="F34" s="17">
        <v>0.01</v>
      </c>
      <c r="G34" s="17">
        <v>0.01</v>
      </c>
      <c r="H34" s="17">
        <v>0.01</v>
      </c>
      <c r="I34" s="31">
        <v>0.01</v>
      </c>
      <c r="J34" s="45"/>
      <c r="K34" s="72">
        <f t="shared" si="1"/>
        <v>1</v>
      </c>
      <c r="L34" s="95">
        <v>0.01</v>
      </c>
      <c r="M34" s="96">
        <v>0.06</v>
      </c>
      <c r="N34" s="96">
        <v>0.01</v>
      </c>
      <c r="O34" s="96">
        <v>0.01</v>
      </c>
      <c r="P34" s="96">
        <v>0.01</v>
      </c>
      <c r="Q34" s="96">
        <v>0.01</v>
      </c>
      <c r="R34" s="96">
        <v>0.01</v>
      </c>
      <c r="S34" s="96">
        <v>0.01</v>
      </c>
      <c r="T34" s="97"/>
      <c r="U34" s="101">
        <f t="shared" si="0"/>
        <v>-0.16849570289978841</v>
      </c>
    </row>
    <row r="35" spans="1:21" x14ac:dyDescent="0.2">
      <c r="A35" s="18" t="s">
        <v>33</v>
      </c>
      <c r="B35" s="21">
        <v>7.0000000000000007E-2</v>
      </c>
      <c r="C35" s="17">
        <v>7.0000000000000007E-2</v>
      </c>
      <c r="D35" s="17">
        <v>0.01</v>
      </c>
      <c r="E35" s="17"/>
      <c r="F35" s="17"/>
      <c r="G35" s="17">
        <v>0.02</v>
      </c>
      <c r="H35" s="17">
        <v>0.01</v>
      </c>
      <c r="I35" s="31"/>
      <c r="J35" s="45"/>
      <c r="K35" s="72">
        <f t="shared" si="1"/>
        <v>1</v>
      </c>
      <c r="L35" s="95">
        <v>7.0000000000000007E-2</v>
      </c>
      <c r="M35" s="96">
        <v>7.0000000000000007E-2</v>
      </c>
      <c r="N35" s="96">
        <v>0.01</v>
      </c>
      <c r="O35" s="96"/>
      <c r="P35" s="96"/>
      <c r="Q35" s="96">
        <v>0.02</v>
      </c>
      <c r="R35" s="96">
        <v>0.01</v>
      </c>
      <c r="S35" s="96"/>
      <c r="T35" s="97"/>
      <c r="U35" s="101">
        <f t="shared" si="0"/>
        <v>-0.98878510039470591</v>
      </c>
    </row>
    <row r="36" spans="1:21" x14ac:dyDescent="0.2">
      <c r="A36" s="18" t="s">
        <v>34</v>
      </c>
      <c r="B36" s="21"/>
      <c r="C36" s="17"/>
      <c r="D36" s="17"/>
      <c r="E36" s="17">
        <v>0.01</v>
      </c>
      <c r="F36" s="17">
        <v>0.01</v>
      </c>
      <c r="G36" s="17"/>
      <c r="H36" s="17"/>
      <c r="I36" s="31"/>
      <c r="J36" s="45"/>
      <c r="K36" s="72">
        <f t="shared" si="1"/>
        <v>1</v>
      </c>
      <c r="L36" s="95"/>
      <c r="M36" s="96"/>
      <c r="N36" s="96"/>
      <c r="O36" s="96">
        <v>0.01</v>
      </c>
      <c r="P36" s="96">
        <v>0.01</v>
      </c>
      <c r="Q36" s="96"/>
      <c r="R36" s="96"/>
      <c r="S36" s="96"/>
      <c r="T36" s="97"/>
      <c r="U36" s="101" t="e">
        <f t="shared" si="0"/>
        <v>#DIV/0!</v>
      </c>
    </row>
    <row r="37" spans="1:21" x14ac:dyDescent="0.2">
      <c r="A37" s="18" t="s">
        <v>35</v>
      </c>
      <c r="B37" s="21"/>
      <c r="C37" s="17">
        <v>0.01</v>
      </c>
      <c r="D37" s="17">
        <v>0.01</v>
      </c>
      <c r="E37" s="17">
        <v>0.01</v>
      </c>
      <c r="F37" s="17">
        <v>0.01</v>
      </c>
      <c r="G37" s="17">
        <v>0.01</v>
      </c>
      <c r="H37" s="17"/>
      <c r="I37" s="31"/>
      <c r="J37" s="45"/>
      <c r="K37" s="72">
        <f t="shared" si="1"/>
        <v>1</v>
      </c>
      <c r="L37" s="95"/>
      <c r="M37" s="96">
        <v>0.01</v>
      </c>
      <c r="N37" s="96">
        <v>0.01</v>
      </c>
      <c r="O37" s="96">
        <v>0.01</v>
      </c>
      <c r="P37" s="96">
        <v>0.01</v>
      </c>
      <c r="Q37" s="96">
        <v>0.01</v>
      </c>
      <c r="R37" s="96"/>
      <c r="S37" s="96"/>
      <c r="T37" s="97"/>
      <c r="U37" s="101" t="e">
        <f t="shared" si="0"/>
        <v>#DIV/0!</v>
      </c>
    </row>
    <row r="38" spans="1:21" x14ac:dyDescent="0.2">
      <c r="A38" s="18" t="s">
        <v>36</v>
      </c>
      <c r="B38" s="21"/>
      <c r="C38" s="17"/>
      <c r="D38" s="17"/>
      <c r="E38" s="17"/>
      <c r="F38" s="17"/>
      <c r="G38" s="17"/>
      <c r="H38" s="17"/>
      <c r="I38" s="31"/>
      <c r="J38" s="45"/>
      <c r="K38" s="72" t="e">
        <f t="shared" si="1"/>
        <v>#DIV/0!</v>
      </c>
      <c r="L38" s="95"/>
      <c r="M38" s="96"/>
      <c r="N38" s="96"/>
      <c r="O38" s="96"/>
      <c r="P38" s="96"/>
      <c r="Q38" s="96"/>
      <c r="R38" s="96"/>
      <c r="S38" s="96"/>
      <c r="T38" s="97"/>
      <c r="U38" s="101" t="e">
        <f t="shared" si="0"/>
        <v>#DIV/0!</v>
      </c>
    </row>
    <row r="39" spans="1:21" x14ac:dyDescent="0.2">
      <c r="A39" s="18" t="s">
        <v>37</v>
      </c>
      <c r="B39" s="21"/>
      <c r="C39" s="17"/>
      <c r="D39" s="17"/>
      <c r="E39" s="17"/>
      <c r="F39" s="17"/>
      <c r="G39" s="17"/>
      <c r="H39" s="17"/>
      <c r="I39" s="31"/>
      <c r="J39" s="45"/>
      <c r="K39" s="72" t="e">
        <f t="shared" si="1"/>
        <v>#DIV/0!</v>
      </c>
      <c r="L39" s="95"/>
      <c r="M39" s="96"/>
      <c r="N39" s="96"/>
      <c r="O39" s="96"/>
      <c r="P39" s="96"/>
      <c r="Q39" s="96"/>
      <c r="R39" s="96"/>
      <c r="S39" s="96"/>
      <c r="T39" s="97"/>
      <c r="U39" s="101" t="e">
        <f t="shared" si="0"/>
        <v>#DIV/0!</v>
      </c>
    </row>
    <row r="40" spans="1:21" x14ac:dyDescent="0.2">
      <c r="A40" s="18" t="s">
        <v>38</v>
      </c>
      <c r="B40" s="21"/>
      <c r="C40" s="17">
        <v>0.01</v>
      </c>
      <c r="D40" s="17">
        <v>0.01</v>
      </c>
      <c r="E40" s="17"/>
      <c r="F40" s="17"/>
      <c r="G40" s="17"/>
      <c r="H40" s="17"/>
      <c r="I40" s="31">
        <v>0.01</v>
      </c>
      <c r="J40" s="45"/>
      <c r="K40" s="72">
        <f t="shared" si="1"/>
        <v>1</v>
      </c>
      <c r="L40" s="95"/>
      <c r="M40" s="96">
        <v>0.01</v>
      </c>
      <c r="N40" s="96">
        <v>0.01</v>
      </c>
      <c r="O40" s="96"/>
      <c r="P40" s="96"/>
      <c r="Q40" s="96"/>
      <c r="R40" s="96"/>
      <c r="S40" s="96">
        <v>0.01</v>
      </c>
      <c r="T40" s="97"/>
      <c r="U40" s="101" t="e">
        <f t="shared" si="0"/>
        <v>#DIV/0!</v>
      </c>
    </row>
    <row r="41" spans="1:21" x14ac:dyDescent="0.2">
      <c r="A41" s="18" t="s">
        <v>39</v>
      </c>
      <c r="B41" s="21">
        <v>2.46</v>
      </c>
      <c r="C41" s="17">
        <v>2.25</v>
      </c>
      <c r="D41" s="17">
        <v>0.33</v>
      </c>
      <c r="E41" s="17">
        <v>0.27</v>
      </c>
      <c r="F41" s="17">
        <v>0.26</v>
      </c>
      <c r="G41" s="17">
        <v>0.2</v>
      </c>
      <c r="H41" s="17">
        <v>0.21</v>
      </c>
      <c r="I41" s="31">
        <v>0.17</v>
      </c>
      <c r="J41" s="45">
        <v>0.16</v>
      </c>
      <c r="K41" s="72">
        <f t="shared" si="1"/>
        <v>3.9437500000000005</v>
      </c>
      <c r="L41" s="95">
        <v>0.12</v>
      </c>
      <c r="M41" s="96">
        <v>0.15</v>
      </c>
      <c r="N41" s="96">
        <v>0.15</v>
      </c>
      <c r="O41" s="96">
        <v>0.18</v>
      </c>
      <c r="P41" s="96">
        <v>0.26</v>
      </c>
      <c r="Q41" s="96">
        <v>0.2</v>
      </c>
      <c r="R41" s="96">
        <v>0.21</v>
      </c>
      <c r="S41" s="96">
        <v>0.17</v>
      </c>
      <c r="T41" s="97">
        <v>0.16</v>
      </c>
      <c r="U41" s="101">
        <f t="shared" si="0"/>
        <v>-0.2845389718076875</v>
      </c>
    </row>
    <row r="42" spans="1:21" x14ac:dyDescent="0.2">
      <c r="A42" s="18" t="s">
        <v>40</v>
      </c>
      <c r="B42" s="21"/>
      <c r="C42" s="17"/>
      <c r="D42" s="17"/>
      <c r="E42" s="17"/>
      <c r="F42" s="17"/>
      <c r="G42" s="17"/>
      <c r="H42" s="17"/>
      <c r="I42" s="31"/>
      <c r="J42" s="45"/>
      <c r="K42" s="72" t="e">
        <f t="shared" si="1"/>
        <v>#DIV/0!</v>
      </c>
      <c r="L42" s="95"/>
      <c r="M42" s="96"/>
      <c r="N42" s="96"/>
      <c r="O42" s="96"/>
      <c r="P42" s="96"/>
      <c r="Q42" s="96"/>
      <c r="R42" s="96"/>
      <c r="S42" s="96"/>
      <c r="T42" s="97"/>
      <c r="U42" s="101"/>
    </row>
    <row r="43" spans="1:21" x14ac:dyDescent="0.2">
      <c r="A43" s="18" t="s">
        <v>41</v>
      </c>
      <c r="B43" s="22"/>
      <c r="C43" s="23"/>
      <c r="D43" s="23"/>
      <c r="E43" s="23"/>
      <c r="F43" s="23"/>
      <c r="G43" s="23"/>
      <c r="H43" s="23"/>
      <c r="I43" s="33"/>
      <c r="J43" s="46">
        <v>0.03</v>
      </c>
      <c r="K43" s="72">
        <f t="shared" si="1"/>
        <v>0.96103170493522316</v>
      </c>
      <c r="L43" s="98">
        <v>6.082259544299332E-4</v>
      </c>
      <c r="M43" s="99">
        <v>6.082259544299332E-4</v>
      </c>
      <c r="N43" s="99"/>
      <c r="O43" s="99"/>
      <c r="P43" s="99"/>
      <c r="Q43" s="99"/>
      <c r="R43" s="99"/>
      <c r="S43" s="99"/>
      <c r="T43" s="100">
        <v>0.03</v>
      </c>
      <c r="U43" s="101"/>
    </row>
    <row r="44" spans="1:21" x14ac:dyDescent="0.2">
      <c r="A44" s="47" t="s">
        <v>191</v>
      </c>
      <c r="B44" s="81"/>
      <c r="C44" s="48"/>
      <c r="D44" s="48"/>
      <c r="E44" s="48"/>
      <c r="F44" s="48"/>
      <c r="G44" s="48"/>
      <c r="H44" s="48"/>
      <c r="I44" s="48"/>
      <c r="J44" s="49"/>
      <c r="K44" s="50"/>
      <c r="L44" s="89">
        <v>36.380000000000003</v>
      </c>
      <c r="M44" s="90">
        <v>88.78</v>
      </c>
      <c r="N44" s="90">
        <v>363.03</v>
      </c>
      <c r="O44" s="90">
        <v>135.66</v>
      </c>
      <c r="P44" s="90">
        <v>26.98</v>
      </c>
      <c r="Q44" s="90"/>
      <c r="R44" s="90"/>
      <c r="S44" s="90"/>
      <c r="T44" s="91"/>
      <c r="U44" s="102"/>
    </row>
    <row r="45" spans="1:21" x14ac:dyDescent="0.2">
      <c r="A45" s="82" t="s">
        <v>195</v>
      </c>
      <c r="B45" s="66"/>
      <c r="C45" s="66"/>
      <c r="D45" s="66"/>
      <c r="E45" s="66"/>
      <c r="F45" s="66"/>
      <c r="G45" s="66"/>
      <c r="H45" s="66"/>
      <c r="I45" s="66"/>
      <c r="J45" s="66"/>
      <c r="L45" s="38"/>
      <c r="M45" s="38"/>
      <c r="N45" s="38"/>
      <c r="O45" s="38"/>
      <c r="P45" s="38"/>
      <c r="Q45" s="38"/>
      <c r="R45" s="38"/>
      <c r="S45" s="38"/>
      <c r="T45" s="38"/>
    </row>
    <row r="46" spans="1:21" x14ac:dyDescent="0.2">
      <c r="A46" s="1" t="s">
        <v>72</v>
      </c>
      <c r="B46" s="4">
        <v>2012</v>
      </c>
      <c r="C46" s="4">
        <v>2013</v>
      </c>
      <c r="D46" s="4">
        <v>2014</v>
      </c>
      <c r="E46" s="4">
        <v>2015</v>
      </c>
      <c r="F46" s="4">
        <v>2016</v>
      </c>
      <c r="G46" s="4">
        <v>2017</v>
      </c>
      <c r="H46" s="4">
        <v>2018</v>
      </c>
      <c r="I46" s="34">
        <v>2019</v>
      </c>
      <c r="J46" s="35">
        <v>2020</v>
      </c>
    </row>
    <row r="47" spans="1:21" x14ac:dyDescent="0.2">
      <c r="A47" s="27" t="s">
        <v>140</v>
      </c>
      <c r="B47" s="36">
        <v>46684.7</v>
      </c>
      <c r="C47" s="36">
        <v>48670.9</v>
      </c>
      <c r="D47" s="36">
        <v>51744.6</v>
      </c>
      <c r="E47" s="36">
        <v>54593.5</v>
      </c>
      <c r="F47" s="36">
        <v>57332.3</v>
      </c>
      <c r="G47" s="36">
        <v>59969</v>
      </c>
      <c r="H47" s="36">
        <v>63849.2</v>
      </c>
      <c r="I47" s="31">
        <v>68007.5</v>
      </c>
      <c r="J47" s="31">
        <v>69969.600000000006</v>
      </c>
    </row>
    <row r="48" spans="1:21" x14ac:dyDescent="0.2">
      <c r="A48" s="28" t="s">
        <v>141</v>
      </c>
      <c r="B48" s="3">
        <v>20747.8</v>
      </c>
      <c r="C48" s="3">
        <v>20991.9</v>
      </c>
      <c r="D48" s="3">
        <v>21142.9</v>
      </c>
      <c r="E48" s="3">
        <v>21455.599999999999</v>
      </c>
      <c r="F48" s="3">
        <v>19968.5</v>
      </c>
      <c r="G48" s="3">
        <v>19150.599999999999</v>
      </c>
      <c r="H48" s="3">
        <v>18932.400000000001</v>
      </c>
      <c r="I48" s="31">
        <v>19101.400000000001</v>
      </c>
      <c r="J48" s="31">
        <v>19476.900000000001</v>
      </c>
    </row>
    <row r="49" spans="1:10" x14ac:dyDescent="0.2">
      <c r="A49" s="28" t="s">
        <v>120</v>
      </c>
      <c r="B49" s="3">
        <v>27102.7</v>
      </c>
      <c r="C49" s="3">
        <v>28174.2</v>
      </c>
      <c r="D49" s="3">
        <v>30837.4</v>
      </c>
      <c r="E49" s="3">
        <v>33548.300000000003</v>
      </c>
      <c r="F49" s="3">
        <v>38100.699999999997</v>
      </c>
      <c r="G49" s="3">
        <v>41946.2</v>
      </c>
      <c r="H49" s="3">
        <v>46188.5</v>
      </c>
      <c r="I49" s="31">
        <v>50567.6</v>
      </c>
      <c r="J49" s="31">
        <v>54200.7</v>
      </c>
    </row>
    <row r="50" spans="1:10" x14ac:dyDescent="0.2">
      <c r="A50" s="28" t="s">
        <v>121</v>
      </c>
      <c r="B50" s="3">
        <v>243.2</v>
      </c>
      <c r="C50" s="3">
        <v>161.69999999999999</v>
      </c>
      <c r="D50" s="3">
        <v>60</v>
      </c>
      <c r="E50" s="3">
        <v>286.60000000000002</v>
      </c>
      <c r="F50" s="3">
        <v>294.10000000000002</v>
      </c>
      <c r="G50" s="3">
        <v>486.1</v>
      </c>
      <c r="H50" s="3">
        <v>262.7</v>
      </c>
      <c r="I50" s="31">
        <v>81</v>
      </c>
      <c r="J50" s="31">
        <v>163.80000000000001</v>
      </c>
    </row>
    <row r="51" spans="1:10" x14ac:dyDescent="0.2">
      <c r="A51" s="28" t="s">
        <v>122</v>
      </c>
      <c r="B51" s="3">
        <v>-922.6</v>
      </c>
      <c r="C51" s="3">
        <v>-333.4</v>
      </c>
      <c r="D51" s="3">
        <v>-175.7</v>
      </c>
      <c r="E51" s="3">
        <v>-123.8</v>
      </c>
      <c r="F51" s="3">
        <v>-442.8</v>
      </c>
      <c r="G51" s="3">
        <v>-641.79999999999995</v>
      </c>
      <c r="H51" s="3">
        <v>-1009.1</v>
      </c>
      <c r="I51" s="31">
        <v>-1580.5</v>
      </c>
      <c r="J51" s="31">
        <v>-3544.1</v>
      </c>
    </row>
    <row r="52" spans="1:10" x14ac:dyDescent="0.2">
      <c r="A52" s="29" t="s">
        <v>142</v>
      </c>
      <c r="B52" s="3">
        <v>46678.9</v>
      </c>
      <c r="C52" s="3">
        <v>48652.2</v>
      </c>
      <c r="D52" s="3">
        <v>51597</v>
      </c>
      <c r="E52" s="3">
        <v>54788.3</v>
      </c>
      <c r="F52" s="3">
        <v>57125.9</v>
      </c>
      <c r="G52" s="3">
        <v>59402.2</v>
      </c>
      <c r="H52" s="3">
        <v>63004.3</v>
      </c>
      <c r="I52" s="31">
        <v>67268.3</v>
      </c>
      <c r="J52" s="31">
        <v>69477.100000000006</v>
      </c>
    </row>
    <row r="53" spans="1:10" x14ac:dyDescent="0.2">
      <c r="A53" s="28" t="s">
        <v>143</v>
      </c>
      <c r="B53" s="2"/>
      <c r="C53" s="2"/>
      <c r="D53" s="2"/>
      <c r="E53" s="2"/>
      <c r="F53" s="2"/>
      <c r="G53" s="2"/>
      <c r="H53" s="2"/>
      <c r="I53" s="32"/>
      <c r="J53" s="32"/>
    </row>
    <row r="54" spans="1:10" x14ac:dyDescent="0.2">
      <c r="A54" s="28" t="s">
        <v>144</v>
      </c>
      <c r="B54" s="2"/>
      <c r="C54" s="2"/>
      <c r="D54" s="2"/>
      <c r="E54" s="2"/>
      <c r="F54" s="2"/>
      <c r="G54" s="2"/>
      <c r="H54" s="2"/>
      <c r="I54" s="32"/>
      <c r="J54" s="32"/>
    </row>
    <row r="55" spans="1:10" x14ac:dyDescent="0.2">
      <c r="A55" s="28" t="s">
        <v>145</v>
      </c>
      <c r="B55" s="3">
        <v>46559.5</v>
      </c>
      <c r="C55" s="3">
        <v>48503.4</v>
      </c>
      <c r="D55" s="3">
        <v>51552.1</v>
      </c>
      <c r="E55" s="3">
        <v>54752.4</v>
      </c>
      <c r="F55" s="3">
        <v>57103.6</v>
      </c>
      <c r="G55" s="3">
        <v>59393.5</v>
      </c>
      <c r="H55" s="3">
        <v>62995.5</v>
      </c>
      <c r="I55" s="31">
        <v>67259.100000000006</v>
      </c>
      <c r="J55" s="31">
        <v>69476.5</v>
      </c>
    </row>
    <row r="56" spans="1:10" x14ac:dyDescent="0.2">
      <c r="A56" s="28" t="s">
        <v>146</v>
      </c>
      <c r="B56" s="2"/>
      <c r="C56" s="2"/>
      <c r="D56" s="2"/>
      <c r="E56" s="2"/>
      <c r="F56" s="2"/>
      <c r="G56" s="2"/>
      <c r="H56" s="2"/>
      <c r="I56" s="32"/>
      <c r="J56" s="32"/>
    </row>
    <row r="57" spans="1:10" x14ac:dyDescent="0.2">
      <c r="A57" s="28" t="s">
        <v>147</v>
      </c>
      <c r="B57" s="3">
        <v>119.4</v>
      </c>
      <c r="C57" s="3">
        <v>148.69999999999999</v>
      </c>
      <c r="D57" s="3">
        <v>44.9</v>
      </c>
      <c r="E57" s="3">
        <v>35.9</v>
      </c>
      <c r="F57" s="3">
        <v>22.3</v>
      </c>
      <c r="G57" s="3">
        <v>8.6999999999999993</v>
      </c>
      <c r="H57" s="3">
        <v>8.8000000000000007</v>
      </c>
      <c r="I57" s="31">
        <v>9.1999999999999993</v>
      </c>
      <c r="J57" s="31">
        <v>0.6</v>
      </c>
    </row>
    <row r="58" spans="1:10" x14ac:dyDescent="0.2">
      <c r="A58" s="28" t="s">
        <v>148</v>
      </c>
      <c r="B58" s="2"/>
      <c r="C58" s="2"/>
      <c r="D58" s="2"/>
      <c r="E58" s="2"/>
      <c r="F58" s="2"/>
      <c r="G58" s="2"/>
      <c r="H58" s="2"/>
      <c r="I58" s="32"/>
      <c r="J58" s="32"/>
    </row>
    <row r="59" spans="1:10" x14ac:dyDescent="0.2">
      <c r="A59" s="28" t="s">
        <v>149</v>
      </c>
      <c r="B59" s="2"/>
      <c r="C59" s="2"/>
      <c r="D59" s="2"/>
      <c r="E59" s="2"/>
      <c r="F59" s="2"/>
      <c r="G59" s="2"/>
      <c r="H59" s="2"/>
      <c r="I59" s="32"/>
      <c r="J59" s="32"/>
    </row>
    <row r="60" spans="1:10" x14ac:dyDescent="0.2">
      <c r="A60" s="28" t="s">
        <v>150</v>
      </c>
      <c r="B60" s="2"/>
      <c r="C60" s="2"/>
      <c r="D60" s="2"/>
      <c r="E60" s="2"/>
      <c r="F60" s="2"/>
      <c r="G60" s="2"/>
      <c r="H60" s="2"/>
      <c r="I60" s="32"/>
      <c r="J60" s="32"/>
    </row>
    <row r="61" spans="1:10" x14ac:dyDescent="0.2">
      <c r="A61" s="28" t="s">
        <v>151</v>
      </c>
      <c r="B61" s="2"/>
      <c r="C61" s="2"/>
      <c r="D61" s="2"/>
      <c r="E61" s="2"/>
      <c r="F61" s="2"/>
      <c r="G61" s="2"/>
      <c r="H61" s="2"/>
      <c r="I61" s="32"/>
      <c r="J61" s="32"/>
    </row>
    <row r="62" spans="1:10" x14ac:dyDescent="0.2">
      <c r="A62" s="28" t="s">
        <v>152</v>
      </c>
      <c r="B62" s="3">
        <v>555.5</v>
      </c>
      <c r="C62" s="3">
        <v>629.4</v>
      </c>
      <c r="D62" s="3">
        <v>855.9</v>
      </c>
      <c r="E62" s="3">
        <v>782.7</v>
      </c>
      <c r="F62" s="3">
        <v>630.1</v>
      </c>
      <c r="G62" s="3">
        <v>364.7</v>
      </c>
      <c r="H62" s="3">
        <v>348.3</v>
      </c>
      <c r="I62" s="31">
        <v>326.5</v>
      </c>
      <c r="J62" s="31">
        <v>419</v>
      </c>
    </row>
    <row r="63" spans="1:10" x14ac:dyDescent="0.2">
      <c r="A63" s="28" t="s">
        <v>162</v>
      </c>
      <c r="B63" s="3">
        <v>555.5</v>
      </c>
      <c r="C63" s="3">
        <v>629.4</v>
      </c>
      <c r="D63" s="3">
        <v>855.9</v>
      </c>
      <c r="E63" s="3">
        <v>782.7</v>
      </c>
      <c r="F63" s="3">
        <v>630.1</v>
      </c>
      <c r="G63" s="3">
        <v>364.7</v>
      </c>
      <c r="H63" s="3">
        <v>348.3</v>
      </c>
      <c r="I63" s="31">
        <v>326.5</v>
      </c>
      <c r="J63" s="31">
        <v>419</v>
      </c>
    </row>
    <row r="64" spans="1:10" x14ac:dyDescent="0.2">
      <c r="A64" s="28" t="s">
        <v>154</v>
      </c>
      <c r="B64" s="2"/>
      <c r="C64" s="2"/>
      <c r="D64" s="2"/>
      <c r="E64" s="2"/>
      <c r="F64" s="2"/>
      <c r="G64" s="2"/>
      <c r="H64" s="2"/>
      <c r="I64" s="32"/>
      <c r="J64" s="32"/>
    </row>
    <row r="65" spans="1:10" x14ac:dyDescent="0.2">
      <c r="A65" s="28" t="s">
        <v>163</v>
      </c>
      <c r="B65" s="3">
        <v>45945.7</v>
      </c>
      <c r="C65" s="3">
        <v>47810.5</v>
      </c>
      <c r="D65" s="3">
        <v>50633.3</v>
      </c>
      <c r="E65" s="3">
        <v>53918.400000000001</v>
      </c>
      <c r="F65" s="3">
        <v>56455.4</v>
      </c>
      <c r="G65" s="3">
        <v>58991.5</v>
      </c>
      <c r="H65" s="3">
        <v>62627.7</v>
      </c>
      <c r="I65" s="31">
        <v>66907.899999999994</v>
      </c>
      <c r="J65" s="31">
        <v>69040.5</v>
      </c>
    </row>
    <row r="66" spans="1:10" x14ac:dyDescent="0.2">
      <c r="A66" s="28" t="s">
        <v>166</v>
      </c>
      <c r="B66" s="3">
        <v>10.9</v>
      </c>
      <c r="C66" s="3">
        <v>10.4</v>
      </c>
      <c r="D66" s="3">
        <v>8.9</v>
      </c>
      <c r="E66" s="3">
        <v>12.5</v>
      </c>
      <c r="F66" s="3">
        <v>13.1</v>
      </c>
      <c r="G66" s="3">
        <v>14.2</v>
      </c>
      <c r="H66" s="3">
        <v>15.3</v>
      </c>
      <c r="I66" s="31">
        <v>16</v>
      </c>
      <c r="J66" s="31">
        <v>16.5</v>
      </c>
    </row>
    <row r="67" spans="1:10" x14ac:dyDescent="0.2">
      <c r="A67" s="28" t="s">
        <v>167</v>
      </c>
      <c r="B67" s="3">
        <v>1.4</v>
      </c>
      <c r="C67" s="3">
        <v>3.4</v>
      </c>
      <c r="D67" s="3">
        <v>7</v>
      </c>
      <c r="E67" s="3">
        <v>6.7</v>
      </c>
      <c r="F67" s="2"/>
      <c r="G67" s="2"/>
      <c r="H67" s="2"/>
      <c r="I67" s="32"/>
      <c r="J67" s="32"/>
    </row>
    <row r="68" spans="1:10" x14ac:dyDescent="0.2">
      <c r="A68" s="28" t="s">
        <v>168</v>
      </c>
      <c r="B68" s="3">
        <v>45933.5</v>
      </c>
      <c r="C68" s="3">
        <v>47796.7</v>
      </c>
      <c r="D68" s="3">
        <v>50617.4</v>
      </c>
      <c r="E68" s="3">
        <v>53899.199999999997</v>
      </c>
      <c r="F68" s="3">
        <v>56442.3</v>
      </c>
      <c r="G68" s="3">
        <v>58977.3</v>
      </c>
      <c r="H68" s="3">
        <v>62612.4</v>
      </c>
      <c r="I68" s="31">
        <v>66891.899999999994</v>
      </c>
      <c r="J68" s="31">
        <v>69023.899999999994</v>
      </c>
    </row>
    <row r="69" spans="1:10" x14ac:dyDescent="0.2">
      <c r="A69" s="28" t="s">
        <v>169</v>
      </c>
      <c r="B69" s="3">
        <v>177.7</v>
      </c>
      <c r="C69" s="3">
        <v>212.2</v>
      </c>
      <c r="D69" s="3">
        <v>107.8</v>
      </c>
      <c r="E69" s="3">
        <v>87.2</v>
      </c>
      <c r="F69" s="3">
        <v>40.4</v>
      </c>
      <c r="G69" s="3">
        <v>46</v>
      </c>
      <c r="H69" s="3">
        <v>28.3</v>
      </c>
      <c r="I69" s="31">
        <v>33.799999999999997</v>
      </c>
      <c r="J69" s="31">
        <v>17.600000000000001</v>
      </c>
    </row>
    <row r="70" spans="1:10" x14ac:dyDescent="0.2">
      <c r="A70" s="30" t="s">
        <v>139</v>
      </c>
      <c r="B70" s="37">
        <v>5.8</v>
      </c>
      <c r="C70" s="37">
        <v>18.7</v>
      </c>
      <c r="D70" s="37">
        <v>147.69999999999999</v>
      </c>
      <c r="E70" s="37">
        <v>-194.8</v>
      </c>
      <c r="F70" s="37">
        <v>206.4</v>
      </c>
      <c r="G70" s="37">
        <v>566.79999999999995</v>
      </c>
      <c r="H70" s="37">
        <v>844.8</v>
      </c>
      <c r="I70" s="33">
        <v>739.2</v>
      </c>
      <c r="J70" s="33">
        <v>492.5</v>
      </c>
    </row>
  </sheetData>
  <mergeCells count="2">
    <mergeCell ref="B1:J1"/>
    <mergeCell ref="L1:T1"/>
  </mergeCells>
  <phoneticPr fontId="3" type="noConversion"/>
  <conditionalFormatting sqref="K3:K43">
    <cfRule type="cellIs" dxfId="9" priority="2" operator="greaterThan">
      <formula>1</formula>
    </cfRule>
  </conditionalFormatting>
  <conditionalFormatting sqref="U3:U4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589EB-74E9-4C89-B1ED-59871A2A7D14}">
  <sheetPr codeName="Sheet8"/>
  <dimension ref="A1:U61"/>
  <sheetViews>
    <sheetView zoomScale="85" zoomScaleNormal="85" workbookViewId="0">
      <selection sqref="A1:XFD2"/>
    </sheetView>
  </sheetViews>
  <sheetFormatPr defaultRowHeight="14.25" x14ac:dyDescent="0.2"/>
  <cols>
    <col min="1" max="1" width="36.625" bestFit="1" customWidth="1"/>
    <col min="2" max="21" width="10" customWidth="1"/>
    <col min="233" max="233" width="28" customWidth="1"/>
    <col min="234" max="234" width="76" customWidth="1"/>
    <col min="235" max="236" width="14" customWidth="1"/>
    <col min="237" max="248" width="15" customWidth="1"/>
    <col min="489" max="489" width="28" customWidth="1"/>
    <col min="490" max="490" width="76" customWidth="1"/>
    <col min="491" max="492" width="14" customWidth="1"/>
    <col min="493" max="504" width="15" customWidth="1"/>
    <col min="745" max="745" width="28" customWidth="1"/>
    <col min="746" max="746" width="76" customWidth="1"/>
    <col min="747" max="748" width="14" customWidth="1"/>
    <col min="749" max="760" width="15" customWidth="1"/>
    <col min="1001" max="1001" width="28" customWidth="1"/>
    <col min="1002" max="1002" width="76" customWidth="1"/>
    <col min="1003" max="1004" width="14" customWidth="1"/>
    <col min="1005" max="1016" width="15" customWidth="1"/>
    <col min="1257" max="1257" width="28" customWidth="1"/>
    <col min="1258" max="1258" width="76" customWidth="1"/>
    <col min="1259" max="1260" width="14" customWidth="1"/>
    <col min="1261" max="1272" width="15" customWidth="1"/>
    <col min="1513" max="1513" width="28" customWidth="1"/>
    <col min="1514" max="1514" width="76" customWidth="1"/>
    <col min="1515" max="1516" width="14" customWidth="1"/>
    <col min="1517" max="1528" width="15" customWidth="1"/>
    <col min="1769" max="1769" width="28" customWidth="1"/>
    <col min="1770" max="1770" width="76" customWidth="1"/>
    <col min="1771" max="1772" width="14" customWidth="1"/>
    <col min="1773" max="1784" width="15" customWidth="1"/>
    <col min="2025" max="2025" width="28" customWidth="1"/>
    <col min="2026" max="2026" width="76" customWidth="1"/>
    <col min="2027" max="2028" width="14" customWidth="1"/>
    <col min="2029" max="2040" width="15" customWidth="1"/>
    <col min="2281" max="2281" width="28" customWidth="1"/>
    <col min="2282" max="2282" width="76" customWidth="1"/>
    <col min="2283" max="2284" width="14" customWidth="1"/>
    <col min="2285" max="2296" width="15" customWidth="1"/>
    <col min="2537" max="2537" width="28" customWidth="1"/>
    <col min="2538" max="2538" width="76" customWidth="1"/>
    <col min="2539" max="2540" width="14" customWidth="1"/>
    <col min="2541" max="2552" width="15" customWidth="1"/>
    <col min="2793" max="2793" width="28" customWidth="1"/>
    <col min="2794" max="2794" width="76" customWidth="1"/>
    <col min="2795" max="2796" width="14" customWidth="1"/>
    <col min="2797" max="2808" width="15" customWidth="1"/>
    <col min="3049" max="3049" width="28" customWidth="1"/>
    <col min="3050" max="3050" width="76" customWidth="1"/>
    <col min="3051" max="3052" width="14" customWidth="1"/>
    <col min="3053" max="3064" width="15" customWidth="1"/>
    <col min="3305" max="3305" width="28" customWidth="1"/>
    <col min="3306" max="3306" width="76" customWidth="1"/>
    <col min="3307" max="3308" width="14" customWidth="1"/>
    <col min="3309" max="3320" width="15" customWidth="1"/>
    <col min="3561" max="3561" width="28" customWidth="1"/>
    <col min="3562" max="3562" width="76" customWidth="1"/>
    <col min="3563" max="3564" width="14" customWidth="1"/>
    <col min="3565" max="3576" width="15" customWidth="1"/>
    <col min="3817" max="3817" width="28" customWidth="1"/>
    <col min="3818" max="3818" width="76" customWidth="1"/>
    <col min="3819" max="3820" width="14" customWidth="1"/>
    <col min="3821" max="3832" width="15" customWidth="1"/>
    <col min="4073" max="4073" width="28" customWidth="1"/>
    <col min="4074" max="4074" width="76" customWidth="1"/>
    <col min="4075" max="4076" width="14" customWidth="1"/>
    <col min="4077" max="4088" width="15" customWidth="1"/>
    <col min="4329" max="4329" width="28" customWidth="1"/>
    <col min="4330" max="4330" width="76" customWidth="1"/>
    <col min="4331" max="4332" width="14" customWidth="1"/>
    <col min="4333" max="4344" width="15" customWidth="1"/>
    <col min="4585" max="4585" width="28" customWidth="1"/>
    <col min="4586" max="4586" width="76" customWidth="1"/>
    <col min="4587" max="4588" width="14" customWidth="1"/>
    <col min="4589" max="4600" width="15" customWidth="1"/>
    <col min="4841" max="4841" width="28" customWidth="1"/>
    <col min="4842" max="4842" width="76" customWidth="1"/>
    <col min="4843" max="4844" width="14" customWidth="1"/>
    <col min="4845" max="4856" width="15" customWidth="1"/>
    <col min="5097" max="5097" width="28" customWidth="1"/>
    <col min="5098" max="5098" width="76" customWidth="1"/>
    <col min="5099" max="5100" width="14" customWidth="1"/>
    <col min="5101" max="5112" width="15" customWidth="1"/>
    <col min="5353" max="5353" width="28" customWidth="1"/>
    <col min="5354" max="5354" width="76" customWidth="1"/>
    <col min="5355" max="5356" width="14" customWidth="1"/>
    <col min="5357" max="5368" width="15" customWidth="1"/>
    <col min="5609" max="5609" width="28" customWidth="1"/>
    <col min="5610" max="5610" width="76" customWidth="1"/>
    <col min="5611" max="5612" width="14" customWidth="1"/>
    <col min="5613" max="5624" width="15" customWidth="1"/>
    <col min="5865" max="5865" width="28" customWidth="1"/>
    <col min="5866" max="5866" width="76" customWidth="1"/>
    <col min="5867" max="5868" width="14" customWidth="1"/>
    <col min="5869" max="5880" width="15" customWidth="1"/>
    <col min="6121" max="6121" width="28" customWidth="1"/>
    <col min="6122" max="6122" width="76" customWidth="1"/>
    <col min="6123" max="6124" width="14" customWidth="1"/>
    <col min="6125" max="6136" width="15" customWidth="1"/>
    <col min="6377" max="6377" width="28" customWidth="1"/>
    <col min="6378" max="6378" width="76" customWidth="1"/>
    <col min="6379" max="6380" width="14" customWidth="1"/>
    <col min="6381" max="6392" width="15" customWidth="1"/>
    <col min="6633" max="6633" width="28" customWidth="1"/>
    <col min="6634" max="6634" width="76" customWidth="1"/>
    <col min="6635" max="6636" width="14" customWidth="1"/>
    <col min="6637" max="6648" width="15" customWidth="1"/>
    <col min="6889" max="6889" width="28" customWidth="1"/>
    <col min="6890" max="6890" width="76" customWidth="1"/>
    <col min="6891" max="6892" width="14" customWidth="1"/>
    <col min="6893" max="6904" width="15" customWidth="1"/>
    <col min="7145" max="7145" width="28" customWidth="1"/>
    <col min="7146" max="7146" width="76" customWidth="1"/>
    <col min="7147" max="7148" width="14" customWidth="1"/>
    <col min="7149" max="7160" width="15" customWidth="1"/>
    <col min="7401" max="7401" width="28" customWidth="1"/>
    <col min="7402" max="7402" width="76" customWidth="1"/>
    <col min="7403" max="7404" width="14" customWidth="1"/>
    <col min="7405" max="7416" width="15" customWidth="1"/>
    <col min="7657" max="7657" width="28" customWidth="1"/>
    <col min="7658" max="7658" width="76" customWidth="1"/>
    <col min="7659" max="7660" width="14" customWidth="1"/>
    <col min="7661" max="7672" width="15" customWidth="1"/>
    <col min="7913" max="7913" width="28" customWidth="1"/>
    <col min="7914" max="7914" width="76" customWidth="1"/>
    <col min="7915" max="7916" width="14" customWidth="1"/>
    <col min="7917" max="7928" width="15" customWidth="1"/>
    <col min="8169" max="8169" width="28" customWidth="1"/>
    <col min="8170" max="8170" width="76" customWidth="1"/>
    <col min="8171" max="8172" width="14" customWidth="1"/>
    <col min="8173" max="8184" width="15" customWidth="1"/>
    <col min="8425" max="8425" width="28" customWidth="1"/>
    <col min="8426" max="8426" width="76" customWidth="1"/>
    <col min="8427" max="8428" width="14" customWidth="1"/>
    <col min="8429" max="8440" width="15" customWidth="1"/>
    <col min="8681" max="8681" width="28" customWidth="1"/>
    <col min="8682" max="8682" width="76" customWidth="1"/>
    <col min="8683" max="8684" width="14" customWidth="1"/>
    <col min="8685" max="8696" width="15" customWidth="1"/>
    <col min="8937" max="8937" width="28" customWidth="1"/>
    <col min="8938" max="8938" width="76" customWidth="1"/>
    <col min="8939" max="8940" width="14" customWidth="1"/>
    <col min="8941" max="8952" width="15" customWidth="1"/>
    <col min="9193" max="9193" width="28" customWidth="1"/>
    <col min="9194" max="9194" width="76" customWidth="1"/>
    <col min="9195" max="9196" width="14" customWidth="1"/>
    <col min="9197" max="9208" width="15" customWidth="1"/>
    <col min="9449" max="9449" width="28" customWidth="1"/>
    <col min="9450" max="9450" width="76" customWidth="1"/>
    <col min="9451" max="9452" width="14" customWidth="1"/>
    <col min="9453" max="9464" width="15" customWidth="1"/>
    <col min="9705" max="9705" width="28" customWidth="1"/>
    <col min="9706" max="9706" width="76" customWidth="1"/>
    <col min="9707" max="9708" width="14" customWidth="1"/>
    <col min="9709" max="9720" width="15" customWidth="1"/>
    <col min="9961" max="9961" width="28" customWidth="1"/>
    <col min="9962" max="9962" width="76" customWidth="1"/>
    <col min="9963" max="9964" width="14" customWidth="1"/>
    <col min="9965" max="9976" width="15" customWidth="1"/>
    <col min="10217" max="10217" width="28" customWidth="1"/>
    <col min="10218" max="10218" width="76" customWidth="1"/>
    <col min="10219" max="10220" width="14" customWidth="1"/>
    <col min="10221" max="10232" width="15" customWidth="1"/>
    <col min="10473" max="10473" width="28" customWidth="1"/>
    <col min="10474" max="10474" width="76" customWidth="1"/>
    <col min="10475" max="10476" width="14" customWidth="1"/>
    <col min="10477" max="10488" width="15" customWidth="1"/>
    <col min="10729" max="10729" width="28" customWidth="1"/>
    <col min="10730" max="10730" width="76" customWidth="1"/>
    <col min="10731" max="10732" width="14" customWidth="1"/>
    <col min="10733" max="10744" width="15" customWidth="1"/>
    <col min="10985" max="10985" width="28" customWidth="1"/>
    <col min="10986" max="10986" width="76" customWidth="1"/>
    <col min="10987" max="10988" width="14" customWidth="1"/>
    <col min="10989" max="11000" width="15" customWidth="1"/>
    <col min="11241" max="11241" width="28" customWidth="1"/>
    <col min="11242" max="11242" width="76" customWidth="1"/>
    <col min="11243" max="11244" width="14" customWidth="1"/>
    <col min="11245" max="11256" width="15" customWidth="1"/>
    <col min="11497" max="11497" width="28" customWidth="1"/>
    <col min="11498" max="11498" width="76" customWidth="1"/>
    <col min="11499" max="11500" width="14" customWidth="1"/>
    <col min="11501" max="11512" width="15" customWidth="1"/>
    <col min="11753" max="11753" width="28" customWidth="1"/>
    <col min="11754" max="11754" width="76" customWidth="1"/>
    <col min="11755" max="11756" width="14" customWidth="1"/>
    <col min="11757" max="11768" width="15" customWidth="1"/>
    <col min="12009" max="12009" width="28" customWidth="1"/>
    <col min="12010" max="12010" width="76" customWidth="1"/>
    <col min="12011" max="12012" width="14" customWidth="1"/>
    <col min="12013" max="12024" width="15" customWidth="1"/>
    <col min="12265" max="12265" width="28" customWidth="1"/>
    <col min="12266" max="12266" width="76" customWidth="1"/>
    <col min="12267" max="12268" width="14" customWidth="1"/>
    <col min="12269" max="12280" width="15" customWidth="1"/>
    <col min="12521" max="12521" width="28" customWidth="1"/>
    <col min="12522" max="12522" width="76" customWidth="1"/>
    <col min="12523" max="12524" width="14" customWidth="1"/>
    <col min="12525" max="12536" width="15" customWidth="1"/>
    <col min="12777" max="12777" width="28" customWidth="1"/>
    <col min="12778" max="12778" width="76" customWidth="1"/>
    <col min="12779" max="12780" width="14" customWidth="1"/>
    <col min="12781" max="12792" width="15" customWidth="1"/>
    <col min="13033" max="13033" width="28" customWidth="1"/>
    <col min="13034" max="13034" width="76" customWidth="1"/>
    <col min="13035" max="13036" width="14" customWidth="1"/>
    <col min="13037" max="13048" width="15" customWidth="1"/>
    <col min="13289" max="13289" width="28" customWidth="1"/>
    <col min="13290" max="13290" width="76" customWidth="1"/>
    <col min="13291" max="13292" width="14" customWidth="1"/>
    <col min="13293" max="13304" width="15" customWidth="1"/>
    <col min="13545" max="13545" width="28" customWidth="1"/>
    <col min="13546" max="13546" width="76" customWidth="1"/>
    <col min="13547" max="13548" width="14" customWidth="1"/>
    <col min="13549" max="13560" width="15" customWidth="1"/>
    <col min="13801" max="13801" width="28" customWidth="1"/>
    <col min="13802" max="13802" width="76" customWidth="1"/>
    <col min="13803" max="13804" width="14" customWidth="1"/>
    <col min="13805" max="13816" width="15" customWidth="1"/>
    <col min="14057" max="14057" width="28" customWidth="1"/>
    <col min="14058" max="14058" width="76" customWidth="1"/>
    <col min="14059" max="14060" width="14" customWidth="1"/>
    <col min="14061" max="14072" width="15" customWidth="1"/>
    <col min="14313" max="14313" width="28" customWidth="1"/>
    <col min="14314" max="14314" width="76" customWidth="1"/>
    <col min="14315" max="14316" width="14" customWidth="1"/>
    <col min="14317" max="14328" width="15" customWidth="1"/>
    <col min="14569" max="14569" width="28" customWidth="1"/>
    <col min="14570" max="14570" width="76" customWidth="1"/>
    <col min="14571" max="14572" width="14" customWidth="1"/>
    <col min="14573" max="14584" width="15" customWidth="1"/>
    <col min="14825" max="14825" width="28" customWidth="1"/>
    <col min="14826" max="14826" width="76" customWidth="1"/>
    <col min="14827" max="14828" width="14" customWidth="1"/>
    <col min="14829" max="14840" width="15" customWidth="1"/>
    <col min="15081" max="15081" width="28" customWidth="1"/>
    <col min="15082" max="15082" width="76" customWidth="1"/>
    <col min="15083" max="15084" width="14" customWidth="1"/>
    <col min="15085" max="15096" width="15" customWidth="1"/>
    <col min="15337" max="15337" width="28" customWidth="1"/>
    <col min="15338" max="15338" width="76" customWidth="1"/>
    <col min="15339" max="15340" width="14" customWidth="1"/>
    <col min="15341" max="15352" width="15" customWidth="1"/>
    <col min="15593" max="15593" width="28" customWidth="1"/>
    <col min="15594" max="15594" width="76" customWidth="1"/>
    <col min="15595" max="15596" width="14" customWidth="1"/>
    <col min="15597" max="15608" width="15" customWidth="1"/>
    <col min="15849" max="15849" width="28" customWidth="1"/>
    <col min="15850" max="15850" width="76" customWidth="1"/>
    <col min="15851" max="15852" width="14" customWidth="1"/>
    <col min="15853" max="15864" width="15" customWidth="1"/>
    <col min="16105" max="16105" width="28" customWidth="1"/>
    <col min="16106" max="16106" width="76" customWidth="1"/>
    <col min="16107" max="16108" width="14" customWidth="1"/>
    <col min="16109" max="16120" width="15" customWidth="1"/>
  </cols>
  <sheetData>
    <row r="1" spans="1:21" x14ac:dyDescent="0.2">
      <c r="B1" s="253" t="s">
        <v>189</v>
      </c>
      <c r="C1" s="253"/>
      <c r="D1" s="253"/>
      <c r="E1" s="253"/>
      <c r="F1" s="253"/>
      <c r="G1" s="253"/>
      <c r="H1" s="253"/>
      <c r="I1" s="253"/>
      <c r="J1" s="253"/>
      <c r="L1" s="253" t="s">
        <v>190</v>
      </c>
      <c r="M1" s="253"/>
      <c r="N1" s="253"/>
      <c r="O1" s="253"/>
      <c r="P1" s="253"/>
      <c r="Q1" s="253"/>
      <c r="R1" s="253"/>
      <c r="S1" s="253"/>
      <c r="T1" s="253"/>
    </row>
    <row r="2" spans="1:21" x14ac:dyDescent="0.2">
      <c r="A2" s="6" t="s">
        <v>0</v>
      </c>
      <c r="B2" s="4">
        <v>2012</v>
      </c>
      <c r="C2" s="4">
        <v>2013</v>
      </c>
      <c r="D2" s="4">
        <v>2014</v>
      </c>
      <c r="E2" s="4">
        <v>2015</v>
      </c>
      <c r="F2" s="4">
        <v>2016</v>
      </c>
      <c r="G2" s="4">
        <v>2017</v>
      </c>
      <c r="H2" s="4">
        <v>2018</v>
      </c>
      <c r="I2" s="34">
        <v>2019</v>
      </c>
      <c r="J2" s="35">
        <v>2020</v>
      </c>
      <c r="K2" s="40" t="s">
        <v>188</v>
      </c>
      <c r="L2" s="60">
        <v>2012</v>
      </c>
      <c r="M2" s="60">
        <v>2013</v>
      </c>
      <c r="N2" s="60">
        <v>2014</v>
      </c>
      <c r="O2" s="60">
        <v>2015</v>
      </c>
      <c r="P2" s="60">
        <v>2016</v>
      </c>
      <c r="Q2" s="60">
        <v>2017</v>
      </c>
      <c r="R2" s="60">
        <v>2018</v>
      </c>
      <c r="S2" s="61">
        <v>2019</v>
      </c>
      <c r="T2" s="61">
        <v>2020</v>
      </c>
      <c r="U2" s="6"/>
    </row>
    <row r="3" spans="1:21" x14ac:dyDescent="0.2">
      <c r="A3" s="18" t="s">
        <v>2</v>
      </c>
      <c r="B3" s="25">
        <v>2.16</v>
      </c>
      <c r="C3" s="26">
        <v>2.4300000000000002</v>
      </c>
      <c r="D3" s="26">
        <v>1.89</v>
      </c>
      <c r="E3" s="26">
        <v>1.72</v>
      </c>
      <c r="F3" s="26">
        <v>1.59</v>
      </c>
      <c r="G3" s="26">
        <v>0.81</v>
      </c>
      <c r="H3" s="26">
        <v>0.67</v>
      </c>
      <c r="I3" s="43">
        <v>0.75</v>
      </c>
      <c r="J3" s="44">
        <v>0.61</v>
      </c>
      <c r="K3" s="72">
        <f>SUM(B3:J3)/SUM(L3:T3)</f>
        <v>1</v>
      </c>
      <c r="L3" s="92">
        <v>2.16</v>
      </c>
      <c r="M3" s="93">
        <v>2.4300000000000002</v>
      </c>
      <c r="N3" s="93">
        <v>1.89</v>
      </c>
      <c r="O3" s="93">
        <v>1.72</v>
      </c>
      <c r="P3" s="93">
        <v>1.59</v>
      </c>
      <c r="Q3" s="93">
        <v>0.81</v>
      </c>
      <c r="R3" s="93">
        <v>0.67</v>
      </c>
      <c r="S3" s="93">
        <v>0.75</v>
      </c>
      <c r="T3" s="94">
        <v>0.61</v>
      </c>
      <c r="U3" s="101">
        <f t="shared" ref="U3:U41" si="0">CORREL(L$44:T$44,L3:T3)</f>
        <v>0.85222943776565396</v>
      </c>
    </row>
    <row r="4" spans="1:21" x14ac:dyDescent="0.2">
      <c r="A4" s="18" t="s">
        <v>3</v>
      </c>
      <c r="B4" s="21"/>
      <c r="C4" s="17"/>
      <c r="D4" s="17">
        <v>0.01</v>
      </c>
      <c r="E4" s="17"/>
      <c r="F4" s="17"/>
      <c r="G4" s="17"/>
      <c r="H4" s="17"/>
      <c r="I4" s="31"/>
      <c r="J4" s="45"/>
      <c r="K4" s="72">
        <f t="shared" ref="K4:K41" si="1">SUM(B4:J4)/SUM(L4:T4)</f>
        <v>1</v>
      </c>
      <c r="L4" s="95"/>
      <c r="M4" s="96"/>
      <c r="N4" s="96">
        <v>0.01</v>
      </c>
      <c r="O4" s="96"/>
      <c r="P4" s="96"/>
      <c r="Q4" s="96"/>
      <c r="R4" s="96"/>
      <c r="S4" s="96"/>
      <c r="T4" s="97"/>
      <c r="U4" s="101" t="e">
        <f t="shared" si="0"/>
        <v>#DIV/0!</v>
      </c>
    </row>
    <row r="5" spans="1:21" x14ac:dyDescent="0.2">
      <c r="A5" s="18" t="s">
        <v>4</v>
      </c>
      <c r="B5" s="21">
        <v>0.03</v>
      </c>
      <c r="C5" s="17">
        <v>0.04</v>
      </c>
      <c r="D5" s="17">
        <v>0.02</v>
      </c>
      <c r="E5" s="17">
        <v>7.0000000000000007E-2</v>
      </c>
      <c r="F5" s="17">
        <v>0.05</v>
      </c>
      <c r="G5" s="10">
        <v>0.02</v>
      </c>
      <c r="H5" s="17"/>
      <c r="I5" s="31"/>
      <c r="J5" s="45">
        <v>0.01</v>
      </c>
      <c r="K5" s="72">
        <f t="shared" si="1"/>
        <v>1</v>
      </c>
      <c r="L5" s="95">
        <v>0.03</v>
      </c>
      <c r="M5" s="96">
        <v>0.04</v>
      </c>
      <c r="N5" s="96">
        <v>0.02</v>
      </c>
      <c r="O5" s="96">
        <v>7.0000000000000007E-2</v>
      </c>
      <c r="P5" s="96">
        <v>0.05</v>
      </c>
      <c r="Q5" s="96">
        <v>0.02</v>
      </c>
      <c r="R5" s="96"/>
      <c r="S5" s="96"/>
      <c r="T5" s="97">
        <v>0.01</v>
      </c>
      <c r="U5" s="101">
        <f t="shared" si="0"/>
        <v>0.27140529433895016</v>
      </c>
    </row>
    <row r="6" spans="1:21" x14ac:dyDescent="0.2">
      <c r="A6" s="18" t="s">
        <v>5</v>
      </c>
      <c r="B6" s="15">
        <v>0.41</v>
      </c>
      <c r="C6" s="17">
        <v>0.4</v>
      </c>
      <c r="D6" s="17">
        <v>0.39</v>
      </c>
      <c r="E6" s="17">
        <v>0.43</v>
      </c>
      <c r="F6" s="17">
        <v>0.37</v>
      </c>
      <c r="G6" s="17">
        <v>0.43</v>
      </c>
      <c r="H6" s="17">
        <v>0.39</v>
      </c>
      <c r="I6" s="31">
        <v>0.46</v>
      </c>
      <c r="J6" s="45">
        <v>0.4</v>
      </c>
      <c r="K6" s="72">
        <f t="shared" si="1"/>
        <v>1</v>
      </c>
      <c r="L6" s="95">
        <v>0.41</v>
      </c>
      <c r="M6" s="96">
        <v>0.4</v>
      </c>
      <c r="N6" s="96">
        <v>0.39</v>
      </c>
      <c r="O6" s="96">
        <v>0.43</v>
      </c>
      <c r="P6" s="96">
        <v>0.37</v>
      </c>
      <c r="Q6" s="96">
        <v>0.43</v>
      </c>
      <c r="R6" s="96">
        <v>0.39</v>
      </c>
      <c r="S6" s="96">
        <v>0.46</v>
      </c>
      <c r="T6" s="97">
        <v>0.4</v>
      </c>
      <c r="U6" s="101">
        <f t="shared" si="0"/>
        <v>-0.43325260877732213</v>
      </c>
    </row>
    <row r="7" spans="1:21" x14ac:dyDescent="0.2">
      <c r="A7" s="18" t="s">
        <v>6</v>
      </c>
      <c r="B7" s="21">
        <v>0.04</v>
      </c>
      <c r="C7" s="17">
        <v>7.0000000000000007E-2</v>
      </c>
      <c r="D7" s="17">
        <v>0.21</v>
      </c>
      <c r="E7" s="17">
        <v>0.22</v>
      </c>
      <c r="F7" s="17">
        <v>0.14000000000000001</v>
      </c>
      <c r="G7" s="17">
        <v>0.03</v>
      </c>
      <c r="H7" s="17">
        <v>0.02</v>
      </c>
      <c r="I7" s="31">
        <v>0.02</v>
      </c>
      <c r="J7" s="45">
        <v>0.01</v>
      </c>
      <c r="K7" s="72">
        <f t="shared" si="1"/>
        <v>1</v>
      </c>
      <c r="L7" s="95">
        <v>0.04</v>
      </c>
      <c r="M7" s="96">
        <v>7.0000000000000007E-2</v>
      </c>
      <c r="N7" s="96">
        <v>0.21</v>
      </c>
      <c r="O7" s="96">
        <v>0.22</v>
      </c>
      <c r="P7" s="96">
        <v>0.14000000000000001</v>
      </c>
      <c r="Q7" s="96">
        <v>0.03</v>
      </c>
      <c r="R7" s="96">
        <v>0.02</v>
      </c>
      <c r="S7" s="96">
        <v>0.02</v>
      </c>
      <c r="T7" s="97">
        <v>0.01</v>
      </c>
      <c r="U7" s="101">
        <f t="shared" si="0"/>
        <v>0.30294670591248346</v>
      </c>
    </row>
    <row r="8" spans="1:21" x14ac:dyDescent="0.2">
      <c r="A8" s="18" t="s">
        <v>7</v>
      </c>
      <c r="B8" s="21"/>
      <c r="C8" s="17"/>
      <c r="D8" s="17"/>
      <c r="E8" s="17"/>
      <c r="F8" s="17">
        <v>0.01</v>
      </c>
      <c r="G8" s="17"/>
      <c r="H8" s="17"/>
      <c r="I8" s="31"/>
      <c r="J8" s="45"/>
      <c r="K8" s="72">
        <f t="shared" si="1"/>
        <v>1</v>
      </c>
      <c r="L8" s="95"/>
      <c r="M8" s="96"/>
      <c r="N8" s="96"/>
      <c r="O8" s="96"/>
      <c r="P8" s="96">
        <v>0.01</v>
      </c>
      <c r="Q8" s="96"/>
      <c r="R8" s="96"/>
      <c r="S8" s="96"/>
      <c r="T8" s="97"/>
      <c r="U8" s="101" t="e">
        <f t="shared" si="0"/>
        <v>#DIV/0!</v>
      </c>
    </row>
    <row r="9" spans="1:21" x14ac:dyDescent="0.2">
      <c r="A9" s="18" t="s">
        <v>8</v>
      </c>
      <c r="B9" s="15"/>
      <c r="C9" s="10"/>
      <c r="D9" s="10"/>
      <c r="E9" s="10"/>
      <c r="F9" s="10"/>
      <c r="G9" s="10"/>
      <c r="H9" s="10"/>
      <c r="I9" s="32"/>
      <c r="J9" s="58"/>
      <c r="K9" s="72" t="e">
        <f t="shared" si="1"/>
        <v>#DIV/0!</v>
      </c>
      <c r="L9" s="95"/>
      <c r="M9" s="96"/>
      <c r="N9" s="96"/>
      <c r="O9" s="96"/>
      <c r="P9" s="96"/>
      <c r="Q9" s="96"/>
      <c r="R9" s="96"/>
      <c r="S9" s="96"/>
      <c r="T9" s="97"/>
      <c r="U9" s="101" t="e">
        <f t="shared" si="0"/>
        <v>#DIV/0!</v>
      </c>
    </row>
    <row r="10" spans="1:21" x14ac:dyDescent="0.2">
      <c r="A10" s="18" t="s">
        <v>9</v>
      </c>
      <c r="B10" s="21">
        <v>0.12</v>
      </c>
      <c r="C10" s="17">
        <v>0.18</v>
      </c>
      <c r="D10" s="17">
        <v>0.21</v>
      </c>
      <c r="E10" s="17">
        <v>0.5</v>
      </c>
      <c r="F10" s="17">
        <v>0.35</v>
      </c>
      <c r="G10" s="17">
        <v>0.2</v>
      </c>
      <c r="H10" s="17">
        <v>0.14000000000000001</v>
      </c>
      <c r="I10" s="31">
        <v>0.09</v>
      </c>
      <c r="J10" s="45">
        <v>0.04</v>
      </c>
      <c r="K10" s="72">
        <f t="shared" si="1"/>
        <v>1</v>
      </c>
      <c r="L10" s="95">
        <v>0.12</v>
      </c>
      <c r="M10" s="96">
        <v>0.18</v>
      </c>
      <c r="N10" s="96">
        <v>0.21</v>
      </c>
      <c r="O10" s="96">
        <v>0.5</v>
      </c>
      <c r="P10" s="96">
        <v>0.35</v>
      </c>
      <c r="Q10" s="96">
        <v>0.2</v>
      </c>
      <c r="R10" s="96">
        <v>0.14000000000000001</v>
      </c>
      <c r="S10" s="96">
        <v>0.09</v>
      </c>
      <c r="T10" s="97">
        <v>0.04</v>
      </c>
      <c r="U10" s="101">
        <f t="shared" si="0"/>
        <v>0.23318222547028195</v>
      </c>
    </row>
    <row r="11" spans="1:21" x14ac:dyDescent="0.2">
      <c r="A11" s="18" t="s">
        <v>10</v>
      </c>
      <c r="B11" s="21">
        <v>0.03</v>
      </c>
      <c r="C11" s="17">
        <v>0.04</v>
      </c>
      <c r="D11" s="17">
        <v>0.02</v>
      </c>
      <c r="E11" s="17">
        <v>0.05</v>
      </c>
      <c r="F11" s="17">
        <v>0.1</v>
      </c>
      <c r="G11" s="17">
        <v>0.01</v>
      </c>
      <c r="H11" s="17"/>
      <c r="I11" s="31"/>
      <c r="J11" s="45">
        <v>0.01</v>
      </c>
      <c r="K11" s="72">
        <f t="shared" si="1"/>
        <v>1</v>
      </c>
      <c r="L11" s="95">
        <v>0.03</v>
      </c>
      <c r="M11" s="96">
        <v>0.04</v>
      </c>
      <c r="N11" s="96">
        <v>0.02</v>
      </c>
      <c r="O11" s="96">
        <v>0.05</v>
      </c>
      <c r="P11" s="96">
        <v>0.1</v>
      </c>
      <c r="Q11" s="96">
        <v>0.01</v>
      </c>
      <c r="R11" s="96"/>
      <c r="S11" s="96"/>
      <c r="T11" s="97">
        <v>0.01</v>
      </c>
      <c r="U11" s="101">
        <f t="shared" si="0"/>
        <v>0.44268640742828214</v>
      </c>
    </row>
    <row r="12" spans="1:21" x14ac:dyDescent="0.2">
      <c r="A12" s="18" t="s">
        <v>11</v>
      </c>
      <c r="B12" s="21">
        <v>0.01</v>
      </c>
      <c r="C12" s="17">
        <v>0.01</v>
      </c>
      <c r="D12" s="17">
        <v>0.02</v>
      </c>
      <c r="E12" s="17">
        <v>0.08</v>
      </c>
      <c r="F12" s="17">
        <v>0.04</v>
      </c>
      <c r="G12" s="17">
        <v>0.05</v>
      </c>
      <c r="H12" s="17">
        <v>0.06</v>
      </c>
      <c r="I12" s="31">
        <v>0.06</v>
      </c>
      <c r="J12" s="45"/>
      <c r="K12" s="72">
        <f t="shared" si="1"/>
        <v>1</v>
      </c>
      <c r="L12" s="95">
        <v>0.01</v>
      </c>
      <c r="M12" s="96">
        <v>0.01</v>
      </c>
      <c r="N12" s="96">
        <v>0.02</v>
      </c>
      <c r="O12" s="96">
        <v>0.08</v>
      </c>
      <c r="P12" s="96">
        <v>0.04</v>
      </c>
      <c r="Q12" s="96">
        <v>0.05</v>
      </c>
      <c r="R12" s="96">
        <v>0.06</v>
      </c>
      <c r="S12" s="96">
        <v>0.06</v>
      </c>
      <c r="T12" s="97"/>
      <c r="U12" s="101">
        <f t="shared" si="0"/>
        <v>-0.7107339087353185</v>
      </c>
    </row>
    <row r="13" spans="1:21" x14ac:dyDescent="0.2">
      <c r="A13" s="18" t="s">
        <v>12</v>
      </c>
      <c r="B13" s="21"/>
      <c r="C13" s="17"/>
      <c r="D13" s="17"/>
      <c r="E13" s="17"/>
      <c r="F13" s="17"/>
      <c r="G13" s="17"/>
      <c r="H13" s="17"/>
      <c r="I13" s="31"/>
      <c r="J13" s="45"/>
      <c r="K13" s="72" t="e">
        <f t="shared" si="1"/>
        <v>#DIV/0!</v>
      </c>
      <c r="L13" s="95"/>
      <c r="M13" s="96"/>
      <c r="N13" s="96"/>
      <c r="O13" s="96"/>
      <c r="P13" s="96"/>
      <c r="Q13" s="96"/>
      <c r="R13" s="96"/>
      <c r="S13" s="96"/>
      <c r="T13" s="97"/>
      <c r="U13" s="101" t="e">
        <f t="shared" si="0"/>
        <v>#DIV/0!</v>
      </c>
    </row>
    <row r="14" spans="1:21" x14ac:dyDescent="0.2">
      <c r="A14" s="18" t="s">
        <v>13</v>
      </c>
      <c r="B14" s="21">
        <v>0.12</v>
      </c>
      <c r="C14" s="17">
        <v>0.16</v>
      </c>
      <c r="D14" s="17">
        <v>7.0000000000000007E-2</v>
      </c>
      <c r="E14" s="17">
        <v>0.15</v>
      </c>
      <c r="F14" s="17">
        <v>7.0000000000000007E-2</v>
      </c>
      <c r="G14" s="17">
        <v>0.05</v>
      </c>
      <c r="H14" s="17">
        <v>0.02</v>
      </c>
      <c r="I14" s="31">
        <v>0.03</v>
      </c>
      <c r="J14" s="45">
        <v>0.01</v>
      </c>
      <c r="K14" s="72">
        <f t="shared" si="1"/>
        <v>1</v>
      </c>
      <c r="L14" s="95">
        <v>0.12</v>
      </c>
      <c r="M14" s="96">
        <v>0.16</v>
      </c>
      <c r="N14" s="96">
        <v>7.0000000000000007E-2</v>
      </c>
      <c r="O14" s="96">
        <v>0.15</v>
      </c>
      <c r="P14" s="96">
        <v>7.0000000000000007E-2</v>
      </c>
      <c r="Q14" s="96">
        <v>0.05</v>
      </c>
      <c r="R14" s="96">
        <v>0.02</v>
      </c>
      <c r="S14" s="96">
        <v>0.03</v>
      </c>
      <c r="T14" s="97">
        <v>0.01</v>
      </c>
      <c r="U14" s="101">
        <f t="shared" si="0"/>
        <v>0.71994892267292698</v>
      </c>
    </row>
    <row r="15" spans="1:21" x14ac:dyDescent="0.2">
      <c r="A15" s="18" t="s">
        <v>14</v>
      </c>
      <c r="B15" s="21">
        <v>0.41</v>
      </c>
      <c r="C15" s="17">
        <v>0.06</v>
      </c>
      <c r="D15" s="17">
        <v>0.04</v>
      </c>
      <c r="E15" s="17">
        <v>0.04</v>
      </c>
      <c r="F15" s="17">
        <v>0.02</v>
      </c>
      <c r="G15" s="17"/>
      <c r="H15" s="17"/>
      <c r="I15" s="31">
        <v>0.05</v>
      </c>
      <c r="J15" s="45"/>
      <c r="K15" s="72">
        <f t="shared" si="1"/>
        <v>1</v>
      </c>
      <c r="L15" s="95">
        <v>0.41</v>
      </c>
      <c r="M15" s="96">
        <v>0.06</v>
      </c>
      <c r="N15" s="96">
        <v>0.04</v>
      </c>
      <c r="O15" s="96">
        <v>0.04</v>
      </c>
      <c r="P15" s="96">
        <v>0.02</v>
      </c>
      <c r="Q15" s="96"/>
      <c r="R15" s="96"/>
      <c r="S15" s="96">
        <v>0.05</v>
      </c>
      <c r="T15" s="97"/>
      <c r="U15" s="101">
        <f t="shared" si="0"/>
        <v>0.4917120667293105</v>
      </c>
    </row>
    <row r="16" spans="1:21" x14ac:dyDescent="0.2">
      <c r="A16" s="18" t="s">
        <v>15</v>
      </c>
      <c r="B16" s="21">
        <v>0.21</v>
      </c>
      <c r="C16" s="17">
        <v>0.11</v>
      </c>
      <c r="D16" s="17">
        <v>0.08</v>
      </c>
      <c r="E16" s="17">
        <v>0.12</v>
      </c>
      <c r="F16" s="17">
        <v>0.16</v>
      </c>
      <c r="G16" s="17">
        <v>0.08</v>
      </c>
      <c r="H16" s="17">
        <v>0.01</v>
      </c>
      <c r="I16" s="31">
        <v>0.01</v>
      </c>
      <c r="J16" s="45"/>
      <c r="K16" s="72">
        <f t="shared" si="1"/>
        <v>1</v>
      </c>
      <c r="L16" s="95">
        <v>0.21</v>
      </c>
      <c r="M16" s="96">
        <v>0.11</v>
      </c>
      <c r="N16" s="96">
        <v>0.08</v>
      </c>
      <c r="O16" s="96">
        <v>0.12</v>
      </c>
      <c r="P16" s="96">
        <v>0.16</v>
      </c>
      <c r="Q16" s="96">
        <v>0.08</v>
      </c>
      <c r="R16" s="96">
        <v>0.01</v>
      </c>
      <c r="S16" s="96">
        <v>0.01</v>
      </c>
      <c r="T16" s="97"/>
      <c r="U16" s="101">
        <f t="shared" si="0"/>
        <v>0.91616773620315217</v>
      </c>
    </row>
    <row r="17" spans="1:21" x14ac:dyDescent="0.2">
      <c r="A17" s="18" t="s">
        <v>16</v>
      </c>
      <c r="B17" s="21">
        <v>0.08</v>
      </c>
      <c r="C17" s="17">
        <v>0.12</v>
      </c>
      <c r="D17" s="17">
        <v>0.09</v>
      </c>
      <c r="E17" s="17">
        <v>0.52</v>
      </c>
      <c r="F17" s="17">
        <v>0.14000000000000001</v>
      </c>
      <c r="G17" s="17">
        <v>0.02</v>
      </c>
      <c r="H17" s="17">
        <v>0.01</v>
      </c>
      <c r="I17" s="31"/>
      <c r="J17" s="45"/>
      <c r="K17" s="72">
        <f t="shared" si="1"/>
        <v>1</v>
      </c>
      <c r="L17" s="95">
        <v>0.08</v>
      </c>
      <c r="M17" s="96">
        <v>0.12</v>
      </c>
      <c r="N17" s="96">
        <v>0.09</v>
      </c>
      <c r="O17" s="96">
        <v>0.52</v>
      </c>
      <c r="P17" s="96">
        <v>0.14000000000000001</v>
      </c>
      <c r="Q17" s="96">
        <v>0.02</v>
      </c>
      <c r="R17" s="96">
        <v>0.01</v>
      </c>
      <c r="S17" s="96"/>
      <c r="T17" s="97"/>
      <c r="U17" s="101">
        <f t="shared" si="0"/>
        <v>0.13532340205717025</v>
      </c>
    </row>
    <row r="18" spans="1:21" x14ac:dyDescent="0.2">
      <c r="A18" s="18" t="s">
        <v>17</v>
      </c>
      <c r="B18" s="21">
        <v>0.05</v>
      </c>
      <c r="C18" s="17">
        <v>0.05</v>
      </c>
      <c r="D18" s="17">
        <v>0.01</v>
      </c>
      <c r="E18" s="17">
        <v>0.01</v>
      </c>
      <c r="F18" s="17">
        <v>0.01</v>
      </c>
      <c r="G18" s="17"/>
      <c r="H18" s="17">
        <v>0.01</v>
      </c>
      <c r="I18" s="31"/>
      <c r="J18" s="45">
        <v>0.02</v>
      </c>
      <c r="K18" s="72">
        <f t="shared" si="1"/>
        <v>1</v>
      </c>
      <c r="L18" s="95">
        <v>0.05</v>
      </c>
      <c r="M18" s="96">
        <v>0.05</v>
      </c>
      <c r="N18" s="96">
        <v>0.01</v>
      </c>
      <c r="O18" s="96">
        <v>0.01</v>
      </c>
      <c r="P18" s="96">
        <v>0.01</v>
      </c>
      <c r="Q18" s="96"/>
      <c r="R18" s="96">
        <v>0.01</v>
      </c>
      <c r="S18" s="96"/>
      <c r="T18" s="97">
        <v>0.02</v>
      </c>
      <c r="U18" s="101">
        <f t="shared" si="0"/>
        <v>0.70298598534402923</v>
      </c>
    </row>
    <row r="19" spans="1:21" x14ac:dyDescent="0.2">
      <c r="A19" s="18" t="s">
        <v>18</v>
      </c>
      <c r="B19" s="21">
        <v>0.09</v>
      </c>
      <c r="C19" s="17">
        <v>0.13</v>
      </c>
      <c r="D19" s="17">
        <v>0.02</v>
      </c>
      <c r="E19" s="17">
        <v>0.05</v>
      </c>
      <c r="F19" s="17">
        <v>0.39</v>
      </c>
      <c r="G19" s="17">
        <v>0.02</v>
      </c>
      <c r="H19" s="17"/>
      <c r="I19" s="31">
        <v>0.01</v>
      </c>
      <c r="J19" s="45"/>
      <c r="K19" s="72">
        <f t="shared" si="1"/>
        <v>1</v>
      </c>
      <c r="L19" s="95">
        <v>0.09</v>
      </c>
      <c r="M19" s="96">
        <v>0.13</v>
      </c>
      <c r="N19" s="96">
        <v>0.02</v>
      </c>
      <c r="O19" s="96">
        <v>0.05</v>
      </c>
      <c r="P19" s="96">
        <v>0.39</v>
      </c>
      <c r="Q19" s="96">
        <v>0.02</v>
      </c>
      <c r="R19" s="96"/>
      <c r="S19" s="96">
        <v>0.01</v>
      </c>
      <c r="T19" s="97"/>
      <c r="U19" s="101">
        <f t="shared" si="0"/>
        <v>0.50744037957730692</v>
      </c>
    </row>
    <row r="20" spans="1:21" x14ac:dyDescent="0.2">
      <c r="A20" s="18" t="s">
        <v>19</v>
      </c>
      <c r="B20" s="21">
        <v>0.08</v>
      </c>
      <c r="C20" s="17">
        <v>0.13</v>
      </c>
      <c r="D20" s="17">
        <v>0.03</v>
      </c>
      <c r="E20" s="17">
        <v>0.05</v>
      </c>
      <c r="F20" s="17">
        <v>0.04</v>
      </c>
      <c r="G20" s="17">
        <v>0.03</v>
      </c>
      <c r="H20" s="17">
        <v>0.01</v>
      </c>
      <c r="I20" s="31">
        <v>0.01</v>
      </c>
      <c r="J20" s="45">
        <v>0.01</v>
      </c>
      <c r="K20" s="72">
        <f t="shared" si="1"/>
        <v>1</v>
      </c>
      <c r="L20" s="95">
        <v>0.08</v>
      </c>
      <c r="M20" s="96">
        <v>0.13</v>
      </c>
      <c r="N20" s="96">
        <v>0.03</v>
      </c>
      <c r="O20" s="96">
        <v>0.05</v>
      </c>
      <c r="P20" s="96">
        <v>0.04</v>
      </c>
      <c r="Q20" s="96">
        <v>0.03</v>
      </c>
      <c r="R20" s="96">
        <v>0.01</v>
      </c>
      <c r="S20" s="96">
        <v>0.01</v>
      </c>
      <c r="T20" s="97">
        <v>0.01</v>
      </c>
      <c r="U20" s="101">
        <f t="shared" si="0"/>
        <v>0.79176789444858009</v>
      </c>
    </row>
    <row r="21" spans="1:21" x14ac:dyDescent="0.2">
      <c r="A21" s="18" t="s">
        <v>20</v>
      </c>
      <c r="B21" s="21">
        <v>0.23</v>
      </c>
      <c r="C21" s="17">
        <v>0.06</v>
      </c>
      <c r="D21" s="17">
        <v>0.04</v>
      </c>
      <c r="E21" s="17">
        <v>0.05</v>
      </c>
      <c r="F21" s="17">
        <v>0.04</v>
      </c>
      <c r="G21" s="17">
        <v>0.04</v>
      </c>
      <c r="H21" s="17">
        <v>0.1</v>
      </c>
      <c r="I21" s="31">
        <v>0.11</v>
      </c>
      <c r="J21" s="45"/>
      <c r="K21" s="72">
        <f t="shared" si="1"/>
        <v>1</v>
      </c>
      <c r="L21" s="95">
        <v>0.23</v>
      </c>
      <c r="M21" s="96">
        <v>0.06</v>
      </c>
      <c r="N21" s="96">
        <v>0.04</v>
      </c>
      <c r="O21" s="96">
        <v>0.05</v>
      </c>
      <c r="P21" s="96">
        <v>0.04</v>
      </c>
      <c r="Q21" s="96">
        <v>0.04</v>
      </c>
      <c r="R21" s="96">
        <v>0.1</v>
      </c>
      <c r="S21" s="96">
        <v>0.11</v>
      </c>
      <c r="T21" s="97"/>
      <c r="U21" s="101">
        <f t="shared" si="0"/>
        <v>0.1957239522235277</v>
      </c>
    </row>
    <row r="22" spans="1:21" x14ac:dyDescent="0.2">
      <c r="A22" s="18" t="s">
        <v>21</v>
      </c>
      <c r="B22" s="21">
        <v>0.21</v>
      </c>
      <c r="C22" s="17">
        <v>0.17</v>
      </c>
      <c r="D22" s="17">
        <v>0.21</v>
      </c>
      <c r="E22" s="17">
        <v>0.15</v>
      </c>
      <c r="F22" s="17">
        <v>0.19</v>
      </c>
      <c r="G22" s="17">
        <v>0.25</v>
      </c>
      <c r="H22" s="17">
        <v>7.0000000000000007E-2</v>
      </c>
      <c r="I22" s="31">
        <v>0.18</v>
      </c>
      <c r="J22" s="45">
        <v>0.03</v>
      </c>
      <c r="K22" s="72">
        <f t="shared" si="1"/>
        <v>1.140625</v>
      </c>
      <c r="L22" s="95">
        <v>0.21</v>
      </c>
      <c r="M22" s="96">
        <v>0.17</v>
      </c>
      <c r="N22" s="96">
        <v>0.21</v>
      </c>
      <c r="O22" s="96">
        <v>0.15</v>
      </c>
      <c r="P22" s="96">
        <v>0.19</v>
      </c>
      <c r="Q22" s="96">
        <v>7.0000000000000007E-2</v>
      </c>
      <c r="R22" s="96">
        <v>7.0000000000000007E-2</v>
      </c>
      <c r="S22" s="96">
        <v>0.18</v>
      </c>
      <c r="T22" s="97">
        <v>0.03</v>
      </c>
      <c r="U22" s="101">
        <f t="shared" si="0"/>
        <v>0.50132494369758684</v>
      </c>
    </row>
    <row r="23" spans="1:21" x14ac:dyDescent="0.2">
      <c r="A23" s="18" t="s">
        <v>1</v>
      </c>
      <c r="B23" s="21">
        <v>3.56</v>
      </c>
      <c r="C23" s="17">
        <v>3.22</v>
      </c>
      <c r="D23" s="17">
        <v>3.09</v>
      </c>
      <c r="E23" s="17">
        <v>3.44</v>
      </c>
      <c r="F23" s="17">
        <v>3.13</v>
      </c>
      <c r="G23" s="17">
        <v>2.17</v>
      </c>
      <c r="H23" s="17">
        <v>1.92</v>
      </c>
      <c r="I23" s="31">
        <v>1.9</v>
      </c>
      <c r="J23" s="45">
        <v>2</v>
      </c>
      <c r="K23" s="72">
        <f t="shared" si="1"/>
        <v>1.0004095004095004</v>
      </c>
      <c r="L23" s="95">
        <v>3.56</v>
      </c>
      <c r="M23" s="96">
        <v>3.22</v>
      </c>
      <c r="N23" s="96">
        <v>3.08</v>
      </c>
      <c r="O23" s="96">
        <v>3.44</v>
      </c>
      <c r="P23" s="96">
        <v>3.13</v>
      </c>
      <c r="Q23" s="96">
        <v>2.17</v>
      </c>
      <c r="R23" s="96">
        <v>1.92</v>
      </c>
      <c r="S23" s="96">
        <v>1.9</v>
      </c>
      <c r="T23" s="97">
        <v>2</v>
      </c>
      <c r="U23" s="101">
        <f t="shared" si="0"/>
        <v>0.85369983005253713</v>
      </c>
    </row>
    <row r="24" spans="1:21" x14ac:dyDescent="0.2">
      <c r="A24" s="18" t="s">
        <v>22</v>
      </c>
      <c r="B24" s="21">
        <v>0.27</v>
      </c>
      <c r="C24" s="17">
        <v>0.3</v>
      </c>
      <c r="D24" s="17">
        <v>0.16</v>
      </c>
      <c r="E24" s="17">
        <v>0.16</v>
      </c>
      <c r="F24" s="17">
        <v>0.04</v>
      </c>
      <c r="G24" s="17">
        <v>0.05</v>
      </c>
      <c r="H24" s="17">
        <v>0.02</v>
      </c>
      <c r="I24" s="31">
        <v>0.01</v>
      </c>
      <c r="J24" s="45">
        <v>0.01</v>
      </c>
      <c r="K24" s="72">
        <f t="shared" si="1"/>
        <v>1</v>
      </c>
      <c r="L24" s="95">
        <v>0.27</v>
      </c>
      <c r="M24" s="96">
        <v>0.3</v>
      </c>
      <c r="N24" s="96">
        <v>0.16</v>
      </c>
      <c r="O24" s="96">
        <v>0.16</v>
      </c>
      <c r="P24" s="96">
        <v>0.04</v>
      </c>
      <c r="Q24" s="96">
        <v>0.05</v>
      </c>
      <c r="R24" s="96">
        <v>0.02</v>
      </c>
      <c r="S24" s="96">
        <v>0.01</v>
      </c>
      <c r="T24" s="97">
        <v>0.01</v>
      </c>
      <c r="U24" s="101">
        <f t="shared" si="0"/>
        <v>0.77311624535242618</v>
      </c>
    </row>
    <row r="25" spans="1:21" x14ac:dyDescent="0.2">
      <c r="A25" s="18" t="s">
        <v>23</v>
      </c>
      <c r="B25" s="21"/>
      <c r="C25" s="17"/>
      <c r="D25" s="17">
        <v>0.02</v>
      </c>
      <c r="E25" s="17">
        <v>7.0000000000000007E-2</v>
      </c>
      <c r="F25" s="17">
        <v>0.05</v>
      </c>
      <c r="G25" s="17">
        <v>0.06</v>
      </c>
      <c r="H25" s="17">
        <v>0.02</v>
      </c>
      <c r="I25" s="31">
        <v>0.02</v>
      </c>
      <c r="J25" s="45">
        <v>0.02</v>
      </c>
      <c r="K25" s="72">
        <f t="shared" si="1"/>
        <v>1</v>
      </c>
      <c r="L25" s="95"/>
      <c r="M25" s="96"/>
      <c r="N25" s="96">
        <v>0.02</v>
      </c>
      <c r="O25" s="96">
        <v>7.0000000000000007E-2</v>
      </c>
      <c r="P25" s="96">
        <v>0.05</v>
      </c>
      <c r="Q25" s="96">
        <v>0.06</v>
      </c>
      <c r="R25" s="96">
        <v>0.02</v>
      </c>
      <c r="S25" s="96">
        <v>0.02</v>
      </c>
      <c r="T25" s="97">
        <v>0.02</v>
      </c>
      <c r="U25" s="101">
        <f t="shared" si="0"/>
        <v>0.46988380156709952</v>
      </c>
    </row>
    <row r="26" spans="1:21" x14ac:dyDescent="0.2">
      <c r="A26" s="18" t="s">
        <v>24</v>
      </c>
      <c r="B26" s="21">
        <v>0.14000000000000001</v>
      </c>
      <c r="C26" s="17">
        <v>0.1</v>
      </c>
      <c r="D26" s="17">
        <v>0.27</v>
      </c>
      <c r="E26" s="17">
        <v>0.27</v>
      </c>
      <c r="F26" s="17">
        <v>0.26</v>
      </c>
      <c r="G26" s="17">
        <v>0.24</v>
      </c>
      <c r="H26" s="17">
        <v>0.04</v>
      </c>
      <c r="I26" s="31">
        <v>0.06</v>
      </c>
      <c r="J26" s="45">
        <v>0.05</v>
      </c>
      <c r="K26" s="72">
        <f t="shared" si="1"/>
        <v>1</v>
      </c>
      <c r="L26" s="95">
        <v>0.14000000000000001</v>
      </c>
      <c r="M26" s="96">
        <v>0.1</v>
      </c>
      <c r="N26" s="96">
        <v>0.27</v>
      </c>
      <c r="O26" s="96">
        <v>0.27</v>
      </c>
      <c r="P26" s="96">
        <v>0.26</v>
      </c>
      <c r="Q26" s="96">
        <v>0.24</v>
      </c>
      <c r="R26" s="96">
        <v>0.04</v>
      </c>
      <c r="S26" s="96">
        <v>0.06</v>
      </c>
      <c r="T26" s="97">
        <v>0.05</v>
      </c>
      <c r="U26" s="101">
        <f t="shared" si="0"/>
        <v>0.36071128205563668</v>
      </c>
    </row>
    <row r="27" spans="1:21" x14ac:dyDescent="0.2">
      <c r="A27" s="18" t="s">
        <v>25</v>
      </c>
      <c r="B27" s="21">
        <v>4.6900000000000004</v>
      </c>
      <c r="C27" s="17">
        <v>1.27</v>
      </c>
      <c r="D27" s="17">
        <v>1.0900000000000001</v>
      </c>
      <c r="E27" s="17">
        <v>2.46</v>
      </c>
      <c r="F27" s="17">
        <v>1.58</v>
      </c>
      <c r="G27" s="17">
        <v>1</v>
      </c>
      <c r="H27" s="17">
        <v>0.82</v>
      </c>
      <c r="I27" s="31">
        <v>0.83</v>
      </c>
      <c r="J27" s="45">
        <v>0.53</v>
      </c>
      <c r="K27" s="72">
        <f t="shared" si="1"/>
        <v>1</v>
      </c>
      <c r="L27" s="95">
        <v>4.6900000000000004</v>
      </c>
      <c r="M27" s="96">
        <v>1.27</v>
      </c>
      <c r="N27" s="96">
        <v>1.0900000000000001</v>
      </c>
      <c r="O27" s="96">
        <v>2.46</v>
      </c>
      <c r="P27" s="96">
        <v>1.58</v>
      </c>
      <c r="Q27" s="96">
        <v>1</v>
      </c>
      <c r="R27" s="96">
        <v>0.82</v>
      </c>
      <c r="S27" s="96">
        <v>0.83</v>
      </c>
      <c r="T27" s="97">
        <v>0.53</v>
      </c>
      <c r="U27" s="101">
        <f t="shared" si="0"/>
        <v>0.62890579964306825</v>
      </c>
    </row>
    <row r="28" spans="1:21" x14ac:dyDescent="0.2">
      <c r="A28" s="18" t="s">
        <v>26</v>
      </c>
      <c r="B28" s="21">
        <v>0.22</v>
      </c>
      <c r="C28" s="17">
        <v>0.22</v>
      </c>
      <c r="D28" s="17">
        <v>0.17</v>
      </c>
      <c r="E28" s="17">
        <v>0.24</v>
      </c>
      <c r="F28" s="17">
        <v>0.2</v>
      </c>
      <c r="G28" s="17">
        <v>0.09</v>
      </c>
      <c r="H28" s="17">
        <v>0.02</v>
      </c>
      <c r="I28" s="31">
        <v>0.02</v>
      </c>
      <c r="J28" s="45">
        <v>0.02</v>
      </c>
      <c r="K28" s="72">
        <f t="shared" si="1"/>
        <v>1</v>
      </c>
      <c r="L28" s="95">
        <v>0.22</v>
      </c>
      <c r="M28" s="96">
        <v>0.22</v>
      </c>
      <c r="N28" s="96">
        <v>0.17</v>
      </c>
      <c r="O28" s="96">
        <v>0.24</v>
      </c>
      <c r="P28" s="96">
        <v>0.2</v>
      </c>
      <c r="Q28" s="96">
        <v>0.09</v>
      </c>
      <c r="R28" s="96">
        <v>0.02</v>
      </c>
      <c r="S28" s="96">
        <v>0.02</v>
      </c>
      <c r="T28" s="97">
        <v>0.02</v>
      </c>
      <c r="U28" s="101">
        <f t="shared" si="0"/>
        <v>0.83593379903929255</v>
      </c>
    </row>
    <row r="29" spans="1:21" x14ac:dyDescent="0.2">
      <c r="A29" s="18" t="s">
        <v>27</v>
      </c>
      <c r="B29" s="21">
        <v>2.35</v>
      </c>
      <c r="C29" s="17">
        <v>1.35</v>
      </c>
      <c r="D29" s="17">
        <v>0.89</v>
      </c>
      <c r="E29" s="17">
        <v>0.73</v>
      </c>
      <c r="F29" s="17">
        <v>0.94</v>
      </c>
      <c r="G29" s="17">
        <v>1.08</v>
      </c>
      <c r="H29" s="17">
        <v>0.84</v>
      </c>
      <c r="I29" s="31">
        <v>0.54</v>
      </c>
      <c r="J29" s="45">
        <v>0.37</v>
      </c>
      <c r="K29" s="72">
        <f t="shared" si="1"/>
        <v>1</v>
      </c>
      <c r="L29" s="95">
        <v>2.35</v>
      </c>
      <c r="M29" s="96">
        <v>1.35</v>
      </c>
      <c r="N29" s="96">
        <v>0.89</v>
      </c>
      <c r="O29" s="96">
        <v>0.73</v>
      </c>
      <c r="P29" s="96">
        <v>0.94</v>
      </c>
      <c r="Q29" s="96">
        <v>1.08</v>
      </c>
      <c r="R29" s="96">
        <v>0.84</v>
      </c>
      <c r="S29" s="96">
        <v>0.54</v>
      </c>
      <c r="T29" s="97">
        <v>0.37</v>
      </c>
      <c r="U29" s="101">
        <f t="shared" si="0"/>
        <v>0.68176415146378055</v>
      </c>
    </row>
    <row r="30" spans="1:21" x14ac:dyDescent="0.2">
      <c r="A30" s="18" t="s">
        <v>28</v>
      </c>
      <c r="B30" s="21">
        <v>1.33</v>
      </c>
      <c r="C30" s="17">
        <v>1.1200000000000001</v>
      </c>
      <c r="D30" s="17">
        <v>0.98</v>
      </c>
      <c r="E30" s="17">
        <v>0.92</v>
      </c>
      <c r="F30" s="17">
        <v>0.76</v>
      </c>
      <c r="G30" s="17">
        <v>0.63</v>
      </c>
      <c r="H30" s="17">
        <v>0.56000000000000005</v>
      </c>
      <c r="I30" s="31">
        <v>0.45</v>
      </c>
      <c r="J30" s="45">
        <v>0.3</v>
      </c>
      <c r="K30" s="72">
        <f t="shared" si="1"/>
        <v>1</v>
      </c>
      <c r="L30" s="95">
        <v>1.33</v>
      </c>
      <c r="M30" s="96">
        <v>1.1200000000000001</v>
      </c>
      <c r="N30" s="96">
        <v>0.98</v>
      </c>
      <c r="O30" s="96">
        <v>0.92</v>
      </c>
      <c r="P30" s="96">
        <v>0.76</v>
      </c>
      <c r="Q30" s="96">
        <v>0.63</v>
      </c>
      <c r="R30" s="96">
        <v>0.56000000000000005</v>
      </c>
      <c r="S30" s="96">
        <v>0.45</v>
      </c>
      <c r="T30" s="97">
        <v>0.3</v>
      </c>
      <c r="U30" s="101">
        <f t="shared" si="0"/>
        <v>0.78393293182077117</v>
      </c>
    </row>
    <row r="31" spans="1:21" x14ac:dyDescent="0.2">
      <c r="A31" s="18" t="s">
        <v>29</v>
      </c>
      <c r="B31" s="21">
        <v>2.71</v>
      </c>
      <c r="C31" s="17">
        <v>2.52</v>
      </c>
      <c r="D31" s="17">
        <v>2.2400000000000002</v>
      </c>
      <c r="E31" s="17">
        <v>2.5</v>
      </c>
      <c r="F31" s="17">
        <v>2.4</v>
      </c>
      <c r="G31" s="17">
        <v>2.11</v>
      </c>
      <c r="H31" s="17">
        <v>1.95</v>
      </c>
      <c r="I31" s="31">
        <v>1.62</v>
      </c>
      <c r="J31" s="45">
        <v>1.44</v>
      </c>
      <c r="K31" s="72">
        <f t="shared" si="1"/>
        <v>1</v>
      </c>
      <c r="L31" s="95">
        <v>2.71</v>
      </c>
      <c r="M31" s="96">
        <v>2.52</v>
      </c>
      <c r="N31" s="96">
        <v>2.2400000000000002</v>
      </c>
      <c r="O31" s="96">
        <v>2.5</v>
      </c>
      <c r="P31" s="96">
        <v>2.4</v>
      </c>
      <c r="Q31" s="96">
        <v>2.11</v>
      </c>
      <c r="R31" s="96">
        <v>1.95</v>
      </c>
      <c r="S31" s="96">
        <v>1.62</v>
      </c>
      <c r="T31" s="97">
        <v>1.44</v>
      </c>
      <c r="U31" s="101">
        <f t="shared" si="0"/>
        <v>0.75647227633450664</v>
      </c>
    </row>
    <row r="32" spans="1:21" x14ac:dyDescent="0.2">
      <c r="A32" s="18" t="s">
        <v>30</v>
      </c>
      <c r="B32" s="21">
        <v>0.35</v>
      </c>
      <c r="C32" s="17">
        <v>0.63</v>
      </c>
      <c r="D32" s="17">
        <v>0.59</v>
      </c>
      <c r="E32" s="17">
        <v>0.9</v>
      </c>
      <c r="F32" s="17">
        <v>0.92</v>
      </c>
      <c r="G32" s="17">
        <v>0.93</v>
      </c>
      <c r="H32" s="17">
        <v>0.78</v>
      </c>
      <c r="I32" s="31">
        <v>0.77</v>
      </c>
      <c r="J32" s="45">
        <v>0.88</v>
      </c>
      <c r="K32" s="72">
        <f t="shared" si="1"/>
        <v>1</v>
      </c>
      <c r="L32" s="95">
        <v>0.35</v>
      </c>
      <c r="M32" s="96">
        <v>0.63</v>
      </c>
      <c r="N32" s="96">
        <v>0.59</v>
      </c>
      <c r="O32" s="96">
        <v>0.9</v>
      </c>
      <c r="P32" s="96">
        <v>0.92</v>
      </c>
      <c r="Q32" s="96">
        <v>0.93</v>
      </c>
      <c r="R32" s="96">
        <v>0.78</v>
      </c>
      <c r="S32" s="96">
        <v>0.77</v>
      </c>
      <c r="T32" s="97">
        <v>0.88</v>
      </c>
      <c r="U32" s="101">
        <f t="shared" si="0"/>
        <v>-0.47963155763365617</v>
      </c>
    </row>
    <row r="33" spans="1:21" x14ac:dyDescent="0.2">
      <c r="A33" s="18" t="s">
        <v>31</v>
      </c>
      <c r="B33" s="21">
        <v>0.96</v>
      </c>
      <c r="C33" s="17">
        <v>0.92</v>
      </c>
      <c r="D33" s="17">
        <v>0.65</v>
      </c>
      <c r="E33" s="17">
        <v>0.61</v>
      </c>
      <c r="F33" s="17">
        <v>0.5</v>
      </c>
      <c r="G33" s="17">
        <v>0.43</v>
      </c>
      <c r="H33" s="17">
        <v>0.4</v>
      </c>
      <c r="I33" s="31">
        <v>0.27</v>
      </c>
      <c r="J33" s="45">
        <v>0.24</v>
      </c>
      <c r="K33" s="72">
        <f t="shared" si="1"/>
        <v>1</v>
      </c>
      <c r="L33" s="95">
        <v>0.96</v>
      </c>
      <c r="M33" s="96">
        <v>0.92</v>
      </c>
      <c r="N33" s="96">
        <v>0.65</v>
      </c>
      <c r="O33" s="96">
        <v>0.61</v>
      </c>
      <c r="P33" s="96">
        <v>0.5</v>
      </c>
      <c r="Q33" s="96">
        <v>0.43</v>
      </c>
      <c r="R33" s="96">
        <v>0.4</v>
      </c>
      <c r="S33" s="96">
        <v>0.27</v>
      </c>
      <c r="T33" s="97">
        <v>0.24</v>
      </c>
      <c r="U33" s="101">
        <f t="shared" si="0"/>
        <v>0.8136761482478736</v>
      </c>
    </row>
    <row r="34" spans="1:21" x14ac:dyDescent="0.2">
      <c r="A34" s="18" t="s">
        <v>32</v>
      </c>
      <c r="B34" s="21">
        <v>8.34</v>
      </c>
      <c r="C34" s="17">
        <v>8.74</v>
      </c>
      <c r="D34" s="17">
        <v>1.98</v>
      </c>
      <c r="E34" s="17">
        <v>1.89</v>
      </c>
      <c r="F34" s="17">
        <v>2.61</v>
      </c>
      <c r="G34" s="17">
        <v>1.82</v>
      </c>
      <c r="H34" s="17">
        <v>13.06</v>
      </c>
      <c r="I34" s="31">
        <v>0.95</v>
      </c>
      <c r="J34" s="45">
        <v>1.3</v>
      </c>
      <c r="K34" s="72">
        <f t="shared" si="1"/>
        <v>1</v>
      </c>
      <c r="L34" s="95">
        <v>8.34</v>
      </c>
      <c r="M34" s="96">
        <v>8.74</v>
      </c>
      <c r="N34" s="96">
        <v>1.98</v>
      </c>
      <c r="O34" s="96">
        <v>1.89</v>
      </c>
      <c r="P34" s="96">
        <v>2.61</v>
      </c>
      <c r="Q34" s="96">
        <v>1.82</v>
      </c>
      <c r="R34" s="96">
        <v>13.06</v>
      </c>
      <c r="S34" s="96">
        <v>0.95</v>
      </c>
      <c r="T34" s="97">
        <v>1.3</v>
      </c>
      <c r="U34" s="101">
        <f t="shared" si="0"/>
        <v>9.2300584951091585E-2</v>
      </c>
    </row>
    <row r="35" spans="1:21" x14ac:dyDescent="0.2">
      <c r="A35" s="18" t="s">
        <v>33</v>
      </c>
      <c r="B35" s="21">
        <v>0.46</v>
      </c>
      <c r="C35" s="17">
        <v>0.41</v>
      </c>
      <c r="D35" s="17">
        <v>0.3</v>
      </c>
      <c r="E35" s="17">
        <v>0.72</v>
      </c>
      <c r="F35" s="17">
        <v>0.7</v>
      </c>
      <c r="G35" s="17">
        <v>0.69</v>
      </c>
      <c r="H35" s="17">
        <v>0.44</v>
      </c>
      <c r="I35" s="31">
        <v>0.42</v>
      </c>
      <c r="J35" s="45">
        <v>0.12</v>
      </c>
      <c r="K35" s="72">
        <f t="shared" si="1"/>
        <v>1</v>
      </c>
      <c r="L35" s="95">
        <v>0.46</v>
      </c>
      <c r="M35" s="96">
        <v>0.41</v>
      </c>
      <c r="N35" s="96">
        <v>0.3</v>
      </c>
      <c r="O35" s="96">
        <v>0.72</v>
      </c>
      <c r="P35" s="96">
        <v>0.7</v>
      </c>
      <c r="Q35" s="96">
        <v>0.69</v>
      </c>
      <c r="R35" s="96">
        <v>0.44</v>
      </c>
      <c r="S35" s="96">
        <v>0.42</v>
      </c>
      <c r="T35" s="97">
        <v>0.12</v>
      </c>
      <c r="U35" s="101">
        <f t="shared" si="0"/>
        <v>0.10416235520776833</v>
      </c>
    </row>
    <row r="36" spans="1:21" x14ac:dyDescent="0.2">
      <c r="A36" s="18" t="s">
        <v>34</v>
      </c>
      <c r="B36" s="21">
        <v>0.31</v>
      </c>
      <c r="C36" s="17">
        <v>0.35</v>
      </c>
      <c r="D36" s="17">
        <v>0.13</v>
      </c>
      <c r="E36" s="17">
        <v>0.27</v>
      </c>
      <c r="F36" s="17">
        <v>0.2</v>
      </c>
      <c r="G36" s="17">
        <v>0.19</v>
      </c>
      <c r="H36" s="17">
        <v>0.25</v>
      </c>
      <c r="I36" s="31">
        <v>0.15</v>
      </c>
      <c r="J36" s="45">
        <v>0.02</v>
      </c>
      <c r="K36" s="72">
        <f t="shared" si="1"/>
        <v>1</v>
      </c>
      <c r="L36" s="95">
        <v>0.31</v>
      </c>
      <c r="M36" s="96">
        <v>0.35</v>
      </c>
      <c r="N36" s="96">
        <v>0.13</v>
      </c>
      <c r="O36" s="96">
        <v>0.27</v>
      </c>
      <c r="P36" s="96">
        <v>0.2</v>
      </c>
      <c r="Q36" s="96">
        <v>0.19</v>
      </c>
      <c r="R36" s="96">
        <v>0.25</v>
      </c>
      <c r="S36" s="96">
        <v>0.15</v>
      </c>
      <c r="T36" s="97">
        <v>0.02</v>
      </c>
      <c r="U36" s="101">
        <f t="shared" si="0"/>
        <v>0.44333534525783802</v>
      </c>
    </row>
    <row r="37" spans="1:21" x14ac:dyDescent="0.2">
      <c r="A37" s="18" t="s">
        <v>35</v>
      </c>
      <c r="B37" s="21">
        <v>0.2</v>
      </c>
      <c r="C37" s="17">
        <v>0.16</v>
      </c>
      <c r="D37" s="17">
        <v>0.14000000000000001</v>
      </c>
      <c r="E37" s="17">
        <v>0.42</v>
      </c>
      <c r="F37" s="17">
        <v>0.28000000000000003</v>
      </c>
      <c r="G37" s="17">
        <v>0.25</v>
      </c>
      <c r="H37" s="17">
        <v>0.16</v>
      </c>
      <c r="I37" s="31">
        <v>0.12</v>
      </c>
      <c r="J37" s="45">
        <v>0.04</v>
      </c>
      <c r="K37" s="72">
        <f t="shared" si="1"/>
        <v>1</v>
      </c>
      <c r="L37" s="95">
        <v>0.2</v>
      </c>
      <c r="M37" s="96">
        <v>0.16</v>
      </c>
      <c r="N37" s="96">
        <v>0.14000000000000001</v>
      </c>
      <c r="O37" s="96">
        <v>0.42</v>
      </c>
      <c r="P37" s="96">
        <v>0.28000000000000003</v>
      </c>
      <c r="Q37" s="96">
        <v>0.25</v>
      </c>
      <c r="R37" s="96">
        <v>0.16</v>
      </c>
      <c r="S37" s="96">
        <v>0.12</v>
      </c>
      <c r="T37" s="97">
        <v>0.04</v>
      </c>
      <c r="U37" s="101">
        <f t="shared" si="0"/>
        <v>0.22169196891099444</v>
      </c>
    </row>
    <row r="38" spans="1:21" x14ac:dyDescent="0.2">
      <c r="A38" s="18" t="s">
        <v>36</v>
      </c>
      <c r="B38" s="21">
        <v>0.02</v>
      </c>
      <c r="C38" s="17">
        <v>0.06</v>
      </c>
      <c r="D38" s="17">
        <v>0.69</v>
      </c>
      <c r="E38" s="17">
        <v>0.72</v>
      </c>
      <c r="F38" s="17">
        <v>0.94</v>
      </c>
      <c r="G38" s="17">
        <v>0.02</v>
      </c>
      <c r="H38" s="17">
        <v>0.08</v>
      </c>
      <c r="I38" s="31">
        <v>0.08</v>
      </c>
      <c r="J38" s="45">
        <v>0.09</v>
      </c>
      <c r="K38" s="72">
        <f t="shared" si="1"/>
        <v>1</v>
      </c>
      <c r="L38" s="95">
        <v>0.02</v>
      </c>
      <c r="M38" s="96">
        <v>0.06</v>
      </c>
      <c r="N38" s="96">
        <v>0.69</v>
      </c>
      <c r="O38" s="96">
        <v>0.72</v>
      </c>
      <c r="P38" s="96">
        <v>0.94</v>
      </c>
      <c r="Q38" s="96">
        <v>0.02</v>
      </c>
      <c r="R38" s="96">
        <v>0.08</v>
      </c>
      <c r="S38" s="96">
        <v>0.08</v>
      </c>
      <c r="T38" s="97">
        <v>0.09</v>
      </c>
      <c r="U38" s="101">
        <f t="shared" si="0"/>
        <v>0.23001890568924757</v>
      </c>
    </row>
    <row r="39" spans="1:21" x14ac:dyDescent="0.2">
      <c r="A39" s="18" t="s">
        <v>37</v>
      </c>
      <c r="B39" s="21">
        <v>0.01</v>
      </c>
      <c r="C39" s="17">
        <v>0.01</v>
      </c>
      <c r="D39" s="17">
        <v>0.02</v>
      </c>
      <c r="E39" s="17">
        <v>0.02</v>
      </c>
      <c r="F39" s="17">
        <v>0.02</v>
      </c>
      <c r="G39" s="17">
        <v>0.03</v>
      </c>
      <c r="H39" s="17">
        <v>0.09</v>
      </c>
      <c r="I39" s="31">
        <v>0.02</v>
      </c>
      <c r="J39" s="45">
        <v>0.01</v>
      </c>
      <c r="K39" s="72">
        <f t="shared" si="1"/>
        <v>1</v>
      </c>
      <c r="L39" s="95">
        <v>0.01</v>
      </c>
      <c r="M39" s="96">
        <v>0.01</v>
      </c>
      <c r="N39" s="96">
        <v>0.02</v>
      </c>
      <c r="O39" s="96">
        <v>0.02</v>
      </c>
      <c r="P39" s="96">
        <v>0.02</v>
      </c>
      <c r="Q39" s="96">
        <v>0.03</v>
      </c>
      <c r="R39" s="96">
        <v>0.09</v>
      </c>
      <c r="S39" s="96">
        <v>0.02</v>
      </c>
      <c r="T39" s="97">
        <v>0.01</v>
      </c>
      <c r="U39" s="101">
        <f t="shared" si="0"/>
        <v>-0.62466500192449481</v>
      </c>
    </row>
    <row r="40" spans="1:21" x14ac:dyDescent="0.2">
      <c r="A40" s="18" t="s">
        <v>38</v>
      </c>
      <c r="B40" s="21">
        <v>1.81</v>
      </c>
      <c r="C40" s="17">
        <v>1.81</v>
      </c>
      <c r="D40" s="17">
        <v>0.52</v>
      </c>
      <c r="E40" s="17">
        <v>0.53</v>
      </c>
      <c r="F40" s="17">
        <v>0.65</v>
      </c>
      <c r="G40" s="17">
        <v>0.67</v>
      </c>
      <c r="H40" s="17">
        <v>0.66</v>
      </c>
      <c r="I40" s="31">
        <v>0.93</v>
      </c>
      <c r="J40" s="45">
        <v>0.79</v>
      </c>
      <c r="K40" s="72">
        <f t="shared" si="1"/>
        <v>1</v>
      </c>
      <c r="L40" s="95">
        <v>1.81</v>
      </c>
      <c r="M40" s="96">
        <v>1.81</v>
      </c>
      <c r="N40" s="96">
        <v>0.52</v>
      </c>
      <c r="O40" s="96">
        <v>0.53</v>
      </c>
      <c r="P40" s="96">
        <v>0.65</v>
      </c>
      <c r="Q40" s="96">
        <v>0.67</v>
      </c>
      <c r="R40" s="96">
        <v>0.66</v>
      </c>
      <c r="S40" s="96">
        <v>0.93</v>
      </c>
      <c r="T40" s="97">
        <v>0.79</v>
      </c>
      <c r="U40" s="101">
        <f t="shared" si="0"/>
        <v>0.59861219201301752</v>
      </c>
    </row>
    <row r="41" spans="1:21" x14ac:dyDescent="0.2">
      <c r="A41" s="18" t="s">
        <v>39</v>
      </c>
      <c r="B41" s="21">
        <v>0.03</v>
      </c>
      <c r="C41" s="17">
        <v>0.06</v>
      </c>
      <c r="D41" s="17">
        <v>0.05</v>
      </c>
      <c r="E41" s="17">
        <v>0.08</v>
      </c>
      <c r="F41" s="17">
        <v>7.0000000000000007E-2</v>
      </c>
      <c r="G41" s="17">
        <v>0.04</v>
      </c>
      <c r="H41" s="17">
        <v>1.29</v>
      </c>
      <c r="I41" s="31"/>
      <c r="J41" s="45"/>
      <c r="K41" s="72">
        <f t="shared" si="1"/>
        <v>1.0384615384615385</v>
      </c>
      <c r="L41" s="95">
        <v>0.03</v>
      </c>
      <c r="M41" s="96">
        <v>0.04</v>
      </c>
      <c r="N41" s="96">
        <v>0.03</v>
      </c>
      <c r="O41" s="96">
        <v>0.08</v>
      </c>
      <c r="P41" s="96">
        <v>0.06</v>
      </c>
      <c r="Q41" s="96">
        <v>0.03</v>
      </c>
      <c r="R41" s="96">
        <v>1.29</v>
      </c>
      <c r="S41" s="96"/>
      <c r="T41" s="97"/>
      <c r="U41" s="101">
        <f t="shared" si="0"/>
        <v>-0.74113306784411548</v>
      </c>
    </row>
    <row r="42" spans="1:21" x14ac:dyDescent="0.2">
      <c r="A42" s="18" t="s">
        <v>40</v>
      </c>
      <c r="B42" s="21"/>
      <c r="C42" s="17"/>
      <c r="D42" s="17"/>
      <c r="E42" s="17"/>
      <c r="F42" s="17"/>
      <c r="G42" s="17"/>
      <c r="H42" s="17"/>
      <c r="I42" s="31"/>
      <c r="J42" s="45"/>
      <c r="K42" s="72"/>
      <c r="L42" s="95"/>
      <c r="M42" s="96"/>
      <c r="N42" s="96"/>
      <c r="O42" s="96"/>
      <c r="P42" s="96"/>
      <c r="Q42" s="96"/>
      <c r="R42" s="96"/>
      <c r="S42" s="96"/>
      <c r="T42" s="97"/>
      <c r="U42" s="101"/>
    </row>
    <row r="43" spans="1:21" x14ac:dyDescent="0.2">
      <c r="A43" s="18" t="s">
        <v>41</v>
      </c>
      <c r="B43" s="22"/>
      <c r="C43" s="23"/>
      <c r="D43" s="23"/>
      <c r="E43" s="23"/>
      <c r="F43" s="23"/>
      <c r="G43" s="23"/>
      <c r="H43" s="23"/>
      <c r="I43" s="33"/>
      <c r="J43" s="46"/>
      <c r="K43" s="72"/>
      <c r="L43" s="98"/>
      <c r="M43" s="99"/>
      <c r="N43" s="99"/>
      <c r="O43" s="99"/>
      <c r="P43" s="99"/>
      <c r="Q43" s="99"/>
      <c r="R43" s="99"/>
      <c r="S43" s="99"/>
      <c r="T43" s="100"/>
      <c r="U43" s="101"/>
    </row>
    <row r="44" spans="1:21" x14ac:dyDescent="0.2">
      <c r="A44" s="47" t="s">
        <v>191</v>
      </c>
      <c r="B44" s="81"/>
      <c r="C44" s="48"/>
      <c r="D44" s="48"/>
      <c r="E44" s="48"/>
      <c r="F44" s="48"/>
      <c r="G44" s="48"/>
      <c r="H44" s="48"/>
      <c r="I44" s="48"/>
      <c r="J44" s="49"/>
      <c r="K44" s="50"/>
      <c r="L44" s="89">
        <v>2.66</v>
      </c>
      <c r="M44" s="90">
        <v>2.5299999999999998</v>
      </c>
      <c r="N44" s="90">
        <v>1.98</v>
      </c>
      <c r="O44" s="90">
        <v>1.94</v>
      </c>
      <c r="P44" s="90">
        <v>2.34</v>
      </c>
      <c r="Q44" s="90">
        <v>1.68</v>
      </c>
      <c r="R44" s="90">
        <v>1.18</v>
      </c>
      <c r="S44" s="90">
        <v>1.17</v>
      </c>
      <c r="T44" s="91">
        <v>1.82</v>
      </c>
      <c r="U44" s="102"/>
    </row>
    <row r="45" spans="1:21" x14ac:dyDescent="0.2">
      <c r="A45" s="82" t="s">
        <v>195</v>
      </c>
      <c r="B45" s="66"/>
      <c r="C45" s="66"/>
      <c r="D45" s="66"/>
      <c r="E45" s="66"/>
      <c r="F45" s="66"/>
      <c r="G45" s="66"/>
      <c r="H45" s="66"/>
      <c r="I45" s="66"/>
      <c r="J45" s="66"/>
      <c r="L45" s="42"/>
      <c r="M45" s="42"/>
      <c r="N45" s="42"/>
      <c r="O45" s="42"/>
      <c r="P45" s="42"/>
      <c r="Q45" s="42"/>
      <c r="R45" s="42"/>
      <c r="S45" s="42"/>
      <c r="T45" s="42"/>
    </row>
    <row r="46" spans="1:21" x14ac:dyDescent="0.2">
      <c r="A46" s="1" t="s">
        <v>72</v>
      </c>
      <c r="B46" s="4">
        <v>2012</v>
      </c>
      <c r="C46" s="4">
        <v>2013</v>
      </c>
      <c r="D46" s="4">
        <v>2014</v>
      </c>
      <c r="E46" s="4">
        <v>2015</v>
      </c>
      <c r="F46" s="4">
        <v>2016</v>
      </c>
      <c r="G46" s="4">
        <v>2017</v>
      </c>
      <c r="H46" s="4">
        <v>2018</v>
      </c>
      <c r="I46" s="34">
        <v>2019</v>
      </c>
      <c r="J46" s="35">
        <v>2020</v>
      </c>
      <c r="K46" s="31"/>
    </row>
    <row r="47" spans="1:21" x14ac:dyDescent="0.2">
      <c r="A47" s="27" t="s">
        <v>140</v>
      </c>
      <c r="B47" s="36">
        <v>1959.1</v>
      </c>
      <c r="C47" s="36">
        <v>2189.1</v>
      </c>
      <c r="D47" s="36">
        <v>2336.4</v>
      </c>
      <c r="E47" s="36">
        <v>2732.6</v>
      </c>
      <c r="F47" s="36">
        <v>3020.7</v>
      </c>
      <c r="G47" s="36">
        <v>3332.8</v>
      </c>
      <c r="H47" s="36">
        <v>3714.3</v>
      </c>
      <c r="I47" s="31">
        <v>4002.8</v>
      </c>
      <c r="J47" s="31">
        <v>3412.4</v>
      </c>
      <c r="K47" s="31"/>
    </row>
    <row r="48" spans="1:21" x14ac:dyDescent="0.2">
      <c r="A48" s="28" t="s">
        <v>141</v>
      </c>
      <c r="B48" s="3">
        <v>2164</v>
      </c>
      <c r="C48" s="3">
        <v>2523.9</v>
      </c>
      <c r="D48" s="3">
        <v>3081</v>
      </c>
      <c r="E48" s="3">
        <v>3658.6</v>
      </c>
      <c r="F48" s="3">
        <v>3983.9</v>
      </c>
      <c r="G48" s="3">
        <v>4230.8999999999996</v>
      </c>
      <c r="H48" s="3">
        <v>4770.3</v>
      </c>
      <c r="I48" s="31">
        <v>5322.6</v>
      </c>
      <c r="J48" s="31">
        <v>4129.3999999999996</v>
      </c>
      <c r="K48" s="31"/>
    </row>
    <row r="49" spans="1:11" x14ac:dyDescent="0.2">
      <c r="A49" s="28" t="s">
        <v>120</v>
      </c>
      <c r="B49" s="3">
        <v>877.3</v>
      </c>
      <c r="C49" s="3">
        <v>945.2</v>
      </c>
      <c r="D49" s="3">
        <v>721</v>
      </c>
      <c r="E49" s="3">
        <v>716.4</v>
      </c>
      <c r="F49" s="3">
        <v>776.7</v>
      </c>
      <c r="G49" s="3">
        <v>852.3</v>
      </c>
      <c r="H49" s="3">
        <v>942.3</v>
      </c>
      <c r="I49" s="31">
        <v>930</v>
      </c>
      <c r="J49" s="31">
        <v>514</v>
      </c>
      <c r="K49" s="31"/>
    </row>
    <row r="50" spans="1:11" x14ac:dyDescent="0.2">
      <c r="A50" s="28" t="s">
        <v>121</v>
      </c>
      <c r="B50" s="3">
        <v>1085.9000000000001</v>
      </c>
      <c r="C50" s="3">
        <v>1280.5999999999999</v>
      </c>
      <c r="D50" s="3">
        <v>1455.8</v>
      </c>
      <c r="E50" s="3">
        <v>1626.6</v>
      </c>
      <c r="F50" s="3">
        <v>1721.7</v>
      </c>
      <c r="G50" s="3">
        <v>1765.2</v>
      </c>
      <c r="H50" s="3">
        <v>1947</v>
      </c>
      <c r="I50" s="31">
        <v>2239.8000000000002</v>
      </c>
      <c r="J50" s="31">
        <v>1226.3</v>
      </c>
      <c r="K50" s="31"/>
    </row>
    <row r="51" spans="1:11" x14ac:dyDescent="0.2">
      <c r="A51" s="28" t="s">
        <v>122</v>
      </c>
      <c r="B51" s="3">
        <v>3.7</v>
      </c>
      <c r="C51" s="3">
        <v>0.6</v>
      </c>
      <c r="D51" s="3">
        <v>-9.6999999999999993</v>
      </c>
      <c r="E51" s="3">
        <v>-15.8</v>
      </c>
      <c r="F51" s="3">
        <v>-18.2</v>
      </c>
      <c r="G51" s="3">
        <v>14.8</v>
      </c>
      <c r="H51" s="3">
        <v>-51.3</v>
      </c>
      <c r="I51" s="31">
        <v>-10</v>
      </c>
      <c r="J51" s="31">
        <v>-4.8</v>
      </c>
      <c r="K51" s="31"/>
    </row>
    <row r="52" spans="1:11" x14ac:dyDescent="0.2">
      <c r="A52" s="29" t="s">
        <v>142</v>
      </c>
      <c r="B52" s="3">
        <v>1956.6</v>
      </c>
      <c r="C52" s="3">
        <v>2164.1</v>
      </c>
      <c r="D52" s="3">
        <v>2335.4</v>
      </c>
      <c r="E52" s="3">
        <v>2663.7</v>
      </c>
      <c r="F52" s="3">
        <v>2970.7</v>
      </c>
      <c r="G52" s="3">
        <v>3326.4</v>
      </c>
      <c r="H52" s="3">
        <v>3653.5</v>
      </c>
      <c r="I52" s="31">
        <v>3950.2</v>
      </c>
      <c r="J52" s="31">
        <v>3352.1</v>
      </c>
      <c r="K52" s="32"/>
    </row>
    <row r="53" spans="1:11" x14ac:dyDescent="0.2">
      <c r="A53" s="28" t="s">
        <v>143</v>
      </c>
      <c r="B53" s="2"/>
      <c r="C53" s="2"/>
      <c r="D53" s="2"/>
      <c r="E53" s="2"/>
      <c r="F53" s="2"/>
      <c r="G53" s="2"/>
      <c r="H53" s="2"/>
      <c r="I53" s="32"/>
      <c r="J53" s="32"/>
      <c r="K53" s="31"/>
    </row>
    <row r="54" spans="1:11" x14ac:dyDescent="0.2">
      <c r="A54" s="28" t="s">
        <v>170</v>
      </c>
      <c r="B54" s="3">
        <v>1.2</v>
      </c>
      <c r="C54" s="3">
        <v>1.2</v>
      </c>
      <c r="D54" s="3">
        <v>0.8</v>
      </c>
      <c r="E54" s="3">
        <v>1.1000000000000001</v>
      </c>
      <c r="F54" s="3">
        <v>2.2000000000000002</v>
      </c>
      <c r="G54" s="3">
        <v>1.5</v>
      </c>
      <c r="H54" s="3">
        <v>4.9000000000000004</v>
      </c>
      <c r="I54" s="31">
        <v>11</v>
      </c>
      <c r="J54" s="31">
        <v>11</v>
      </c>
      <c r="K54" s="31"/>
    </row>
    <row r="55" spans="1:11" x14ac:dyDescent="0.2">
      <c r="A55" s="28" t="s">
        <v>171</v>
      </c>
      <c r="B55" s="3">
        <v>32</v>
      </c>
      <c r="C55" s="3">
        <v>27.4</v>
      </c>
      <c r="D55" s="3">
        <v>17.399999999999999</v>
      </c>
      <c r="E55" s="3">
        <v>21.2</v>
      </c>
      <c r="F55" s="3">
        <v>20</v>
      </c>
      <c r="G55" s="3">
        <v>14.5</v>
      </c>
      <c r="H55" s="3">
        <v>24.9</v>
      </c>
      <c r="I55" s="31">
        <v>11</v>
      </c>
      <c r="J55" s="31">
        <v>9.4</v>
      </c>
      <c r="K55" s="31"/>
    </row>
    <row r="56" spans="1:11" x14ac:dyDescent="0.2">
      <c r="A56" s="28" t="s">
        <v>172</v>
      </c>
      <c r="B56" s="3">
        <v>7.9</v>
      </c>
      <c r="C56" s="3">
        <v>11.4</v>
      </c>
      <c r="D56" s="3">
        <v>10.4</v>
      </c>
      <c r="E56" s="3">
        <v>12.5</v>
      </c>
      <c r="F56" s="3">
        <v>10</v>
      </c>
      <c r="G56" s="3">
        <v>9.6999999999999993</v>
      </c>
      <c r="H56" s="3">
        <v>17.3</v>
      </c>
      <c r="I56" s="31">
        <v>16</v>
      </c>
      <c r="J56" s="31">
        <v>10.8</v>
      </c>
      <c r="K56" s="31"/>
    </row>
    <row r="57" spans="1:11" x14ac:dyDescent="0.2">
      <c r="A57" s="28" t="s">
        <v>173</v>
      </c>
      <c r="B57" s="3">
        <v>1787.1</v>
      </c>
      <c r="C57" s="3">
        <v>1998.2</v>
      </c>
      <c r="D57" s="3">
        <v>2216</v>
      </c>
      <c r="E57" s="3">
        <v>2504.9</v>
      </c>
      <c r="F57" s="3">
        <v>2814.9</v>
      </c>
      <c r="G57" s="3">
        <v>3173.3</v>
      </c>
      <c r="H57" s="3">
        <v>3462.5</v>
      </c>
      <c r="I57" s="31">
        <v>3689.2</v>
      </c>
      <c r="J57" s="31">
        <v>3110.8</v>
      </c>
      <c r="K57" s="31"/>
    </row>
    <row r="58" spans="1:11" x14ac:dyDescent="0.2">
      <c r="A58" s="28" t="s">
        <v>174</v>
      </c>
      <c r="B58" s="3">
        <v>28.6</v>
      </c>
      <c r="C58" s="3">
        <v>13.4</v>
      </c>
      <c r="D58" s="3">
        <v>11.3</v>
      </c>
      <c r="E58" s="3">
        <v>11.7</v>
      </c>
      <c r="F58" s="3">
        <v>11.2</v>
      </c>
      <c r="G58" s="3">
        <v>11.3</v>
      </c>
      <c r="H58" s="3">
        <v>15.5</v>
      </c>
      <c r="I58" s="31">
        <v>15.5</v>
      </c>
      <c r="J58" s="31">
        <v>14.8</v>
      </c>
      <c r="K58" s="31"/>
    </row>
    <row r="59" spans="1:11" x14ac:dyDescent="0.2">
      <c r="A59" s="28" t="s">
        <v>175</v>
      </c>
      <c r="B59" s="3">
        <v>74.2</v>
      </c>
      <c r="C59" s="3">
        <v>84.6</v>
      </c>
      <c r="D59" s="3">
        <v>50.7</v>
      </c>
      <c r="E59" s="3">
        <v>83.3</v>
      </c>
      <c r="F59" s="3">
        <v>85.9</v>
      </c>
      <c r="G59" s="3">
        <v>88.4</v>
      </c>
      <c r="H59" s="3">
        <v>103.8</v>
      </c>
      <c r="I59" s="31">
        <v>184.2</v>
      </c>
      <c r="J59" s="31">
        <v>183</v>
      </c>
      <c r="K59" s="31"/>
    </row>
    <row r="60" spans="1:11" x14ac:dyDescent="0.2">
      <c r="A60" s="28" t="s">
        <v>176</v>
      </c>
      <c r="B60" s="3">
        <v>25.6</v>
      </c>
      <c r="C60" s="3">
        <v>27.9</v>
      </c>
      <c r="D60" s="3">
        <v>28.9</v>
      </c>
      <c r="E60" s="3">
        <v>29.1</v>
      </c>
      <c r="F60" s="3">
        <v>26.4</v>
      </c>
      <c r="G60" s="3">
        <v>27.6</v>
      </c>
      <c r="H60" s="3">
        <v>24.6</v>
      </c>
      <c r="I60" s="31">
        <v>23.4</v>
      </c>
      <c r="J60" s="31">
        <v>12.4</v>
      </c>
      <c r="K60" s="31"/>
    </row>
    <row r="61" spans="1:11" x14ac:dyDescent="0.2">
      <c r="A61" s="30" t="s">
        <v>139</v>
      </c>
      <c r="B61" s="37">
        <v>2.4</v>
      </c>
      <c r="C61" s="37">
        <v>25</v>
      </c>
      <c r="D61" s="37">
        <v>1</v>
      </c>
      <c r="E61" s="37">
        <v>68.900000000000006</v>
      </c>
      <c r="F61" s="37">
        <v>50</v>
      </c>
      <c r="G61" s="37">
        <v>6.4</v>
      </c>
      <c r="H61" s="37">
        <v>60.8</v>
      </c>
      <c r="I61" s="33">
        <v>52.6</v>
      </c>
      <c r="J61" s="33">
        <v>60.3</v>
      </c>
    </row>
  </sheetData>
  <autoFilter ref="L2:U2" xr:uid="{EE8589EB-74E9-4C89-B1ED-59871A2A7D14}"/>
  <mergeCells count="2">
    <mergeCell ref="B1:J1"/>
    <mergeCell ref="L1:T1"/>
  </mergeCells>
  <phoneticPr fontId="3" type="noConversion"/>
  <conditionalFormatting sqref="K3:K43">
    <cfRule type="cellIs" dxfId="8" priority="2" operator="greaterThan">
      <formula>1</formula>
    </cfRule>
  </conditionalFormatting>
  <conditionalFormatting sqref="U3:U4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CA7B2-FB2C-4C25-9D6F-FA0C42C5DF86}">
  <sheetPr codeName="Sheet9"/>
  <dimension ref="A1:U61"/>
  <sheetViews>
    <sheetView zoomScale="85" zoomScaleNormal="85" workbookViewId="0">
      <selection activeCell="U1" sqref="U1:U1048576"/>
    </sheetView>
  </sheetViews>
  <sheetFormatPr defaultRowHeight="14.25" x14ac:dyDescent="0.2"/>
  <cols>
    <col min="1" max="1" width="36.625" bestFit="1" customWidth="1"/>
    <col min="2" max="21" width="10" customWidth="1"/>
    <col min="250" max="250" width="28" customWidth="1"/>
    <col min="251" max="251" width="76" customWidth="1"/>
    <col min="252" max="260" width="15" customWidth="1"/>
    <col min="261" max="265" width="16" customWidth="1"/>
    <col min="506" max="506" width="28" customWidth="1"/>
    <col min="507" max="507" width="76" customWidth="1"/>
    <col min="508" max="516" width="15" customWidth="1"/>
    <col min="517" max="521" width="16" customWidth="1"/>
    <col min="762" max="762" width="28" customWidth="1"/>
    <col min="763" max="763" width="76" customWidth="1"/>
    <col min="764" max="772" width="15" customWidth="1"/>
    <col min="773" max="777" width="16" customWidth="1"/>
    <col min="1018" max="1018" width="28" customWidth="1"/>
    <col min="1019" max="1019" width="76" customWidth="1"/>
    <col min="1020" max="1028" width="15" customWidth="1"/>
    <col min="1029" max="1033" width="16" customWidth="1"/>
    <col min="1274" max="1274" width="28" customWidth="1"/>
    <col min="1275" max="1275" width="76" customWidth="1"/>
    <col min="1276" max="1284" width="15" customWidth="1"/>
    <col min="1285" max="1289" width="16" customWidth="1"/>
    <col min="1530" max="1530" width="28" customWidth="1"/>
    <col min="1531" max="1531" width="76" customWidth="1"/>
    <col min="1532" max="1540" width="15" customWidth="1"/>
    <col min="1541" max="1545" width="16" customWidth="1"/>
    <col min="1786" max="1786" width="28" customWidth="1"/>
    <col min="1787" max="1787" width="76" customWidth="1"/>
    <col min="1788" max="1796" width="15" customWidth="1"/>
    <col min="1797" max="1801" width="16" customWidth="1"/>
    <col min="2042" max="2042" width="28" customWidth="1"/>
    <col min="2043" max="2043" width="76" customWidth="1"/>
    <col min="2044" max="2052" width="15" customWidth="1"/>
    <col min="2053" max="2057" width="16" customWidth="1"/>
    <col min="2298" max="2298" width="28" customWidth="1"/>
    <col min="2299" max="2299" width="76" customWidth="1"/>
    <col min="2300" max="2308" width="15" customWidth="1"/>
    <col min="2309" max="2313" width="16" customWidth="1"/>
    <col min="2554" max="2554" width="28" customWidth="1"/>
    <col min="2555" max="2555" width="76" customWidth="1"/>
    <col min="2556" max="2564" width="15" customWidth="1"/>
    <col min="2565" max="2569" width="16" customWidth="1"/>
    <col min="2810" max="2810" width="28" customWidth="1"/>
    <col min="2811" max="2811" width="76" customWidth="1"/>
    <col min="2812" max="2820" width="15" customWidth="1"/>
    <col min="2821" max="2825" width="16" customWidth="1"/>
    <col min="3066" max="3066" width="28" customWidth="1"/>
    <col min="3067" max="3067" width="76" customWidth="1"/>
    <col min="3068" max="3076" width="15" customWidth="1"/>
    <col min="3077" max="3081" width="16" customWidth="1"/>
    <col min="3322" max="3322" width="28" customWidth="1"/>
    <col min="3323" max="3323" width="76" customWidth="1"/>
    <col min="3324" max="3332" width="15" customWidth="1"/>
    <col min="3333" max="3337" width="16" customWidth="1"/>
    <col min="3578" max="3578" width="28" customWidth="1"/>
    <col min="3579" max="3579" width="76" customWidth="1"/>
    <col min="3580" max="3588" width="15" customWidth="1"/>
    <col min="3589" max="3593" width="16" customWidth="1"/>
    <col min="3834" max="3834" width="28" customWidth="1"/>
    <col min="3835" max="3835" width="76" customWidth="1"/>
    <col min="3836" max="3844" width="15" customWidth="1"/>
    <col min="3845" max="3849" width="16" customWidth="1"/>
    <col min="4090" max="4090" width="28" customWidth="1"/>
    <col min="4091" max="4091" width="76" customWidth="1"/>
    <col min="4092" max="4100" width="15" customWidth="1"/>
    <col min="4101" max="4105" width="16" customWidth="1"/>
    <col min="4346" max="4346" width="28" customWidth="1"/>
    <col min="4347" max="4347" width="76" customWidth="1"/>
    <col min="4348" max="4356" width="15" customWidth="1"/>
    <col min="4357" max="4361" width="16" customWidth="1"/>
    <col min="4602" max="4602" width="28" customWidth="1"/>
    <col min="4603" max="4603" width="76" customWidth="1"/>
    <col min="4604" max="4612" width="15" customWidth="1"/>
    <col min="4613" max="4617" width="16" customWidth="1"/>
    <col min="4858" max="4858" width="28" customWidth="1"/>
    <col min="4859" max="4859" width="76" customWidth="1"/>
    <col min="4860" max="4868" width="15" customWidth="1"/>
    <col min="4869" max="4873" width="16" customWidth="1"/>
    <col min="5114" max="5114" width="28" customWidth="1"/>
    <col min="5115" max="5115" width="76" customWidth="1"/>
    <col min="5116" max="5124" width="15" customWidth="1"/>
    <col min="5125" max="5129" width="16" customWidth="1"/>
    <col min="5370" max="5370" width="28" customWidth="1"/>
    <col min="5371" max="5371" width="76" customWidth="1"/>
    <col min="5372" max="5380" width="15" customWidth="1"/>
    <col min="5381" max="5385" width="16" customWidth="1"/>
    <col min="5626" max="5626" width="28" customWidth="1"/>
    <col min="5627" max="5627" width="76" customWidth="1"/>
    <col min="5628" max="5636" width="15" customWidth="1"/>
    <col min="5637" max="5641" width="16" customWidth="1"/>
    <col min="5882" max="5882" width="28" customWidth="1"/>
    <col min="5883" max="5883" width="76" customWidth="1"/>
    <col min="5884" max="5892" width="15" customWidth="1"/>
    <col min="5893" max="5897" width="16" customWidth="1"/>
    <col min="6138" max="6138" width="28" customWidth="1"/>
    <col min="6139" max="6139" width="76" customWidth="1"/>
    <col min="6140" max="6148" width="15" customWidth="1"/>
    <col min="6149" max="6153" width="16" customWidth="1"/>
    <col min="6394" max="6394" width="28" customWidth="1"/>
    <col min="6395" max="6395" width="76" customWidth="1"/>
    <col min="6396" max="6404" width="15" customWidth="1"/>
    <col min="6405" max="6409" width="16" customWidth="1"/>
    <col min="6650" max="6650" width="28" customWidth="1"/>
    <col min="6651" max="6651" width="76" customWidth="1"/>
    <col min="6652" max="6660" width="15" customWidth="1"/>
    <col min="6661" max="6665" width="16" customWidth="1"/>
    <col min="6906" max="6906" width="28" customWidth="1"/>
    <col min="6907" max="6907" width="76" customWidth="1"/>
    <col min="6908" max="6916" width="15" customWidth="1"/>
    <col min="6917" max="6921" width="16" customWidth="1"/>
    <col min="7162" max="7162" width="28" customWidth="1"/>
    <col min="7163" max="7163" width="76" customWidth="1"/>
    <col min="7164" max="7172" width="15" customWidth="1"/>
    <col min="7173" max="7177" width="16" customWidth="1"/>
    <col min="7418" max="7418" width="28" customWidth="1"/>
    <col min="7419" max="7419" width="76" customWidth="1"/>
    <col min="7420" max="7428" width="15" customWidth="1"/>
    <col min="7429" max="7433" width="16" customWidth="1"/>
    <col min="7674" max="7674" width="28" customWidth="1"/>
    <col min="7675" max="7675" width="76" customWidth="1"/>
    <col min="7676" max="7684" width="15" customWidth="1"/>
    <col min="7685" max="7689" width="16" customWidth="1"/>
    <col min="7930" max="7930" width="28" customWidth="1"/>
    <col min="7931" max="7931" width="76" customWidth="1"/>
    <col min="7932" max="7940" width="15" customWidth="1"/>
    <col min="7941" max="7945" width="16" customWidth="1"/>
    <col min="8186" max="8186" width="28" customWidth="1"/>
    <col min="8187" max="8187" width="76" customWidth="1"/>
    <col min="8188" max="8196" width="15" customWidth="1"/>
    <col min="8197" max="8201" width="16" customWidth="1"/>
    <col min="8442" max="8442" width="28" customWidth="1"/>
    <col min="8443" max="8443" width="76" customWidth="1"/>
    <col min="8444" max="8452" width="15" customWidth="1"/>
    <col min="8453" max="8457" width="16" customWidth="1"/>
    <col min="8698" max="8698" width="28" customWidth="1"/>
    <col min="8699" max="8699" width="76" customWidth="1"/>
    <col min="8700" max="8708" width="15" customWidth="1"/>
    <col min="8709" max="8713" width="16" customWidth="1"/>
    <col min="8954" max="8954" width="28" customWidth="1"/>
    <col min="8955" max="8955" width="76" customWidth="1"/>
    <col min="8956" max="8964" width="15" customWidth="1"/>
    <col min="8965" max="8969" width="16" customWidth="1"/>
    <col min="9210" max="9210" width="28" customWidth="1"/>
    <col min="9211" max="9211" width="76" customWidth="1"/>
    <col min="9212" max="9220" width="15" customWidth="1"/>
    <col min="9221" max="9225" width="16" customWidth="1"/>
    <col min="9466" max="9466" width="28" customWidth="1"/>
    <col min="9467" max="9467" width="76" customWidth="1"/>
    <col min="9468" max="9476" width="15" customWidth="1"/>
    <col min="9477" max="9481" width="16" customWidth="1"/>
    <col min="9722" max="9722" width="28" customWidth="1"/>
    <col min="9723" max="9723" width="76" customWidth="1"/>
    <col min="9724" max="9732" width="15" customWidth="1"/>
    <col min="9733" max="9737" width="16" customWidth="1"/>
    <col min="9978" max="9978" width="28" customWidth="1"/>
    <col min="9979" max="9979" width="76" customWidth="1"/>
    <col min="9980" max="9988" width="15" customWidth="1"/>
    <col min="9989" max="9993" width="16" customWidth="1"/>
    <col min="10234" max="10234" width="28" customWidth="1"/>
    <col min="10235" max="10235" width="76" customWidth="1"/>
    <col min="10236" max="10244" width="15" customWidth="1"/>
    <col min="10245" max="10249" width="16" customWidth="1"/>
    <col min="10490" max="10490" width="28" customWidth="1"/>
    <col min="10491" max="10491" width="76" customWidth="1"/>
    <col min="10492" max="10500" width="15" customWidth="1"/>
    <col min="10501" max="10505" width="16" customWidth="1"/>
    <col min="10746" max="10746" width="28" customWidth="1"/>
    <col min="10747" max="10747" width="76" customWidth="1"/>
    <col min="10748" max="10756" width="15" customWidth="1"/>
    <col min="10757" max="10761" width="16" customWidth="1"/>
    <col min="11002" max="11002" width="28" customWidth="1"/>
    <col min="11003" max="11003" width="76" customWidth="1"/>
    <col min="11004" max="11012" width="15" customWidth="1"/>
    <col min="11013" max="11017" width="16" customWidth="1"/>
    <col min="11258" max="11258" width="28" customWidth="1"/>
    <col min="11259" max="11259" width="76" customWidth="1"/>
    <col min="11260" max="11268" width="15" customWidth="1"/>
    <col min="11269" max="11273" width="16" customWidth="1"/>
    <col min="11514" max="11514" width="28" customWidth="1"/>
    <col min="11515" max="11515" width="76" customWidth="1"/>
    <col min="11516" max="11524" width="15" customWidth="1"/>
    <col min="11525" max="11529" width="16" customWidth="1"/>
    <col min="11770" max="11770" width="28" customWidth="1"/>
    <col min="11771" max="11771" width="76" customWidth="1"/>
    <col min="11772" max="11780" width="15" customWidth="1"/>
    <col min="11781" max="11785" width="16" customWidth="1"/>
    <col min="12026" max="12026" width="28" customWidth="1"/>
    <col min="12027" max="12027" width="76" customWidth="1"/>
    <col min="12028" max="12036" width="15" customWidth="1"/>
    <col min="12037" max="12041" width="16" customWidth="1"/>
    <col min="12282" max="12282" width="28" customWidth="1"/>
    <col min="12283" max="12283" width="76" customWidth="1"/>
    <col min="12284" max="12292" width="15" customWidth="1"/>
    <col min="12293" max="12297" width="16" customWidth="1"/>
    <col min="12538" max="12538" width="28" customWidth="1"/>
    <col min="12539" max="12539" width="76" customWidth="1"/>
    <col min="12540" max="12548" width="15" customWidth="1"/>
    <col min="12549" max="12553" width="16" customWidth="1"/>
    <col min="12794" max="12794" width="28" customWidth="1"/>
    <col min="12795" max="12795" width="76" customWidth="1"/>
    <col min="12796" max="12804" width="15" customWidth="1"/>
    <col min="12805" max="12809" width="16" customWidth="1"/>
    <col min="13050" max="13050" width="28" customWidth="1"/>
    <col min="13051" max="13051" width="76" customWidth="1"/>
    <col min="13052" max="13060" width="15" customWidth="1"/>
    <col min="13061" max="13065" width="16" customWidth="1"/>
    <col min="13306" max="13306" width="28" customWidth="1"/>
    <col min="13307" max="13307" width="76" customWidth="1"/>
    <col min="13308" max="13316" width="15" customWidth="1"/>
    <col min="13317" max="13321" width="16" customWidth="1"/>
    <col min="13562" max="13562" width="28" customWidth="1"/>
    <col min="13563" max="13563" width="76" customWidth="1"/>
    <col min="13564" max="13572" width="15" customWidth="1"/>
    <col min="13573" max="13577" width="16" customWidth="1"/>
    <col min="13818" max="13818" width="28" customWidth="1"/>
    <col min="13819" max="13819" width="76" customWidth="1"/>
    <col min="13820" max="13828" width="15" customWidth="1"/>
    <col min="13829" max="13833" width="16" customWidth="1"/>
    <col min="14074" max="14074" width="28" customWidth="1"/>
    <col min="14075" max="14075" width="76" customWidth="1"/>
    <col min="14076" max="14084" width="15" customWidth="1"/>
    <col min="14085" max="14089" width="16" customWidth="1"/>
    <col min="14330" max="14330" width="28" customWidth="1"/>
    <col min="14331" max="14331" width="76" customWidth="1"/>
    <col min="14332" max="14340" width="15" customWidth="1"/>
    <col min="14341" max="14345" width="16" customWidth="1"/>
    <col min="14586" max="14586" width="28" customWidth="1"/>
    <col min="14587" max="14587" width="76" customWidth="1"/>
    <col min="14588" max="14596" width="15" customWidth="1"/>
    <col min="14597" max="14601" width="16" customWidth="1"/>
    <col min="14842" max="14842" width="28" customWidth="1"/>
    <col min="14843" max="14843" width="76" customWidth="1"/>
    <col min="14844" max="14852" width="15" customWidth="1"/>
    <col min="14853" max="14857" width="16" customWidth="1"/>
    <col min="15098" max="15098" width="28" customWidth="1"/>
    <col min="15099" max="15099" width="76" customWidth="1"/>
    <col min="15100" max="15108" width="15" customWidth="1"/>
    <col min="15109" max="15113" width="16" customWidth="1"/>
    <col min="15354" max="15354" width="28" customWidth="1"/>
    <col min="15355" max="15355" width="76" customWidth="1"/>
    <col min="15356" max="15364" width="15" customWidth="1"/>
    <col min="15365" max="15369" width="16" customWidth="1"/>
    <col min="15610" max="15610" width="28" customWidth="1"/>
    <col min="15611" max="15611" width="76" customWidth="1"/>
    <col min="15612" max="15620" width="15" customWidth="1"/>
    <col min="15621" max="15625" width="16" customWidth="1"/>
    <col min="15866" max="15866" width="28" customWidth="1"/>
    <col min="15867" max="15867" width="76" customWidth="1"/>
    <col min="15868" max="15876" width="15" customWidth="1"/>
    <col min="15877" max="15881" width="16" customWidth="1"/>
    <col min="16122" max="16122" width="28" customWidth="1"/>
    <col min="16123" max="16123" width="76" customWidth="1"/>
    <col min="16124" max="16132" width="15" customWidth="1"/>
    <col min="16133" max="16137" width="16" customWidth="1"/>
  </cols>
  <sheetData>
    <row r="1" spans="1:21" x14ac:dyDescent="0.2">
      <c r="B1" s="253" t="s">
        <v>189</v>
      </c>
      <c r="C1" s="253"/>
      <c r="D1" s="253"/>
      <c r="E1" s="253"/>
      <c r="F1" s="253"/>
      <c r="G1" s="253"/>
      <c r="H1" s="253"/>
      <c r="I1" s="253"/>
      <c r="J1" s="253"/>
      <c r="L1" s="253" t="s">
        <v>190</v>
      </c>
      <c r="M1" s="253"/>
      <c r="N1" s="253"/>
      <c r="O1" s="253"/>
      <c r="P1" s="253"/>
      <c r="Q1" s="253"/>
      <c r="R1" s="253"/>
      <c r="S1" s="253"/>
      <c r="T1" s="253"/>
    </row>
    <row r="2" spans="1:21" x14ac:dyDescent="0.2">
      <c r="A2" s="6" t="s">
        <v>0</v>
      </c>
      <c r="B2" s="4">
        <v>2012</v>
      </c>
      <c r="C2" s="4">
        <v>2013</v>
      </c>
      <c r="D2" s="4">
        <v>2014</v>
      </c>
      <c r="E2" s="4">
        <v>2015</v>
      </c>
      <c r="F2" s="4">
        <v>2016</v>
      </c>
      <c r="G2" s="4">
        <v>2017</v>
      </c>
      <c r="H2" s="4">
        <v>2018</v>
      </c>
      <c r="I2" s="34">
        <v>2019</v>
      </c>
      <c r="J2" s="35">
        <v>2020</v>
      </c>
      <c r="K2" s="40" t="s">
        <v>188</v>
      </c>
      <c r="L2" s="60">
        <v>2012</v>
      </c>
      <c r="M2" s="60">
        <v>2013</v>
      </c>
      <c r="N2" s="60">
        <v>2014</v>
      </c>
      <c r="O2" s="60">
        <v>2015</v>
      </c>
      <c r="P2" s="60">
        <v>2016</v>
      </c>
      <c r="Q2" s="60">
        <v>2017</v>
      </c>
      <c r="R2" s="60">
        <v>2018</v>
      </c>
      <c r="S2" s="61">
        <v>2019</v>
      </c>
      <c r="T2" s="61">
        <v>2020</v>
      </c>
      <c r="U2" s="6"/>
    </row>
    <row r="3" spans="1:21" x14ac:dyDescent="0.2">
      <c r="A3" s="18" t="s">
        <v>2</v>
      </c>
      <c r="B3" s="25">
        <v>16.329999999999998</v>
      </c>
      <c r="C3" s="26">
        <v>14.41</v>
      </c>
      <c r="D3" s="26">
        <v>12.49</v>
      </c>
      <c r="E3" s="26">
        <v>10.64</v>
      </c>
      <c r="F3" s="26">
        <v>8.8800000000000008</v>
      </c>
      <c r="G3" s="26">
        <v>7.22</v>
      </c>
      <c r="H3" s="26">
        <v>6.15</v>
      </c>
      <c r="I3" s="43">
        <v>4.95</v>
      </c>
      <c r="J3" s="44">
        <v>3.22</v>
      </c>
      <c r="K3" s="72">
        <f>SUM(B3:J3)/SUM(L3:T3)</f>
        <v>1</v>
      </c>
      <c r="L3" s="92">
        <v>16.329999999999998</v>
      </c>
      <c r="M3" s="93">
        <v>14.41</v>
      </c>
      <c r="N3" s="93">
        <v>12.49</v>
      </c>
      <c r="O3" s="93">
        <v>10.64</v>
      </c>
      <c r="P3" s="93">
        <v>8.8800000000000008</v>
      </c>
      <c r="Q3" s="93">
        <v>7.22</v>
      </c>
      <c r="R3" s="93">
        <v>6.15</v>
      </c>
      <c r="S3" s="93">
        <v>4.95</v>
      </c>
      <c r="T3" s="94">
        <v>3.22</v>
      </c>
      <c r="U3" s="101">
        <f t="shared" ref="U3:U41" si="0">CORREL(L$44:T$44,L3:T3)</f>
        <v>0.53603450121203633</v>
      </c>
    </row>
    <row r="4" spans="1:21" x14ac:dyDescent="0.2">
      <c r="A4" s="18" t="s">
        <v>3</v>
      </c>
      <c r="B4" s="21">
        <v>14.24</v>
      </c>
      <c r="C4" s="17">
        <v>13.92</v>
      </c>
      <c r="D4" s="17">
        <v>12.67</v>
      </c>
      <c r="E4" s="17">
        <v>11.29</v>
      </c>
      <c r="F4" s="17">
        <v>9.91</v>
      </c>
      <c r="G4" s="17">
        <v>8.9</v>
      </c>
      <c r="H4" s="17">
        <v>7.77</v>
      </c>
      <c r="I4" s="31">
        <v>6.99</v>
      </c>
      <c r="J4" s="45">
        <v>5.65</v>
      </c>
      <c r="K4" s="72">
        <f t="shared" ref="K4:K43" si="1">SUM(B4:J4)/SUM(L4:T4)</f>
        <v>1.0001094930471917</v>
      </c>
      <c r="L4" s="95">
        <v>14.23</v>
      </c>
      <c r="M4" s="96">
        <v>13.92</v>
      </c>
      <c r="N4" s="96">
        <v>12.67</v>
      </c>
      <c r="O4" s="96">
        <v>11.29</v>
      </c>
      <c r="P4" s="96">
        <v>9.91</v>
      </c>
      <c r="Q4" s="96">
        <v>8.9</v>
      </c>
      <c r="R4" s="96">
        <v>7.77</v>
      </c>
      <c r="S4" s="96">
        <v>6.99</v>
      </c>
      <c r="T4" s="97">
        <v>5.65</v>
      </c>
      <c r="U4" s="101">
        <f t="shared" si="0"/>
        <v>0.59063229525137317</v>
      </c>
    </row>
    <row r="5" spans="1:21" x14ac:dyDescent="0.2">
      <c r="A5" s="18" t="s">
        <v>4</v>
      </c>
      <c r="B5" s="21">
        <v>6.32</v>
      </c>
      <c r="C5" s="17">
        <v>5.54</v>
      </c>
      <c r="D5" s="17">
        <v>4.78</v>
      </c>
      <c r="E5" s="17">
        <v>3.73</v>
      </c>
      <c r="F5" s="17">
        <v>3.27</v>
      </c>
      <c r="G5" s="10">
        <v>2.12</v>
      </c>
      <c r="H5" s="17">
        <v>1.17</v>
      </c>
      <c r="I5" s="31">
        <v>0.81</v>
      </c>
      <c r="J5" s="45">
        <v>0.6</v>
      </c>
      <c r="K5" s="72">
        <f t="shared" si="1"/>
        <v>1</v>
      </c>
      <c r="L5" s="95">
        <v>6.32</v>
      </c>
      <c r="M5" s="96">
        <v>5.54</v>
      </c>
      <c r="N5" s="96">
        <v>4.78</v>
      </c>
      <c r="O5" s="96">
        <v>3.73</v>
      </c>
      <c r="P5" s="96">
        <v>3.27</v>
      </c>
      <c r="Q5" s="96">
        <v>2.12</v>
      </c>
      <c r="R5" s="96">
        <v>1.17</v>
      </c>
      <c r="S5" s="96">
        <v>0.81</v>
      </c>
      <c r="T5" s="97">
        <v>0.6</v>
      </c>
      <c r="U5" s="101">
        <f t="shared" si="0"/>
        <v>0.56687473339870087</v>
      </c>
    </row>
    <row r="6" spans="1:21" x14ac:dyDescent="0.2">
      <c r="A6" s="18" t="s">
        <v>5</v>
      </c>
      <c r="B6" s="15">
        <v>8.0399999999999991</v>
      </c>
      <c r="C6" s="17">
        <v>7.15</v>
      </c>
      <c r="D6" s="17">
        <v>6.9</v>
      </c>
      <c r="E6" s="17">
        <v>7.03</v>
      </c>
      <c r="F6" s="17">
        <v>6.95</v>
      </c>
      <c r="G6" s="17">
        <v>4.5</v>
      </c>
      <c r="H6" s="17">
        <v>1.89</v>
      </c>
      <c r="I6" s="31">
        <v>1.64</v>
      </c>
      <c r="J6" s="45">
        <v>1.07</v>
      </c>
      <c r="K6" s="72">
        <f t="shared" si="1"/>
        <v>1</v>
      </c>
      <c r="L6" s="95">
        <v>8.0399999999999991</v>
      </c>
      <c r="M6" s="96">
        <v>7.15</v>
      </c>
      <c r="N6" s="96">
        <v>6.9</v>
      </c>
      <c r="O6" s="96">
        <v>7.03</v>
      </c>
      <c r="P6" s="96">
        <v>6.95</v>
      </c>
      <c r="Q6" s="96">
        <v>4.5</v>
      </c>
      <c r="R6" s="96">
        <v>1.89</v>
      </c>
      <c r="S6" s="96">
        <v>1.64</v>
      </c>
      <c r="T6" s="97">
        <v>1.07</v>
      </c>
      <c r="U6" s="101">
        <f t="shared" si="0"/>
        <v>0.75150426649939228</v>
      </c>
    </row>
    <row r="7" spans="1:21" x14ac:dyDescent="0.2">
      <c r="A7" s="18" t="s">
        <v>6</v>
      </c>
      <c r="B7" s="21">
        <v>5.32</v>
      </c>
      <c r="C7" s="17">
        <v>5.43</v>
      </c>
      <c r="D7" s="17">
        <v>4.1900000000000004</v>
      </c>
      <c r="E7" s="17">
        <v>3.49</v>
      </c>
      <c r="F7" s="17">
        <v>3.24</v>
      </c>
      <c r="G7" s="17">
        <v>2.72</v>
      </c>
      <c r="H7" s="17">
        <v>1.5</v>
      </c>
      <c r="I7" s="31">
        <v>1.05</v>
      </c>
      <c r="J7" s="45">
        <v>0.77</v>
      </c>
      <c r="K7" s="72">
        <f t="shared" si="1"/>
        <v>1</v>
      </c>
      <c r="L7" s="95">
        <v>5.32</v>
      </c>
      <c r="M7" s="96">
        <v>5.43</v>
      </c>
      <c r="N7" s="96">
        <v>4.1900000000000004</v>
      </c>
      <c r="O7" s="96">
        <v>3.49</v>
      </c>
      <c r="P7" s="96">
        <v>3.24</v>
      </c>
      <c r="Q7" s="96">
        <v>2.72</v>
      </c>
      <c r="R7" s="96">
        <v>1.5</v>
      </c>
      <c r="S7" s="96">
        <v>1.05</v>
      </c>
      <c r="T7" s="97">
        <v>0.77</v>
      </c>
      <c r="U7" s="101">
        <f t="shared" si="0"/>
        <v>0.63367610676511543</v>
      </c>
    </row>
    <row r="8" spans="1:21" x14ac:dyDescent="0.2">
      <c r="A8" s="18" t="s">
        <v>7</v>
      </c>
      <c r="B8" s="21">
        <v>7.69</v>
      </c>
      <c r="C8" s="17">
        <v>5.51</v>
      </c>
      <c r="D8" s="17">
        <v>4.6900000000000004</v>
      </c>
      <c r="E8" s="17">
        <v>4.13</v>
      </c>
      <c r="F8" s="17">
        <v>3.92</v>
      </c>
      <c r="G8" s="17">
        <v>4.03</v>
      </c>
      <c r="H8" s="17">
        <v>3.84</v>
      </c>
      <c r="I8" s="31">
        <v>3.82</v>
      </c>
      <c r="J8" s="45">
        <v>2.59</v>
      </c>
      <c r="K8" s="72">
        <f t="shared" si="1"/>
        <v>1</v>
      </c>
      <c r="L8" s="95">
        <v>7.69</v>
      </c>
      <c r="M8" s="96">
        <v>5.51</v>
      </c>
      <c r="N8" s="96">
        <v>4.6900000000000004</v>
      </c>
      <c r="O8" s="96">
        <v>4.13</v>
      </c>
      <c r="P8" s="96">
        <v>3.92</v>
      </c>
      <c r="Q8" s="96">
        <v>4.03</v>
      </c>
      <c r="R8" s="96">
        <v>3.84</v>
      </c>
      <c r="S8" s="96">
        <v>3.82</v>
      </c>
      <c r="T8" s="97">
        <v>2.59</v>
      </c>
      <c r="U8" s="101">
        <f t="shared" si="0"/>
        <v>0.25433976326748292</v>
      </c>
    </row>
    <row r="9" spans="1:21" x14ac:dyDescent="0.2">
      <c r="A9" s="18" t="s">
        <v>8</v>
      </c>
      <c r="B9" s="15">
        <v>0.08</v>
      </c>
      <c r="C9" s="10">
        <v>0.08</v>
      </c>
      <c r="D9" s="10">
        <v>0.22</v>
      </c>
      <c r="E9" s="10">
        <v>0.08</v>
      </c>
      <c r="F9" s="10">
        <v>0.09</v>
      </c>
      <c r="G9" s="10">
        <v>0.03</v>
      </c>
      <c r="H9" s="10"/>
      <c r="I9" s="32"/>
      <c r="J9" s="58"/>
      <c r="K9" s="72">
        <f t="shared" si="1"/>
        <v>1</v>
      </c>
      <c r="L9" s="95">
        <v>0.08</v>
      </c>
      <c r="M9" s="96">
        <v>0.08</v>
      </c>
      <c r="N9" s="96">
        <v>0.22</v>
      </c>
      <c r="O9" s="96">
        <v>0.08</v>
      </c>
      <c r="P9" s="96">
        <v>0.09</v>
      </c>
      <c r="Q9" s="96">
        <v>0.03</v>
      </c>
      <c r="R9" s="96"/>
      <c r="S9" s="96"/>
      <c r="T9" s="97"/>
      <c r="U9" s="101">
        <f t="shared" si="0"/>
        <v>0.13352501632396763</v>
      </c>
    </row>
    <row r="10" spans="1:21" x14ac:dyDescent="0.2">
      <c r="A10" s="18" t="s">
        <v>9</v>
      </c>
      <c r="B10" s="21">
        <v>31.08</v>
      </c>
      <c r="C10" s="17">
        <v>32.979999999999997</v>
      </c>
      <c r="D10" s="17">
        <v>30.25</v>
      </c>
      <c r="E10" s="17">
        <v>28.48</v>
      </c>
      <c r="F10" s="17">
        <v>23.61</v>
      </c>
      <c r="G10" s="17">
        <v>17.55</v>
      </c>
      <c r="H10" s="17">
        <v>9.9</v>
      </c>
      <c r="I10" s="31">
        <v>7.09</v>
      </c>
      <c r="J10" s="45">
        <v>4.8499999999999996</v>
      </c>
      <c r="K10" s="72">
        <f t="shared" si="1"/>
        <v>1</v>
      </c>
      <c r="L10" s="95">
        <v>31.08</v>
      </c>
      <c r="M10" s="96">
        <v>32.979999999999997</v>
      </c>
      <c r="N10" s="96">
        <v>30.25</v>
      </c>
      <c r="O10" s="96">
        <v>28.48</v>
      </c>
      <c r="P10" s="96">
        <v>23.61</v>
      </c>
      <c r="Q10" s="96">
        <v>17.55</v>
      </c>
      <c r="R10" s="96">
        <v>9.9</v>
      </c>
      <c r="S10" s="96">
        <v>7.09</v>
      </c>
      <c r="T10" s="97">
        <v>4.8499999999999996</v>
      </c>
      <c r="U10" s="101">
        <f t="shared" si="0"/>
        <v>0.71380380689785994</v>
      </c>
    </row>
    <row r="11" spans="1:21" x14ac:dyDescent="0.2">
      <c r="A11" s="18" t="s">
        <v>10</v>
      </c>
      <c r="B11" s="21">
        <v>10.48</v>
      </c>
      <c r="C11" s="17">
        <v>12.59</v>
      </c>
      <c r="D11" s="17">
        <v>10.29</v>
      </c>
      <c r="E11" s="17">
        <v>10.130000000000001</v>
      </c>
      <c r="F11" s="17">
        <v>9.5</v>
      </c>
      <c r="G11" s="17">
        <v>7.91</v>
      </c>
      <c r="H11" s="17">
        <v>4.8</v>
      </c>
      <c r="I11" s="31">
        <v>4.21</v>
      </c>
      <c r="J11" s="45">
        <v>3.69</v>
      </c>
      <c r="K11" s="72">
        <f t="shared" si="1"/>
        <v>1</v>
      </c>
      <c r="L11" s="95">
        <v>10.48</v>
      </c>
      <c r="M11" s="96">
        <v>12.59</v>
      </c>
      <c r="N11" s="96">
        <v>10.29</v>
      </c>
      <c r="O11" s="96">
        <v>10.130000000000001</v>
      </c>
      <c r="P11" s="96">
        <v>9.5</v>
      </c>
      <c r="Q11" s="96">
        <v>7.91</v>
      </c>
      <c r="R11" s="96">
        <v>4.8</v>
      </c>
      <c r="S11" s="96">
        <v>4.21</v>
      </c>
      <c r="T11" s="97">
        <v>3.69</v>
      </c>
      <c r="U11" s="101">
        <f t="shared" si="0"/>
        <v>0.76048494807318623</v>
      </c>
    </row>
    <row r="12" spans="1:21" x14ac:dyDescent="0.2">
      <c r="A12" s="18" t="s">
        <v>11</v>
      </c>
      <c r="B12" s="21">
        <v>8.58</v>
      </c>
      <c r="C12" s="17">
        <v>7.53</v>
      </c>
      <c r="D12" s="17">
        <v>6.92</v>
      </c>
      <c r="E12" s="17">
        <v>6.63</v>
      </c>
      <c r="F12" s="17">
        <v>6.74</v>
      </c>
      <c r="G12" s="17">
        <v>5.04</v>
      </c>
      <c r="H12" s="17">
        <v>4.1500000000000004</v>
      </c>
      <c r="I12" s="31">
        <v>2.89</v>
      </c>
      <c r="J12" s="45">
        <v>1.82</v>
      </c>
      <c r="K12" s="72">
        <f t="shared" si="1"/>
        <v>1</v>
      </c>
      <c r="L12" s="95">
        <v>8.58</v>
      </c>
      <c r="M12" s="96">
        <v>7.53</v>
      </c>
      <c r="N12" s="96">
        <v>6.92</v>
      </c>
      <c r="O12" s="96">
        <v>6.63</v>
      </c>
      <c r="P12" s="96">
        <v>6.74</v>
      </c>
      <c r="Q12" s="96">
        <v>5.04</v>
      </c>
      <c r="R12" s="96">
        <v>4.1500000000000004</v>
      </c>
      <c r="S12" s="96">
        <v>2.89</v>
      </c>
      <c r="T12" s="97">
        <v>1.82</v>
      </c>
      <c r="U12" s="101">
        <f t="shared" si="0"/>
        <v>0.73527117257450036</v>
      </c>
    </row>
    <row r="13" spans="1:21" x14ac:dyDescent="0.2">
      <c r="A13" s="18" t="s">
        <v>12</v>
      </c>
      <c r="B13" s="21">
        <v>0.86</v>
      </c>
      <c r="C13" s="17">
        <v>0.74</v>
      </c>
      <c r="D13" s="17">
        <v>0.56999999999999995</v>
      </c>
      <c r="E13" s="17">
        <v>0.63</v>
      </c>
      <c r="F13" s="17">
        <v>0.56000000000000005</v>
      </c>
      <c r="G13" s="17">
        <v>0.52</v>
      </c>
      <c r="H13" s="17">
        <v>0.44</v>
      </c>
      <c r="I13" s="31">
        <v>0.38</v>
      </c>
      <c r="J13" s="45">
        <v>0.08</v>
      </c>
      <c r="K13" s="72">
        <f t="shared" si="1"/>
        <v>1</v>
      </c>
      <c r="L13" s="95">
        <v>0.86</v>
      </c>
      <c r="M13" s="96">
        <v>0.74</v>
      </c>
      <c r="N13" s="96">
        <v>0.56999999999999995</v>
      </c>
      <c r="O13" s="96">
        <v>0.63</v>
      </c>
      <c r="P13" s="96">
        <v>0.56000000000000005</v>
      </c>
      <c r="Q13" s="96">
        <v>0.52</v>
      </c>
      <c r="R13" s="96">
        <v>0.44</v>
      </c>
      <c r="S13" s="96">
        <v>0.38</v>
      </c>
      <c r="T13" s="97">
        <v>0.08</v>
      </c>
      <c r="U13" s="101">
        <f t="shared" si="0"/>
        <v>0.60146529009265948</v>
      </c>
    </row>
    <row r="14" spans="1:21" x14ac:dyDescent="0.2">
      <c r="A14" s="18" t="s">
        <v>13</v>
      </c>
      <c r="B14" s="21">
        <v>16.89</v>
      </c>
      <c r="C14" s="17">
        <v>15.45</v>
      </c>
      <c r="D14" s="17">
        <v>14.23</v>
      </c>
      <c r="E14" s="17">
        <v>13.89</v>
      </c>
      <c r="F14" s="17">
        <v>11.99</v>
      </c>
      <c r="G14" s="17">
        <v>13.07</v>
      </c>
      <c r="H14" s="17">
        <v>7.02</v>
      </c>
      <c r="I14" s="31">
        <v>5.59</v>
      </c>
      <c r="J14" s="45">
        <v>3.27</v>
      </c>
      <c r="K14" s="72">
        <f t="shared" si="1"/>
        <v>1.0000986290561198</v>
      </c>
      <c r="L14" s="95">
        <v>16.89</v>
      </c>
      <c r="M14" s="96">
        <v>15.45</v>
      </c>
      <c r="N14" s="96">
        <v>14.23</v>
      </c>
      <c r="O14" s="96">
        <v>13.89</v>
      </c>
      <c r="P14" s="96">
        <v>11.99</v>
      </c>
      <c r="Q14" s="96">
        <v>13.07</v>
      </c>
      <c r="R14" s="96">
        <v>7.01</v>
      </c>
      <c r="S14" s="96">
        <v>5.59</v>
      </c>
      <c r="T14" s="97">
        <v>3.27</v>
      </c>
      <c r="U14" s="101">
        <f t="shared" si="0"/>
        <v>0.69961038716504664</v>
      </c>
    </row>
    <row r="15" spans="1:21" x14ac:dyDescent="0.2">
      <c r="A15" s="18" t="s">
        <v>14</v>
      </c>
      <c r="B15" s="21">
        <v>17.03</v>
      </c>
      <c r="C15" s="17">
        <v>13.94</v>
      </c>
      <c r="D15" s="17">
        <v>12.25</v>
      </c>
      <c r="E15" s="17">
        <v>11.89</v>
      </c>
      <c r="F15" s="17">
        <v>10.92</v>
      </c>
      <c r="G15" s="17">
        <v>8.9600000000000009</v>
      </c>
      <c r="H15" s="17">
        <v>5.76</v>
      </c>
      <c r="I15" s="31">
        <v>4.8899999999999997</v>
      </c>
      <c r="J15" s="45">
        <v>2.89</v>
      </c>
      <c r="K15" s="72">
        <f t="shared" si="1"/>
        <v>1</v>
      </c>
      <c r="L15" s="95">
        <v>17.03</v>
      </c>
      <c r="M15" s="96">
        <v>13.94</v>
      </c>
      <c r="N15" s="96">
        <v>12.25</v>
      </c>
      <c r="O15" s="96">
        <v>11.89</v>
      </c>
      <c r="P15" s="96">
        <v>10.92</v>
      </c>
      <c r="Q15" s="96">
        <v>8.9600000000000009</v>
      </c>
      <c r="R15" s="96">
        <v>5.76</v>
      </c>
      <c r="S15" s="96">
        <v>4.8899999999999997</v>
      </c>
      <c r="T15" s="97">
        <v>2.89</v>
      </c>
      <c r="U15" s="101">
        <f t="shared" si="0"/>
        <v>0.62522642813765139</v>
      </c>
    </row>
    <row r="16" spans="1:21" x14ac:dyDescent="0.2">
      <c r="A16" s="18" t="s">
        <v>15</v>
      </c>
      <c r="B16" s="21">
        <v>7.94</v>
      </c>
      <c r="C16" s="17">
        <v>7.55</v>
      </c>
      <c r="D16" s="17">
        <v>7.07</v>
      </c>
      <c r="E16" s="17">
        <v>6.87</v>
      </c>
      <c r="F16" s="17">
        <v>6.27</v>
      </c>
      <c r="G16" s="17">
        <v>5.18</v>
      </c>
      <c r="H16" s="17">
        <v>3.59</v>
      </c>
      <c r="I16" s="31">
        <v>2.86</v>
      </c>
      <c r="J16" s="45">
        <v>1.56</v>
      </c>
      <c r="K16" s="72">
        <f t="shared" si="1"/>
        <v>1</v>
      </c>
      <c r="L16" s="95">
        <v>7.94</v>
      </c>
      <c r="M16" s="96">
        <v>7.55</v>
      </c>
      <c r="N16" s="96">
        <v>7.07</v>
      </c>
      <c r="O16" s="96">
        <v>6.87</v>
      </c>
      <c r="P16" s="96">
        <v>6.27</v>
      </c>
      <c r="Q16" s="96">
        <v>5.18</v>
      </c>
      <c r="R16" s="96">
        <v>3.59</v>
      </c>
      <c r="S16" s="96">
        <v>2.86</v>
      </c>
      <c r="T16" s="97">
        <v>1.56</v>
      </c>
      <c r="U16" s="101">
        <f t="shared" si="0"/>
        <v>0.7365609627770302</v>
      </c>
    </row>
    <row r="17" spans="1:21" x14ac:dyDescent="0.2">
      <c r="A17" s="18" t="s">
        <v>16</v>
      </c>
      <c r="B17" s="21">
        <v>7.47</v>
      </c>
      <c r="C17" s="17">
        <v>7.66</v>
      </c>
      <c r="D17" s="17">
        <v>6.85</v>
      </c>
      <c r="E17" s="17">
        <v>7.06</v>
      </c>
      <c r="F17" s="17">
        <v>5.94</v>
      </c>
      <c r="G17" s="17">
        <v>4.7300000000000004</v>
      </c>
      <c r="H17" s="17">
        <v>2.14</v>
      </c>
      <c r="I17" s="31">
        <v>1.7</v>
      </c>
      <c r="J17" s="45">
        <v>1.27</v>
      </c>
      <c r="K17" s="72">
        <f t="shared" si="1"/>
        <v>1</v>
      </c>
      <c r="L17" s="95">
        <v>7.47</v>
      </c>
      <c r="M17" s="96">
        <v>7.66</v>
      </c>
      <c r="N17" s="96">
        <v>6.85</v>
      </c>
      <c r="O17" s="96">
        <v>7.06</v>
      </c>
      <c r="P17" s="96">
        <v>5.94</v>
      </c>
      <c r="Q17" s="96">
        <v>4.7300000000000004</v>
      </c>
      <c r="R17" s="96">
        <v>2.14</v>
      </c>
      <c r="S17" s="96">
        <v>1.7</v>
      </c>
      <c r="T17" s="97">
        <v>1.27</v>
      </c>
      <c r="U17" s="101">
        <f t="shared" si="0"/>
        <v>0.73001962840159529</v>
      </c>
    </row>
    <row r="18" spans="1:21" x14ac:dyDescent="0.2">
      <c r="A18" s="18" t="s">
        <v>17</v>
      </c>
      <c r="B18" s="21">
        <v>5.28</v>
      </c>
      <c r="C18" s="17">
        <v>5.27</v>
      </c>
      <c r="D18" s="17">
        <v>4.92</v>
      </c>
      <c r="E18" s="17">
        <v>5.19</v>
      </c>
      <c r="F18" s="17">
        <v>4.59</v>
      </c>
      <c r="G18" s="17">
        <v>4.62</v>
      </c>
      <c r="H18" s="17">
        <v>3.18</v>
      </c>
      <c r="I18" s="31">
        <v>2.4</v>
      </c>
      <c r="J18" s="45">
        <v>1.63</v>
      </c>
      <c r="K18" s="72">
        <f t="shared" si="1"/>
        <v>1</v>
      </c>
      <c r="L18" s="95">
        <v>5.28</v>
      </c>
      <c r="M18" s="96">
        <v>5.27</v>
      </c>
      <c r="N18" s="96">
        <v>4.92</v>
      </c>
      <c r="O18" s="96">
        <v>5.19</v>
      </c>
      <c r="P18" s="96">
        <v>4.59</v>
      </c>
      <c r="Q18" s="96">
        <v>4.62</v>
      </c>
      <c r="R18" s="96">
        <v>3.18</v>
      </c>
      <c r="S18" s="96">
        <v>2.4</v>
      </c>
      <c r="T18" s="97">
        <v>1.63</v>
      </c>
      <c r="U18" s="101">
        <f t="shared" si="0"/>
        <v>0.78593329067221473</v>
      </c>
    </row>
    <row r="19" spans="1:21" x14ac:dyDescent="0.2">
      <c r="A19" s="18" t="s">
        <v>18</v>
      </c>
      <c r="B19" s="21">
        <v>9.0500000000000007</v>
      </c>
      <c r="C19" s="17">
        <v>8.2899999999999991</v>
      </c>
      <c r="D19" s="17">
        <v>6.52</v>
      </c>
      <c r="E19" s="17">
        <v>6.14</v>
      </c>
      <c r="F19" s="17">
        <v>5.44</v>
      </c>
      <c r="G19" s="17">
        <v>4.8</v>
      </c>
      <c r="H19" s="17">
        <v>3.1</v>
      </c>
      <c r="I19" s="31">
        <v>2.5099999999999998</v>
      </c>
      <c r="J19" s="45">
        <v>1.63</v>
      </c>
      <c r="K19" s="72">
        <f t="shared" si="1"/>
        <v>1</v>
      </c>
      <c r="L19" s="95">
        <v>9.0500000000000007</v>
      </c>
      <c r="M19" s="96">
        <v>8.2899999999999991</v>
      </c>
      <c r="N19" s="96">
        <v>6.52</v>
      </c>
      <c r="O19" s="96">
        <v>6.14</v>
      </c>
      <c r="P19" s="96">
        <v>5.44</v>
      </c>
      <c r="Q19" s="96">
        <v>4.8</v>
      </c>
      <c r="R19" s="96">
        <v>3.1</v>
      </c>
      <c r="S19" s="96">
        <v>2.5099999999999998</v>
      </c>
      <c r="T19" s="97">
        <v>1.63</v>
      </c>
      <c r="U19" s="101">
        <f t="shared" si="0"/>
        <v>0.60438850794551269</v>
      </c>
    </row>
    <row r="20" spans="1:21" x14ac:dyDescent="0.2">
      <c r="A20" s="18" t="s">
        <v>19</v>
      </c>
      <c r="B20" s="21">
        <v>6.18</v>
      </c>
      <c r="C20" s="17">
        <v>6.29</v>
      </c>
      <c r="D20" s="17">
        <v>6.66</v>
      </c>
      <c r="E20" s="17">
        <v>6.56</v>
      </c>
      <c r="F20" s="17">
        <v>6.45</v>
      </c>
      <c r="G20" s="17">
        <v>6.25</v>
      </c>
      <c r="H20" s="17">
        <v>4.09</v>
      </c>
      <c r="I20" s="31">
        <v>3.59</v>
      </c>
      <c r="J20" s="45">
        <v>2.83</v>
      </c>
      <c r="K20" s="72">
        <f t="shared" si="1"/>
        <v>1</v>
      </c>
      <c r="L20" s="95">
        <v>6.18</v>
      </c>
      <c r="M20" s="96">
        <v>6.29</v>
      </c>
      <c r="N20" s="96">
        <v>6.66</v>
      </c>
      <c r="O20" s="96">
        <v>6.56</v>
      </c>
      <c r="P20" s="96">
        <v>6.45</v>
      </c>
      <c r="Q20" s="96">
        <v>6.25</v>
      </c>
      <c r="R20" s="96">
        <v>4.09</v>
      </c>
      <c r="S20" s="96">
        <v>3.59</v>
      </c>
      <c r="T20" s="97">
        <v>2.83</v>
      </c>
      <c r="U20" s="101">
        <f t="shared" si="0"/>
        <v>0.84573830270257977</v>
      </c>
    </row>
    <row r="21" spans="1:21" x14ac:dyDescent="0.2">
      <c r="A21" s="18" t="s">
        <v>20</v>
      </c>
      <c r="B21" s="21">
        <v>7.71</v>
      </c>
      <c r="C21" s="17">
        <v>7.77</v>
      </c>
      <c r="D21" s="17">
        <v>8.2200000000000006</v>
      </c>
      <c r="E21" s="17">
        <v>8.18</v>
      </c>
      <c r="F21" s="17">
        <v>7.11</v>
      </c>
      <c r="G21" s="17">
        <v>6.64</v>
      </c>
      <c r="H21" s="17">
        <v>4.1399999999999997</v>
      </c>
      <c r="I21" s="31">
        <v>3.31</v>
      </c>
      <c r="J21" s="45">
        <v>2.06</v>
      </c>
      <c r="K21" s="72">
        <f t="shared" si="1"/>
        <v>1</v>
      </c>
      <c r="L21" s="95">
        <v>7.71</v>
      </c>
      <c r="M21" s="96">
        <v>7.77</v>
      </c>
      <c r="N21" s="96">
        <v>8.2200000000000006</v>
      </c>
      <c r="O21" s="96">
        <v>8.18</v>
      </c>
      <c r="P21" s="96">
        <v>7.11</v>
      </c>
      <c r="Q21" s="96">
        <v>6.64</v>
      </c>
      <c r="R21" s="96">
        <v>4.1399999999999997</v>
      </c>
      <c r="S21" s="96">
        <v>3.31</v>
      </c>
      <c r="T21" s="97">
        <v>2.06</v>
      </c>
      <c r="U21" s="101">
        <f t="shared" si="0"/>
        <v>0.79302514622113784</v>
      </c>
    </row>
    <row r="22" spans="1:21" x14ac:dyDescent="0.2">
      <c r="A22" s="18" t="s">
        <v>21</v>
      </c>
      <c r="B22" s="21">
        <v>40.82</v>
      </c>
      <c r="C22" s="17">
        <v>4.34</v>
      </c>
      <c r="D22" s="17">
        <v>5.03</v>
      </c>
      <c r="E22" s="17">
        <v>3.26</v>
      </c>
      <c r="F22" s="17">
        <v>3.97</v>
      </c>
      <c r="G22" s="17">
        <v>3.69</v>
      </c>
      <c r="H22" s="17">
        <v>19.739999999999998</v>
      </c>
      <c r="I22" s="31">
        <v>27.88</v>
      </c>
      <c r="J22" s="45">
        <v>16.510000000000002</v>
      </c>
      <c r="K22" s="72">
        <f t="shared" si="1"/>
        <v>2.0086607858861267</v>
      </c>
      <c r="L22" s="95">
        <v>40.800000000000004</v>
      </c>
      <c r="M22" s="96">
        <v>4.3</v>
      </c>
      <c r="N22" s="96">
        <v>4.33</v>
      </c>
      <c r="O22" s="96">
        <v>2.95</v>
      </c>
      <c r="P22" s="96">
        <v>2.93</v>
      </c>
      <c r="Q22" s="96">
        <v>2.58</v>
      </c>
      <c r="R22" s="96">
        <v>1.85</v>
      </c>
      <c r="S22" s="96">
        <v>1.42</v>
      </c>
      <c r="T22" s="97">
        <v>1.19</v>
      </c>
      <c r="U22" s="101">
        <f t="shared" si="0"/>
        <v>-1.7154660930901653E-2</v>
      </c>
    </row>
    <row r="23" spans="1:21" x14ac:dyDescent="0.2">
      <c r="A23" s="18" t="s">
        <v>1</v>
      </c>
      <c r="B23" s="21">
        <v>42.72</v>
      </c>
      <c r="C23" s="17">
        <v>39.47</v>
      </c>
      <c r="D23" s="17">
        <v>37.83</v>
      </c>
      <c r="E23" s="17">
        <v>35.520000000000003</v>
      </c>
      <c r="F23" s="17">
        <v>35.06</v>
      </c>
      <c r="G23" s="17">
        <v>28.47</v>
      </c>
      <c r="H23" s="17">
        <v>18.77</v>
      </c>
      <c r="I23" s="31">
        <v>14.16</v>
      </c>
      <c r="J23" s="45">
        <v>17.07</v>
      </c>
      <c r="K23" s="72">
        <f t="shared" si="1"/>
        <v>1.0400448378493294</v>
      </c>
      <c r="L23" s="95">
        <v>42.72</v>
      </c>
      <c r="M23" s="96">
        <v>39.47</v>
      </c>
      <c r="N23" s="96">
        <v>37.83</v>
      </c>
      <c r="O23" s="96">
        <v>35.520000000000003</v>
      </c>
      <c r="P23" s="96">
        <v>35.06</v>
      </c>
      <c r="Q23" s="96">
        <v>28.47</v>
      </c>
      <c r="R23" s="96">
        <v>18.760000000000002</v>
      </c>
      <c r="S23" s="96">
        <v>12.09</v>
      </c>
      <c r="T23" s="97">
        <v>8.7899999999999991</v>
      </c>
      <c r="U23" s="101">
        <f t="shared" si="0"/>
        <v>0.7738154873366041</v>
      </c>
    </row>
    <row r="24" spans="1:21" x14ac:dyDescent="0.2">
      <c r="A24" s="18" t="s">
        <v>22</v>
      </c>
      <c r="B24" s="21">
        <v>11.38</v>
      </c>
      <c r="C24" s="17">
        <v>11.46</v>
      </c>
      <c r="D24" s="17">
        <v>10.79</v>
      </c>
      <c r="E24" s="17">
        <v>10.82</v>
      </c>
      <c r="F24" s="17">
        <v>9.8000000000000007</v>
      </c>
      <c r="G24" s="17">
        <v>8.16</v>
      </c>
      <c r="H24" s="17">
        <v>5.82</v>
      </c>
      <c r="I24" s="31">
        <v>3.92</v>
      </c>
      <c r="J24" s="45">
        <v>2.98</v>
      </c>
      <c r="K24" s="72">
        <f t="shared" si="1"/>
        <v>1</v>
      </c>
      <c r="L24" s="95">
        <v>11.38</v>
      </c>
      <c r="M24" s="96">
        <v>11.46</v>
      </c>
      <c r="N24" s="96">
        <v>10.79</v>
      </c>
      <c r="O24" s="96">
        <v>10.82</v>
      </c>
      <c r="P24" s="96">
        <v>9.8000000000000007</v>
      </c>
      <c r="Q24" s="96">
        <v>8.16</v>
      </c>
      <c r="R24" s="96">
        <v>5.82</v>
      </c>
      <c r="S24" s="96">
        <v>3.92</v>
      </c>
      <c r="T24" s="97">
        <v>2.98</v>
      </c>
      <c r="U24" s="101">
        <f t="shared" si="0"/>
        <v>0.78576900978074093</v>
      </c>
    </row>
    <row r="25" spans="1:21" x14ac:dyDescent="0.2">
      <c r="A25" s="18" t="s">
        <v>23</v>
      </c>
      <c r="B25" s="21">
        <v>1.1000000000000001</v>
      </c>
      <c r="C25" s="17">
        <v>1.03</v>
      </c>
      <c r="D25" s="17">
        <v>0.98</v>
      </c>
      <c r="E25" s="17">
        <v>0.95</v>
      </c>
      <c r="F25" s="17">
        <v>1.32</v>
      </c>
      <c r="G25" s="17">
        <v>1.1299999999999999</v>
      </c>
      <c r="H25" s="17">
        <v>0.8</v>
      </c>
      <c r="I25" s="31">
        <v>0.61</v>
      </c>
      <c r="J25" s="45">
        <v>0.37</v>
      </c>
      <c r="K25" s="72">
        <f t="shared" si="1"/>
        <v>1</v>
      </c>
      <c r="L25" s="95">
        <v>1.1000000000000001</v>
      </c>
      <c r="M25" s="96">
        <v>1.03</v>
      </c>
      <c r="N25" s="96">
        <v>0.98</v>
      </c>
      <c r="O25" s="96">
        <v>0.95</v>
      </c>
      <c r="P25" s="96">
        <v>1.32</v>
      </c>
      <c r="Q25" s="96">
        <v>1.1299999999999999</v>
      </c>
      <c r="R25" s="96">
        <v>0.8</v>
      </c>
      <c r="S25" s="96">
        <v>0.61</v>
      </c>
      <c r="T25" s="97">
        <v>0.37</v>
      </c>
      <c r="U25" s="101">
        <f t="shared" si="0"/>
        <v>0.89297419814420609</v>
      </c>
    </row>
    <row r="26" spans="1:21" x14ac:dyDescent="0.2">
      <c r="A26" s="18" t="s">
        <v>24</v>
      </c>
      <c r="B26" s="21">
        <v>24.71</v>
      </c>
      <c r="C26" s="17">
        <v>24.06</v>
      </c>
      <c r="D26" s="17">
        <v>22.03</v>
      </c>
      <c r="E26" s="17">
        <v>20.88</v>
      </c>
      <c r="F26" s="17">
        <v>19.89</v>
      </c>
      <c r="G26" s="17">
        <v>17.04</v>
      </c>
      <c r="H26" s="17">
        <v>12.66</v>
      </c>
      <c r="I26" s="31">
        <v>9.4499999999999993</v>
      </c>
      <c r="J26" s="45">
        <v>5.92</v>
      </c>
      <c r="K26" s="72">
        <f t="shared" si="1"/>
        <v>1</v>
      </c>
      <c r="L26" s="95">
        <v>24.71</v>
      </c>
      <c r="M26" s="96">
        <v>24.06</v>
      </c>
      <c r="N26" s="96">
        <v>22.03</v>
      </c>
      <c r="O26" s="96">
        <v>20.88</v>
      </c>
      <c r="P26" s="96">
        <v>19.89</v>
      </c>
      <c r="Q26" s="96">
        <v>17.04</v>
      </c>
      <c r="R26" s="96">
        <v>12.66</v>
      </c>
      <c r="S26" s="96">
        <v>9.4499999999999993</v>
      </c>
      <c r="T26" s="97">
        <v>5.92</v>
      </c>
      <c r="U26" s="101">
        <f t="shared" si="0"/>
        <v>0.75356551672901251</v>
      </c>
    </row>
    <row r="27" spans="1:21" x14ac:dyDescent="0.2">
      <c r="A27" s="18" t="s">
        <v>25</v>
      </c>
      <c r="B27" s="21">
        <v>33.159999999999997</v>
      </c>
      <c r="C27" s="17">
        <v>33.15</v>
      </c>
      <c r="D27" s="17">
        <v>29.46</v>
      </c>
      <c r="E27" s="17">
        <v>30.08</v>
      </c>
      <c r="F27" s="17">
        <v>27.04</v>
      </c>
      <c r="G27" s="17">
        <v>23.92</v>
      </c>
      <c r="H27" s="17">
        <v>17.079999999999998</v>
      </c>
      <c r="I27" s="31">
        <v>14.75</v>
      </c>
      <c r="J27" s="45">
        <v>12.92</v>
      </c>
      <c r="K27" s="72">
        <f t="shared" si="1"/>
        <v>1</v>
      </c>
      <c r="L27" s="95">
        <v>33.159999999999997</v>
      </c>
      <c r="M27" s="96">
        <v>33.15</v>
      </c>
      <c r="N27" s="96">
        <v>29.46</v>
      </c>
      <c r="O27" s="96">
        <v>30.08</v>
      </c>
      <c r="P27" s="96">
        <v>27.04</v>
      </c>
      <c r="Q27" s="96">
        <v>23.92</v>
      </c>
      <c r="R27" s="96">
        <v>17.079999999999998</v>
      </c>
      <c r="S27" s="96">
        <v>14.75</v>
      </c>
      <c r="T27" s="97">
        <v>12.92</v>
      </c>
      <c r="U27" s="101">
        <f t="shared" si="0"/>
        <v>0.71991036094963223</v>
      </c>
    </row>
    <row r="28" spans="1:21" x14ac:dyDescent="0.2">
      <c r="A28" s="18" t="s">
        <v>26</v>
      </c>
      <c r="B28" s="21">
        <v>13.89</v>
      </c>
      <c r="C28" s="17">
        <v>13.96</v>
      </c>
      <c r="D28" s="17">
        <v>13.09</v>
      </c>
      <c r="E28" s="17">
        <v>11.32</v>
      </c>
      <c r="F28" s="17">
        <v>8.34</v>
      </c>
      <c r="G28" s="17">
        <v>6.61</v>
      </c>
      <c r="H28" s="17">
        <v>3.49</v>
      </c>
      <c r="I28" s="31">
        <v>3.35</v>
      </c>
      <c r="J28" s="45">
        <v>2.5</v>
      </c>
      <c r="K28" s="72">
        <f t="shared" si="1"/>
        <v>1</v>
      </c>
      <c r="L28" s="95">
        <v>13.89</v>
      </c>
      <c r="M28" s="96">
        <v>13.96</v>
      </c>
      <c r="N28" s="96">
        <v>13.09</v>
      </c>
      <c r="O28" s="96">
        <v>11.32</v>
      </c>
      <c r="P28" s="96">
        <v>8.34</v>
      </c>
      <c r="Q28" s="96">
        <v>6.61</v>
      </c>
      <c r="R28" s="96">
        <v>3.49</v>
      </c>
      <c r="S28" s="96">
        <v>3.35</v>
      </c>
      <c r="T28" s="97">
        <v>2.5</v>
      </c>
      <c r="U28" s="101">
        <f t="shared" si="0"/>
        <v>0.59860826897188602</v>
      </c>
    </row>
    <row r="29" spans="1:21" x14ac:dyDescent="0.2">
      <c r="A29" s="18" t="s">
        <v>27</v>
      </c>
      <c r="B29" s="21">
        <v>7.71</v>
      </c>
      <c r="C29" s="17">
        <v>7.83</v>
      </c>
      <c r="D29" s="17">
        <v>7.12</v>
      </c>
      <c r="E29" s="17">
        <v>6.67</v>
      </c>
      <c r="F29" s="17">
        <v>5.95</v>
      </c>
      <c r="G29" s="17">
        <v>4.9400000000000004</v>
      </c>
      <c r="H29" s="17">
        <v>4.28</v>
      </c>
      <c r="I29" s="31">
        <v>3.39</v>
      </c>
      <c r="J29" s="45">
        <v>2.48</v>
      </c>
      <c r="K29" s="72">
        <f t="shared" si="1"/>
        <v>1</v>
      </c>
      <c r="L29" s="95">
        <v>7.71</v>
      </c>
      <c r="M29" s="96">
        <v>7.83</v>
      </c>
      <c r="N29" s="96">
        <v>7.12</v>
      </c>
      <c r="O29" s="96">
        <v>6.67</v>
      </c>
      <c r="P29" s="96">
        <v>5.95</v>
      </c>
      <c r="Q29" s="96">
        <v>4.9400000000000004</v>
      </c>
      <c r="R29" s="96">
        <v>4.28</v>
      </c>
      <c r="S29" s="96">
        <v>3.39</v>
      </c>
      <c r="T29" s="97">
        <v>2.48</v>
      </c>
      <c r="U29" s="101">
        <f t="shared" si="0"/>
        <v>0.69863798114057674</v>
      </c>
    </row>
    <row r="30" spans="1:21" x14ac:dyDescent="0.2">
      <c r="A30" s="18" t="s">
        <v>28</v>
      </c>
      <c r="B30" s="21">
        <v>22.88</v>
      </c>
      <c r="C30" s="17">
        <v>22.86</v>
      </c>
      <c r="D30" s="17">
        <v>21.85</v>
      </c>
      <c r="E30" s="17">
        <v>22.33</v>
      </c>
      <c r="F30" s="17">
        <v>19.78</v>
      </c>
      <c r="G30" s="17">
        <v>17.29</v>
      </c>
      <c r="H30" s="17">
        <v>13.09</v>
      </c>
      <c r="I30" s="31">
        <v>11.6</v>
      </c>
      <c r="J30" s="45">
        <v>8.24</v>
      </c>
      <c r="K30" s="72">
        <f t="shared" si="1"/>
        <v>1</v>
      </c>
      <c r="L30" s="95">
        <v>22.88</v>
      </c>
      <c r="M30" s="96">
        <v>22.86</v>
      </c>
      <c r="N30" s="96">
        <v>21.85</v>
      </c>
      <c r="O30" s="96">
        <v>22.33</v>
      </c>
      <c r="P30" s="96">
        <v>19.78</v>
      </c>
      <c r="Q30" s="96">
        <v>17.29</v>
      </c>
      <c r="R30" s="96">
        <v>13.09</v>
      </c>
      <c r="S30" s="96">
        <v>11.6</v>
      </c>
      <c r="T30" s="97">
        <v>8.24</v>
      </c>
      <c r="U30" s="101">
        <f t="shared" si="0"/>
        <v>0.749249853691632</v>
      </c>
    </row>
    <row r="31" spans="1:21" x14ac:dyDescent="0.2">
      <c r="A31" s="18" t="s">
        <v>29</v>
      </c>
      <c r="B31" s="21">
        <v>39.229999999999997</v>
      </c>
      <c r="C31" s="17">
        <v>34.729999999999997</v>
      </c>
      <c r="D31" s="17">
        <v>32.049999999999997</v>
      </c>
      <c r="E31" s="17">
        <v>31.19</v>
      </c>
      <c r="F31" s="17">
        <v>26.27</v>
      </c>
      <c r="G31" s="17">
        <v>23.86</v>
      </c>
      <c r="H31" s="17">
        <v>17.399999999999999</v>
      </c>
      <c r="I31" s="31">
        <v>15.29</v>
      </c>
      <c r="J31" s="45">
        <v>10.88</v>
      </c>
      <c r="K31" s="72">
        <f t="shared" si="1"/>
        <v>1</v>
      </c>
      <c r="L31" s="95">
        <v>39.229999999999997</v>
      </c>
      <c r="M31" s="96">
        <v>34.729999999999997</v>
      </c>
      <c r="N31" s="96">
        <v>32.049999999999997</v>
      </c>
      <c r="O31" s="96">
        <v>31.19</v>
      </c>
      <c r="P31" s="96">
        <v>26.27</v>
      </c>
      <c r="Q31" s="96">
        <v>23.86</v>
      </c>
      <c r="R31" s="96">
        <v>17.399999999999999</v>
      </c>
      <c r="S31" s="96">
        <v>15.29</v>
      </c>
      <c r="T31" s="97">
        <v>10.88</v>
      </c>
      <c r="U31" s="101">
        <f t="shared" si="0"/>
        <v>0.62250565368392086</v>
      </c>
    </row>
    <row r="32" spans="1:21" x14ac:dyDescent="0.2">
      <c r="A32" s="18" t="s">
        <v>30</v>
      </c>
      <c r="B32" s="21">
        <v>24.88</v>
      </c>
      <c r="C32" s="17">
        <v>26.77</v>
      </c>
      <c r="D32" s="17">
        <v>26.32</v>
      </c>
      <c r="E32" s="17">
        <v>25.93</v>
      </c>
      <c r="F32" s="17">
        <v>22.78</v>
      </c>
      <c r="G32" s="17">
        <v>20.420000000000002</v>
      </c>
      <c r="H32" s="17">
        <v>14.05</v>
      </c>
      <c r="I32" s="31">
        <v>11.84</v>
      </c>
      <c r="J32" s="45">
        <v>8.3000000000000007</v>
      </c>
      <c r="K32" s="72">
        <f t="shared" si="1"/>
        <v>1</v>
      </c>
      <c r="L32" s="95">
        <v>24.88</v>
      </c>
      <c r="M32" s="96">
        <v>26.77</v>
      </c>
      <c r="N32" s="96">
        <v>26.32</v>
      </c>
      <c r="O32" s="96">
        <v>25.93</v>
      </c>
      <c r="P32" s="96">
        <v>22.78</v>
      </c>
      <c r="Q32" s="96">
        <v>20.420000000000002</v>
      </c>
      <c r="R32" s="96">
        <v>14.05</v>
      </c>
      <c r="S32" s="96">
        <v>11.84</v>
      </c>
      <c r="T32" s="97">
        <v>8.3000000000000007</v>
      </c>
      <c r="U32" s="101">
        <f t="shared" si="0"/>
        <v>0.78383979510680202</v>
      </c>
    </row>
    <row r="33" spans="1:21" x14ac:dyDescent="0.2">
      <c r="A33" s="18" t="s">
        <v>31</v>
      </c>
      <c r="B33" s="21">
        <v>37.630000000000003</v>
      </c>
      <c r="C33" s="17">
        <v>32.08</v>
      </c>
      <c r="D33" s="17">
        <v>32.92</v>
      </c>
      <c r="E33" s="17">
        <v>35.33</v>
      </c>
      <c r="F33" s="17">
        <v>36.07</v>
      </c>
      <c r="G33" s="17">
        <v>34.65</v>
      </c>
      <c r="H33" s="17">
        <v>27.77</v>
      </c>
      <c r="I33" s="31">
        <v>24.72</v>
      </c>
      <c r="J33" s="45">
        <v>13.62</v>
      </c>
      <c r="K33" s="72">
        <f t="shared" si="1"/>
        <v>1</v>
      </c>
      <c r="L33" s="95">
        <v>37.630000000000003</v>
      </c>
      <c r="M33" s="96">
        <v>32.08</v>
      </c>
      <c r="N33" s="96">
        <v>32.92</v>
      </c>
      <c r="O33" s="96">
        <v>35.33</v>
      </c>
      <c r="P33" s="96">
        <v>36.07</v>
      </c>
      <c r="Q33" s="96">
        <v>34.65</v>
      </c>
      <c r="R33" s="96">
        <v>27.77</v>
      </c>
      <c r="S33" s="96">
        <v>24.72</v>
      </c>
      <c r="T33" s="97">
        <v>13.62</v>
      </c>
      <c r="U33" s="101">
        <f t="shared" si="0"/>
        <v>0.76191455945058995</v>
      </c>
    </row>
    <row r="34" spans="1:21" x14ac:dyDescent="0.2">
      <c r="A34" s="18" t="s">
        <v>32</v>
      </c>
      <c r="B34" s="21">
        <v>9.24</v>
      </c>
      <c r="C34" s="17">
        <v>8.9700000000000006</v>
      </c>
      <c r="D34" s="17">
        <v>7.56</v>
      </c>
      <c r="E34" s="17">
        <v>7.12</v>
      </c>
      <c r="F34" s="17">
        <v>6.39</v>
      </c>
      <c r="G34" s="17">
        <v>5.89</v>
      </c>
      <c r="H34" s="17">
        <v>7.48</v>
      </c>
      <c r="I34" s="31">
        <v>3.5</v>
      </c>
      <c r="J34" s="45">
        <v>2.71</v>
      </c>
      <c r="K34" s="72">
        <f t="shared" si="1"/>
        <v>1</v>
      </c>
      <c r="L34" s="95">
        <v>9.24</v>
      </c>
      <c r="M34" s="96">
        <v>8.9700000000000006</v>
      </c>
      <c r="N34" s="96">
        <v>7.56</v>
      </c>
      <c r="O34" s="96">
        <v>7.12</v>
      </c>
      <c r="P34" s="96">
        <v>6.39</v>
      </c>
      <c r="Q34" s="96">
        <v>5.89</v>
      </c>
      <c r="R34" s="96">
        <v>7.48</v>
      </c>
      <c r="S34" s="96">
        <v>3.5</v>
      </c>
      <c r="T34" s="97">
        <v>2.71</v>
      </c>
      <c r="U34" s="101">
        <f t="shared" si="0"/>
        <v>0.65190543005796897</v>
      </c>
    </row>
    <row r="35" spans="1:21" x14ac:dyDescent="0.2">
      <c r="A35" s="18" t="s">
        <v>33</v>
      </c>
      <c r="B35" s="21">
        <v>27.96</v>
      </c>
      <c r="C35" s="17">
        <v>27.97</v>
      </c>
      <c r="D35" s="17">
        <v>26.61</v>
      </c>
      <c r="E35" s="17">
        <v>26.45</v>
      </c>
      <c r="F35" s="17">
        <v>24.86</v>
      </c>
      <c r="G35" s="17">
        <v>21.25</v>
      </c>
      <c r="H35" s="17">
        <v>17.45</v>
      </c>
      <c r="I35" s="31">
        <v>14.94</v>
      </c>
      <c r="J35" s="45">
        <v>10.26</v>
      </c>
      <c r="K35" s="72">
        <f t="shared" si="1"/>
        <v>1</v>
      </c>
      <c r="L35" s="95">
        <v>27.96</v>
      </c>
      <c r="M35" s="96">
        <v>27.97</v>
      </c>
      <c r="N35" s="96">
        <v>26.61</v>
      </c>
      <c r="O35" s="96">
        <v>26.45</v>
      </c>
      <c r="P35" s="96">
        <v>24.86</v>
      </c>
      <c r="Q35" s="96">
        <v>21.25</v>
      </c>
      <c r="R35" s="96">
        <v>17.45</v>
      </c>
      <c r="S35" s="96">
        <v>14.94</v>
      </c>
      <c r="T35" s="97">
        <v>10.26</v>
      </c>
      <c r="U35" s="101">
        <f t="shared" si="0"/>
        <v>0.77320802079533257</v>
      </c>
    </row>
    <row r="36" spans="1:21" x14ac:dyDescent="0.2">
      <c r="A36" s="18" t="s">
        <v>34</v>
      </c>
      <c r="B36" s="21">
        <v>13.92</v>
      </c>
      <c r="C36" s="17">
        <v>13.83</v>
      </c>
      <c r="D36" s="17">
        <v>14.09</v>
      </c>
      <c r="E36" s="17">
        <v>14.54</v>
      </c>
      <c r="F36" s="17">
        <v>14.09</v>
      </c>
      <c r="G36" s="17">
        <v>13.86</v>
      </c>
      <c r="H36" s="17">
        <v>10.94</v>
      </c>
      <c r="I36" s="31">
        <v>9.59</v>
      </c>
      <c r="J36" s="45">
        <v>6.29</v>
      </c>
      <c r="K36" s="72">
        <f t="shared" si="1"/>
        <v>1</v>
      </c>
      <c r="L36" s="95">
        <v>13.92</v>
      </c>
      <c r="M36" s="96">
        <v>13.83</v>
      </c>
      <c r="N36" s="96">
        <v>14.09</v>
      </c>
      <c r="O36" s="96">
        <v>14.54</v>
      </c>
      <c r="P36" s="96">
        <v>14.09</v>
      </c>
      <c r="Q36" s="96">
        <v>13.86</v>
      </c>
      <c r="R36" s="96">
        <v>10.94</v>
      </c>
      <c r="S36" s="96">
        <v>9.59</v>
      </c>
      <c r="T36" s="97">
        <v>6.29</v>
      </c>
      <c r="U36" s="101">
        <f t="shared" si="0"/>
        <v>0.82663170054750967</v>
      </c>
    </row>
    <row r="37" spans="1:21" x14ac:dyDescent="0.2">
      <c r="A37" s="18" t="s">
        <v>35</v>
      </c>
      <c r="B37" s="21">
        <v>4.97</v>
      </c>
      <c r="C37" s="17">
        <v>5.48</v>
      </c>
      <c r="D37" s="17">
        <v>5</v>
      </c>
      <c r="E37" s="17">
        <v>5.84</v>
      </c>
      <c r="F37" s="17">
        <v>4.91</v>
      </c>
      <c r="G37" s="17">
        <v>4.74</v>
      </c>
      <c r="H37" s="17">
        <v>4.18</v>
      </c>
      <c r="I37" s="31">
        <v>3.84</v>
      </c>
      <c r="J37" s="45">
        <v>2.65</v>
      </c>
      <c r="K37" s="72">
        <f t="shared" si="1"/>
        <v>1</v>
      </c>
      <c r="L37" s="95">
        <v>4.97</v>
      </c>
      <c r="M37" s="96">
        <v>5.48</v>
      </c>
      <c r="N37" s="96">
        <v>5</v>
      </c>
      <c r="O37" s="96">
        <v>5.84</v>
      </c>
      <c r="P37" s="96">
        <v>4.91</v>
      </c>
      <c r="Q37" s="96">
        <v>4.74</v>
      </c>
      <c r="R37" s="96">
        <v>4.18</v>
      </c>
      <c r="S37" s="96">
        <v>3.84</v>
      </c>
      <c r="T37" s="97">
        <v>2.65</v>
      </c>
      <c r="U37" s="101">
        <f t="shared" si="0"/>
        <v>0.75009545266663347</v>
      </c>
    </row>
    <row r="38" spans="1:21" x14ac:dyDescent="0.2">
      <c r="A38" s="18" t="s">
        <v>36</v>
      </c>
      <c r="B38" s="21">
        <v>1.84</v>
      </c>
      <c r="C38" s="17">
        <v>1.78</v>
      </c>
      <c r="D38" s="17">
        <v>1.36</v>
      </c>
      <c r="E38" s="17">
        <v>1.7</v>
      </c>
      <c r="F38" s="17">
        <v>1.78</v>
      </c>
      <c r="G38" s="17">
        <v>1.43</v>
      </c>
      <c r="H38" s="17">
        <v>0.88</v>
      </c>
      <c r="I38" s="31">
        <v>0.68</v>
      </c>
      <c r="J38" s="45">
        <v>0.45</v>
      </c>
      <c r="K38" s="72">
        <f t="shared" si="1"/>
        <v>1</v>
      </c>
      <c r="L38" s="95">
        <v>1.84</v>
      </c>
      <c r="M38" s="96">
        <v>1.78</v>
      </c>
      <c r="N38" s="96">
        <v>1.36</v>
      </c>
      <c r="O38" s="96">
        <v>1.7</v>
      </c>
      <c r="P38" s="96">
        <v>1.78</v>
      </c>
      <c r="Q38" s="96">
        <v>1.43</v>
      </c>
      <c r="R38" s="96">
        <v>0.88</v>
      </c>
      <c r="S38" s="96">
        <v>0.68</v>
      </c>
      <c r="T38" s="97">
        <v>0.45</v>
      </c>
      <c r="U38" s="101">
        <f t="shared" si="0"/>
        <v>0.81138396890160336</v>
      </c>
    </row>
    <row r="39" spans="1:21" x14ac:dyDescent="0.2">
      <c r="A39" s="18" t="s">
        <v>37</v>
      </c>
      <c r="B39" s="21">
        <v>0.64</v>
      </c>
      <c r="C39" s="17">
        <v>0.63</v>
      </c>
      <c r="D39" s="17">
        <v>0.77</v>
      </c>
      <c r="E39" s="17">
        <v>0.81</v>
      </c>
      <c r="F39" s="17">
        <v>0.67</v>
      </c>
      <c r="G39" s="17">
        <v>0.59</v>
      </c>
      <c r="H39" s="17">
        <v>0.44</v>
      </c>
      <c r="I39" s="31">
        <v>0.31</v>
      </c>
      <c r="J39" s="45">
        <v>0.24</v>
      </c>
      <c r="K39" s="72">
        <f t="shared" si="1"/>
        <v>1</v>
      </c>
      <c r="L39" s="95">
        <v>0.64</v>
      </c>
      <c r="M39" s="96">
        <v>0.63</v>
      </c>
      <c r="N39" s="96">
        <v>0.77</v>
      </c>
      <c r="O39" s="96">
        <v>0.81</v>
      </c>
      <c r="P39" s="96">
        <v>0.67</v>
      </c>
      <c r="Q39" s="96">
        <v>0.59</v>
      </c>
      <c r="R39" s="96">
        <v>0.44</v>
      </c>
      <c r="S39" s="96">
        <v>0.31</v>
      </c>
      <c r="T39" s="97">
        <v>0.24</v>
      </c>
      <c r="U39" s="101">
        <f t="shared" si="0"/>
        <v>0.80510660908453791</v>
      </c>
    </row>
    <row r="40" spans="1:21" x14ac:dyDescent="0.2">
      <c r="A40" s="18" t="s">
        <v>38</v>
      </c>
      <c r="B40" s="21">
        <v>1.91</v>
      </c>
      <c r="C40" s="17">
        <v>1.1100000000000001</v>
      </c>
      <c r="D40" s="17">
        <v>0.95</v>
      </c>
      <c r="E40" s="17">
        <v>0.99</v>
      </c>
      <c r="F40" s="17">
        <v>0.83</v>
      </c>
      <c r="G40" s="17">
        <v>0.85</v>
      </c>
      <c r="H40" s="17">
        <v>0.53</v>
      </c>
      <c r="I40" s="31">
        <v>0.44</v>
      </c>
      <c r="J40" s="45">
        <v>0.42</v>
      </c>
      <c r="K40" s="72">
        <f t="shared" si="1"/>
        <v>1</v>
      </c>
      <c r="L40" s="95">
        <v>1.91</v>
      </c>
      <c r="M40" s="96">
        <v>1.1100000000000001</v>
      </c>
      <c r="N40" s="96">
        <v>0.95</v>
      </c>
      <c r="O40" s="96">
        <v>0.99</v>
      </c>
      <c r="P40" s="96">
        <v>0.83</v>
      </c>
      <c r="Q40" s="96">
        <v>0.85</v>
      </c>
      <c r="R40" s="96">
        <v>0.53</v>
      </c>
      <c r="S40" s="96">
        <v>0.44</v>
      </c>
      <c r="T40" s="97">
        <v>0.42</v>
      </c>
      <c r="U40" s="101">
        <f t="shared" si="0"/>
        <v>0.36195441571163828</v>
      </c>
    </row>
    <row r="41" spans="1:21" x14ac:dyDescent="0.2">
      <c r="A41" s="18" t="s">
        <v>39</v>
      </c>
      <c r="B41" s="21">
        <v>27.76</v>
      </c>
      <c r="C41" s="17">
        <v>27.28</v>
      </c>
      <c r="D41" s="17">
        <v>26.01</v>
      </c>
      <c r="E41" s="17">
        <v>25.97</v>
      </c>
      <c r="F41" s="17">
        <v>23.88</v>
      </c>
      <c r="G41" s="17">
        <v>21.88</v>
      </c>
      <c r="H41" s="17">
        <v>19.07</v>
      </c>
      <c r="I41" s="31">
        <v>21.55</v>
      </c>
      <c r="J41" s="45">
        <v>13.6</v>
      </c>
      <c r="K41" s="72">
        <f t="shared" si="1"/>
        <v>1.0035877048385533</v>
      </c>
      <c r="L41" s="95">
        <v>27.69</v>
      </c>
      <c r="M41" s="96">
        <v>27.17</v>
      </c>
      <c r="N41" s="96">
        <v>25.92</v>
      </c>
      <c r="O41" s="96">
        <v>25.73</v>
      </c>
      <c r="P41" s="96">
        <v>23.79</v>
      </c>
      <c r="Q41" s="96">
        <v>21.85</v>
      </c>
      <c r="R41" s="96">
        <v>19.010000000000002</v>
      </c>
      <c r="S41" s="96">
        <v>21.5</v>
      </c>
      <c r="T41" s="97">
        <v>13.6</v>
      </c>
      <c r="U41" s="101">
        <f t="shared" si="0"/>
        <v>0.60342493785668594</v>
      </c>
    </row>
    <row r="42" spans="1:21" x14ac:dyDescent="0.2">
      <c r="A42" s="18" t="s">
        <v>40</v>
      </c>
      <c r="B42" s="21">
        <v>2.64</v>
      </c>
      <c r="C42" s="17">
        <v>2.92</v>
      </c>
      <c r="D42" s="17">
        <v>3.04</v>
      </c>
      <c r="E42" s="17">
        <v>3.39</v>
      </c>
      <c r="F42" s="17">
        <v>3.08</v>
      </c>
      <c r="G42" s="17">
        <v>2.87</v>
      </c>
      <c r="H42" s="17">
        <v>2.62</v>
      </c>
      <c r="I42" s="31">
        <v>2.5499999999999998</v>
      </c>
      <c r="J42" s="45">
        <v>2.2799999999999998</v>
      </c>
      <c r="K42" s="72">
        <f t="shared" si="1"/>
        <v>1</v>
      </c>
      <c r="L42" s="95">
        <v>2.64</v>
      </c>
      <c r="M42" s="96">
        <v>2.92</v>
      </c>
      <c r="N42" s="96">
        <v>3.04</v>
      </c>
      <c r="O42" s="96">
        <v>3.39</v>
      </c>
      <c r="P42" s="96">
        <v>3.08</v>
      </c>
      <c r="Q42" s="96">
        <v>2.87</v>
      </c>
      <c r="R42" s="96">
        <v>2.62</v>
      </c>
      <c r="S42" s="96">
        <v>2.5499999999999998</v>
      </c>
      <c r="T42" s="97">
        <v>2.2799999999999998</v>
      </c>
      <c r="U42" s="101"/>
    </row>
    <row r="43" spans="1:21" x14ac:dyDescent="0.2">
      <c r="A43" s="18" t="s">
        <v>41</v>
      </c>
      <c r="B43" s="22">
        <v>3.5</v>
      </c>
      <c r="C43" s="23">
        <v>3.57</v>
      </c>
      <c r="D43" s="23">
        <v>3.47</v>
      </c>
      <c r="E43" s="23">
        <v>3.94</v>
      </c>
      <c r="F43" s="23">
        <v>4.1900000000000004</v>
      </c>
      <c r="G43" s="23">
        <v>3.77</v>
      </c>
      <c r="H43" s="23">
        <v>3.32</v>
      </c>
      <c r="I43" s="33">
        <v>2.96</v>
      </c>
      <c r="J43" s="46">
        <v>1.79</v>
      </c>
      <c r="K43" s="72">
        <f t="shared" si="1"/>
        <v>1</v>
      </c>
      <c r="L43" s="98">
        <v>3.5</v>
      </c>
      <c r="M43" s="99">
        <v>3.57</v>
      </c>
      <c r="N43" s="99">
        <v>3.47</v>
      </c>
      <c r="O43" s="99">
        <v>3.94</v>
      </c>
      <c r="P43" s="99">
        <v>4.1900000000000004</v>
      </c>
      <c r="Q43" s="99">
        <v>3.77</v>
      </c>
      <c r="R43" s="99">
        <v>3.32</v>
      </c>
      <c r="S43" s="99">
        <v>2.96</v>
      </c>
      <c r="T43" s="100">
        <v>1.79</v>
      </c>
      <c r="U43" s="101"/>
    </row>
    <row r="44" spans="1:21" x14ac:dyDescent="0.2">
      <c r="A44" s="47" t="s">
        <v>191</v>
      </c>
      <c r="B44" s="81"/>
      <c r="C44" s="48"/>
      <c r="D44" s="48"/>
      <c r="E44" s="48"/>
      <c r="F44" s="48"/>
      <c r="G44" s="48"/>
      <c r="H44" s="48"/>
      <c r="I44" s="48"/>
      <c r="J44" s="49"/>
      <c r="K44" s="50"/>
      <c r="L44" s="89">
        <v>7.35</v>
      </c>
      <c r="M44" s="90">
        <v>11.04</v>
      </c>
      <c r="N44" s="90">
        <v>10.35</v>
      </c>
      <c r="O44" s="90">
        <v>9.33</v>
      </c>
      <c r="P44" s="90">
        <v>14.36</v>
      </c>
      <c r="Q44" s="90">
        <v>9.27</v>
      </c>
      <c r="R44" s="90">
        <v>7.7</v>
      </c>
      <c r="S44" s="90">
        <v>2.15</v>
      </c>
      <c r="T44" s="91">
        <v>2.4700000000000002</v>
      </c>
      <c r="U44" s="102"/>
    </row>
    <row r="45" spans="1:21" x14ac:dyDescent="0.2">
      <c r="A45" s="82" t="s">
        <v>195</v>
      </c>
      <c r="B45" s="66"/>
      <c r="C45" s="66"/>
      <c r="D45" s="66"/>
      <c r="E45" s="66"/>
      <c r="F45" s="66"/>
      <c r="G45" s="66"/>
      <c r="H45" s="66"/>
      <c r="I45" s="66"/>
      <c r="J45" s="66"/>
      <c r="L45" s="42"/>
      <c r="M45" s="42"/>
      <c r="N45" s="42"/>
      <c r="O45" s="42"/>
      <c r="P45" s="42"/>
      <c r="Q45" s="42"/>
      <c r="R45" s="42"/>
      <c r="S45" s="42"/>
      <c r="T45" s="42"/>
    </row>
    <row r="46" spans="1:21" x14ac:dyDescent="0.2">
      <c r="A46" s="1" t="s">
        <v>72</v>
      </c>
      <c r="B46" s="4">
        <v>2012</v>
      </c>
      <c r="C46" s="4">
        <v>2013</v>
      </c>
      <c r="D46" s="4">
        <v>2014</v>
      </c>
      <c r="E46" s="4">
        <v>2015</v>
      </c>
      <c r="F46" s="4">
        <v>2016</v>
      </c>
      <c r="G46" s="4">
        <v>2017</v>
      </c>
      <c r="H46" s="4">
        <v>2018</v>
      </c>
      <c r="I46" s="34">
        <v>2019</v>
      </c>
      <c r="J46" s="35">
        <v>2020</v>
      </c>
    </row>
    <row r="47" spans="1:21" x14ac:dyDescent="0.2">
      <c r="A47" s="27" t="s">
        <v>140</v>
      </c>
      <c r="B47" s="36">
        <v>8164.5</v>
      </c>
      <c r="C47" s="36">
        <v>9369.5</v>
      </c>
      <c r="D47" s="36">
        <v>9770.7000000000007</v>
      </c>
      <c r="E47" s="36">
        <v>11385</v>
      </c>
      <c r="F47" s="36">
        <v>11829.4</v>
      </c>
      <c r="G47" s="36">
        <v>12200.5</v>
      </c>
      <c r="H47" s="36">
        <v>13035.3</v>
      </c>
      <c r="I47" s="31">
        <v>13690.3</v>
      </c>
      <c r="J47" s="31">
        <v>12829</v>
      </c>
    </row>
    <row r="48" spans="1:21" x14ac:dyDescent="0.2">
      <c r="A48" s="28" t="s">
        <v>141</v>
      </c>
      <c r="B48" s="3">
        <v>8976.1</v>
      </c>
      <c r="C48" s="3">
        <v>9834</v>
      </c>
      <c r="D48" s="3">
        <v>11029.9</v>
      </c>
      <c r="E48" s="3">
        <v>12103.6</v>
      </c>
      <c r="F48" s="3">
        <v>12932</v>
      </c>
      <c r="G48" s="3">
        <v>13276.2</v>
      </c>
      <c r="H48" s="3">
        <v>14264.7</v>
      </c>
      <c r="I48" s="31">
        <v>14880.7</v>
      </c>
      <c r="J48" s="31">
        <v>14256.7</v>
      </c>
    </row>
    <row r="49" spans="1:10" x14ac:dyDescent="0.2">
      <c r="A49" s="28" t="s">
        <v>120</v>
      </c>
      <c r="B49" s="3">
        <v>0.5</v>
      </c>
      <c r="C49" s="2"/>
      <c r="D49" s="3">
        <v>3.4</v>
      </c>
      <c r="E49" s="3">
        <v>17</v>
      </c>
      <c r="F49" s="3">
        <v>20.8</v>
      </c>
      <c r="G49" s="3">
        <v>1.6</v>
      </c>
      <c r="H49" s="3">
        <v>44.5</v>
      </c>
      <c r="I49" s="31">
        <v>33.299999999999997</v>
      </c>
      <c r="J49" s="31">
        <v>48</v>
      </c>
    </row>
    <row r="50" spans="1:10" x14ac:dyDescent="0.2">
      <c r="A50" s="28" t="s">
        <v>121</v>
      </c>
      <c r="B50" s="3">
        <v>291.7</v>
      </c>
      <c r="C50" s="3">
        <v>468.7</v>
      </c>
      <c r="D50" s="3">
        <v>507.5</v>
      </c>
      <c r="E50" s="3">
        <v>589.29999999999995</v>
      </c>
      <c r="F50" s="3">
        <v>969.3</v>
      </c>
      <c r="G50" s="3">
        <v>1051.4000000000001</v>
      </c>
      <c r="H50" s="3">
        <v>1287.9000000000001</v>
      </c>
      <c r="I50" s="31">
        <v>1637.1</v>
      </c>
      <c r="J50" s="31">
        <v>1600</v>
      </c>
    </row>
    <row r="51" spans="1:10" x14ac:dyDescent="0.2">
      <c r="A51" s="28" t="s">
        <v>122</v>
      </c>
      <c r="B51" s="3">
        <v>-520.29999999999995</v>
      </c>
      <c r="C51" s="3">
        <v>4.2</v>
      </c>
      <c r="D51" s="3">
        <v>-755</v>
      </c>
      <c r="E51" s="3">
        <v>-146.30000000000001</v>
      </c>
      <c r="F51" s="3">
        <v>-154.19999999999999</v>
      </c>
      <c r="G51" s="3">
        <v>-26</v>
      </c>
      <c r="H51" s="3">
        <v>13.9</v>
      </c>
      <c r="I51" s="31">
        <v>413.3</v>
      </c>
      <c r="J51" s="31">
        <v>124.3</v>
      </c>
    </row>
    <row r="52" spans="1:10" x14ac:dyDescent="0.2">
      <c r="A52" s="29" t="s">
        <v>142</v>
      </c>
      <c r="B52" s="3">
        <v>8165.9</v>
      </c>
      <c r="C52" s="3">
        <v>9366.4</v>
      </c>
      <c r="D52" s="3">
        <v>9776.4</v>
      </c>
      <c r="E52" s="3">
        <v>11368.5</v>
      </c>
      <c r="F52" s="3">
        <v>11866</v>
      </c>
      <c r="G52" s="3">
        <v>12296.3</v>
      </c>
      <c r="H52" s="3">
        <v>13055.3</v>
      </c>
      <c r="I52" s="31">
        <v>13628</v>
      </c>
      <c r="J52" s="31">
        <v>12767.2</v>
      </c>
    </row>
    <row r="53" spans="1:10" x14ac:dyDescent="0.2">
      <c r="A53" s="28" t="s">
        <v>143</v>
      </c>
      <c r="B53" s="2"/>
      <c r="C53" s="2"/>
      <c r="D53" s="2"/>
      <c r="E53" s="2"/>
      <c r="F53" s="2"/>
      <c r="G53" s="2"/>
      <c r="H53" s="2"/>
      <c r="I53" s="32"/>
      <c r="J53" s="32"/>
    </row>
    <row r="54" spans="1:10" x14ac:dyDescent="0.2">
      <c r="A54" s="28" t="s">
        <v>170</v>
      </c>
      <c r="B54" s="3">
        <v>192.9</v>
      </c>
      <c r="C54" s="3">
        <v>198.7</v>
      </c>
      <c r="D54" s="3">
        <v>216.6</v>
      </c>
      <c r="E54" s="3">
        <v>231.3</v>
      </c>
      <c r="F54" s="3">
        <v>224.4</v>
      </c>
      <c r="G54" s="3">
        <v>229.6</v>
      </c>
      <c r="H54" s="3">
        <v>242.9</v>
      </c>
      <c r="I54" s="31">
        <v>253.2</v>
      </c>
      <c r="J54" s="31">
        <v>257.3</v>
      </c>
    </row>
    <row r="55" spans="1:10" x14ac:dyDescent="0.2">
      <c r="A55" s="28" t="s">
        <v>171</v>
      </c>
      <c r="B55" s="3">
        <v>581.1</v>
      </c>
      <c r="C55" s="3">
        <v>523.4</v>
      </c>
      <c r="D55" s="3">
        <v>489</v>
      </c>
      <c r="E55" s="3">
        <v>477.1</v>
      </c>
      <c r="F55" s="3">
        <v>436.3</v>
      </c>
      <c r="G55" s="3">
        <v>382.1</v>
      </c>
      <c r="H55" s="3">
        <v>296.5</v>
      </c>
      <c r="I55" s="31">
        <v>262</v>
      </c>
      <c r="J55" s="31">
        <v>184</v>
      </c>
    </row>
    <row r="56" spans="1:10" x14ac:dyDescent="0.2">
      <c r="A56" s="28" t="s">
        <v>172</v>
      </c>
      <c r="B56" s="3">
        <v>286.89999999999998</v>
      </c>
      <c r="C56" s="3">
        <v>326.5</v>
      </c>
      <c r="D56" s="3">
        <v>331</v>
      </c>
      <c r="E56" s="3">
        <v>408.6</v>
      </c>
      <c r="F56" s="3">
        <v>437.3</v>
      </c>
      <c r="G56" s="3">
        <v>452.3</v>
      </c>
      <c r="H56" s="3">
        <v>505</v>
      </c>
      <c r="I56" s="31">
        <v>499.9</v>
      </c>
      <c r="J56" s="31">
        <v>508.4</v>
      </c>
    </row>
    <row r="57" spans="1:10" x14ac:dyDescent="0.2">
      <c r="A57" s="28" t="s">
        <v>173</v>
      </c>
      <c r="B57" s="3">
        <v>3778</v>
      </c>
      <c r="C57" s="3">
        <v>4381.8</v>
      </c>
      <c r="D57" s="3">
        <v>4665</v>
      </c>
      <c r="E57" s="3">
        <v>5306.6</v>
      </c>
      <c r="F57" s="3">
        <v>5511.1</v>
      </c>
      <c r="G57" s="3">
        <v>5698.5</v>
      </c>
      <c r="H57" s="3">
        <v>6067.6</v>
      </c>
      <c r="I57" s="31">
        <v>6244.9</v>
      </c>
      <c r="J57" s="31">
        <v>5573.6</v>
      </c>
    </row>
    <row r="58" spans="1:10" x14ac:dyDescent="0.2">
      <c r="A58" s="28" t="s">
        <v>174</v>
      </c>
      <c r="B58" s="3">
        <v>200.1</v>
      </c>
      <c r="C58" s="3">
        <v>220.9</v>
      </c>
      <c r="D58" s="3">
        <v>217.8</v>
      </c>
      <c r="E58" s="3">
        <v>243.3</v>
      </c>
      <c r="F58" s="3">
        <v>240.9</v>
      </c>
      <c r="G58" s="3">
        <v>244.5</v>
      </c>
      <c r="H58" s="3">
        <v>275.5</v>
      </c>
      <c r="I58" s="31">
        <v>287.89999999999998</v>
      </c>
      <c r="J58" s="31">
        <v>273.2</v>
      </c>
    </row>
    <row r="59" spans="1:10" x14ac:dyDescent="0.2">
      <c r="A59" s="28" t="s">
        <v>175</v>
      </c>
      <c r="B59" s="3">
        <v>1460.5</v>
      </c>
      <c r="C59" s="3">
        <v>1818.7</v>
      </c>
      <c r="D59" s="3">
        <v>1738.1</v>
      </c>
      <c r="E59" s="3">
        <v>2108.5</v>
      </c>
      <c r="F59" s="3">
        <v>2046.4</v>
      </c>
      <c r="G59" s="3">
        <v>2075</v>
      </c>
      <c r="H59" s="3">
        <v>2163.6</v>
      </c>
      <c r="I59" s="31">
        <v>2240.9</v>
      </c>
      <c r="J59" s="31">
        <v>2253.1</v>
      </c>
    </row>
    <row r="60" spans="1:10" x14ac:dyDescent="0.2">
      <c r="A60" s="28" t="s">
        <v>176</v>
      </c>
      <c r="B60" s="3">
        <v>1666.5</v>
      </c>
      <c r="C60" s="3">
        <v>1896.4</v>
      </c>
      <c r="D60" s="3">
        <v>2118.8000000000002</v>
      </c>
      <c r="E60" s="3">
        <v>2593.1</v>
      </c>
      <c r="F60" s="3">
        <v>2969.7</v>
      </c>
      <c r="G60" s="3">
        <v>3214.2</v>
      </c>
      <c r="H60" s="3">
        <v>3504.2</v>
      </c>
      <c r="I60" s="31">
        <v>3839.1</v>
      </c>
      <c r="J60" s="31">
        <v>3717.6</v>
      </c>
    </row>
    <row r="61" spans="1:10" x14ac:dyDescent="0.2">
      <c r="A61" s="30" t="s">
        <v>139</v>
      </c>
      <c r="B61" s="37">
        <v>-1.4</v>
      </c>
      <c r="C61" s="37">
        <v>3.2</v>
      </c>
      <c r="D61" s="37">
        <v>-5.7</v>
      </c>
      <c r="E61" s="37">
        <v>16.600000000000001</v>
      </c>
      <c r="F61" s="37">
        <v>-36.700000000000003</v>
      </c>
      <c r="G61" s="37">
        <v>-95.8</v>
      </c>
      <c r="H61" s="37">
        <v>-20</v>
      </c>
      <c r="I61" s="33">
        <v>62.3</v>
      </c>
      <c r="J61" s="33">
        <v>61.9</v>
      </c>
    </row>
  </sheetData>
  <mergeCells count="2">
    <mergeCell ref="B1:J1"/>
    <mergeCell ref="L1:T1"/>
  </mergeCells>
  <phoneticPr fontId="3" type="noConversion"/>
  <conditionalFormatting sqref="K3:K43">
    <cfRule type="cellIs" dxfId="7" priority="2" operator="greaterThan">
      <formula>1</formula>
    </cfRule>
  </conditionalFormatting>
  <conditionalFormatting sqref="U3:U4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1E324-10D9-4D69-BA5F-B4D82B89340C}">
  <sheetPr codeName="Sheet10"/>
  <dimension ref="A1:U69"/>
  <sheetViews>
    <sheetView topLeftCell="A4" zoomScale="85" zoomScaleNormal="85" workbookViewId="0">
      <selection activeCell="B2" sqref="B1:U1048576"/>
    </sheetView>
  </sheetViews>
  <sheetFormatPr defaultRowHeight="14.25" x14ac:dyDescent="0.2"/>
  <cols>
    <col min="1" max="1" width="36.625" bestFit="1" customWidth="1"/>
    <col min="2" max="21" width="10" customWidth="1"/>
  </cols>
  <sheetData>
    <row r="1" spans="1:21" x14ac:dyDescent="0.2">
      <c r="B1" s="253" t="s">
        <v>189</v>
      </c>
      <c r="C1" s="253"/>
      <c r="D1" s="253"/>
      <c r="E1" s="253"/>
      <c r="F1" s="253"/>
      <c r="G1" s="253"/>
      <c r="H1" s="253"/>
      <c r="I1" s="253"/>
      <c r="J1" s="253"/>
      <c r="L1" s="253" t="s">
        <v>190</v>
      </c>
      <c r="M1" s="253"/>
      <c r="N1" s="253"/>
      <c r="O1" s="253"/>
      <c r="P1" s="253"/>
      <c r="Q1" s="253"/>
      <c r="R1" s="253"/>
      <c r="S1" s="253"/>
      <c r="T1" s="253"/>
    </row>
    <row r="2" spans="1:21" x14ac:dyDescent="0.2">
      <c r="A2" s="6" t="s">
        <v>0</v>
      </c>
      <c r="B2" s="4">
        <v>2012</v>
      </c>
      <c r="C2" s="4">
        <v>2013</v>
      </c>
      <c r="D2" s="4">
        <v>2014</v>
      </c>
      <c r="E2" s="4">
        <v>2015</v>
      </c>
      <c r="F2" s="4">
        <v>2016</v>
      </c>
      <c r="G2" s="4">
        <v>2017</v>
      </c>
      <c r="H2" s="4">
        <v>2018</v>
      </c>
      <c r="I2" s="34">
        <v>2019</v>
      </c>
      <c r="J2" s="35">
        <v>2020</v>
      </c>
      <c r="K2" s="40" t="s">
        <v>188</v>
      </c>
      <c r="L2" s="60">
        <v>2012</v>
      </c>
      <c r="M2" s="60">
        <v>2013</v>
      </c>
      <c r="N2" s="60">
        <v>2014</v>
      </c>
      <c r="O2" s="60">
        <v>2015</v>
      </c>
      <c r="P2" s="60">
        <v>2016</v>
      </c>
      <c r="Q2" s="60">
        <v>2017</v>
      </c>
      <c r="R2" s="60">
        <v>2018</v>
      </c>
      <c r="S2" s="61">
        <v>2019</v>
      </c>
      <c r="T2" s="61">
        <v>2020</v>
      </c>
      <c r="U2" s="6"/>
    </row>
    <row r="3" spans="1:21" x14ac:dyDescent="0.2">
      <c r="A3" s="18" t="s">
        <v>2</v>
      </c>
      <c r="B3" s="25">
        <v>215.21</v>
      </c>
      <c r="C3" s="26">
        <v>211.58</v>
      </c>
      <c r="D3" s="26">
        <v>196.37</v>
      </c>
      <c r="E3" s="26">
        <v>165.03</v>
      </c>
      <c r="F3" s="26">
        <v>153.04</v>
      </c>
      <c r="G3" s="26">
        <v>155.83000000000001</v>
      </c>
      <c r="H3" s="26">
        <v>163.16</v>
      </c>
      <c r="I3" s="43">
        <v>152.71</v>
      </c>
      <c r="J3" s="44">
        <v>147.53</v>
      </c>
      <c r="K3" s="72">
        <f>SUM(B3:J3)/SUM(L3:T3)</f>
        <v>1.0008915571462476</v>
      </c>
      <c r="L3" s="92">
        <v>214.98</v>
      </c>
      <c r="M3" s="93">
        <v>211.45</v>
      </c>
      <c r="N3" s="93">
        <v>196.25</v>
      </c>
      <c r="O3" s="93">
        <v>164.84</v>
      </c>
      <c r="P3" s="93">
        <v>152.94999999999999</v>
      </c>
      <c r="Q3" s="93">
        <v>155.51</v>
      </c>
      <c r="R3" s="93">
        <v>163.07</v>
      </c>
      <c r="S3" s="93">
        <v>152.6</v>
      </c>
      <c r="T3" s="94">
        <v>147.41999999999999</v>
      </c>
      <c r="U3" s="101">
        <f t="shared" ref="U3:U41" si="0">CORREL(L$44:T$44,L3:T3)</f>
        <v>2.3949304113284751E-2</v>
      </c>
    </row>
    <row r="4" spans="1:21" x14ac:dyDescent="0.2">
      <c r="A4" s="18" t="s">
        <v>3</v>
      </c>
      <c r="B4" s="21">
        <v>63.41</v>
      </c>
      <c r="C4" s="17">
        <v>61.01</v>
      </c>
      <c r="D4" s="17">
        <v>53.91</v>
      </c>
      <c r="E4" s="17">
        <v>47.5</v>
      </c>
      <c r="F4" s="17">
        <v>49.32</v>
      </c>
      <c r="G4" s="17">
        <v>41.34</v>
      </c>
      <c r="H4" s="17">
        <v>40.86</v>
      </c>
      <c r="I4" s="31">
        <v>40.590000000000003</v>
      </c>
      <c r="J4" s="45">
        <v>25.03</v>
      </c>
      <c r="K4" s="72">
        <f t="shared" ref="K4:K43" si="1">SUM(B4:J4)/SUM(L4:T4)</f>
        <v>1.0009939652112179</v>
      </c>
      <c r="L4" s="95">
        <v>63.23</v>
      </c>
      <c r="M4" s="96">
        <v>60.88</v>
      </c>
      <c r="N4" s="96">
        <v>53.91</v>
      </c>
      <c r="O4" s="96">
        <v>47.5</v>
      </c>
      <c r="P4" s="96">
        <v>49.32</v>
      </c>
      <c r="Q4" s="96">
        <v>41.34</v>
      </c>
      <c r="R4" s="96">
        <v>40.81</v>
      </c>
      <c r="S4" s="96">
        <v>40.56</v>
      </c>
      <c r="T4" s="97">
        <v>25</v>
      </c>
      <c r="U4" s="101">
        <f t="shared" si="0"/>
        <v>0.22785838379794685</v>
      </c>
    </row>
    <row r="5" spans="1:21" x14ac:dyDescent="0.2">
      <c r="A5" s="18" t="s">
        <v>4</v>
      </c>
      <c r="B5" s="21">
        <v>112.98</v>
      </c>
      <c r="C5" s="17">
        <v>109.96</v>
      </c>
      <c r="D5" s="17">
        <v>105.69</v>
      </c>
      <c r="E5" s="17">
        <v>82.87</v>
      </c>
      <c r="F5" s="17">
        <v>62.74</v>
      </c>
      <c r="G5" s="10">
        <v>56.43</v>
      </c>
      <c r="H5" s="17">
        <v>50.15</v>
      </c>
      <c r="I5" s="31">
        <v>42.54</v>
      </c>
      <c r="J5" s="45">
        <v>34.909999999999997</v>
      </c>
      <c r="K5" s="72">
        <f t="shared" si="1"/>
        <v>1.0004711532615964</v>
      </c>
      <c r="L5" s="95">
        <v>112.8</v>
      </c>
      <c r="M5" s="96">
        <v>109.85</v>
      </c>
      <c r="N5" s="96">
        <v>105.69</v>
      </c>
      <c r="O5" s="96">
        <v>82.87</v>
      </c>
      <c r="P5" s="96">
        <v>62.74</v>
      </c>
      <c r="Q5" s="96">
        <v>56.43</v>
      </c>
      <c r="R5" s="96">
        <v>50.15</v>
      </c>
      <c r="S5" s="96">
        <v>42.54</v>
      </c>
      <c r="T5" s="97">
        <v>34.89</v>
      </c>
      <c r="U5" s="101">
        <f t="shared" si="0"/>
        <v>0.17439726983779827</v>
      </c>
    </row>
    <row r="6" spans="1:21" x14ac:dyDescent="0.2">
      <c r="A6" s="18" t="s">
        <v>5</v>
      </c>
      <c r="B6" s="15">
        <v>35.36</v>
      </c>
      <c r="C6" s="17">
        <v>35.090000000000003</v>
      </c>
      <c r="D6" s="17">
        <v>31.73</v>
      </c>
      <c r="E6" s="17">
        <v>30.6</v>
      </c>
      <c r="F6" s="17">
        <v>32.22</v>
      </c>
      <c r="G6" s="17">
        <v>27.65</v>
      </c>
      <c r="H6" s="17">
        <v>24.33</v>
      </c>
      <c r="I6" s="31">
        <v>21.82</v>
      </c>
      <c r="J6" s="45">
        <v>16.57</v>
      </c>
      <c r="K6" s="72">
        <f t="shared" si="1"/>
        <v>1.0004701273261509</v>
      </c>
      <c r="L6" s="95">
        <v>35.299999999999997</v>
      </c>
      <c r="M6" s="96">
        <v>35.03</v>
      </c>
      <c r="N6" s="96">
        <v>31.73</v>
      </c>
      <c r="O6" s="96">
        <v>30.6</v>
      </c>
      <c r="P6" s="96">
        <v>32.22</v>
      </c>
      <c r="Q6" s="96">
        <v>27.65</v>
      </c>
      <c r="R6" s="96">
        <v>24.33</v>
      </c>
      <c r="S6" s="96">
        <v>21.82</v>
      </c>
      <c r="T6" s="97">
        <v>16.57</v>
      </c>
      <c r="U6" s="101">
        <f t="shared" si="0"/>
        <v>0.3405407055124231</v>
      </c>
    </row>
    <row r="7" spans="1:21" x14ac:dyDescent="0.2">
      <c r="A7" s="18" t="s">
        <v>6</v>
      </c>
      <c r="B7" s="21">
        <v>65.78</v>
      </c>
      <c r="C7" s="17">
        <v>71.67</v>
      </c>
      <c r="D7" s="17">
        <v>68.27</v>
      </c>
      <c r="E7" s="17">
        <v>70.8</v>
      </c>
      <c r="F7" s="17">
        <v>64.930000000000007</v>
      </c>
      <c r="G7" s="17">
        <v>56.29</v>
      </c>
      <c r="H7" s="17">
        <v>52.28</v>
      </c>
      <c r="I7" s="31">
        <v>53.82</v>
      </c>
      <c r="J7" s="45">
        <v>47.86</v>
      </c>
      <c r="K7" s="72">
        <f t="shared" si="1"/>
        <v>1.0003807865963117</v>
      </c>
      <c r="L7" s="95">
        <v>65.77</v>
      </c>
      <c r="M7" s="96">
        <v>71.66</v>
      </c>
      <c r="N7" s="96">
        <v>68.27</v>
      </c>
      <c r="O7" s="96">
        <v>70.8</v>
      </c>
      <c r="P7" s="96">
        <v>64.930000000000007</v>
      </c>
      <c r="Q7" s="96">
        <v>56.2</v>
      </c>
      <c r="R7" s="96">
        <v>52.25</v>
      </c>
      <c r="S7" s="96">
        <v>53.79</v>
      </c>
      <c r="T7" s="97">
        <v>47.82</v>
      </c>
      <c r="U7" s="101">
        <f t="shared" si="0"/>
        <v>0.38000195822193183</v>
      </c>
    </row>
    <row r="8" spans="1:21" x14ac:dyDescent="0.2">
      <c r="A8" s="18" t="s">
        <v>7</v>
      </c>
      <c r="B8" s="21">
        <v>139.01</v>
      </c>
      <c r="C8" s="17">
        <v>107.61</v>
      </c>
      <c r="D8" s="17">
        <v>117.65</v>
      </c>
      <c r="E8" s="17">
        <v>93.6</v>
      </c>
      <c r="F8" s="17">
        <v>73.819999999999993</v>
      </c>
      <c r="G8" s="17">
        <v>100.87</v>
      </c>
      <c r="H8" s="17">
        <v>136.51</v>
      </c>
      <c r="I8" s="31">
        <v>153.85</v>
      </c>
      <c r="J8" s="45">
        <v>105.17</v>
      </c>
      <c r="K8" s="72">
        <f t="shared" si="1"/>
        <v>1</v>
      </c>
      <c r="L8" s="95">
        <v>139.01</v>
      </c>
      <c r="M8" s="96">
        <v>107.61</v>
      </c>
      <c r="N8" s="96">
        <v>117.65</v>
      </c>
      <c r="O8" s="96">
        <v>93.6</v>
      </c>
      <c r="P8" s="96">
        <v>73.819999999999993</v>
      </c>
      <c r="Q8" s="96">
        <v>100.87</v>
      </c>
      <c r="R8" s="96">
        <v>136.51</v>
      </c>
      <c r="S8" s="96">
        <v>153.85</v>
      </c>
      <c r="T8" s="97">
        <v>105.17</v>
      </c>
      <c r="U8" s="101">
        <f t="shared" si="0"/>
        <v>-0.43998887435157341</v>
      </c>
    </row>
    <row r="9" spans="1:21" x14ac:dyDescent="0.2">
      <c r="A9" s="18" t="s">
        <v>8</v>
      </c>
      <c r="B9" s="15">
        <v>0.02</v>
      </c>
      <c r="C9" s="10">
        <v>0.28999999999999998</v>
      </c>
      <c r="D9" s="10">
        <v>0.42</v>
      </c>
      <c r="E9" s="10">
        <v>0.13</v>
      </c>
      <c r="F9" s="10">
        <v>0.13</v>
      </c>
      <c r="G9" s="10">
        <v>0.42</v>
      </c>
      <c r="H9" s="10">
        <v>0.08</v>
      </c>
      <c r="I9" s="32">
        <v>0.1</v>
      </c>
      <c r="J9" s="58">
        <v>0.23</v>
      </c>
      <c r="K9" s="72">
        <f t="shared" si="1"/>
        <v>1</v>
      </c>
      <c r="L9" s="95">
        <v>0.02</v>
      </c>
      <c r="M9" s="96">
        <v>0.28999999999999998</v>
      </c>
      <c r="N9" s="96">
        <v>0.42</v>
      </c>
      <c r="O9" s="96">
        <v>0.13</v>
      </c>
      <c r="P9" s="96">
        <v>0.13</v>
      </c>
      <c r="Q9" s="96">
        <v>0.42</v>
      </c>
      <c r="R9" s="96">
        <v>0.08</v>
      </c>
      <c r="S9" s="96">
        <v>0.1</v>
      </c>
      <c r="T9" s="97">
        <v>0.23</v>
      </c>
      <c r="U9" s="101">
        <f t="shared" si="0"/>
        <v>-0.23396238640677336</v>
      </c>
    </row>
    <row r="10" spans="1:21" x14ac:dyDescent="0.2">
      <c r="A10" s="18" t="s">
        <v>9</v>
      </c>
      <c r="B10" s="21">
        <v>50.83</v>
      </c>
      <c r="C10" s="17">
        <v>51.17</v>
      </c>
      <c r="D10" s="17">
        <v>49.36</v>
      </c>
      <c r="E10" s="17">
        <v>47.78</v>
      </c>
      <c r="F10" s="17">
        <v>42</v>
      </c>
      <c r="G10" s="17">
        <v>36.35</v>
      </c>
      <c r="H10" s="17">
        <v>25.59</v>
      </c>
      <c r="I10" s="31">
        <v>21.55</v>
      </c>
      <c r="J10" s="45">
        <v>12.34</v>
      </c>
      <c r="K10" s="72">
        <f t="shared" si="1"/>
        <v>1.0011289699634569</v>
      </c>
      <c r="L10" s="95">
        <v>50.78</v>
      </c>
      <c r="M10" s="96">
        <v>51.13</v>
      </c>
      <c r="N10" s="96">
        <v>49.3</v>
      </c>
      <c r="O10" s="96">
        <v>47.72</v>
      </c>
      <c r="P10" s="96">
        <v>41.95</v>
      </c>
      <c r="Q10" s="96">
        <v>36.31</v>
      </c>
      <c r="R10" s="96">
        <v>25.56</v>
      </c>
      <c r="S10" s="96">
        <v>21.51</v>
      </c>
      <c r="T10" s="97">
        <v>12.33</v>
      </c>
      <c r="U10" s="101">
        <f t="shared" si="0"/>
        <v>0.30696866141604184</v>
      </c>
    </row>
    <row r="11" spans="1:21" x14ac:dyDescent="0.2">
      <c r="A11" s="18" t="s">
        <v>10</v>
      </c>
      <c r="B11" s="21">
        <v>22.62</v>
      </c>
      <c r="C11" s="17">
        <v>20.65</v>
      </c>
      <c r="D11" s="17">
        <v>16.82</v>
      </c>
      <c r="E11" s="17">
        <v>15.99</v>
      </c>
      <c r="F11" s="17">
        <v>14.5</v>
      </c>
      <c r="G11" s="17">
        <v>13.31</v>
      </c>
      <c r="H11" s="17">
        <v>9.52</v>
      </c>
      <c r="I11" s="31">
        <v>8.26</v>
      </c>
      <c r="J11" s="45">
        <v>5.01</v>
      </c>
      <c r="K11" s="72">
        <f t="shared" si="1"/>
        <v>1.0003948511411198</v>
      </c>
      <c r="L11" s="95">
        <v>22.62</v>
      </c>
      <c r="M11" s="96">
        <v>20.65</v>
      </c>
      <c r="N11" s="96">
        <v>16.82</v>
      </c>
      <c r="O11" s="96">
        <v>15.99</v>
      </c>
      <c r="P11" s="96">
        <v>14.45</v>
      </c>
      <c r="Q11" s="96">
        <v>13.31</v>
      </c>
      <c r="R11" s="96">
        <v>9.52</v>
      </c>
      <c r="S11" s="96">
        <v>8.26</v>
      </c>
      <c r="T11" s="97">
        <v>5.01</v>
      </c>
      <c r="U11" s="101">
        <f t="shared" si="0"/>
        <v>0.15976277548771428</v>
      </c>
    </row>
    <row r="12" spans="1:21" x14ac:dyDescent="0.2">
      <c r="A12" s="18" t="s">
        <v>11</v>
      </c>
      <c r="B12" s="21">
        <v>13.9</v>
      </c>
      <c r="C12" s="17">
        <v>12.1</v>
      </c>
      <c r="D12" s="17">
        <v>11.25</v>
      </c>
      <c r="E12" s="17">
        <v>11.22</v>
      </c>
      <c r="F12" s="17">
        <v>10.34</v>
      </c>
      <c r="G12" s="17">
        <v>8.24</v>
      </c>
      <c r="H12" s="17">
        <v>6.13</v>
      </c>
      <c r="I12" s="31">
        <v>4.7699999999999996</v>
      </c>
      <c r="J12" s="45">
        <v>2.89</v>
      </c>
      <c r="K12" s="72">
        <f t="shared" si="1"/>
        <v>1</v>
      </c>
      <c r="L12" s="95">
        <v>13.9</v>
      </c>
      <c r="M12" s="96">
        <v>12.1</v>
      </c>
      <c r="N12" s="96">
        <v>11.25</v>
      </c>
      <c r="O12" s="96">
        <v>11.22</v>
      </c>
      <c r="P12" s="96">
        <v>10.34</v>
      </c>
      <c r="Q12" s="96">
        <v>8.24</v>
      </c>
      <c r="R12" s="96">
        <v>6.13</v>
      </c>
      <c r="S12" s="96">
        <v>4.7699999999999996</v>
      </c>
      <c r="T12" s="97">
        <v>2.89</v>
      </c>
      <c r="U12" s="101">
        <f t="shared" si="0"/>
        <v>0.2986761834303166</v>
      </c>
    </row>
    <row r="13" spans="1:21" x14ac:dyDescent="0.2">
      <c r="A13" s="18" t="s">
        <v>12</v>
      </c>
      <c r="B13" s="21">
        <v>3.36</v>
      </c>
      <c r="C13" s="17">
        <v>3.18</v>
      </c>
      <c r="D13" s="17">
        <v>2.2599999999999998</v>
      </c>
      <c r="E13" s="17">
        <v>1.78</v>
      </c>
      <c r="F13" s="17">
        <v>1.31</v>
      </c>
      <c r="G13" s="17">
        <v>1.32</v>
      </c>
      <c r="H13" s="17">
        <v>1.66</v>
      </c>
      <c r="I13" s="31">
        <v>1.04</v>
      </c>
      <c r="J13" s="45">
        <v>0.55000000000000004</v>
      </c>
      <c r="K13" s="72">
        <f t="shared" si="1"/>
        <v>1</v>
      </c>
      <c r="L13" s="95">
        <v>3.36</v>
      </c>
      <c r="M13" s="96">
        <v>3.18</v>
      </c>
      <c r="N13" s="96">
        <v>2.2599999999999998</v>
      </c>
      <c r="O13" s="96">
        <v>1.78</v>
      </c>
      <c r="P13" s="96">
        <v>1.31</v>
      </c>
      <c r="Q13" s="96">
        <v>1.32</v>
      </c>
      <c r="R13" s="96">
        <v>1.66</v>
      </c>
      <c r="S13" s="96">
        <v>1.04</v>
      </c>
      <c r="T13" s="97">
        <v>0.55000000000000004</v>
      </c>
      <c r="U13" s="101">
        <f t="shared" si="0"/>
        <v>9.5441266219315479E-2</v>
      </c>
    </row>
    <row r="14" spans="1:21" x14ac:dyDescent="0.2">
      <c r="A14" s="18" t="s">
        <v>13</v>
      </c>
      <c r="B14" s="21">
        <v>20.2</v>
      </c>
      <c r="C14" s="17">
        <v>17.670000000000002</v>
      </c>
      <c r="D14" s="17">
        <v>15.75</v>
      </c>
      <c r="E14" s="17">
        <v>14.76</v>
      </c>
      <c r="F14" s="17">
        <v>12.92</v>
      </c>
      <c r="G14" s="17">
        <v>21.29</v>
      </c>
      <c r="H14" s="17">
        <v>7.28</v>
      </c>
      <c r="I14" s="31">
        <v>6</v>
      </c>
      <c r="J14" s="45">
        <v>3.9</v>
      </c>
      <c r="K14" s="72">
        <f t="shared" si="1"/>
        <v>1.0185389914108343</v>
      </c>
      <c r="L14" s="95">
        <v>19.920000000000002</v>
      </c>
      <c r="M14" s="96">
        <v>17.329999999999998</v>
      </c>
      <c r="N14" s="96">
        <v>15.49</v>
      </c>
      <c r="O14" s="96">
        <v>14.47</v>
      </c>
      <c r="P14" s="96">
        <v>12.65</v>
      </c>
      <c r="Q14" s="96">
        <v>20.9</v>
      </c>
      <c r="R14" s="96">
        <v>7.12</v>
      </c>
      <c r="S14" s="96">
        <v>5.91</v>
      </c>
      <c r="T14" s="97">
        <v>3.8</v>
      </c>
      <c r="U14" s="101">
        <f t="shared" si="0"/>
        <v>-9.7458660236749414E-2</v>
      </c>
    </row>
    <row r="15" spans="1:21" x14ac:dyDescent="0.2">
      <c r="A15" s="18" t="s">
        <v>14</v>
      </c>
      <c r="B15" s="21">
        <v>20.85</v>
      </c>
      <c r="C15" s="17">
        <v>17.510000000000002</v>
      </c>
      <c r="D15" s="17">
        <v>14.53</v>
      </c>
      <c r="E15" s="17">
        <v>13.82</v>
      </c>
      <c r="F15" s="17">
        <v>12</v>
      </c>
      <c r="G15" s="17">
        <v>9.83</v>
      </c>
      <c r="H15" s="17">
        <v>5.45</v>
      </c>
      <c r="I15" s="31">
        <v>5.37</v>
      </c>
      <c r="J15" s="45">
        <v>2.1800000000000002</v>
      </c>
      <c r="K15" s="72">
        <f t="shared" si="1"/>
        <v>1.0001970055161546</v>
      </c>
      <c r="L15" s="95">
        <v>20.85</v>
      </c>
      <c r="M15" s="96">
        <v>17.510000000000002</v>
      </c>
      <c r="N15" s="96">
        <v>14.53</v>
      </c>
      <c r="O15" s="96">
        <v>13.82</v>
      </c>
      <c r="P15" s="96">
        <v>12</v>
      </c>
      <c r="Q15" s="96">
        <v>9.83</v>
      </c>
      <c r="R15" s="96">
        <v>5.45</v>
      </c>
      <c r="S15" s="96">
        <v>5.37</v>
      </c>
      <c r="T15" s="97">
        <v>2.16</v>
      </c>
      <c r="U15" s="101">
        <f t="shared" si="0"/>
        <v>0.1608449675401081</v>
      </c>
    </row>
    <row r="16" spans="1:21" x14ac:dyDescent="0.2">
      <c r="A16" s="18" t="s">
        <v>15</v>
      </c>
      <c r="B16" s="21">
        <v>8.69</v>
      </c>
      <c r="C16" s="17">
        <v>7.25</v>
      </c>
      <c r="D16" s="17">
        <v>5.77</v>
      </c>
      <c r="E16" s="17">
        <v>5.37</v>
      </c>
      <c r="F16" s="17">
        <v>4.47</v>
      </c>
      <c r="G16" s="17">
        <v>4.04</v>
      </c>
      <c r="H16" s="17">
        <v>2.2000000000000002</v>
      </c>
      <c r="I16" s="31">
        <v>1.94</v>
      </c>
      <c r="J16" s="45">
        <v>1</v>
      </c>
      <c r="K16" s="72">
        <f t="shared" si="1"/>
        <v>1</v>
      </c>
      <c r="L16" s="95">
        <v>8.69</v>
      </c>
      <c r="M16" s="96">
        <v>7.25</v>
      </c>
      <c r="N16" s="96">
        <v>5.77</v>
      </c>
      <c r="O16" s="96">
        <v>5.37</v>
      </c>
      <c r="P16" s="96">
        <v>4.47</v>
      </c>
      <c r="Q16" s="96">
        <v>4.04</v>
      </c>
      <c r="R16" s="96">
        <v>2.2000000000000002</v>
      </c>
      <c r="S16" s="96">
        <v>1.94</v>
      </c>
      <c r="T16" s="97">
        <v>1</v>
      </c>
      <c r="U16" s="101">
        <f t="shared" si="0"/>
        <v>0.11579107372264019</v>
      </c>
    </row>
    <row r="17" spans="1:21" x14ac:dyDescent="0.2">
      <c r="A17" s="18" t="s">
        <v>16</v>
      </c>
      <c r="B17" s="21">
        <v>14.32</v>
      </c>
      <c r="C17" s="17">
        <v>13.84</v>
      </c>
      <c r="D17" s="17">
        <v>12.19</v>
      </c>
      <c r="E17" s="17">
        <v>11.86</v>
      </c>
      <c r="F17" s="17">
        <v>10.23</v>
      </c>
      <c r="G17" s="17">
        <v>8.73</v>
      </c>
      <c r="H17" s="17">
        <v>5.74</v>
      </c>
      <c r="I17" s="31">
        <v>5.21</v>
      </c>
      <c r="J17" s="45">
        <v>3.88</v>
      </c>
      <c r="K17" s="72">
        <f t="shared" si="1"/>
        <v>1</v>
      </c>
      <c r="L17" s="95">
        <v>14.32</v>
      </c>
      <c r="M17" s="96">
        <v>13.84</v>
      </c>
      <c r="N17" s="96">
        <v>12.19</v>
      </c>
      <c r="O17" s="96">
        <v>11.86</v>
      </c>
      <c r="P17" s="96">
        <v>10.23</v>
      </c>
      <c r="Q17" s="96">
        <v>8.73</v>
      </c>
      <c r="R17" s="96">
        <v>5.74</v>
      </c>
      <c r="S17" s="96">
        <v>5.21</v>
      </c>
      <c r="T17" s="97">
        <v>3.88</v>
      </c>
      <c r="U17" s="101">
        <f t="shared" si="0"/>
        <v>0.22676048429861242</v>
      </c>
    </row>
    <row r="18" spans="1:21" x14ac:dyDescent="0.2">
      <c r="A18" s="18" t="s">
        <v>17</v>
      </c>
      <c r="B18" s="21">
        <v>7.68</v>
      </c>
      <c r="C18" s="17">
        <v>7.61</v>
      </c>
      <c r="D18" s="17">
        <v>7.31</v>
      </c>
      <c r="E18" s="17">
        <v>7.26</v>
      </c>
      <c r="F18" s="17">
        <v>5.89</v>
      </c>
      <c r="G18" s="17">
        <v>4.96</v>
      </c>
      <c r="H18" s="17">
        <v>3.83</v>
      </c>
      <c r="I18" s="31">
        <v>2.99</v>
      </c>
      <c r="J18" s="45">
        <v>1.88</v>
      </c>
      <c r="K18" s="72">
        <f t="shared" si="1"/>
        <v>1</v>
      </c>
      <c r="L18" s="95">
        <v>7.68</v>
      </c>
      <c r="M18" s="96">
        <v>7.61</v>
      </c>
      <c r="N18" s="96">
        <v>7.31</v>
      </c>
      <c r="O18" s="96">
        <v>7.26</v>
      </c>
      <c r="P18" s="96">
        <v>5.89</v>
      </c>
      <c r="Q18" s="96">
        <v>4.96</v>
      </c>
      <c r="R18" s="96">
        <v>3.83</v>
      </c>
      <c r="S18" s="96">
        <v>2.99</v>
      </c>
      <c r="T18" s="97">
        <v>1.88</v>
      </c>
      <c r="U18" s="101">
        <f t="shared" si="0"/>
        <v>0.31643484602347943</v>
      </c>
    </row>
    <row r="19" spans="1:21" x14ac:dyDescent="0.2">
      <c r="A19" s="18" t="s">
        <v>18</v>
      </c>
      <c r="B19" s="21">
        <v>20.71</v>
      </c>
      <c r="C19" s="17">
        <v>19.899999999999999</v>
      </c>
      <c r="D19" s="17">
        <v>19.23</v>
      </c>
      <c r="E19" s="17">
        <v>17.79</v>
      </c>
      <c r="F19" s="17">
        <v>17.32</v>
      </c>
      <c r="G19" s="17">
        <v>15.89</v>
      </c>
      <c r="H19" s="17">
        <v>15.29</v>
      </c>
      <c r="I19" s="31">
        <v>15.49</v>
      </c>
      <c r="J19" s="45">
        <v>10.38</v>
      </c>
      <c r="K19" s="72">
        <f t="shared" si="1"/>
        <v>1.032819188693348</v>
      </c>
      <c r="L19" s="95">
        <v>20.16</v>
      </c>
      <c r="M19" s="96">
        <v>19.420000000000002</v>
      </c>
      <c r="N19" s="96">
        <v>18.79</v>
      </c>
      <c r="O19" s="96">
        <v>17.489999999999998</v>
      </c>
      <c r="P19" s="96">
        <v>16.899999999999999</v>
      </c>
      <c r="Q19" s="96">
        <v>15.59</v>
      </c>
      <c r="R19" s="96">
        <v>14.6</v>
      </c>
      <c r="S19" s="96">
        <v>14.99</v>
      </c>
      <c r="T19" s="97">
        <v>9.23</v>
      </c>
      <c r="U19" s="101">
        <f t="shared" si="0"/>
        <v>0.22448072386126455</v>
      </c>
    </row>
    <row r="20" spans="1:21" x14ac:dyDescent="0.2">
      <c r="A20" s="18" t="s">
        <v>19</v>
      </c>
      <c r="B20" s="21">
        <v>6.18</v>
      </c>
      <c r="C20" s="17">
        <v>6.45</v>
      </c>
      <c r="D20" s="17">
        <v>6.94</v>
      </c>
      <c r="E20" s="17">
        <v>6.58</v>
      </c>
      <c r="F20" s="17">
        <v>5.99</v>
      </c>
      <c r="G20" s="17">
        <v>5.82</v>
      </c>
      <c r="H20" s="17">
        <v>4.38</v>
      </c>
      <c r="I20" s="31">
        <v>4.22</v>
      </c>
      <c r="J20" s="45">
        <v>3.12</v>
      </c>
      <c r="K20" s="72">
        <f t="shared" si="1"/>
        <v>1</v>
      </c>
      <c r="L20" s="95">
        <v>6.18</v>
      </c>
      <c r="M20" s="96">
        <v>6.45</v>
      </c>
      <c r="N20" s="96">
        <v>6.94</v>
      </c>
      <c r="O20" s="96">
        <v>6.58</v>
      </c>
      <c r="P20" s="96">
        <v>5.99</v>
      </c>
      <c r="Q20" s="96">
        <v>5.82</v>
      </c>
      <c r="R20" s="96">
        <v>4.38</v>
      </c>
      <c r="S20" s="96">
        <v>4.22</v>
      </c>
      <c r="T20" s="97">
        <v>3.12</v>
      </c>
      <c r="U20" s="101">
        <f t="shared" si="0"/>
        <v>0.30172947871505157</v>
      </c>
    </row>
    <row r="21" spans="1:21" x14ac:dyDescent="0.2">
      <c r="A21" s="18" t="s">
        <v>20</v>
      </c>
      <c r="B21" s="21">
        <v>9.3800000000000008</v>
      </c>
      <c r="C21" s="17">
        <v>9.2899999999999991</v>
      </c>
      <c r="D21" s="17">
        <v>8.59</v>
      </c>
      <c r="E21" s="17">
        <v>7.86</v>
      </c>
      <c r="F21" s="17">
        <v>7.88</v>
      </c>
      <c r="G21" s="17">
        <v>6.55</v>
      </c>
      <c r="H21" s="17">
        <v>4.42</v>
      </c>
      <c r="I21" s="31">
        <v>3.49</v>
      </c>
      <c r="J21" s="45">
        <v>1.98</v>
      </c>
      <c r="K21" s="72">
        <f t="shared" si="1"/>
        <v>1</v>
      </c>
      <c r="L21" s="95">
        <v>9.3800000000000008</v>
      </c>
      <c r="M21" s="96">
        <v>9.2899999999999991</v>
      </c>
      <c r="N21" s="96">
        <v>8.59</v>
      </c>
      <c r="O21" s="96">
        <v>7.86</v>
      </c>
      <c r="P21" s="96">
        <v>7.88</v>
      </c>
      <c r="Q21" s="96">
        <v>6.55</v>
      </c>
      <c r="R21" s="96">
        <v>4.42</v>
      </c>
      <c r="S21" s="96">
        <v>3.49</v>
      </c>
      <c r="T21" s="97">
        <v>1.98</v>
      </c>
      <c r="U21" s="101">
        <f t="shared" si="0"/>
        <v>0.30905042797551102</v>
      </c>
    </row>
    <row r="22" spans="1:21" x14ac:dyDescent="0.2">
      <c r="A22" s="18" t="s">
        <v>21</v>
      </c>
      <c r="B22" s="21">
        <v>20.87</v>
      </c>
      <c r="C22" s="17">
        <v>20.32</v>
      </c>
      <c r="D22" s="17">
        <v>19.14</v>
      </c>
      <c r="E22" s="17">
        <v>18.309999999999999</v>
      </c>
      <c r="F22" s="17">
        <v>36.6</v>
      </c>
      <c r="G22" s="17">
        <v>148.78</v>
      </c>
      <c r="H22" s="17">
        <v>61.13</v>
      </c>
      <c r="I22" s="31">
        <v>107.79</v>
      </c>
      <c r="J22" s="45">
        <v>121.94</v>
      </c>
      <c r="K22" s="72">
        <f t="shared" si="1"/>
        <v>3.3807347834033998</v>
      </c>
      <c r="L22" s="95">
        <v>20.25</v>
      </c>
      <c r="M22" s="96">
        <v>19.96</v>
      </c>
      <c r="N22" s="96">
        <v>17.649999999999999</v>
      </c>
      <c r="O22" s="96">
        <v>15.54</v>
      </c>
      <c r="P22" s="96">
        <v>19.190000000000001</v>
      </c>
      <c r="Q22" s="96">
        <v>17.71</v>
      </c>
      <c r="R22" s="96">
        <v>19.57</v>
      </c>
      <c r="S22" s="96">
        <v>22.54</v>
      </c>
      <c r="T22" s="97">
        <v>11.72</v>
      </c>
      <c r="U22" s="101">
        <f t="shared" si="0"/>
        <v>-1.1634651055648138E-2</v>
      </c>
    </row>
    <row r="23" spans="1:21" x14ac:dyDescent="0.2">
      <c r="A23" s="18" t="s">
        <v>1</v>
      </c>
      <c r="B23" s="21">
        <v>97.63</v>
      </c>
      <c r="C23" s="17">
        <v>73.11</v>
      </c>
      <c r="D23" s="17">
        <v>69.91</v>
      </c>
      <c r="E23" s="17">
        <v>113.3</v>
      </c>
      <c r="F23" s="17">
        <v>118.15</v>
      </c>
      <c r="G23" s="17">
        <v>88.84</v>
      </c>
      <c r="H23" s="17">
        <v>40.520000000000003</v>
      </c>
      <c r="I23" s="31">
        <v>39.36</v>
      </c>
      <c r="J23" s="45">
        <v>32.67</v>
      </c>
      <c r="K23" s="72">
        <f t="shared" si="1"/>
        <v>1.4310088390277069</v>
      </c>
      <c r="L23" s="95">
        <v>69.739999999999995</v>
      </c>
      <c r="M23" s="96">
        <v>67.06</v>
      </c>
      <c r="N23" s="96">
        <v>62.54</v>
      </c>
      <c r="O23" s="96">
        <v>61.09</v>
      </c>
      <c r="P23" s="96">
        <v>56.84</v>
      </c>
      <c r="Q23" s="96">
        <v>50.34</v>
      </c>
      <c r="R23" s="96">
        <v>39.57</v>
      </c>
      <c r="S23" s="96">
        <v>37.97</v>
      </c>
      <c r="T23" s="97">
        <v>25.49</v>
      </c>
      <c r="U23" s="101">
        <f t="shared" si="0"/>
        <v>0.25927025188043046</v>
      </c>
    </row>
    <row r="24" spans="1:21" x14ac:dyDescent="0.2">
      <c r="A24" s="18" t="s">
        <v>22</v>
      </c>
      <c r="B24" s="21">
        <v>13.63</v>
      </c>
      <c r="C24" s="17">
        <v>11.39</v>
      </c>
      <c r="D24" s="17">
        <v>10.38</v>
      </c>
      <c r="E24" s="17">
        <v>10.51</v>
      </c>
      <c r="F24" s="17">
        <v>9.81</v>
      </c>
      <c r="G24" s="17">
        <v>9.64</v>
      </c>
      <c r="H24" s="17">
        <v>9.94</v>
      </c>
      <c r="I24" s="31">
        <v>5.75</v>
      </c>
      <c r="J24" s="45">
        <v>3.76</v>
      </c>
      <c r="K24" s="72">
        <f t="shared" si="1"/>
        <v>1.0002358768722726</v>
      </c>
      <c r="L24" s="95">
        <v>13.63</v>
      </c>
      <c r="M24" s="96">
        <v>11.39</v>
      </c>
      <c r="N24" s="96">
        <v>10.38</v>
      </c>
      <c r="O24" s="96">
        <v>10.51</v>
      </c>
      <c r="P24" s="96">
        <v>9.81</v>
      </c>
      <c r="Q24" s="96">
        <v>9.64</v>
      </c>
      <c r="R24" s="96">
        <v>9.94</v>
      </c>
      <c r="S24" s="96">
        <v>5.73</v>
      </c>
      <c r="T24" s="97">
        <v>3.76</v>
      </c>
      <c r="U24" s="101">
        <f t="shared" si="0"/>
        <v>0.31321675242583913</v>
      </c>
    </row>
    <row r="25" spans="1:21" x14ac:dyDescent="0.2">
      <c r="A25" s="18" t="s">
        <v>23</v>
      </c>
      <c r="B25" s="21">
        <v>2.41</v>
      </c>
      <c r="C25" s="17">
        <v>1.74</v>
      </c>
      <c r="D25" s="17">
        <v>1.68</v>
      </c>
      <c r="E25" s="17">
        <v>2.0299999999999998</v>
      </c>
      <c r="F25" s="17">
        <v>2.33</v>
      </c>
      <c r="G25" s="17">
        <v>2.16</v>
      </c>
      <c r="H25" s="17">
        <v>2.04</v>
      </c>
      <c r="I25" s="31">
        <v>1.67</v>
      </c>
      <c r="J25" s="45">
        <v>1.1100000000000001</v>
      </c>
      <c r="K25" s="72">
        <f t="shared" si="1"/>
        <v>1.0076291079812205</v>
      </c>
      <c r="L25" s="95">
        <v>2.4</v>
      </c>
      <c r="M25" s="96">
        <v>1.73</v>
      </c>
      <c r="N25" s="96">
        <v>1.68</v>
      </c>
      <c r="O25" s="96">
        <v>2.0299999999999998</v>
      </c>
      <c r="P25" s="96">
        <v>2.33</v>
      </c>
      <c r="Q25" s="96">
        <v>2.13</v>
      </c>
      <c r="R25" s="96">
        <v>1.99</v>
      </c>
      <c r="S25" s="96">
        <v>1.64</v>
      </c>
      <c r="T25" s="97">
        <v>1.1100000000000001</v>
      </c>
      <c r="U25" s="101">
        <f t="shared" si="0"/>
        <v>0.30667333849091455</v>
      </c>
    </row>
    <row r="26" spans="1:21" x14ac:dyDescent="0.2">
      <c r="A26" s="18" t="s">
        <v>24</v>
      </c>
      <c r="B26" s="21">
        <v>29.28</v>
      </c>
      <c r="C26" s="17">
        <v>28.08</v>
      </c>
      <c r="D26" s="17">
        <v>25.74</v>
      </c>
      <c r="E26" s="17">
        <v>25.03</v>
      </c>
      <c r="F26" s="17">
        <v>22.47</v>
      </c>
      <c r="G26" s="17">
        <v>21.18</v>
      </c>
      <c r="H26" s="17">
        <v>16.53</v>
      </c>
      <c r="I26" s="31">
        <v>11.9</v>
      </c>
      <c r="J26" s="45">
        <v>7.69</v>
      </c>
      <c r="K26" s="72">
        <f t="shared" si="1"/>
        <v>1</v>
      </c>
      <c r="L26" s="95">
        <v>29.28</v>
      </c>
      <c r="M26" s="96">
        <v>28.08</v>
      </c>
      <c r="N26" s="96">
        <v>25.74</v>
      </c>
      <c r="O26" s="96">
        <v>25.03</v>
      </c>
      <c r="P26" s="96">
        <v>22.47</v>
      </c>
      <c r="Q26" s="96">
        <v>21.18</v>
      </c>
      <c r="R26" s="96">
        <v>16.53</v>
      </c>
      <c r="S26" s="96">
        <v>11.9</v>
      </c>
      <c r="T26" s="97">
        <v>7.69</v>
      </c>
      <c r="U26" s="101">
        <f t="shared" si="0"/>
        <v>0.27884692918518678</v>
      </c>
    </row>
    <row r="27" spans="1:21" x14ac:dyDescent="0.2">
      <c r="A27" s="18" t="s">
        <v>25</v>
      </c>
      <c r="B27" s="21">
        <v>260.67</v>
      </c>
      <c r="C27" s="17">
        <v>282.38</v>
      </c>
      <c r="D27" s="17">
        <v>294.02999999999997</v>
      </c>
      <c r="E27" s="17">
        <v>293.05</v>
      </c>
      <c r="F27" s="17">
        <v>287.61</v>
      </c>
      <c r="G27" s="17">
        <v>280.25</v>
      </c>
      <c r="H27" s="17">
        <v>283.27</v>
      </c>
      <c r="I27" s="31">
        <v>314.20999999999998</v>
      </c>
      <c r="J27" s="45">
        <v>232.3</v>
      </c>
      <c r="K27" s="72">
        <f t="shared" si="1"/>
        <v>1.000201799577408</v>
      </c>
      <c r="L27" s="95">
        <v>260.66999999999996</v>
      </c>
      <c r="M27" s="96">
        <v>282.3</v>
      </c>
      <c r="N27" s="96">
        <v>293.93</v>
      </c>
      <c r="O27" s="96">
        <v>293.05</v>
      </c>
      <c r="P27" s="96">
        <v>287.58</v>
      </c>
      <c r="Q27" s="96">
        <v>280.25</v>
      </c>
      <c r="R27" s="96">
        <v>283.14</v>
      </c>
      <c r="S27" s="96">
        <v>314.07</v>
      </c>
      <c r="T27" s="97">
        <v>232.27</v>
      </c>
      <c r="U27" s="101">
        <f t="shared" si="0"/>
        <v>0.15027640240046733</v>
      </c>
    </row>
    <row r="28" spans="1:21" x14ac:dyDescent="0.2">
      <c r="A28" s="18" t="s">
        <v>26</v>
      </c>
      <c r="B28" s="21">
        <v>89.92</v>
      </c>
      <c r="C28" s="17">
        <v>80.930000000000007</v>
      </c>
      <c r="D28" s="17">
        <v>75.209999999999994</v>
      </c>
      <c r="E28" s="17">
        <v>68.11</v>
      </c>
      <c r="F28" s="17">
        <v>60.4</v>
      </c>
      <c r="G28" s="17">
        <v>60.26</v>
      </c>
      <c r="H28" s="17">
        <v>51.19</v>
      </c>
      <c r="I28" s="31">
        <v>52.9</v>
      </c>
      <c r="J28" s="45">
        <v>41.28</v>
      </c>
      <c r="K28" s="72">
        <f t="shared" si="1"/>
        <v>1.0064529558701079</v>
      </c>
      <c r="L28" s="95">
        <v>89.4</v>
      </c>
      <c r="M28" s="96">
        <v>80.48</v>
      </c>
      <c r="N28" s="96">
        <v>74.84</v>
      </c>
      <c r="O28" s="96">
        <v>67.62</v>
      </c>
      <c r="P28" s="96">
        <v>59.94</v>
      </c>
      <c r="Q28" s="96">
        <v>59.91</v>
      </c>
      <c r="R28" s="96">
        <v>50.81</v>
      </c>
      <c r="S28" s="96">
        <v>52.53</v>
      </c>
      <c r="T28" s="97">
        <v>40.950000000000003</v>
      </c>
      <c r="U28" s="101">
        <f t="shared" si="0"/>
        <v>6.0901297029013424E-2</v>
      </c>
    </row>
    <row r="29" spans="1:21" x14ac:dyDescent="0.2">
      <c r="A29" s="18" t="s">
        <v>27</v>
      </c>
      <c r="B29" s="21">
        <v>55.94</v>
      </c>
      <c r="C29" s="17">
        <v>50.63</v>
      </c>
      <c r="D29" s="17">
        <v>47.66</v>
      </c>
      <c r="E29" s="17">
        <v>44.94</v>
      </c>
      <c r="F29" s="17">
        <v>39.619999999999997</v>
      </c>
      <c r="G29" s="17">
        <v>38.93</v>
      </c>
      <c r="H29" s="17">
        <v>36.71</v>
      </c>
      <c r="I29" s="31">
        <v>33.76</v>
      </c>
      <c r="J29" s="45">
        <v>24.89</v>
      </c>
      <c r="K29" s="72">
        <f t="shared" si="1"/>
        <v>1.0113583995228927</v>
      </c>
      <c r="L29" s="95">
        <v>55.53</v>
      </c>
      <c r="M29" s="96">
        <v>50.19</v>
      </c>
      <c r="N29" s="96">
        <v>47.3</v>
      </c>
      <c r="O29" s="96">
        <v>44.4</v>
      </c>
      <c r="P29" s="96">
        <v>39.119999999999997</v>
      </c>
      <c r="Q29" s="96">
        <v>38.4</v>
      </c>
      <c r="R29" s="96">
        <v>36.33</v>
      </c>
      <c r="S29" s="96">
        <v>33.380000000000003</v>
      </c>
      <c r="T29" s="97">
        <v>24.24</v>
      </c>
      <c r="U29" s="101">
        <f t="shared" si="0"/>
        <v>0.16186229894264503</v>
      </c>
    </row>
    <row r="30" spans="1:21" x14ac:dyDescent="0.2">
      <c r="A30" s="18" t="s">
        <v>28</v>
      </c>
      <c r="B30" s="21">
        <v>38.83</v>
      </c>
      <c r="C30" s="17">
        <v>36.92</v>
      </c>
      <c r="D30" s="17">
        <v>31.15</v>
      </c>
      <c r="E30" s="17">
        <v>29.93</v>
      </c>
      <c r="F30" s="17">
        <v>25.28</v>
      </c>
      <c r="G30" s="17">
        <v>22.26</v>
      </c>
      <c r="H30" s="17">
        <v>23.64</v>
      </c>
      <c r="I30" s="31">
        <v>19.52</v>
      </c>
      <c r="J30" s="45">
        <v>13.18</v>
      </c>
      <c r="K30" s="72">
        <f t="shared" si="1"/>
        <v>1.0002908909574468</v>
      </c>
      <c r="L30" s="95">
        <v>38.83</v>
      </c>
      <c r="M30" s="96">
        <v>36.92</v>
      </c>
      <c r="N30" s="96">
        <v>31.15</v>
      </c>
      <c r="O30" s="96">
        <v>29.93</v>
      </c>
      <c r="P30" s="96">
        <v>25.28</v>
      </c>
      <c r="Q30" s="96">
        <v>22.26</v>
      </c>
      <c r="R30" s="96">
        <v>23.64</v>
      </c>
      <c r="S30" s="96">
        <v>19.52</v>
      </c>
      <c r="T30" s="97">
        <v>13.11</v>
      </c>
      <c r="U30" s="101">
        <f t="shared" si="0"/>
        <v>0.22200251880360811</v>
      </c>
    </row>
    <row r="31" spans="1:21" x14ac:dyDescent="0.2">
      <c r="A31" s="18" t="s">
        <v>29</v>
      </c>
      <c r="B31" s="21">
        <v>44.09</v>
      </c>
      <c r="C31" s="17">
        <v>42.27</v>
      </c>
      <c r="D31" s="17">
        <v>38.5</v>
      </c>
      <c r="E31" s="17">
        <v>36.17</v>
      </c>
      <c r="F31" s="17">
        <v>30.98</v>
      </c>
      <c r="G31" s="17">
        <v>29.58</v>
      </c>
      <c r="H31" s="17">
        <v>25.07</v>
      </c>
      <c r="I31" s="31">
        <v>21.25</v>
      </c>
      <c r="J31" s="45">
        <v>14.68</v>
      </c>
      <c r="K31" s="72">
        <f t="shared" si="1"/>
        <v>1</v>
      </c>
      <c r="L31" s="95">
        <v>44.09</v>
      </c>
      <c r="M31" s="96">
        <v>42.27</v>
      </c>
      <c r="N31" s="96">
        <v>38.5</v>
      </c>
      <c r="O31" s="96">
        <v>36.17</v>
      </c>
      <c r="P31" s="96">
        <v>30.98</v>
      </c>
      <c r="Q31" s="96">
        <v>29.58</v>
      </c>
      <c r="R31" s="96">
        <v>25.07</v>
      </c>
      <c r="S31" s="96">
        <v>21.25</v>
      </c>
      <c r="T31" s="97">
        <v>14.68</v>
      </c>
      <c r="U31" s="101">
        <f t="shared" si="0"/>
        <v>0.21355226967285934</v>
      </c>
    </row>
    <row r="32" spans="1:21" x14ac:dyDescent="0.2">
      <c r="A32" s="18" t="s">
        <v>30</v>
      </c>
      <c r="B32" s="21">
        <v>34.53</v>
      </c>
      <c r="C32" s="17">
        <v>56.96</v>
      </c>
      <c r="D32" s="17">
        <v>53.04</v>
      </c>
      <c r="E32" s="17">
        <v>47.01</v>
      </c>
      <c r="F32" s="17">
        <v>39.93</v>
      </c>
      <c r="G32" s="17">
        <v>21.77</v>
      </c>
      <c r="H32" s="17">
        <v>16.760000000000002</v>
      </c>
      <c r="I32" s="31">
        <v>14.46</v>
      </c>
      <c r="J32" s="45">
        <v>15.01</v>
      </c>
      <c r="K32" s="72">
        <f t="shared" si="1"/>
        <v>1</v>
      </c>
      <c r="L32" s="95">
        <v>34.53</v>
      </c>
      <c r="M32" s="96">
        <v>56.96</v>
      </c>
      <c r="N32" s="96">
        <v>53.04</v>
      </c>
      <c r="O32" s="96">
        <v>47.01</v>
      </c>
      <c r="P32" s="96">
        <v>39.93</v>
      </c>
      <c r="Q32" s="96">
        <v>21.77</v>
      </c>
      <c r="R32" s="96">
        <v>16.760000000000002</v>
      </c>
      <c r="S32" s="96">
        <v>14.46</v>
      </c>
      <c r="T32" s="97">
        <v>15.01</v>
      </c>
      <c r="U32" s="101">
        <f t="shared" si="0"/>
        <v>0.43705643796137744</v>
      </c>
    </row>
    <row r="33" spans="1:21" x14ac:dyDescent="0.2">
      <c r="A33" s="18" t="s">
        <v>31</v>
      </c>
      <c r="B33" s="21">
        <v>45.01</v>
      </c>
      <c r="C33" s="17">
        <v>39.049999999999997</v>
      </c>
      <c r="D33" s="17">
        <v>41</v>
      </c>
      <c r="E33" s="17">
        <v>37.97</v>
      </c>
      <c r="F33" s="17">
        <v>37</v>
      </c>
      <c r="G33" s="17">
        <v>37.799999999999997</v>
      </c>
      <c r="H33" s="17">
        <v>30.01</v>
      </c>
      <c r="I33" s="31">
        <v>26.95</v>
      </c>
      <c r="J33" s="45">
        <v>16.329999999999998</v>
      </c>
      <c r="K33" s="72">
        <f t="shared" si="1"/>
        <v>1.0009329858765241</v>
      </c>
      <c r="L33" s="95">
        <v>44.95</v>
      </c>
      <c r="M33" s="96">
        <v>38.979999999999997</v>
      </c>
      <c r="N33" s="96">
        <v>40.950000000000003</v>
      </c>
      <c r="O33" s="96">
        <v>37.94</v>
      </c>
      <c r="P33" s="96">
        <v>36.97</v>
      </c>
      <c r="Q33" s="96">
        <v>37.76</v>
      </c>
      <c r="R33" s="96">
        <v>30</v>
      </c>
      <c r="S33" s="96">
        <v>26.95</v>
      </c>
      <c r="T33" s="97">
        <v>16.329999999999998</v>
      </c>
      <c r="U33" s="101">
        <f t="shared" si="0"/>
        <v>0.21208012899524911</v>
      </c>
    </row>
    <row r="34" spans="1:21" x14ac:dyDescent="0.2">
      <c r="A34" s="18" t="s">
        <v>32</v>
      </c>
      <c r="B34" s="21">
        <v>37.659999999999997</v>
      </c>
      <c r="C34" s="17">
        <v>28.92</v>
      </c>
      <c r="D34" s="17">
        <v>20.59</v>
      </c>
      <c r="E34" s="17">
        <v>19.809999999999999</v>
      </c>
      <c r="F34" s="17">
        <v>16.71</v>
      </c>
      <c r="G34" s="17">
        <v>16.04</v>
      </c>
      <c r="H34" s="17">
        <v>16.98</v>
      </c>
      <c r="I34" s="31">
        <v>11.25</v>
      </c>
      <c r="J34" s="45">
        <v>7.59</v>
      </c>
      <c r="K34" s="72">
        <f t="shared" si="1"/>
        <v>1</v>
      </c>
      <c r="L34" s="95">
        <v>37.659999999999997</v>
      </c>
      <c r="M34" s="96">
        <v>28.92</v>
      </c>
      <c r="N34" s="96">
        <v>20.59</v>
      </c>
      <c r="O34" s="96">
        <v>19.809999999999999</v>
      </c>
      <c r="P34" s="96">
        <v>16.71</v>
      </c>
      <c r="Q34" s="96">
        <v>16.04</v>
      </c>
      <c r="R34" s="96">
        <v>16.98</v>
      </c>
      <c r="S34" s="96">
        <v>11.25</v>
      </c>
      <c r="T34" s="97">
        <v>7.59</v>
      </c>
      <c r="U34" s="101">
        <f t="shared" si="0"/>
        <v>7.8952267006936833E-2</v>
      </c>
    </row>
    <row r="35" spans="1:21" x14ac:dyDescent="0.2">
      <c r="A35" s="18" t="s">
        <v>33</v>
      </c>
      <c r="B35" s="21">
        <v>32.409999999999997</v>
      </c>
      <c r="C35" s="17">
        <v>28.88</v>
      </c>
      <c r="D35" s="17">
        <v>25.82</v>
      </c>
      <c r="E35" s="17">
        <v>24.63</v>
      </c>
      <c r="F35" s="17">
        <v>20.67</v>
      </c>
      <c r="G35" s="17">
        <v>17.07</v>
      </c>
      <c r="H35" s="17">
        <v>13.45</v>
      </c>
      <c r="I35" s="31">
        <v>10.72</v>
      </c>
      <c r="J35" s="45">
        <v>6.49</v>
      </c>
      <c r="K35" s="72">
        <f t="shared" si="1"/>
        <v>1.0026159069405018</v>
      </c>
      <c r="L35" s="95">
        <v>32.270000000000003</v>
      </c>
      <c r="M35" s="96">
        <v>28.76</v>
      </c>
      <c r="N35" s="96">
        <v>25.77</v>
      </c>
      <c r="O35" s="96">
        <v>24.56</v>
      </c>
      <c r="P35" s="96">
        <v>20.58</v>
      </c>
      <c r="Q35" s="96">
        <v>17.07</v>
      </c>
      <c r="R35" s="96">
        <v>13.45</v>
      </c>
      <c r="S35" s="96">
        <v>10.72</v>
      </c>
      <c r="T35" s="97">
        <v>6.49</v>
      </c>
      <c r="U35" s="101">
        <f t="shared" si="0"/>
        <v>0.23678682432959297</v>
      </c>
    </row>
    <row r="36" spans="1:21" x14ac:dyDescent="0.2">
      <c r="A36" s="18" t="s">
        <v>34</v>
      </c>
      <c r="B36" s="21">
        <v>19.71</v>
      </c>
      <c r="C36" s="17">
        <v>16.7</v>
      </c>
      <c r="D36" s="17">
        <v>14.09</v>
      </c>
      <c r="E36" s="17">
        <v>13.25</v>
      </c>
      <c r="F36" s="17">
        <v>12.28</v>
      </c>
      <c r="G36" s="17">
        <v>11.12</v>
      </c>
      <c r="H36" s="17">
        <v>8.4700000000000006</v>
      </c>
      <c r="I36" s="31">
        <v>6.43</v>
      </c>
      <c r="J36" s="45">
        <v>3.52</v>
      </c>
      <c r="K36" s="72">
        <f t="shared" si="1"/>
        <v>1.0002842524161455</v>
      </c>
      <c r="L36" s="95">
        <v>19.68</v>
      </c>
      <c r="M36" s="96">
        <v>16.7</v>
      </c>
      <c r="N36" s="96">
        <v>14.09</v>
      </c>
      <c r="O36" s="96">
        <v>13.25</v>
      </c>
      <c r="P36" s="96">
        <v>12.28</v>
      </c>
      <c r="Q36" s="96">
        <v>11.12</v>
      </c>
      <c r="R36" s="96">
        <v>8.4700000000000006</v>
      </c>
      <c r="S36" s="96">
        <v>6.43</v>
      </c>
      <c r="T36" s="97">
        <v>3.52</v>
      </c>
      <c r="U36" s="101">
        <f t="shared" si="0"/>
        <v>0.18739089373776147</v>
      </c>
    </row>
    <row r="37" spans="1:21" x14ac:dyDescent="0.2">
      <c r="A37" s="18" t="s">
        <v>35</v>
      </c>
      <c r="B37" s="21">
        <v>5.09</v>
      </c>
      <c r="C37" s="17">
        <v>4.91</v>
      </c>
      <c r="D37" s="17">
        <v>4.2699999999999996</v>
      </c>
      <c r="E37" s="17">
        <v>4.3600000000000003</v>
      </c>
      <c r="F37" s="17">
        <v>3.3</v>
      </c>
      <c r="G37" s="17">
        <v>2.67</v>
      </c>
      <c r="H37" s="17">
        <v>1.48</v>
      </c>
      <c r="I37" s="31">
        <v>1.01</v>
      </c>
      <c r="J37" s="45">
        <v>0.7</v>
      </c>
      <c r="K37" s="72">
        <f t="shared" si="1"/>
        <v>1</v>
      </c>
      <c r="L37" s="95">
        <v>5.09</v>
      </c>
      <c r="M37" s="96">
        <v>4.91</v>
      </c>
      <c r="N37" s="96">
        <v>4.2699999999999996</v>
      </c>
      <c r="O37" s="96">
        <v>4.3600000000000003</v>
      </c>
      <c r="P37" s="96">
        <v>3.3</v>
      </c>
      <c r="Q37" s="96">
        <v>2.67</v>
      </c>
      <c r="R37" s="96">
        <v>1.48</v>
      </c>
      <c r="S37" s="96">
        <v>1.01</v>
      </c>
      <c r="T37" s="97">
        <v>0.7</v>
      </c>
      <c r="U37" s="101">
        <f t="shared" si="0"/>
        <v>0.25096497558497727</v>
      </c>
    </row>
    <row r="38" spans="1:21" x14ac:dyDescent="0.2">
      <c r="A38" s="18" t="s">
        <v>36</v>
      </c>
      <c r="B38" s="21">
        <v>3.77</v>
      </c>
      <c r="C38" s="17">
        <v>3.35</v>
      </c>
      <c r="D38" s="17">
        <v>2.14</v>
      </c>
      <c r="E38" s="17">
        <v>1.63</v>
      </c>
      <c r="F38" s="17">
        <v>1.54</v>
      </c>
      <c r="G38" s="17">
        <v>1.56</v>
      </c>
      <c r="H38" s="17">
        <v>1.28</v>
      </c>
      <c r="I38" s="31">
        <v>1.1299999999999999</v>
      </c>
      <c r="J38" s="45">
        <v>0.83</v>
      </c>
      <c r="K38" s="72">
        <f t="shared" si="1"/>
        <v>1.0005807200929153</v>
      </c>
      <c r="L38" s="95">
        <v>3.77</v>
      </c>
      <c r="M38" s="96">
        <v>3.35</v>
      </c>
      <c r="N38" s="96">
        <v>2.13</v>
      </c>
      <c r="O38" s="96">
        <v>1.63</v>
      </c>
      <c r="P38" s="96">
        <v>1.54</v>
      </c>
      <c r="Q38" s="96">
        <v>1.56</v>
      </c>
      <c r="R38" s="96">
        <v>1.28</v>
      </c>
      <c r="S38" s="96">
        <v>1.1299999999999999</v>
      </c>
      <c r="T38" s="97">
        <v>0.83</v>
      </c>
      <c r="U38" s="101">
        <f t="shared" si="0"/>
        <v>-2.6106481036596511E-2</v>
      </c>
    </row>
    <row r="39" spans="1:21" x14ac:dyDescent="0.2">
      <c r="A39" s="18" t="s">
        <v>37</v>
      </c>
      <c r="B39" s="21">
        <v>3.58</v>
      </c>
      <c r="C39" s="17">
        <v>5.14</v>
      </c>
      <c r="D39" s="17">
        <v>4.29</v>
      </c>
      <c r="E39" s="17">
        <v>4.2</v>
      </c>
      <c r="F39" s="17">
        <v>4.33</v>
      </c>
      <c r="G39" s="17">
        <v>4.63</v>
      </c>
      <c r="H39" s="17">
        <v>5.08</v>
      </c>
      <c r="I39" s="31">
        <v>4.84</v>
      </c>
      <c r="J39" s="45">
        <v>4.1900000000000004</v>
      </c>
      <c r="K39" s="72">
        <f t="shared" si="1"/>
        <v>1.0032378580323784</v>
      </c>
      <c r="L39" s="95">
        <v>3.58</v>
      </c>
      <c r="M39" s="96">
        <v>5.14</v>
      </c>
      <c r="N39" s="96">
        <v>4.29</v>
      </c>
      <c r="O39" s="96">
        <v>4.2</v>
      </c>
      <c r="P39" s="96">
        <v>4.33</v>
      </c>
      <c r="Q39" s="96">
        <v>4.62</v>
      </c>
      <c r="R39" s="96">
        <v>5.07</v>
      </c>
      <c r="S39" s="96">
        <v>4.83</v>
      </c>
      <c r="T39" s="97">
        <v>4.09</v>
      </c>
      <c r="U39" s="101">
        <f t="shared" si="0"/>
        <v>2.433279869093186E-2</v>
      </c>
    </row>
    <row r="40" spans="1:21" x14ac:dyDescent="0.2">
      <c r="A40" s="18" t="s">
        <v>38</v>
      </c>
      <c r="B40" s="21">
        <v>3.95</v>
      </c>
      <c r="C40" s="17">
        <v>3.1</v>
      </c>
      <c r="D40" s="17">
        <v>3.98</v>
      </c>
      <c r="E40" s="17">
        <v>4.17</v>
      </c>
      <c r="F40" s="17">
        <v>3.69</v>
      </c>
      <c r="G40" s="17">
        <v>7.47</v>
      </c>
      <c r="H40" s="17">
        <v>4.7300000000000004</v>
      </c>
      <c r="I40" s="31">
        <v>4.4000000000000004</v>
      </c>
      <c r="J40" s="45">
        <v>4.59</v>
      </c>
      <c r="K40" s="72">
        <f t="shared" si="1"/>
        <v>1</v>
      </c>
      <c r="L40" s="95">
        <v>3.95</v>
      </c>
      <c r="M40" s="96">
        <v>3.1</v>
      </c>
      <c r="N40" s="96">
        <v>3.98</v>
      </c>
      <c r="O40" s="96">
        <v>4.17</v>
      </c>
      <c r="P40" s="96">
        <v>3.69</v>
      </c>
      <c r="Q40" s="96">
        <v>7.47</v>
      </c>
      <c r="R40" s="96">
        <v>4.7300000000000004</v>
      </c>
      <c r="S40" s="96">
        <v>4.4000000000000004</v>
      </c>
      <c r="T40" s="97">
        <v>4.59</v>
      </c>
      <c r="U40" s="101">
        <f t="shared" si="0"/>
        <v>-0.52788625187803784</v>
      </c>
    </row>
    <row r="41" spans="1:21" x14ac:dyDescent="0.2">
      <c r="A41" s="18" t="s">
        <v>39</v>
      </c>
      <c r="B41" s="21">
        <v>74.17</v>
      </c>
      <c r="C41" s="17">
        <v>73.540000000000006</v>
      </c>
      <c r="D41" s="17">
        <v>65.16</v>
      </c>
      <c r="E41" s="17">
        <v>60.74</v>
      </c>
      <c r="F41" s="17">
        <v>55</v>
      </c>
      <c r="G41" s="17">
        <v>58.91</v>
      </c>
      <c r="H41" s="17">
        <v>48.68</v>
      </c>
      <c r="I41" s="31">
        <v>52.15</v>
      </c>
      <c r="J41" s="45">
        <v>45.28</v>
      </c>
      <c r="K41" s="72">
        <f t="shared" si="1"/>
        <v>1.8140807723687791</v>
      </c>
      <c r="L41" s="95">
        <v>40.04</v>
      </c>
      <c r="M41" s="96">
        <v>38.53</v>
      </c>
      <c r="N41" s="96">
        <v>37.57</v>
      </c>
      <c r="O41" s="96">
        <v>37.82</v>
      </c>
      <c r="P41" s="96">
        <v>33.06</v>
      </c>
      <c r="Q41" s="96">
        <v>36.479999999999997</v>
      </c>
      <c r="R41" s="96">
        <v>23.62</v>
      </c>
      <c r="S41" s="96">
        <v>28.23</v>
      </c>
      <c r="T41" s="97">
        <v>18.809999999999999</v>
      </c>
      <c r="U41" s="101">
        <f t="shared" si="0"/>
        <v>2.5947349440864288E-2</v>
      </c>
    </row>
    <row r="42" spans="1:21" x14ac:dyDescent="0.2">
      <c r="A42" s="18" t="s">
        <v>40</v>
      </c>
      <c r="B42" s="21">
        <v>2.33</v>
      </c>
      <c r="C42" s="17">
        <v>1.97</v>
      </c>
      <c r="D42" s="17">
        <v>1.91</v>
      </c>
      <c r="E42" s="17">
        <v>2.54</v>
      </c>
      <c r="F42" s="17">
        <v>2.0299999999999998</v>
      </c>
      <c r="G42" s="17">
        <v>1.57</v>
      </c>
      <c r="H42" s="17">
        <v>1.58</v>
      </c>
      <c r="I42" s="31">
        <v>1.38</v>
      </c>
      <c r="J42" s="45">
        <v>0.74</v>
      </c>
      <c r="K42" s="72">
        <f t="shared" si="1"/>
        <v>1</v>
      </c>
      <c r="L42" s="95">
        <v>2.33</v>
      </c>
      <c r="M42" s="96">
        <v>1.97</v>
      </c>
      <c r="N42" s="96">
        <v>1.91</v>
      </c>
      <c r="O42" s="96">
        <v>2.54</v>
      </c>
      <c r="P42" s="96">
        <v>2.0299999999999998</v>
      </c>
      <c r="Q42" s="96">
        <v>1.57</v>
      </c>
      <c r="R42" s="96">
        <v>1.58</v>
      </c>
      <c r="S42" s="96">
        <v>1.38</v>
      </c>
      <c r="T42" s="97">
        <v>0.74</v>
      </c>
      <c r="U42" s="101"/>
    </row>
    <row r="43" spans="1:21" x14ac:dyDescent="0.2">
      <c r="A43" s="18" t="s">
        <v>41</v>
      </c>
      <c r="B43" s="22">
        <v>1.73</v>
      </c>
      <c r="C43" s="23">
        <v>1.76</v>
      </c>
      <c r="D43" s="23">
        <v>1.58</v>
      </c>
      <c r="E43" s="23">
        <v>2.13</v>
      </c>
      <c r="F43" s="23">
        <v>2.14</v>
      </c>
      <c r="G43" s="23">
        <v>2.27</v>
      </c>
      <c r="H43" s="23">
        <v>2.08</v>
      </c>
      <c r="I43" s="33">
        <v>2</v>
      </c>
      <c r="J43" s="46">
        <v>0.94</v>
      </c>
      <c r="K43" s="72">
        <f t="shared" si="1"/>
        <v>1.0018072289156625</v>
      </c>
      <c r="L43" s="98">
        <v>1.7</v>
      </c>
      <c r="M43" s="99">
        <v>1.76</v>
      </c>
      <c r="N43" s="99">
        <v>1.58</v>
      </c>
      <c r="O43" s="99">
        <v>2.13</v>
      </c>
      <c r="P43" s="99">
        <v>2.14</v>
      </c>
      <c r="Q43" s="99">
        <v>2.27</v>
      </c>
      <c r="R43" s="99">
        <v>2.08</v>
      </c>
      <c r="S43" s="99">
        <v>2</v>
      </c>
      <c r="T43" s="100">
        <v>0.94</v>
      </c>
      <c r="U43" s="101"/>
    </row>
    <row r="44" spans="1:21" x14ac:dyDescent="0.2">
      <c r="A44" s="47" t="s">
        <v>191</v>
      </c>
      <c r="B44" s="81"/>
      <c r="C44" s="48"/>
      <c r="D44" s="48"/>
      <c r="E44" s="48"/>
      <c r="F44" s="48"/>
      <c r="G44" s="48"/>
      <c r="H44" s="48"/>
      <c r="I44" s="48"/>
      <c r="J44" s="49"/>
      <c r="K44" s="50"/>
      <c r="L44" s="89">
        <v>21.45</v>
      </c>
      <c r="M44" s="90">
        <v>23.97</v>
      </c>
      <c r="N44" s="90">
        <v>27.48</v>
      </c>
      <c r="O44" s="90">
        <v>27.5</v>
      </c>
      <c r="P44" s="90">
        <v>34.35</v>
      </c>
      <c r="Q44" s="90">
        <v>16.13</v>
      </c>
      <c r="R44" s="90">
        <v>30.09</v>
      </c>
      <c r="S44" s="90">
        <v>17.399999999999999</v>
      </c>
      <c r="T44" s="91">
        <v>20.75</v>
      </c>
      <c r="U44" s="102"/>
    </row>
    <row r="45" spans="1:21" x14ac:dyDescent="0.2">
      <c r="A45" s="82" t="s">
        <v>195</v>
      </c>
      <c r="B45" s="66"/>
      <c r="C45" s="66"/>
      <c r="D45" s="66"/>
      <c r="E45" s="66"/>
      <c r="F45" s="66"/>
      <c r="G45" s="66"/>
      <c r="H45" s="66"/>
      <c r="I45" s="66"/>
      <c r="J45" s="66"/>
      <c r="L45" s="42"/>
      <c r="M45" s="42"/>
      <c r="N45" s="42"/>
      <c r="O45" s="42"/>
      <c r="P45" s="42"/>
      <c r="Q45" s="42"/>
      <c r="R45" s="42"/>
      <c r="S45" s="42"/>
      <c r="T45" s="42"/>
    </row>
    <row r="46" spans="1:21" x14ac:dyDescent="0.2">
      <c r="A46" s="1" t="s">
        <v>72</v>
      </c>
      <c r="B46" s="4">
        <v>2012</v>
      </c>
      <c r="C46" s="4">
        <v>2013</v>
      </c>
      <c r="D46" s="4">
        <v>2014</v>
      </c>
      <c r="E46" s="4">
        <v>2015</v>
      </c>
      <c r="F46" s="4">
        <v>2016</v>
      </c>
      <c r="G46" s="4">
        <v>2017</v>
      </c>
      <c r="H46" s="4">
        <v>2018</v>
      </c>
      <c r="I46" s="34">
        <v>2019</v>
      </c>
      <c r="J46" s="35">
        <v>2020</v>
      </c>
    </row>
    <row r="47" spans="1:21" x14ac:dyDescent="0.2">
      <c r="A47" s="27" t="s">
        <v>140</v>
      </c>
      <c r="B47" s="36">
        <v>16966.900000000001</v>
      </c>
      <c r="C47" s="36">
        <v>17105.900000000001</v>
      </c>
      <c r="D47" s="36">
        <v>17172.900000000001</v>
      </c>
      <c r="E47" s="36">
        <v>17353.599999999999</v>
      </c>
      <c r="F47" s="36">
        <v>16765.2</v>
      </c>
      <c r="G47" s="36">
        <v>16994.5</v>
      </c>
      <c r="H47" s="36">
        <v>16567.3</v>
      </c>
      <c r="I47" s="31">
        <v>15359.6</v>
      </c>
      <c r="J47" s="31">
        <v>14459.7</v>
      </c>
    </row>
    <row r="48" spans="1:21" x14ac:dyDescent="0.2">
      <c r="A48" s="28" t="s">
        <v>141</v>
      </c>
      <c r="B48" s="3">
        <v>17063.8</v>
      </c>
      <c r="C48" s="3">
        <v>17275.7</v>
      </c>
      <c r="D48" s="3">
        <v>17635.3</v>
      </c>
      <c r="E48" s="3">
        <v>18007.900000000001</v>
      </c>
      <c r="F48" s="3">
        <v>17917.7</v>
      </c>
      <c r="G48" s="3">
        <v>18667.900000000001</v>
      </c>
      <c r="H48" s="3">
        <v>18360.099999999999</v>
      </c>
      <c r="I48" s="31">
        <v>17308.3</v>
      </c>
      <c r="J48" s="31">
        <v>16529.900000000001</v>
      </c>
    </row>
    <row r="49" spans="1:10" x14ac:dyDescent="0.2">
      <c r="A49" s="28" t="s">
        <v>120</v>
      </c>
      <c r="B49" s="3">
        <v>99.9</v>
      </c>
      <c r="C49" s="3">
        <v>35.299999999999997</v>
      </c>
      <c r="D49" s="3">
        <v>55</v>
      </c>
      <c r="E49" s="3">
        <v>71.5</v>
      </c>
      <c r="F49" s="3">
        <v>116.1</v>
      </c>
      <c r="G49" s="3">
        <v>107.6</v>
      </c>
      <c r="H49" s="3">
        <v>89</v>
      </c>
      <c r="I49" s="31">
        <v>144.5</v>
      </c>
      <c r="J49" s="31">
        <v>137.5</v>
      </c>
    </row>
    <row r="50" spans="1:10" x14ac:dyDescent="0.2">
      <c r="A50" s="28" t="s">
        <v>121</v>
      </c>
      <c r="B50" s="3">
        <v>205.7</v>
      </c>
      <c r="C50" s="3">
        <v>294.39999999999998</v>
      </c>
      <c r="D50" s="3">
        <v>423.9</v>
      </c>
      <c r="E50" s="3">
        <v>731.3</v>
      </c>
      <c r="F50" s="3">
        <v>1556.9</v>
      </c>
      <c r="G50" s="3">
        <v>1736.8</v>
      </c>
      <c r="H50" s="3">
        <v>1872.8</v>
      </c>
      <c r="I50" s="31">
        <v>2189.1</v>
      </c>
      <c r="J50" s="31">
        <v>2011.2</v>
      </c>
    </row>
    <row r="51" spans="1:10" x14ac:dyDescent="0.2">
      <c r="A51" s="28" t="s">
        <v>122</v>
      </c>
      <c r="B51" s="3">
        <v>8.9</v>
      </c>
      <c r="C51" s="3">
        <v>89.4</v>
      </c>
      <c r="D51" s="3">
        <v>-93.7</v>
      </c>
      <c r="E51" s="3">
        <v>5.5</v>
      </c>
      <c r="F51" s="3">
        <v>288.3</v>
      </c>
      <c r="G51" s="3">
        <v>-44.2</v>
      </c>
      <c r="H51" s="3">
        <v>-9</v>
      </c>
      <c r="I51" s="31">
        <v>95.9</v>
      </c>
      <c r="J51" s="31">
        <v>-196.5</v>
      </c>
    </row>
    <row r="52" spans="1:10" x14ac:dyDescent="0.2">
      <c r="A52" s="29" t="s">
        <v>142</v>
      </c>
      <c r="B52" s="3">
        <v>16966</v>
      </c>
      <c r="C52" s="3">
        <v>17150.599999999999</v>
      </c>
      <c r="D52" s="3">
        <v>17165.3</v>
      </c>
      <c r="E52" s="3">
        <v>17360.3</v>
      </c>
      <c r="F52" s="3">
        <v>16839</v>
      </c>
      <c r="G52" s="3">
        <v>16916.5</v>
      </c>
      <c r="H52" s="3">
        <v>16409.599999999999</v>
      </c>
      <c r="I52" s="31">
        <v>14917.9</v>
      </c>
      <c r="J52" s="31">
        <v>14282.7</v>
      </c>
    </row>
    <row r="53" spans="1:10" x14ac:dyDescent="0.2">
      <c r="A53" s="28" t="s">
        <v>143</v>
      </c>
      <c r="B53" s="2"/>
      <c r="C53" s="2"/>
      <c r="D53" s="2"/>
      <c r="E53" s="2"/>
      <c r="F53" s="2"/>
      <c r="G53" s="2"/>
      <c r="H53" s="2"/>
      <c r="I53" s="32"/>
      <c r="J53" s="32"/>
    </row>
    <row r="54" spans="1:10" x14ac:dyDescent="0.2">
      <c r="A54" s="28" t="s">
        <v>144</v>
      </c>
      <c r="B54" s="3">
        <v>1335.5</v>
      </c>
      <c r="C54" s="3">
        <v>1441.5</v>
      </c>
      <c r="D54" s="3">
        <v>1492</v>
      </c>
      <c r="E54" s="3">
        <v>1492.9</v>
      </c>
      <c r="F54" s="3">
        <v>1495.9</v>
      </c>
      <c r="G54" s="3">
        <v>1546.8</v>
      </c>
      <c r="H54" s="3">
        <v>1468.2</v>
      </c>
      <c r="I54" s="31">
        <v>1475.1</v>
      </c>
      <c r="J54" s="31">
        <v>1497.2</v>
      </c>
    </row>
    <row r="55" spans="1:10" x14ac:dyDescent="0.2">
      <c r="A55" s="28" t="s">
        <v>145</v>
      </c>
      <c r="B55" s="3">
        <v>1747.7</v>
      </c>
      <c r="C55" s="3">
        <v>1675.9</v>
      </c>
      <c r="D55" s="3">
        <v>1595.3</v>
      </c>
      <c r="E55" s="3">
        <v>1516.4</v>
      </c>
      <c r="F55" s="3">
        <v>1412.9</v>
      </c>
      <c r="G55" s="3">
        <v>1459.9</v>
      </c>
      <c r="H55" s="3">
        <v>1259.5</v>
      </c>
      <c r="I55" s="31">
        <v>1290.5999999999999</v>
      </c>
      <c r="J55" s="31">
        <v>1026.0999999999999</v>
      </c>
    </row>
    <row r="56" spans="1:10" x14ac:dyDescent="0.2">
      <c r="A56" s="28" t="s">
        <v>146</v>
      </c>
      <c r="B56" s="3">
        <v>518</v>
      </c>
      <c r="C56" s="3">
        <v>557</v>
      </c>
      <c r="D56" s="3">
        <v>552</v>
      </c>
      <c r="E56" s="3">
        <v>555.70000000000005</v>
      </c>
      <c r="F56" s="3">
        <v>561.29999999999995</v>
      </c>
      <c r="G56" s="3">
        <v>596.1</v>
      </c>
      <c r="H56" s="3">
        <v>543.4</v>
      </c>
      <c r="I56" s="31">
        <v>530.29999999999995</v>
      </c>
      <c r="J56" s="31">
        <v>503.9</v>
      </c>
    </row>
    <row r="57" spans="1:10" x14ac:dyDescent="0.2">
      <c r="A57" s="28" t="s">
        <v>147</v>
      </c>
      <c r="B57" s="3">
        <v>10727</v>
      </c>
      <c r="C57" s="3">
        <v>10920.5</v>
      </c>
      <c r="D57" s="3">
        <v>11042.8</v>
      </c>
      <c r="E57" s="3">
        <v>11162.8</v>
      </c>
      <c r="F57" s="3">
        <v>11068.5</v>
      </c>
      <c r="G57" s="3">
        <v>11173.7</v>
      </c>
      <c r="H57" s="3">
        <v>11166.9</v>
      </c>
      <c r="I57" s="31">
        <v>9867.2999999999993</v>
      </c>
      <c r="J57" s="31">
        <v>9532</v>
      </c>
    </row>
    <row r="58" spans="1:10" x14ac:dyDescent="0.2">
      <c r="A58" s="28" t="s">
        <v>148</v>
      </c>
      <c r="B58" s="3">
        <v>229</v>
      </c>
      <c r="C58" s="3">
        <v>233.5</v>
      </c>
      <c r="D58" s="3">
        <v>230.1</v>
      </c>
      <c r="E58" s="3">
        <v>257.7</v>
      </c>
      <c r="F58" s="3">
        <v>232</v>
      </c>
      <c r="G58" s="3">
        <v>233.8</v>
      </c>
      <c r="H58" s="3">
        <v>211.8</v>
      </c>
      <c r="I58" s="31">
        <v>203.9</v>
      </c>
      <c r="J58" s="31">
        <v>197.6</v>
      </c>
    </row>
    <row r="59" spans="1:10" x14ac:dyDescent="0.2">
      <c r="A59" s="28" t="s">
        <v>149</v>
      </c>
      <c r="B59" s="3">
        <v>1444.7</v>
      </c>
      <c r="C59" s="3">
        <v>1339.8</v>
      </c>
      <c r="D59" s="3">
        <v>1268.7</v>
      </c>
      <c r="E59" s="3">
        <v>1384.2</v>
      </c>
      <c r="F59" s="3">
        <v>1307.2</v>
      </c>
      <c r="G59" s="3">
        <v>1233.3</v>
      </c>
      <c r="H59" s="3">
        <v>1107.4000000000001</v>
      </c>
      <c r="I59" s="31">
        <v>954</v>
      </c>
      <c r="J59" s="31">
        <v>946.2</v>
      </c>
    </row>
    <row r="60" spans="1:10" x14ac:dyDescent="0.2">
      <c r="A60" s="28" t="s">
        <v>150</v>
      </c>
      <c r="B60" s="3">
        <v>964.1</v>
      </c>
      <c r="C60" s="3">
        <v>982.5</v>
      </c>
      <c r="D60" s="3">
        <v>984.4</v>
      </c>
      <c r="E60" s="3">
        <v>990.7</v>
      </c>
      <c r="F60" s="3">
        <v>761.3</v>
      </c>
      <c r="G60" s="3">
        <v>673</v>
      </c>
      <c r="H60" s="3">
        <v>652.29999999999995</v>
      </c>
      <c r="I60" s="31">
        <v>596.79999999999995</v>
      </c>
      <c r="J60" s="31">
        <v>579.79999999999995</v>
      </c>
    </row>
    <row r="61" spans="1:10" x14ac:dyDescent="0.2">
      <c r="A61" s="28" t="s">
        <v>151</v>
      </c>
      <c r="B61" s="2"/>
      <c r="C61" s="2"/>
      <c r="D61" s="2"/>
      <c r="E61" s="2"/>
      <c r="F61" s="2"/>
      <c r="G61" s="2"/>
      <c r="H61" s="2"/>
      <c r="I61" s="32"/>
      <c r="J61" s="32"/>
    </row>
    <row r="62" spans="1:10" x14ac:dyDescent="0.2">
      <c r="A62" s="28" t="s">
        <v>152</v>
      </c>
      <c r="B62" s="3">
        <v>16900.7</v>
      </c>
      <c r="C62" s="3">
        <v>17106.8</v>
      </c>
      <c r="D62" s="3">
        <v>17127</v>
      </c>
      <c r="E62" s="3">
        <v>17280.400000000001</v>
      </c>
      <c r="F62" s="3">
        <v>16736.400000000001</v>
      </c>
      <c r="G62" s="3">
        <v>16722.400000000001</v>
      </c>
      <c r="H62" s="3">
        <v>16340</v>
      </c>
      <c r="I62" s="31">
        <v>14805.6</v>
      </c>
      <c r="J62" s="31">
        <v>14136.2</v>
      </c>
    </row>
    <row r="63" spans="1:10" x14ac:dyDescent="0.2">
      <c r="A63" s="28" t="s">
        <v>177</v>
      </c>
      <c r="B63" s="3">
        <v>1682.3</v>
      </c>
      <c r="C63" s="3">
        <v>1632</v>
      </c>
      <c r="D63" s="3">
        <v>1557</v>
      </c>
      <c r="E63" s="3">
        <v>1436.5</v>
      </c>
      <c r="F63" s="3">
        <v>1310.3</v>
      </c>
      <c r="G63" s="3">
        <v>1265.8</v>
      </c>
      <c r="H63" s="3">
        <v>1189.9000000000001</v>
      </c>
      <c r="I63" s="31">
        <v>1178.3</v>
      </c>
      <c r="J63" s="31">
        <v>879.6</v>
      </c>
    </row>
    <row r="64" spans="1:10" x14ac:dyDescent="0.2">
      <c r="A64" s="28" t="s">
        <v>154</v>
      </c>
      <c r="B64" s="2"/>
      <c r="C64" s="2"/>
      <c r="D64" s="2"/>
      <c r="E64" s="2"/>
      <c r="F64" s="2"/>
      <c r="G64" s="2"/>
      <c r="H64" s="2"/>
      <c r="I64" s="32"/>
      <c r="J64" s="32"/>
    </row>
    <row r="65" spans="1:10" x14ac:dyDescent="0.2">
      <c r="A65" s="28" t="s">
        <v>163</v>
      </c>
      <c r="B65" s="3">
        <v>65.400000000000006</v>
      </c>
      <c r="C65" s="3">
        <v>43.9</v>
      </c>
      <c r="D65" s="3">
        <v>38.299999999999997</v>
      </c>
      <c r="E65" s="3">
        <v>79.900000000000006</v>
      </c>
      <c r="F65" s="3">
        <v>102.7</v>
      </c>
      <c r="G65" s="3">
        <v>194.1</v>
      </c>
      <c r="H65" s="3">
        <v>69.599999999999994</v>
      </c>
      <c r="I65" s="31">
        <v>112.3</v>
      </c>
      <c r="J65" s="31">
        <v>146.5</v>
      </c>
    </row>
    <row r="66" spans="1:10" x14ac:dyDescent="0.2">
      <c r="A66" s="28" t="s">
        <v>166</v>
      </c>
      <c r="B66" s="3">
        <v>35.6</v>
      </c>
      <c r="C66" s="3">
        <v>35.6</v>
      </c>
      <c r="D66" s="3">
        <v>25.8</v>
      </c>
      <c r="E66" s="3">
        <v>22.4</v>
      </c>
      <c r="F66" s="3">
        <v>29.2</v>
      </c>
      <c r="G66" s="3">
        <v>23.9</v>
      </c>
      <c r="H66" s="3">
        <v>26.4</v>
      </c>
      <c r="I66" s="31">
        <v>24.2</v>
      </c>
      <c r="J66" s="31">
        <v>27.6</v>
      </c>
    </row>
    <row r="67" spans="1:10" x14ac:dyDescent="0.2">
      <c r="A67" s="28" t="s">
        <v>178</v>
      </c>
      <c r="B67" s="3">
        <v>2.4</v>
      </c>
      <c r="C67" s="3">
        <v>2.6</v>
      </c>
      <c r="D67" s="3">
        <v>4.7</v>
      </c>
      <c r="E67" s="3">
        <v>6.2</v>
      </c>
      <c r="F67" s="3">
        <v>6.1</v>
      </c>
      <c r="G67" s="3">
        <v>5.9</v>
      </c>
      <c r="H67" s="3">
        <v>5.2</v>
      </c>
      <c r="I67" s="31">
        <v>5.3</v>
      </c>
      <c r="J67" s="31">
        <v>2.9</v>
      </c>
    </row>
    <row r="68" spans="1:10" x14ac:dyDescent="0.2">
      <c r="A68" s="28" t="s">
        <v>165</v>
      </c>
      <c r="B68" s="2"/>
      <c r="C68" s="2"/>
      <c r="D68" s="2"/>
      <c r="E68" s="2"/>
      <c r="F68" s="2"/>
      <c r="G68" s="2"/>
      <c r="H68" s="2"/>
      <c r="I68" s="32"/>
      <c r="J68" s="32"/>
    </row>
    <row r="69" spans="1:10" x14ac:dyDescent="0.2">
      <c r="A69" s="30" t="s">
        <v>139</v>
      </c>
      <c r="B69" s="37">
        <v>0.9</v>
      </c>
      <c r="C69" s="37">
        <v>-44.7</v>
      </c>
      <c r="D69" s="37">
        <v>7.6</v>
      </c>
      <c r="E69" s="37">
        <v>-6.7</v>
      </c>
      <c r="F69" s="37">
        <v>-73.900000000000006</v>
      </c>
      <c r="G69" s="37">
        <v>78</v>
      </c>
      <c r="H69" s="37">
        <v>157.80000000000001</v>
      </c>
      <c r="I69" s="33">
        <v>441.6</v>
      </c>
      <c r="J69" s="33">
        <v>177</v>
      </c>
    </row>
  </sheetData>
  <mergeCells count="2">
    <mergeCell ref="B1:J1"/>
    <mergeCell ref="L1:T1"/>
  </mergeCells>
  <phoneticPr fontId="3" type="noConversion"/>
  <conditionalFormatting sqref="K3:K43">
    <cfRule type="cellIs" dxfId="6" priority="2" operator="greaterThan">
      <formula>1</formula>
    </cfRule>
  </conditionalFormatting>
  <conditionalFormatting sqref="U3:U4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591C4-B931-4F1D-A614-9D5F3BA149E9}">
  <sheetPr codeName="Sheet11"/>
  <dimension ref="A1:U71"/>
  <sheetViews>
    <sheetView zoomScale="85" zoomScaleNormal="85" workbookViewId="0">
      <selection activeCell="U1" sqref="U1:U1048576"/>
    </sheetView>
  </sheetViews>
  <sheetFormatPr defaultRowHeight="14.25" x14ac:dyDescent="0.2"/>
  <cols>
    <col min="1" max="1" width="37.75" bestFit="1" customWidth="1"/>
    <col min="2" max="21" width="10" customWidth="1"/>
    <col min="250" max="250" width="28" customWidth="1"/>
    <col min="251" max="251" width="76" customWidth="1"/>
    <col min="252" max="265" width="15" customWidth="1"/>
    <col min="506" max="506" width="28" customWidth="1"/>
    <col min="507" max="507" width="76" customWidth="1"/>
    <col min="508" max="521" width="15" customWidth="1"/>
    <col min="762" max="762" width="28" customWidth="1"/>
    <col min="763" max="763" width="76" customWidth="1"/>
    <col min="764" max="777" width="15" customWidth="1"/>
    <col min="1018" max="1018" width="28" customWidth="1"/>
    <col min="1019" max="1019" width="76" customWidth="1"/>
    <col min="1020" max="1033" width="15" customWidth="1"/>
    <col min="1274" max="1274" width="28" customWidth="1"/>
    <col min="1275" max="1275" width="76" customWidth="1"/>
    <col min="1276" max="1289" width="15" customWidth="1"/>
    <col min="1530" max="1530" width="28" customWidth="1"/>
    <col min="1531" max="1531" width="76" customWidth="1"/>
    <col min="1532" max="1545" width="15" customWidth="1"/>
    <col min="1786" max="1786" width="28" customWidth="1"/>
    <col min="1787" max="1787" width="76" customWidth="1"/>
    <col min="1788" max="1801" width="15" customWidth="1"/>
    <col min="2042" max="2042" width="28" customWidth="1"/>
    <col min="2043" max="2043" width="76" customWidth="1"/>
    <col min="2044" max="2057" width="15" customWidth="1"/>
    <col min="2298" max="2298" width="28" customWidth="1"/>
    <col min="2299" max="2299" width="76" customWidth="1"/>
    <col min="2300" max="2313" width="15" customWidth="1"/>
    <col min="2554" max="2554" width="28" customWidth="1"/>
    <col min="2555" max="2555" width="76" customWidth="1"/>
    <col min="2556" max="2569" width="15" customWidth="1"/>
    <col min="2810" max="2810" width="28" customWidth="1"/>
    <col min="2811" max="2811" width="76" customWidth="1"/>
    <col min="2812" max="2825" width="15" customWidth="1"/>
    <col min="3066" max="3066" width="28" customWidth="1"/>
    <col min="3067" max="3067" width="76" customWidth="1"/>
    <col min="3068" max="3081" width="15" customWidth="1"/>
    <col min="3322" max="3322" width="28" customWidth="1"/>
    <col min="3323" max="3323" width="76" customWidth="1"/>
    <col min="3324" max="3337" width="15" customWidth="1"/>
    <col min="3578" max="3578" width="28" customWidth="1"/>
    <col min="3579" max="3579" width="76" customWidth="1"/>
    <col min="3580" max="3593" width="15" customWidth="1"/>
    <col min="3834" max="3834" width="28" customWidth="1"/>
    <col min="3835" max="3835" width="76" customWidth="1"/>
    <col min="3836" max="3849" width="15" customWidth="1"/>
    <col min="4090" max="4090" width="28" customWidth="1"/>
    <col min="4091" max="4091" width="76" customWidth="1"/>
    <col min="4092" max="4105" width="15" customWidth="1"/>
    <col min="4346" max="4346" width="28" customWidth="1"/>
    <col min="4347" max="4347" width="76" customWidth="1"/>
    <col min="4348" max="4361" width="15" customWidth="1"/>
    <col min="4602" max="4602" width="28" customWidth="1"/>
    <col min="4603" max="4603" width="76" customWidth="1"/>
    <col min="4604" max="4617" width="15" customWidth="1"/>
    <col min="4858" max="4858" width="28" customWidth="1"/>
    <col min="4859" max="4859" width="76" customWidth="1"/>
    <col min="4860" max="4873" width="15" customWidth="1"/>
    <col min="5114" max="5114" width="28" customWidth="1"/>
    <col min="5115" max="5115" width="76" customWidth="1"/>
    <col min="5116" max="5129" width="15" customWidth="1"/>
    <col min="5370" max="5370" width="28" customWidth="1"/>
    <col min="5371" max="5371" width="76" customWidth="1"/>
    <col min="5372" max="5385" width="15" customWidth="1"/>
    <col min="5626" max="5626" width="28" customWidth="1"/>
    <col min="5627" max="5627" width="76" customWidth="1"/>
    <col min="5628" max="5641" width="15" customWidth="1"/>
    <col min="5882" max="5882" width="28" customWidth="1"/>
    <col min="5883" max="5883" width="76" customWidth="1"/>
    <col min="5884" max="5897" width="15" customWidth="1"/>
    <col min="6138" max="6138" width="28" customWidth="1"/>
    <col min="6139" max="6139" width="76" customWidth="1"/>
    <col min="6140" max="6153" width="15" customWidth="1"/>
    <col min="6394" max="6394" width="28" customWidth="1"/>
    <col min="6395" max="6395" width="76" customWidth="1"/>
    <col min="6396" max="6409" width="15" customWidth="1"/>
    <col min="6650" max="6650" width="28" customWidth="1"/>
    <col min="6651" max="6651" width="76" customWidth="1"/>
    <col min="6652" max="6665" width="15" customWidth="1"/>
    <col min="6906" max="6906" width="28" customWidth="1"/>
    <col min="6907" max="6907" width="76" customWidth="1"/>
    <col min="6908" max="6921" width="15" customWidth="1"/>
    <col min="7162" max="7162" width="28" customWidth="1"/>
    <col min="7163" max="7163" width="76" customWidth="1"/>
    <col min="7164" max="7177" width="15" customWidth="1"/>
    <col min="7418" max="7418" width="28" customWidth="1"/>
    <col min="7419" max="7419" width="76" customWidth="1"/>
    <col min="7420" max="7433" width="15" customWidth="1"/>
    <col min="7674" max="7674" width="28" customWidth="1"/>
    <col min="7675" max="7675" width="76" customWidth="1"/>
    <col min="7676" max="7689" width="15" customWidth="1"/>
    <col min="7930" max="7930" width="28" customWidth="1"/>
    <col min="7931" max="7931" width="76" customWidth="1"/>
    <col min="7932" max="7945" width="15" customWidth="1"/>
    <col min="8186" max="8186" width="28" customWidth="1"/>
    <col min="8187" max="8187" width="76" customWidth="1"/>
    <col min="8188" max="8201" width="15" customWidth="1"/>
    <col min="8442" max="8442" width="28" customWidth="1"/>
    <col min="8443" max="8443" width="76" customWidth="1"/>
    <col min="8444" max="8457" width="15" customWidth="1"/>
    <col min="8698" max="8698" width="28" customWidth="1"/>
    <col min="8699" max="8699" width="76" customWidth="1"/>
    <col min="8700" max="8713" width="15" customWidth="1"/>
    <col min="8954" max="8954" width="28" customWidth="1"/>
    <col min="8955" max="8955" width="76" customWidth="1"/>
    <col min="8956" max="8969" width="15" customWidth="1"/>
    <col min="9210" max="9210" width="28" customWidth="1"/>
    <col min="9211" max="9211" width="76" customWidth="1"/>
    <col min="9212" max="9225" width="15" customWidth="1"/>
    <col min="9466" max="9466" width="28" customWidth="1"/>
    <col min="9467" max="9467" width="76" customWidth="1"/>
    <col min="9468" max="9481" width="15" customWidth="1"/>
    <col min="9722" max="9722" width="28" customWidth="1"/>
    <col min="9723" max="9723" width="76" customWidth="1"/>
    <col min="9724" max="9737" width="15" customWidth="1"/>
    <col min="9978" max="9978" width="28" customWidth="1"/>
    <col min="9979" max="9979" width="76" customWidth="1"/>
    <col min="9980" max="9993" width="15" customWidth="1"/>
    <col min="10234" max="10234" width="28" customWidth="1"/>
    <col min="10235" max="10235" width="76" customWidth="1"/>
    <col min="10236" max="10249" width="15" customWidth="1"/>
    <col min="10490" max="10490" width="28" customWidth="1"/>
    <col min="10491" max="10491" width="76" customWidth="1"/>
    <col min="10492" max="10505" width="15" customWidth="1"/>
    <col min="10746" max="10746" width="28" customWidth="1"/>
    <col min="10747" max="10747" width="76" customWidth="1"/>
    <col min="10748" max="10761" width="15" customWidth="1"/>
    <col min="11002" max="11002" width="28" customWidth="1"/>
    <col min="11003" max="11003" width="76" customWidth="1"/>
    <col min="11004" max="11017" width="15" customWidth="1"/>
    <col min="11258" max="11258" width="28" customWidth="1"/>
    <col min="11259" max="11259" width="76" customWidth="1"/>
    <col min="11260" max="11273" width="15" customWidth="1"/>
    <col min="11514" max="11514" width="28" customWidth="1"/>
    <col min="11515" max="11515" width="76" customWidth="1"/>
    <col min="11516" max="11529" width="15" customWidth="1"/>
    <col min="11770" max="11770" width="28" customWidth="1"/>
    <col min="11771" max="11771" width="76" customWidth="1"/>
    <col min="11772" max="11785" width="15" customWidth="1"/>
    <col min="12026" max="12026" width="28" customWidth="1"/>
    <col min="12027" max="12027" width="76" customWidth="1"/>
    <col min="12028" max="12041" width="15" customWidth="1"/>
    <col min="12282" max="12282" width="28" customWidth="1"/>
    <col min="12283" max="12283" width="76" customWidth="1"/>
    <col min="12284" max="12297" width="15" customWidth="1"/>
    <col min="12538" max="12538" width="28" customWidth="1"/>
    <col min="12539" max="12539" width="76" customWidth="1"/>
    <col min="12540" max="12553" width="15" customWidth="1"/>
    <col min="12794" max="12794" width="28" customWidth="1"/>
    <col min="12795" max="12795" width="76" customWidth="1"/>
    <col min="12796" max="12809" width="15" customWidth="1"/>
    <col min="13050" max="13050" width="28" customWidth="1"/>
    <col min="13051" max="13051" width="76" customWidth="1"/>
    <col min="13052" max="13065" width="15" customWidth="1"/>
    <col min="13306" max="13306" width="28" customWidth="1"/>
    <col min="13307" max="13307" width="76" customWidth="1"/>
    <col min="13308" max="13321" width="15" customWidth="1"/>
    <col min="13562" max="13562" width="28" customWidth="1"/>
    <col min="13563" max="13563" width="76" customWidth="1"/>
    <col min="13564" max="13577" width="15" customWidth="1"/>
    <col min="13818" max="13818" width="28" customWidth="1"/>
    <col min="13819" max="13819" width="76" customWidth="1"/>
    <col min="13820" max="13833" width="15" customWidth="1"/>
    <col min="14074" max="14074" width="28" customWidth="1"/>
    <col min="14075" max="14075" width="76" customWidth="1"/>
    <col min="14076" max="14089" width="15" customWidth="1"/>
    <col min="14330" max="14330" width="28" customWidth="1"/>
    <col min="14331" max="14331" width="76" customWidth="1"/>
    <col min="14332" max="14345" width="15" customWidth="1"/>
    <col min="14586" max="14586" width="28" customWidth="1"/>
    <col min="14587" max="14587" width="76" customWidth="1"/>
    <col min="14588" max="14601" width="15" customWidth="1"/>
    <col min="14842" max="14842" width="28" customWidth="1"/>
    <col min="14843" max="14843" width="76" customWidth="1"/>
    <col min="14844" max="14857" width="15" customWidth="1"/>
    <col min="15098" max="15098" width="28" customWidth="1"/>
    <col min="15099" max="15099" width="76" customWidth="1"/>
    <col min="15100" max="15113" width="15" customWidth="1"/>
    <col min="15354" max="15354" width="28" customWidth="1"/>
    <col min="15355" max="15355" width="76" customWidth="1"/>
    <col min="15356" max="15369" width="15" customWidth="1"/>
    <col min="15610" max="15610" width="28" customWidth="1"/>
    <col min="15611" max="15611" width="76" customWidth="1"/>
    <col min="15612" max="15625" width="15" customWidth="1"/>
    <col min="15866" max="15866" width="28" customWidth="1"/>
    <col min="15867" max="15867" width="76" customWidth="1"/>
    <col min="15868" max="15881" width="15" customWidth="1"/>
    <col min="16122" max="16122" width="28" customWidth="1"/>
    <col min="16123" max="16123" width="76" customWidth="1"/>
    <col min="16124" max="16137" width="15" customWidth="1"/>
  </cols>
  <sheetData>
    <row r="1" spans="1:21" ht="15.75" customHeight="1" x14ac:dyDescent="0.2">
      <c r="B1" s="253" t="s">
        <v>189</v>
      </c>
      <c r="C1" s="253"/>
      <c r="D1" s="253"/>
      <c r="E1" s="253"/>
      <c r="F1" s="253"/>
      <c r="G1" s="253"/>
      <c r="H1" s="253"/>
      <c r="I1" s="253"/>
      <c r="J1" s="253"/>
      <c r="L1" s="253" t="s">
        <v>190</v>
      </c>
      <c r="M1" s="253"/>
      <c r="N1" s="253"/>
      <c r="O1" s="253"/>
      <c r="P1" s="253"/>
      <c r="Q1" s="253"/>
      <c r="R1" s="253"/>
      <c r="S1" s="253"/>
      <c r="T1" s="253"/>
    </row>
    <row r="2" spans="1:21" x14ac:dyDescent="0.2">
      <c r="A2" s="6" t="s">
        <v>0</v>
      </c>
      <c r="B2" s="4">
        <v>2012</v>
      </c>
      <c r="C2" s="4">
        <v>2013</v>
      </c>
      <c r="D2" s="4">
        <v>2014</v>
      </c>
      <c r="E2" s="4">
        <v>2015</v>
      </c>
      <c r="F2" s="4">
        <v>2016</v>
      </c>
      <c r="G2" s="4">
        <v>2017</v>
      </c>
      <c r="H2" s="4">
        <v>2018</v>
      </c>
      <c r="I2" s="34">
        <v>2019</v>
      </c>
      <c r="J2" s="35">
        <v>2020</v>
      </c>
      <c r="K2" s="40" t="s">
        <v>188</v>
      </c>
      <c r="L2" s="60">
        <v>2012</v>
      </c>
      <c r="M2" s="60">
        <v>2013</v>
      </c>
      <c r="N2" s="60">
        <v>2014</v>
      </c>
      <c r="O2" s="60">
        <v>2015</v>
      </c>
      <c r="P2" s="60">
        <v>2016</v>
      </c>
      <c r="Q2" s="60">
        <v>2017</v>
      </c>
      <c r="R2" s="60">
        <v>2018</v>
      </c>
      <c r="S2" s="61">
        <v>2019</v>
      </c>
      <c r="T2" s="61">
        <v>2020</v>
      </c>
      <c r="U2" s="6"/>
    </row>
    <row r="3" spans="1:21" x14ac:dyDescent="0.2">
      <c r="A3" s="18" t="s">
        <v>2</v>
      </c>
      <c r="B3" s="25">
        <v>0.92</v>
      </c>
      <c r="C3" s="26">
        <v>0.71</v>
      </c>
      <c r="D3" s="26">
        <v>0.47</v>
      </c>
      <c r="E3" s="26">
        <v>0.43</v>
      </c>
      <c r="F3" s="26">
        <v>0.5</v>
      </c>
      <c r="G3" s="26">
        <v>0.36</v>
      </c>
      <c r="H3" s="26">
        <v>0.26</v>
      </c>
      <c r="I3" s="43">
        <v>0.32</v>
      </c>
      <c r="J3" s="44">
        <v>0.22</v>
      </c>
      <c r="K3" s="72">
        <f>SUM(B3:J3)/SUM(L3:T3)</f>
        <v>1.0826873385012916</v>
      </c>
      <c r="L3" s="92">
        <v>0.89</v>
      </c>
      <c r="M3" s="93">
        <v>0.69</v>
      </c>
      <c r="N3" s="93">
        <v>0.45</v>
      </c>
      <c r="O3" s="93">
        <v>0.4</v>
      </c>
      <c r="P3" s="93">
        <v>0.47</v>
      </c>
      <c r="Q3" s="93">
        <v>0.28000000000000003</v>
      </c>
      <c r="R3" s="93">
        <v>0.22</v>
      </c>
      <c r="S3" s="93">
        <v>0.27</v>
      </c>
      <c r="T3" s="94">
        <v>0.2</v>
      </c>
      <c r="U3" s="101">
        <f t="shared" ref="U3:U41" si="0">CORREL(L$44:T$44,L3:T3)</f>
        <v>0.16582522819116505</v>
      </c>
    </row>
    <row r="4" spans="1:21" x14ac:dyDescent="0.2">
      <c r="A4" s="18" t="s">
        <v>3</v>
      </c>
      <c r="B4" s="21">
        <v>13.27</v>
      </c>
      <c r="C4" s="17">
        <v>19.2</v>
      </c>
      <c r="D4" s="17">
        <v>20.89</v>
      </c>
      <c r="E4" s="17">
        <v>28.47</v>
      </c>
      <c r="F4" s="17">
        <v>37.28</v>
      </c>
      <c r="G4" s="17">
        <v>28.67</v>
      </c>
      <c r="H4" s="17">
        <v>25.14</v>
      </c>
      <c r="I4" s="31">
        <v>5.95</v>
      </c>
      <c r="J4" s="45">
        <v>0.39</v>
      </c>
      <c r="K4" s="72">
        <f t="shared" ref="K4:K43" si="1">SUM(B4:J4)/SUM(L4:T4)</f>
        <v>1.3502561012353118</v>
      </c>
      <c r="L4" s="95">
        <v>12.77</v>
      </c>
      <c r="M4" s="96">
        <v>10.67</v>
      </c>
      <c r="N4" s="96">
        <v>12.68</v>
      </c>
      <c r="O4" s="96">
        <v>22.39</v>
      </c>
      <c r="P4" s="96">
        <v>33.5</v>
      </c>
      <c r="Q4" s="96">
        <v>22.41</v>
      </c>
      <c r="R4" s="96">
        <v>17.170000000000002</v>
      </c>
      <c r="S4" s="96">
        <v>0.87</v>
      </c>
      <c r="T4" s="97">
        <v>0.3</v>
      </c>
      <c r="U4" s="101">
        <f t="shared" si="0"/>
        <v>0.45871722242991841</v>
      </c>
    </row>
    <row r="5" spans="1:21" x14ac:dyDescent="0.2">
      <c r="A5" s="18" t="s">
        <v>4</v>
      </c>
      <c r="B5" s="21">
        <v>0.04</v>
      </c>
      <c r="C5" s="17">
        <v>0.03</v>
      </c>
      <c r="D5" s="17">
        <v>0.06</v>
      </c>
      <c r="E5" s="17">
        <v>0.04</v>
      </c>
      <c r="F5" s="17">
        <v>0.04</v>
      </c>
      <c r="G5" s="10">
        <v>0.02</v>
      </c>
      <c r="H5" s="17">
        <v>0.05</v>
      </c>
      <c r="I5" s="31">
        <v>0.05</v>
      </c>
      <c r="J5" s="45">
        <v>0.01</v>
      </c>
      <c r="K5" s="72">
        <f t="shared" si="1"/>
        <v>1</v>
      </c>
      <c r="L5" s="95">
        <v>0.04</v>
      </c>
      <c r="M5" s="96">
        <v>0.03</v>
      </c>
      <c r="N5" s="96">
        <v>0.06</v>
      </c>
      <c r="O5" s="96">
        <v>0.04</v>
      </c>
      <c r="P5" s="96">
        <v>0.04</v>
      </c>
      <c r="Q5" s="96">
        <v>0.02</v>
      </c>
      <c r="R5" s="96">
        <v>0.05</v>
      </c>
      <c r="S5" s="96">
        <v>0.05</v>
      </c>
      <c r="T5" s="97">
        <v>0.01</v>
      </c>
      <c r="U5" s="101">
        <f t="shared" si="0"/>
        <v>7.5343473883632245E-2</v>
      </c>
    </row>
    <row r="6" spans="1:21" x14ac:dyDescent="0.2">
      <c r="A6" s="18" t="s">
        <v>5</v>
      </c>
      <c r="B6" s="15">
        <v>0.05</v>
      </c>
      <c r="C6" s="17">
        <v>1.78</v>
      </c>
      <c r="D6" s="17">
        <v>1.8</v>
      </c>
      <c r="E6" s="17">
        <v>1.51</v>
      </c>
      <c r="F6" s="17">
        <v>0.03</v>
      </c>
      <c r="G6" s="17">
        <v>1.4</v>
      </c>
      <c r="H6" s="17">
        <v>1.59</v>
      </c>
      <c r="I6" s="31">
        <v>0.96</v>
      </c>
      <c r="J6" s="45">
        <v>0.52</v>
      </c>
      <c r="K6" s="72">
        <f t="shared" si="1"/>
        <v>1</v>
      </c>
      <c r="L6" s="95">
        <v>0.05</v>
      </c>
      <c r="M6" s="96">
        <v>1.78</v>
      </c>
      <c r="N6" s="96">
        <v>1.8</v>
      </c>
      <c r="O6" s="96">
        <v>1.51</v>
      </c>
      <c r="P6" s="96">
        <v>0.03</v>
      </c>
      <c r="Q6" s="96">
        <v>1.4</v>
      </c>
      <c r="R6" s="96">
        <v>1.59</v>
      </c>
      <c r="S6" s="96">
        <v>0.96</v>
      </c>
      <c r="T6" s="97">
        <v>0.52</v>
      </c>
      <c r="U6" s="101">
        <f t="shared" si="0"/>
        <v>6.0338396389488111E-2</v>
      </c>
    </row>
    <row r="7" spans="1:21" x14ac:dyDescent="0.2">
      <c r="A7" s="18" t="s">
        <v>6</v>
      </c>
      <c r="B7" s="21">
        <v>0.16</v>
      </c>
      <c r="C7" s="17">
        <v>0.17</v>
      </c>
      <c r="D7" s="17">
        <v>0.2</v>
      </c>
      <c r="E7" s="17">
        <v>0.18</v>
      </c>
      <c r="F7" s="17">
        <v>0.2</v>
      </c>
      <c r="G7" s="17">
        <v>0.02</v>
      </c>
      <c r="H7" s="17">
        <v>0.03</v>
      </c>
      <c r="I7" s="31">
        <v>0.04</v>
      </c>
      <c r="J7" s="45">
        <v>0.04</v>
      </c>
      <c r="K7" s="72">
        <f t="shared" si="1"/>
        <v>1</v>
      </c>
      <c r="L7" s="95">
        <v>0.16</v>
      </c>
      <c r="M7" s="96">
        <v>0.17</v>
      </c>
      <c r="N7" s="96">
        <v>0.2</v>
      </c>
      <c r="O7" s="96">
        <v>0.18</v>
      </c>
      <c r="P7" s="96">
        <v>0.2</v>
      </c>
      <c r="Q7" s="96">
        <v>0.02</v>
      </c>
      <c r="R7" s="96">
        <v>0.03</v>
      </c>
      <c r="S7" s="96">
        <v>0.04</v>
      </c>
      <c r="T7" s="97">
        <v>0.04</v>
      </c>
      <c r="U7" s="101">
        <f t="shared" si="0"/>
        <v>0.54142605357847784</v>
      </c>
    </row>
    <row r="8" spans="1:21" x14ac:dyDescent="0.2">
      <c r="A8" s="18" t="s">
        <v>7</v>
      </c>
      <c r="B8" s="21">
        <v>2</v>
      </c>
      <c r="C8" s="17">
        <v>1.9</v>
      </c>
      <c r="D8" s="17">
        <v>1.1200000000000001</v>
      </c>
      <c r="E8" s="17">
        <v>0.93</v>
      </c>
      <c r="F8" s="17">
        <v>0.73</v>
      </c>
      <c r="G8" s="17">
        <v>0.69</v>
      </c>
      <c r="H8" s="17">
        <v>0.87</v>
      </c>
      <c r="I8" s="31">
        <v>0.61</v>
      </c>
      <c r="J8" s="45">
        <v>7.0000000000000007E-2</v>
      </c>
      <c r="K8" s="72">
        <f t="shared" si="1"/>
        <v>3.2915129151291511</v>
      </c>
      <c r="L8" s="95">
        <v>0.21</v>
      </c>
      <c r="M8" s="96">
        <v>0.31</v>
      </c>
      <c r="N8" s="96">
        <v>0.45</v>
      </c>
      <c r="O8" s="96">
        <v>0.32</v>
      </c>
      <c r="P8" s="96">
        <v>0.21</v>
      </c>
      <c r="Q8" s="96">
        <v>0.24</v>
      </c>
      <c r="R8" s="96">
        <v>0.6</v>
      </c>
      <c r="S8" s="96">
        <v>0.3</v>
      </c>
      <c r="T8" s="97">
        <v>7.0000000000000007E-2</v>
      </c>
      <c r="U8" s="101">
        <f t="shared" si="0"/>
        <v>-2.5137546928804162E-2</v>
      </c>
    </row>
    <row r="9" spans="1:21" x14ac:dyDescent="0.2">
      <c r="A9" s="18" t="s">
        <v>8</v>
      </c>
      <c r="B9" s="15"/>
      <c r="C9" s="10"/>
      <c r="D9" s="10"/>
      <c r="E9" s="10"/>
      <c r="F9" s="10"/>
      <c r="G9" s="10"/>
      <c r="H9" s="10"/>
      <c r="I9" s="32"/>
      <c r="J9" s="58"/>
      <c r="K9" s="72" t="e">
        <f t="shared" si="1"/>
        <v>#DIV/0!</v>
      </c>
      <c r="L9" s="95"/>
      <c r="M9" s="96"/>
      <c r="N9" s="96"/>
      <c r="O9" s="96"/>
      <c r="P9" s="96"/>
      <c r="Q9" s="96"/>
      <c r="R9" s="96"/>
      <c r="S9" s="96"/>
      <c r="T9" s="97"/>
      <c r="U9" s="101" t="e">
        <f t="shared" si="0"/>
        <v>#DIV/0!</v>
      </c>
    </row>
    <row r="10" spans="1:21" x14ac:dyDescent="0.2">
      <c r="A10" s="18" t="s">
        <v>9</v>
      </c>
      <c r="B10" s="21">
        <v>4.67</v>
      </c>
      <c r="C10" s="17">
        <v>4.0999999999999996</v>
      </c>
      <c r="D10" s="17">
        <v>2.77</v>
      </c>
      <c r="E10" s="17">
        <v>1.78</v>
      </c>
      <c r="F10" s="17">
        <v>2.12</v>
      </c>
      <c r="G10" s="17">
        <v>2.2400000000000002</v>
      </c>
      <c r="H10" s="17">
        <v>1.57</v>
      </c>
      <c r="I10" s="31">
        <v>1.51</v>
      </c>
      <c r="J10" s="45">
        <v>0.93</v>
      </c>
      <c r="K10" s="72">
        <f t="shared" si="1"/>
        <v>1</v>
      </c>
      <c r="L10" s="95">
        <v>4.67</v>
      </c>
      <c r="M10" s="96">
        <v>4.0999999999999996</v>
      </c>
      <c r="N10" s="96">
        <v>2.77</v>
      </c>
      <c r="O10" s="96">
        <v>1.78</v>
      </c>
      <c r="P10" s="96">
        <v>2.12</v>
      </c>
      <c r="Q10" s="96">
        <v>2.2400000000000002</v>
      </c>
      <c r="R10" s="96">
        <v>1.57</v>
      </c>
      <c r="S10" s="96">
        <v>1.51</v>
      </c>
      <c r="T10" s="97">
        <v>0.93</v>
      </c>
      <c r="U10" s="101">
        <f t="shared" si="0"/>
        <v>-1.8740245561718404E-2</v>
      </c>
    </row>
    <row r="11" spans="1:21" x14ac:dyDescent="0.2">
      <c r="A11" s="18" t="s">
        <v>10</v>
      </c>
      <c r="B11" s="21">
        <v>5.59</v>
      </c>
      <c r="C11" s="17">
        <v>5.09</v>
      </c>
      <c r="D11" s="17">
        <v>5.54</v>
      </c>
      <c r="E11" s="17">
        <v>3.59</v>
      </c>
      <c r="F11" s="17">
        <v>2.61</v>
      </c>
      <c r="G11" s="17">
        <v>2.48</v>
      </c>
      <c r="H11" s="17">
        <v>2.12</v>
      </c>
      <c r="I11" s="31">
        <v>1.1200000000000001</v>
      </c>
      <c r="J11" s="45">
        <v>0.43</v>
      </c>
      <c r="K11" s="72">
        <f t="shared" si="1"/>
        <v>1</v>
      </c>
      <c r="L11" s="95">
        <v>5.59</v>
      </c>
      <c r="M11" s="96">
        <v>5.09</v>
      </c>
      <c r="N11" s="96">
        <v>5.54</v>
      </c>
      <c r="O11" s="96">
        <v>3.59</v>
      </c>
      <c r="P11" s="96">
        <v>2.61</v>
      </c>
      <c r="Q11" s="96">
        <v>2.48</v>
      </c>
      <c r="R11" s="96">
        <v>2.12</v>
      </c>
      <c r="S11" s="96">
        <v>1.1200000000000001</v>
      </c>
      <c r="T11" s="97">
        <v>0.43</v>
      </c>
      <c r="U11" s="101">
        <f t="shared" si="0"/>
        <v>0.23437059812042169</v>
      </c>
    </row>
    <row r="12" spans="1:21" x14ac:dyDescent="0.2">
      <c r="A12" s="18" t="s">
        <v>11</v>
      </c>
      <c r="B12" s="21">
        <v>3.18</v>
      </c>
      <c r="C12" s="17">
        <v>2.04</v>
      </c>
      <c r="D12" s="17">
        <v>1.47</v>
      </c>
      <c r="E12" s="17">
        <v>0.64</v>
      </c>
      <c r="F12" s="17">
        <v>1.08</v>
      </c>
      <c r="G12" s="17">
        <v>2.15</v>
      </c>
      <c r="H12" s="17">
        <v>0.59</v>
      </c>
      <c r="I12" s="31">
        <v>0.36</v>
      </c>
      <c r="J12" s="45">
        <v>0.39</v>
      </c>
      <c r="K12" s="72">
        <f t="shared" si="1"/>
        <v>1</v>
      </c>
      <c r="L12" s="95">
        <v>3.18</v>
      </c>
      <c r="M12" s="96">
        <v>2.04</v>
      </c>
      <c r="N12" s="96">
        <v>1.47</v>
      </c>
      <c r="O12" s="96">
        <v>0.64</v>
      </c>
      <c r="P12" s="96">
        <v>1.08</v>
      </c>
      <c r="Q12" s="96">
        <v>2.15</v>
      </c>
      <c r="R12" s="96">
        <v>0.59</v>
      </c>
      <c r="S12" s="96">
        <v>0.36</v>
      </c>
      <c r="T12" s="97">
        <v>0.39</v>
      </c>
      <c r="U12" s="101">
        <f t="shared" si="0"/>
        <v>-0.11986364083704626</v>
      </c>
    </row>
    <row r="13" spans="1:21" x14ac:dyDescent="0.2">
      <c r="A13" s="18" t="s">
        <v>12</v>
      </c>
      <c r="B13" s="21">
        <v>0.97</v>
      </c>
      <c r="C13" s="17">
        <v>0.74</v>
      </c>
      <c r="D13" s="17">
        <v>0.47</v>
      </c>
      <c r="E13" s="17">
        <v>0.42</v>
      </c>
      <c r="F13" s="17">
        <v>0.32</v>
      </c>
      <c r="G13" s="17">
        <v>0.13</v>
      </c>
      <c r="H13" s="17"/>
      <c r="I13" s="31"/>
      <c r="J13" s="45"/>
      <c r="K13" s="72">
        <f t="shared" si="1"/>
        <v>1</v>
      </c>
      <c r="L13" s="95">
        <v>0.97</v>
      </c>
      <c r="M13" s="96">
        <v>0.74</v>
      </c>
      <c r="N13" s="96">
        <v>0.47</v>
      </c>
      <c r="O13" s="96">
        <v>0.42</v>
      </c>
      <c r="P13" s="96">
        <v>0.32</v>
      </c>
      <c r="Q13" s="96">
        <v>0.13</v>
      </c>
      <c r="R13" s="96"/>
      <c r="S13" s="96"/>
      <c r="T13" s="97"/>
      <c r="U13" s="101">
        <f t="shared" si="0"/>
        <v>-6.3121223334462365E-2</v>
      </c>
    </row>
    <row r="14" spans="1:21" x14ac:dyDescent="0.2">
      <c r="A14" s="18" t="s">
        <v>13</v>
      </c>
      <c r="B14" s="21">
        <v>8.8000000000000007</v>
      </c>
      <c r="C14" s="17">
        <v>7.41</v>
      </c>
      <c r="D14" s="17">
        <v>7.93</v>
      </c>
      <c r="E14" s="17">
        <v>7.12</v>
      </c>
      <c r="F14" s="17">
        <v>5.84</v>
      </c>
      <c r="G14" s="17">
        <v>6.29</v>
      </c>
      <c r="H14" s="17">
        <v>4.8499999999999996</v>
      </c>
      <c r="I14" s="31">
        <v>3.45</v>
      </c>
      <c r="J14" s="45">
        <v>1.17</v>
      </c>
      <c r="K14" s="72">
        <f t="shared" si="1"/>
        <v>1.0003785011355035</v>
      </c>
      <c r="L14" s="95">
        <v>8.7799999999999994</v>
      </c>
      <c r="M14" s="96">
        <v>7.41</v>
      </c>
      <c r="N14" s="96">
        <v>7.93</v>
      </c>
      <c r="O14" s="96">
        <v>7.12</v>
      </c>
      <c r="P14" s="96">
        <v>5.84</v>
      </c>
      <c r="Q14" s="96">
        <v>6.29</v>
      </c>
      <c r="R14" s="96">
        <v>4.8499999999999996</v>
      </c>
      <c r="S14" s="96">
        <v>3.45</v>
      </c>
      <c r="T14" s="97">
        <v>1.17</v>
      </c>
      <c r="U14" s="101">
        <f t="shared" si="0"/>
        <v>0.3454682959370487</v>
      </c>
    </row>
    <row r="15" spans="1:21" x14ac:dyDescent="0.2">
      <c r="A15" s="18" t="s">
        <v>14</v>
      </c>
      <c r="B15" s="21">
        <v>2.81</v>
      </c>
      <c r="C15" s="17">
        <v>1.34</v>
      </c>
      <c r="D15" s="17">
        <v>0.82</v>
      </c>
      <c r="E15" s="17">
        <v>0.61</v>
      </c>
      <c r="F15" s="17">
        <v>0.52</v>
      </c>
      <c r="G15" s="17">
        <v>0.62</v>
      </c>
      <c r="H15" s="17">
        <v>0.52</v>
      </c>
      <c r="I15" s="31">
        <v>0.49</v>
      </c>
      <c r="J15" s="45">
        <v>0.25</v>
      </c>
      <c r="K15" s="72">
        <f t="shared" si="1"/>
        <v>1</v>
      </c>
      <c r="L15" s="95">
        <v>2.81</v>
      </c>
      <c r="M15" s="96">
        <v>1.34</v>
      </c>
      <c r="N15" s="96">
        <v>0.82</v>
      </c>
      <c r="O15" s="96">
        <v>0.61</v>
      </c>
      <c r="P15" s="96">
        <v>0.52</v>
      </c>
      <c r="Q15" s="96">
        <v>0.62</v>
      </c>
      <c r="R15" s="96">
        <v>0.52</v>
      </c>
      <c r="S15" s="96">
        <v>0.49</v>
      </c>
      <c r="T15" s="97">
        <v>0.25</v>
      </c>
      <c r="U15" s="101">
        <f t="shared" si="0"/>
        <v>4.9763876589704837E-3</v>
      </c>
    </row>
    <row r="16" spans="1:21" x14ac:dyDescent="0.2">
      <c r="A16" s="18" t="s">
        <v>15</v>
      </c>
      <c r="B16" s="21">
        <v>3.35</v>
      </c>
      <c r="C16" s="17">
        <v>2.0499999999999998</v>
      </c>
      <c r="D16" s="17">
        <v>1.69</v>
      </c>
      <c r="E16" s="17">
        <v>0.93</v>
      </c>
      <c r="F16" s="17">
        <v>0.53</v>
      </c>
      <c r="G16" s="17">
        <v>0.37</v>
      </c>
      <c r="H16" s="17">
        <v>0.37</v>
      </c>
      <c r="I16" s="31">
        <v>0.34</v>
      </c>
      <c r="J16" s="45">
        <v>0.14000000000000001</v>
      </c>
      <c r="K16" s="72">
        <f t="shared" si="1"/>
        <v>1</v>
      </c>
      <c r="L16" s="95">
        <v>3.35</v>
      </c>
      <c r="M16" s="96">
        <v>2.0499999999999998</v>
      </c>
      <c r="N16" s="96">
        <v>1.69</v>
      </c>
      <c r="O16" s="96">
        <v>0.93</v>
      </c>
      <c r="P16" s="96">
        <v>0.53</v>
      </c>
      <c r="Q16" s="96">
        <v>0.37</v>
      </c>
      <c r="R16" s="96">
        <v>0.37</v>
      </c>
      <c r="S16" s="96">
        <v>0.34</v>
      </c>
      <c r="T16" s="97">
        <v>0.14000000000000001</v>
      </c>
      <c r="U16" s="101">
        <f t="shared" si="0"/>
        <v>9.4683068825917191E-2</v>
      </c>
    </row>
    <row r="17" spans="1:21" x14ac:dyDescent="0.2">
      <c r="A17" s="18" t="s">
        <v>16</v>
      </c>
      <c r="B17" s="21">
        <v>0.17</v>
      </c>
      <c r="C17" s="17">
        <v>0.17</v>
      </c>
      <c r="D17" s="17">
        <v>0.14000000000000001</v>
      </c>
      <c r="E17" s="17">
        <v>0.17</v>
      </c>
      <c r="F17" s="17">
        <v>0.31</v>
      </c>
      <c r="G17" s="17">
        <v>0.23</v>
      </c>
      <c r="H17" s="17">
        <v>0.28999999999999998</v>
      </c>
      <c r="I17" s="31">
        <v>0.21</v>
      </c>
      <c r="J17" s="45">
        <v>0.13</v>
      </c>
      <c r="K17" s="72">
        <f t="shared" si="1"/>
        <v>1</v>
      </c>
      <c r="L17" s="95">
        <v>0.17</v>
      </c>
      <c r="M17" s="96">
        <v>0.17</v>
      </c>
      <c r="N17" s="96">
        <v>0.14000000000000001</v>
      </c>
      <c r="O17" s="96">
        <v>0.17</v>
      </c>
      <c r="P17" s="96">
        <v>0.31</v>
      </c>
      <c r="Q17" s="96">
        <v>0.23</v>
      </c>
      <c r="R17" s="96">
        <v>0.28999999999999998</v>
      </c>
      <c r="S17" s="96">
        <v>0.21</v>
      </c>
      <c r="T17" s="97">
        <v>0.13</v>
      </c>
      <c r="U17" s="101">
        <f t="shared" si="0"/>
        <v>-9.4730087952812528E-2</v>
      </c>
    </row>
    <row r="18" spans="1:21" x14ac:dyDescent="0.2">
      <c r="A18" s="18" t="s">
        <v>17</v>
      </c>
      <c r="B18" s="21">
        <v>0.32</v>
      </c>
      <c r="C18" s="17">
        <v>0.25</v>
      </c>
      <c r="D18" s="17">
        <v>0.26</v>
      </c>
      <c r="E18" s="17">
        <v>0.27</v>
      </c>
      <c r="F18" s="17">
        <v>0.28999999999999998</v>
      </c>
      <c r="G18" s="17">
        <v>0.31</v>
      </c>
      <c r="H18" s="17">
        <v>0.16</v>
      </c>
      <c r="I18" s="31">
        <v>0.14000000000000001</v>
      </c>
      <c r="J18" s="45">
        <v>0.06</v>
      </c>
      <c r="K18" s="72">
        <f t="shared" si="1"/>
        <v>1</v>
      </c>
      <c r="L18" s="95">
        <v>0.32</v>
      </c>
      <c r="M18" s="96">
        <v>0.25</v>
      </c>
      <c r="N18" s="96">
        <v>0.26</v>
      </c>
      <c r="O18" s="96">
        <v>0.27</v>
      </c>
      <c r="P18" s="96">
        <v>0.28999999999999998</v>
      </c>
      <c r="Q18" s="96">
        <v>0.31</v>
      </c>
      <c r="R18" s="96">
        <v>0.16</v>
      </c>
      <c r="S18" s="96">
        <v>0.14000000000000001</v>
      </c>
      <c r="T18" s="97">
        <v>0.06</v>
      </c>
      <c r="U18" s="101">
        <f t="shared" si="0"/>
        <v>0.35142746879789877</v>
      </c>
    </row>
    <row r="19" spans="1:21" x14ac:dyDescent="0.2">
      <c r="A19" s="18" t="s">
        <v>18</v>
      </c>
      <c r="B19" s="21">
        <v>7.18</v>
      </c>
      <c r="C19" s="17">
        <v>13.21</v>
      </c>
      <c r="D19" s="17">
        <v>12.63</v>
      </c>
      <c r="E19" s="17">
        <v>12.1</v>
      </c>
      <c r="F19" s="17">
        <v>13.68</v>
      </c>
      <c r="G19" s="17">
        <v>13.22</v>
      </c>
      <c r="H19" s="17">
        <v>5.95</v>
      </c>
      <c r="I19" s="31">
        <v>8.1199999999999992</v>
      </c>
      <c r="J19" s="45">
        <v>6.06</v>
      </c>
      <c r="K19" s="72">
        <f t="shared" si="1"/>
        <v>1.9286312264545842</v>
      </c>
      <c r="L19" s="95">
        <v>7.1</v>
      </c>
      <c r="M19" s="96">
        <v>7.62</v>
      </c>
      <c r="N19" s="96">
        <v>5.15</v>
      </c>
      <c r="O19" s="96">
        <v>5.43</v>
      </c>
      <c r="P19" s="96">
        <v>5.41</v>
      </c>
      <c r="Q19" s="96">
        <v>4.2</v>
      </c>
      <c r="R19" s="96">
        <v>2.14</v>
      </c>
      <c r="S19" s="96">
        <v>8.01</v>
      </c>
      <c r="T19" s="97">
        <v>2.72</v>
      </c>
      <c r="U19" s="101">
        <f t="shared" si="0"/>
        <v>9.760650652350325E-2</v>
      </c>
    </row>
    <row r="20" spans="1:21" x14ac:dyDescent="0.2">
      <c r="A20" s="18" t="s">
        <v>19</v>
      </c>
      <c r="B20" s="21">
        <v>0.7</v>
      </c>
      <c r="C20" s="17">
        <v>0.79</v>
      </c>
      <c r="D20" s="17">
        <v>0.5</v>
      </c>
      <c r="E20" s="17">
        <v>0.36</v>
      </c>
      <c r="F20" s="17">
        <v>0.32</v>
      </c>
      <c r="G20" s="17">
        <v>0.22</v>
      </c>
      <c r="H20" s="17">
        <v>0.31</v>
      </c>
      <c r="I20" s="31">
        <v>0.4</v>
      </c>
      <c r="J20" s="45">
        <v>0.16</v>
      </c>
      <c r="K20" s="72">
        <f t="shared" si="1"/>
        <v>1</v>
      </c>
      <c r="L20" s="95">
        <v>0.7</v>
      </c>
      <c r="M20" s="96">
        <v>0.79</v>
      </c>
      <c r="N20" s="96">
        <v>0.5</v>
      </c>
      <c r="O20" s="96">
        <v>0.36</v>
      </c>
      <c r="P20" s="96">
        <v>0.32</v>
      </c>
      <c r="Q20" s="96">
        <v>0.22</v>
      </c>
      <c r="R20" s="96">
        <v>0.31</v>
      </c>
      <c r="S20" s="96">
        <v>0.4</v>
      </c>
      <c r="T20" s="97">
        <v>0.16</v>
      </c>
      <c r="U20" s="101">
        <f t="shared" si="0"/>
        <v>2.4894737210288093E-2</v>
      </c>
    </row>
    <row r="21" spans="1:21" x14ac:dyDescent="0.2">
      <c r="A21" s="18" t="s">
        <v>20</v>
      </c>
      <c r="B21" s="21">
        <v>1.46</v>
      </c>
      <c r="C21" s="17">
        <v>0.71</v>
      </c>
      <c r="D21" s="17">
        <v>0.85</v>
      </c>
      <c r="E21" s="17">
        <v>0.87</v>
      </c>
      <c r="F21" s="17">
        <v>0.78</v>
      </c>
      <c r="G21" s="17">
        <v>0.84</v>
      </c>
      <c r="H21" s="17">
        <v>0.44</v>
      </c>
      <c r="I21" s="31">
        <v>0.46</v>
      </c>
      <c r="J21" s="45">
        <v>0.27</v>
      </c>
      <c r="K21" s="72">
        <f t="shared" si="1"/>
        <v>1</v>
      </c>
      <c r="L21" s="95">
        <v>1.46</v>
      </c>
      <c r="M21" s="96">
        <v>0.71</v>
      </c>
      <c r="N21" s="96">
        <v>0.85</v>
      </c>
      <c r="O21" s="96">
        <v>0.87</v>
      </c>
      <c r="P21" s="96">
        <v>0.78</v>
      </c>
      <c r="Q21" s="96">
        <v>0.84</v>
      </c>
      <c r="R21" s="96">
        <v>0.44</v>
      </c>
      <c r="S21" s="96">
        <v>0.46</v>
      </c>
      <c r="T21" s="97">
        <v>0.27</v>
      </c>
      <c r="U21" s="101">
        <f t="shared" si="0"/>
        <v>0.30228050935940304</v>
      </c>
    </row>
    <row r="22" spans="1:21" x14ac:dyDescent="0.2">
      <c r="A22" s="18" t="s">
        <v>21</v>
      </c>
      <c r="B22" s="21">
        <v>1308.0899999999999</v>
      </c>
      <c r="C22" s="17">
        <v>1398.75</v>
      </c>
      <c r="D22" s="17">
        <v>1786.61</v>
      </c>
      <c r="E22" s="17">
        <v>1873.59</v>
      </c>
      <c r="F22" s="17">
        <v>1536.01</v>
      </c>
      <c r="G22" s="17">
        <v>1725.28</v>
      </c>
      <c r="H22" s="17">
        <v>1878.27</v>
      </c>
      <c r="I22" s="31">
        <v>1895.08</v>
      </c>
      <c r="J22" s="45">
        <v>2229.67</v>
      </c>
      <c r="K22" s="72">
        <f t="shared" si="1"/>
        <v>19.739045334006818</v>
      </c>
      <c r="L22" s="95">
        <v>127.43</v>
      </c>
      <c r="M22" s="96">
        <v>118.18</v>
      </c>
      <c r="N22" s="96">
        <v>137.5</v>
      </c>
      <c r="O22" s="96">
        <v>111.29</v>
      </c>
      <c r="P22" s="96">
        <v>72.760000000000005</v>
      </c>
      <c r="Q22" s="96">
        <v>43.48</v>
      </c>
      <c r="R22" s="96">
        <v>37.22</v>
      </c>
      <c r="S22" s="96">
        <v>27.38</v>
      </c>
      <c r="T22" s="97">
        <v>116.66</v>
      </c>
      <c r="U22" s="101">
        <f t="shared" si="0"/>
        <v>0.32825760693655065</v>
      </c>
    </row>
    <row r="23" spans="1:21" x14ac:dyDescent="0.2">
      <c r="A23" s="18" t="s">
        <v>1</v>
      </c>
      <c r="B23" s="21">
        <v>501.52</v>
      </c>
      <c r="C23" s="17">
        <v>614.58000000000004</v>
      </c>
      <c r="D23" s="17">
        <v>694.45</v>
      </c>
      <c r="E23" s="17">
        <v>903.27</v>
      </c>
      <c r="F23" s="17">
        <v>1167.54</v>
      </c>
      <c r="G23" s="17">
        <v>1033.29</v>
      </c>
      <c r="H23" s="17">
        <v>569.5</v>
      </c>
      <c r="I23" s="31">
        <v>562.54</v>
      </c>
      <c r="J23" s="45">
        <v>941.83</v>
      </c>
      <c r="K23" s="72">
        <f t="shared" si="1"/>
        <v>10.737032940019665</v>
      </c>
      <c r="L23" s="95">
        <v>95.18</v>
      </c>
      <c r="M23" s="96">
        <v>82.78</v>
      </c>
      <c r="N23" s="96">
        <v>72.599999999999994</v>
      </c>
      <c r="O23" s="96">
        <v>148.32</v>
      </c>
      <c r="P23" s="96">
        <v>81.03</v>
      </c>
      <c r="Q23" s="96">
        <v>50.81</v>
      </c>
      <c r="R23" s="96">
        <v>46.36</v>
      </c>
      <c r="S23" s="96">
        <v>44.02</v>
      </c>
      <c r="T23" s="97">
        <v>29.78</v>
      </c>
      <c r="U23" s="101">
        <f t="shared" si="0"/>
        <v>0.91050043113843748</v>
      </c>
    </row>
    <row r="24" spans="1:21" x14ac:dyDescent="0.2">
      <c r="A24" s="18" t="s">
        <v>22</v>
      </c>
      <c r="B24" s="21">
        <v>3.35</v>
      </c>
      <c r="C24" s="17">
        <v>2.08</v>
      </c>
      <c r="D24" s="17">
        <v>1.65</v>
      </c>
      <c r="E24" s="17">
        <v>1.38</v>
      </c>
      <c r="F24" s="17">
        <v>1.43</v>
      </c>
      <c r="G24" s="17">
        <v>1.71</v>
      </c>
      <c r="H24" s="17">
        <v>2.16</v>
      </c>
      <c r="I24" s="31">
        <v>2.74</v>
      </c>
      <c r="J24" s="45">
        <v>1.51</v>
      </c>
      <c r="K24" s="72">
        <f t="shared" si="1"/>
        <v>1.0083986562150058</v>
      </c>
      <c r="L24" s="95">
        <v>3.33</v>
      </c>
      <c r="M24" s="96">
        <v>2.06</v>
      </c>
      <c r="N24" s="96">
        <v>1.63</v>
      </c>
      <c r="O24" s="96">
        <v>1.36</v>
      </c>
      <c r="P24" s="96">
        <v>1.41</v>
      </c>
      <c r="Q24" s="96">
        <v>1.7</v>
      </c>
      <c r="R24" s="96">
        <v>2.15</v>
      </c>
      <c r="S24" s="96">
        <v>2.72</v>
      </c>
      <c r="T24" s="97">
        <v>1.5</v>
      </c>
      <c r="U24" s="101">
        <f t="shared" si="0"/>
        <v>-0.35988332665554162</v>
      </c>
    </row>
    <row r="25" spans="1:21" x14ac:dyDescent="0.2">
      <c r="A25" s="18" t="s">
        <v>23</v>
      </c>
      <c r="B25" s="21">
        <v>6.46</v>
      </c>
      <c r="C25" s="17">
        <v>5.18</v>
      </c>
      <c r="D25" s="17">
        <v>3.56</v>
      </c>
      <c r="E25" s="17">
        <v>2.99</v>
      </c>
      <c r="F25" s="17">
        <v>3.26</v>
      </c>
      <c r="G25" s="17">
        <v>3.09</v>
      </c>
      <c r="H25" s="17">
        <v>1.44</v>
      </c>
      <c r="I25" s="31">
        <v>0.41</v>
      </c>
      <c r="J25" s="45">
        <v>0.65</v>
      </c>
      <c r="K25" s="72">
        <f t="shared" si="1"/>
        <v>1.0320610687022904</v>
      </c>
      <c r="L25" s="95">
        <v>5.99</v>
      </c>
      <c r="M25" s="96">
        <v>5.0199999999999996</v>
      </c>
      <c r="N25" s="96">
        <v>3.54</v>
      </c>
      <c r="O25" s="96">
        <v>2.97</v>
      </c>
      <c r="P25" s="96">
        <v>3.23</v>
      </c>
      <c r="Q25" s="96">
        <v>3.01</v>
      </c>
      <c r="R25" s="96">
        <v>1.43</v>
      </c>
      <c r="S25" s="96">
        <v>0.38</v>
      </c>
      <c r="T25" s="97">
        <v>0.63</v>
      </c>
      <c r="U25" s="101">
        <f t="shared" si="0"/>
        <v>0.22365421084208734</v>
      </c>
    </row>
    <row r="26" spans="1:21" x14ac:dyDescent="0.2">
      <c r="A26" s="18" t="s">
        <v>24</v>
      </c>
      <c r="B26" s="21">
        <v>10.95</v>
      </c>
      <c r="C26" s="17">
        <v>10.24</v>
      </c>
      <c r="D26" s="17">
        <v>8.41</v>
      </c>
      <c r="E26" s="17">
        <v>7.28</v>
      </c>
      <c r="F26" s="17">
        <v>7.25</v>
      </c>
      <c r="G26" s="17">
        <v>6.12</v>
      </c>
      <c r="H26" s="17">
        <v>4.21</v>
      </c>
      <c r="I26" s="31">
        <v>3.38</v>
      </c>
      <c r="J26" s="45">
        <v>2.21</v>
      </c>
      <c r="K26" s="72">
        <f t="shared" si="1"/>
        <v>1.0003331667499582</v>
      </c>
      <c r="L26" s="95">
        <v>10.93</v>
      </c>
      <c r="M26" s="96">
        <v>10.24</v>
      </c>
      <c r="N26" s="96">
        <v>8.41</v>
      </c>
      <c r="O26" s="96">
        <v>7.28</v>
      </c>
      <c r="P26" s="96">
        <v>7.25</v>
      </c>
      <c r="Q26" s="96">
        <v>6.12</v>
      </c>
      <c r="R26" s="96">
        <v>4.21</v>
      </c>
      <c r="S26" s="96">
        <v>3.38</v>
      </c>
      <c r="T26" s="97">
        <v>2.21</v>
      </c>
      <c r="U26" s="101">
        <f t="shared" si="0"/>
        <v>0.28246343842705146</v>
      </c>
    </row>
    <row r="27" spans="1:21" x14ac:dyDescent="0.2">
      <c r="A27" s="18" t="s">
        <v>25</v>
      </c>
      <c r="B27" s="21">
        <v>231.15</v>
      </c>
      <c r="C27" s="17">
        <v>213.88</v>
      </c>
      <c r="D27" s="17">
        <v>191.91</v>
      </c>
      <c r="E27" s="17">
        <v>207.4</v>
      </c>
      <c r="F27" s="17">
        <v>182.67</v>
      </c>
      <c r="G27" s="17">
        <v>157.46</v>
      </c>
      <c r="H27" s="17">
        <v>148.21</v>
      </c>
      <c r="I27" s="31">
        <v>96.29</v>
      </c>
      <c r="J27" s="45">
        <v>58.29</v>
      </c>
      <c r="K27" s="72">
        <f t="shared" si="1"/>
        <v>1.0027170432097519</v>
      </c>
      <c r="L27" s="95">
        <v>231.15</v>
      </c>
      <c r="M27" s="96">
        <v>213.88</v>
      </c>
      <c r="N27" s="96">
        <v>191.91</v>
      </c>
      <c r="O27" s="96">
        <v>207.4</v>
      </c>
      <c r="P27" s="96">
        <v>181.21</v>
      </c>
      <c r="Q27" s="96">
        <v>155.82</v>
      </c>
      <c r="R27" s="96">
        <v>147.28</v>
      </c>
      <c r="S27" s="96">
        <v>96.29</v>
      </c>
      <c r="T27" s="97">
        <v>58.29</v>
      </c>
      <c r="U27" s="101">
        <f t="shared" si="0"/>
        <v>0.46764226600998826</v>
      </c>
    </row>
    <row r="28" spans="1:21" x14ac:dyDescent="0.2">
      <c r="A28" s="18" t="s">
        <v>26</v>
      </c>
      <c r="B28" s="21">
        <v>7.88</v>
      </c>
      <c r="C28" s="17">
        <v>7.99</v>
      </c>
      <c r="D28" s="17">
        <v>5.48</v>
      </c>
      <c r="E28" s="17">
        <v>3.8</v>
      </c>
      <c r="F28" s="17">
        <v>2.86</v>
      </c>
      <c r="G28" s="17">
        <v>2.13</v>
      </c>
      <c r="H28" s="17">
        <v>0.89</v>
      </c>
      <c r="I28" s="31">
        <v>0.65</v>
      </c>
      <c r="J28" s="45">
        <v>0.27</v>
      </c>
      <c r="K28" s="72">
        <f t="shared" si="1"/>
        <v>1.0088411746131987</v>
      </c>
      <c r="L28" s="95">
        <v>7.82</v>
      </c>
      <c r="M28" s="96">
        <v>7.8</v>
      </c>
      <c r="N28" s="96">
        <v>5.47</v>
      </c>
      <c r="O28" s="96">
        <v>3.8</v>
      </c>
      <c r="P28" s="96">
        <v>2.86</v>
      </c>
      <c r="Q28" s="96">
        <v>2.13</v>
      </c>
      <c r="R28" s="96">
        <v>0.88</v>
      </c>
      <c r="S28" s="96">
        <v>0.64</v>
      </c>
      <c r="T28" s="97">
        <v>0.27</v>
      </c>
      <c r="U28" s="101">
        <f t="shared" si="0"/>
        <v>0.212266860266735</v>
      </c>
    </row>
    <row r="29" spans="1:21" x14ac:dyDescent="0.2">
      <c r="A29" s="18" t="s">
        <v>27</v>
      </c>
      <c r="B29" s="21">
        <v>63.77</v>
      </c>
      <c r="C29" s="17">
        <v>53.38</v>
      </c>
      <c r="D29" s="17">
        <v>50.8</v>
      </c>
      <c r="E29" s="17">
        <v>44.74</v>
      </c>
      <c r="F29" s="17">
        <v>41.85</v>
      </c>
      <c r="G29" s="17">
        <v>27.97</v>
      </c>
      <c r="H29" s="17">
        <v>20.8</v>
      </c>
      <c r="I29" s="31">
        <v>13.87</v>
      </c>
      <c r="J29" s="45">
        <v>7.72</v>
      </c>
      <c r="K29" s="72">
        <f t="shared" si="1"/>
        <v>1.0022519048647316</v>
      </c>
      <c r="L29" s="95">
        <v>63.59</v>
      </c>
      <c r="M29" s="96">
        <v>53.27</v>
      </c>
      <c r="N29" s="96">
        <v>50.65</v>
      </c>
      <c r="O29" s="96">
        <v>44.66</v>
      </c>
      <c r="P29" s="96">
        <v>41.78</v>
      </c>
      <c r="Q29" s="96">
        <v>27.92</v>
      </c>
      <c r="R29" s="96">
        <v>20.76</v>
      </c>
      <c r="S29" s="96">
        <v>13.82</v>
      </c>
      <c r="T29" s="97">
        <v>7.72</v>
      </c>
      <c r="U29" s="101">
        <f t="shared" si="0"/>
        <v>0.38092185891432773</v>
      </c>
    </row>
    <row r="30" spans="1:21" x14ac:dyDescent="0.2">
      <c r="A30" s="18" t="s">
        <v>28</v>
      </c>
      <c r="B30" s="21">
        <v>7.34</v>
      </c>
      <c r="C30" s="17">
        <v>8.39</v>
      </c>
      <c r="D30" s="17">
        <v>7.18</v>
      </c>
      <c r="E30" s="17">
        <v>6.67</v>
      </c>
      <c r="F30" s="17">
        <v>6.66</v>
      </c>
      <c r="G30" s="17">
        <v>4.51</v>
      </c>
      <c r="H30" s="17">
        <v>2.72</v>
      </c>
      <c r="I30" s="31">
        <v>1.6</v>
      </c>
      <c r="J30" s="45">
        <v>0.75</v>
      </c>
      <c r="K30" s="72">
        <f t="shared" si="1"/>
        <v>1</v>
      </c>
      <c r="L30" s="95">
        <v>7.34</v>
      </c>
      <c r="M30" s="96">
        <v>8.39</v>
      </c>
      <c r="N30" s="96">
        <v>7.18</v>
      </c>
      <c r="O30" s="96">
        <v>6.67</v>
      </c>
      <c r="P30" s="96">
        <v>6.66</v>
      </c>
      <c r="Q30" s="96">
        <v>4.51</v>
      </c>
      <c r="R30" s="96">
        <v>2.72</v>
      </c>
      <c r="S30" s="96">
        <v>1.6</v>
      </c>
      <c r="T30" s="97">
        <v>0.75</v>
      </c>
      <c r="U30" s="101">
        <f t="shared" si="0"/>
        <v>0.4296927207156559</v>
      </c>
    </row>
    <row r="31" spans="1:21" x14ac:dyDescent="0.2">
      <c r="A31" s="18" t="s">
        <v>29</v>
      </c>
      <c r="B31" s="21">
        <v>1.51</v>
      </c>
      <c r="C31" s="17">
        <v>1.33</v>
      </c>
      <c r="D31" s="17">
        <v>1.22</v>
      </c>
      <c r="E31" s="17">
        <v>1.1299999999999999</v>
      </c>
      <c r="F31" s="17">
        <v>0.97</v>
      </c>
      <c r="G31" s="17">
        <v>0.91</v>
      </c>
      <c r="H31" s="17">
        <v>0.77</v>
      </c>
      <c r="I31" s="31">
        <v>0.7</v>
      </c>
      <c r="J31" s="45">
        <v>0.45</v>
      </c>
      <c r="K31" s="72">
        <f t="shared" si="1"/>
        <v>1</v>
      </c>
      <c r="L31" s="95">
        <v>1.51</v>
      </c>
      <c r="M31" s="96">
        <v>1.33</v>
      </c>
      <c r="N31" s="96">
        <v>1.22</v>
      </c>
      <c r="O31" s="96">
        <v>1.1299999999999999</v>
      </c>
      <c r="P31" s="96">
        <v>0.97</v>
      </c>
      <c r="Q31" s="96">
        <v>0.91</v>
      </c>
      <c r="R31" s="96">
        <v>0.77</v>
      </c>
      <c r="S31" s="96">
        <v>0.7</v>
      </c>
      <c r="T31" s="97">
        <v>0.45</v>
      </c>
      <c r="U31" s="101">
        <f t="shared" si="0"/>
        <v>0.31930391165675404</v>
      </c>
    </row>
    <row r="32" spans="1:21" x14ac:dyDescent="0.2">
      <c r="A32" s="18" t="s">
        <v>30</v>
      </c>
      <c r="B32" s="21">
        <v>1.06</v>
      </c>
      <c r="C32" s="17">
        <v>0.98</v>
      </c>
      <c r="D32" s="17">
        <v>1.02</v>
      </c>
      <c r="E32" s="17">
        <v>1.34</v>
      </c>
      <c r="F32" s="17">
        <v>1.07</v>
      </c>
      <c r="G32" s="17">
        <v>1.1499999999999999</v>
      </c>
      <c r="H32" s="17">
        <v>0.91</v>
      </c>
      <c r="I32" s="31">
        <v>0.64</v>
      </c>
      <c r="J32" s="45">
        <v>0.38</v>
      </c>
      <c r="K32" s="72">
        <f t="shared" si="1"/>
        <v>1</v>
      </c>
      <c r="L32" s="95">
        <v>1.06</v>
      </c>
      <c r="M32" s="96">
        <v>0.98</v>
      </c>
      <c r="N32" s="96">
        <v>1.02</v>
      </c>
      <c r="O32" s="96">
        <v>1.34</v>
      </c>
      <c r="P32" s="96">
        <v>1.07</v>
      </c>
      <c r="Q32" s="96">
        <v>1.1499999999999999</v>
      </c>
      <c r="R32" s="96">
        <v>0.91</v>
      </c>
      <c r="S32" s="96">
        <v>0.64</v>
      </c>
      <c r="T32" s="97">
        <v>0.38</v>
      </c>
      <c r="U32" s="101">
        <f t="shared" si="0"/>
        <v>0.62388112163225473</v>
      </c>
    </row>
    <row r="33" spans="1:21" x14ac:dyDescent="0.2">
      <c r="A33" s="18" t="s">
        <v>31</v>
      </c>
      <c r="B33" s="21">
        <v>1.58</v>
      </c>
      <c r="C33" s="17">
        <v>1.26</v>
      </c>
      <c r="D33" s="17">
        <v>0.9</v>
      </c>
      <c r="E33" s="17">
        <v>0.79</v>
      </c>
      <c r="F33" s="17">
        <v>0.53</v>
      </c>
      <c r="G33" s="17">
        <v>0.56999999999999995</v>
      </c>
      <c r="H33" s="17">
        <v>0.54</v>
      </c>
      <c r="I33" s="31">
        <v>0.32</v>
      </c>
      <c r="J33" s="45">
        <v>0.17</v>
      </c>
      <c r="K33" s="72">
        <f t="shared" si="1"/>
        <v>1</v>
      </c>
      <c r="L33" s="95">
        <v>1.58</v>
      </c>
      <c r="M33" s="96">
        <v>1.26</v>
      </c>
      <c r="N33" s="96">
        <v>0.9</v>
      </c>
      <c r="O33" s="96">
        <v>0.79</v>
      </c>
      <c r="P33" s="96">
        <v>0.53</v>
      </c>
      <c r="Q33" s="96">
        <v>0.56999999999999995</v>
      </c>
      <c r="R33" s="96">
        <v>0.54</v>
      </c>
      <c r="S33" s="96">
        <v>0.32</v>
      </c>
      <c r="T33" s="97">
        <v>0.17</v>
      </c>
      <c r="U33" s="101">
        <f t="shared" si="0"/>
        <v>0.19369201530194854</v>
      </c>
    </row>
    <row r="34" spans="1:21" x14ac:dyDescent="0.2">
      <c r="A34" s="18" t="s">
        <v>32</v>
      </c>
      <c r="B34" s="21">
        <v>9.26</v>
      </c>
      <c r="C34" s="17">
        <v>7.38</v>
      </c>
      <c r="D34" s="17">
        <v>3.85</v>
      </c>
      <c r="E34" s="17">
        <v>3.91</v>
      </c>
      <c r="F34" s="17">
        <v>3.46</v>
      </c>
      <c r="G34" s="17">
        <v>4.41</v>
      </c>
      <c r="H34" s="17">
        <v>4.28</v>
      </c>
      <c r="I34" s="31">
        <v>1.39</v>
      </c>
      <c r="J34" s="45">
        <v>0.98</v>
      </c>
      <c r="K34" s="72">
        <f t="shared" si="1"/>
        <v>1</v>
      </c>
      <c r="L34" s="95">
        <v>9.26</v>
      </c>
      <c r="M34" s="96">
        <v>7.38</v>
      </c>
      <c r="N34" s="96">
        <v>3.85</v>
      </c>
      <c r="O34" s="96">
        <v>3.91</v>
      </c>
      <c r="P34" s="96">
        <v>3.46</v>
      </c>
      <c r="Q34" s="96">
        <v>4.41</v>
      </c>
      <c r="R34" s="96">
        <v>4.28</v>
      </c>
      <c r="S34" s="96">
        <v>1.39</v>
      </c>
      <c r="T34" s="97">
        <v>0.98</v>
      </c>
      <c r="U34" s="101">
        <f t="shared" si="0"/>
        <v>9.7151617896616346E-2</v>
      </c>
    </row>
    <row r="35" spans="1:21" x14ac:dyDescent="0.2">
      <c r="A35" s="18" t="s">
        <v>33</v>
      </c>
      <c r="B35" s="21">
        <v>4.05</v>
      </c>
      <c r="C35" s="17">
        <v>4.25</v>
      </c>
      <c r="D35" s="17">
        <v>2.65</v>
      </c>
      <c r="E35" s="17">
        <v>1.86</v>
      </c>
      <c r="F35" s="17">
        <v>2.0099999999999998</v>
      </c>
      <c r="G35" s="17">
        <v>2.78</v>
      </c>
      <c r="H35" s="17">
        <v>2.04</v>
      </c>
      <c r="I35" s="31">
        <v>2.0699999999999998</v>
      </c>
      <c r="J35" s="45">
        <v>1.19</v>
      </c>
      <c r="K35" s="72">
        <f t="shared" si="1"/>
        <v>1</v>
      </c>
      <c r="L35" s="95">
        <v>4.05</v>
      </c>
      <c r="M35" s="96">
        <v>4.25</v>
      </c>
      <c r="N35" s="96">
        <v>2.65</v>
      </c>
      <c r="O35" s="96">
        <v>1.86</v>
      </c>
      <c r="P35" s="96">
        <v>2.0099999999999998</v>
      </c>
      <c r="Q35" s="96">
        <v>2.78</v>
      </c>
      <c r="R35" s="96">
        <v>2.04</v>
      </c>
      <c r="S35" s="96">
        <v>2.0699999999999998</v>
      </c>
      <c r="T35" s="97">
        <v>1.19</v>
      </c>
      <c r="U35" s="101">
        <f t="shared" si="0"/>
        <v>-0.13290950972467469</v>
      </c>
    </row>
    <row r="36" spans="1:21" x14ac:dyDescent="0.2">
      <c r="A36" s="18" t="s">
        <v>34</v>
      </c>
      <c r="B36" s="21">
        <v>3.19</v>
      </c>
      <c r="C36" s="17">
        <v>1.97</v>
      </c>
      <c r="D36" s="17">
        <v>2.33</v>
      </c>
      <c r="E36" s="17">
        <v>2.14</v>
      </c>
      <c r="F36" s="17">
        <v>1.37</v>
      </c>
      <c r="G36" s="17">
        <v>1</v>
      </c>
      <c r="H36" s="17">
        <v>0.77</v>
      </c>
      <c r="I36" s="31">
        <v>0.5</v>
      </c>
      <c r="J36" s="45">
        <v>0.3</v>
      </c>
      <c r="K36" s="72">
        <f t="shared" si="1"/>
        <v>1.0494972931167825</v>
      </c>
      <c r="L36" s="95">
        <v>3.15</v>
      </c>
      <c r="M36" s="96">
        <v>1.89</v>
      </c>
      <c r="N36" s="96">
        <v>2.21</v>
      </c>
      <c r="O36" s="96">
        <v>2.08</v>
      </c>
      <c r="P36" s="96">
        <v>1.29</v>
      </c>
      <c r="Q36" s="96">
        <v>0.9</v>
      </c>
      <c r="R36" s="96">
        <v>0.74</v>
      </c>
      <c r="S36" s="96">
        <v>0.41</v>
      </c>
      <c r="T36" s="97">
        <v>0.26</v>
      </c>
      <c r="U36" s="101">
        <f t="shared" si="0"/>
        <v>0.41890878107251411</v>
      </c>
    </row>
    <row r="37" spans="1:21" x14ac:dyDescent="0.2">
      <c r="A37" s="18" t="s">
        <v>35</v>
      </c>
      <c r="B37" s="21">
        <v>0.36</v>
      </c>
      <c r="C37" s="17">
        <v>0.51</v>
      </c>
      <c r="D37" s="17">
        <v>0.53</v>
      </c>
      <c r="E37" s="17">
        <v>0.31</v>
      </c>
      <c r="F37" s="17">
        <v>0.24</v>
      </c>
      <c r="G37" s="17">
        <v>0.21</v>
      </c>
      <c r="H37" s="17">
        <v>0.12</v>
      </c>
      <c r="I37" s="31">
        <v>0.09</v>
      </c>
      <c r="J37" s="45">
        <v>7.0000000000000007E-2</v>
      </c>
      <c r="K37" s="72">
        <f t="shared" si="1"/>
        <v>1</v>
      </c>
      <c r="L37" s="95">
        <v>0.36</v>
      </c>
      <c r="M37" s="96">
        <v>0.51</v>
      </c>
      <c r="N37" s="96">
        <v>0.53</v>
      </c>
      <c r="O37" s="96">
        <v>0.31</v>
      </c>
      <c r="P37" s="96">
        <v>0.24</v>
      </c>
      <c r="Q37" s="96">
        <v>0.21</v>
      </c>
      <c r="R37" s="96">
        <v>0.12</v>
      </c>
      <c r="S37" s="96">
        <v>0.09</v>
      </c>
      <c r="T37" s="97">
        <v>7.0000000000000007E-2</v>
      </c>
      <c r="U37" s="101">
        <f t="shared" si="0"/>
        <v>0.22763626968265738</v>
      </c>
    </row>
    <row r="38" spans="1:21" x14ac:dyDescent="0.2">
      <c r="A38" s="18" t="s">
        <v>36</v>
      </c>
      <c r="B38" s="21">
        <v>0.28999999999999998</v>
      </c>
      <c r="C38" s="17">
        <v>0.13</v>
      </c>
      <c r="D38" s="17">
        <v>0.02</v>
      </c>
      <c r="E38" s="17">
        <v>0.23</v>
      </c>
      <c r="F38" s="17">
        <v>0.05</v>
      </c>
      <c r="G38" s="17">
        <v>0.27</v>
      </c>
      <c r="H38" s="17">
        <v>0.03</v>
      </c>
      <c r="I38" s="31"/>
      <c r="J38" s="45"/>
      <c r="K38" s="72">
        <f t="shared" si="1"/>
        <v>1</v>
      </c>
      <c r="L38" s="95">
        <v>0.28999999999999998</v>
      </c>
      <c r="M38" s="96">
        <v>0.13</v>
      </c>
      <c r="N38" s="96">
        <v>0.02</v>
      </c>
      <c r="O38" s="96">
        <v>0.23</v>
      </c>
      <c r="P38" s="96">
        <v>0.05</v>
      </c>
      <c r="Q38" s="96">
        <v>0.27</v>
      </c>
      <c r="R38" s="96">
        <v>0.03</v>
      </c>
      <c r="S38" s="96"/>
      <c r="T38" s="97"/>
      <c r="U38" s="101">
        <f t="shared" si="0"/>
        <v>0.27541886839656399</v>
      </c>
    </row>
    <row r="39" spans="1:21" x14ac:dyDescent="0.2">
      <c r="A39" s="18" t="s">
        <v>37</v>
      </c>
      <c r="B39" s="21">
        <v>1.28</v>
      </c>
      <c r="C39" s="17">
        <v>0.39</v>
      </c>
      <c r="D39" s="17">
        <v>1.44</v>
      </c>
      <c r="E39" s="17">
        <v>0.67</v>
      </c>
      <c r="F39" s="17">
        <v>1.48</v>
      </c>
      <c r="G39" s="17">
        <v>5.31</v>
      </c>
      <c r="H39" s="17">
        <v>0.94</v>
      </c>
      <c r="I39" s="31">
        <v>1.32</v>
      </c>
      <c r="J39" s="45">
        <v>0.65</v>
      </c>
      <c r="K39" s="72">
        <f t="shared" si="1"/>
        <v>1.7215836526181354</v>
      </c>
      <c r="L39" s="95">
        <v>1.1100000000000001</v>
      </c>
      <c r="M39" s="96">
        <v>0.26</v>
      </c>
      <c r="N39" s="96">
        <v>1.4</v>
      </c>
      <c r="O39" s="96">
        <v>0.67</v>
      </c>
      <c r="P39" s="96">
        <v>0.62</v>
      </c>
      <c r="Q39" s="96">
        <v>0.86</v>
      </c>
      <c r="R39" s="96">
        <v>0.94</v>
      </c>
      <c r="S39" s="96">
        <v>1.32</v>
      </c>
      <c r="T39" s="97">
        <v>0.65</v>
      </c>
      <c r="U39" s="101">
        <f t="shared" si="0"/>
        <v>-0.31479856237052639</v>
      </c>
    </row>
    <row r="40" spans="1:21" x14ac:dyDescent="0.2">
      <c r="A40" s="18" t="s">
        <v>38</v>
      </c>
      <c r="B40" s="21">
        <v>0.26</v>
      </c>
      <c r="C40" s="17">
        <v>0.43</v>
      </c>
      <c r="D40" s="17">
        <v>0.35</v>
      </c>
      <c r="E40" s="17">
        <v>0.53</v>
      </c>
      <c r="F40" s="17">
        <v>0.49</v>
      </c>
      <c r="G40" s="17">
        <v>0.49</v>
      </c>
      <c r="H40" s="17">
        <v>0.34</v>
      </c>
      <c r="I40" s="31">
        <v>0.31</v>
      </c>
      <c r="J40" s="45">
        <v>0.17</v>
      </c>
      <c r="K40" s="72">
        <f t="shared" si="1"/>
        <v>1</v>
      </c>
      <c r="L40" s="95">
        <v>0.26</v>
      </c>
      <c r="M40" s="96">
        <v>0.43</v>
      </c>
      <c r="N40" s="96">
        <v>0.35</v>
      </c>
      <c r="O40" s="96">
        <v>0.53</v>
      </c>
      <c r="P40" s="96">
        <v>0.49</v>
      </c>
      <c r="Q40" s="96">
        <v>0.49</v>
      </c>
      <c r="R40" s="96">
        <v>0.34</v>
      </c>
      <c r="S40" s="96">
        <v>0.31</v>
      </c>
      <c r="T40" s="97">
        <v>0.17</v>
      </c>
      <c r="U40" s="101">
        <f t="shared" si="0"/>
        <v>0.56151014572286051</v>
      </c>
    </row>
    <row r="41" spans="1:21" x14ac:dyDescent="0.2">
      <c r="A41" s="18" t="s">
        <v>39</v>
      </c>
      <c r="B41" s="21">
        <v>22.51</v>
      </c>
      <c r="C41" s="17">
        <v>26.04</v>
      </c>
      <c r="D41" s="17">
        <v>11.58</v>
      </c>
      <c r="E41" s="17">
        <v>8.3800000000000008</v>
      </c>
      <c r="F41" s="17">
        <v>6.38</v>
      </c>
      <c r="G41" s="17">
        <v>4.6100000000000003</v>
      </c>
      <c r="H41" s="17">
        <v>3.93</v>
      </c>
      <c r="I41" s="31">
        <v>3.9</v>
      </c>
      <c r="J41" s="45">
        <v>3.77</v>
      </c>
      <c r="K41" s="72">
        <f t="shared" si="1"/>
        <v>7.4246128769356137</v>
      </c>
      <c r="L41" s="95">
        <v>2.44</v>
      </c>
      <c r="M41" s="96">
        <v>2.69</v>
      </c>
      <c r="N41" s="96">
        <v>1.78</v>
      </c>
      <c r="O41" s="96">
        <v>0.92</v>
      </c>
      <c r="P41" s="96">
        <v>1.08</v>
      </c>
      <c r="Q41" s="96">
        <v>0.66</v>
      </c>
      <c r="R41" s="96">
        <v>1.08</v>
      </c>
      <c r="S41" s="96">
        <v>0.9</v>
      </c>
      <c r="T41" s="97">
        <v>0.72</v>
      </c>
      <c r="U41" s="101">
        <f t="shared" si="0"/>
        <v>-6.1490970882982228E-2</v>
      </c>
    </row>
    <row r="42" spans="1:21" x14ac:dyDescent="0.2">
      <c r="A42" s="18" t="s">
        <v>40</v>
      </c>
      <c r="B42" s="21">
        <v>0.19</v>
      </c>
      <c r="C42" s="17">
        <v>0.21</v>
      </c>
      <c r="D42" s="17">
        <v>0.19</v>
      </c>
      <c r="E42" s="17">
        <v>0.16</v>
      </c>
      <c r="F42" s="17">
        <v>0.62</v>
      </c>
      <c r="G42" s="17">
        <v>0.11</v>
      </c>
      <c r="H42" s="17">
        <v>0.11</v>
      </c>
      <c r="I42" s="31">
        <v>0.11</v>
      </c>
      <c r="J42" s="45"/>
      <c r="K42" s="72">
        <f t="shared" si="1"/>
        <v>1.3934426229508194</v>
      </c>
      <c r="L42" s="95">
        <v>0.19</v>
      </c>
      <c r="M42" s="96">
        <v>0.21</v>
      </c>
      <c r="N42" s="96">
        <v>0.19</v>
      </c>
      <c r="O42" s="96">
        <v>0.16</v>
      </c>
      <c r="P42" s="96">
        <v>0.14000000000000001</v>
      </c>
      <c r="Q42" s="96">
        <v>0.11</v>
      </c>
      <c r="R42" s="96">
        <v>0.11</v>
      </c>
      <c r="S42" s="96">
        <v>0.11</v>
      </c>
      <c r="T42" s="97"/>
      <c r="U42" s="101"/>
    </row>
    <row r="43" spans="1:21" x14ac:dyDescent="0.2">
      <c r="A43" s="18" t="s">
        <v>41</v>
      </c>
      <c r="B43" s="22"/>
      <c r="C43" s="23">
        <v>0.01</v>
      </c>
      <c r="D43" s="23">
        <v>0.02</v>
      </c>
      <c r="E43" s="23">
        <v>0.03</v>
      </c>
      <c r="F43" s="23">
        <v>0.04</v>
      </c>
      <c r="G43" s="23">
        <v>0.1</v>
      </c>
      <c r="H43" s="23">
        <v>0.1</v>
      </c>
      <c r="I43" s="33">
        <v>0.09</v>
      </c>
      <c r="J43" s="46">
        <v>0.06</v>
      </c>
      <c r="K43" s="72">
        <f t="shared" si="1"/>
        <v>1</v>
      </c>
      <c r="L43" s="98"/>
      <c r="M43" s="99">
        <v>0.01</v>
      </c>
      <c r="N43" s="99">
        <v>0.02</v>
      </c>
      <c r="O43" s="99">
        <v>0.03</v>
      </c>
      <c r="P43" s="99">
        <v>0.04</v>
      </c>
      <c r="Q43" s="99">
        <v>0.1</v>
      </c>
      <c r="R43" s="99">
        <v>0.1</v>
      </c>
      <c r="S43" s="99">
        <v>0.09</v>
      </c>
      <c r="T43" s="100">
        <v>0.06</v>
      </c>
      <c r="U43" s="101"/>
    </row>
    <row r="44" spans="1:21" x14ac:dyDescent="0.2">
      <c r="A44" s="47" t="s">
        <v>191</v>
      </c>
      <c r="B44" s="81"/>
      <c r="C44" s="48"/>
      <c r="D44" s="48"/>
      <c r="E44" s="48"/>
      <c r="F44" s="48"/>
      <c r="G44" s="48"/>
      <c r="H44" s="48"/>
      <c r="I44" s="48"/>
      <c r="J44" s="49"/>
      <c r="K44" s="50"/>
      <c r="L44" s="89">
        <v>52.95</v>
      </c>
      <c r="M44" s="90">
        <v>49.04</v>
      </c>
      <c r="N44" s="90">
        <v>43.76</v>
      </c>
      <c r="O44" s="90">
        <v>131.74</v>
      </c>
      <c r="P44" s="90">
        <v>64.33</v>
      </c>
      <c r="Q44" s="90">
        <v>36.22</v>
      </c>
      <c r="R44" s="90">
        <v>37.9</v>
      </c>
      <c r="S44" s="90">
        <v>31.3</v>
      </c>
      <c r="T44" s="91">
        <v>37.99</v>
      </c>
      <c r="U44" s="102"/>
    </row>
    <row r="45" spans="1:21" x14ac:dyDescent="0.2">
      <c r="A45" s="82" t="s">
        <v>195</v>
      </c>
      <c r="B45" s="66"/>
      <c r="C45" s="66"/>
      <c r="D45" s="66"/>
      <c r="E45" s="66"/>
      <c r="F45" s="66"/>
      <c r="G45" s="66"/>
      <c r="H45" s="66"/>
      <c r="I45" s="66"/>
      <c r="J45" s="66"/>
      <c r="L45" s="42"/>
      <c r="M45" s="42"/>
      <c r="N45" s="42"/>
      <c r="O45" s="42"/>
      <c r="P45" s="42"/>
      <c r="Q45" s="42"/>
      <c r="R45" s="42"/>
      <c r="S45" s="42"/>
      <c r="T45" s="42"/>
    </row>
    <row r="46" spans="1:21" x14ac:dyDescent="0.2">
      <c r="A46" s="1" t="s">
        <v>72</v>
      </c>
      <c r="B46" s="4">
        <v>2012</v>
      </c>
      <c r="C46" s="4">
        <v>2013</v>
      </c>
      <c r="D46" s="4">
        <v>2014</v>
      </c>
      <c r="E46" s="4">
        <v>2015</v>
      </c>
      <c r="F46" s="4">
        <v>2016</v>
      </c>
      <c r="G46" s="4">
        <v>2017</v>
      </c>
      <c r="H46" s="4">
        <v>2018</v>
      </c>
      <c r="I46" s="34">
        <v>2019</v>
      </c>
      <c r="J46" s="35">
        <v>2020</v>
      </c>
    </row>
    <row r="47" spans="1:21" x14ac:dyDescent="0.2">
      <c r="A47" s="27" t="s">
        <v>140</v>
      </c>
      <c r="B47" s="36">
        <v>3691</v>
      </c>
      <c r="C47" s="36">
        <v>3926.1</v>
      </c>
      <c r="D47" s="36">
        <v>4401.8999999999996</v>
      </c>
      <c r="E47" s="36">
        <v>4632.8</v>
      </c>
      <c r="F47" s="36">
        <v>4644.5</v>
      </c>
      <c r="G47" s="36">
        <v>4895.8</v>
      </c>
      <c r="H47" s="36">
        <v>4585.2</v>
      </c>
      <c r="I47" s="31">
        <v>4851</v>
      </c>
      <c r="J47" s="31">
        <v>5344.3</v>
      </c>
    </row>
    <row r="48" spans="1:21" x14ac:dyDescent="0.2">
      <c r="A48" s="28" t="s">
        <v>141</v>
      </c>
      <c r="B48" s="3">
        <v>2253.1999999999998</v>
      </c>
      <c r="C48" s="3">
        <v>2775.9</v>
      </c>
      <c r="D48" s="3">
        <v>3541.7</v>
      </c>
      <c r="E48" s="3">
        <v>3963</v>
      </c>
      <c r="F48" s="3">
        <v>4236.8999999999996</v>
      </c>
      <c r="G48" s="3">
        <v>4563.5</v>
      </c>
      <c r="H48" s="3">
        <v>3899.7</v>
      </c>
      <c r="I48" s="31">
        <v>4506</v>
      </c>
      <c r="J48" s="31">
        <v>5780.7</v>
      </c>
    </row>
    <row r="49" spans="1:10" x14ac:dyDescent="0.2">
      <c r="A49" s="28" t="s">
        <v>120</v>
      </c>
      <c r="B49" s="3">
        <v>3102.4</v>
      </c>
      <c r="C49" s="3">
        <v>2734.3</v>
      </c>
      <c r="D49" s="3">
        <v>2146.3000000000002</v>
      </c>
      <c r="E49" s="3">
        <v>2068.1999999999998</v>
      </c>
      <c r="F49" s="3">
        <v>1743.2</v>
      </c>
      <c r="G49" s="3">
        <v>1915.3</v>
      </c>
      <c r="H49" s="3">
        <v>2271.3000000000002</v>
      </c>
      <c r="I49" s="31">
        <v>2028.5</v>
      </c>
      <c r="J49" s="31">
        <v>1760.9</v>
      </c>
    </row>
    <row r="50" spans="1:10" x14ac:dyDescent="0.2">
      <c r="A50" s="28" t="s">
        <v>121</v>
      </c>
      <c r="B50" s="3">
        <v>1601.5</v>
      </c>
      <c r="C50" s="3">
        <v>1493.7</v>
      </c>
      <c r="D50" s="3">
        <v>1279.9000000000001</v>
      </c>
      <c r="E50" s="3">
        <v>1402.1</v>
      </c>
      <c r="F50" s="3">
        <v>1342</v>
      </c>
      <c r="G50" s="3">
        <v>1516.7</v>
      </c>
      <c r="H50" s="3">
        <v>1673.2</v>
      </c>
      <c r="I50" s="31">
        <v>1548.5</v>
      </c>
      <c r="J50" s="31">
        <v>2132.1999999999998</v>
      </c>
    </row>
    <row r="51" spans="1:10" x14ac:dyDescent="0.2">
      <c r="A51" s="28" t="s">
        <v>122</v>
      </c>
      <c r="B51" s="3">
        <v>-63.1</v>
      </c>
      <c r="C51" s="3">
        <v>-90.4</v>
      </c>
      <c r="D51" s="3">
        <v>-6.2</v>
      </c>
      <c r="E51" s="3">
        <v>3.7</v>
      </c>
      <c r="F51" s="3">
        <v>6.4</v>
      </c>
      <c r="G51" s="3">
        <v>-66.2</v>
      </c>
      <c r="H51" s="3">
        <v>87.4</v>
      </c>
      <c r="I51" s="31">
        <v>-135</v>
      </c>
      <c r="J51" s="31">
        <v>-65.099999999999994</v>
      </c>
    </row>
    <row r="52" spans="1:10" x14ac:dyDescent="0.2">
      <c r="A52" s="29" t="s">
        <v>142</v>
      </c>
      <c r="B52" s="3">
        <v>3683.3</v>
      </c>
      <c r="C52" s="3">
        <v>3954</v>
      </c>
      <c r="D52" s="3">
        <v>4355.5</v>
      </c>
      <c r="E52" s="3">
        <v>4662</v>
      </c>
      <c r="F52" s="3">
        <v>4631</v>
      </c>
      <c r="G52" s="3">
        <v>4887.3</v>
      </c>
      <c r="H52" s="3">
        <v>4536.1000000000004</v>
      </c>
      <c r="I52" s="31">
        <v>4690.3</v>
      </c>
      <c r="J52" s="31">
        <v>5364.6</v>
      </c>
    </row>
    <row r="53" spans="1:10" x14ac:dyDescent="0.2">
      <c r="A53" s="28" t="s">
        <v>143</v>
      </c>
      <c r="B53" s="2"/>
      <c r="C53" s="2"/>
      <c r="D53" s="2"/>
      <c r="E53" s="2"/>
      <c r="F53" s="2"/>
      <c r="G53" s="2"/>
      <c r="H53" s="2"/>
      <c r="I53" s="32"/>
      <c r="J53" s="32"/>
    </row>
    <row r="54" spans="1:10" x14ac:dyDescent="0.2">
      <c r="A54" s="28" t="s">
        <v>144</v>
      </c>
      <c r="B54" s="3">
        <v>2</v>
      </c>
      <c r="C54" s="3">
        <v>2</v>
      </c>
      <c r="D54" s="3">
        <v>1.3</v>
      </c>
      <c r="E54" s="3">
        <v>0.9</v>
      </c>
      <c r="F54" s="3">
        <v>1</v>
      </c>
      <c r="G54" s="3">
        <v>1.3</v>
      </c>
      <c r="H54" s="3">
        <v>1.3</v>
      </c>
      <c r="I54" s="31">
        <v>1.2</v>
      </c>
      <c r="J54" s="31">
        <v>1.1000000000000001</v>
      </c>
    </row>
    <row r="55" spans="1:10" x14ac:dyDescent="0.2">
      <c r="A55" s="28" t="s">
        <v>145</v>
      </c>
      <c r="B55" s="3">
        <v>2241.6999999999998</v>
      </c>
      <c r="C55" s="3">
        <v>2421.1</v>
      </c>
      <c r="D55" s="3">
        <v>2835.7</v>
      </c>
      <c r="E55" s="3">
        <v>3133</v>
      </c>
      <c r="F55" s="3">
        <v>3035.4</v>
      </c>
      <c r="G55" s="3">
        <v>3043.7</v>
      </c>
      <c r="H55" s="3">
        <v>2688.2</v>
      </c>
      <c r="I55" s="31">
        <v>2612.5</v>
      </c>
      <c r="J55" s="31">
        <v>3262.3</v>
      </c>
    </row>
    <row r="56" spans="1:10" x14ac:dyDescent="0.2">
      <c r="A56" s="28" t="s">
        <v>146</v>
      </c>
      <c r="B56" s="3">
        <v>27.1</v>
      </c>
      <c r="C56" s="3">
        <v>59.5</v>
      </c>
      <c r="D56" s="3">
        <v>44.6</v>
      </c>
      <c r="E56" s="3">
        <v>53.5</v>
      </c>
      <c r="F56" s="3">
        <v>51.9</v>
      </c>
      <c r="G56" s="3">
        <v>43.2</v>
      </c>
      <c r="H56" s="3">
        <v>31.8</v>
      </c>
      <c r="I56" s="31">
        <v>31.8</v>
      </c>
      <c r="J56" s="31">
        <v>40.700000000000003</v>
      </c>
    </row>
    <row r="57" spans="1:10" x14ac:dyDescent="0.2">
      <c r="A57" s="28" t="s">
        <v>147</v>
      </c>
      <c r="B57" s="3">
        <v>1383.9</v>
      </c>
      <c r="C57" s="3">
        <v>1429</v>
      </c>
      <c r="D57" s="3">
        <v>1441.4</v>
      </c>
      <c r="E57" s="3">
        <v>1439.5</v>
      </c>
      <c r="F57" s="3">
        <v>1511.4</v>
      </c>
      <c r="G57" s="3">
        <v>1771.3</v>
      </c>
      <c r="H57" s="3">
        <v>1795.7</v>
      </c>
      <c r="I57" s="31">
        <v>2025.3</v>
      </c>
      <c r="J57" s="31">
        <v>2042</v>
      </c>
    </row>
    <row r="58" spans="1:10" x14ac:dyDescent="0.2">
      <c r="A58" s="28" t="s">
        <v>148</v>
      </c>
      <c r="B58" s="3">
        <v>8.6999999999999993</v>
      </c>
      <c r="C58" s="3">
        <v>19.100000000000001</v>
      </c>
      <c r="D58" s="3">
        <v>17.399999999999999</v>
      </c>
      <c r="E58" s="3">
        <v>19</v>
      </c>
      <c r="F58" s="3">
        <v>17.2</v>
      </c>
      <c r="G58" s="3">
        <v>15.1</v>
      </c>
      <c r="H58" s="3">
        <v>10.1</v>
      </c>
      <c r="I58" s="31">
        <v>10.199999999999999</v>
      </c>
      <c r="J58" s="31">
        <v>11.8</v>
      </c>
    </row>
    <row r="59" spans="1:10" x14ac:dyDescent="0.2">
      <c r="A59" s="28" t="s">
        <v>149</v>
      </c>
      <c r="B59" s="3">
        <v>19.899999999999999</v>
      </c>
      <c r="C59" s="3">
        <v>23.4</v>
      </c>
      <c r="D59" s="3">
        <v>15.1</v>
      </c>
      <c r="E59" s="3">
        <v>16.100000000000001</v>
      </c>
      <c r="F59" s="3">
        <v>14.1</v>
      </c>
      <c r="G59" s="3">
        <v>12.5</v>
      </c>
      <c r="H59" s="3">
        <v>9</v>
      </c>
      <c r="I59" s="31">
        <v>9.1999999999999993</v>
      </c>
      <c r="J59" s="31">
        <v>6.6</v>
      </c>
    </row>
    <row r="60" spans="1:10" x14ac:dyDescent="0.2">
      <c r="A60" s="28" t="s">
        <v>150</v>
      </c>
      <c r="B60" s="2"/>
      <c r="C60" s="2"/>
      <c r="D60" s="2"/>
      <c r="E60" s="2"/>
      <c r="F60" s="2"/>
      <c r="G60" s="2"/>
      <c r="H60" s="2"/>
      <c r="I60" s="32"/>
      <c r="J60" s="32"/>
    </row>
    <row r="61" spans="1:10" x14ac:dyDescent="0.2">
      <c r="A61" s="28" t="s">
        <v>151</v>
      </c>
      <c r="B61" s="2"/>
      <c r="C61" s="2"/>
      <c r="D61" s="2"/>
      <c r="E61" s="2"/>
      <c r="F61" s="2"/>
      <c r="G61" s="2"/>
      <c r="H61" s="2"/>
      <c r="I61" s="32"/>
      <c r="J61" s="32"/>
    </row>
    <row r="62" spans="1:10" x14ac:dyDescent="0.2">
      <c r="A62" s="28" t="s">
        <v>152</v>
      </c>
      <c r="B62" s="3">
        <v>2072.8000000000002</v>
      </c>
      <c r="C62" s="3">
        <v>2101.8000000000002</v>
      </c>
      <c r="D62" s="3">
        <v>2058</v>
      </c>
      <c r="E62" s="3">
        <v>2123.6999999999998</v>
      </c>
      <c r="F62" s="3">
        <v>2060.4</v>
      </c>
      <c r="G62" s="3">
        <v>2196.9</v>
      </c>
      <c r="H62" s="3">
        <v>2155.9</v>
      </c>
      <c r="I62" s="31">
        <v>2295.4</v>
      </c>
      <c r="J62" s="31">
        <v>2333</v>
      </c>
    </row>
    <row r="63" spans="1:10" x14ac:dyDescent="0.2">
      <c r="A63" s="28" t="s">
        <v>177</v>
      </c>
      <c r="B63" s="3">
        <v>631.20000000000005</v>
      </c>
      <c r="C63" s="3">
        <v>568.9</v>
      </c>
      <c r="D63" s="3">
        <v>538.20000000000005</v>
      </c>
      <c r="E63" s="3">
        <v>594.79999999999995</v>
      </c>
      <c r="F63" s="3">
        <v>464.8</v>
      </c>
      <c r="G63" s="3">
        <v>353.4</v>
      </c>
      <c r="H63" s="3">
        <v>308</v>
      </c>
      <c r="I63" s="31">
        <v>217.6</v>
      </c>
      <c r="J63" s="31">
        <v>230.7</v>
      </c>
    </row>
    <row r="64" spans="1:10" x14ac:dyDescent="0.2">
      <c r="A64" s="28" t="s">
        <v>154</v>
      </c>
      <c r="B64" s="2"/>
      <c r="C64" s="2"/>
      <c r="D64" s="2"/>
      <c r="E64" s="2"/>
      <c r="F64" s="2"/>
      <c r="G64" s="2"/>
      <c r="H64" s="2"/>
      <c r="I64" s="32"/>
      <c r="J64" s="32"/>
    </row>
    <row r="65" spans="1:10" x14ac:dyDescent="0.2">
      <c r="A65" s="28" t="s">
        <v>163</v>
      </c>
      <c r="B65" s="3">
        <v>1610.5</v>
      </c>
      <c r="C65" s="3">
        <v>1852.1</v>
      </c>
      <c r="D65" s="3">
        <v>2297.5</v>
      </c>
      <c r="E65" s="3">
        <v>2538.3000000000002</v>
      </c>
      <c r="F65" s="3">
        <v>2570.6999999999998</v>
      </c>
      <c r="G65" s="3">
        <v>2690.4</v>
      </c>
      <c r="H65" s="3">
        <v>2380.1999999999998</v>
      </c>
      <c r="I65" s="31">
        <v>2395</v>
      </c>
      <c r="J65" s="31">
        <v>3031.6</v>
      </c>
    </row>
    <row r="66" spans="1:10" x14ac:dyDescent="0.2">
      <c r="A66" s="28" t="s">
        <v>166</v>
      </c>
      <c r="B66" s="3">
        <v>43.1</v>
      </c>
      <c r="C66" s="3">
        <v>47.3</v>
      </c>
      <c r="D66" s="3">
        <v>35.6</v>
      </c>
      <c r="E66" s="3">
        <v>31.5</v>
      </c>
      <c r="F66" s="3">
        <v>31.1</v>
      </c>
      <c r="G66" s="3">
        <v>16.600000000000001</v>
      </c>
      <c r="H66" s="3">
        <v>15.1</v>
      </c>
      <c r="I66" s="31">
        <v>13.9</v>
      </c>
      <c r="J66" s="31">
        <v>29.4</v>
      </c>
    </row>
    <row r="67" spans="1:10" x14ac:dyDescent="0.2">
      <c r="A67" s="28" t="s">
        <v>178</v>
      </c>
      <c r="B67" s="3">
        <v>187.3</v>
      </c>
      <c r="C67" s="3">
        <v>167.2</v>
      </c>
      <c r="D67" s="3">
        <v>164.9</v>
      </c>
      <c r="E67" s="3">
        <v>165.1</v>
      </c>
      <c r="F67" s="3">
        <v>158.5</v>
      </c>
      <c r="G67" s="3">
        <v>67</v>
      </c>
      <c r="H67" s="3">
        <v>59.5</v>
      </c>
      <c r="I67" s="31">
        <v>60.2</v>
      </c>
      <c r="J67" s="31">
        <v>231.4</v>
      </c>
    </row>
    <row r="68" spans="1:10" x14ac:dyDescent="0.2">
      <c r="A68" s="28" t="s">
        <v>179</v>
      </c>
      <c r="B68" s="3">
        <v>1380</v>
      </c>
      <c r="C68" s="3">
        <v>1637.7</v>
      </c>
      <c r="D68" s="3">
        <v>2097</v>
      </c>
      <c r="E68" s="3">
        <v>2341.6</v>
      </c>
      <c r="F68" s="3">
        <v>2381.1</v>
      </c>
      <c r="G68" s="3">
        <v>2606.6999999999998</v>
      </c>
      <c r="H68" s="3">
        <v>2305.5</v>
      </c>
      <c r="I68" s="31">
        <v>2320.8000000000002</v>
      </c>
      <c r="J68" s="31">
        <v>2770.8</v>
      </c>
    </row>
    <row r="69" spans="1:10" x14ac:dyDescent="0.2">
      <c r="A69" s="28" t="s">
        <v>180</v>
      </c>
      <c r="B69" s="2"/>
      <c r="C69" s="2"/>
      <c r="D69" s="2"/>
      <c r="E69" s="2"/>
      <c r="F69" s="2"/>
      <c r="G69" s="2"/>
      <c r="H69" s="2"/>
      <c r="I69" s="32"/>
      <c r="J69" s="32"/>
    </row>
    <row r="70" spans="1:10" x14ac:dyDescent="0.2">
      <c r="A70" s="28" t="s">
        <v>165</v>
      </c>
      <c r="B70" s="2"/>
      <c r="C70" s="2"/>
      <c r="D70" s="2"/>
      <c r="E70" s="2"/>
      <c r="F70" s="2"/>
      <c r="G70" s="2"/>
      <c r="H70" s="2"/>
      <c r="I70" s="32"/>
      <c r="J70" s="32"/>
    </row>
    <row r="71" spans="1:10" x14ac:dyDescent="0.2">
      <c r="A71" s="30" t="s">
        <v>139</v>
      </c>
      <c r="B71" s="37">
        <v>7.7</v>
      </c>
      <c r="C71" s="37">
        <v>-27.8</v>
      </c>
      <c r="D71" s="37">
        <v>46.4</v>
      </c>
      <c r="E71" s="37">
        <v>-29.2</v>
      </c>
      <c r="F71" s="37">
        <v>13.5</v>
      </c>
      <c r="G71" s="37">
        <v>8.5</v>
      </c>
      <c r="H71" s="37">
        <v>49.1</v>
      </c>
      <c r="I71" s="33">
        <v>160.69999999999999</v>
      </c>
      <c r="J71" s="33">
        <v>-20.3</v>
      </c>
    </row>
  </sheetData>
  <mergeCells count="2">
    <mergeCell ref="B1:J1"/>
    <mergeCell ref="L1:T1"/>
  </mergeCells>
  <phoneticPr fontId="3" type="noConversion"/>
  <conditionalFormatting sqref="K3:K43">
    <cfRule type="cellIs" dxfId="5" priority="2" operator="greaterThan">
      <formula>1</formula>
    </cfRule>
  </conditionalFormatting>
  <conditionalFormatting sqref="U3:U4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1F648-D4A2-4CFE-AE41-2B60FD3B2DD8}">
  <sheetPr codeName="Sheet12"/>
  <dimension ref="A1:U61"/>
  <sheetViews>
    <sheetView zoomScale="85" zoomScaleNormal="85" workbookViewId="0">
      <selection activeCell="K33" sqref="K33"/>
    </sheetView>
  </sheetViews>
  <sheetFormatPr defaultRowHeight="14.25" x14ac:dyDescent="0.2"/>
  <cols>
    <col min="1" max="1" width="36.625" bestFit="1" customWidth="1"/>
    <col min="2" max="10" width="10.625" customWidth="1"/>
    <col min="11" max="20" width="11.125" customWidth="1"/>
    <col min="21" max="21" width="10" customWidth="1"/>
    <col min="250" max="250" width="28" customWidth="1"/>
    <col min="251" max="251" width="76" customWidth="1"/>
    <col min="252" max="255" width="14" customWidth="1"/>
    <col min="256" max="265" width="15" customWidth="1"/>
    <col min="506" max="506" width="28" customWidth="1"/>
    <col min="507" max="507" width="76" customWidth="1"/>
    <col min="508" max="511" width="14" customWidth="1"/>
    <col min="512" max="521" width="15" customWidth="1"/>
    <col min="762" max="762" width="28" customWidth="1"/>
    <col min="763" max="763" width="76" customWidth="1"/>
    <col min="764" max="767" width="14" customWidth="1"/>
    <col min="768" max="777" width="15" customWidth="1"/>
    <col min="1018" max="1018" width="28" customWidth="1"/>
    <col min="1019" max="1019" width="76" customWidth="1"/>
    <col min="1020" max="1023" width="14" customWidth="1"/>
    <col min="1024" max="1033" width="15" customWidth="1"/>
    <col min="1274" max="1274" width="28" customWidth="1"/>
    <col min="1275" max="1275" width="76" customWidth="1"/>
    <col min="1276" max="1279" width="14" customWidth="1"/>
    <col min="1280" max="1289" width="15" customWidth="1"/>
    <col min="1530" max="1530" width="28" customWidth="1"/>
    <col min="1531" max="1531" width="76" customWidth="1"/>
    <col min="1532" max="1535" width="14" customWidth="1"/>
    <col min="1536" max="1545" width="15" customWidth="1"/>
    <col min="1786" max="1786" width="28" customWidth="1"/>
    <col min="1787" max="1787" width="76" customWidth="1"/>
    <col min="1788" max="1791" width="14" customWidth="1"/>
    <col min="1792" max="1801" width="15" customWidth="1"/>
    <col min="2042" max="2042" width="28" customWidth="1"/>
    <col min="2043" max="2043" width="76" customWidth="1"/>
    <col min="2044" max="2047" width="14" customWidth="1"/>
    <col min="2048" max="2057" width="15" customWidth="1"/>
    <col min="2298" max="2298" width="28" customWidth="1"/>
    <col min="2299" max="2299" width="76" customWidth="1"/>
    <col min="2300" max="2303" width="14" customWidth="1"/>
    <col min="2304" max="2313" width="15" customWidth="1"/>
    <col min="2554" max="2554" width="28" customWidth="1"/>
    <col min="2555" max="2555" width="76" customWidth="1"/>
    <col min="2556" max="2559" width="14" customWidth="1"/>
    <col min="2560" max="2569" width="15" customWidth="1"/>
    <col min="2810" max="2810" width="28" customWidth="1"/>
    <col min="2811" max="2811" width="76" customWidth="1"/>
    <col min="2812" max="2815" width="14" customWidth="1"/>
    <col min="2816" max="2825" width="15" customWidth="1"/>
    <col min="3066" max="3066" width="28" customWidth="1"/>
    <col min="3067" max="3067" width="76" customWidth="1"/>
    <col min="3068" max="3071" width="14" customWidth="1"/>
    <col min="3072" max="3081" width="15" customWidth="1"/>
    <col min="3322" max="3322" width="28" customWidth="1"/>
    <col min="3323" max="3323" width="76" customWidth="1"/>
    <col min="3324" max="3327" width="14" customWidth="1"/>
    <col min="3328" max="3337" width="15" customWidth="1"/>
    <col min="3578" max="3578" width="28" customWidth="1"/>
    <col min="3579" max="3579" width="76" customWidth="1"/>
    <col min="3580" max="3583" width="14" customWidth="1"/>
    <col min="3584" max="3593" width="15" customWidth="1"/>
    <col min="3834" max="3834" width="28" customWidth="1"/>
    <col min="3835" max="3835" width="76" customWidth="1"/>
    <col min="3836" max="3839" width="14" customWidth="1"/>
    <col min="3840" max="3849" width="15" customWidth="1"/>
    <col min="4090" max="4090" width="28" customWidth="1"/>
    <col min="4091" max="4091" width="76" customWidth="1"/>
    <col min="4092" max="4095" width="14" customWidth="1"/>
    <col min="4096" max="4105" width="15" customWidth="1"/>
    <col min="4346" max="4346" width="28" customWidth="1"/>
    <col min="4347" max="4347" width="76" customWidth="1"/>
    <col min="4348" max="4351" width="14" customWidth="1"/>
    <col min="4352" max="4361" width="15" customWidth="1"/>
    <col min="4602" max="4602" width="28" customWidth="1"/>
    <col min="4603" max="4603" width="76" customWidth="1"/>
    <col min="4604" max="4607" width="14" customWidth="1"/>
    <col min="4608" max="4617" width="15" customWidth="1"/>
    <col min="4858" max="4858" width="28" customWidth="1"/>
    <col min="4859" max="4859" width="76" customWidth="1"/>
    <col min="4860" max="4863" width="14" customWidth="1"/>
    <col min="4864" max="4873" width="15" customWidth="1"/>
    <col min="5114" max="5114" width="28" customWidth="1"/>
    <col min="5115" max="5115" width="76" customWidth="1"/>
    <col min="5116" max="5119" width="14" customWidth="1"/>
    <col min="5120" max="5129" width="15" customWidth="1"/>
    <col min="5370" max="5370" width="28" customWidth="1"/>
    <col min="5371" max="5371" width="76" customWidth="1"/>
    <col min="5372" max="5375" width="14" customWidth="1"/>
    <col min="5376" max="5385" width="15" customWidth="1"/>
    <col min="5626" max="5626" width="28" customWidth="1"/>
    <col min="5627" max="5627" width="76" customWidth="1"/>
    <col min="5628" max="5631" width="14" customWidth="1"/>
    <col min="5632" max="5641" width="15" customWidth="1"/>
    <col min="5882" max="5882" width="28" customWidth="1"/>
    <col min="5883" max="5883" width="76" customWidth="1"/>
    <col min="5884" max="5887" width="14" customWidth="1"/>
    <col min="5888" max="5897" width="15" customWidth="1"/>
    <col min="6138" max="6138" width="28" customWidth="1"/>
    <col min="6139" max="6139" width="76" customWidth="1"/>
    <col min="6140" max="6143" width="14" customWidth="1"/>
    <col min="6144" max="6153" width="15" customWidth="1"/>
    <col min="6394" max="6394" width="28" customWidth="1"/>
    <col min="6395" max="6395" width="76" customWidth="1"/>
    <col min="6396" max="6399" width="14" customWidth="1"/>
    <col min="6400" max="6409" width="15" customWidth="1"/>
    <col min="6650" max="6650" width="28" customWidth="1"/>
    <col min="6651" max="6651" width="76" customWidth="1"/>
    <col min="6652" max="6655" width="14" customWidth="1"/>
    <col min="6656" max="6665" width="15" customWidth="1"/>
    <col min="6906" max="6906" width="28" customWidth="1"/>
    <col min="6907" max="6907" width="76" customWidth="1"/>
    <col min="6908" max="6911" width="14" customWidth="1"/>
    <col min="6912" max="6921" width="15" customWidth="1"/>
    <col min="7162" max="7162" width="28" customWidth="1"/>
    <col min="7163" max="7163" width="76" customWidth="1"/>
    <col min="7164" max="7167" width="14" customWidth="1"/>
    <col min="7168" max="7177" width="15" customWidth="1"/>
    <col min="7418" max="7418" width="28" customWidth="1"/>
    <col min="7419" max="7419" width="76" customWidth="1"/>
    <col min="7420" max="7423" width="14" customWidth="1"/>
    <col min="7424" max="7433" width="15" customWidth="1"/>
    <col min="7674" max="7674" width="28" customWidth="1"/>
    <col min="7675" max="7675" width="76" customWidth="1"/>
    <col min="7676" max="7679" width="14" customWidth="1"/>
    <col min="7680" max="7689" width="15" customWidth="1"/>
    <col min="7930" max="7930" width="28" customWidth="1"/>
    <col min="7931" max="7931" width="76" customWidth="1"/>
    <col min="7932" max="7935" width="14" customWidth="1"/>
    <col min="7936" max="7945" width="15" customWidth="1"/>
    <col min="8186" max="8186" width="28" customWidth="1"/>
    <col min="8187" max="8187" width="76" customWidth="1"/>
    <col min="8188" max="8191" width="14" customWidth="1"/>
    <col min="8192" max="8201" width="15" customWidth="1"/>
    <col min="8442" max="8442" width="28" customWidth="1"/>
    <col min="8443" max="8443" width="76" customWidth="1"/>
    <col min="8444" max="8447" width="14" customWidth="1"/>
    <col min="8448" max="8457" width="15" customWidth="1"/>
    <col min="8698" max="8698" width="28" customWidth="1"/>
    <col min="8699" max="8699" width="76" customWidth="1"/>
    <col min="8700" max="8703" width="14" customWidth="1"/>
    <col min="8704" max="8713" width="15" customWidth="1"/>
    <col min="8954" max="8954" width="28" customWidth="1"/>
    <col min="8955" max="8955" width="76" customWidth="1"/>
    <col min="8956" max="8959" width="14" customWidth="1"/>
    <col min="8960" max="8969" width="15" customWidth="1"/>
    <col min="9210" max="9210" width="28" customWidth="1"/>
    <col min="9211" max="9211" width="76" customWidth="1"/>
    <col min="9212" max="9215" width="14" customWidth="1"/>
    <col min="9216" max="9225" width="15" customWidth="1"/>
    <col min="9466" max="9466" width="28" customWidth="1"/>
    <col min="9467" max="9467" width="76" customWidth="1"/>
    <col min="9468" max="9471" width="14" customWidth="1"/>
    <col min="9472" max="9481" width="15" customWidth="1"/>
    <col min="9722" max="9722" width="28" customWidth="1"/>
    <col min="9723" max="9723" width="76" customWidth="1"/>
    <col min="9724" max="9727" width="14" customWidth="1"/>
    <col min="9728" max="9737" width="15" customWidth="1"/>
    <col min="9978" max="9978" width="28" customWidth="1"/>
    <col min="9979" max="9979" width="76" customWidth="1"/>
    <col min="9980" max="9983" width="14" customWidth="1"/>
    <col min="9984" max="9993" width="15" customWidth="1"/>
    <col min="10234" max="10234" width="28" customWidth="1"/>
    <col min="10235" max="10235" width="76" customWidth="1"/>
    <col min="10236" max="10239" width="14" customWidth="1"/>
    <col min="10240" max="10249" width="15" customWidth="1"/>
    <col min="10490" max="10490" width="28" customWidth="1"/>
    <col min="10491" max="10491" width="76" customWidth="1"/>
    <col min="10492" max="10495" width="14" customWidth="1"/>
    <col min="10496" max="10505" width="15" customWidth="1"/>
    <col min="10746" max="10746" width="28" customWidth="1"/>
    <col min="10747" max="10747" width="76" customWidth="1"/>
    <col min="10748" max="10751" width="14" customWidth="1"/>
    <col min="10752" max="10761" width="15" customWidth="1"/>
    <col min="11002" max="11002" width="28" customWidth="1"/>
    <col min="11003" max="11003" width="76" customWidth="1"/>
    <col min="11004" max="11007" width="14" customWidth="1"/>
    <col min="11008" max="11017" width="15" customWidth="1"/>
    <col min="11258" max="11258" width="28" customWidth="1"/>
    <col min="11259" max="11259" width="76" customWidth="1"/>
    <col min="11260" max="11263" width="14" customWidth="1"/>
    <col min="11264" max="11273" width="15" customWidth="1"/>
    <col min="11514" max="11514" width="28" customWidth="1"/>
    <col min="11515" max="11515" width="76" customWidth="1"/>
    <col min="11516" max="11519" width="14" customWidth="1"/>
    <col min="11520" max="11529" width="15" customWidth="1"/>
    <col min="11770" max="11770" width="28" customWidth="1"/>
    <col min="11771" max="11771" width="76" customWidth="1"/>
    <col min="11772" max="11775" width="14" customWidth="1"/>
    <col min="11776" max="11785" width="15" customWidth="1"/>
    <col min="12026" max="12026" width="28" customWidth="1"/>
    <col min="12027" max="12027" width="76" customWidth="1"/>
    <col min="12028" max="12031" width="14" customWidth="1"/>
    <col min="12032" max="12041" width="15" customWidth="1"/>
    <col min="12282" max="12282" width="28" customWidth="1"/>
    <col min="12283" max="12283" width="76" customWidth="1"/>
    <col min="12284" max="12287" width="14" customWidth="1"/>
    <col min="12288" max="12297" width="15" customWidth="1"/>
    <col min="12538" max="12538" width="28" customWidth="1"/>
    <col min="12539" max="12539" width="76" customWidth="1"/>
    <col min="12540" max="12543" width="14" customWidth="1"/>
    <col min="12544" max="12553" width="15" customWidth="1"/>
    <col min="12794" max="12794" width="28" customWidth="1"/>
    <col min="12795" max="12795" width="76" customWidth="1"/>
    <col min="12796" max="12799" width="14" customWidth="1"/>
    <col min="12800" max="12809" width="15" customWidth="1"/>
    <col min="13050" max="13050" width="28" customWidth="1"/>
    <col min="13051" max="13051" width="76" customWidth="1"/>
    <col min="13052" max="13055" width="14" customWidth="1"/>
    <col min="13056" max="13065" width="15" customWidth="1"/>
    <col min="13306" max="13306" width="28" customWidth="1"/>
    <col min="13307" max="13307" width="76" customWidth="1"/>
    <col min="13308" max="13311" width="14" customWidth="1"/>
    <col min="13312" max="13321" width="15" customWidth="1"/>
    <col min="13562" max="13562" width="28" customWidth="1"/>
    <col min="13563" max="13563" width="76" customWidth="1"/>
    <col min="13564" max="13567" width="14" customWidth="1"/>
    <col min="13568" max="13577" width="15" customWidth="1"/>
    <col min="13818" max="13818" width="28" customWidth="1"/>
    <col min="13819" max="13819" width="76" customWidth="1"/>
    <col min="13820" max="13823" width="14" customWidth="1"/>
    <col min="13824" max="13833" width="15" customWidth="1"/>
    <col min="14074" max="14074" width="28" customWidth="1"/>
    <col min="14075" max="14075" width="76" customWidth="1"/>
    <col min="14076" max="14079" width="14" customWidth="1"/>
    <col min="14080" max="14089" width="15" customWidth="1"/>
    <col min="14330" max="14330" width="28" customWidth="1"/>
    <col min="14331" max="14331" width="76" customWidth="1"/>
    <col min="14332" max="14335" width="14" customWidth="1"/>
    <col min="14336" max="14345" width="15" customWidth="1"/>
    <col min="14586" max="14586" width="28" customWidth="1"/>
    <col min="14587" max="14587" width="76" customWidth="1"/>
    <col min="14588" max="14591" width="14" customWidth="1"/>
    <col min="14592" max="14601" width="15" customWidth="1"/>
    <col min="14842" max="14842" width="28" customWidth="1"/>
    <col min="14843" max="14843" width="76" customWidth="1"/>
    <col min="14844" max="14847" width="14" customWidth="1"/>
    <col min="14848" max="14857" width="15" customWidth="1"/>
    <col min="15098" max="15098" width="28" customWidth="1"/>
    <col min="15099" max="15099" width="76" customWidth="1"/>
    <col min="15100" max="15103" width="14" customWidth="1"/>
    <col min="15104" max="15113" width="15" customWidth="1"/>
    <col min="15354" max="15354" width="28" customWidth="1"/>
    <col min="15355" max="15355" width="76" customWidth="1"/>
    <col min="15356" max="15359" width="14" customWidth="1"/>
    <col min="15360" max="15369" width="15" customWidth="1"/>
    <col min="15610" max="15610" width="28" customWidth="1"/>
    <col min="15611" max="15611" width="76" customWidth="1"/>
    <col min="15612" max="15615" width="14" customWidth="1"/>
    <col min="15616" max="15625" width="15" customWidth="1"/>
    <col min="15866" max="15866" width="28" customWidth="1"/>
    <col min="15867" max="15867" width="76" customWidth="1"/>
    <col min="15868" max="15871" width="14" customWidth="1"/>
    <col min="15872" max="15881" width="15" customWidth="1"/>
    <col min="16122" max="16122" width="28" customWidth="1"/>
    <col min="16123" max="16123" width="76" customWidth="1"/>
    <col min="16124" max="16127" width="14" customWidth="1"/>
    <col min="16128" max="16137" width="15" customWidth="1"/>
  </cols>
  <sheetData>
    <row r="1" spans="1:21" x14ac:dyDescent="0.2">
      <c r="B1" s="253" t="s">
        <v>189</v>
      </c>
      <c r="C1" s="253"/>
      <c r="D1" s="253"/>
      <c r="E1" s="253"/>
      <c r="F1" s="253"/>
      <c r="G1" s="253"/>
      <c r="H1" s="253"/>
      <c r="I1" s="253"/>
      <c r="J1" s="253"/>
      <c r="L1" s="253" t="s">
        <v>190</v>
      </c>
      <c r="M1" s="253"/>
      <c r="N1" s="253"/>
      <c r="O1" s="253"/>
      <c r="P1" s="253"/>
      <c r="Q1" s="253"/>
      <c r="R1" s="253"/>
      <c r="S1" s="253"/>
      <c r="T1" s="253"/>
    </row>
    <row r="2" spans="1:21" x14ac:dyDescent="0.2">
      <c r="A2" s="6" t="s">
        <v>0</v>
      </c>
      <c r="B2" s="4">
        <v>2012</v>
      </c>
      <c r="C2" s="4">
        <v>2013</v>
      </c>
      <c r="D2" s="4">
        <v>2014</v>
      </c>
      <c r="E2" s="4">
        <v>2015</v>
      </c>
      <c r="F2" s="4">
        <v>2016</v>
      </c>
      <c r="G2" s="4">
        <v>2017</v>
      </c>
      <c r="H2" s="4">
        <v>2018</v>
      </c>
      <c r="I2" s="34">
        <v>2019</v>
      </c>
      <c r="J2" s="35">
        <v>2020</v>
      </c>
      <c r="K2" s="40" t="s">
        <v>188</v>
      </c>
      <c r="L2" s="60">
        <v>2012</v>
      </c>
      <c r="M2" s="60">
        <v>2013</v>
      </c>
      <c r="N2" s="60">
        <v>2014</v>
      </c>
      <c r="O2" s="60">
        <v>2015</v>
      </c>
      <c r="P2" s="60">
        <v>2016</v>
      </c>
      <c r="Q2" s="60">
        <v>2017</v>
      </c>
      <c r="R2" s="60">
        <v>2018</v>
      </c>
      <c r="S2" s="61">
        <v>2019</v>
      </c>
      <c r="T2" s="61">
        <v>2020</v>
      </c>
      <c r="U2" s="6"/>
    </row>
    <row r="3" spans="1:21" x14ac:dyDescent="0.2">
      <c r="A3" s="18" t="s">
        <v>2</v>
      </c>
      <c r="B3" s="25">
        <v>11.48</v>
      </c>
      <c r="C3" s="26">
        <v>9.5</v>
      </c>
      <c r="D3" s="26">
        <v>12.68</v>
      </c>
      <c r="E3" s="26">
        <v>14.42</v>
      </c>
      <c r="F3" s="26">
        <v>17.2</v>
      </c>
      <c r="G3" s="26">
        <v>20.149999999999999</v>
      </c>
      <c r="H3" s="26">
        <v>20.86</v>
      </c>
      <c r="I3" s="43">
        <v>24.63</v>
      </c>
      <c r="J3" s="44">
        <v>19.41</v>
      </c>
      <c r="K3" s="72">
        <f>SUM(B3:J3)/SUM(L3:T3)</f>
        <v>1.8538660747317799</v>
      </c>
      <c r="L3" s="92">
        <v>7.84</v>
      </c>
      <c r="M3" s="93">
        <v>4.25</v>
      </c>
      <c r="N3" s="93">
        <v>5.95</v>
      </c>
      <c r="O3" s="93">
        <v>7.14</v>
      </c>
      <c r="P3" s="93">
        <v>8.6199999999999992</v>
      </c>
      <c r="Q3" s="93">
        <v>11.58</v>
      </c>
      <c r="R3" s="93">
        <v>12.7</v>
      </c>
      <c r="S3" s="93">
        <v>14.35</v>
      </c>
      <c r="T3" s="94">
        <v>8.66</v>
      </c>
      <c r="U3" s="101">
        <f t="shared" ref="U3:U41" si="0">CORREL(L$44:T$44,L3:T3)</f>
        <v>-0.71743006877723614</v>
      </c>
    </row>
    <row r="4" spans="1:21" x14ac:dyDescent="0.2">
      <c r="A4" s="18" t="s">
        <v>3</v>
      </c>
      <c r="B4" s="21">
        <v>127.94</v>
      </c>
      <c r="C4" s="17">
        <v>138.22999999999999</v>
      </c>
      <c r="D4" s="17">
        <v>147.26</v>
      </c>
      <c r="E4" s="17">
        <v>143.06</v>
      </c>
      <c r="F4" s="17">
        <v>132.63</v>
      </c>
      <c r="G4" s="17">
        <v>141.41999999999999</v>
      </c>
      <c r="H4" s="17">
        <v>157.01</v>
      </c>
      <c r="I4" s="31">
        <v>154.97</v>
      </c>
      <c r="J4" s="45">
        <v>156.69999999999999</v>
      </c>
      <c r="K4" s="72">
        <f t="shared" ref="K4:K43" si="1">SUM(B4:J4)/SUM(L4:T4)</f>
        <v>1.1978778995936854</v>
      </c>
      <c r="L4" s="95">
        <v>103.14617879049044</v>
      </c>
      <c r="M4" s="96">
        <v>116.55518203325418</v>
      </c>
      <c r="N4" s="96">
        <v>124.13</v>
      </c>
      <c r="O4" s="96">
        <v>123.39</v>
      </c>
      <c r="P4" s="96">
        <v>112.99</v>
      </c>
      <c r="Q4" s="96">
        <v>118.97</v>
      </c>
      <c r="R4" s="96">
        <v>126.55</v>
      </c>
      <c r="S4" s="96">
        <v>132.38</v>
      </c>
      <c r="T4" s="97">
        <v>126.49</v>
      </c>
      <c r="U4" s="101">
        <f t="shared" si="0"/>
        <v>-0.50819410778506224</v>
      </c>
    </row>
    <row r="5" spans="1:21" x14ac:dyDescent="0.2">
      <c r="A5" s="18" t="s">
        <v>4</v>
      </c>
      <c r="B5" s="21">
        <v>0.03</v>
      </c>
      <c r="C5" s="17">
        <v>0.02</v>
      </c>
      <c r="D5" s="17">
        <v>0.02</v>
      </c>
      <c r="E5" s="17">
        <v>0.01</v>
      </c>
      <c r="F5" s="17">
        <v>0.01</v>
      </c>
      <c r="G5" s="10"/>
      <c r="H5" s="17">
        <v>0.01</v>
      </c>
      <c r="I5" s="31">
        <v>0.03</v>
      </c>
      <c r="J5" s="45">
        <v>0.06</v>
      </c>
      <c r="K5" s="72">
        <f t="shared" si="1"/>
        <v>1.098880516977061</v>
      </c>
      <c r="L5" s="95">
        <v>3.1119552000000005E-2</v>
      </c>
      <c r="M5" s="96">
        <v>2.1783686400000002E-2</v>
      </c>
      <c r="N5" s="96">
        <v>0.02</v>
      </c>
      <c r="O5" s="96">
        <v>0.01</v>
      </c>
      <c r="P5" s="96">
        <v>0.01</v>
      </c>
      <c r="Q5" s="96"/>
      <c r="R5" s="96">
        <v>0.01</v>
      </c>
      <c r="S5" s="96">
        <v>0.02</v>
      </c>
      <c r="T5" s="97">
        <v>0.05</v>
      </c>
      <c r="U5" s="101">
        <f t="shared" si="0"/>
        <v>0.14353293951839816</v>
      </c>
    </row>
    <row r="6" spans="1:21" x14ac:dyDescent="0.2">
      <c r="A6" s="18" t="s">
        <v>5</v>
      </c>
      <c r="B6" s="15"/>
      <c r="C6" s="17">
        <v>0.01</v>
      </c>
      <c r="D6" s="17">
        <v>0.64</v>
      </c>
      <c r="E6" s="17">
        <v>1.05</v>
      </c>
      <c r="F6" s="17">
        <v>0.08</v>
      </c>
      <c r="G6" s="17">
        <v>0.17</v>
      </c>
      <c r="H6" s="17">
        <v>0.5</v>
      </c>
      <c r="I6" s="31">
        <v>0.66</v>
      </c>
      <c r="J6" s="45">
        <v>0.83</v>
      </c>
      <c r="K6" s="72">
        <f t="shared" si="1"/>
        <v>1</v>
      </c>
      <c r="L6" s="95"/>
      <c r="M6" s="96">
        <v>0.01</v>
      </c>
      <c r="N6" s="96">
        <v>0.64</v>
      </c>
      <c r="O6" s="96">
        <v>1.05</v>
      </c>
      <c r="P6" s="96">
        <v>0.08</v>
      </c>
      <c r="Q6" s="96">
        <v>0.17</v>
      </c>
      <c r="R6" s="96">
        <v>0.5</v>
      </c>
      <c r="S6" s="96">
        <v>0.66</v>
      </c>
      <c r="T6" s="97">
        <v>0.83</v>
      </c>
      <c r="U6" s="101">
        <f t="shared" si="0"/>
        <v>-5.5461711776774975E-2</v>
      </c>
    </row>
    <row r="7" spans="1:21" x14ac:dyDescent="0.2">
      <c r="A7" s="18" t="s">
        <v>6</v>
      </c>
      <c r="B7" s="21">
        <v>0.54</v>
      </c>
      <c r="C7" s="17">
        <v>0.08</v>
      </c>
      <c r="D7" s="17">
        <v>7.0000000000000007E-2</v>
      </c>
      <c r="E7" s="17">
        <v>0.12</v>
      </c>
      <c r="F7" s="17">
        <v>0.18</v>
      </c>
      <c r="G7" s="17">
        <v>0.39</v>
      </c>
      <c r="H7" s="17">
        <v>1.03</v>
      </c>
      <c r="I7" s="31">
        <v>1.64</v>
      </c>
      <c r="J7" s="45">
        <v>3.24</v>
      </c>
      <c r="K7" s="72">
        <f t="shared" si="1"/>
        <v>2.7931034482758621</v>
      </c>
      <c r="L7" s="95">
        <v>0.05</v>
      </c>
      <c r="M7" s="96">
        <v>0.04</v>
      </c>
      <c r="N7" s="96">
        <v>0.03</v>
      </c>
      <c r="O7" s="96">
        <v>0.08</v>
      </c>
      <c r="P7" s="96">
        <v>0.15</v>
      </c>
      <c r="Q7" s="96">
        <v>0.32</v>
      </c>
      <c r="R7" s="96">
        <v>0.48</v>
      </c>
      <c r="S7" s="96">
        <v>0.62</v>
      </c>
      <c r="T7" s="97">
        <v>0.84</v>
      </c>
      <c r="U7" s="101">
        <f t="shared" si="0"/>
        <v>-0.68013822765710097</v>
      </c>
    </row>
    <row r="8" spans="1:21" x14ac:dyDescent="0.2">
      <c r="A8" s="18" t="s">
        <v>7</v>
      </c>
      <c r="B8" s="21">
        <v>8.51</v>
      </c>
      <c r="C8" s="17">
        <v>8.25</v>
      </c>
      <c r="D8" s="17">
        <v>6.12</v>
      </c>
      <c r="E8" s="17">
        <v>4.49</v>
      </c>
      <c r="F8" s="17">
        <v>3.46</v>
      </c>
      <c r="G8" s="17">
        <v>2.64</v>
      </c>
      <c r="H8" s="17">
        <v>4.32</v>
      </c>
      <c r="I8" s="31">
        <v>4.66</v>
      </c>
      <c r="J8" s="45">
        <v>4.26</v>
      </c>
      <c r="K8" s="72">
        <f t="shared" si="1"/>
        <v>2.2975897688145599</v>
      </c>
      <c r="L8" s="95">
        <v>2.2000000000000002</v>
      </c>
      <c r="M8" s="96">
        <v>2.57</v>
      </c>
      <c r="N8" s="96">
        <v>2.2999999999999998</v>
      </c>
      <c r="O8" s="96">
        <v>2.04</v>
      </c>
      <c r="P8" s="96">
        <v>2.08</v>
      </c>
      <c r="Q8" s="96">
        <v>1.87</v>
      </c>
      <c r="R8" s="96">
        <v>1.92</v>
      </c>
      <c r="S8" s="96">
        <v>2.38</v>
      </c>
      <c r="T8" s="97">
        <v>2.97</v>
      </c>
      <c r="U8" s="101">
        <f t="shared" si="0"/>
        <v>0.23055169340659284</v>
      </c>
    </row>
    <row r="9" spans="1:21" x14ac:dyDescent="0.2">
      <c r="A9" s="18" t="s">
        <v>8</v>
      </c>
      <c r="B9" s="15"/>
      <c r="C9" s="10"/>
      <c r="D9" s="10"/>
      <c r="E9" s="10"/>
      <c r="F9" s="10"/>
      <c r="G9" s="10"/>
      <c r="H9" s="10"/>
      <c r="I9" s="32"/>
      <c r="J9" s="58"/>
      <c r="K9" s="72" t="e">
        <f t="shared" si="1"/>
        <v>#DIV/0!</v>
      </c>
      <c r="L9" s="95"/>
      <c r="M9" s="96"/>
      <c r="N9" s="96"/>
      <c r="O9" s="96"/>
      <c r="P9" s="96"/>
      <c r="Q9" s="96"/>
      <c r="R9" s="96"/>
      <c r="S9" s="96"/>
      <c r="T9" s="97"/>
      <c r="U9" s="101" t="e">
        <f t="shared" si="0"/>
        <v>#DIV/0!</v>
      </c>
    </row>
    <row r="10" spans="1:21" x14ac:dyDescent="0.2">
      <c r="A10" s="18" t="s">
        <v>9</v>
      </c>
      <c r="B10" s="21">
        <v>1.62</v>
      </c>
      <c r="C10" s="17">
        <v>2.19</v>
      </c>
      <c r="D10" s="17">
        <v>2.99</v>
      </c>
      <c r="E10" s="17">
        <v>5.72</v>
      </c>
      <c r="F10" s="17">
        <v>9.89</v>
      </c>
      <c r="G10" s="17">
        <v>16.97</v>
      </c>
      <c r="H10" s="17">
        <v>21.33</v>
      </c>
      <c r="I10" s="31">
        <v>31.51</v>
      </c>
      <c r="J10" s="45">
        <v>30.4</v>
      </c>
      <c r="K10" s="72">
        <f t="shared" si="1"/>
        <v>5.6932689370355991</v>
      </c>
      <c r="L10" s="95">
        <v>0.98463903911999995</v>
      </c>
      <c r="M10" s="96">
        <v>1.21307529619584</v>
      </c>
      <c r="N10" s="96">
        <v>1.31</v>
      </c>
      <c r="O10" s="96">
        <v>1.52</v>
      </c>
      <c r="P10" s="96">
        <v>2.02</v>
      </c>
      <c r="Q10" s="96">
        <v>2.87</v>
      </c>
      <c r="R10" s="96">
        <v>3.56</v>
      </c>
      <c r="S10" s="96">
        <v>3.86</v>
      </c>
      <c r="T10" s="97">
        <v>4.2</v>
      </c>
      <c r="U10" s="101">
        <f t="shared" si="0"/>
        <v>-0.8037967526848141</v>
      </c>
    </row>
    <row r="11" spans="1:21" x14ac:dyDescent="0.2">
      <c r="A11" s="18" t="s">
        <v>10</v>
      </c>
      <c r="B11" s="21">
        <v>6.1</v>
      </c>
      <c r="C11" s="17">
        <v>7.32</v>
      </c>
      <c r="D11" s="17">
        <v>8.36</v>
      </c>
      <c r="E11" s="17">
        <v>9.8699999999999992</v>
      </c>
      <c r="F11" s="17">
        <v>14.13</v>
      </c>
      <c r="G11" s="17">
        <v>17.53</v>
      </c>
      <c r="H11" s="17">
        <v>19.66</v>
      </c>
      <c r="I11" s="31">
        <v>24.34</v>
      </c>
      <c r="J11" s="45">
        <v>26.44</v>
      </c>
      <c r="K11" s="72">
        <f t="shared" si="1"/>
        <v>1.6282368998568451</v>
      </c>
      <c r="L11" s="95">
        <v>4.884957</v>
      </c>
      <c r="M11" s="96">
        <v>5.5791093896999993</v>
      </c>
      <c r="N11" s="96">
        <v>6.11</v>
      </c>
      <c r="O11" s="96">
        <v>7.56</v>
      </c>
      <c r="P11" s="96">
        <v>9.06</v>
      </c>
      <c r="Q11" s="96">
        <v>10.38</v>
      </c>
      <c r="R11" s="96">
        <v>11.83</v>
      </c>
      <c r="S11" s="96">
        <v>12.87</v>
      </c>
      <c r="T11" s="97">
        <v>13.87</v>
      </c>
      <c r="U11" s="101">
        <f t="shared" si="0"/>
        <v>-0.84566072531038061</v>
      </c>
    </row>
    <row r="12" spans="1:21" x14ac:dyDescent="0.2">
      <c r="A12" s="18" t="s">
        <v>11</v>
      </c>
      <c r="B12" s="21">
        <v>3.43</v>
      </c>
      <c r="C12" s="17">
        <v>4.25</v>
      </c>
      <c r="D12" s="17">
        <v>5.43</v>
      </c>
      <c r="E12" s="17">
        <v>6.19</v>
      </c>
      <c r="F12" s="17">
        <v>8.49</v>
      </c>
      <c r="G12" s="17">
        <v>10.87</v>
      </c>
      <c r="H12" s="17">
        <v>15.06</v>
      </c>
      <c r="I12" s="31">
        <v>16.649999999999999</v>
      </c>
      <c r="J12" s="45">
        <v>14.89</v>
      </c>
      <c r="K12" s="72">
        <f t="shared" si="1"/>
        <v>1.4224082743127029</v>
      </c>
      <c r="L12" s="95">
        <v>3.2958787679999992</v>
      </c>
      <c r="M12" s="96">
        <v>3.9847174305119992</v>
      </c>
      <c r="N12" s="96">
        <v>4.62</v>
      </c>
      <c r="O12" s="96">
        <v>5.17</v>
      </c>
      <c r="P12" s="96">
        <v>6.29</v>
      </c>
      <c r="Q12" s="96">
        <v>7.54</v>
      </c>
      <c r="R12" s="96">
        <v>9.15</v>
      </c>
      <c r="S12" s="96">
        <v>9.92</v>
      </c>
      <c r="T12" s="97">
        <v>9.9700000000000006</v>
      </c>
      <c r="U12" s="101">
        <f t="shared" si="0"/>
        <v>-0.828653576101818</v>
      </c>
    </row>
    <row r="13" spans="1:21" x14ac:dyDescent="0.2">
      <c r="A13" s="18" t="s">
        <v>12</v>
      </c>
      <c r="B13" s="21">
        <v>1.74</v>
      </c>
      <c r="C13" s="17">
        <v>1.76</v>
      </c>
      <c r="D13" s="17">
        <v>1.81</v>
      </c>
      <c r="E13" s="17">
        <v>1.74</v>
      </c>
      <c r="F13" s="17">
        <v>1.03</v>
      </c>
      <c r="G13" s="17">
        <v>1.06</v>
      </c>
      <c r="H13" s="17">
        <v>1.08</v>
      </c>
      <c r="I13" s="31">
        <v>1.24</v>
      </c>
      <c r="J13" s="45">
        <v>1.19</v>
      </c>
      <c r="K13" s="72">
        <f t="shared" si="1"/>
        <v>1.424620586175158</v>
      </c>
      <c r="L13" s="95">
        <v>0.77078878935552009</v>
      </c>
      <c r="M13" s="96">
        <v>0.79876842240912549</v>
      </c>
      <c r="N13" s="96">
        <v>0.87</v>
      </c>
      <c r="O13" s="96">
        <v>0.93</v>
      </c>
      <c r="P13" s="96">
        <v>1.03</v>
      </c>
      <c r="Q13" s="96">
        <v>1.06</v>
      </c>
      <c r="R13" s="96">
        <v>1.07</v>
      </c>
      <c r="S13" s="96">
        <v>1.21</v>
      </c>
      <c r="T13" s="97">
        <v>1.1399999999999999</v>
      </c>
      <c r="U13" s="101">
        <f t="shared" si="0"/>
        <v>-0.8249609777438387</v>
      </c>
    </row>
    <row r="14" spans="1:21" x14ac:dyDescent="0.2">
      <c r="A14" s="18" t="s">
        <v>13</v>
      </c>
      <c r="B14" s="21">
        <v>2.15</v>
      </c>
      <c r="C14" s="17">
        <v>2.87</v>
      </c>
      <c r="D14" s="17">
        <v>4.55</v>
      </c>
      <c r="E14" s="17">
        <v>6.24</v>
      </c>
      <c r="F14" s="17">
        <v>18.77</v>
      </c>
      <c r="G14" s="17">
        <v>30.76</v>
      </c>
      <c r="H14" s="17">
        <v>37.479999999999997</v>
      </c>
      <c r="I14" s="31">
        <v>44.93</v>
      </c>
      <c r="J14" s="45">
        <v>50.77</v>
      </c>
      <c r="K14" s="72">
        <f t="shared" si="1"/>
        <v>2.7348763866835539</v>
      </c>
      <c r="L14" s="95">
        <v>1.9253434352197498</v>
      </c>
      <c r="M14" s="96">
        <v>2.502946465785675</v>
      </c>
      <c r="N14" s="96">
        <v>3.49</v>
      </c>
      <c r="O14" s="96">
        <v>4.7</v>
      </c>
      <c r="P14" s="96">
        <v>7.11</v>
      </c>
      <c r="Q14" s="96">
        <v>9.89</v>
      </c>
      <c r="R14" s="96">
        <v>12.24</v>
      </c>
      <c r="S14" s="96">
        <v>14.83</v>
      </c>
      <c r="T14" s="97">
        <v>15.9</v>
      </c>
      <c r="U14" s="101">
        <f t="shared" si="0"/>
        <v>-0.79609604020480573</v>
      </c>
    </row>
    <row r="15" spans="1:21" x14ac:dyDescent="0.2">
      <c r="A15" s="18" t="s">
        <v>14</v>
      </c>
      <c r="B15" s="21">
        <v>0.87</v>
      </c>
      <c r="C15" s="17">
        <v>1.44</v>
      </c>
      <c r="D15" s="17">
        <v>1.82</v>
      </c>
      <c r="E15" s="17">
        <v>1.75</v>
      </c>
      <c r="F15" s="17">
        <v>3.47</v>
      </c>
      <c r="G15" s="17">
        <v>6.26</v>
      </c>
      <c r="H15" s="17">
        <v>6.05</v>
      </c>
      <c r="I15" s="31">
        <v>10.84</v>
      </c>
      <c r="J15" s="45">
        <v>11.74</v>
      </c>
      <c r="K15" s="72">
        <f t="shared" si="1"/>
        <v>5.2810021834814442</v>
      </c>
      <c r="L15" s="95">
        <v>0.48508991999999995</v>
      </c>
      <c r="M15" s="96">
        <v>0.5821079039999999</v>
      </c>
      <c r="N15" s="96">
        <v>0.59</v>
      </c>
      <c r="O15" s="96">
        <v>0.67</v>
      </c>
      <c r="P15" s="96">
        <v>0.96</v>
      </c>
      <c r="Q15" s="96">
        <v>1.49</v>
      </c>
      <c r="R15" s="96">
        <v>1.28</v>
      </c>
      <c r="S15" s="96">
        <v>1.31</v>
      </c>
      <c r="T15" s="97">
        <v>1.01</v>
      </c>
      <c r="U15" s="101">
        <f t="shared" si="0"/>
        <v>-0.87284293176996897</v>
      </c>
    </row>
    <row r="16" spans="1:21" x14ac:dyDescent="0.2">
      <c r="A16" s="18" t="s">
        <v>15</v>
      </c>
      <c r="B16" s="21">
        <v>0.17</v>
      </c>
      <c r="C16" s="17">
        <v>0.22</v>
      </c>
      <c r="D16" s="17">
        <v>0.21</v>
      </c>
      <c r="E16" s="17">
        <v>0.23</v>
      </c>
      <c r="F16" s="17">
        <v>0.77</v>
      </c>
      <c r="G16" s="17">
        <v>1.45</v>
      </c>
      <c r="H16" s="17">
        <v>1.83</v>
      </c>
      <c r="I16" s="31">
        <v>2.17</v>
      </c>
      <c r="J16" s="45">
        <v>2.93</v>
      </c>
      <c r="K16" s="72">
        <f t="shared" si="1"/>
        <v>12.571729637503948</v>
      </c>
      <c r="L16" s="95">
        <v>7.8894679500000009E-2</v>
      </c>
      <c r="M16" s="96">
        <v>7.4949945525000006E-2</v>
      </c>
      <c r="N16" s="96">
        <v>0.08</v>
      </c>
      <c r="O16" s="96">
        <v>0.06</v>
      </c>
      <c r="P16" s="96">
        <v>0.06</v>
      </c>
      <c r="Q16" s="96">
        <v>0.1</v>
      </c>
      <c r="R16" s="96">
        <v>0.11</v>
      </c>
      <c r="S16" s="96">
        <v>0.12</v>
      </c>
      <c r="T16" s="97">
        <v>0.11</v>
      </c>
      <c r="U16" s="101">
        <f t="shared" si="0"/>
        <v>-0.49660116642283814</v>
      </c>
    </row>
    <row r="17" spans="1:21" x14ac:dyDescent="0.2">
      <c r="A17" s="18" t="s">
        <v>16</v>
      </c>
      <c r="B17" s="21">
        <v>0.35</v>
      </c>
      <c r="C17" s="17">
        <v>0.39</v>
      </c>
      <c r="D17" s="17">
        <v>0.5</v>
      </c>
      <c r="E17" s="17">
        <v>0.7</v>
      </c>
      <c r="F17" s="17">
        <v>1.18</v>
      </c>
      <c r="G17" s="17">
        <v>2.2599999999999998</v>
      </c>
      <c r="H17" s="17">
        <v>3.08</v>
      </c>
      <c r="I17" s="31">
        <v>2.88</v>
      </c>
      <c r="J17" s="45">
        <v>3.13</v>
      </c>
      <c r="K17" s="72">
        <f t="shared" si="1"/>
        <v>1.119102861562258</v>
      </c>
      <c r="L17" s="95">
        <v>0.34</v>
      </c>
      <c r="M17" s="96">
        <v>0.37</v>
      </c>
      <c r="N17" s="96">
        <v>0.47</v>
      </c>
      <c r="O17" s="96">
        <v>0.64</v>
      </c>
      <c r="P17" s="96">
        <v>1.04</v>
      </c>
      <c r="Q17" s="96">
        <v>1.91</v>
      </c>
      <c r="R17" s="96">
        <v>2.72</v>
      </c>
      <c r="S17" s="96">
        <v>2.63</v>
      </c>
      <c r="T17" s="97">
        <v>2.81</v>
      </c>
      <c r="U17" s="101">
        <f t="shared" si="0"/>
        <v>-0.82327360795359938</v>
      </c>
    </row>
    <row r="18" spans="1:21" x14ac:dyDescent="0.2">
      <c r="A18" s="18" t="s">
        <v>17</v>
      </c>
      <c r="B18" s="21">
        <v>0.68</v>
      </c>
      <c r="C18" s="17">
        <v>0.77</v>
      </c>
      <c r="D18" s="17">
        <v>1.08</v>
      </c>
      <c r="E18" s="17">
        <v>1.52</v>
      </c>
      <c r="F18" s="17">
        <v>1.32</v>
      </c>
      <c r="G18" s="17">
        <v>1.73</v>
      </c>
      <c r="H18" s="17">
        <v>1.58</v>
      </c>
      <c r="I18" s="31">
        <v>1.67</v>
      </c>
      <c r="J18" s="45">
        <v>1.67</v>
      </c>
      <c r="K18" s="72">
        <f t="shared" si="1"/>
        <v>1.3150984682713349</v>
      </c>
      <c r="L18" s="95">
        <v>0.62</v>
      </c>
      <c r="M18" s="96">
        <v>0.65</v>
      </c>
      <c r="N18" s="96">
        <v>0.72</v>
      </c>
      <c r="O18" s="96">
        <v>0.91</v>
      </c>
      <c r="P18" s="96">
        <v>0.99</v>
      </c>
      <c r="Q18" s="96">
        <v>1.22</v>
      </c>
      <c r="R18" s="96">
        <v>1.31</v>
      </c>
      <c r="S18" s="96">
        <v>1.35</v>
      </c>
      <c r="T18" s="97">
        <v>1.37</v>
      </c>
      <c r="U18" s="101">
        <f t="shared" si="0"/>
        <v>-0.89926853990706601</v>
      </c>
    </row>
    <row r="19" spans="1:21" x14ac:dyDescent="0.2">
      <c r="A19" s="18" t="s">
        <v>18</v>
      </c>
      <c r="B19" s="21">
        <v>4.1399999999999997</v>
      </c>
      <c r="C19" s="17">
        <v>5.66</v>
      </c>
      <c r="D19" s="17">
        <v>5.96</v>
      </c>
      <c r="E19" s="17">
        <v>9.32</v>
      </c>
      <c r="F19" s="17">
        <v>10.68</v>
      </c>
      <c r="G19" s="17">
        <v>19.55</v>
      </c>
      <c r="H19" s="17">
        <v>25.79</v>
      </c>
      <c r="I19" s="31">
        <v>22.5</v>
      </c>
      <c r="J19" s="45">
        <v>22.32</v>
      </c>
      <c r="K19" s="72">
        <f t="shared" si="1"/>
        <v>5.0733842653313426</v>
      </c>
      <c r="L19" s="95">
        <v>1.2858806015999997</v>
      </c>
      <c r="M19" s="96">
        <v>1.3338439480396798</v>
      </c>
      <c r="N19" s="96">
        <v>1.42</v>
      </c>
      <c r="O19" s="96">
        <v>1.56</v>
      </c>
      <c r="P19" s="96">
        <v>2.0699999999999998</v>
      </c>
      <c r="Q19" s="96">
        <v>3.07</v>
      </c>
      <c r="R19" s="96">
        <v>4.1100000000000003</v>
      </c>
      <c r="S19" s="96">
        <v>4.8600000000000003</v>
      </c>
      <c r="T19" s="97">
        <v>5.1100000000000003</v>
      </c>
      <c r="U19" s="101">
        <f t="shared" si="0"/>
        <v>-0.73247682014587479</v>
      </c>
    </row>
    <row r="20" spans="1:21" x14ac:dyDescent="0.2">
      <c r="A20" s="18" t="s">
        <v>19</v>
      </c>
      <c r="B20" s="21">
        <v>0.98</v>
      </c>
      <c r="C20" s="17">
        <v>1.59</v>
      </c>
      <c r="D20" s="17">
        <v>2.13</v>
      </c>
      <c r="E20" s="17">
        <v>2.33</v>
      </c>
      <c r="F20" s="17">
        <v>2.6</v>
      </c>
      <c r="G20" s="17">
        <v>3.42</v>
      </c>
      <c r="H20" s="17">
        <v>4.46</v>
      </c>
      <c r="I20" s="31">
        <v>5.0999999999999996</v>
      </c>
      <c r="J20" s="45">
        <v>4.83</v>
      </c>
      <c r="K20" s="72">
        <f t="shared" si="1"/>
        <v>1.2937293729372936</v>
      </c>
      <c r="L20" s="95">
        <v>0.88</v>
      </c>
      <c r="M20" s="96">
        <v>1.42</v>
      </c>
      <c r="N20" s="96">
        <v>1.89</v>
      </c>
      <c r="O20" s="96">
        <v>1.83</v>
      </c>
      <c r="P20" s="96">
        <v>2.1800000000000002</v>
      </c>
      <c r="Q20" s="96">
        <v>2.73</v>
      </c>
      <c r="R20" s="96">
        <v>3.31</v>
      </c>
      <c r="S20" s="96">
        <v>3.4</v>
      </c>
      <c r="T20" s="97">
        <v>3.57</v>
      </c>
      <c r="U20" s="101">
        <f t="shared" si="0"/>
        <v>-0.82300323526550034</v>
      </c>
    </row>
    <row r="21" spans="1:21" x14ac:dyDescent="0.2">
      <c r="A21" s="18" t="s">
        <v>20</v>
      </c>
      <c r="B21" s="21">
        <v>1.65</v>
      </c>
      <c r="C21" s="17">
        <v>2.2000000000000002</v>
      </c>
      <c r="D21" s="17">
        <v>2.92</v>
      </c>
      <c r="E21" s="17">
        <v>2.86</v>
      </c>
      <c r="F21" s="17">
        <v>4.22</v>
      </c>
      <c r="G21" s="17">
        <v>7.18</v>
      </c>
      <c r="H21" s="17">
        <v>10.39</v>
      </c>
      <c r="I21" s="31">
        <v>14.09</v>
      </c>
      <c r="J21" s="45">
        <v>16.48</v>
      </c>
      <c r="K21" s="72">
        <f t="shared" si="1"/>
        <v>3.3874316939890701</v>
      </c>
      <c r="L21" s="95">
        <v>0.72</v>
      </c>
      <c r="M21" s="96">
        <v>1.01</v>
      </c>
      <c r="N21" s="96">
        <v>1.34</v>
      </c>
      <c r="O21" s="96">
        <v>1.32</v>
      </c>
      <c r="P21" s="96">
        <v>1.9</v>
      </c>
      <c r="Q21" s="96">
        <v>2.88</v>
      </c>
      <c r="R21" s="96">
        <v>2.92</v>
      </c>
      <c r="S21" s="96">
        <v>2.97</v>
      </c>
      <c r="T21" s="97">
        <v>3.24</v>
      </c>
      <c r="U21" s="101">
        <f t="shared" si="0"/>
        <v>-0.86085807548164639</v>
      </c>
    </row>
    <row r="22" spans="1:21" x14ac:dyDescent="0.2">
      <c r="A22" s="18" t="s">
        <v>21</v>
      </c>
      <c r="B22" s="21">
        <v>98.89</v>
      </c>
      <c r="C22" s="17">
        <v>137.13999999999999</v>
      </c>
      <c r="D22" s="17">
        <v>142.78</v>
      </c>
      <c r="E22" s="17">
        <v>137.99</v>
      </c>
      <c r="F22" s="17">
        <v>143.37</v>
      </c>
      <c r="G22" s="17">
        <v>191.46</v>
      </c>
      <c r="H22" s="17">
        <v>188.17</v>
      </c>
      <c r="I22" s="31">
        <v>171.56</v>
      </c>
      <c r="J22" s="45">
        <v>146.5</v>
      </c>
      <c r="K22" s="72">
        <f t="shared" si="1"/>
        <v>5.0363858907310552</v>
      </c>
      <c r="L22" s="95">
        <v>29.11</v>
      </c>
      <c r="M22" s="96">
        <v>29.14</v>
      </c>
      <c r="N22" s="96">
        <v>36.65</v>
      </c>
      <c r="O22" s="96">
        <v>36.47</v>
      </c>
      <c r="P22" s="96">
        <v>26.53</v>
      </c>
      <c r="Q22" s="96">
        <v>28.8</v>
      </c>
      <c r="R22" s="96">
        <v>28.7</v>
      </c>
      <c r="S22" s="96">
        <v>26.77</v>
      </c>
      <c r="T22" s="97">
        <v>27.44</v>
      </c>
      <c r="U22" s="101">
        <f t="shared" si="0"/>
        <v>0.42976813095492261</v>
      </c>
    </row>
    <row r="23" spans="1:21" x14ac:dyDescent="0.2">
      <c r="A23" s="18" t="s">
        <v>1</v>
      </c>
      <c r="B23" s="21">
        <v>275.33999999999997</v>
      </c>
      <c r="C23" s="17">
        <v>305.42</v>
      </c>
      <c r="D23" s="17">
        <v>320.27</v>
      </c>
      <c r="E23" s="17">
        <v>259.18</v>
      </c>
      <c r="F23" s="17">
        <v>243.49</v>
      </c>
      <c r="G23" s="17">
        <v>266.18</v>
      </c>
      <c r="H23" s="17">
        <v>324.93</v>
      </c>
      <c r="I23" s="31">
        <v>409.68</v>
      </c>
      <c r="J23" s="45">
        <v>460.6</v>
      </c>
      <c r="K23" s="72">
        <f t="shared" si="1"/>
        <v>1.5956526097707677</v>
      </c>
      <c r="L23" s="95">
        <v>217.27</v>
      </c>
      <c r="M23" s="96">
        <v>240.89</v>
      </c>
      <c r="N23" s="96">
        <v>229.85</v>
      </c>
      <c r="O23" s="96">
        <v>185.69</v>
      </c>
      <c r="P23" s="96">
        <v>168.95</v>
      </c>
      <c r="Q23" s="96">
        <v>175.24</v>
      </c>
      <c r="R23" s="96">
        <v>184.01</v>
      </c>
      <c r="S23" s="96">
        <v>206.99</v>
      </c>
      <c r="T23" s="97">
        <v>186.67</v>
      </c>
      <c r="U23" s="101">
        <f t="shared" si="0"/>
        <v>0.81842169785019303</v>
      </c>
    </row>
    <row r="24" spans="1:21" x14ac:dyDescent="0.2">
      <c r="A24" s="18" t="s">
        <v>22</v>
      </c>
      <c r="B24" s="21">
        <v>5.01</v>
      </c>
      <c r="C24" s="17">
        <v>6.04</v>
      </c>
      <c r="D24" s="17">
        <v>6.75</v>
      </c>
      <c r="E24" s="17">
        <v>7.25</v>
      </c>
      <c r="F24" s="17">
        <v>8.1999999999999993</v>
      </c>
      <c r="G24" s="17">
        <v>9.44</v>
      </c>
      <c r="H24" s="17">
        <v>11.47</v>
      </c>
      <c r="I24" s="31">
        <v>15.04</v>
      </c>
      <c r="J24" s="45">
        <v>20.010000000000002</v>
      </c>
      <c r="K24" s="72">
        <f t="shared" si="1"/>
        <v>1.6082021897638941</v>
      </c>
      <c r="L24" s="95">
        <v>4.232475</v>
      </c>
      <c r="M24" s="96">
        <v>4.9194056925000007</v>
      </c>
      <c r="N24" s="96">
        <v>5.69</v>
      </c>
      <c r="O24" s="96">
        <v>5.94</v>
      </c>
      <c r="P24" s="96">
        <v>6.3</v>
      </c>
      <c r="Q24" s="96">
        <v>6.3</v>
      </c>
      <c r="R24" s="96">
        <v>6.64</v>
      </c>
      <c r="S24" s="96">
        <v>7.46</v>
      </c>
      <c r="T24" s="97">
        <v>7.99</v>
      </c>
      <c r="U24" s="101">
        <f t="shared" si="0"/>
        <v>-0.7488656697021937</v>
      </c>
    </row>
    <row r="25" spans="1:21" x14ac:dyDescent="0.2">
      <c r="A25" s="18" t="s">
        <v>23</v>
      </c>
      <c r="B25" s="21">
        <v>2.2000000000000002</v>
      </c>
      <c r="C25" s="17">
        <v>2.62</v>
      </c>
      <c r="D25" s="17">
        <v>3.1</v>
      </c>
      <c r="E25" s="17">
        <v>3.07</v>
      </c>
      <c r="F25" s="17">
        <v>5.01</v>
      </c>
      <c r="G25" s="17">
        <v>6.92</v>
      </c>
      <c r="H25" s="17">
        <v>10.94</v>
      </c>
      <c r="I25" s="31">
        <v>14.13</v>
      </c>
      <c r="J25" s="45">
        <v>18.38</v>
      </c>
      <c r="K25" s="72">
        <f t="shared" si="1"/>
        <v>6.5453178995406107</v>
      </c>
      <c r="L25" s="95">
        <v>0.6919312432032001</v>
      </c>
      <c r="M25" s="96">
        <v>0.58814155672272006</v>
      </c>
      <c r="N25" s="96">
        <v>0.7</v>
      </c>
      <c r="O25" s="96">
        <v>0.67</v>
      </c>
      <c r="P25" s="96">
        <v>1.01</v>
      </c>
      <c r="Q25" s="96">
        <v>1.01</v>
      </c>
      <c r="R25" s="96">
        <v>1.49</v>
      </c>
      <c r="S25" s="96">
        <v>1.71</v>
      </c>
      <c r="T25" s="97">
        <v>2.27</v>
      </c>
      <c r="U25" s="101">
        <f t="shared" si="0"/>
        <v>-0.63275311743286178</v>
      </c>
    </row>
    <row r="26" spans="1:21" x14ac:dyDescent="0.2">
      <c r="A26" s="18" t="s">
        <v>24</v>
      </c>
      <c r="B26" s="21">
        <v>3.82</v>
      </c>
      <c r="C26" s="17">
        <v>5.08</v>
      </c>
      <c r="D26" s="17">
        <v>6.12</v>
      </c>
      <c r="E26" s="17">
        <v>7.66</v>
      </c>
      <c r="F26" s="17">
        <v>8.83</v>
      </c>
      <c r="G26" s="17">
        <v>11.84</v>
      </c>
      <c r="H26" s="17">
        <v>17.12</v>
      </c>
      <c r="I26" s="31">
        <v>17.809999999999999</v>
      </c>
      <c r="J26" s="45">
        <v>20.67</v>
      </c>
      <c r="K26" s="72">
        <f t="shared" si="1"/>
        <v>1.9608646394480456</v>
      </c>
      <c r="L26" s="95">
        <v>3.3464999999999998</v>
      </c>
      <c r="M26" s="96">
        <v>3.6259327499999996</v>
      </c>
      <c r="N26" s="96">
        <v>4.1500000000000004</v>
      </c>
      <c r="O26" s="96">
        <v>4.6500000000000004</v>
      </c>
      <c r="P26" s="96">
        <v>5.54</v>
      </c>
      <c r="Q26" s="96">
        <v>5.54</v>
      </c>
      <c r="R26" s="96">
        <v>7.38</v>
      </c>
      <c r="S26" s="96">
        <v>7.95</v>
      </c>
      <c r="T26" s="97">
        <v>8.2799999999999994</v>
      </c>
      <c r="U26" s="101">
        <f t="shared" si="0"/>
        <v>-0.78574048180746603</v>
      </c>
    </row>
    <row r="27" spans="1:21" x14ac:dyDescent="0.2">
      <c r="A27" s="18" t="s">
        <v>25</v>
      </c>
      <c r="B27" s="21">
        <v>68.72</v>
      </c>
      <c r="C27" s="17">
        <v>80.3</v>
      </c>
      <c r="D27" s="17">
        <v>92.9</v>
      </c>
      <c r="E27" s="17">
        <v>84.03</v>
      </c>
      <c r="F27" s="17">
        <v>84.08</v>
      </c>
      <c r="G27" s="17">
        <v>105.3</v>
      </c>
      <c r="H27" s="17">
        <v>137.65</v>
      </c>
      <c r="I27" s="31">
        <v>178.49</v>
      </c>
      <c r="J27" s="45">
        <v>226.49</v>
      </c>
      <c r="K27" s="72">
        <f t="shared" si="1"/>
        <v>2.4923684305772524</v>
      </c>
      <c r="L27" s="95">
        <v>57.267704550399998</v>
      </c>
      <c r="M27" s="96">
        <v>61.972074209663987</v>
      </c>
      <c r="N27" s="96">
        <v>70.77</v>
      </c>
      <c r="O27" s="96">
        <v>54.69</v>
      </c>
      <c r="P27" s="96">
        <v>32.31</v>
      </c>
      <c r="Q27" s="96">
        <v>32.31</v>
      </c>
      <c r="R27" s="96">
        <v>35.74</v>
      </c>
      <c r="S27" s="96">
        <v>36.979999999999997</v>
      </c>
      <c r="T27" s="97">
        <v>42.44</v>
      </c>
      <c r="U27" s="101">
        <f t="shared" si="0"/>
        <v>0.87856383926606274</v>
      </c>
    </row>
    <row r="28" spans="1:21" x14ac:dyDescent="0.2">
      <c r="A28" s="18" t="s">
        <v>26</v>
      </c>
      <c r="B28" s="21">
        <v>33.119999999999997</v>
      </c>
      <c r="C28" s="17">
        <v>38.200000000000003</v>
      </c>
      <c r="D28" s="17">
        <v>43.56</v>
      </c>
      <c r="E28" s="17">
        <v>44.05</v>
      </c>
      <c r="F28" s="17">
        <v>52.48</v>
      </c>
      <c r="G28" s="17">
        <v>59.39</v>
      </c>
      <c r="H28" s="17">
        <v>110.44</v>
      </c>
      <c r="I28" s="31">
        <v>137.69</v>
      </c>
      <c r="J28" s="45">
        <v>144.61000000000001</v>
      </c>
      <c r="K28" s="72">
        <f t="shared" si="1"/>
        <v>1.890480489082015</v>
      </c>
      <c r="L28" s="95">
        <v>31.350529860249601</v>
      </c>
      <c r="M28" s="96">
        <v>35.73960404068454</v>
      </c>
      <c r="N28" s="96">
        <v>37.42</v>
      </c>
      <c r="O28" s="96">
        <v>35.14</v>
      </c>
      <c r="P28" s="96">
        <v>35.17</v>
      </c>
      <c r="Q28" s="96">
        <v>35.17</v>
      </c>
      <c r="R28" s="96">
        <v>46.1</v>
      </c>
      <c r="S28" s="96">
        <v>46.6</v>
      </c>
      <c r="T28" s="97">
        <v>48.3</v>
      </c>
      <c r="U28" s="101">
        <f t="shared" si="0"/>
        <v>-0.57507949069074904</v>
      </c>
    </row>
    <row r="29" spans="1:21" x14ac:dyDescent="0.2">
      <c r="A29" s="18" t="s">
        <v>27</v>
      </c>
      <c r="B29" s="21">
        <v>26.05</v>
      </c>
      <c r="C29" s="17">
        <v>34.32</v>
      </c>
      <c r="D29" s="17">
        <v>42.65</v>
      </c>
      <c r="E29" s="17">
        <v>42.52</v>
      </c>
      <c r="F29" s="17">
        <v>42.87</v>
      </c>
      <c r="G29" s="17">
        <v>50.75</v>
      </c>
      <c r="H29" s="17">
        <v>55.87</v>
      </c>
      <c r="I29" s="31">
        <v>56.18</v>
      </c>
      <c r="J29" s="45">
        <v>52.8</v>
      </c>
      <c r="K29" s="72">
        <f t="shared" si="1"/>
        <v>2.3566134766539659</v>
      </c>
      <c r="L29" s="95">
        <v>14.491712235</v>
      </c>
      <c r="M29" s="96">
        <v>17.53497180435</v>
      </c>
      <c r="N29" s="96">
        <v>18.32</v>
      </c>
      <c r="O29" s="96">
        <v>18.23</v>
      </c>
      <c r="P29" s="96">
        <v>19.95</v>
      </c>
      <c r="Q29" s="96">
        <v>19.95</v>
      </c>
      <c r="R29" s="96">
        <v>20.32</v>
      </c>
      <c r="S29" s="96">
        <v>20.75</v>
      </c>
      <c r="T29" s="97">
        <v>21.89</v>
      </c>
      <c r="U29" s="101">
        <f t="shared" si="0"/>
        <v>-0.80287566541634026</v>
      </c>
    </row>
    <row r="30" spans="1:21" x14ac:dyDescent="0.2">
      <c r="A30" s="18" t="s">
        <v>28</v>
      </c>
      <c r="B30" s="21">
        <v>7.32</v>
      </c>
      <c r="C30" s="17">
        <v>11.86</v>
      </c>
      <c r="D30" s="17">
        <v>14.32</v>
      </c>
      <c r="E30" s="17">
        <v>16.25</v>
      </c>
      <c r="F30" s="17">
        <v>24.66</v>
      </c>
      <c r="G30" s="17">
        <v>31.58</v>
      </c>
      <c r="H30" s="17">
        <v>50.2</v>
      </c>
      <c r="I30" s="31">
        <v>63.11</v>
      </c>
      <c r="J30" s="45">
        <v>74.22</v>
      </c>
      <c r="K30" s="72">
        <f t="shared" si="1"/>
        <v>3.7452869544425331</v>
      </c>
      <c r="L30" s="95">
        <v>5.2865895421440001</v>
      </c>
      <c r="M30" s="96">
        <v>6.3439074505728001</v>
      </c>
      <c r="N30" s="96">
        <v>6.69</v>
      </c>
      <c r="O30" s="96">
        <v>7.26</v>
      </c>
      <c r="P30" s="96">
        <v>8.33</v>
      </c>
      <c r="Q30" s="96">
        <v>8.33</v>
      </c>
      <c r="R30" s="96">
        <v>10.93</v>
      </c>
      <c r="S30" s="96">
        <v>11.68</v>
      </c>
      <c r="T30" s="97">
        <v>13.52</v>
      </c>
      <c r="U30" s="101">
        <f t="shared" si="0"/>
        <v>-0.73772468952172854</v>
      </c>
    </row>
    <row r="31" spans="1:21" x14ac:dyDescent="0.2">
      <c r="A31" s="18" t="s">
        <v>29</v>
      </c>
      <c r="B31" s="21">
        <v>7.26</v>
      </c>
      <c r="C31" s="17">
        <v>9.2200000000000006</v>
      </c>
      <c r="D31" s="17">
        <v>9.44</v>
      </c>
      <c r="E31" s="17">
        <v>10.93</v>
      </c>
      <c r="F31" s="17">
        <v>13.98</v>
      </c>
      <c r="G31" s="17">
        <v>15.37</v>
      </c>
      <c r="H31" s="17">
        <v>19.350000000000001</v>
      </c>
      <c r="I31" s="31">
        <v>21.74</v>
      </c>
      <c r="J31" s="45">
        <v>22.16</v>
      </c>
      <c r="K31" s="72">
        <f t="shared" si="1"/>
        <v>1.6189344672336168</v>
      </c>
      <c r="L31" s="95">
        <v>6.1</v>
      </c>
      <c r="M31" s="96">
        <v>7.65</v>
      </c>
      <c r="N31" s="96">
        <v>7.6</v>
      </c>
      <c r="O31" s="96">
        <v>8.81</v>
      </c>
      <c r="P31" s="96">
        <v>9.2799999999999994</v>
      </c>
      <c r="Q31" s="96">
        <v>9.4</v>
      </c>
      <c r="R31" s="96">
        <v>10.33</v>
      </c>
      <c r="S31" s="96">
        <v>10.36</v>
      </c>
      <c r="T31" s="97">
        <v>10.43</v>
      </c>
      <c r="U31" s="101">
        <f t="shared" si="0"/>
        <v>-0.90665561187156773</v>
      </c>
    </row>
    <row r="32" spans="1:21" x14ac:dyDescent="0.2">
      <c r="A32" s="18" t="s">
        <v>30</v>
      </c>
      <c r="B32" s="21">
        <v>6.55</v>
      </c>
      <c r="C32" s="17">
        <v>8.49</v>
      </c>
      <c r="D32" s="17">
        <v>10.130000000000001</v>
      </c>
      <c r="E32" s="17">
        <v>7.57</v>
      </c>
      <c r="F32" s="17">
        <v>8.93</v>
      </c>
      <c r="G32" s="17">
        <v>11.2</v>
      </c>
      <c r="H32" s="17">
        <v>14.97</v>
      </c>
      <c r="I32" s="31">
        <v>20.72</v>
      </c>
      <c r="J32" s="45">
        <v>18.350000000000001</v>
      </c>
      <c r="K32" s="72">
        <f t="shared" si="1"/>
        <v>2.1632942128692836</v>
      </c>
      <c r="L32" s="95">
        <v>5.88</v>
      </c>
      <c r="M32" s="96">
        <v>6.8000000000000007</v>
      </c>
      <c r="N32" s="96">
        <v>7.7</v>
      </c>
      <c r="O32" s="96">
        <v>4.59</v>
      </c>
      <c r="P32" s="96">
        <v>4.59</v>
      </c>
      <c r="Q32" s="96">
        <v>5.0599999999999996</v>
      </c>
      <c r="R32" s="96">
        <v>4.67</v>
      </c>
      <c r="S32" s="96">
        <v>4.8499999999999996</v>
      </c>
      <c r="T32" s="97">
        <v>5.28</v>
      </c>
      <c r="U32" s="101">
        <f t="shared" si="0"/>
        <v>0.79692351913123083</v>
      </c>
    </row>
    <row r="33" spans="1:21" x14ac:dyDescent="0.2">
      <c r="A33" s="18" t="s">
        <v>31</v>
      </c>
      <c r="B33" s="21">
        <v>14.01</v>
      </c>
      <c r="C33" s="17">
        <v>18.46</v>
      </c>
      <c r="D33" s="17">
        <v>22.28</v>
      </c>
      <c r="E33" s="17">
        <v>19.260000000000002</v>
      </c>
      <c r="F33" s="17">
        <v>16.96</v>
      </c>
      <c r="G33" s="17">
        <v>22.16</v>
      </c>
      <c r="H33" s="17">
        <v>24.01</v>
      </c>
      <c r="I33" s="31">
        <v>26.69</v>
      </c>
      <c r="J33" s="45">
        <v>28.88</v>
      </c>
      <c r="K33" s="72">
        <f t="shared" si="1"/>
        <v>2.0448853989813243</v>
      </c>
      <c r="L33" s="95">
        <v>11.469999999999999</v>
      </c>
      <c r="M33" s="96">
        <v>13.219999999999999</v>
      </c>
      <c r="N33" s="96">
        <v>17.7</v>
      </c>
      <c r="O33" s="96">
        <v>14.22</v>
      </c>
      <c r="P33" s="96">
        <v>7.26</v>
      </c>
      <c r="Q33" s="96">
        <v>8.2799999999999994</v>
      </c>
      <c r="R33" s="96">
        <v>7.92</v>
      </c>
      <c r="S33" s="96">
        <v>7.29</v>
      </c>
      <c r="T33" s="97">
        <v>6.88</v>
      </c>
      <c r="U33" s="101">
        <f t="shared" si="0"/>
        <v>0.75928033428003439</v>
      </c>
    </row>
    <row r="34" spans="1:21" x14ac:dyDescent="0.2">
      <c r="A34" s="18" t="s">
        <v>32</v>
      </c>
      <c r="B34" s="21">
        <v>10.73</v>
      </c>
      <c r="C34" s="17">
        <v>10.91</v>
      </c>
      <c r="D34" s="17">
        <v>12.35</v>
      </c>
      <c r="E34" s="17">
        <v>12.54</v>
      </c>
      <c r="F34" s="17">
        <v>16.440000000000001</v>
      </c>
      <c r="G34" s="17">
        <v>22.81</v>
      </c>
      <c r="H34" s="17">
        <v>92.05</v>
      </c>
      <c r="I34" s="31">
        <v>22.02</v>
      </c>
      <c r="J34" s="45">
        <v>22.57</v>
      </c>
      <c r="K34" s="72">
        <f t="shared" si="1"/>
        <v>4.3852523659305982</v>
      </c>
      <c r="L34" s="95">
        <v>5</v>
      </c>
      <c r="M34" s="96">
        <v>5.29</v>
      </c>
      <c r="N34" s="96">
        <v>5.61</v>
      </c>
      <c r="O34" s="96">
        <v>5.48</v>
      </c>
      <c r="P34" s="96">
        <v>5.57</v>
      </c>
      <c r="Q34" s="96">
        <v>6.85</v>
      </c>
      <c r="R34" s="96">
        <v>6.95</v>
      </c>
      <c r="S34" s="96">
        <v>4.9800000000000004</v>
      </c>
      <c r="T34" s="97">
        <v>4.99</v>
      </c>
      <c r="U34" s="101">
        <f t="shared" si="0"/>
        <v>-0.56312032769139964</v>
      </c>
    </row>
    <row r="35" spans="1:21" x14ac:dyDescent="0.2">
      <c r="A35" s="18" t="s">
        <v>33</v>
      </c>
      <c r="B35" s="21">
        <v>5.97</v>
      </c>
      <c r="C35" s="17">
        <v>7.56</v>
      </c>
      <c r="D35" s="17">
        <v>6.3</v>
      </c>
      <c r="E35" s="17">
        <v>4.9000000000000004</v>
      </c>
      <c r="F35" s="17">
        <v>8.1</v>
      </c>
      <c r="G35" s="17">
        <v>10.19</v>
      </c>
      <c r="H35" s="17">
        <v>12.42</v>
      </c>
      <c r="I35" s="31">
        <v>11.92</v>
      </c>
      <c r="J35" s="45">
        <v>15.55</v>
      </c>
      <c r="K35" s="72">
        <f t="shared" si="1"/>
        <v>2.6397781266140279</v>
      </c>
      <c r="L35" s="95">
        <v>4.208666315310662</v>
      </c>
      <c r="M35" s="96">
        <v>4.0192763311216817</v>
      </c>
      <c r="N35" s="96">
        <v>3.66</v>
      </c>
      <c r="O35" s="96">
        <v>3.17</v>
      </c>
      <c r="P35" s="96">
        <v>3.08</v>
      </c>
      <c r="Q35" s="96">
        <v>3.37</v>
      </c>
      <c r="R35" s="96">
        <v>3.04</v>
      </c>
      <c r="S35" s="96">
        <v>3.42</v>
      </c>
      <c r="T35" s="97">
        <v>3.44</v>
      </c>
      <c r="U35" s="101">
        <f t="shared" si="0"/>
        <v>0.82157585867168204</v>
      </c>
    </row>
    <row r="36" spans="1:21" x14ac:dyDescent="0.2">
      <c r="A36" s="18" t="s">
        <v>34</v>
      </c>
      <c r="B36" s="21">
        <v>6.88</v>
      </c>
      <c r="C36" s="17">
        <v>6.96</v>
      </c>
      <c r="D36" s="17">
        <v>7.99</v>
      </c>
      <c r="E36" s="17">
        <v>7.88</v>
      </c>
      <c r="F36" s="17">
        <v>12.04</v>
      </c>
      <c r="G36" s="17">
        <v>14.74</v>
      </c>
      <c r="H36" s="17">
        <v>26.01</v>
      </c>
      <c r="I36" s="31">
        <v>34.409999999999997</v>
      </c>
      <c r="J36" s="45">
        <v>28.32</v>
      </c>
      <c r="K36" s="72">
        <f t="shared" si="1"/>
        <v>1.8727272727272726</v>
      </c>
      <c r="L36" s="95">
        <v>6.11</v>
      </c>
      <c r="M36" s="96">
        <v>6.24</v>
      </c>
      <c r="N36" s="96">
        <v>6.85</v>
      </c>
      <c r="O36" s="96">
        <v>7.06</v>
      </c>
      <c r="P36" s="96">
        <v>7.58</v>
      </c>
      <c r="Q36" s="96">
        <v>8.4700000000000006</v>
      </c>
      <c r="R36" s="96">
        <v>11.15</v>
      </c>
      <c r="S36" s="96">
        <v>11.61</v>
      </c>
      <c r="T36" s="97">
        <v>12.48</v>
      </c>
      <c r="U36" s="101">
        <f t="shared" si="0"/>
        <v>-0.72754029247355856</v>
      </c>
    </row>
    <row r="37" spans="1:21" x14ac:dyDescent="0.2">
      <c r="A37" s="18" t="s">
        <v>35</v>
      </c>
      <c r="B37" s="21">
        <v>0.54</v>
      </c>
      <c r="C37" s="17">
        <v>0.65</v>
      </c>
      <c r="D37" s="17">
        <v>0.68</v>
      </c>
      <c r="E37" s="17">
        <v>0.78</v>
      </c>
      <c r="F37" s="17">
        <v>0.93</v>
      </c>
      <c r="G37" s="17">
        <v>1.0900000000000001</v>
      </c>
      <c r="H37" s="17">
        <v>0.95</v>
      </c>
      <c r="I37" s="31">
        <v>1.07</v>
      </c>
      <c r="J37" s="45">
        <v>0.89</v>
      </c>
      <c r="K37" s="72">
        <f t="shared" si="1"/>
        <v>1.50996015936255</v>
      </c>
      <c r="L37" s="95">
        <v>0.5</v>
      </c>
      <c r="M37" s="96">
        <v>0.53</v>
      </c>
      <c r="N37" s="96">
        <v>0.57999999999999996</v>
      </c>
      <c r="O37" s="96">
        <v>0.6</v>
      </c>
      <c r="P37" s="96">
        <v>0.57999999999999996</v>
      </c>
      <c r="Q37" s="96">
        <v>0.56999999999999995</v>
      </c>
      <c r="R37" s="96">
        <v>0.62</v>
      </c>
      <c r="S37" s="96">
        <v>0.52</v>
      </c>
      <c r="T37" s="97">
        <v>0.52</v>
      </c>
      <c r="U37" s="101">
        <f t="shared" si="0"/>
        <v>-0.43118206237535461</v>
      </c>
    </row>
    <row r="38" spans="1:21" x14ac:dyDescent="0.2">
      <c r="A38" s="18" t="s">
        <v>36</v>
      </c>
      <c r="B38" s="21">
        <v>0.67</v>
      </c>
      <c r="C38" s="17">
        <v>0.91</v>
      </c>
      <c r="D38" s="17">
        <v>1.98</v>
      </c>
      <c r="E38" s="17">
        <v>2.63</v>
      </c>
      <c r="F38" s="17">
        <v>3.85</v>
      </c>
      <c r="G38" s="17">
        <v>5.18</v>
      </c>
      <c r="H38" s="17">
        <v>3.7</v>
      </c>
      <c r="I38" s="31">
        <v>4.45</v>
      </c>
      <c r="J38" s="45">
        <v>4.16</v>
      </c>
      <c r="K38" s="72">
        <f t="shared" si="1"/>
        <v>62.723498886551944</v>
      </c>
      <c r="L38" s="95">
        <v>6.6147839999999999E-2</v>
      </c>
      <c r="M38" s="96">
        <v>7.2762624000000012E-2</v>
      </c>
      <c r="N38" s="96">
        <v>0.06</v>
      </c>
      <c r="O38" s="96">
        <v>7.0000000000000007E-2</v>
      </c>
      <c r="P38" s="96">
        <v>0.02</v>
      </c>
      <c r="Q38" s="96">
        <v>0.03</v>
      </c>
      <c r="R38" s="96">
        <v>0.03</v>
      </c>
      <c r="S38" s="96">
        <v>0.04</v>
      </c>
      <c r="T38" s="97">
        <v>0.05</v>
      </c>
      <c r="U38" s="101">
        <f t="shared" si="0"/>
        <v>0.7331532001364135</v>
      </c>
    </row>
    <row r="39" spans="1:21" x14ac:dyDescent="0.2">
      <c r="A39" s="18" t="s">
        <v>37</v>
      </c>
      <c r="B39" s="21">
        <v>0.2</v>
      </c>
      <c r="C39" s="17">
        <v>0.38</v>
      </c>
      <c r="D39" s="17">
        <v>0.65</v>
      </c>
      <c r="E39" s="17">
        <v>0.99</v>
      </c>
      <c r="F39" s="17">
        <v>2.02</v>
      </c>
      <c r="G39" s="17">
        <v>3.29</v>
      </c>
      <c r="H39" s="17">
        <v>10.46</v>
      </c>
      <c r="I39" s="31">
        <v>19.25</v>
      </c>
      <c r="J39" s="45">
        <v>16.059999999999999</v>
      </c>
      <c r="K39" s="72">
        <f t="shared" si="1"/>
        <v>5.0569259962049324</v>
      </c>
      <c r="L39" s="95">
        <v>0.2</v>
      </c>
      <c r="M39" s="96">
        <v>0.2599999999999999</v>
      </c>
      <c r="N39" s="96">
        <v>0.63</v>
      </c>
      <c r="O39" s="96">
        <v>0.83</v>
      </c>
      <c r="P39" s="96">
        <v>0.79</v>
      </c>
      <c r="Q39" s="96">
        <v>1.1200000000000001</v>
      </c>
      <c r="R39" s="96">
        <v>1.61</v>
      </c>
      <c r="S39" s="96">
        <v>2.19</v>
      </c>
      <c r="T39" s="97">
        <v>2.91</v>
      </c>
      <c r="U39" s="101">
        <f t="shared" si="0"/>
        <v>-0.6630929374071991</v>
      </c>
    </row>
    <row r="40" spans="1:21" x14ac:dyDescent="0.2">
      <c r="A40" s="18" t="s">
        <v>38</v>
      </c>
      <c r="B40" s="21">
        <v>0.56999999999999995</v>
      </c>
      <c r="C40" s="17">
        <v>0.56000000000000005</v>
      </c>
      <c r="D40" s="17">
        <v>0.6</v>
      </c>
      <c r="E40" s="17">
        <v>0.68</v>
      </c>
      <c r="F40" s="17">
        <v>0.63</v>
      </c>
      <c r="G40" s="17">
        <v>1.1100000000000001</v>
      </c>
      <c r="H40" s="17">
        <v>0.68</v>
      </c>
      <c r="I40" s="31">
        <v>0.62</v>
      </c>
      <c r="J40" s="45">
        <v>0.63</v>
      </c>
      <c r="K40" s="72">
        <f t="shared" si="1"/>
        <v>2.5982905982905984</v>
      </c>
      <c r="L40" s="95">
        <v>0.28000000000000003</v>
      </c>
      <c r="M40" s="96">
        <v>0.28000000000000003</v>
      </c>
      <c r="N40" s="96">
        <v>0.2</v>
      </c>
      <c r="O40" s="96">
        <v>0.19</v>
      </c>
      <c r="P40" s="96">
        <v>0.2</v>
      </c>
      <c r="Q40" s="96">
        <v>0.26</v>
      </c>
      <c r="R40" s="96">
        <v>0.49</v>
      </c>
      <c r="S40" s="96">
        <v>0.21</v>
      </c>
      <c r="T40" s="97">
        <v>0.23</v>
      </c>
      <c r="U40" s="101">
        <f t="shared" si="0"/>
        <v>-0.35880004508714958</v>
      </c>
    </row>
    <row r="41" spans="1:21" x14ac:dyDescent="0.2">
      <c r="A41" s="18" t="s">
        <v>39</v>
      </c>
      <c r="B41" s="21">
        <v>225.02</v>
      </c>
      <c r="C41" s="17">
        <v>244.47</v>
      </c>
      <c r="D41" s="17">
        <v>262.60000000000002</v>
      </c>
      <c r="E41" s="17">
        <v>343.66</v>
      </c>
      <c r="F41" s="17">
        <v>407.83</v>
      </c>
      <c r="G41" s="17">
        <v>446.1</v>
      </c>
      <c r="H41" s="17">
        <v>487.32</v>
      </c>
      <c r="I41" s="31">
        <v>492.84</v>
      </c>
      <c r="J41" s="45">
        <v>575.98</v>
      </c>
      <c r="K41" s="72">
        <f t="shared" si="1"/>
        <v>281.56865912762521</v>
      </c>
      <c r="L41" s="95">
        <v>0.65</v>
      </c>
      <c r="M41" s="96">
        <v>0.99</v>
      </c>
      <c r="N41" s="96">
        <v>1.04</v>
      </c>
      <c r="O41" s="96">
        <v>1.08</v>
      </c>
      <c r="P41" s="96">
        <v>1.1599999999999999</v>
      </c>
      <c r="Q41" s="96">
        <v>2.0499999999999998</v>
      </c>
      <c r="R41" s="96">
        <v>1.59</v>
      </c>
      <c r="S41" s="96">
        <v>1.25</v>
      </c>
      <c r="T41" s="97">
        <v>2.57</v>
      </c>
      <c r="U41" s="101">
        <f t="shared" si="0"/>
        <v>-0.70942590988723031</v>
      </c>
    </row>
    <row r="42" spans="1:21" x14ac:dyDescent="0.2">
      <c r="A42" s="18" t="s">
        <v>40</v>
      </c>
      <c r="B42" s="21">
        <v>9.32</v>
      </c>
      <c r="C42" s="17">
        <v>12.57</v>
      </c>
      <c r="D42" s="17">
        <v>10.76</v>
      </c>
      <c r="E42" s="17">
        <v>8.7899999999999991</v>
      </c>
      <c r="F42" s="17">
        <v>3.46</v>
      </c>
      <c r="G42" s="17">
        <v>4.93</v>
      </c>
      <c r="H42" s="17">
        <v>8.8699999999999992</v>
      </c>
      <c r="I42" s="31">
        <v>7.54</v>
      </c>
      <c r="J42" s="45">
        <v>34.270000000000003</v>
      </c>
      <c r="K42" s="72">
        <f t="shared" si="1"/>
        <v>2.8898792409430705</v>
      </c>
      <c r="L42" s="95">
        <v>2.21</v>
      </c>
      <c r="M42" s="96">
        <v>4.03</v>
      </c>
      <c r="N42" s="96">
        <v>1.77</v>
      </c>
      <c r="O42" s="96">
        <v>3.71</v>
      </c>
      <c r="P42" s="96">
        <v>5.16</v>
      </c>
      <c r="Q42" s="96">
        <v>2.84</v>
      </c>
      <c r="R42" s="96">
        <v>4.03</v>
      </c>
      <c r="S42" s="96">
        <v>7.25</v>
      </c>
      <c r="T42" s="97">
        <v>3.78</v>
      </c>
      <c r="U42" s="101"/>
    </row>
    <row r="43" spans="1:21" x14ac:dyDescent="0.2">
      <c r="A43" s="18" t="s">
        <v>41</v>
      </c>
      <c r="B43" s="22">
        <v>0.18</v>
      </c>
      <c r="C43" s="23">
        <v>0.2</v>
      </c>
      <c r="D43" s="23">
        <v>0.27</v>
      </c>
      <c r="E43" s="23">
        <v>0.26</v>
      </c>
      <c r="F43" s="23">
        <v>0.34</v>
      </c>
      <c r="G43" s="23">
        <v>0.41</v>
      </c>
      <c r="H43" s="23">
        <v>0.99</v>
      </c>
      <c r="I43" s="33">
        <v>0.57999999999999996</v>
      </c>
      <c r="J43" s="46">
        <v>0.62</v>
      </c>
      <c r="K43" s="72">
        <f t="shared" si="1"/>
        <v>1.3898916967509023</v>
      </c>
      <c r="L43" s="98">
        <v>0.15</v>
      </c>
      <c r="M43" s="99">
        <v>0.15</v>
      </c>
      <c r="N43" s="99">
        <v>0.24</v>
      </c>
      <c r="O43" s="99">
        <v>0.22</v>
      </c>
      <c r="P43" s="99">
        <v>0.28999999999999998</v>
      </c>
      <c r="Q43" s="99">
        <v>0.34</v>
      </c>
      <c r="R43" s="99">
        <v>0.48</v>
      </c>
      <c r="S43" s="99">
        <v>0.43</v>
      </c>
      <c r="T43" s="100">
        <v>0.47</v>
      </c>
      <c r="U43" s="101"/>
    </row>
    <row r="44" spans="1:21" x14ac:dyDescent="0.2">
      <c r="A44" s="47" t="s">
        <v>191</v>
      </c>
      <c r="B44" s="81"/>
      <c r="C44" s="48"/>
      <c r="D44" s="48"/>
      <c r="E44" s="48"/>
      <c r="F44" s="48"/>
      <c r="G44" s="48"/>
      <c r="H44" s="48"/>
      <c r="I44" s="48"/>
      <c r="J44" s="49"/>
      <c r="K44" s="50"/>
      <c r="L44" s="89">
        <v>122.61</v>
      </c>
      <c r="M44" s="90">
        <v>114.08</v>
      </c>
      <c r="N44" s="90">
        <v>121.62</v>
      </c>
      <c r="O44" s="90">
        <v>96.94</v>
      </c>
      <c r="P44" s="90">
        <v>92.51</v>
      </c>
      <c r="Q44" s="90">
        <v>82.4</v>
      </c>
      <c r="R44" s="90">
        <v>76.63</v>
      </c>
      <c r="S44" s="90">
        <v>92.44</v>
      </c>
      <c r="T44" s="91">
        <v>87.44</v>
      </c>
      <c r="U44" s="102"/>
    </row>
    <row r="45" spans="1:21" x14ac:dyDescent="0.2">
      <c r="A45" s="82" t="s">
        <v>195</v>
      </c>
      <c r="B45" s="66"/>
      <c r="C45" s="66"/>
      <c r="D45" s="66"/>
      <c r="E45" s="66"/>
      <c r="F45" s="66"/>
      <c r="G45" s="66"/>
      <c r="H45" s="66"/>
      <c r="I45" s="66"/>
      <c r="J45" s="66"/>
      <c r="L45" s="42"/>
      <c r="M45" s="42"/>
      <c r="N45" s="42"/>
      <c r="O45" s="42"/>
      <c r="P45" s="42"/>
      <c r="Q45" s="42"/>
      <c r="R45" s="42"/>
      <c r="S45" s="42"/>
      <c r="T45" s="42"/>
    </row>
    <row r="46" spans="1:21" x14ac:dyDescent="0.2">
      <c r="A46" s="1" t="s">
        <v>72</v>
      </c>
      <c r="B46" s="4">
        <v>2012</v>
      </c>
      <c r="C46" s="4">
        <v>2013</v>
      </c>
      <c r="D46" s="4">
        <v>2014</v>
      </c>
      <c r="E46" s="4">
        <v>2015</v>
      </c>
      <c r="F46" s="4">
        <v>2016</v>
      </c>
      <c r="G46" s="4">
        <v>2017</v>
      </c>
      <c r="H46" s="4">
        <v>2018</v>
      </c>
      <c r="I46" s="34">
        <v>2019</v>
      </c>
      <c r="J46" s="35">
        <v>2020</v>
      </c>
    </row>
    <row r="47" spans="1:21" x14ac:dyDescent="0.2">
      <c r="A47" s="27" t="s">
        <v>140</v>
      </c>
      <c r="B47" s="83">
        <v>1497.8</v>
      </c>
      <c r="C47" s="83">
        <v>1706.6</v>
      </c>
      <c r="D47" s="83">
        <v>1866.8</v>
      </c>
      <c r="E47" s="83">
        <v>1925</v>
      </c>
      <c r="F47" s="83">
        <v>2080.5</v>
      </c>
      <c r="G47" s="83">
        <v>2390.6999999999998</v>
      </c>
      <c r="H47" s="83">
        <v>2814.3</v>
      </c>
      <c r="I47" s="83">
        <v>3057.5</v>
      </c>
      <c r="J47" s="84">
        <v>3270.2</v>
      </c>
    </row>
    <row r="48" spans="1:21" x14ac:dyDescent="0.2">
      <c r="A48" s="28" t="s">
        <v>141</v>
      </c>
      <c r="B48" s="85">
        <v>1106.0999999999999</v>
      </c>
      <c r="C48" s="85">
        <v>1208.5999999999999</v>
      </c>
      <c r="D48" s="85">
        <v>1301.5999999999999</v>
      </c>
      <c r="E48" s="85">
        <v>1346.1</v>
      </c>
      <c r="F48" s="85">
        <v>1368.7</v>
      </c>
      <c r="G48" s="85">
        <v>1480.4</v>
      </c>
      <c r="H48" s="85">
        <v>1601.6</v>
      </c>
      <c r="I48" s="85">
        <v>1761.7</v>
      </c>
      <c r="J48" s="84">
        <v>1925</v>
      </c>
    </row>
    <row r="49" spans="1:10" x14ac:dyDescent="0.2">
      <c r="A49" s="28" t="s">
        <v>120</v>
      </c>
      <c r="B49" s="85">
        <v>420.6</v>
      </c>
      <c r="C49" s="85">
        <v>525.4</v>
      </c>
      <c r="D49" s="85">
        <v>591.29999999999995</v>
      </c>
      <c r="E49" s="85">
        <v>611.4</v>
      </c>
      <c r="F49" s="85">
        <v>745.6</v>
      </c>
      <c r="G49" s="85">
        <v>945.6</v>
      </c>
      <c r="H49" s="85">
        <v>1246.4000000000001</v>
      </c>
      <c r="I49" s="85">
        <v>1331.8</v>
      </c>
      <c r="J49" s="84">
        <v>1397</v>
      </c>
    </row>
    <row r="50" spans="1:10" x14ac:dyDescent="0.2">
      <c r="A50" s="28" t="s">
        <v>121</v>
      </c>
      <c r="B50" s="85">
        <v>28.9</v>
      </c>
      <c r="C50" s="85">
        <v>27.5</v>
      </c>
      <c r="D50" s="85">
        <v>26.1</v>
      </c>
      <c r="E50" s="85">
        <v>32.5</v>
      </c>
      <c r="F50" s="85">
        <v>33.799999999999997</v>
      </c>
      <c r="G50" s="85">
        <v>35.299999999999997</v>
      </c>
      <c r="H50" s="85">
        <v>33.6</v>
      </c>
      <c r="I50" s="85">
        <v>36.1</v>
      </c>
      <c r="J50" s="84">
        <v>51.7</v>
      </c>
    </row>
    <row r="51" spans="1:10" x14ac:dyDescent="0.2">
      <c r="A51" s="28" t="s">
        <v>122</v>
      </c>
      <c r="B51" s="85"/>
      <c r="C51" s="85"/>
      <c r="D51" s="85"/>
      <c r="E51" s="85"/>
      <c r="F51" s="85"/>
      <c r="G51" s="85"/>
      <c r="H51" s="85"/>
      <c r="I51" s="85"/>
      <c r="J51" s="86"/>
    </row>
    <row r="52" spans="1:10" x14ac:dyDescent="0.2">
      <c r="A52" s="29" t="s">
        <v>142</v>
      </c>
      <c r="B52" s="85">
        <v>1497</v>
      </c>
      <c r="C52" s="85">
        <v>1705.4</v>
      </c>
      <c r="D52" s="85">
        <v>1870.6</v>
      </c>
      <c r="E52" s="85">
        <v>1931.8</v>
      </c>
      <c r="F52" s="85">
        <v>2078.1</v>
      </c>
      <c r="G52" s="85">
        <v>2393.6999999999998</v>
      </c>
      <c r="H52" s="85">
        <v>2817.1</v>
      </c>
      <c r="I52" s="85">
        <v>3059.7</v>
      </c>
      <c r="J52" s="84">
        <v>3339.9</v>
      </c>
    </row>
    <row r="53" spans="1:10" x14ac:dyDescent="0.2">
      <c r="A53" s="28" t="s">
        <v>143</v>
      </c>
      <c r="B53" s="85"/>
      <c r="C53" s="85"/>
      <c r="D53" s="85"/>
      <c r="E53" s="85"/>
      <c r="F53" s="85"/>
      <c r="G53" s="85"/>
      <c r="H53" s="85"/>
      <c r="I53" s="85"/>
      <c r="J53" s="86"/>
    </row>
    <row r="54" spans="1:10" x14ac:dyDescent="0.2">
      <c r="A54" s="28" t="s">
        <v>170</v>
      </c>
      <c r="B54" s="85">
        <v>0.6</v>
      </c>
      <c r="C54" s="85">
        <v>0.7</v>
      </c>
      <c r="D54" s="85">
        <v>0.8</v>
      </c>
      <c r="E54" s="85">
        <v>0.9</v>
      </c>
      <c r="F54" s="85">
        <v>1.1000000000000001</v>
      </c>
      <c r="G54" s="85">
        <v>1.1000000000000001</v>
      </c>
      <c r="H54" s="85">
        <v>1.3</v>
      </c>
      <c r="I54" s="85">
        <v>1.2</v>
      </c>
      <c r="J54" s="84">
        <v>1.3</v>
      </c>
    </row>
    <row r="55" spans="1:10" x14ac:dyDescent="0.2">
      <c r="A55" s="28" t="s">
        <v>171</v>
      </c>
      <c r="B55" s="85">
        <v>980.7</v>
      </c>
      <c r="C55" s="85">
        <v>1129.0999999999999</v>
      </c>
      <c r="D55" s="85">
        <v>1223</v>
      </c>
      <c r="E55" s="85">
        <v>1234.5</v>
      </c>
      <c r="F55" s="85">
        <v>1338.6</v>
      </c>
      <c r="G55" s="85">
        <v>1575.2</v>
      </c>
      <c r="H55" s="85">
        <v>1940.1</v>
      </c>
      <c r="I55" s="85">
        <v>2092.1</v>
      </c>
      <c r="J55" s="84">
        <v>2304</v>
      </c>
    </row>
    <row r="56" spans="1:10" x14ac:dyDescent="0.2">
      <c r="A56" s="28" t="s">
        <v>172</v>
      </c>
      <c r="B56" s="85">
        <v>1.3</v>
      </c>
      <c r="C56" s="85">
        <v>2</v>
      </c>
      <c r="D56" s="85">
        <v>1.9</v>
      </c>
      <c r="E56" s="85">
        <v>2.2000000000000002</v>
      </c>
      <c r="F56" s="85">
        <v>1.9</v>
      </c>
      <c r="G56" s="85">
        <v>1.8</v>
      </c>
      <c r="H56" s="85">
        <v>2.5</v>
      </c>
      <c r="I56" s="85">
        <v>2.8</v>
      </c>
      <c r="J56" s="84">
        <v>2.6</v>
      </c>
    </row>
    <row r="57" spans="1:10" x14ac:dyDescent="0.2">
      <c r="A57" s="28" t="s">
        <v>173</v>
      </c>
      <c r="B57" s="85">
        <v>154.5</v>
      </c>
      <c r="C57" s="85">
        <v>175.8</v>
      </c>
      <c r="D57" s="85">
        <v>214.4</v>
      </c>
      <c r="E57" s="85">
        <v>237.6</v>
      </c>
      <c r="F57" s="85">
        <v>254.8</v>
      </c>
      <c r="G57" s="85">
        <v>284.7</v>
      </c>
      <c r="H57" s="85">
        <v>286.2</v>
      </c>
      <c r="I57" s="85">
        <v>341.5</v>
      </c>
      <c r="J57" s="84">
        <v>354.3</v>
      </c>
    </row>
    <row r="58" spans="1:10" x14ac:dyDescent="0.2">
      <c r="A58" s="28" t="s">
        <v>174</v>
      </c>
      <c r="B58" s="85">
        <v>38.700000000000003</v>
      </c>
      <c r="C58" s="85">
        <v>39.299999999999997</v>
      </c>
      <c r="D58" s="85">
        <v>46.6</v>
      </c>
      <c r="E58" s="85">
        <v>51.3</v>
      </c>
      <c r="F58" s="85">
        <v>53.7</v>
      </c>
      <c r="G58" s="85">
        <v>57.6</v>
      </c>
      <c r="H58" s="85">
        <v>60.8</v>
      </c>
      <c r="I58" s="85">
        <v>62.5</v>
      </c>
      <c r="J58" s="84">
        <v>62.1</v>
      </c>
    </row>
    <row r="59" spans="1:10" x14ac:dyDescent="0.2">
      <c r="A59" s="28" t="s">
        <v>175</v>
      </c>
      <c r="B59" s="85">
        <v>32.9</v>
      </c>
      <c r="C59" s="85">
        <v>35.6</v>
      </c>
      <c r="D59" s="85">
        <v>41.3</v>
      </c>
      <c r="E59" s="85">
        <v>45.4</v>
      </c>
      <c r="F59" s="85">
        <v>48.2</v>
      </c>
      <c r="G59" s="85">
        <v>52.9</v>
      </c>
      <c r="H59" s="85">
        <v>57.9</v>
      </c>
      <c r="I59" s="85">
        <v>57.3</v>
      </c>
      <c r="J59" s="84">
        <v>55.6</v>
      </c>
    </row>
    <row r="60" spans="1:10" x14ac:dyDescent="0.2">
      <c r="A60" s="28" t="s">
        <v>176</v>
      </c>
      <c r="B60" s="85">
        <v>288.3</v>
      </c>
      <c r="C60" s="85">
        <v>322.89999999999998</v>
      </c>
      <c r="D60" s="85">
        <v>342.6</v>
      </c>
      <c r="E60" s="85">
        <v>359.8</v>
      </c>
      <c r="F60" s="85">
        <v>379.7</v>
      </c>
      <c r="G60" s="85">
        <v>420.3</v>
      </c>
      <c r="H60" s="85">
        <v>468.4</v>
      </c>
      <c r="I60" s="85">
        <v>502.3</v>
      </c>
      <c r="J60" s="84">
        <v>560</v>
      </c>
    </row>
    <row r="61" spans="1:10" x14ac:dyDescent="0.2">
      <c r="A61" s="30" t="s">
        <v>139</v>
      </c>
      <c r="B61" s="87">
        <v>0.8</v>
      </c>
      <c r="C61" s="87">
        <v>1.2</v>
      </c>
      <c r="D61" s="87">
        <v>-3.8</v>
      </c>
      <c r="E61" s="87">
        <v>-6.7</v>
      </c>
      <c r="F61" s="87">
        <v>2.4</v>
      </c>
      <c r="G61" s="87">
        <v>-3</v>
      </c>
      <c r="H61" s="87">
        <v>-2.8</v>
      </c>
      <c r="I61" s="87">
        <v>-2.2000000000000002</v>
      </c>
      <c r="J61" s="88">
        <v>0.3</v>
      </c>
    </row>
  </sheetData>
  <mergeCells count="2">
    <mergeCell ref="L1:T1"/>
    <mergeCell ref="B1:J1"/>
  </mergeCells>
  <phoneticPr fontId="3" type="noConversion"/>
  <conditionalFormatting sqref="K3:K43">
    <cfRule type="cellIs" dxfId="4" priority="10" operator="greaterThan">
      <formula>1</formula>
    </cfRule>
  </conditionalFormatting>
  <conditionalFormatting sqref="U3:U4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069B4-DC8D-491A-BF8C-BB85BA5E0734}">
  <sheetPr codeName="Sheet13"/>
  <dimension ref="A1:V69"/>
  <sheetViews>
    <sheetView zoomScale="85" zoomScaleNormal="85" workbookViewId="0">
      <selection activeCell="K48" sqref="K48"/>
    </sheetView>
  </sheetViews>
  <sheetFormatPr defaultRowHeight="14.25" x14ac:dyDescent="0.2"/>
  <cols>
    <col min="1" max="1" width="36.625" bestFit="1" customWidth="1"/>
    <col min="2" max="20" width="11.125" customWidth="1"/>
    <col min="250" max="250" width="28" customWidth="1"/>
    <col min="251" max="251" width="76" customWidth="1"/>
    <col min="252" max="265" width="16" customWidth="1"/>
    <col min="506" max="506" width="28" customWidth="1"/>
    <col min="507" max="507" width="76" customWidth="1"/>
    <col min="508" max="521" width="16" customWidth="1"/>
    <col min="762" max="762" width="28" customWidth="1"/>
    <col min="763" max="763" width="76" customWidth="1"/>
    <col min="764" max="777" width="16" customWidth="1"/>
    <col min="1018" max="1018" width="28" customWidth="1"/>
    <col min="1019" max="1019" width="76" customWidth="1"/>
    <col min="1020" max="1033" width="16" customWidth="1"/>
    <col min="1274" max="1274" width="28" customWidth="1"/>
    <col min="1275" max="1275" width="76" customWidth="1"/>
    <col min="1276" max="1289" width="16" customWidth="1"/>
    <col min="1530" max="1530" width="28" customWidth="1"/>
    <col min="1531" max="1531" width="76" customWidth="1"/>
    <col min="1532" max="1545" width="16" customWidth="1"/>
    <col min="1786" max="1786" width="28" customWidth="1"/>
    <col min="1787" max="1787" width="76" customWidth="1"/>
    <col min="1788" max="1801" width="16" customWidth="1"/>
    <col min="2042" max="2042" width="28" customWidth="1"/>
    <col min="2043" max="2043" width="76" customWidth="1"/>
    <col min="2044" max="2057" width="16" customWidth="1"/>
    <col min="2298" max="2298" width="28" customWidth="1"/>
    <col min="2299" max="2299" width="76" customWidth="1"/>
    <col min="2300" max="2313" width="16" customWidth="1"/>
    <col min="2554" max="2554" width="28" customWidth="1"/>
    <col min="2555" max="2555" width="76" customWidth="1"/>
    <col min="2556" max="2569" width="16" customWidth="1"/>
    <col min="2810" max="2810" width="28" customWidth="1"/>
    <col min="2811" max="2811" width="76" customWidth="1"/>
    <col min="2812" max="2825" width="16" customWidth="1"/>
    <col min="3066" max="3066" width="28" customWidth="1"/>
    <col min="3067" max="3067" width="76" customWidth="1"/>
    <col min="3068" max="3081" width="16" customWidth="1"/>
    <col min="3322" max="3322" width="28" customWidth="1"/>
    <col min="3323" max="3323" width="76" customWidth="1"/>
    <col min="3324" max="3337" width="16" customWidth="1"/>
    <col min="3578" max="3578" width="28" customWidth="1"/>
    <col min="3579" max="3579" width="76" customWidth="1"/>
    <col min="3580" max="3593" width="16" customWidth="1"/>
    <col min="3834" max="3834" width="28" customWidth="1"/>
    <col min="3835" max="3835" width="76" customWidth="1"/>
    <col min="3836" max="3849" width="16" customWidth="1"/>
    <col min="4090" max="4090" width="28" customWidth="1"/>
    <col min="4091" max="4091" width="76" customWidth="1"/>
    <col min="4092" max="4105" width="16" customWidth="1"/>
    <col min="4346" max="4346" width="28" customWidth="1"/>
    <col min="4347" max="4347" width="76" customWidth="1"/>
    <col min="4348" max="4361" width="16" customWidth="1"/>
    <col min="4602" max="4602" width="28" customWidth="1"/>
    <col min="4603" max="4603" width="76" customWidth="1"/>
    <col min="4604" max="4617" width="16" customWidth="1"/>
    <col min="4858" max="4858" width="28" customWidth="1"/>
    <col min="4859" max="4859" width="76" customWidth="1"/>
    <col min="4860" max="4873" width="16" customWidth="1"/>
    <col min="5114" max="5114" width="28" customWidth="1"/>
    <col min="5115" max="5115" width="76" customWidth="1"/>
    <col min="5116" max="5129" width="16" customWidth="1"/>
    <col min="5370" max="5370" width="28" customWidth="1"/>
    <col min="5371" max="5371" width="76" customWidth="1"/>
    <col min="5372" max="5385" width="16" customWidth="1"/>
    <col min="5626" max="5626" width="28" customWidth="1"/>
    <col min="5627" max="5627" width="76" customWidth="1"/>
    <col min="5628" max="5641" width="16" customWidth="1"/>
    <col min="5882" max="5882" width="28" customWidth="1"/>
    <col min="5883" max="5883" width="76" customWidth="1"/>
    <col min="5884" max="5897" width="16" customWidth="1"/>
    <col min="6138" max="6138" width="28" customWidth="1"/>
    <col min="6139" max="6139" width="76" customWidth="1"/>
    <col min="6140" max="6153" width="16" customWidth="1"/>
    <col min="6394" max="6394" width="28" customWidth="1"/>
    <col min="6395" max="6395" width="76" customWidth="1"/>
    <col min="6396" max="6409" width="16" customWidth="1"/>
    <col min="6650" max="6650" width="28" customWidth="1"/>
    <col min="6651" max="6651" width="76" customWidth="1"/>
    <col min="6652" max="6665" width="16" customWidth="1"/>
    <col min="6906" max="6906" width="28" customWidth="1"/>
    <col min="6907" max="6907" width="76" customWidth="1"/>
    <col min="6908" max="6921" width="16" customWidth="1"/>
    <col min="7162" max="7162" width="28" customWidth="1"/>
    <col min="7163" max="7163" width="76" customWidth="1"/>
    <col min="7164" max="7177" width="16" customWidth="1"/>
    <col min="7418" max="7418" width="28" customWidth="1"/>
    <col min="7419" max="7419" width="76" customWidth="1"/>
    <col min="7420" max="7433" width="16" customWidth="1"/>
    <col min="7674" max="7674" width="28" customWidth="1"/>
    <col min="7675" max="7675" width="76" customWidth="1"/>
    <col min="7676" max="7689" width="16" customWidth="1"/>
    <col min="7930" max="7930" width="28" customWidth="1"/>
    <col min="7931" max="7931" width="76" customWidth="1"/>
    <col min="7932" max="7945" width="16" customWidth="1"/>
    <col min="8186" max="8186" width="28" customWidth="1"/>
    <col min="8187" max="8187" width="76" customWidth="1"/>
    <col min="8188" max="8201" width="16" customWidth="1"/>
    <col min="8442" max="8442" width="28" customWidth="1"/>
    <col min="8443" max="8443" width="76" customWidth="1"/>
    <col min="8444" max="8457" width="16" customWidth="1"/>
    <col min="8698" max="8698" width="28" customWidth="1"/>
    <col min="8699" max="8699" width="76" customWidth="1"/>
    <col min="8700" max="8713" width="16" customWidth="1"/>
    <col min="8954" max="8954" width="28" customWidth="1"/>
    <col min="8955" max="8955" width="76" customWidth="1"/>
    <col min="8956" max="8969" width="16" customWidth="1"/>
    <col min="9210" max="9210" width="28" customWidth="1"/>
    <col min="9211" max="9211" width="76" customWidth="1"/>
    <col min="9212" max="9225" width="16" customWidth="1"/>
    <col min="9466" max="9466" width="28" customWidth="1"/>
    <col min="9467" max="9467" width="76" customWidth="1"/>
    <col min="9468" max="9481" width="16" customWidth="1"/>
    <col min="9722" max="9722" width="28" customWidth="1"/>
    <col min="9723" max="9723" width="76" customWidth="1"/>
    <col min="9724" max="9737" width="16" customWidth="1"/>
    <col min="9978" max="9978" width="28" customWidth="1"/>
    <col min="9979" max="9979" width="76" customWidth="1"/>
    <col min="9980" max="9993" width="16" customWidth="1"/>
    <col min="10234" max="10234" width="28" customWidth="1"/>
    <col min="10235" max="10235" width="76" customWidth="1"/>
    <col min="10236" max="10249" width="16" customWidth="1"/>
    <col min="10490" max="10490" width="28" customWidth="1"/>
    <col min="10491" max="10491" width="76" customWidth="1"/>
    <col min="10492" max="10505" width="16" customWidth="1"/>
    <col min="10746" max="10746" width="28" customWidth="1"/>
    <col min="10747" max="10747" width="76" customWidth="1"/>
    <col min="10748" max="10761" width="16" customWidth="1"/>
    <col min="11002" max="11002" width="28" customWidth="1"/>
    <col min="11003" max="11003" width="76" customWidth="1"/>
    <col min="11004" max="11017" width="16" customWidth="1"/>
    <col min="11258" max="11258" width="28" customWidth="1"/>
    <col min="11259" max="11259" width="76" customWidth="1"/>
    <col min="11260" max="11273" width="16" customWidth="1"/>
    <col min="11514" max="11514" width="28" customWidth="1"/>
    <col min="11515" max="11515" width="76" customWidth="1"/>
    <col min="11516" max="11529" width="16" customWidth="1"/>
    <col min="11770" max="11770" width="28" customWidth="1"/>
    <col min="11771" max="11771" width="76" customWidth="1"/>
    <col min="11772" max="11785" width="16" customWidth="1"/>
    <col min="12026" max="12026" width="28" customWidth="1"/>
    <col min="12027" max="12027" width="76" customWidth="1"/>
    <col min="12028" max="12041" width="16" customWidth="1"/>
    <col min="12282" max="12282" width="28" customWidth="1"/>
    <col min="12283" max="12283" width="76" customWidth="1"/>
    <col min="12284" max="12297" width="16" customWidth="1"/>
    <col min="12538" max="12538" width="28" customWidth="1"/>
    <col min="12539" max="12539" width="76" customWidth="1"/>
    <col min="12540" max="12553" width="16" customWidth="1"/>
    <col min="12794" max="12794" width="28" customWidth="1"/>
    <col min="12795" max="12795" width="76" customWidth="1"/>
    <col min="12796" max="12809" width="16" customWidth="1"/>
    <col min="13050" max="13050" width="28" customWidth="1"/>
    <col min="13051" max="13051" width="76" customWidth="1"/>
    <col min="13052" max="13065" width="16" customWidth="1"/>
    <col min="13306" max="13306" width="28" customWidth="1"/>
    <col min="13307" max="13307" width="76" customWidth="1"/>
    <col min="13308" max="13321" width="16" customWidth="1"/>
    <col min="13562" max="13562" width="28" customWidth="1"/>
    <col min="13563" max="13563" width="76" customWidth="1"/>
    <col min="13564" max="13577" width="16" customWidth="1"/>
    <col min="13818" max="13818" width="28" customWidth="1"/>
    <col min="13819" max="13819" width="76" customWidth="1"/>
    <col min="13820" max="13833" width="16" customWidth="1"/>
    <col min="14074" max="14074" width="28" customWidth="1"/>
    <col min="14075" max="14075" width="76" customWidth="1"/>
    <col min="14076" max="14089" width="16" customWidth="1"/>
    <col min="14330" max="14330" width="28" customWidth="1"/>
    <col min="14331" max="14331" width="76" customWidth="1"/>
    <col min="14332" max="14345" width="16" customWidth="1"/>
    <col min="14586" max="14586" width="28" customWidth="1"/>
    <col min="14587" max="14587" width="76" customWidth="1"/>
    <col min="14588" max="14601" width="16" customWidth="1"/>
    <col min="14842" max="14842" width="28" customWidth="1"/>
    <col min="14843" max="14843" width="76" customWidth="1"/>
    <col min="14844" max="14857" width="16" customWidth="1"/>
    <col min="15098" max="15098" width="28" customWidth="1"/>
    <col min="15099" max="15099" width="76" customWidth="1"/>
    <col min="15100" max="15113" width="16" customWidth="1"/>
    <col min="15354" max="15354" width="28" customWidth="1"/>
    <col min="15355" max="15355" width="76" customWidth="1"/>
    <col min="15356" max="15369" width="16" customWidth="1"/>
    <col min="15610" max="15610" width="28" customWidth="1"/>
    <col min="15611" max="15611" width="76" customWidth="1"/>
    <col min="15612" max="15625" width="16" customWidth="1"/>
    <col min="15866" max="15866" width="28" customWidth="1"/>
    <col min="15867" max="15867" width="76" customWidth="1"/>
    <col min="15868" max="15881" width="16" customWidth="1"/>
    <col min="16122" max="16122" width="28" customWidth="1"/>
    <col min="16123" max="16123" width="76" customWidth="1"/>
    <col min="16124" max="16137" width="16" customWidth="1"/>
  </cols>
  <sheetData>
    <row r="1" spans="1:20" x14ac:dyDescent="0.2">
      <c r="A1" s="41" t="s">
        <v>193</v>
      </c>
      <c r="B1" s="254" t="s">
        <v>189</v>
      </c>
      <c r="C1" s="254"/>
      <c r="D1" s="254"/>
      <c r="E1" s="254"/>
      <c r="F1" s="254"/>
      <c r="G1" s="254"/>
      <c r="H1" s="254"/>
      <c r="I1" s="254"/>
      <c r="J1" s="254"/>
      <c r="L1" s="254" t="s">
        <v>190</v>
      </c>
      <c r="M1" s="254"/>
      <c r="N1" s="254"/>
      <c r="O1" s="254"/>
      <c r="P1" s="254"/>
      <c r="Q1" s="254"/>
      <c r="R1" s="254"/>
      <c r="S1" s="254"/>
      <c r="T1" s="254"/>
    </row>
    <row r="2" spans="1:20" x14ac:dyDescent="0.2">
      <c r="A2" s="6" t="s">
        <v>0</v>
      </c>
      <c r="B2" s="60">
        <v>2012</v>
      </c>
      <c r="C2" s="60">
        <v>2013</v>
      </c>
      <c r="D2" s="60">
        <v>2014</v>
      </c>
      <c r="E2" s="60">
        <v>2015</v>
      </c>
      <c r="F2" s="60">
        <v>2016</v>
      </c>
      <c r="G2" s="60">
        <v>2017</v>
      </c>
      <c r="H2" s="60">
        <v>2018</v>
      </c>
      <c r="I2" s="61">
        <v>2019</v>
      </c>
      <c r="J2" s="61">
        <v>2020</v>
      </c>
      <c r="K2" s="40" t="s">
        <v>188</v>
      </c>
      <c r="L2" s="60">
        <v>2012</v>
      </c>
      <c r="M2" s="60">
        <v>2013</v>
      </c>
      <c r="N2" s="60">
        <v>2014</v>
      </c>
      <c r="O2" s="60">
        <v>2015</v>
      </c>
      <c r="P2" s="60">
        <v>2016</v>
      </c>
      <c r="Q2" s="60">
        <v>2017</v>
      </c>
      <c r="R2" s="60">
        <v>2018</v>
      </c>
      <c r="S2" s="61">
        <v>2019</v>
      </c>
      <c r="T2" s="61">
        <v>2020</v>
      </c>
    </row>
    <row r="3" spans="1:20" x14ac:dyDescent="0.2">
      <c r="A3" s="65" t="s">
        <v>2</v>
      </c>
      <c r="B3" s="68">
        <v>879.14</v>
      </c>
      <c r="C3" s="69">
        <v>955.77</v>
      </c>
      <c r="D3" s="69">
        <v>939.66</v>
      </c>
      <c r="E3" s="69">
        <v>883.79</v>
      </c>
      <c r="F3" s="69">
        <v>847.04</v>
      </c>
      <c r="G3" s="69">
        <v>881.57</v>
      </c>
      <c r="H3" s="69">
        <v>906.28</v>
      </c>
      <c r="I3" s="70">
        <v>1026.76</v>
      </c>
      <c r="J3" s="71">
        <v>908.81</v>
      </c>
      <c r="K3" s="72">
        <f>SUM(B3:J3)/SUM(L3:T3)</f>
        <v>0.99999961096205403</v>
      </c>
      <c r="L3" s="68">
        <v>879.14320132447676</v>
      </c>
      <c r="M3" s="69">
        <v>955.77</v>
      </c>
      <c r="N3" s="69">
        <v>939.66</v>
      </c>
      <c r="O3" s="69">
        <v>883.79</v>
      </c>
      <c r="P3" s="69">
        <v>847.04</v>
      </c>
      <c r="Q3" s="69">
        <v>881.57</v>
      </c>
      <c r="R3" s="69">
        <v>906.28</v>
      </c>
      <c r="S3" s="70">
        <v>1026.76</v>
      </c>
      <c r="T3" s="71">
        <v>908.81</v>
      </c>
    </row>
    <row r="4" spans="1:20" x14ac:dyDescent="0.2">
      <c r="A4" s="65" t="s">
        <v>3</v>
      </c>
      <c r="B4" s="73">
        <v>396.81</v>
      </c>
      <c r="C4" s="74">
        <v>414.36</v>
      </c>
      <c r="D4" s="74">
        <v>431.98</v>
      </c>
      <c r="E4" s="74">
        <v>459.26</v>
      </c>
      <c r="F4" s="74">
        <v>463.18</v>
      </c>
      <c r="G4" s="74">
        <v>454.06</v>
      </c>
      <c r="H4" s="74">
        <v>417.33</v>
      </c>
      <c r="I4" s="72">
        <v>434.44</v>
      </c>
      <c r="J4" s="75">
        <v>463.32</v>
      </c>
      <c r="K4" s="72">
        <f t="shared" ref="K4:K43" si="0">SUM(B4:J4)/SUM(L4:T4)</f>
        <v>1</v>
      </c>
      <c r="L4" s="73">
        <v>396.81</v>
      </c>
      <c r="M4" s="74">
        <v>414.36</v>
      </c>
      <c r="N4" s="74">
        <v>431.98</v>
      </c>
      <c r="O4" s="74">
        <v>459.26</v>
      </c>
      <c r="P4" s="74">
        <v>463.18</v>
      </c>
      <c r="Q4" s="74">
        <v>454.06</v>
      </c>
      <c r="R4" s="74">
        <v>417.33</v>
      </c>
      <c r="S4" s="72">
        <v>434.44</v>
      </c>
      <c r="T4" s="75">
        <v>463.32</v>
      </c>
    </row>
    <row r="5" spans="1:20" x14ac:dyDescent="0.2">
      <c r="A5" s="65" t="s">
        <v>4</v>
      </c>
      <c r="B5" s="73">
        <v>438.42</v>
      </c>
      <c r="C5" s="74">
        <v>469.69</v>
      </c>
      <c r="D5" s="74">
        <v>468.79</v>
      </c>
      <c r="E5" s="74">
        <v>344.82</v>
      </c>
      <c r="F5" s="74">
        <v>315.14</v>
      </c>
      <c r="G5" s="74">
        <v>374.11</v>
      </c>
      <c r="H5" s="74">
        <v>388.26</v>
      </c>
      <c r="I5" s="72">
        <v>419.28</v>
      </c>
      <c r="J5" s="75">
        <v>447.44</v>
      </c>
      <c r="K5" s="72">
        <f t="shared" si="0"/>
        <v>1</v>
      </c>
      <c r="L5" s="73">
        <v>438.42</v>
      </c>
      <c r="M5" s="74">
        <v>469.69</v>
      </c>
      <c r="N5" s="74">
        <v>468.79</v>
      </c>
      <c r="O5" s="74">
        <v>344.82</v>
      </c>
      <c r="P5" s="74">
        <v>315.14</v>
      </c>
      <c r="Q5" s="74">
        <v>374.11</v>
      </c>
      <c r="R5" s="74">
        <v>388.26</v>
      </c>
      <c r="S5" s="72">
        <v>419.28</v>
      </c>
      <c r="T5" s="75">
        <v>447.44</v>
      </c>
    </row>
    <row r="6" spans="1:20" x14ac:dyDescent="0.2">
      <c r="A6" s="65" t="s">
        <v>5</v>
      </c>
      <c r="B6" s="73">
        <v>327.82</v>
      </c>
      <c r="C6" s="74">
        <v>351.56</v>
      </c>
      <c r="D6" s="74">
        <v>351.79</v>
      </c>
      <c r="E6" s="74">
        <v>325.26</v>
      </c>
      <c r="F6" s="74">
        <v>306.76</v>
      </c>
      <c r="G6" s="74">
        <v>326.11</v>
      </c>
      <c r="H6" s="74">
        <v>379.48</v>
      </c>
      <c r="I6" s="72">
        <v>386.17</v>
      </c>
      <c r="J6" s="75">
        <v>329.47</v>
      </c>
      <c r="K6" s="72">
        <f t="shared" si="0"/>
        <v>1</v>
      </c>
      <c r="L6" s="73">
        <v>327.82</v>
      </c>
      <c r="M6" s="74">
        <v>351.56</v>
      </c>
      <c r="N6" s="74">
        <v>351.79</v>
      </c>
      <c r="O6" s="74">
        <v>325.26</v>
      </c>
      <c r="P6" s="74">
        <v>306.76</v>
      </c>
      <c r="Q6" s="74">
        <v>326.11</v>
      </c>
      <c r="R6" s="74">
        <v>379.48</v>
      </c>
      <c r="S6" s="72">
        <v>386.17</v>
      </c>
      <c r="T6" s="75">
        <v>329.47</v>
      </c>
    </row>
    <row r="7" spans="1:20" x14ac:dyDescent="0.2">
      <c r="A7" s="65" t="s">
        <v>6</v>
      </c>
      <c r="B7" s="73">
        <v>224.23</v>
      </c>
      <c r="C7" s="74">
        <v>240.79</v>
      </c>
      <c r="D7" s="74">
        <v>241.5</v>
      </c>
      <c r="E7" s="74">
        <v>225.74</v>
      </c>
      <c r="F7" s="74">
        <v>224.75</v>
      </c>
      <c r="G7" s="74">
        <v>228.93</v>
      </c>
      <c r="H7" s="74">
        <v>250.76</v>
      </c>
      <c r="I7" s="72">
        <v>257.36</v>
      </c>
      <c r="J7" s="75">
        <v>225.7</v>
      </c>
      <c r="K7" s="72">
        <f t="shared" si="0"/>
        <v>1</v>
      </c>
      <c r="L7" s="73">
        <v>224.23</v>
      </c>
      <c r="M7" s="74">
        <v>240.79</v>
      </c>
      <c r="N7" s="74">
        <v>241.5</v>
      </c>
      <c r="O7" s="74">
        <v>225.74</v>
      </c>
      <c r="P7" s="74">
        <v>224.75</v>
      </c>
      <c r="Q7" s="74">
        <v>228.93</v>
      </c>
      <c r="R7" s="74">
        <v>250.76</v>
      </c>
      <c r="S7" s="72">
        <v>257.36</v>
      </c>
      <c r="T7" s="75">
        <v>225.7</v>
      </c>
    </row>
    <row r="8" spans="1:20" x14ac:dyDescent="0.2">
      <c r="A8" s="65" t="s">
        <v>7</v>
      </c>
      <c r="B8" s="73">
        <v>28.56</v>
      </c>
      <c r="C8" s="74">
        <v>24.6</v>
      </c>
      <c r="D8" s="74">
        <v>27.96</v>
      </c>
      <c r="E8" s="74">
        <v>25.72</v>
      </c>
      <c r="F8" s="74">
        <v>23.11</v>
      </c>
      <c r="G8" s="74">
        <v>23.87</v>
      </c>
      <c r="H8" s="74">
        <v>39.950000000000003</v>
      </c>
      <c r="I8" s="72">
        <v>41.3</v>
      </c>
      <c r="J8" s="75">
        <v>29.53</v>
      </c>
      <c r="K8" s="72">
        <f t="shared" si="0"/>
        <v>1</v>
      </c>
      <c r="L8" s="73">
        <v>28.56</v>
      </c>
      <c r="M8" s="74">
        <v>24.6</v>
      </c>
      <c r="N8" s="74">
        <v>27.96</v>
      </c>
      <c r="O8" s="74">
        <v>25.72</v>
      </c>
      <c r="P8" s="74">
        <v>23.11</v>
      </c>
      <c r="Q8" s="74">
        <v>23.87</v>
      </c>
      <c r="R8" s="74">
        <v>39.950000000000003</v>
      </c>
      <c r="S8" s="72">
        <v>41.3</v>
      </c>
      <c r="T8" s="75">
        <v>29.53</v>
      </c>
    </row>
    <row r="9" spans="1:20" x14ac:dyDescent="0.2">
      <c r="A9" s="65" t="s">
        <v>8</v>
      </c>
      <c r="B9" s="73">
        <v>96.92</v>
      </c>
      <c r="C9" s="74">
        <v>116.39</v>
      </c>
      <c r="D9" s="74">
        <v>133.13</v>
      </c>
      <c r="E9" s="74">
        <v>113.08</v>
      </c>
      <c r="F9" s="74">
        <v>110.88</v>
      </c>
      <c r="G9" s="74">
        <v>114.96</v>
      </c>
      <c r="H9" s="74">
        <v>194.99</v>
      </c>
      <c r="I9" s="72">
        <v>211.62</v>
      </c>
      <c r="J9" s="75">
        <v>161.71</v>
      </c>
      <c r="K9" s="72">
        <f t="shared" si="0"/>
        <v>1</v>
      </c>
      <c r="L9" s="73">
        <v>96.92</v>
      </c>
      <c r="M9" s="74">
        <v>116.39</v>
      </c>
      <c r="N9" s="74">
        <v>133.13</v>
      </c>
      <c r="O9" s="74">
        <v>113.08</v>
      </c>
      <c r="P9" s="74">
        <v>110.88</v>
      </c>
      <c r="Q9" s="74">
        <v>114.96</v>
      </c>
      <c r="R9" s="74">
        <v>194.99</v>
      </c>
      <c r="S9" s="72">
        <v>211.62</v>
      </c>
      <c r="T9" s="75">
        <v>161.71</v>
      </c>
    </row>
    <row r="10" spans="1:20" x14ac:dyDescent="0.2">
      <c r="A10" s="65" t="s">
        <v>9</v>
      </c>
      <c r="B10" s="73">
        <v>526.15</v>
      </c>
      <c r="C10" s="74">
        <v>574.03</v>
      </c>
      <c r="D10" s="74">
        <v>611.91999999999996</v>
      </c>
      <c r="E10" s="74">
        <v>641.29</v>
      </c>
      <c r="F10" s="74">
        <v>672.07</v>
      </c>
      <c r="G10" s="74">
        <v>716.29</v>
      </c>
      <c r="H10" s="74">
        <v>763.86</v>
      </c>
      <c r="I10" s="72">
        <v>797.43</v>
      </c>
      <c r="J10" s="75">
        <v>842.42</v>
      </c>
      <c r="K10" s="72">
        <f t="shared" si="0"/>
        <v>0.99999954838495342</v>
      </c>
      <c r="L10" s="73">
        <v>526.1514946836237</v>
      </c>
      <c r="M10" s="74">
        <v>574.03128069983347</v>
      </c>
      <c r="N10" s="74">
        <v>611.91999999999996</v>
      </c>
      <c r="O10" s="74">
        <v>641.29</v>
      </c>
      <c r="P10" s="74">
        <v>672.07</v>
      </c>
      <c r="Q10" s="74">
        <v>716.29</v>
      </c>
      <c r="R10" s="74">
        <v>763.86</v>
      </c>
      <c r="S10" s="72">
        <v>797.43</v>
      </c>
      <c r="T10" s="75">
        <v>842.42</v>
      </c>
    </row>
    <row r="11" spans="1:20" x14ac:dyDescent="0.2">
      <c r="A11" s="65" t="s">
        <v>10</v>
      </c>
      <c r="B11" s="73">
        <v>220.97</v>
      </c>
      <c r="C11" s="74">
        <v>230.47</v>
      </c>
      <c r="D11" s="74">
        <v>230.47</v>
      </c>
      <c r="E11" s="74">
        <v>239.46</v>
      </c>
      <c r="F11" s="74">
        <v>255.5</v>
      </c>
      <c r="G11" s="74">
        <v>263.33999999999997</v>
      </c>
      <c r="H11" s="74">
        <v>277.38</v>
      </c>
      <c r="I11" s="72">
        <v>301.94</v>
      </c>
      <c r="J11" s="75">
        <v>334.09</v>
      </c>
      <c r="K11" s="72">
        <f t="shared" si="0"/>
        <v>1.0000027530427902</v>
      </c>
      <c r="L11" s="73">
        <v>220.96599138583767</v>
      </c>
      <c r="M11" s="74">
        <v>230.46752901542868</v>
      </c>
      <c r="N11" s="74">
        <v>230.47</v>
      </c>
      <c r="O11" s="74">
        <v>239.46</v>
      </c>
      <c r="P11" s="74">
        <v>255.5</v>
      </c>
      <c r="Q11" s="74">
        <v>263.33999999999997</v>
      </c>
      <c r="R11" s="74">
        <v>277.38</v>
      </c>
      <c r="S11" s="72">
        <v>301.94</v>
      </c>
      <c r="T11" s="75">
        <v>334.09</v>
      </c>
    </row>
    <row r="12" spans="1:20" x14ac:dyDescent="0.2">
      <c r="A12" s="65" t="s">
        <v>11</v>
      </c>
      <c r="B12" s="73">
        <v>155.76</v>
      </c>
      <c r="C12" s="74">
        <v>167.6</v>
      </c>
      <c r="D12" s="74">
        <v>159.88999999999999</v>
      </c>
      <c r="E12" s="74">
        <v>162.13</v>
      </c>
      <c r="F12" s="74">
        <v>162.78</v>
      </c>
      <c r="G12" s="74">
        <v>156.37</v>
      </c>
      <c r="H12" s="74">
        <v>169.23</v>
      </c>
      <c r="I12" s="72">
        <v>173.56</v>
      </c>
      <c r="J12" s="75">
        <v>176.06</v>
      </c>
      <c r="K12" s="72">
        <f t="shared" si="0"/>
        <v>0.99999636829321892</v>
      </c>
      <c r="L12" s="73">
        <v>155.76367399844409</v>
      </c>
      <c r="M12" s="74">
        <v>167.60171322232586</v>
      </c>
      <c r="N12" s="74">
        <v>159.88999999999999</v>
      </c>
      <c r="O12" s="74">
        <v>162.13</v>
      </c>
      <c r="P12" s="74">
        <v>162.78</v>
      </c>
      <c r="Q12" s="74">
        <v>156.37</v>
      </c>
      <c r="R12" s="74">
        <v>169.23</v>
      </c>
      <c r="S12" s="72">
        <v>173.56</v>
      </c>
      <c r="T12" s="75">
        <v>176.06</v>
      </c>
    </row>
    <row r="13" spans="1:20" x14ac:dyDescent="0.2">
      <c r="A13" s="65" t="s">
        <v>12</v>
      </c>
      <c r="B13" s="73">
        <v>51.22</v>
      </c>
      <c r="C13" s="74">
        <v>53.73</v>
      </c>
      <c r="D13" s="74">
        <v>52.44</v>
      </c>
      <c r="E13" s="74">
        <v>52.75</v>
      </c>
      <c r="F13" s="74">
        <v>51.96</v>
      </c>
      <c r="G13" s="74">
        <v>51.96</v>
      </c>
      <c r="H13" s="74">
        <v>52.81</v>
      </c>
      <c r="I13" s="72">
        <v>52.91</v>
      </c>
      <c r="J13" s="75">
        <v>50.87</v>
      </c>
      <c r="K13" s="72">
        <f t="shared" si="0"/>
        <v>1.000013189686553</v>
      </c>
      <c r="L13" s="73">
        <v>51.217077772523531</v>
      </c>
      <c r="M13" s="74">
        <v>53.726714583377181</v>
      </c>
      <c r="N13" s="74">
        <v>52.44</v>
      </c>
      <c r="O13" s="74">
        <v>52.75</v>
      </c>
      <c r="P13" s="74">
        <v>51.96</v>
      </c>
      <c r="Q13" s="74">
        <v>51.96</v>
      </c>
      <c r="R13" s="74">
        <v>52.81</v>
      </c>
      <c r="S13" s="72">
        <v>52.91</v>
      </c>
      <c r="T13" s="75">
        <v>50.87</v>
      </c>
    </row>
    <row r="14" spans="1:20" x14ac:dyDescent="0.2">
      <c r="A14" s="65" t="s">
        <v>13</v>
      </c>
      <c r="B14" s="73">
        <v>1448.7</v>
      </c>
      <c r="C14" s="74">
        <v>1532.86</v>
      </c>
      <c r="D14" s="74">
        <v>1541.18</v>
      </c>
      <c r="E14" s="74">
        <v>1561.63</v>
      </c>
      <c r="F14" s="74">
        <v>1592.73</v>
      </c>
      <c r="G14" s="74">
        <v>1684.9</v>
      </c>
      <c r="H14" s="74">
        <v>1748.42</v>
      </c>
      <c r="I14" s="72">
        <v>1760.15</v>
      </c>
      <c r="J14" s="75">
        <v>1650.38</v>
      </c>
      <c r="K14" s="72">
        <f t="shared" si="0"/>
        <v>1</v>
      </c>
      <c r="L14" s="73">
        <v>1448.7</v>
      </c>
      <c r="M14" s="74">
        <v>1532.86</v>
      </c>
      <c r="N14" s="74">
        <v>1541.18</v>
      </c>
      <c r="O14" s="74">
        <v>1561.63</v>
      </c>
      <c r="P14" s="74">
        <v>1592.73</v>
      </c>
      <c r="Q14" s="74">
        <v>1684.9</v>
      </c>
      <c r="R14" s="74">
        <v>1748.42</v>
      </c>
      <c r="S14" s="72">
        <v>1760.15</v>
      </c>
      <c r="T14" s="75">
        <v>1650.38</v>
      </c>
    </row>
    <row r="15" spans="1:20" x14ac:dyDescent="0.2">
      <c r="A15" s="65" t="s">
        <v>14</v>
      </c>
      <c r="B15" s="73">
        <v>198.42</v>
      </c>
      <c r="C15" s="74">
        <v>214.23</v>
      </c>
      <c r="D15" s="74">
        <v>213.03</v>
      </c>
      <c r="E15" s="74">
        <v>216.93</v>
      </c>
      <c r="F15" s="74">
        <v>227.52</v>
      </c>
      <c r="G15" s="74">
        <v>215.83</v>
      </c>
      <c r="H15" s="74">
        <v>233.18</v>
      </c>
      <c r="I15" s="72">
        <v>231.59</v>
      </c>
      <c r="J15" s="75">
        <v>220.24</v>
      </c>
      <c r="K15" s="72">
        <f t="shared" si="0"/>
        <v>1</v>
      </c>
      <c r="L15" s="73">
        <v>198.42</v>
      </c>
      <c r="M15" s="74">
        <v>214.23</v>
      </c>
      <c r="N15" s="74">
        <v>213.03</v>
      </c>
      <c r="O15" s="74">
        <v>216.93</v>
      </c>
      <c r="P15" s="74">
        <v>227.52</v>
      </c>
      <c r="Q15" s="74">
        <v>215.83</v>
      </c>
      <c r="R15" s="74">
        <v>233.18</v>
      </c>
      <c r="S15" s="72">
        <v>231.59</v>
      </c>
      <c r="T15" s="75">
        <v>220.24</v>
      </c>
    </row>
    <row r="16" spans="1:20" x14ac:dyDescent="0.2">
      <c r="A16" s="65" t="s">
        <v>15</v>
      </c>
      <c r="B16" s="73">
        <v>151.03</v>
      </c>
      <c r="C16" s="74">
        <v>151.81</v>
      </c>
      <c r="D16" s="74">
        <v>151.43</v>
      </c>
      <c r="E16" s="74">
        <v>158.22999999999999</v>
      </c>
      <c r="F16" s="74">
        <v>153.61000000000001</v>
      </c>
      <c r="G16" s="74">
        <v>147.25</v>
      </c>
      <c r="H16" s="74">
        <v>157.66</v>
      </c>
      <c r="I16" s="72">
        <v>156.81</v>
      </c>
      <c r="J16" s="75">
        <v>140.96</v>
      </c>
      <c r="K16" s="72">
        <f t="shared" si="0"/>
        <v>1</v>
      </c>
      <c r="L16" s="73">
        <v>151.03</v>
      </c>
      <c r="M16" s="74">
        <v>151.81</v>
      </c>
      <c r="N16" s="74">
        <v>151.43</v>
      </c>
      <c r="O16" s="74">
        <v>158.22999999999999</v>
      </c>
      <c r="P16" s="74">
        <v>153.61000000000001</v>
      </c>
      <c r="Q16" s="74">
        <v>147.25</v>
      </c>
      <c r="R16" s="74">
        <v>157.66</v>
      </c>
      <c r="S16" s="72">
        <v>156.81</v>
      </c>
      <c r="T16" s="75">
        <v>140.96</v>
      </c>
    </row>
    <row r="17" spans="1:20" x14ac:dyDescent="0.2">
      <c r="A17" s="65" t="s">
        <v>16</v>
      </c>
      <c r="B17" s="73">
        <v>264.08</v>
      </c>
      <c r="C17" s="74">
        <v>268.93</v>
      </c>
      <c r="D17" s="74">
        <v>264.39999999999998</v>
      </c>
      <c r="E17" s="74">
        <v>254.36</v>
      </c>
      <c r="F17" s="74">
        <v>251.17</v>
      </c>
      <c r="G17" s="74">
        <v>245.28</v>
      </c>
      <c r="H17" s="74">
        <v>269.86</v>
      </c>
      <c r="I17" s="72">
        <v>279.32</v>
      </c>
      <c r="J17" s="75">
        <v>283.98</v>
      </c>
      <c r="K17" s="72">
        <f t="shared" si="0"/>
        <v>1</v>
      </c>
      <c r="L17" s="73">
        <v>264.08</v>
      </c>
      <c r="M17" s="74">
        <v>268.93</v>
      </c>
      <c r="N17" s="74">
        <v>264.39999999999998</v>
      </c>
      <c r="O17" s="74">
        <v>254.36</v>
      </c>
      <c r="P17" s="74">
        <v>251.17</v>
      </c>
      <c r="Q17" s="74">
        <v>245.28</v>
      </c>
      <c r="R17" s="74">
        <v>269.86</v>
      </c>
      <c r="S17" s="72">
        <v>279.32</v>
      </c>
      <c r="T17" s="75">
        <v>283.98</v>
      </c>
    </row>
    <row r="18" spans="1:20" x14ac:dyDescent="0.2">
      <c r="A18" s="65" t="s">
        <v>17</v>
      </c>
      <c r="B18" s="73">
        <v>45.83</v>
      </c>
      <c r="C18" s="74">
        <v>49.55</v>
      </c>
      <c r="D18" s="74">
        <v>88.9</v>
      </c>
      <c r="E18" s="74">
        <v>92.78</v>
      </c>
      <c r="F18" s="74">
        <v>95.94</v>
      </c>
      <c r="G18" s="74">
        <v>98.6</v>
      </c>
      <c r="H18" s="74">
        <v>108.84</v>
      </c>
      <c r="I18" s="72">
        <v>115.36</v>
      </c>
      <c r="J18" s="75">
        <v>120.74</v>
      </c>
      <c r="K18" s="72">
        <f t="shared" si="0"/>
        <v>1.0000075897616116</v>
      </c>
      <c r="L18" s="73">
        <v>45.826351481399996</v>
      </c>
      <c r="M18" s="74">
        <v>49.54745122168967</v>
      </c>
      <c r="N18" s="74">
        <v>88.9</v>
      </c>
      <c r="O18" s="74">
        <v>92.78</v>
      </c>
      <c r="P18" s="74">
        <v>95.94</v>
      </c>
      <c r="Q18" s="74">
        <v>98.6</v>
      </c>
      <c r="R18" s="74">
        <v>108.84</v>
      </c>
      <c r="S18" s="72">
        <v>115.36</v>
      </c>
      <c r="T18" s="75">
        <v>120.74</v>
      </c>
    </row>
    <row r="19" spans="1:20" x14ac:dyDescent="0.2">
      <c r="A19" s="65" t="s">
        <v>18</v>
      </c>
      <c r="B19" s="73">
        <v>579</v>
      </c>
      <c r="C19" s="74">
        <v>599.23</v>
      </c>
      <c r="D19" s="74">
        <v>632.26</v>
      </c>
      <c r="E19" s="74">
        <v>634.91999999999996</v>
      </c>
      <c r="F19" s="74">
        <v>675.81</v>
      </c>
      <c r="G19" s="74">
        <v>712.37</v>
      </c>
      <c r="H19" s="74">
        <v>728.24</v>
      </c>
      <c r="I19" s="72">
        <v>744.61</v>
      </c>
      <c r="J19" s="75">
        <v>798.25</v>
      </c>
      <c r="K19" s="72">
        <f t="shared" si="0"/>
        <v>1</v>
      </c>
      <c r="L19" s="73">
        <v>579</v>
      </c>
      <c r="M19" s="74">
        <v>599.23</v>
      </c>
      <c r="N19" s="74">
        <v>632.26</v>
      </c>
      <c r="O19" s="74">
        <v>634.91999999999996</v>
      </c>
      <c r="P19" s="74">
        <v>675.81</v>
      </c>
      <c r="Q19" s="74">
        <v>712.37</v>
      </c>
      <c r="R19" s="74">
        <v>728.24</v>
      </c>
      <c r="S19" s="72">
        <v>744.61</v>
      </c>
      <c r="T19" s="75">
        <v>798.25</v>
      </c>
    </row>
    <row r="20" spans="1:20" x14ac:dyDescent="0.2">
      <c r="A20" s="65" t="s">
        <v>19</v>
      </c>
      <c r="B20" s="73">
        <v>107.12</v>
      </c>
      <c r="C20" s="74">
        <v>110.38</v>
      </c>
      <c r="D20" s="74">
        <v>111.34</v>
      </c>
      <c r="E20" s="74">
        <v>111.98</v>
      </c>
      <c r="F20" s="74">
        <v>115.6</v>
      </c>
      <c r="G20" s="74">
        <v>121.32</v>
      </c>
      <c r="H20" s="74">
        <v>126.27</v>
      </c>
      <c r="I20" s="72">
        <v>131.05000000000001</v>
      </c>
      <c r="J20" s="75">
        <v>132.53</v>
      </c>
      <c r="K20" s="72">
        <f t="shared" si="0"/>
        <v>1</v>
      </c>
      <c r="L20" s="73">
        <v>107.12</v>
      </c>
      <c r="M20" s="74">
        <v>110.38</v>
      </c>
      <c r="N20" s="74">
        <v>111.34</v>
      </c>
      <c r="O20" s="74">
        <v>111.98</v>
      </c>
      <c r="P20" s="74">
        <v>115.6</v>
      </c>
      <c r="Q20" s="74">
        <v>121.32</v>
      </c>
      <c r="R20" s="74">
        <v>126.27</v>
      </c>
      <c r="S20" s="72">
        <v>131.05000000000001</v>
      </c>
      <c r="T20" s="75">
        <v>132.53</v>
      </c>
    </row>
    <row r="21" spans="1:20" x14ac:dyDescent="0.2">
      <c r="A21" s="65" t="s">
        <v>20</v>
      </c>
      <c r="B21" s="73">
        <v>64.11</v>
      </c>
      <c r="C21" s="74">
        <v>69.12</v>
      </c>
      <c r="D21" s="74">
        <v>72.89</v>
      </c>
      <c r="E21" s="74">
        <v>73.11</v>
      </c>
      <c r="F21" s="74">
        <v>77.069999999999993</v>
      </c>
      <c r="G21" s="74">
        <v>82.58</v>
      </c>
      <c r="H21" s="74">
        <v>88.42</v>
      </c>
      <c r="I21" s="72">
        <v>89.78</v>
      </c>
      <c r="J21" s="75">
        <v>85.05</v>
      </c>
      <c r="K21" s="72">
        <f t="shared" si="0"/>
        <v>1</v>
      </c>
      <c r="L21" s="73">
        <v>64.11</v>
      </c>
      <c r="M21" s="74">
        <v>69.12</v>
      </c>
      <c r="N21" s="74">
        <v>72.89</v>
      </c>
      <c r="O21" s="74">
        <v>73.11</v>
      </c>
      <c r="P21" s="74">
        <v>77.069999999999993</v>
      </c>
      <c r="Q21" s="74">
        <v>82.58</v>
      </c>
      <c r="R21" s="74">
        <v>88.42</v>
      </c>
      <c r="S21" s="72">
        <v>89.78</v>
      </c>
      <c r="T21" s="75">
        <v>85.05</v>
      </c>
    </row>
    <row r="22" spans="1:20" x14ac:dyDescent="0.2">
      <c r="A22" s="65" t="s">
        <v>21</v>
      </c>
      <c r="B22" s="73">
        <v>594.91999999999996</v>
      </c>
      <c r="C22" s="74">
        <v>677.49</v>
      </c>
      <c r="D22" s="74">
        <v>718.82</v>
      </c>
      <c r="E22" s="74">
        <v>779.92</v>
      </c>
      <c r="F22" s="74">
        <v>836.08</v>
      </c>
      <c r="G22" s="74">
        <v>946.44</v>
      </c>
      <c r="H22" s="74">
        <v>1114.43</v>
      </c>
      <c r="I22" s="72">
        <v>1198.93</v>
      </c>
      <c r="J22" s="75">
        <v>1283.3</v>
      </c>
      <c r="K22" s="72">
        <f t="shared" si="0"/>
        <v>0.9999995286136566</v>
      </c>
      <c r="L22" s="73">
        <v>594.91950717975817</v>
      </c>
      <c r="M22" s="74">
        <v>677.49433477630862</v>
      </c>
      <c r="N22" s="74">
        <v>718.82</v>
      </c>
      <c r="O22" s="74">
        <v>779.92</v>
      </c>
      <c r="P22" s="74">
        <v>836.08</v>
      </c>
      <c r="Q22" s="74">
        <v>946.44</v>
      </c>
      <c r="R22" s="74">
        <v>1114.43</v>
      </c>
      <c r="S22" s="72">
        <v>1198.93</v>
      </c>
      <c r="T22" s="75">
        <v>1283.3</v>
      </c>
    </row>
    <row r="23" spans="1:20" x14ac:dyDescent="0.2">
      <c r="A23" s="65" t="s">
        <v>1</v>
      </c>
      <c r="B23" s="73">
        <v>3936.15</v>
      </c>
      <c r="C23" s="74">
        <v>4341.38</v>
      </c>
      <c r="D23" s="74">
        <v>4627.78</v>
      </c>
      <c r="E23" s="74">
        <v>4754.04</v>
      </c>
      <c r="F23" s="74">
        <v>4874.63</v>
      </c>
      <c r="G23" s="74">
        <v>5122.26</v>
      </c>
      <c r="H23" s="74">
        <v>5449.17</v>
      </c>
      <c r="I23" s="72">
        <v>5427.38</v>
      </c>
      <c r="J23" s="75">
        <v>5781.14</v>
      </c>
      <c r="K23" s="72">
        <f t="shared" si="0"/>
        <v>0.99999999473535617</v>
      </c>
      <c r="L23" s="73">
        <v>3936.1539219788897</v>
      </c>
      <c r="M23" s="74">
        <v>4341.3763113181749</v>
      </c>
      <c r="N23" s="74">
        <v>4627.78</v>
      </c>
      <c r="O23" s="74">
        <v>4754.04</v>
      </c>
      <c r="P23" s="74">
        <v>4874.63</v>
      </c>
      <c r="Q23" s="74">
        <v>5122.26</v>
      </c>
      <c r="R23" s="74">
        <v>5449.17</v>
      </c>
      <c r="S23" s="72">
        <v>5427.38</v>
      </c>
      <c r="T23" s="75">
        <v>5781.14</v>
      </c>
    </row>
    <row r="24" spans="1:20" x14ac:dyDescent="0.2">
      <c r="A24" s="65" t="s">
        <v>22</v>
      </c>
      <c r="B24" s="73">
        <v>257.25</v>
      </c>
      <c r="C24" s="74">
        <v>283.06</v>
      </c>
      <c r="D24" s="74">
        <v>302.33</v>
      </c>
      <c r="E24" s="74">
        <v>315.19</v>
      </c>
      <c r="F24" s="74">
        <v>337.18</v>
      </c>
      <c r="G24" s="74">
        <v>364.77</v>
      </c>
      <c r="H24" s="74">
        <v>385.74</v>
      </c>
      <c r="I24" s="72">
        <v>407.71</v>
      </c>
      <c r="J24" s="75">
        <v>430.45</v>
      </c>
      <c r="K24" s="72">
        <f t="shared" si="0"/>
        <v>1</v>
      </c>
      <c r="L24" s="73">
        <v>257.25</v>
      </c>
      <c r="M24" s="74">
        <v>283.06</v>
      </c>
      <c r="N24" s="74">
        <v>302.33</v>
      </c>
      <c r="O24" s="74">
        <v>315.19</v>
      </c>
      <c r="P24" s="74">
        <v>337.18</v>
      </c>
      <c r="Q24" s="74">
        <v>364.77</v>
      </c>
      <c r="R24" s="74">
        <v>385.74</v>
      </c>
      <c r="S24" s="72">
        <v>407.71</v>
      </c>
      <c r="T24" s="75">
        <v>430.45</v>
      </c>
    </row>
    <row r="25" spans="1:20" x14ac:dyDescent="0.2">
      <c r="A25" s="65" t="s">
        <v>23</v>
      </c>
      <c r="B25" s="73">
        <v>329.53</v>
      </c>
      <c r="C25" s="74">
        <v>349.66</v>
      </c>
      <c r="D25" s="74">
        <v>351.62</v>
      </c>
      <c r="E25" s="74">
        <v>362.05</v>
      </c>
      <c r="F25" s="74">
        <v>390.28</v>
      </c>
      <c r="G25" s="74">
        <v>425.47</v>
      </c>
      <c r="H25" s="74">
        <v>437.68</v>
      </c>
      <c r="I25" s="72">
        <v>455.15</v>
      </c>
      <c r="J25" s="75">
        <v>450.37</v>
      </c>
      <c r="K25" s="72">
        <f t="shared" si="0"/>
        <v>1</v>
      </c>
      <c r="L25" s="73">
        <v>329.53</v>
      </c>
      <c r="M25" s="74">
        <v>349.66</v>
      </c>
      <c r="N25" s="74">
        <v>351.62</v>
      </c>
      <c r="O25" s="74">
        <v>362.05</v>
      </c>
      <c r="P25" s="74">
        <v>390.28</v>
      </c>
      <c r="Q25" s="74">
        <v>425.47</v>
      </c>
      <c r="R25" s="74">
        <v>437.68</v>
      </c>
      <c r="S25" s="72">
        <v>455.15</v>
      </c>
      <c r="T25" s="75">
        <v>450.37</v>
      </c>
    </row>
    <row r="26" spans="1:20" x14ac:dyDescent="0.2">
      <c r="A26" s="65" t="s">
        <v>24</v>
      </c>
      <c r="B26" s="73">
        <v>1024.57</v>
      </c>
      <c r="C26" s="74">
        <v>1098.9100000000001</v>
      </c>
      <c r="D26" s="74">
        <v>1170.6099999999999</v>
      </c>
      <c r="E26" s="74">
        <v>1174.69</v>
      </c>
      <c r="F26" s="74">
        <v>1238.3599999999999</v>
      </c>
      <c r="G26" s="74">
        <v>1349.35</v>
      </c>
      <c r="H26" s="74">
        <v>1376.17</v>
      </c>
      <c r="I26" s="72">
        <v>1426.38</v>
      </c>
      <c r="J26" s="75">
        <v>1480.76</v>
      </c>
      <c r="K26" s="72">
        <f t="shared" si="0"/>
        <v>1</v>
      </c>
      <c r="L26" s="73">
        <v>1024.57</v>
      </c>
      <c r="M26" s="74">
        <v>1098.9100000000001</v>
      </c>
      <c r="N26" s="74">
        <v>1170.6099999999999</v>
      </c>
      <c r="O26" s="74">
        <v>1174.69</v>
      </c>
      <c r="P26" s="74">
        <v>1238.3599999999999</v>
      </c>
      <c r="Q26" s="74">
        <v>1349.35</v>
      </c>
      <c r="R26" s="74">
        <v>1376.17</v>
      </c>
      <c r="S26" s="72">
        <v>1426.38</v>
      </c>
      <c r="T26" s="75">
        <v>1480.76</v>
      </c>
    </row>
    <row r="27" spans="1:20" x14ac:dyDescent="0.2">
      <c r="A27" s="65" t="s">
        <v>25</v>
      </c>
      <c r="B27" s="73">
        <v>2951.26</v>
      </c>
      <c r="C27" s="74">
        <v>3148.49</v>
      </c>
      <c r="D27" s="74">
        <v>3324.42</v>
      </c>
      <c r="E27" s="74">
        <v>3105.42</v>
      </c>
      <c r="F27" s="74">
        <v>3187.99</v>
      </c>
      <c r="G27" s="74">
        <v>3305.08</v>
      </c>
      <c r="H27" s="74">
        <v>3506.4</v>
      </c>
      <c r="I27" s="72">
        <v>3760.64</v>
      </c>
      <c r="J27" s="75">
        <v>3929.53</v>
      </c>
      <c r="K27" s="72">
        <f t="shared" si="0"/>
        <v>1</v>
      </c>
      <c r="L27" s="73">
        <v>2951.26</v>
      </c>
      <c r="M27" s="74">
        <v>3148.49</v>
      </c>
      <c r="N27" s="74">
        <v>3324.42</v>
      </c>
      <c r="O27" s="74">
        <v>3105.42</v>
      </c>
      <c r="P27" s="74">
        <v>3187.99</v>
      </c>
      <c r="Q27" s="74">
        <v>3305.08</v>
      </c>
      <c r="R27" s="74">
        <v>3506.4</v>
      </c>
      <c r="S27" s="72">
        <v>3760.64</v>
      </c>
      <c r="T27" s="75">
        <v>3929.53</v>
      </c>
    </row>
    <row r="28" spans="1:20" x14ac:dyDescent="0.2">
      <c r="A28" s="65" t="s">
        <v>26</v>
      </c>
      <c r="B28" s="73">
        <v>5220.5200000000004</v>
      </c>
      <c r="C28" s="74">
        <v>5704.23</v>
      </c>
      <c r="D28" s="74">
        <v>5795.6</v>
      </c>
      <c r="E28" s="74">
        <v>5332.61</v>
      </c>
      <c r="F28" s="74">
        <v>5281.67</v>
      </c>
      <c r="G28" s="74">
        <v>5583.54</v>
      </c>
      <c r="H28" s="74">
        <v>6142.36</v>
      </c>
      <c r="I28" s="72">
        <v>6459.68</v>
      </c>
      <c r="J28" s="75">
        <v>6785.56</v>
      </c>
      <c r="K28" s="72">
        <f t="shared" si="0"/>
        <v>1</v>
      </c>
      <c r="L28" s="73">
        <v>5220.5199999999995</v>
      </c>
      <c r="M28" s="74">
        <v>5704.23</v>
      </c>
      <c r="N28" s="74">
        <v>5795.6</v>
      </c>
      <c r="O28" s="74">
        <v>5332.61</v>
      </c>
      <c r="P28" s="74">
        <v>5281.67</v>
      </c>
      <c r="Q28" s="74">
        <v>5583.54</v>
      </c>
      <c r="R28" s="74">
        <v>6142.36</v>
      </c>
      <c r="S28" s="72">
        <v>6459.68</v>
      </c>
      <c r="T28" s="75">
        <v>6785.56</v>
      </c>
    </row>
    <row r="29" spans="1:20" x14ac:dyDescent="0.2">
      <c r="A29" s="65" t="s">
        <v>27</v>
      </c>
      <c r="B29" s="73">
        <v>3819.08</v>
      </c>
      <c r="C29" s="74">
        <v>4113.91</v>
      </c>
      <c r="D29" s="74">
        <v>5649.37</v>
      </c>
      <c r="E29" s="74">
        <v>5505.48</v>
      </c>
      <c r="F29" s="74">
        <v>5671.42</v>
      </c>
      <c r="G29" s="74">
        <v>6373.46</v>
      </c>
      <c r="H29" s="74">
        <v>6698.08</v>
      </c>
      <c r="I29" s="72">
        <v>6673.67</v>
      </c>
      <c r="J29" s="75">
        <v>7132.92</v>
      </c>
      <c r="K29" s="72">
        <f t="shared" si="0"/>
        <v>1</v>
      </c>
      <c r="L29" s="73">
        <v>3819.08</v>
      </c>
      <c r="M29" s="74">
        <v>4113.91</v>
      </c>
      <c r="N29" s="74">
        <v>5649.37</v>
      </c>
      <c r="O29" s="74">
        <v>5505.48</v>
      </c>
      <c r="P29" s="74">
        <v>5671.42</v>
      </c>
      <c r="Q29" s="74">
        <v>6373.46</v>
      </c>
      <c r="R29" s="74">
        <v>6698.08</v>
      </c>
      <c r="S29" s="72">
        <v>6673.67</v>
      </c>
      <c r="T29" s="75">
        <v>7132.92</v>
      </c>
    </row>
    <row r="30" spans="1:20" x14ac:dyDescent="0.2">
      <c r="A30" s="65" t="s">
        <v>28</v>
      </c>
      <c r="B30" s="73">
        <v>1037.58</v>
      </c>
      <c r="C30" s="74">
        <v>1213.22</v>
      </c>
      <c r="D30" s="74">
        <v>1302.5999999999999</v>
      </c>
      <c r="E30" s="74">
        <v>1264.19</v>
      </c>
      <c r="F30" s="74">
        <v>1370.68</v>
      </c>
      <c r="G30" s="74">
        <v>1848.37</v>
      </c>
      <c r="H30" s="74">
        <v>1623.17</v>
      </c>
      <c r="I30" s="72">
        <v>1672.84</v>
      </c>
      <c r="J30" s="75">
        <v>1551.86</v>
      </c>
      <c r="K30" s="72">
        <f t="shared" si="0"/>
        <v>1.0000004387139068</v>
      </c>
      <c r="L30" s="73">
        <v>1037.5787662273312</v>
      </c>
      <c r="M30" s="74">
        <v>1213.2155811614309</v>
      </c>
      <c r="N30" s="74">
        <v>1302.5999999999999</v>
      </c>
      <c r="O30" s="74">
        <v>1264.19</v>
      </c>
      <c r="P30" s="74">
        <v>1370.68</v>
      </c>
      <c r="Q30" s="74">
        <v>1848.37</v>
      </c>
      <c r="R30" s="74">
        <v>1623.17</v>
      </c>
      <c r="S30" s="72">
        <v>1672.84</v>
      </c>
      <c r="T30" s="75">
        <v>1551.86</v>
      </c>
    </row>
    <row r="31" spans="1:20" x14ac:dyDescent="0.2">
      <c r="A31" s="65" t="s">
        <v>29</v>
      </c>
      <c r="B31" s="73">
        <v>699.9</v>
      </c>
      <c r="C31" s="74">
        <v>746.09</v>
      </c>
      <c r="D31" s="74">
        <v>791.9</v>
      </c>
      <c r="E31" s="74">
        <v>774.4</v>
      </c>
      <c r="F31" s="74">
        <v>828.61</v>
      </c>
      <c r="G31" s="74">
        <v>913.95</v>
      </c>
      <c r="H31" s="74">
        <v>993.56</v>
      </c>
      <c r="I31" s="72">
        <v>1007.43</v>
      </c>
      <c r="J31" s="75">
        <v>1077.47</v>
      </c>
      <c r="K31" s="72">
        <f t="shared" si="0"/>
        <v>1.000000777915129</v>
      </c>
      <c r="L31" s="73">
        <v>699.89540481818949</v>
      </c>
      <c r="M31" s="74">
        <v>746.08850153619005</v>
      </c>
      <c r="N31" s="74">
        <v>791.9</v>
      </c>
      <c r="O31" s="74">
        <v>774.4</v>
      </c>
      <c r="P31" s="74">
        <v>828.61</v>
      </c>
      <c r="Q31" s="74">
        <v>913.95</v>
      </c>
      <c r="R31" s="74">
        <v>993.56</v>
      </c>
      <c r="S31" s="72">
        <v>1007.43</v>
      </c>
      <c r="T31" s="75">
        <v>1077.47</v>
      </c>
    </row>
    <row r="32" spans="1:20" x14ac:dyDescent="0.2">
      <c r="A32" s="65" t="s">
        <v>30</v>
      </c>
      <c r="B32" s="73">
        <v>388.42</v>
      </c>
      <c r="C32" s="74">
        <v>409.24</v>
      </c>
      <c r="D32" s="74">
        <v>442.83</v>
      </c>
      <c r="E32" s="74">
        <v>430.99</v>
      </c>
      <c r="F32" s="74">
        <v>418.15</v>
      </c>
      <c r="G32" s="74">
        <v>423.87</v>
      </c>
      <c r="H32" s="74">
        <v>450.83</v>
      </c>
      <c r="I32" s="72">
        <v>499.42</v>
      </c>
      <c r="J32" s="75">
        <v>498.54</v>
      </c>
      <c r="K32" s="72">
        <f t="shared" si="0"/>
        <v>1</v>
      </c>
      <c r="L32" s="73">
        <v>388.42</v>
      </c>
      <c r="M32" s="74">
        <v>409.24</v>
      </c>
      <c r="N32" s="74">
        <v>442.83</v>
      </c>
      <c r="O32" s="74">
        <v>430.99</v>
      </c>
      <c r="P32" s="74">
        <v>418.15</v>
      </c>
      <c r="Q32" s="74">
        <v>423.87</v>
      </c>
      <c r="R32" s="74">
        <v>450.83</v>
      </c>
      <c r="S32" s="72">
        <v>499.42</v>
      </c>
      <c r="T32" s="75">
        <v>498.54</v>
      </c>
    </row>
    <row r="33" spans="1:22" x14ac:dyDescent="0.2">
      <c r="A33" s="65" t="s">
        <v>31</v>
      </c>
      <c r="B33" s="73">
        <v>586.63</v>
      </c>
      <c r="C33" s="74">
        <v>673.68</v>
      </c>
      <c r="D33" s="74">
        <v>731.32</v>
      </c>
      <c r="E33" s="74">
        <v>769.06</v>
      </c>
      <c r="F33" s="74">
        <v>834.7</v>
      </c>
      <c r="G33" s="74">
        <v>885.42</v>
      </c>
      <c r="H33" s="74">
        <v>1006.19</v>
      </c>
      <c r="I33" s="72">
        <v>1031.4100000000001</v>
      </c>
      <c r="J33" s="75">
        <v>1182.79</v>
      </c>
      <c r="K33" s="72">
        <f t="shared" si="0"/>
        <v>1</v>
      </c>
      <c r="L33" s="73">
        <v>586.63</v>
      </c>
      <c r="M33" s="74">
        <v>673.68</v>
      </c>
      <c r="N33" s="74">
        <v>731.32</v>
      </c>
      <c r="O33" s="74">
        <v>769.06</v>
      </c>
      <c r="P33" s="74">
        <v>834.7</v>
      </c>
      <c r="Q33" s="74">
        <v>885.42</v>
      </c>
      <c r="R33" s="74">
        <v>1006.19</v>
      </c>
      <c r="S33" s="72">
        <v>1031.4100000000001</v>
      </c>
      <c r="T33" s="75">
        <v>1182.79</v>
      </c>
    </row>
    <row r="34" spans="1:22" x14ac:dyDescent="0.2">
      <c r="A34" s="65" t="s">
        <v>32</v>
      </c>
      <c r="B34" s="73">
        <v>232.15</v>
      </c>
      <c r="C34" s="74">
        <v>211.15</v>
      </c>
      <c r="D34" s="74">
        <v>180.54</v>
      </c>
      <c r="E34" s="74">
        <v>182.75</v>
      </c>
      <c r="F34" s="74">
        <v>174.68</v>
      </c>
      <c r="G34" s="74">
        <v>174.51</v>
      </c>
      <c r="H34" s="74">
        <v>166.83</v>
      </c>
      <c r="I34" s="72">
        <v>166.18</v>
      </c>
      <c r="J34" s="75">
        <v>159.76</v>
      </c>
      <c r="K34" s="72">
        <f t="shared" si="0"/>
        <v>1</v>
      </c>
      <c r="L34" s="73">
        <v>232.15</v>
      </c>
      <c r="M34" s="74">
        <v>211.15</v>
      </c>
      <c r="N34" s="74">
        <v>180.54</v>
      </c>
      <c r="O34" s="74">
        <v>182.75</v>
      </c>
      <c r="P34" s="74">
        <v>174.68</v>
      </c>
      <c r="Q34" s="74">
        <v>174.51</v>
      </c>
      <c r="R34" s="74">
        <v>166.83</v>
      </c>
      <c r="S34" s="72">
        <v>166.18</v>
      </c>
      <c r="T34" s="75">
        <v>159.76</v>
      </c>
    </row>
    <row r="35" spans="1:22" x14ac:dyDescent="0.2">
      <c r="A35" s="65" t="s">
        <v>33</v>
      </c>
      <c r="B35" s="73">
        <v>613.64</v>
      </c>
      <c r="C35" s="74">
        <v>650.46</v>
      </c>
      <c r="D35" s="74">
        <v>684.6</v>
      </c>
      <c r="E35" s="74">
        <v>706.17</v>
      </c>
      <c r="F35" s="74">
        <v>736.53</v>
      </c>
      <c r="G35" s="74">
        <v>745.59</v>
      </c>
      <c r="H35" s="74">
        <v>802.04</v>
      </c>
      <c r="I35" s="72">
        <v>859.31</v>
      </c>
      <c r="J35" s="75">
        <v>942.86</v>
      </c>
      <c r="K35" s="72">
        <f t="shared" si="0"/>
        <v>1.0000011748256232</v>
      </c>
      <c r="L35" s="73">
        <v>613.63693217223931</v>
      </c>
      <c r="M35" s="74">
        <v>650.45514810257373</v>
      </c>
      <c r="N35" s="74">
        <v>684.6</v>
      </c>
      <c r="O35" s="74">
        <v>706.17</v>
      </c>
      <c r="P35" s="74">
        <v>736.53</v>
      </c>
      <c r="Q35" s="74">
        <v>745.59</v>
      </c>
      <c r="R35" s="74">
        <v>802.04</v>
      </c>
      <c r="S35" s="72">
        <v>859.31</v>
      </c>
      <c r="T35" s="75">
        <v>942.86</v>
      </c>
    </row>
    <row r="36" spans="1:22" x14ac:dyDescent="0.2">
      <c r="A36" s="65" t="s">
        <v>34</v>
      </c>
      <c r="B36" s="73">
        <v>765.87</v>
      </c>
      <c r="C36" s="74">
        <v>808.76</v>
      </c>
      <c r="D36" s="74">
        <v>870.71</v>
      </c>
      <c r="E36" s="74">
        <v>938.62</v>
      </c>
      <c r="F36" s="74">
        <v>1004.23</v>
      </c>
      <c r="G36" s="74">
        <v>1106.77</v>
      </c>
      <c r="H36" s="74">
        <v>1391.21</v>
      </c>
      <c r="I36" s="72">
        <v>1500.45</v>
      </c>
      <c r="J36" s="75">
        <v>1570.61</v>
      </c>
      <c r="K36" s="72">
        <f t="shared" si="0"/>
        <v>1.0000001841495032</v>
      </c>
      <c r="L36" s="73">
        <v>765.86973073024319</v>
      </c>
      <c r="M36" s="74">
        <v>808.75843565113689</v>
      </c>
      <c r="N36" s="74">
        <v>870.71</v>
      </c>
      <c r="O36" s="74">
        <v>938.62</v>
      </c>
      <c r="P36" s="74">
        <v>1004.23</v>
      </c>
      <c r="Q36" s="74">
        <v>1106.77</v>
      </c>
      <c r="R36" s="74">
        <v>1391.21</v>
      </c>
      <c r="S36" s="72">
        <v>1500.45</v>
      </c>
      <c r="T36" s="75">
        <v>1570.61</v>
      </c>
    </row>
    <row r="37" spans="1:22" x14ac:dyDescent="0.2">
      <c r="A37" s="65" t="s">
        <v>35</v>
      </c>
      <c r="B37" s="73">
        <v>81.14</v>
      </c>
      <c r="C37" s="74">
        <v>83.41</v>
      </c>
      <c r="D37" s="74">
        <v>84.71</v>
      </c>
      <c r="E37" s="74">
        <v>87.4</v>
      </c>
      <c r="F37" s="74">
        <v>86.41</v>
      </c>
      <c r="G37" s="74">
        <v>88.69</v>
      </c>
      <c r="H37" s="74">
        <v>83.37</v>
      </c>
      <c r="I37" s="72">
        <v>74.53</v>
      </c>
      <c r="J37" s="75">
        <v>77.23</v>
      </c>
      <c r="K37" s="72">
        <f t="shared" si="0"/>
        <v>1</v>
      </c>
      <c r="L37" s="73">
        <v>81.14</v>
      </c>
      <c r="M37" s="74">
        <v>83.41</v>
      </c>
      <c r="N37" s="74">
        <v>84.71</v>
      </c>
      <c r="O37" s="74">
        <v>87.4</v>
      </c>
      <c r="P37" s="74">
        <v>86.41</v>
      </c>
      <c r="Q37" s="74">
        <v>88.69</v>
      </c>
      <c r="R37" s="74">
        <v>83.37</v>
      </c>
      <c r="S37" s="72">
        <v>74.53</v>
      </c>
      <c r="T37" s="75">
        <v>77.23</v>
      </c>
    </row>
    <row r="38" spans="1:22" x14ac:dyDescent="0.2">
      <c r="A38" s="65" t="s">
        <v>36</v>
      </c>
      <c r="B38" s="73">
        <v>437.98</v>
      </c>
      <c r="C38" s="74">
        <v>416.24</v>
      </c>
      <c r="D38" s="74">
        <v>440.69</v>
      </c>
      <c r="E38" s="74">
        <v>455.89</v>
      </c>
      <c r="F38" s="74">
        <v>478.78</v>
      </c>
      <c r="G38" s="74">
        <v>482.13</v>
      </c>
      <c r="H38" s="74">
        <v>519.01</v>
      </c>
      <c r="I38" s="72">
        <v>578.41</v>
      </c>
      <c r="J38" s="75">
        <v>600.70000000000005</v>
      </c>
      <c r="K38" s="72">
        <f t="shared" si="0"/>
        <v>1</v>
      </c>
      <c r="L38" s="73">
        <v>437.98</v>
      </c>
      <c r="M38" s="74">
        <v>416.24</v>
      </c>
      <c r="N38" s="74">
        <v>440.69</v>
      </c>
      <c r="O38" s="74">
        <v>455.89</v>
      </c>
      <c r="P38" s="74">
        <v>478.78</v>
      </c>
      <c r="Q38" s="74">
        <v>482.13</v>
      </c>
      <c r="R38" s="74">
        <v>519.01</v>
      </c>
      <c r="S38" s="72">
        <v>578.41</v>
      </c>
      <c r="T38" s="75">
        <v>600.70000000000005</v>
      </c>
    </row>
    <row r="39" spans="1:22" x14ac:dyDescent="0.2">
      <c r="A39" s="65" t="s">
        <v>37</v>
      </c>
      <c r="B39" s="73">
        <v>20.27</v>
      </c>
      <c r="C39" s="74">
        <v>23.51</v>
      </c>
      <c r="D39" s="74">
        <v>29.76</v>
      </c>
      <c r="E39" s="74">
        <v>29.88</v>
      </c>
      <c r="F39" s="74">
        <v>39.35</v>
      </c>
      <c r="G39" s="74">
        <v>37.15</v>
      </c>
      <c r="H39" s="74">
        <v>47.74</v>
      </c>
      <c r="I39" s="72">
        <v>57.94</v>
      </c>
      <c r="J39" s="75">
        <v>67.099999999999994</v>
      </c>
      <c r="K39" s="72">
        <f t="shared" si="0"/>
        <v>1.000020376426997</v>
      </c>
      <c r="L39" s="73">
        <v>20.265191379923994</v>
      </c>
      <c r="M39" s="74">
        <v>23.50762200071183</v>
      </c>
      <c r="N39" s="74">
        <v>29.76</v>
      </c>
      <c r="O39" s="74">
        <v>29.88</v>
      </c>
      <c r="P39" s="74">
        <v>39.35</v>
      </c>
      <c r="Q39" s="74">
        <v>37.15</v>
      </c>
      <c r="R39" s="74">
        <v>47.74</v>
      </c>
      <c r="S39" s="72">
        <v>57.94</v>
      </c>
      <c r="T39" s="75">
        <v>67.099999999999994</v>
      </c>
    </row>
    <row r="40" spans="1:22" x14ac:dyDescent="0.2">
      <c r="A40" s="65" t="s">
        <v>38</v>
      </c>
      <c r="B40" s="73">
        <v>13.23</v>
      </c>
      <c r="C40" s="74">
        <v>12.2</v>
      </c>
      <c r="D40" s="74">
        <v>10.61</v>
      </c>
      <c r="E40" s="74">
        <v>9.7899999999999991</v>
      </c>
      <c r="F40" s="74">
        <v>10.48</v>
      </c>
      <c r="G40" s="74">
        <v>14.71</v>
      </c>
      <c r="H40" s="74">
        <v>17.7</v>
      </c>
      <c r="I40" s="72">
        <v>16.559999999999999</v>
      </c>
      <c r="J40" s="75">
        <v>14.84</v>
      </c>
      <c r="K40" s="72">
        <f t="shared" si="0"/>
        <v>1</v>
      </c>
      <c r="L40" s="73">
        <v>13.23</v>
      </c>
      <c r="M40" s="74">
        <v>12.2</v>
      </c>
      <c r="N40" s="74">
        <v>10.61</v>
      </c>
      <c r="O40" s="74">
        <v>9.7899999999999991</v>
      </c>
      <c r="P40" s="74">
        <v>10.48</v>
      </c>
      <c r="Q40" s="74">
        <v>14.71</v>
      </c>
      <c r="R40" s="74">
        <v>17.7</v>
      </c>
      <c r="S40" s="72">
        <v>16.559999999999999</v>
      </c>
      <c r="T40" s="75">
        <v>14.84</v>
      </c>
    </row>
    <row r="41" spans="1:22" x14ac:dyDescent="0.2">
      <c r="A41" s="65" t="s">
        <v>39</v>
      </c>
      <c r="B41" s="73">
        <v>6566.61</v>
      </c>
      <c r="C41" s="74">
        <v>7183.5</v>
      </c>
      <c r="D41" s="74">
        <v>7486.67</v>
      </c>
      <c r="E41" s="74">
        <v>7434.6</v>
      </c>
      <c r="F41" s="74">
        <v>7977.42</v>
      </c>
      <c r="G41" s="74">
        <v>8292.15</v>
      </c>
      <c r="H41" s="74">
        <v>8886.9500000000007</v>
      </c>
      <c r="I41" s="72">
        <v>9033.23</v>
      </c>
      <c r="J41" s="75">
        <v>9119.51</v>
      </c>
      <c r="K41" s="72">
        <f t="shared" si="0"/>
        <v>1.6478341063830222</v>
      </c>
      <c r="L41" s="73">
        <v>3670.45</v>
      </c>
      <c r="M41" s="74">
        <v>4042.79</v>
      </c>
      <c r="N41" s="74">
        <v>4386.79</v>
      </c>
      <c r="O41" s="74">
        <v>4446.74</v>
      </c>
      <c r="P41" s="74">
        <v>4914.49</v>
      </c>
      <c r="Q41" s="74">
        <v>5096.33</v>
      </c>
      <c r="R41" s="74">
        <v>5535.23</v>
      </c>
      <c r="S41" s="72">
        <v>5703.13</v>
      </c>
      <c r="T41" s="75">
        <v>5886.02</v>
      </c>
      <c r="V41" t="s">
        <v>192</v>
      </c>
    </row>
    <row r="42" spans="1:22" x14ac:dyDescent="0.2">
      <c r="A42" s="65" t="s">
        <v>40</v>
      </c>
      <c r="B42" s="73">
        <v>108.9</v>
      </c>
      <c r="C42" s="74">
        <v>131.24</v>
      </c>
      <c r="D42" s="74">
        <v>138.79</v>
      </c>
      <c r="E42" s="74">
        <v>148.37</v>
      </c>
      <c r="F42" s="74">
        <v>156.75</v>
      </c>
      <c r="G42" s="74">
        <v>182.68</v>
      </c>
      <c r="H42" s="74">
        <v>173.62</v>
      </c>
      <c r="I42" s="72">
        <v>185.85</v>
      </c>
      <c r="J42" s="75">
        <v>169.53</v>
      </c>
      <c r="K42" s="72">
        <f t="shared" si="0"/>
        <v>1</v>
      </c>
      <c r="L42" s="73">
        <v>108.9</v>
      </c>
      <c r="M42" s="74">
        <v>131.24</v>
      </c>
      <c r="N42" s="74">
        <v>138.79</v>
      </c>
      <c r="O42" s="74">
        <v>148.37</v>
      </c>
      <c r="P42" s="74">
        <v>156.75</v>
      </c>
      <c r="Q42" s="74">
        <v>182.68</v>
      </c>
      <c r="R42" s="74">
        <v>173.62</v>
      </c>
      <c r="S42" s="72">
        <v>185.85</v>
      </c>
      <c r="T42" s="75">
        <v>169.53</v>
      </c>
    </row>
    <row r="43" spans="1:22" x14ac:dyDescent="0.2">
      <c r="A43" s="65" t="s">
        <v>41</v>
      </c>
      <c r="B43" s="76">
        <v>342.33</v>
      </c>
      <c r="C43" s="77">
        <v>361.97</v>
      </c>
      <c r="D43" s="77">
        <v>387.47</v>
      </c>
      <c r="E43" s="77">
        <v>411.26</v>
      </c>
      <c r="F43" s="77">
        <v>439.89</v>
      </c>
      <c r="G43" s="77">
        <v>486.77</v>
      </c>
      <c r="H43" s="77">
        <v>521.48</v>
      </c>
      <c r="I43" s="78">
        <v>593.76</v>
      </c>
      <c r="J43" s="79">
        <v>645.04999999999995</v>
      </c>
      <c r="K43" s="72">
        <f t="shared" si="0"/>
        <v>1</v>
      </c>
      <c r="L43" s="76">
        <v>342.33</v>
      </c>
      <c r="M43" s="77">
        <v>361.97</v>
      </c>
      <c r="N43" s="77">
        <v>387.47</v>
      </c>
      <c r="O43" s="77">
        <v>411.26</v>
      </c>
      <c r="P43" s="77">
        <v>439.89</v>
      </c>
      <c r="Q43" s="77">
        <v>486.77</v>
      </c>
      <c r="R43" s="77">
        <v>521.48</v>
      </c>
      <c r="S43" s="78">
        <v>593.76</v>
      </c>
      <c r="T43" s="79">
        <v>645.04999999999995</v>
      </c>
    </row>
    <row r="44" spans="1:22" x14ac:dyDescent="0.2">
      <c r="A44" s="47" t="s">
        <v>191</v>
      </c>
      <c r="B44" s="66"/>
      <c r="C44" s="66"/>
      <c r="D44" s="66"/>
      <c r="E44" s="66"/>
      <c r="F44" s="66"/>
      <c r="G44" s="66"/>
      <c r="H44" s="66"/>
      <c r="I44" s="66"/>
      <c r="J44" s="67"/>
      <c r="K44" s="50"/>
      <c r="L44" s="62"/>
      <c r="M44" s="63"/>
      <c r="N44" s="63"/>
      <c r="O44" s="63"/>
      <c r="P44" s="63"/>
      <c r="Q44" s="63"/>
      <c r="R44" s="63"/>
      <c r="S44" s="63"/>
      <c r="T44" s="64"/>
    </row>
    <row r="45" spans="1:22" x14ac:dyDescent="0.2">
      <c r="A45" s="82" t="s">
        <v>195</v>
      </c>
      <c r="L45" s="42"/>
      <c r="M45" s="42"/>
      <c r="N45" s="42"/>
      <c r="O45" s="42"/>
      <c r="P45" s="42"/>
      <c r="Q45" s="42"/>
      <c r="R45" s="42"/>
      <c r="S45" s="42"/>
      <c r="T45" s="42"/>
    </row>
    <row r="46" spans="1:22" x14ac:dyDescent="0.2">
      <c r="A46" s="6" t="s">
        <v>194</v>
      </c>
      <c r="B46" s="4">
        <v>2012</v>
      </c>
      <c r="C46" s="4">
        <v>2013</v>
      </c>
      <c r="D46" s="4">
        <v>2014</v>
      </c>
      <c r="E46" s="4">
        <v>2015</v>
      </c>
      <c r="F46" s="4">
        <v>2016</v>
      </c>
      <c r="G46" s="4">
        <v>2017</v>
      </c>
      <c r="H46" s="4">
        <v>2018</v>
      </c>
      <c r="I46" s="34">
        <v>2019</v>
      </c>
      <c r="J46" s="35">
        <v>2020</v>
      </c>
    </row>
    <row r="47" spans="1:22" x14ac:dyDescent="0.2">
      <c r="A47" s="51" t="s">
        <v>140</v>
      </c>
      <c r="B47" s="55">
        <v>49767.7</v>
      </c>
      <c r="C47" s="36">
        <v>54204.1</v>
      </c>
      <c r="D47" s="36">
        <v>57830.5</v>
      </c>
      <c r="E47" s="36">
        <v>58021.3</v>
      </c>
      <c r="F47" s="36">
        <v>61204.4</v>
      </c>
      <c r="G47" s="36">
        <v>65914</v>
      </c>
      <c r="H47" s="36">
        <v>71509.2</v>
      </c>
      <c r="I47" s="43">
        <v>74866.3</v>
      </c>
      <c r="J47" s="44">
        <v>77620.2</v>
      </c>
    </row>
    <row r="48" spans="1:22" x14ac:dyDescent="0.2">
      <c r="A48" s="52" t="s">
        <v>141</v>
      </c>
      <c r="B48" s="56">
        <v>49875.5</v>
      </c>
      <c r="C48" s="3">
        <v>54316.4</v>
      </c>
      <c r="D48" s="3">
        <v>57944.6</v>
      </c>
      <c r="E48" s="3">
        <v>58145.7</v>
      </c>
      <c r="F48" s="3">
        <v>61331.6</v>
      </c>
      <c r="G48" s="3">
        <v>66044.5</v>
      </c>
      <c r="H48" s="3">
        <v>71661.3</v>
      </c>
      <c r="I48" s="31">
        <v>75034.3</v>
      </c>
      <c r="J48" s="45">
        <v>77790.600000000006</v>
      </c>
    </row>
    <row r="49" spans="1:10" x14ac:dyDescent="0.2">
      <c r="A49" s="52" t="s">
        <v>181</v>
      </c>
      <c r="B49" s="56">
        <v>8721.1</v>
      </c>
      <c r="C49" s="3">
        <v>9202.9</v>
      </c>
      <c r="D49" s="3">
        <v>10728.8</v>
      </c>
      <c r="E49" s="3">
        <v>11302.7</v>
      </c>
      <c r="F49" s="3">
        <v>11840.5</v>
      </c>
      <c r="G49" s="3">
        <v>11978.7</v>
      </c>
      <c r="H49" s="3">
        <v>12317.9</v>
      </c>
      <c r="I49" s="31">
        <v>13044.4</v>
      </c>
      <c r="J49" s="45">
        <v>13552.1</v>
      </c>
    </row>
    <row r="50" spans="1:10" x14ac:dyDescent="0.2">
      <c r="A50" s="52" t="s">
        <v>182</v>
      </c>
      <c r="B50" s="56">
        <v>38928.1</v>
      </c>
      <c r="C50" s="3">
        <v>42470.1</v>
      </c>
      <c r="D50" s="3">
        <v>44001.1</v>
      </c>
      <c r="E50" s="3">
        <v>42841.9</v>
      </c>
      <c r="F50" s="3">
        <v>44370.7</v>
      </c>
      <c r="G50" s="3">
        <v>47546</v>
      </c>
      <c r="H50" s="3">
        <v>50963.199999999997</v>
      </c>
      <c r="I50" s="31">
        <v>52201.5</v>
      </c>
      <c r="J50" s="45">
        <v>53302.5</v>
      </c>
    </row>
    <row r="51" spans="1:10" x14ac:dyDescent="0.2">
      <c r="A51" s="52" t="s">
        <v>183</v>
      </c>
      <c r="B51" s="56">
        <v>973.9</v>
      </c>
      <c r="C51" s="3">
        <v>1116.0999999999999</v>
      </c>
      <c r="D51" s="3">
        <v>1325.4</v>
      </c>
      <c r="E51" s="3">
        <v>1707.9</v>
      </c>
      <c r="F51" s="3">
        <v>2132.9</v>
      </c>
      <c r="G51" s="3">
        <v>2480.6999999999998</v>
      </c>
      <c r="H51" s="3">
        <v>2943.6</v>
      </c>
      <c r="I51" s="31">
        <v>3483.5</v>
      </c>
      <c r="J51" s="45">
        <v>3662.5</v>
      </c>
    </row>
    <row r="52" spans="1:10" x14ac:dyDescent="0.2">
      <c r="A52" s="52" t="s">
        <v>184</v>
      </c>
      <c r="B52" s="56">
        <v>959.8</v>
      </c>
      <c r="C52" s="3">
        <v>1412</v>
      </c>
      <c r="D52" s="3">
        <v>1599.8</v>
      </c>
      <c r="E52" s="3">
        <v>1857.7</v>
      </c>
      <c r="F52" s="3">
        <v>2370.6999999999998</v>
      </c>
      <c r="G52" s="3">
        <v>2972.3</v>
      </c>
      <c r="H52" s="3">
        <v>3659.7</v>
      </c>
      <c r="I52" s="31">
        <v>4060.3</v>
      </c>
      <c r="J52" s="45">
        <v>4664.7</v>
      </c>
    </row>
    <row r="53" spans="1:10" x14ac:dyDescent="0.2">
      <c r="A53" s="52" t="s">
        <v>120</v>
      </c>
      <c r="B53" s="56">
        <v>68.7</v>
      </c>
      <c r="C53" s="3">
        <v>74.400000000000006</v>
      </c>
      <c r="D53" s="3">
        <v>67.5</v>
      </c>
      <c r="E53" s="3">
        <v>62.1</v>
      </c>
      <c r="F53" s="3">
        <v>61.9</v>
      </c>
      <c r="G53" s="3">
        <v>64.2</v>
      </c>
      <c r="H53" s="3">
        <v>56.9</v>
      </c>
      <c r="I53" s="31">
        <v>48.6</v>
      </c>
      <c r="J53" s="45">
        <v>47.5</v>
      </c>
    </row>
    <row r="54" spans="1:10" x14ac:dyDescent="0.2">
      <c r="A54" s="52" t="s">
        <v>121</v>
      </c>
      <c r="B54" s="56">
        <v>176.5</v>
      </c>
      <c r="C54" s="3">
        <v>186.7</v>
      </c>
      <c r="D54" s="3">
        <v>181.6</v>
      </c>
      <c r="E54" s="3">
        <v>186.5</v>
      </c>
      <c r="F54" s="3">
        <v>189.1</v>
      </c>
      <c r="G54" s="3">
        <v>194.7</v>
      </c>
      <c r="H54" s="3">
        <v>209.1</v>
      </c>
      <c r="I54" s="31">
        <v>216.5</v>
      </c>
      <c r="J54" s="45">
        <v>217.9</v>
      </c>
    </row>
    <row r="55" spans="1:10" x14ac:dyDescent="0.2">
      <c r="A55" s="53" t="s">
        <v>142</v>
      </c>
      <c r="B55" s="56">
        <v>49762.6</v>
      </c>
      <c r="C55" s="3">
        <v>54203.4</v>
      </c>
      <c r="D55" s="3">
        <v>57829.7</v>
      </c>
      <c r="E55" s="3">
        <v>58020</v>
      </c>
      <c r="F55" s="3">
        <v>61205.1</v>
      </c>
      <c r="G55" s="3">
        <v>65914</v>
      </c>
      <c r="H55" s="3">
        <v>71508.2</v>
      </c>
      <c r="I55" s="31">
        <v>74866.100000000006</v>
      </c>
      <c r="J55" s="45">
        <v>77620.2</v>
      </c>
    </row>
    <row r="56" spans="1:10" x14ac:dyDescent="0.2">
      <c r="A56" s="52" t="s">
        <v>143</v>
      </c>
      <c r="B56" s="57"/>
      <c r="C56" s="2"/>
      <c r="D56" s="2"/>
      <c r="E56" s="2"/>
      <c r="F56" s="2"/>
      <c r="G56" s="2"/>
      <c r="H56" s="2"/>
      <c r="I56" s="32"/>
      <c r="J56" s="58"/>
    </row>
    <row r="57" spans="1:10" x14ac:dyDescent="0.2">
      <c r="A57" s="52" t="s">
        <v>170</v>
      </c>
      <c r="B57" s="56">
        <v>1012.6</v>
      </c>
      <c r="C57" s="3">
        <v>1026.9000000000001</v>
      </c>
      <c r="D57" s="3">
        <v>1013.4</v>
      </c>
      <c r="E57" s="3">
        <v>1039.8</v>
      </c>
      <c r="F57" s="3">
        <v>1091.9000000000001</v>
      </c>
      <c r="G57" s="3">
        <v>1175.0999999999999</v>
      </c>
      <c r="H57" s="3">
        <v>1242.5</v>
      </c>
      <c r="I57" s="31">
        <v>1336.2</v>
      </c>
      <c r="J57" s="45">
        <v>1422.1</v>
      </c>
    </row>
    <row r="58" spans="1:10" x14ac:dyDescent="0.2">
      <c r="A58" s="52" t="s">
        <v>171</v>
      </c>
      <c r="B58" s="56">
        <v>36232.199999999997</v>
      </c>
      <c r="C58" s="3">
        <v>39236.9</v>
      </c>
      <c r="D58" s="3">
        <v>42248.7</v>
      </c>
      <c r="E58" s="3">
        <v>41550</v>
      </c>
      <c r="F58" s="3">
        <v>42996.9</v>
      </c>
      <c r="G58" s="3">
        <v>46052.800000000003</v>
      </c>
      <c r="H58" s="3">
        <v>49094.9</v>
      </c>
      <c r="I58" s="31">
        <v>50698.3</v>
      </c>
      <c r="J58" s="45">
        <v>52353.4</v>
      </c>
    </row>
    <row r="59" spans="1:10" x14ac:dyDescent="0.2">
      <c r="A59" s="52" t="s">
        <v>172</v>
      </c>
      <c r="B59" s="56">
        <v>608.4</v>
      </c>
      <c r="C59" s="3">
        <v>675.1</v>
      </c>
      <c r="D59" s="3">
        <v>721.7</v>
      </c>
      <c r="E59" s="3">
        <v>698.7</v>
      </c>
      <c r="F59" s="3">
        <v>725.6</v>
      </c>
      <c r="G59" s="3">
        <v>789.2</v>
      </c>
      <c r="H59" s="3">
        <v>887.8</v>
      </c>
      <c r="I59" s="31">
        <v>991.2</v>
      </c>
      <c r="J59" s="45">
        <v>1011.1</v>
      </c>
    </row>
    <row r="60" spans="1:10" x14ac:dyDescent="0.2">
      <c r="A60" s="52" t="s">
        <v>173</v>
      </c>
      <c r="B60" s="56">
        <v>915.4</v>
      </c>
      <c r="C60" s="3">
        <v>1000.9</v>
      </c>
      <c r="D60" s="3">
        <v>1059.2</v>
      </c>
      <c r="E60" s="3">
        <v>1125.5999999999999</v>
      </c>
      <c r="F60" s="3">
        <v>1251.5</v>
      </c>
      <c r="G60" s="3">
        <v>1418</v>
      </c>
      <c r="H60" s="3">
        <v>1608.5</v>
      </c>
      <c r="I60" s="31">
        <v>1752.3</v>
      </c>
      <c r="J60" s="45">
        <v>1751</v>
      </c>
    </row>
    <row r="61" spans="1:10" x14ac:dyDescent="0.2">
      <c r="A61" s="52" t="s">
        <v>174</v>
      </c>
      <c r="B61" s="56">
        <v>1691.5</v>
      </c>
      <c r="C61" s="3">
        <v>1876.9</v>
      </c>
      <c r="D61" s="3">
        <v>1995.6</v>
      </c>
      <c r="E61" s="3">
        <v>2122</v>
      </c>
      <c r="F61" s="3">
        <v>2323.8000000000002</v>
      </c>
      <c r="G61" s="3">
        <v>2526.6</v>
      </c>
      <c r="H61" s="3">
        <v>2900.4</v>
      </c>
      <c r="I61" s="31">
        <v>3187.1</v>
      </c>
      <c r="J61" s="45">
        <v>3169</v>
      </c>
    </row>
    <row r="62" spans="1:10" x14ac:dyDescent="0.2">
      <c r="A62" s="52" t="s">
        <v>175</v>
      </c>
      <c r="B62" s="56">
        <v>3083.6</v>
      </c>
      <c r="C62" s="3">
        <v>3397.6</v>
      </c>
      <c r="D62" s="3">
        <v>3615</v>
      </c>
      <c r="E62" s="3">
        <v>3918.6</v>
      </c>
      <c r="F62" s="3">
        <v>4394.8</v>
      </c>
      <c r="G62" s="3">
        <v>4880.6000000000004</v>
      </c>
      <c r="H62" s="3">
        <v>5716.5</v>
      </c>
      <c r="I62" s="31">
        <v>6263.8</v>
      </c>
      <c r="J62" s="45">
        <v>6517</v>
      </c>
    </row>
    <row r="63" spans="1:10" x14ac:dyDescent="0.2">
      <c r="A63" s="52" t="s">
        <v>176</v>
      </c>
      <c r="B63" s="56">
        <v>6219</v>
      </c>
      <c r="C63" s="3">
        <v>6989.2</v>
      </c>
      <c r="D63" s="3">
        <v>7176.1</v>
      </c>
      <c r="E63" s="3">
        <v>7565.2</v>
      </c>
      <c r="F63" s="3">
        <v>8420.6</v>
      </c>
      <c r="G63" s="3">
        <v>9071.6</v>
      </c>
      <c r="H63" s="3">
        <v>10057.6</v>
      </c>
      <c r="I63" s="31">
        <v>10637.2</v>
      </c>
      <c r="J63" s="45">
        <v>11396.5</v>
      </c>
    </row>
    <row r="64" spans="1:10" x14ac:dyDescent="0.2">
      <c r="A64" s="52" t="s">
        <v>143</v>
      </c>
      <c r="B64" s="57"/>
      <c r="C64" s="2"/>
      <c r="D64" s="2"/>
      <c r="E64" s="2"/>
      <c r="F64" s="2"/>
      <c r="G64" s="2"/>
      <c r="H64" s="2"/>
      <c r="I64" s="32"/>
      <c r="J64" s="58"/>
    </row>
    <row r="65" spans="1:10" x14ac:dyDescent="0.2">
      <c r="A65" s="52" t="s">
        <v>185</v>
      </c>
      <c r="B65" s="56">
        <v>46866.5</v>
      </c>
      <c r="C65" s="3">
        <v>51062.7</v>
      </c>
      <c r="D65" s="3">
        <v>54729.8</v>
      </c>
      <c r="E65" s="3">
        <v>55032.1</v>
      </c>
      <c r="F65" s="3">
        <v>58142.2</v>
      </c>
      <c r="G65" s="3">
        <v>62718.1</v>
      </c>
      <c r="H65" s="3">
        <v>68156.5</v>
      </c>
      <c r="I65" s="31">
        <v>71536</v>
      </c>
      <c r="J65" s="45">
        <v>74386.7</v>
      </c>
    </row>
    <row r="66" spans="1:10" x14ac:dyDescent="0.2">
      <c r="A66" s="52" t="s">
        <v>186</v>
      </c>
      <c r="B66" s="56">
        <v>33336.1</v>
      </c>
      <c r="C66" s="3">
        <v>36096.199999999997</v>
      </c>
      <c r="D66" s="3">
        <v>39148.800000000003</v>
      </c>
      <c r="E66" s="3">
        <v>38562.1</v>
      </c>
      <c r="F66" s="3">
        <v>39934</v>
      </c>
      <c r="G66" s="3">
        <v>42857</v>
      </c>
      <c r="H66" s="3">
        <v>45743.199999999997</v>
      </c>
      <c r="I66" s="31">
        <v>47368.2</v>
      </c>
      <c r="J66" s="45">
        <v>49120</v>
      </c>
    </row>
    <row r="67" spans="1:10" x14ac:dyDescent="0.2">
      <c r="A67" s="54" t="s">
        <v>187</v>
      </c>
      <c r="B67" s="59">
        <v>2896.2</v>
      </c>
      <c r="C67" s="37">
        <v>3140.7</v>
      </c>
      <c r="D67" s="37">
        <v>3099.9</v>
      </c>
      <c r="E67" s="37">
        <v>2987.9</v>
      </c>
      <c r="F67" s="37">
        <v>3062.9</v>
      </c>
      <c r="G67" s="37">
        <v>3195.8</v>
      </c>
      <c r="H67" s="37">
        <v>3351.7</v>
      </c>
      <c r="I67" s="33">
        <v>3330.1</v>
      </c>
      <c r="J67" s="46">
        <v>3233.5</v>
      </c>
    </row>
    <row r="69" spans="1:10" x14ac:dyDescent="0.2">
      <c r="B69" s="80">
        <f t="shared" ref="B69:I69" si="1">B41-L41</f>
        <v>2896.16</v>
      </c>
      <c r="C69" s="80">
        <f t="shared" si="1"/>
        <v>3140.71</v>
      </c>
      <c r="D69" s="80">
        <f t="shared" si="1"/>
        <v>3099.88</v>
      </c>
      <c r="E69" s="80">
        <f t="shared" si="1"/>
        <v>2987.8600000000006</v>
      </c>
      <c r="F69" s="80">
        <f t="shared" si="1"/>
        <v>3062.9300000000003</v>
      </c>
      <c r="G69" s="80">
        <f t="shared" si="1"/>
        <v>3195.8199999999997</v>
      </c>
      <c r="H69" s="80">
        <f t="shared" si="1"/>
        <v>3351.7200000000012</v>
      </c>
      <c r="I69" s="80">
        <f t="shared" si="1"/>
        <v>3330.0999999999995</v>
      </c>
      <c r="J69" s="80">
        <f>J41-T41</f>
        <v>3233.49</v>
      </c>
    </row>
  </sheetData>
  <mergeCells count="2">
    <mergeCell ref="B1:J1"/>
    <mergeCell ref="L1:T1"/>
  </mergeCells>
  <phoneticPr fontId="3" type="noConversion"/>
  <conditionalFormatting sqref="K3:K43">
    <cfRule type="cellIs" dxfId="3" priority="1" operator="greaterThan">
      <formula>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1BE5D-AFC3-4FC8-BD28-0411E99C680F}">
  <sheetPr codeName="Sheet14"/>
  <dimension ref="A1:AH127"/>
  <sheetViews>
    <sheetView zoomScale="55" zoomScaleNormal="55" workbookViewId="0">
      <pane xSplit="2" ySplit="3" topLeftCell="C8" activePane="bottomRight" state="frozen"/>
      <selection pane="topRight" activeCell="C1" sqref="C1"/>
      <selection pane="bottomLeft" activeCell="A4" sqref="A4"/>
      <selection pane="bottomRight" activeCell="D8" sqref="D8"/>
    </sheetView>
  </sheetViews>
  <sheetFormatPr defaultRowHeight="14.25" x14ac:dyDescent="0.2"/>
  <cols>
    <col min="1" max="1" width="15.5" style="178" customWidth="1"/>
    <col min="2" max="2" width="23.875" customWidth="1"/>
    <col min="4" max="4" width="11.875" customWidth="1"/>
    <col min="5" max="19" width="9" customWidth="1"/>
    <col min="30" max="34" width="9" customWidth="1"/>
  </cols>
  <sheetData>
    <row r="1" spans="1:34" s="178" customFormat="1" x14ac:dyDescent="0.2">
      <c r="A1" s="178" t="str">
        <f>IFERROR(VLOOKUP(B1,'Sector Code Switch'!G:H,2,FALSE),"")</f>
        <v/>
      </c>
      <c r="C1" s="178" t="str">
        <f>IFERROR(VLOOKUP(C3,'Fuel Code Switch'!$B$2:$D$35,3,FALSE),"")</f>
        <v/>
      </c>
      <c r="D1" s="178" t="str">
        <f>IFERROR(VLOOKUP(D3,'Fuel Code Switch'!$B$2:$D$35,3,FALSE),"")</f>
        <v>coal</v>
      </c>
      <c r="E1" s="178" t="str">
        <f>IFERROR(VLOOKUP(E3,'Fuel Code Switch'!$B$2:$D$35,3,FALSE),"")</f>
        <v>coal</v>
      </c>
      <c r="F1" s="178" t="str">
        <f>IFERROR(VLOOKUP(F3,'Fuel Code Switch'!$B$2:$D$35,3,FALSE),"")</f>
        <v>coal</v>
      </c>
      <c r="G1" s="178" t="str">
        <f>IFERROR(VLOOKUP(G3,'Fuel Code Switch'!$B$2:$D$35,3,FALSE),"")</f>
        <v/>
      </c>
      <c r="H1" s="178" t="str">
        <f>IFERROR(VLOOKUP(H3,'Fuel Code Switch'!$B$2:$D$35,3,FALSE),"")</f>
        <v>coal</v>
      </c>
      <c r="I1" s="178" t="str">
        <f>IFERROR(VLOOKUP(I3,'Fuel Code Switch'!$B$2:$D$35,3,FALSE),"")</f>
        <v>coal</v>
      </c>
      <c r="J1" s="178" t="str">
        <f>IFERROR(VLOOKUP(J3,'Fuel Code Switch'!$B$2:$D$35,3,FALSE),"")</f>
        <v>LPG propane or butane</v>
      </c>
      <c r="K1" s="178" t="str">
        <f>IFERROR(VLOOKUP(K3,'Fuel Code Switch'!$B$2:$D$35,3,FALSE),"")</f>
        <v>LPG propane or butane</v>
      </c>
      <c r="L1" s="178" t="str">
        <f>IFERROR(VLOOKUP(L3,'Fuel Code Switch'!$B$2:$D$35,3,FALSE),"")</f>
        <v>LPG propane or butane</v>
      </c>
      <c r="M1" s="178" t="str">
        <f>IFERROR(VLOOKUP(M3,'Fuel Code Switch'!$B$2:$D$35,3,FALSE),"")</f>
        <v>LPG propane or butane</v>
      </c>
      <c r="N1" s="178" t="str">
        <f>IFERROR(VLOOKUP(N3,'Fuel Code Switch'!$B$2:$D$35,3,FALSE),"")</f>
        <v>petroleum diesel</v>
      </c>
      <c r="O1" s="178" t="str">
        <f>IFERROR(VLOOKUP(O3,'Fuel Code Switch'!$B$2:$D$35,3,FALSE),"")</f>
        <v/>
      </c>
      <c r="P1" s="178" t="str">
        <f>IFERROR(VLOOKUP(P3,'Fuel Code Switch'!$B$2:$D$35,3,FALSE),"")</f>
        <v>crude oil</v>
      </c>
      <c r="Q1" s="178" t="str">
        <f>IFERROR(VLOOKUP(Q3,'Fuel Code Switch'!$B$2:$D$35,3,FALSE),"")</f>
        <v>petroleum diesel</v>
      </c>
      <c r="R1" s="178" t="str">
        <f>IFERROR(VLOOKUP(R3,'Fuel Code Switch'!$B$2:$D$35,3,FALSE),"")</f>
        <v>petroleum diesel</v>
      </c>
      <c r="S1" s="178" t="str">
        <f>IFERROR(VLOOKUP(S3,'Fuel Code Switch'!$B$2:$D$35,3,FALSE),"")</f>
        <v>petroleum diesel</v>
      </c>
      <c r="T1" s="178" t="str">
        <f>IFERROR(VLOOKUP(T3,'Fuel Code Switch'!$B$2:$D$35,3,FALSE),"")</f>
        <v>heavy fuel oil</v>
      </c>
      <c r="U1" s="178" t="str">
        <f>IFERROR(VLOOKUP(U3,'Fuel Code Switch'!$B$2:$D$35,3,FALSE),"")</f>
        <v>LPG propane or butane</v>
      </c>
      <c r="V1" s="178" t="str">
        <f>IFERROR(VLOOKUP(V3,'Fuel Code Switch'!$B$2:$D$35,3,FALSE),"")</f>
        <v>LPG propane or butane</v>
      </c>
      <c r="W1" s="178" t="str">
        <f>IFERROR(VLOOKUP(W3,'Fuel Code Switch'!$B$2:$D$35,3,FALSE),"")</f>
        <v>heavy fuel oil</v>
      </c>
      <c r="X1" s="178" t="str">
        <f>IFERROR(VLOOKUP(X3,'Fuel Code Switch'!$B$2:$D$35,3,FALSE),"")</f>
        <v>heavy fuel oil</v>
      </c>
      <c r="Y1" s="178" t="str">
        <f>IFERROR(VLOOKUP(Y3,'Fuel Code Switch'!$B$2:$D$35,3,FALSE),"")</f>
        <v>heavy fuel oil</v>
      </c>
      <c r="Z1" s="178" t="str">
        <f>IFERROR(VLOOKUP(Z3,'Fuel Code Switch'!$B$2:$D$35,3,FALSE),"")</f>
        <v>heavy fuel oil</v>
      </c>
      <c r="AA1" s="178" t="str">
        <f>IFERROR(VLOOKUP(AA3,'Fuel Code Switch'!$B$2:$D$35,3,FALSE),"")</f>
        <v>LPG propane or butane</v>
      </c>
      <c r="AB1" s="178" t="str">
        <f>IFERROR(VLOOKUP(AB3,'Fuel Code Switch'!$B$2:$D$35,3,FALSE),"")</f>
        <v>LPG propane or butane</v>
      </c>
      <c r="AC1" s="178" t="str">
        <f>IFERROR(VLOOKUP(AC3,'Fuel Code Switch'!$B$2:$D$35,3,FALSE),"")</f>
        <v>heavy fuel oil</v>
      </c>
      <c r="AD1" s="178" t="str">
        <f>IFERROR(VLOOKUP(AD3,'Fuel Code Switch'!$B$2:$D$35,3,FALSE),"")</f>
        <v>natural gas</v>
      </c>
      <c r="AE1" s="178" t="str">
        <f>IFERROR(VLOOKUP(AE3,'Fuel Code Switch'!$B$2:$D$35,3,FALSE),"")</f>
        <v>natural gas</v>
      </c>
      <c r="AF1" s="178" t="str">
        <f>IFERROR(VLOOKUP(AF3,'Fuel Code Switch'!$B$2:$D$35,3,FALSE),"")</f>
        <v>heat</v>
      </c>
      <c r="AG1" s="178" t="str">
        <f>IFERROR(VLOOKUP(AG3,'Fuel Code Switch'!$B$2:$D$35,3,FALSE),"")</f>
        <v>electricity</v>
      </c>
      <c r="AH1" s="178" t="str">
        <f>IFERROR(VLOOKUP(AH3,'Fuel Code Switch'!$B$2:$D$35,3,FALSE),"")</f>
        <v>biomass</v>
      </c>
    </row>
    <row r="2" spans="1:34" x14ac:dyDescent="0.15">
      <c r="B2" s="151" t="s">
        <v>526</v>
      </c>
    </row>
    <row r="3" spans="1:34" x14ac:dyDescent="0.2">
      <c r="A3" s="178" t="str">
        <f>IFERROR(VLOOKUP(B3,'Sector Code Switch'!G:H,2,FALSE),"")</f>
        <v/>
      </c>
      <c r="B3" s="175" t="s">
        <v>194</v>
      </c>
      <c r="C3" s="155" t="s">
        <v>563</v>
      </c>
      <c r="D3" s="155" t="s">
        <v>409</v>
      </c>
      <c r="E3" s="155" t="s">
        <v>411</v>
      </c>
      <c r="F3" s="155" t="s">
        <v>431</v>
      </c>
      <c r="G3" s="155" t="s">
        <v>545</v>
      </c>
      <c r="H3" s="155" t="s">
        <v>429</v>
      </c>
      <c r="I3" s="155" t="s">
        <v>478</v>
      </c>
      <c r="J3" s="155" t="s">
        <v>446</v>
      </c>
      <c r="K3" s="155" t="s">
        <v>448</v>
      </c>
      <c r="L3" s="155" t="s">
        <v>450</v>
      </c>
      <c r="M3" s="155" t="s">
        <v>452</v>
      </c>
      <c r="N3" s="155" t="s">
        <v>434</v>
      </c>
      <c r="O3" s="165" t="s">
        <v>562</v>
      </c>
      <c r="P3" s="165" t="s">
        <v>404</v>
      </c>
      <c r="Q3" s="165" t="s">
        <v>443</v>
      </c>
      <c r="R3" s="165" t="s">
        <v>426</v>
      </c>
      <c r="S3" s="165" t="s">
        <v>436</v>
      </c>
      <c r="T3" s="165" t="s">
        <v>419</v>
      </c>
      <c r="U3" s="165" t="s">
        <v>454</v>
      </c>
      <c r="V3" s="165" t="s">
        <v>456</v>
      </c>
      <c r="W3" s="165" t="s">
        <v>458</v>
      </c>
      <c r="X3" s="165" t="s">
        <v>421</v>
      </c>
      <c r="Y3" s="165" t="s">
        <v>438</v>
      </c>
      <c r="Z3" s="165" t="s">
        <v>440</v>
      </c>
      <c r="AA3" s="165" t="s">
        <v>460</v>
      </c>
      <c r="AB3" s="165" t="s">
        <v>462</v>
      </c>
      <c r="AC3" s="165" t="s">
        <v>423</v>
      </c>
      <c r="AD3" s="167" t="s">
        <v>465</v>
      </c>
      <c r="AE3" s="167" t="s">
        <v>467</v>
      </c>
      <c r="AF3" s="168" t="s">
        <v>416</v>
      </c>
      <c r="AG3" s="169" t="s">
        <v>407</v>
      </c>
      <c r="AH3" s="172" t="s">
        <v>479</v>
      </c>
    </row>
    <row r="4" spans="1:34" x14ac:dyDescent="0.2">
      <c r="A4" s="178" t="str">
        <f>IFERROR(VLOOKUP(B4,'Sector Code Switch'!G:H,2,FALSE),"")</f>
        <v/>
      </c>
      <c r="B4" s="176"/>
      <c r="C4" s="156" t="s">
        <v>543</v>
      </c>
      <c r="D4" s="156" t="s">
        <v>543</v>
      </c>
      <c r="E4" s="156" t="s">
        <v>543</v>
      </c>
      <c r="F4" s="156" t="s">
        <v>543</v>
      </c>
      <c r="G4" s="156" t="s">
        <v>546</v>
      </c>
      <c r="H4" s="156" t="s">
        <v>546</v>
      </c>
      <c r="I4" s="156" t="s">
        <v>543</v>
      </c>
      <c r="J4" s="156" t="s">
        <v>549</v>
      </c>
      <c r="K4" s="156" t="s">
        <v>549</v>
      </c>
      <c r="L4" s="156" t="s">
        <v>549</v>
      </c>
      <c r="M4" s="156" t="s">
        <v>549</v>
      </c>
      <c r="N4" s="156" t="s">
        <v>543</v>
      </c>
      <c r="O4" s="156" t="s">
        <v>543</v>
      </c>
      <c r="P4" s="156" t="s">
        <v>543</v>
      </c>
      <c r="Q4" s="156" t="s">
        <v>543</v>
      </c>
      <c r="R4" s="156" t="s">
        <v>543</v>
      </c>
      <c r="S4" s="156" t="s">
        <v>543</v>
      </c>
      <c r="T4" s="156" t="s">
        <v>543</v>
      </c>
      <c r="U4" s="156" t="s">
        <v>543</v>
      </c>
      <c r="V4" s="156" t="s">
        <v>543</v>
      </c>
      <c r="W4" s="156" t="s">
        <v>543</v>
      </c>
      <c r="X4" s="156" t="s">
        <v>543</v>
      </c>
      <c r="Y4" s="156" t="s">
        <v>543</v>
      </c>
      <c r="Z4" s="156" t="s">
        <v>543</v>
      </c>
      <c r="AA4" s="156" t="s">
        <v>543</v>
      </c>
      <c r="AB4" s="156" t="s">
        <v>543</v>
      </c>
      <c r="AC4" s="156" t="s">
        <v>543</v>
      </c>
      <c r="AD4" s="156" t="s">
        <v>549</v>
      </c>
      <c r="AE4" s="156" t="s">
        <v>543</v>
      </c>
      <c r="AF4" s="161" t="s">
        <v>555</v>
      </c>
      <c r="AG4" s="161" t="s">
        <v>557</v>
      </c>
      <c r="AH4" s="166" t="s">
        <v>559</v>
      </c>
    </row>
    <row r="5" spans="1:34" x14ac:dyDescent="0.2">
      <c r="A5" s="178" t="str">
        <f>IFERROR(VLOOKUP(B5,'Sector Code Switch'!G:H,2,FALSE),"")</f>
        <v/>
      </c>
      <c r="B5" s="141" t="s">
        <v>76</v>
      </c>
      <c r="C5" s="147">
        <v>414518.97</v>
      </c>
      <c r="D5" s="147">
        <v>415805.42</v>
      </c>
      <c r="E5" s="147">
        <v>-747.63</v>
      </c>
      <c r="F5" s="147">
        <v>-531</v>
      </c>
      <c r="G5" s="147">
        <v>-7.81</v>
      </c>
      <c r="H5" s="140"/>
      <c r="I5" s="147">
        <v>123.79</v>
      </c>
      <c r="J5" s="140"/>
      <c r="K5" s="140"/>
      <c r="L5" s="140"/>
      <c r="M5" s="140"/>
      <c r="N5" s="140"/>
      <c r="O5" s="147">
        <v>67553.72</v>
      </c>
      <c r="P5" s="147">
        <v>69969.649999999994</v>
      </c>
      <c r="Q5" s="147">
        <v>-1427.66</v>
      </c>
      <c r="R5" s="147">
        <v>-717.04</v>
      </c>
      <c r="S5" s="147">
        <v>-2070.17</v>
      </c>
      <c r="T5" s="147">
        <v>-436.41</v>
      </c>
      <c r="U5" s="147">
        <v>772.46</v>
      </c>
      <c r="V5" s="147">
        <v>16.3</v>
      </c>
      <c r="W5" s="147">
        <v>-49.71</v>
      </c>
      <c r="X5" s="147">
        <v>5.0999999999999996</v>
      </c>
      <c r="Y5" s="147">
        <v>228.14</v>
      </c>
      <c r="Z5" s="147">
        <v>847.55</v>
      </c>
      <c r="AA5" s="147">
        <v>1892.07</v>
      </c>
      <c r="AB5" s="140"/>
      <c r="AC5" s="147">
        <v>-1476.56</v>
      </c>
      <c r="AD5" s="147">
        <v>2350.63</v>
      </c>
      <c r="AE5" s="147">
        <v>6663.86</v>
      </c>
      <c r="AF5" s="140"/>
      <c r="AG5" s="147">
        <v>24317.69</v>
      </c>
      <c r="AH5" s="147">
        <v>7214.43</v>
      </c>
    </row>
    <row r="6" spans="1:34" x14ac:dyDescent="0.2">
      <c r="A6" s="178" t="str">
        <f>IFERROR(VLOOKUP(B6,'Sector Code Switch'!G:H,2,FALSE),"")</f>
        <v/>
      </c>
      <c r="B6" s="142" t="s">
        <v>77</v>
      </c>
      <c r="C6" s="147">
        <v>390157.71</v>
      </c>
      <c r="D6" s="147">
        <v>390157.71</v>
      </c>
      <c r="E6" s="140"/>
      <c r="F6" s="140"/>
      <c r="G6" s="140"/>
      <c r="H6" s="140"/>
      <c r="I6" s="140"/>
      <c r="J6" s="140"/>
      <c r="K6" s="140"/>
      <c r="L6" s="140"/>
      <c r="M6" s="140"/>
      <c r="N6" s="140"/>
      <c r="O6" s="147">
        <v>19476.86</v>
      </c>
      <c r="P6" s="147">
        <v>19476.86</v>
      </c>
      <c r="Q6" s="140"/>
      <c r="R6" s="140"/>
      <c r="S6" s="140"/>
      <c r="T6" s="140"/>
      <c r="U6" s="140"/>
      <c r="V6" s="140"/>
      <c r="W6" s="140"/>
      <c r="X6" s="140"/>
      <c r="Y6" s="140"/>
      <c r="Z6" s="140"/>
      <c r="AA6" s="140"/>
      <c r="AB6" s="140"/>
      <c r="AC6" s="140"/>
      <c r="AD6" s="147">
        <v>1924.95</v>
      </c>
      <c r="AE6" s="140"/>
      <c r="AF6" s="140"/>
      <c r="AG6" s="147">
        <v>24488.12</v>
      </c>
      <c r="AH6" s="147">
        <v>7214.43</v>
      </c>
    </row>
    <row r="7" spans="1:34" x14ac:dyDescent="0.2">
      <c r="A7" s="178" t="str">
        <f>IFERROR(VLOOKUP(B7,'Sector Code Switch'!G:H,2,FALSE),"")</f>
        <v/>
      </c>
      <c r="B7" s="142" t="s">
        <v>78</v>
      </c>
      <c r="C7" s="140"/>
      <c r="D7" s="140"/>
      <c r="E7" s="140"/>
      <c r="F7" s="140"/>
      <c r="G7" s="140"/>
      <c r="H7" s="140"/>
      <c r="I7" s="140"/>
      <c r="J7" s="140"/>
      <c r="K7" s="140"/>
      <c r="L7" s="140"/>
      <c r="M7" s="140"/>
      <c r="N7" s="140"/>
      <c r="O7" s="140"/>
      <c r="P7" s="140"/>
      <c r="Q7" s="140"/>
      <c r="R7" s="140"/>
      <c r="S7" s="140"/>
      <c r="T7" s="140"/>
      <c r="U7" s="140"/>
      <c r="V7" s="140"/>
      <c r="W7" s="140"/>
      <c r="X7" s="140"/>
      <c r="Y7" s="140"/>
      <c r="Z7" s="140"/>
      <c r="AA7" s="140"/>
      <c r="AB7" s="140"/>
      <c r="AC7" s="140"/>
      <c r="AD7" s="140"/>
      <c r="AE7" s="140"/>
      <c r="AF7" s="140"/>
      <c r="AG7" s="147">
        <v>13552.09</v>
      </c>
      <c r="AH7" s="140"/>
    </row>
    <row r="8" spans="1:34" x14ac:dyDescent="0.2">
      <c r="A8" s="178" t="str">
        <f>IFERROR(VLOOKUP(B8,'Sector Code Switch'!G:H,2,FALSE),"")</f>
        <v/>
      </c>
      <c r="B8" s="142" t="s">
        <v>79</v>
      </c>
      <c r="C8" s="140"/>
      <c r="D8" s="140"/>
      <c r="E8" s="140"/>
      <c r="F8" s="140"/>
      <c r="G8" s="140"/>
      <c r="H8" s="140"/>
      <c r="I8" s="140"/>
      <c r="J8" s="140"/>
      <c r="K8" s="140"/>
      <c r="L8" s="140"/>
      <c r="M8" s="140"/>
      <c r="N8" s="140"/>
      <c r="O8" s="140"/>
      <c r="P8" s="140"/>
      <c r="Q8" s="140"/>
      <c r="R8" s="140"/>
      <c r="S8" s="140"/>
      <c r="T8" s="140"/>
      <c r="U8" s="140"/>
      <c r="V8" s="140"/>
      <c r="W8" s="140"/>
      <c r="X8" s="140"/>
      <c r="Y8" s="140"/>
      <c r="Z8" s="140"/>
      <c r="AA8" s="140"/>
      <c r="AB8" s="140"/>
      <c r="AC8" s="140"/>
      <c r="AD8" s="140"/>
      <c r="AE8" s="140"/>
      <c r="AF8" s="140"/>
      <c r="AG8" s="147">
        <v>3662.55</v>
      </c>
      <c r="AH8" s="140"/>
    </row>
    <row r="9" spans="1:34" x14ac:dyDescent="0.2">
      <c r="A9" s="178" t="str">
        <f>IFERROR(VLOOKUP(B9,'Sector Code Switch'!G:H,2,FALSE),"")</f>
        <v/>
      </c>
      <c r="B9" s="142" t="s">
        <v>80</v>
      </c>
      <c r="C9" s="140"/>
      <c r="D9" s="140"/>
      <c r="E9" s="140"/>
      <c r="F9" s="140"/>
      <c r="G9" s="140"/>
      <c r="H9" s="140"/>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7">
        <v>4664.74</v>
      </c>
      <c r="AH9" s="140"/>
    </row>
    <row r="10" spans="1:34" x14ac:dyDescent="0.2">
      <c r="A10" s="178" t="str">
        <f>IFERROR(VLOOKUP(B10,'Sector Code Switch'!G:H,2,FALSE),"")</f>
        <v/>
      </c>
      <c r="B10" s="142" t="s">
        <v>81</v>
      </c>
      <c r="C10" s="147">
        <v>30361.09</v>
      </c>
      <c r="D10" s="147">
        <v>30361.09</v>
      </c>
      <c r="E10" s="140"/>
      <c r="F10" s="140"/>
      <c r="G10" s="140"/>
      <c r="H10" s="140"/>
      <c r="I10" s="147">
        <v>297.91000000000003</v>
      </c>
      <c r="J10" s="140"/>
      <c r="K10" s="140"/>
      <c r="L10" s="140"/>
      <c r="M10" s="140"/>
      <c r="N10" s="140"/>
      <c r="O10" s="147">
        <v>60497.54</v>
      </c>
      <c r="P10" s="147">
        <v>54200.67</v>
      </c>
      <c r="Q10" s="147">
        <v>48.05</v>
      </c>
      <c r="R10" s="147">
        <v>265.73</v>
      </c>
      <c r="S10" s="147">
        <v>119.1</v>
      </c>
      <c r="T10" s="147">
        <v>1253.47</v>
      </c>
      <c r="U10" s="147">
        <v>788.7</v>
      </c>
      <c r="V10" s="147">
        <v>28.95</v>
      </c>
      <c r="W10" s="147">
        <v>11.34</v>
      </c>
      <c r="X10" s="147">
        <v>3.69</v>
      </c>
      <c r="Y10" s="147">
        <v>475.92</v>
      </c>
      <c r="Z10" s="147">
        <v>1027.6600000000001</v>
      </c>
      <c r="AA10" s="147">
        <v>2004.63</v>
      </c>
      <c r="AB10" s="140"/>
      <c r="AC10" s="147">
        <v>269.64999999999998</v>
      </c>
      <c r="AD10" s="147">
        <v>476.53</v>
      </c>
      <c r="AE10" s="147">
        <v>6669.73</v>
      </c>
      <c r="AF10" s="140"/>
      <c r="AG10" s="147">
        <v>47.51</v>
      </c>
      <c r="AH10" s="140"/>
    </row>
    <row r="11" spans="1:34" x14ac:dyDescent="0.2">
      <c r="A11" s="178" t="str">
        <f>IFERROR(VLOOKUP(B11,'Sector Code Switch'!G:H,2,FALSE),"")</f>
        <v/>
      </c>
      <c r="B11" s="142" t="s">
        <v>82</v>
      </c>
      <c r="C11" s="140"/>
      <c r="D11" s="140"/>
      <c r="E11" s="140"/>
      <c r="F11" s="140"/>
      <c r="G11" s="140"/>
      <c r="H11" s="140"/>
      <c r="I11" s="140"/>
      <c r="J11" s="140"/>
      <c r="K11" s="140"/>
      <c r="L11" s="140"/>
      <c r="M11" s="140"/>
      <c r="N11" s="140"/>
      <c r="O11" s="147">
        <v>774.14</v>
      </c>
      <c r="P11" s="140"/>
      <c r="Q11" s="140"/>
      <c r="R11" s="147">
        <v>248.32</v>
      </c>
      <c r="S11" s="147">
        <v>18.37</v>
      </c>
      <c r="T11" s="147">
        <v>507.45</v>
      </c>
      <c r="U11" s="140"/>
      <c r="V11" s="140"/>
      <c r="W11" s="140"/>
      <c r="X11" s="140"/>
      <c r="Y11" s="140"/>
      <c r="Z11" s="140"/>
      <c r="AA11" s="140"/>
      <c r="AB11" s="140"/>
      <c r="AC11" s="140"/>
      <c r="AD11" s="140"/>
      <c r="AE11" s="140"/>
      <c r="AF11" s="140"/>
      <c r="AG11" s="140"/>
      <c r="AH11" s="140"/>
    </row>
    <row r="12" spans="1:34" x14ac:dyDescent="0.2">
      <c r="A12" s="178" t="str">
        <f>IFERROR(VLOOKUP(B12,'Sector Code Switch'!G:H,2,FALSE),"")</f>
        <v/>
      </c>
      <c r="B12" s="142" t="s">
        <v>83</v>
      </c>
      <c r="C12" s="147">
        <v>319.45999999999998</v>
      </c>
      <c r="D12" s="147">
        <v>316.77999999999997</v>
      </c>
      <c r="E12" s="140"/>
      <c r="F12" s="140"/>
      <c r="G12" s="147">
        <v>2.68</v>
      </c>
      <c r="H12" s="140"/>
      <c r="I12" s="147">
        <v>349.21</v>
      </c>
      <c r="J12" s="140"/>
      <c r="K12" s="140"/>
      <c r="L12" s="140"/>
      <c r="M12" s="140"/>
      <c r="N12" s="140"/>
      <c r="O12" s="147">
        <v>6738.13</v>
      </c>
      <c r="P12" s="147">
        <v>163.81</v>
      </c>
      <c r="Q12" s="147">
        <v>1600</v>
      </c>
      <c r="R12" s="147">
        <v>997.48</v>
      </c>
      <c r="S12" s="147">
        <v>1975.95</v>
      </c>
      <c r="T12" s="147">
        <v>1583.31</v>
      </c>
      <c r="U12" s="140"/>
      <c r="V12" s="147">
        <v>13.43</v>
      </c>
      <c r="W12" s="147">
        <v>66</v>
      </c>
      <c r="X12" s="147">
        <v>0.31</v>
      </c>
      <c r="Y12" s="147">
        <v>56.74</v>
      </c>
      <c r="Z12" s="147">
        <v>178.36</v>
      </c>
      <c r="AA12" s="147">
        <v>94.89</v>
      </c>
      <c r="AB12" s="140"/>
      <c r="AC12" s="147">
        <v>7.86</v>
      </c>
      <c r="AD12" s="147">
        <v>50.85</v>
      </c>
      <c r="AE12" s="147">
        <v>5.87</v>
      </c>
      <c r="AF12" s="140"/>
      <c r="AG12" s="147">
        <v>217.93</v>
      </c>
      <c r="AH12" s="140"/>
    </row>
    <row r="13" spans="1:34" x14ac:dyDescent="0.2">
      <c r="A13" s="178" t="str">
        <f>IFERROR(VLOOKUP(B13,'Sector Code Switch'!G:H,2,FALSE),"")</f>
        <v/>
      </c>
      <c r="B13" s="142" t="s">
        <v>84</v>
      </c>
      <c r="C13" s="140"/>
      <c r="D13" s="140"/>
      <c r="E13" s="140"/>
      <c r="F13" s="140"/>
      <c r="G13" s="140"/>
      <c r="H13" s="140"/>
      <c r="I13" s="140"/>
      <c r="J13" s="140"/>
      <c r="K13" s="140"/>
      <c r="L13" s="140"/>
      <c r="M13" s="140"/>
      <c r="N13" s="140"/>
      <c r="O13" s="147">
        <v>812.9</v>
      </c>
      <c r="P13" s="140"/>
      <c r="Q13" s="140"/>
      <c r="R13" s="147">
        <v>228.78</v>
      </c>
      <c r="S13" s="147">
        <v>35.21</v>
      </c>
      <c r="T13" s="147">
        <v>548.91</v>
      </c>
      <c r="U13" s="140"/>
      <c r="V13" s="140"/>
      <c r="W13" s="140"/>
      <c r="X13" s="140"/>
      <c r="Y13" s="140"/>
      <c r="Z13" s="140"/>
      <c r="AA13" s="140"/>
      <c r="AB13" s="140"/>
      <c r="AC13" s="140"/>
      <c r="AD13" s="140"/>
      <c r="AE13" s="140"/>
      <c r="AF13" s="140"/>
      <c r="AG13" s="140"/>
      <c r="AH13" s="140"/>
    </row>
    <row r="14" spans="1:34" x14ac:dyDescent="0.2">
      <c r="A14" s="178" t="str">
        <f>IFERROR(VLOOKUP(B14,'Sector Code Switch'!G:H,2,FALSE),"")</f>
        <v/>
      </c>
      <c r="B14" s="142" t="s">
        <v>85</v>
      </c>
      <c r="C14" s="147">
        <v>-5680.37</v>
      </c>
      <c r="D14" s="147">
        <v>-4396.6099999999997</v>
      </c>
      <c r="E14" s="147">
        <v>-747.63</v>
      </c>
      <c r="F14" s="147">
        <v>-531</v>
      </c>
      <c r="G14" s="147">
        <v>-5.13</v>
      </c>
      <c r="H14" s="140"/>
      <c r="I14" s="147">
        <v>175.09</v>
      </c>
      <c r="J14" s="140"/>
      <c r="K14" s="140"/>
      <c r="L14" s="140"/>
      <c r="M14" s="140"/>
      <c r="N14" s="140"/>
      <c r="O14" s="147">
        <v>-5643.79</v>
      </c>
      <c r="P14" s="147">
        <v>-3544.07</v>
      </c>
      <c r="Q14" s="147">
        <v>124.29</v>
      </c>
      <c r="R14" s="147">
        <v>-4.82</v>
      </c>
      <c r="S14" s="147">
        <v>-196.48</v>
      </c>
      <c r="T14" s="147">
        <v>-65.099999999999994</v>
      </c>
      <c r="U14" s="147">
        <v>-16.239999999999998</v>
      </c>
      <c r="V14" s="147">
        <v>0.79</v>
      </c>
      <c r="W14" s="147">
        <v>4.9400000000000004</v>
      </c>
      <c r="X14" s="147">
        <v>1.72</v>
      </c>
      <c r="Y14" s="147">
        <v>-191.04</v>
      </c>
      <c r="Z14" s="147">
        <v>-1.76</v>
      </c>
      <c r="AA14" s="147">
        <v>-17.68</v>
      </c>
      <c r="AB14" s="140"/>
      <c r="AC14" s="147">
        <v>-1738.35</v>
      </c>
      <c r="AD14" s="140"/>
      <c r="AE14" s="140"/>
      <c r="AF14" s="140"/>
      <c r="AG14" s="140"/>
      <c r="AH14" s="140"/>
    </row>
    <row r="15" spans="1:34" x14ac:dyDescent="0.2">
      <c r="A15" s="178" t="str">
        <f>IFERROR(VLOOKUP(B15,'Sector Code Switch'!G:H,2,FALSE),"")</f>
        <v/>
      </c>
      <c r="B15" s="141" t="s">
        <v>86</v>
      </c>
      <c r="C15" s="147">
        <v>-332434.09000000003</v>
      </c>
      <c r="D15" s="147">
        <v>-349916.36</v>
      </c>
      <c r="E15" s="147">
        <v>1117.8</v>
      </c>
      <c r="F15" s="147">
        <v>15008.33</v>
      </c>
      <c r="G15" s="147">
        <v>1356.13</v>
      </c>
      <c r="H15" s="147">
        <v>-60.08</v>
      </c>
      <c r="I15" s="147">
        <v>46640.33</v>
      </c>
      <c r="J15" s="147">
        <v>711.53</v>
      </c>
      <c r="K15" s="147">
        <v>8481.93</v>
      </c>
      <c r="L15" s="147">
        <v>661.85</v>
      </c>
      <c r="M15" s="147">
        <v>145.4</v>
      </c>
      <c r="N15" s="147">
        <v>933.7</v>
      </c>
      <c r="O15" s="147">
        <v>-3265.64</v>
      </c>
      <c r="P15" s="147">
        <v>-69040.479999999996</v>
      </c>
      <c r="Q15" s="147">
        <v>14233.1</v>
      </c>
      <c r="R15" s="147">
        <v>4129.42</v>
      </c>
      <c r="S15" s="147">
        <v>16383.32</v>
      </c>
      <c r="T15" s="147">
        <v>2749.06</v>
      </c>
      <c r="U15" s="147">
        <v>5621.91</v>
      </c>
      <c r="V15" s="147">
        <v>258.93</v>
      </c>
      <c r="W15" s="147">
        <v>239.24</v>
      </c>
      <c r="X15" s="147">
        <v>37.64</v>
      </c>
      <c r="Y15" s="147">
        <v>3321.53</v>
      </c>
      <c r="Z15" s="147">
        <v>2454.29</v>
      </c>
      <c r="AA15" s="147">
        <v>3920.55</v>
      </c>
      <c r="AB15" s="147">
        <v>1896.13</v>
      </c>
      <c r="AC15" s="147">
        <v>10529.72</v>
      </c>
      <c r="AD15" s="147">
        <v>-755.92</v>
      </c>
      <c r="AE15" s="147">
        <v>931.47</v>
      </c>
      <c r="AF15" s="147">
        <v>596841.75</v>
      </c>
      <c r="AG15" s="147">
        <v>53302.48</v>
      </c>
      <c r="AH15" s="147">
        <v>-1325.91</v>
      </c>
    </row>
    <row r="16" spans="1:34" x14ac:dyDescent="0.2">
      <c r="A16" s="178" t="str">
        <f>IFERROR(VLOOKUP(B16,'Sector Code Switch'!G:H,2,FALSE),"")</f>
        <v/>
      </c>
      <c r="B16" s="142" t="s">
        <v>87</v>
      </c>
      <c r="C16" s="147">
        <v>-211634.87</v>
      </c>
      <c r="D16" s="147">
        <v>-206845.78</v>
      </c>
      <c r="E16" s="140"/>
      <c r="F16" s="147">
        <v>-4789.09</v>
      </c>
      <c r="G16" s="140"/>
      <c r="H16" s="147">
        <v>-2087.61</v>
      </c>
      <c r="I16" s="147">
        <v>-250.03</v>
      </c>
      <c r="J16" s="147">
        <v>-217.85</v>
      </c>
      <c r="K16" s="147">
        <v>-2932.52</v>
      </c>
      <c r="L16" s="147">
        <v>-360.91</v>
      </c>
      <c r="M16" s="147">
        <v>-3.48</v>
      </c>
      <c r="N16" s="140"/>
      <c r="O16" s="147">
        <v>-321.54000000000002</v>
      </c>
      <c r="P16" s="147">
        <v>-16.55</v>
      </c>
      <c r="Q16" s="140"/>
      <c r="R16" s="140"/>
      <c r="S16" s="147">
        <v>-27.58</v>
      </c>
      <c r="T16" s="147">
        <v>-29.43</v>
      </c>
      <c r="U16" s="140"/>
      <c r="V16" s="140"/>
      <c r="W16" s="140"/>
      <c r="X16" s="140"/>
      <c r="Y16" s="140"/>
      <c r="Z16" s="147">
        <v>-189.88</v>
      </c>
      <c r="AA16" s="147">
        <v>-0.14000000000000001</v>
      </c>
      <c r="AB16" s="147">
        <v>-50.19</v>
      </c>
      <c r="AC16" s="147">
        <v>-7.78</v>
      </c>
      <c r="AD16" s="147">
        <v>-411.37</v>
      </c>
      <c r="AE16" s="147">
        <v>-352.62</v>
      </c>
      <c r="AF16" s="147">
        <v>-127833.91</v>
      </c>
      <c r="AG16" s="147">
        <v>53302.48</v>
      </c>
      <c r="AH16" s="147">
        <v>-2017.84</v>
      </c>
    </row>
    <row r="17" spans="1:34" x14ac:dyDescent="0.2">
      <c r="A17" s="178" t="str">
        <f>IFERROR(VLOOKUP(B17,'Sector Code Switch'!G:H,2,FALSE),"")</f>
        <v/>
      </c>
      <c r="B17" s="142" t="s">
        <v>88</v>
      </c>
      <c r="C17" s="147">
        <v>-36933.279999999999</v>
      </c>
      <c r="D17" s="147">
        <v>-35434.18</v>
      </c>
      <c r="E17" s="140"/>
      <c r="F17" s="147">
        <v>-1499.1</v>
      </c>
      <c r="G17" s="140"/>
      <c r="H17" s="147">
        <v>-762.82</v>
      </c>
      <c r="I17" s="147">
        <v>-280.27999999999997</v>
      </c>
      <c r="J17" s="147">
        <v>-57.17</v>
      </c>
      <c r="K17" s="147">
        <v>-500.05</v>
      </c>
      <c r="L17" s="147">
        <v>-49.18</v>
      </c>
      <c r="M17" s="147">
        <v>-1.6</v>
      </c>
      <c r="N17" s="140"/>
      <c r="O17" s="147">
        <v>-677.7</v>
      </c>
      <c r="P17" s="140"/>
      <c r="Q17" s="140"/>
      <c r="R17" s="140"/>
      <c r="S17" s="147">
        <v>-2.91</v>
      </c>
      <c r="T17" s="147">
        <v>-231.38</v>
      </c>
      <c r="U17" s="140"/>
      <c r="V17" s="140"/>
      <c r="W17" s="140"/>
      <c r="X17" s="140"/>
      <c r="Y17" s="140"/>
      <c r="Z17" s="147">
        <v>-256.55</v>
      </c>
      <c r="AA17" s="147">
        <v>-7.71</v>
      </c>
      <c r="AB17" s="147">
        <v>-165.2</v>
      </c>
      <c r="AC17" s="147">
        <v>-13.95</v>
      </c>
      <c r="AD17" s="147">
        <v>-169.66</v>
      </c>
      <c r="AE17" s="147">
        <v>-48.78</v>
      </c>
      <c r="AF17" s="147">
        <v>613906.59</v>
      </c>
      <c r="AG17" s="140"/>
      <c r="AH17" s="147">
        <v>-689.73</v>
      </c>
    </row>
    <row r="18" spans="1:34" s="187" customFormat="1" x14ac:dyDescent="0.2">
      <c r="A18" s="187" t="str">
        <f>IFERROR(VLOOKUP(B18,'Sector Code Switch'!G:H,2,FALSE),"")</f>
        <v/>
      </c>
      <c r="B18" s="188" t="s">
        <v>89</v>
      </c>
      <c r="C18" s="189">
        <v>-11301.2</v>
      </c>
      <c r="D18" s="189">
        <v>-90163.69</v>
      </c>
      <c r="E18" s="189">
        <v>56125.43</v>
      </c>
      <c r="F18" s="189">
        <v>22737.06</v>
      </c>
      <c r="G18" s="190"/>
      <c r="H18" s="189">
        <v>2790.35</v>
      </c>
      <c r="I18" s="190"/>
      <c r="J18" s="190"/>
      <c r="K18" s="190"/>
      <c r="L18" s="190"/>
      <c r="M18" s="190"/>
      <c r="N18" s="190"/>
      <c r="O18" s="190"/>
      <c r="P18" s="190"/>
      <c r="Q18" s="190"/>
      <c r="R18" s="190"/>
      <c r="S18" s="190"/>
      <c r="T18" s="190"/>
      <c r="U18" s="190"/>
      <c r="V18" s="190"/>
      <c r="W18" s="190"/>
      <c r="X18" s="190"/>
      <c r="Y18" s="190"/>
      <c r="Z18" s="190"/>
      <c r="AA18" s="190"/>
      <c r="AB18" s="190"/>
      <c r="AC18" s="190"/>
      <c r="AD18" s="190"/>
      <c r="AE18" s="190"/>
      <c r="AF18" s="190"/>
      <c r="AG18" s="190"/>
      <c r="AH18" s="190"/>
    </row>
    <row r="19" spans="1:34" s="187" customFormat="1" x14ac:dyDescent="0.2">
      <c r="A19" s="187" t="str">
        <f>IFERROR(VLOOKUP(B19,'Sector Code Switch'!G:H,2,FALSE),"")</f>
        <v/>
      </c>
      <c r="B19" s="188" t="s">
        <v>90</v>
      </c>
      <c r="C19" s="189">
        <v>-65967.64</v>
      </c>
      <c r="D19" s="189">
        <v>-10960.01</v>
      </c>
      <c r="E19" s="189">
        <v>-55007.63</v>
      </c>
      <c r="F19" s="190"/>
      <c r="G19" s="190"/>
      <c r="H19" s="190"/>
      <c r="I19" s="189">
        <v>47188.23</v>
      </c>
      <c r="J19" s="189">
        <v>1032.53</v>
      </c>
      <c r="K19" s="190"/>
      <c r="L19" s="190"/>
      <c r="M19" s="190"/>
      <c r="N19" s="189">
        <v>1350.21</v>
      </c>
      <c r="O19" s="189">
        <v>-4.5999999999999996</v>
      </c>
      <c r="P19" s="190"/>
      <c r="Q19" s="190"/>
      <c r="R19" s="190"/>
      <c r="S19" s="190"/>
      <c r="T19" s="190"/>
      <c r="U19" s="190"/>
      <c r="V19" s="190"/>
      <c r="W19" s="190"/>
      <c r="X19" s="190"/>
      <c r="Y19" s="190"/>
      <c r="Z19" s="189">
        <v>-4.5999999999999996</v>
      </c>
      <c r="AA19" s="190"/>
      <c r="AB19" s="190"/>
      <c r="AC19" s="190"/>
      <c r="AD19" s="190"/>
      <c r="AE19" s="190"/>
      <c r="AF19" s="190"/>
      <c r="AG19" s="190"/>
      <c r="AH19" s="190"/>
    </row>
    <row r="20" spans="1:34" s="187" customFormat="1" x14ac:dyDescent="0.2">
      <c r="A20" s="187" t="str">
        <f>IFERROR(VLOOKUP(B20,'Sector Code Switch'!G:H,2,FALSE),"")</f>
        <v/>
      </c>
      <c r="B20" s="188" t="s">
        <v>91</v>
      </c>
      <c r="C20" s="189">
        <v>-3047.29</v>
      </c>
      <c r="D20" s="189">
        <v>-2914.28</v>
      </c>
      <c r="E20" s="190"/>
      <c r="F20" s="189">
        <v>-133.01</v>
      </c>
      <c r="G20" s="190"/>
      <c r="H20" s="190"/>
      <c r="I20" s="190"/>
      <c r="J20" s="190"/>
      <c r="K20" s="190"/>
      <c r="L20" s="190"/>
      <c r="M20" s="190"/>
      <c r="N20" s="189">
        <v>-412.06</v>
      </c>
      <c r="O20" s="189">
        <v>12495.07</v>
      </c>
      <c r="P20" s="189">
        <v>-69023.929999999993</v>
      </c>
      <c r="Q20" s="189">
        <v>14256.69</v>
      </c>
      <c r="R20" s="189">
        <v>4129.42</v>
      </c>
      <c r="S20" s="189">
        <v>16529.849999999999</v>
      </c>
      <c r="T20" s="189">
        <v>5780.7</v>
      </c>
      <c r="U20" s="189">
        <v>7190.72</v>
      </c>
      <c r="V20" s="189">
        <v>263.38</v>
      </c>
      <c r="W20" s="189">
        <v>249.42</v>
      </c>
      <c r="X20" s="189">
        <v>39.97</v>
      </c>
      <c r="Y20" s="189">
        <v>3950.47</v>
      </c>
      <c r="Z20" s="189">
        <v>2956.9</v>
      </c>
      <c r="AA20" s="189">
        <v>4489</v>
      </c>
      <c r="AB20" s="189">
        <v>2348.61</v>
      </c>
      <c r="AC20" s="189">
        <v>19333.88</v>
      </c>
      <c r="AD20" s="189">
        <v>-31.42</v>
      </c>
      <c r="AE20" s="190"/>
      <c r="AF20" s="190"/>
      <c r="AG20" s="190"/>
      <c r="AH20" s="189">
        <v>-415.24</v>
      </c>
    </row>
    <row r="21" spans="1:34" s="187" customFormat="1" x14ac:dyDescent="0.2">
      <c r="A21" s="187" t="str">
        <f>IFERROR(VLOOKUP(B21,'Sector Code Switch'!G:H,2,FALSE),"")</f>
        <v/>
      </c>
      <c r="B21" s="188" t="s">
        <v>92</v>
      </c>
      <c r="C21" s="190"/>
      <c r="D21" s="190"/>
      <c r="E21" s="190"/>
      <c r="F21" s="190"/>
      <c r="G21" s="190"/>
      <c r="H21" s="190"/>
      <c r="I21" s="190"/>
      <c r="J21" s="190"/>
      <c r="K21" s="190"/>
      <c r="L21" s="190"/>
      <c r="M21" s="190"/>
      <c r="N21" s="190"/>
      <c r="O21" s="189">
        <v>-14728</v>
      </c>
      <c r="P21" s="190"/>
      <c r="Q21" s="189">
        <v>-23.59</v>
      </c>
      <c r="R21" s="190"/>
      <c r="S21" s="189">
        <v>-116.04</v>
      </c>
      <c r="T21" s="189">
        <v>-2770.83</v>
      </c>
      <c r="U21" s="189">
        <v>-1568.81</v>
      </c>
      <c r="V21" s="189">
        <v>-4.45</v>
      </c>
      <c r="W21" s="189">
        <v>-10.18</v>
      </c>
      <c r="X21" s="189">
        <v>-2.3199999999999998</v>
      </c>
      <c r="Y21" s="189">
        <v>-628.94000000000005</v>
      </c>
      <c r="Z21" s="189">
        <v>-42.34</v>
      </c>
      <c r="AA21" s="189">
        <v>-556.88</v>
      </c>
      <c r="AB21" s="189">
        <v>-221.19</v>
      </c>
      <c r="AC21" s="189">
        <v>-8782.42</v>
      </c>
      <c r="AD21" s="190"/>
      <c r="AE21" s="190"/>
      <c r="AF21" s="190"/>
      <c r="AG21" s="190"/>
      <c r="AH21" s="190"/>
    </row>
    <row r="22" spans="1:34" s="187" customFormat="1" x14ac:dyDescent="0.2">
      <c r="A22" s="187" t="str">
        <f>IFERROR(VLOOKUP(B22,'Sector Code Switch'!G:H,2,FALSE),"")</f>
        <v/>
      </c>
      <c r="B22" s="188" t="s">
        <v>93</v>
      </c>
      <c r="C22" s="189">
        <v>-3308.95</v>
      </c>
      <c r="D22" s="189">
        <v>-3150.59</v>
      </c>
      <c r="E22" s="190"/>
      <c r="F22" s="189">
        <v>-158.35</v>
      </c>
      <c r="G22" s="190"/>
      <c r="H22" s="190"/>
      <c r="I22" s="190"/>
      <c r="J22" s="190"/>
      <c r="K22" s="190"/>
      <c r="L22" s="190"/>
      <c r="M22" s="189">
        <v>150.47</v>
      </c>
      <c r="N22" s="189">
        <v>2.17</v>
      </c>
      <c r="O22" s="189">
        <v>-28.86</v>
      </c>
      <c r="P22" s="190"/>
      <c r="Q22" s="190"/>
      <c r="R22" s="190"/>
      <c r="S22" s="190"/>
      <c r="T22" s="190"/>
      <c r="U22" s="190"/>
      <c r="V22" s="190"/>
      <c r="W22" s="190"/>
      <c r="X22" s="190"/>
      <c r="Y22" s="190"/>
      <c r="Z22" s="189">
        <v>-9.25</v>
      </c>
      <c r="AA22" s="189">
        <v>-3.72</v>
      </c>
      <c r="AB22" s="189">
        <v>-15.9</v>
      </c>
      <c r="AC22" s="190"/>
      <c r="AD22" s="189">
        <v>69.94</v>
      </c>
      <c r="AE22" s="190"/>
      <c r="AF22" s="190"/>
      <c r="AG22" s="190"/>
      <c r="AH22" s="189">
        <v>768.2</v>
      </c>
    </row>
    <row r="23" spans="1:34" s="187" customFormat="1" x14ac:dyDescent="0.2">
      <c r="A23" s="187" t="str">
        <f>IFERROR(VLOOKUP(B23,'Sector Code Switch'!G:H,2,FALSE),"")</f>
        <v/>
      </c>
      <c r="B23" s="188" t="s">
        <v>525</v>
      </c>
      <c r="C23" s="190"/>
      <c r="D23" s="190"/>
      <c r="E23" s="190"/>
      <c r="F23" s="190"/>
      <c r="G23" s="190"/>
      <c r="H23" s="190"/>
      <c r="I23" s="189">
        <v>-17.59</v>
      </c>
      <c r="J23" s="189">
        <v>-45.99</v>
      </c>
      <c r="K23" s="190"/>
      <c r="L23" s="190"/>
      <c r="M23" s="190"/>
      <c r="N23" s="189">
        <v>-6.63</v>
      </c>
      <c r="O23" s="190"/>
      <c r="P23" s="190"/>
      <c r="Q23" s="190"/>
      <c r="R23" s="190"/>
      <c r="S23" s="190"/>
      <c r="T23" s="190"/>
      <c r="U23" s="190"/>
      <c r="V23" s="190"/>
      <c r="W23" s="190"/>
      <c r="X23" s="190"/>
      <c r="Y23" s="190"/>
      <c r="Z23" s="190"/>
      <c r="AA23" s="190"/>
      <c r="AB23" s="190"/>
      <c r="AC23" s="190"/>
      <c r="AD23" s="189">
        <v>-15.17</v>
      </c>
      <c r="AE23" s="190"/>
      <c r="AF23" s="190"/>
      <c r="AG23" s="190"/>
      <c r="AH23" s="190"/>
    </row>
    <row r="24" spans="1:34" s="187" customFormat="1" x14ac:dyDescent="0.2">
      <c r="A24" s="187" t="str">
        <f>IFERROR(VLOOKUP(B24,'Sector Code Switch'!G:H,2,FALSE),"")</f>
        <v/>
      </c>
      <c r="B24" s="188" t="s">
        <v>95</v>
      </c>
      <c r="C24" s="190"/>
      <c r="D24" s="190"/>
      <c r="E24" s="190"/>
      <c r="F24" s="190"/>
      <c r="G24" s="190"/>
      <c r="H24" s="190"/>
      <c r="I24" s="190"/>
      <c r="J24" s="190"/>
      <c r="K24" s="190"/>
      <c r="L24" s="190"/>
      <c r="M24" s="190"/>
      <c r="N24" s="190"/>
      <c r="O24" s="190"/>
      <c r="P24" s="190"/>
      <c r="Q24" s="190"/>
      <c r="R24" s="190"/>
      <c r="S24" s="190"/>
      <c r="T24" s="190"/>
      <c r="U24" s="190"/>
      <c r="V24" s="190"/>
      <c r="W24" s="190"/>
      <c r="X24" s="190"/>
      <c r="Y24" s="190"/>
      <c r="Z24" s="190"/>
      <c r="AA24" s="190"/>
      <c r="AB24" s="190"/>
      <c r="AC24" s="190"/>
      <c r="AD24" s="189">
        <v>-198.25</v>
      </c>
      <c r="AE24" s="189">
        <v>1332.86</v>
      </c>
      <c r="AF24" s="190"/>
      <c r="AG24" s="190"/>
      <c r="AH24" s="190"/>
    </row>
    <row r="25" spans="1:34" s="187" customFormat="1" x14ac:dyDescent="0.2">
      <c r="A25" s="187" t="str">
        <f>IFERROR(VLOOKUP(B25,'Sector Code Switch'!G:H,2,FALSE),"")</f>
        <v/>
      </c>
      <c r="B25" s="188" t="s">
        <v>96</v>
      </c>
      <c r="C25" s="189">
        <v>-240.86</v>
      </c>
      <c r="D25" s="189">
        <v>-447.82</v>
      </c>
      <c r="E25" s="190"/>
      <c r="F25" s="189">
        <v>-1149.18</v>
      </c>
      <c r="G25" s="189">
        <v>1356.13</v>
      </c>
      <c r="H25" s="190"/>
      <c r="I25" s="190"/>
      <c r="J25" s="190"/>
      <c r="K25" s="190"/>
      <c r="L25" s="190"/>
      <c r="M25" s="190"/>
      <c r="N25" s="190"/>
      <c r="O25" s="190"/>
      <c r="P25" s="190"/>
      <c r="Q25" s="190"/>
      <c r="R25" s="190"/>
      <c r="S25" s="190"/>
      <c r="T25" s="190"/>
      <c r="U25" s="190"/>
      <c r="V25" s="190"/>
      <c r="W25" s="190"/>
      <c r="X25" s="190"/>
      <c r="Y25" s="190"/>
      <c r="Z25" s="190"/>
      <c r="AA25" s="190"/>
      <c r="AB25" s="190"/>
      <c r="AC25" s="190"/>
      <c r="AD25" s="190"/>
      <c r="AE25" s="190"/>
      <c r="AF25" s="190"/>
      <c r="AG25" s="190"/>
      <c r="AH25" s="190"/>
    </row>
    <row r="26" spans="1:34" x14ac:dyDescent="0.2">
      <c r="A26" s="178" t="str">
        <f>IFERROR(VLOOKUP(B26,'Sector Code Switch'!G:H,2,FALSE),"")</f>
        <v/>
      </c>
      <c r="B26" s="142" t="s">
        <v>97</v>
      </c>
      <c r="C26" s="140"/>
      <c r="D26" s="140"/>
      <c r="E26" s="140"/>
      <c r="F26" s="140"/>
      <c r="G26" s="140"/>
      <c r="H26" s="140"/>
      <c r="I26" s="140"/>
      <c r="J26" s="140"/>
      <c r="K26" s="147">
        <v>11914.49</v>
      </c>
      <c r="L26" s="147">
        <v>1071.94</v>
      </c>
      <c r="M26" s="140"/>
      <c r="N26" s="140"/>
      <c r="O26" s="140"/>
      <c r="P26" s="140"/>
      <c r="Q26" s="140"/>
      <c r="R26" s="140"/>
      <c r="S26" s="140"/>
      <c r="T26" s="140"/>
      <c r="U26" s="140"/>
      <c r="V26" s="140"/>
      <c r="W26" s="140"/>
      <c r="X26" s="140"/>
      <c r="Y26" s="140"/>
      <c r="Z26" s="140"/>
      <c r="AA26" s="140"/>
      <c r="AB26" s="140"/>
      <c r="AC26" s="140"/>
      <c r="AD26" s="140"/>
      <c r="AE26" s="140"/>
      <c r="AF26" s="147">
        <v>110769.08</v>
      </c>
      <c r="AG26" s="140"/>
      <c r="AH26" s="147">
        <v>1028.7</v>
      </c>
    </row>
    <row r="27" spans="1:34" x14ac:dyDescent="0.2">
      <c r="A27" s="178" t="str">
        <f>IFERROR(VLOOKUP(B27,'Sector Code Switch'!G:H,2,FALSE),"")</f>
        <v/>
      </c>
      <c r="B27" s="141" t="s">
        <v>98</v>
      </c>
      <c r="C27" s="140"/>
      <c r="D27" s="140"/>
      <c r="E27" s="140"/>
      <c r="F27" s="140"/>
      <c r="G27" s="140"/>
      <c r="H27" s="140"/>
      <c r="I27" s="140"/>
      <c r="J27" s="140"/>
      <c r="K27" s="140"/>
      <c r="L27" s="140"/>
      <c r="M27" s="140"/>
      <c r="N27" s="140"/>
      <c r="O27" s="147">
        <v>18.260000000000002</v>
      </c>
      <c r="P27" s="147">
        <v>17.63</v>
      </c>
      <c r="Q27" s="140"/>
      <c r="R27" s="140"/>
      <c r="S27" s="140"/>
      <c r="T27" s="140"/>
      <c r="U27" s="140"/>
      <c r="V27" s="140"/>
      <c r="W27" s="140"/>
      <c r="X27" s="140"/>
      <c r="Y27" s="140"/>
      <c r="Z27" s="140"/>
      <c r="AA27" s="147">
        <v>0.63</v>
      </c>
      <c r="AB27" s="140"/>
      <c r="AC27" s="140"/>
      <c r="AD27" s="147">
        <v>26.13</v>
      </c>
      <c r="AE27" s="147">
        <v>1.47</v>
      </c>
      <c r="AF27" s="147">
        <v>5204.8</v>
      </c>
      <c r="AG27" s="147">
        <v>3233.48</v>
      </c>
      <c r="AH27" s="140"/>
    </row>
    <row r="28" spans="1:34" x14ac:dyDescent="0.2">
      <c r="A28" s="178" t="str">
        <f>IFERROR(VLOOKUP(B28,'Sector Code Switch'!G:H,2,FALSE),"")</f>
        <v/>
      </c>
      <c r="B28" s="141" t="s">
        <v>99</v>
      </c>
      <c r="C28" s="147">
        <v>72425.570000000007</v>
      </c>
      <c r="D28" s="147">
        <v>57206.52</v>
      </c>
      <c r="E28" s="140"/>
      <c r="F28" s="147">
        <v>13932.63</v>
      </c>
      <c r="G28" s="147">
        <v>1286.4100000000001</v>
      </c>
      <c r="H28" s="140"/>
      <c r="I28" s="147">
        <v>47762.51</v>
      </c>
      <c r="J28" s="147">
        <v>727.21</v>
      </c>
      <c r="K28" s="147">
        <v>8638.81</v>
      </c>
      <c r="L28" s="147">
        <v>65137</v>
      </c>
      <c r="M28" s="147">
        <v>149.80000000000001</v>
      </c>
      <c r="N28" s="147">
        <v>1001.96</v>
      </c>
      <c r="O28" s="147">
        <v>62085.22</v>
      </c>
      <c r="P28" s="147">
        <v>419.03</v>
      </c>
      <c r="Q28" s="147">
        <v>12743.57</v>
      </c>
      <c r="R28" s="147">
        <v>3352.1</v>
      </c>
      <c r="S28" s="147">
        <v>14136.16</v>
      </c>
      <c r="T28" s="147">
        <v>2332.96</v>
      </c>
      <c r="U28" s="147">
        <v>6178.69</v>
      </c>
      <c r="V28" s="147">
        <v>267.77999999999997</v>
      </c>
      <c r="W28" s="147">
        <v>198.21</v>
      </c>
      <c r="X28" s="147">
        <v>44.16</v>
      </c>
      <c r="Y28" s="147">
        <v>3479.59</v>
      </c>
      <c r="Z28" s="147">
        <v>3163.41</v>
      </c>
      <c r="AA28" s="147">
        <v>5652.07</v>
      </c>
      <c r="AB28" s="147">
        <v>1863.57</v>
      </c>
      <c r="AC28" s="147">
        <v>8253.91</v>
      </c>
      <c r="AD28" s="147">
        <v>1568.8</v>
      </c>
      <c r="AE28" s="147">
        <v>7590.07</v>
      </c>
      <c r="AF28" s="147">
        <v>591129.64</v>
      </c>
      <c r="AG28" s="147">
        <v>74386.69</v>
      </c>
      <c r="AH28" s="147">
        <v>5590.7</v>
      </c>
    </row>
    <row r="29" spans="1:34" x14ac:dyDescent="0.2">
      <c r="A29" s="178" t="str">
        <f>IFERROR(VLOOKUP(B29,'Sector Code Switch'!G:H,2,FALSE),"")</f>
        <v>agriculture and forestry 01T03</v>
      </c>
      <c r="B29" s="142" t="s">
        <v>100</v>
      </c>
      <c r="C29" s="147">
        <v>2253.9</v>
      </c>
      <c r="D29" s="147">
        <v>2172.2800000000002</v>
      </c>
      <c r="E29" s="140"/>
      <c r="F29" s="147">
        <v>81.62</v>
      </c>
      <c r="G29" s="140"/>
      <c r="H29" s="140"/>
      <c r="I29" s="147">
        <v>23.24</v>
      </c>
      <c r="J29" s="140"/>
      <c r="K29" s="140"/>
      <c r="L29" s="140"/>
      <c r="M29" s="140"/>
      <c r="N29" s="140"/>
      <c r="O29" s="147">
        <v>1773.1</v>
      </c>
      <c r="P29" s="140"/>
      <c r="Q29" s="147">
        <v>257.35000000000002</v>
      </c>
      <c r="R29" s="147">
        <v>11</v>
      </c>
      <c r="S29" s="147">
        <v>1497.15</v>
      </c>
      <c r="T29" s="147">
        <v>1.1299999999999999</v>
      </c>
      <c r="U29" s="140"/>
      <c r="V29" s="140"/>
      <c r="W29" s="140"/>
      <c r="X29" s="140"/>
      <c r="Y29" s="140"/>
      <c r="Z29" s="140"/>
      <c r="AA29" s="147">
        <v>6.47</v>
      </c>
      <c r="AB29" s="140"/>
      <c r="AC29" s="140"/>
      <c r="AD29" s="147">
        <v>1.28</v>
      </c>
      <c r="AE29" s="140"/>
      <c r="AF29" s="147">
        <v>111.89</v>
      </c>
      <c r="AG29" s="147">
        <v>1422.11</v>
      </c>
      <c r="AH29" s="147">
        <v>666.23</v>
      </c>
    </row>
    <row r="30" spans="1:34" x14ac:dyDescent="0.2">
      <c r="A30" s="178" t="str">
        <f>IFERROR(VLOOKUP(B30,'Sector Code Switch'!G:H,2,FALSE),"")</f>
        <v/>
      </c>
      <c r="B30" s="142" t="s">
        <v>101</v>
      </c>
      <c r="C30" s="147">
        <v>58457.16</v>
      </c>
      <c r="D30" s="147">
        <v>44258.69</v>
      </c>
      <c r="E30" s="140"/>
      <c r="F30" s="147">
        <v>13300.72</v>
      </c>
      <c r="G30" s="147">
        <v>897.76</v>
      </c>
      <c r="H30" s="140"/>
      <c r="I30" s="147">
        <v>47724.27</v>
      </c>
      <c r="J30" s="147">
        <v>718.58</v>
      </c>
      <c r="K30" s="147">
        <v>8638.81</v>
      </c>
      <c r="L30" s="147">
        <v>651.37</v>
      </c>
      <c r="M30" s="147">
        <v>97.63</v>
      </c>
      <c r="N30" s="147">
        <v>1001.96</v>
      </c>
      <c r="O30" s="147">
        <v>24428.39</v>
      </c>
      <c r="P30" s="147">
        <v>419.03</v>
      </c>
      <c r="Q30" s="147">
        <v>160.38</v>
      </c>
      <c r="R30" s="147">
        <v>9.39</v>
      </c>
      <c r="S30" s="147">
        <v>879.58</v>
      </c>
      <c r="T30" s="147">
        <v>230.69</v>
      </c>
      <c r="U30" s="147">
        <v>6178.69</v>
      </c>
      <c r="V30" s="147">
        <v>267.77999999999997</v>
      </c>
      <c r="W30" s="147">
        <v>198.21</v>
      </c>
      <c r="X30" s="147">
        <v>44.16</v>
      </c>
      <c r="Y30" s="147">
        <v>349.52</v>
      </c>
      <c r="Z30" s="147">
        <v>3163.41</v>
      </c>
      <c r="AA30" s="147">
        <v>2496.33</v>
      </c>
      <c r="AB30" s="147">
        <v>1863.57</v>
      </c>
      <c r="AC30" s="147">
        <v>8167.65</v>
      </c>
      <c r="AD30" s="147">
        <v>614.97</v>
      </c>
      <c r="AE30" s="147">
        <v>7042.49</v>
      </c>
      <c r="AF30" s="147">
        <v>412216.71</v>
      </c>
      <c r="AG30" s="147">
        <v>49119.96</v>
      </c>
      <c r="AH30" s="147">
        <v>990.53</v>
      </c>
    </row>
    <row r="31" spans="1:34" s="187" customFormat="1" x14ac:dyDescent="0.2">
      <c r="A31" s="187" t="str">
        <f>IFERROR(VLOOKUP(B31,'Sector Code Switch'!G:H,2,FALSE),"")</f>
        <v/>
      </c>
      <c r="B31" s="188" t="s">
        <v>102</v>
      </c>
      <c r="C31" s="189">
        <v>13945.34</v>
      </c>
      <c r="D31" s="189">
        <v>11477.5</v>
      </c>
      <c r="E31" s="190"/>
      <c r="F31" s="189">
        <v>2302.54</v>
      </c>
      <c r="G31" s="189">
        <v>165.3</v>
      </c>
      <c r="H31" s="190"/>
      <c r="I31" s="189">
        <v>1818.29</v>
      </c>
      <c r="J31" s="189">
        <v>105.48</v>
      </c>
      <c r="K31" s="190"/>
      <c r="L31" s="190"/>
      <c r="M31" s="190"/>
      <c r="N31" s="189">
        <v>369.98</v>
      </c>
      <c r="O31" s="189">
        <v>14394.21</v>
      </c>
      <c r="P31" s="190"/>
      <c r="Q31" s="189">
        <v>2.4700000000000002</v>
      </c>
      <c r="R31" s="189">
        <v>1.82</v>
      </c>
      <c r="S31" s="189">
        <v>20.75</v>
      </c>
      <c r="T31" s="189">
        <v>37.99</v>
      </c>
      <c r="U31" s="189">
        <v>5750.38</v>
      </c>
      <c r="V31" s="189">
        <v>245.96</v>
      </c>
      <c r="W31" s="189">
        <v>194.33</v>
      </c>
      <c r="X31" s="189">
        <v>41.56</v>
      </c>
      <c r="Y31" s="189">
        <v>304.14</v>
      </c>
      <c r="Z31" s="189">
        <v>2423.0300000000002</v>
      </c>
      <c r="AA31" s="189">
        <v>866.76</v>
      </c>
      <c r="AB31" s="189">
        <v>127.15</v>
      </c>
      <c r="AC31" s="189">
        <v>4377.8599999999997</v>
      </c>
      <c r="AD31" s="189">
        <v>87.44</v>
      </c>
      <c r="AE31" s="189">
        <v>162.97999999999999</v>
      </c>
      <c r="AF31" s="190"/>
      <c r="AG31" s="190"/>
      <c r="AH31" s="189">
        <v>105.78</v>
      </c>
    </row>
    <row r="32" spans="1:34" x14ac:dyDescent="0.2">
      <c r="A32" s="178" t="str">
        <f>IFERROR(VLOOKUP(B32,'Sector Code Switch'!G:H,2,FALSE),"")</f>
        <v>construction 41T43</v>
      </c>
      <c r="B32" s="142" t="s">
        <v>103</v>
      </c>
      <c r="C32" s="147">
        <v>638.85</v>
      </c>
      <c r="D32" s="147">
        <v>597.02</v>
      </c>
      <c r="E32" s="140"/>
      <c r="F32" s="147">
        <v>41.83</v>
      </c>
      <c r="G32" s="140"/>
      <c r="H32" s="140"/>
      <c r="I32" s="147">
        <v>3.57</v>
      </c>
      <c r="J32" s="140"/>
      <c r="K32" s="140"/>
      <c r="L32" s="140"/>
      <c r="M32" s="140"/>
      <c r="N32" s="140"/>
      <c r="O32" s="147">
        <v>4180.29</v>
      </c>
      <c r="P32" s="140"/>
      <c r="Q32" s="147">
        <v>508.39</v>
      </c>
      <c r="R32" s="147">
        <v>10.81</v>
      </c>
      <c r="S32" s="147">
        <v>503.92</v>
      </c>
      <c r="T32" s="147">
        <v>40.75</v>
      </c>
      <c r="U32" s="140"/>
      <c r="V32" s="140"/>
      <c r="W32" s="140"/>
      <c r="X32" s="140"/>
      <c r="Y32" s="147">
        <v>3018.82</v>
      </c>
      <c r="Z32" s="140"/>
      <c r="AA32" s="147">
        <v>11.34</v>
      </c>
      <c r="AB32" s="140"/>
      <c r="AC32" s="147">
        <v>86.26</v>
      </c>
      <c r="AD32" s="147">
        <v>2.64</v>
      </c>
      <c r="AE32" s="140"/>
      <c r="AF32" s="147">
        <v>1933.11</v>
      </c>
      <c r="AG32" s="147">
        <v>1011.1</v>
      </c>
      <c r="AH32" s="147">
        <v>28.55</v>
      </c>
    </row>
    <row r="33" spans="1:34" x14ac:dyDescent="0.2">
      <c r="A33" s="178" t="str">
        <f>IFERROR(VLOOKUP(B33,'Sector Code Switch'!G:H,2,FALSE),"")</f>
        <v/>
      </c>
      <c r="B33" s="142" t="s">
        <v>104</v>
      </c>
      <c r="C33" s="147">
        <v>241.01</v>
      </c>
      <c r="D33" s="147">
        <v>224.31</v>
      </c>
      <c r="E33" s="140"/>
      <c r="F33" s="147">
        <v>16.7</v>
      </c>
      <c r="G33" s="140"/>
      <c r="H33" s="140"/>
      <c r="I33" s="140"/>
      <c r="J33" s="140"/>
      <c r="K33" s="140"/>
      <c r="L33" s="140"/>
      <c r="M33" s="140"/>
      <c r="N33" s="140"/>
      <c r="O33" s="147">
        <v>20480.16</v>
      </c>
      <c r="P33" s="140"/>
      <c r="Q33" s="147">
        <v>5573.57</v>
      </c>
      <c r="R33" s="147">
        <v>3110.76</v>
      </c>
      <c r="S33" s="147">
        <v>9531.98</v>
      </c>
      <c r="T33" s="147">
        <v>2042.01</v>
      </c>
      <c r="U33" s="140"/>
      <c r="V33" s="140"/>
      <c r="W33" s="140"/>
      <c r="X33" s="140"/>
      <c r="Y33" s="147">
        <v>111.24</v>
      </c>
      <c r="Z33" s="140"/>
      <c r="AA33" s="147">
        <v>110.61</v>
      </c>
      <c r="AB33" s="140"/>
      <c r="AC33" s="140"/>
      <c r="AD33" s="147">
        <v>272.25</v>
      </c>
      <c r="AE33" s="147">
        <v>547.58000000000004</v>
      </c>
      <c r="AF33" s="147">
        <v>3904.98</v>
      </c>
      <c r="AG33" s="147">
        <v>1750.98</v>
      </c>
      <c r="AH33" s="147">
        <v>1208.26</v>
      </c>
    </row>
    <row r="34" spans="1:34" x14ac:dyDescent="0.2">
      <c r="A34" s="178" t="str">
        <f>IFERROR(VLOOKUP(B34,'Sector Code Switch'!G:H,2,FALSE),"")</f>
        <v/>
      </c>
      <c r="B34" s="142" t="s">
        <v>105</v>
      </c>
      <c r="C34" s="147">
        <v>1981.18</v>
      </c>
      <c r="D34" s="147">
        <v>1926.62</v>
      </c>
      <c r="E34" s="140"/>
      <c r="F34" s="147">
        <v>37.369999999999997</v>
      </c>
      <c r="G34" s="147">
        <v>17.18</v>
      </c>
      <c r="H34" s="140"/>
      <c r="I34" s="147">
        <v>0.02</v>
      </c>
      <c r="J34" s="147">
        <v>0.68</v>
      </c>
      <c r="K34" s="140"/>
      <c r="L34" s="140"/>
      <c r="M34" s="147">
        <v>9.5399999999999991</v>
      </c>
      <c r="N34" s="140"/>
      <c r="O34" s="147">
        <v>583.27</v>
      </c>
      <c r="P34" s="140"/>
      <c r="Q34" s="147">
        <v>273.23</v>
      </c>
      <c r="R34" s="147">
        <v>14.76</v>
      </c>
      <c r="S34" s="147">
        <v>197.61</v>
      </c>
      <c r="T34" s="147">
        <v>11.8</v>
      </c>
      <c r="U34" s="140"/>
      <c r="V34" s="140"/>
      <c r="W34" s="140"/>
      <c r="X34" s="140"/>
      <c r="Y34" s="140"/>
      <c r="Z34" s="140"/>
      <c r="AA34" s="147">
        <v>85.87</v>
      </c>
      <c r="AB34" s="140"/>
      <c r="AC34" s="140"/>
      <c r="AD34" s="147">
        <v>62.14</v>
      </c>
      <c r="AE34" s="140"/>
      <c r="AF34" s="147">
        <v>10405.719999999999</v>
      </c>
      <c r="AG34" s="147">
        <v>3169.04</v>
      </c>
      <c r="AH34" s="147">
        <v>64</v>
      </c>
    </row>
    <row r="35" spans="1:34" x14ac:dyDescent="0.2">
      <c r="A35" s="178" t="str">
        <f>IFERROR(VLOOKUP(B35,'Sector Code Switch'!G:H,2,FALSE),"")</f>
        <v/>
      </c>
      <c r="B35" s="142" t="s">
        <v>106</v>
      </c>
      <c r="C35" s="147">
        <v>2570.8000000000002</v>
      </c>
      <c r="D35" s="147">
        <v>2488.06</v>
      </c>
      <c r="E35" s="140"/>
      <c r="F35" s="147">
        <v>76.569999999999993</v>
      </c>
      <c r="G35" s="147">
        <v>6.17</v>
      </c>
      <c r="H35" s="140"/>
      <c r="I35" s="140"/>
      <c r="J35" s="147">
        <v>0.88</v>
      </c>
      <c r="K35" s="140"/>
      <c r="L35" s="140"/>
      <c r="M35" s="140"/>
      <c r="N35" s="140"/>
      <c r="O35" s="147">
        <v>3469.89</v>
      </c>
      <c r="P35" s="140"/>
      <c r="Q35" s="147">
        <v>2253.09</v>
      </c>
      <c r="R35" s="147">
        <v>182.96</v>
      </c>
      <c r="S35" s="147">
        <v>946.15</v>
      </c>
      <c r="T35" s="147">
        <v>6.59</v>
      </c>
      <c r="U35" s="140"/>
      <c r="V35" s="140"/>
      <c r="W35" s="140"/>
      <c r="X35" s="140"/>
      <c r="Y35" s="140"/>
      <c r="Z35" s="140"/>
      <c r="AA35" s="147">
        <v>81.099999999999994</v>
      </c>
      <c r="AB35" s="140"/>
      <c r="AC35" s="140"/>
      <c r="AD35" s="147">
        <v>55.55</v>
      </c>
      <c r="AE35" s="140"/>
      <c r="AF35" s="147">
        <v>21207.86</v>
      </c>
      <c r="AG35" s="147">
        <v>6517.02</v>
      </c>
      <c r="AH35" s="147">
        <v>245.5</v>
      </c>
    </row>
    <row r="36" spans="1:34" x14ac:dyDescent="0.2">
      <c r="A36" s="178" t="str">
        <f>IFERROR(VLOOKUP(B36,'Sector Code Switch'!G:H,2,FALSE),"")</f>
        <v/>
      </c>
      <c r="B36" s="142" t="s">
        <v>107</v>
      </c>
      <c r="C36" s="147">
        <v>6282.66</v>
      </c>
      <c r="D36" s="147">
        <v>5539.54</v>
      </c>
      <c r="E36" s="140"/>
      <c r="F36" s="147">
        <v>377.83</v>
      </c>
      <c r="G36" s="147">
        <v>365.29</v>
      </c>
      <c r="H36" s="140"/>
      <c r="I36" s="147">
        <v>11.41</v>
      </c>
      <c r="J36" s="147">
        <v>7.07</v>
      </c>
      <c r="K36" s="140"/>
      <c r="L36" s="140"/>
      <c r="M36" s="147">
        <v>42.63</v>
      </c>
      <c r="N36" s="140"/>
      <c r="O36" s="147">
        <v>7170.11</v>
      </c>
      <c r="P36" s="140"/>
      <c r="Q36" s="147">
        <v>3717.56</v>
      </c>
      <c r="R36" s="147">
        <v>12.42</v>
      </c>
      <c r="S36" s="147">
        <v>579.78</v>
      </c>
      <c r="T36" s="140"/>
      <c r="U36" s="140"/>
      <c r="V36" s="140"/>
      <c r="W36" s="140"/>
      <c r="X36" s="140"/>
      <c r="Y36" s="140"/>
      <c r="Z36" s="140"/>
      <c r="AA36" s="147">
        <v>2860.35</v>
      </c>
      <c r="AB36" s="140"/>
      <c r="AC36" s="140"/>
      <c r="AD36" s="147">
        <v>559.97</v>
      </c>
      <c r="AE36" s="140"/>
      <c r="AF36" s="147">
        <v>141349.38</v>
      </c>
      <c r="AG36" s="147">
        <v>11396.48</v>
      </c>
      <c r="AH36" s="147">
        <v>2387.64</v>
      </c>
    </row>
    <row r="37" spans="1:34" x14ac:dyDescent="0.2">
      <c r="A37" s="178" t="str">
        <f>IFERROR(VLOOKUP(B37,'Sector Code Switch'!G:H,2,FALSE),"")</f>
        <v/>
      </c>
      <c r="B37" s="142" t="s">
        <v>108</v>
      </c>
      <c r="C37" s="147">
        <v>611.84</v>
      </c>
      <c r="D37" s="147">
        <v>482.44</v>
      </c>
      <c r="E37" s="140"/>
      <c r="F37" s="147">
        <v>52.23</v>
      </c>
      <c r="G37" s="147">
        <v>77.180000000000007</v>
      </c>
      <c r="H37" s="140"/>
      <c r="I37" s="147">
        <v>2.82</v>
      </c>
      <c r="J37" s="147">
        <v>5.12</v>
      </c>
      <c r="K37" s="140"/>
      <c r="L37" s="140"/>
      <c r="M37" s="147">
        <v>42.41</v>
      </c>
      <c r="N37" s="140"/>
      <c r="O37" s="147">
        <v>4884.76</v>
      </c>
      <c r="P37" s="140"/>
      <c r="Q37" s="147">
        <v>2510.98</v>
      </c>
      <c r="R37" s="147">
        <v>0.36</v>
      </c>
      <c r="S37" s="147">
        <v>265.29000000000002</v>
      </c>
      <c r="T37" s="140"/>
      <c r="U37" s="140"/>
      <c r="V37" s="140"/>
      <c r="W37" s="140"/>
      <c r="X37" s="140"/>
      <c r="Y37" s="140"/>
      <c r="Z37" s="140"/>
      <c r="AA37" s="147">
        <v>2108.13</v>
      </c>
      <c r="AB37" s="140"/>
      <c r="AC37" s="140"/>
      <c r="AD37" s="147">
        <v>553.66999999999996</v>
      </c>
      <c r="AE37" s="140"/>
      <c r="AF37" s="147">
        <v>141349.38</v>
      </c>
      <c r="AG37" s="147">
        <v>6157.21</v>
      </c>
      <c r="AH37" s="147">
        <v>238</v>
      </c>
    </row>
    <row r="38" spans="1:34" x14ac:dyDescent="0.2">
      <c r="A38" s="178" t="str">
        <f>IFERROR(VLOOKUP(B38,'Sector Code Switch'!G:H,2,FALSE),"")</f>
        <v/>
      </c>
      <c r="B38" s="142" t="s">
        <v>109</v>
      </c>
      <c r="C38" s="147">
        <v>5670.81</v>
      </c>
      <c r="D38" s="147">
        <v>5057.1000000000004</v>
      </c>
      <c r="E38" s="140"/>
      <c r="F38" s="147">
        <v>325.60000000000002</v>
      </c>
      <c r="G38" s="147">
        <v>288.11</v>
      </c>
      <c r="H38" s="140"/>
      <c r="I38" s="147">
        <v>8.59</v>
      </c>
      <c r="J38" s="147">
        <v>1.95</v>
      </c>
      <c r="K38" s="140"/>
      <c r="L38" s="140"/>
      <c r="M38" s="147">
        <v>0.22</v>
      </c>
      <c r="N38" s="140"/>
      <c r="O38" s="147">
        <v>2285.35</v>
      </c>
      <c r="P38" s="140"/>
      <c r="Q38" s="147">
        <v>1206.5899999999999</v>
      </c>
      <c r="R38" s="147">
        <v>12.06</v>
      </c>
      <c r="S38" s="147">
        <v>314.49</v>
      </c>
      <c r="T38" s="140"/>
      <c r="U38" s="140"/>
      <c r="V38" s="140"/>
      <c r="W38" s="140"/>
      <c r="X38" s="140"/>
      <c r="Y38" s="140"/>
      <c r="Z38" s="140"/>
      <c r="AA38" s="147">
        <v>752.22</v>
      </c>
      <c r="AB38" s="140"/>
      <c r="AC38" s="140"/>
      <c r="AD38" s="147">
        <v>6.3</v>
      </c>
      <c r="AE38" s="140"/>
      <c r="AF38" s="140"/>
      <c r="AG38" s="147">
        <v>5239.2700000000004</v>
      </c>
      <c r="AH38" s="147">
        <v>2149.64</v>
      </c>
    </row>
    <row r="39" spans="1:34" x14ac:dyDescent="0.2">
      <c r="A39" s="178" t="str">
        <f>IFERROR(VLOOKUP(B39,'Sector Code Switch'!G:H,2,FALSE),"")</f>
        <v/>
      </c>
      <c r="B39" s="141" t="s">
        <v>110</v>
      </c>
      <c r="C39" s="147">
        <v>9659.31</v>
      </c>
      <c r="D39" s="147">
        <v>8682.5400000000009</v>
      </c>
      <c r="E39" s="147">
        <v>370.17</v>
      </c>
      <c r="F39" s="147">
        <v>544.69000000000005</v>
      </c>
      <c r="G39" s="147">
        <v>61.91</v>
      </c>
      <c r="H39" s="147">
        <v>-60.08</v>
      </c>
      <c r="I39" s="147">
        <v>-998.4</v>
      </c>
      <c r="J39" s="147">
        <v>-15.67</v>
      </c>
      <c r="K39" s="147">
        <v>-156.88</v>
      </c>
      <c r="L39" s="147">
        <v>10.48</v>
      </c>
      <c r="M39" s="147">
        <v>-4.4000000000000004</v>
      </c>
      <c r="N39" s="147">
        <v>-68.260000000000005</v>
      </c>
      <c r="O39" s="147">
        <v>2184.6</v>
      </c>
      <c r="P39" s="147">
        <v>492.5</v>
      </c>
      <c r="Q39" s="147">
        <v>61.87</v>
      </c>
      <c r="R39" s="147">
        <v>60.28</v>
      </c>
      <c r="S39" s="147">
        <v>176.98</v>
      </c>
      <c r="T39" s="147">
        <v>-20.309999999999999</v>
      </c>
      <c r="U39" s="147">
        <v>215.68</v>
      </c>
      <c r="V39" s="147">
        <v>7.46</v>
      </c>
      <c r="W39" s="147">
        <v>-8.68</v>
      </c>
      <c r="X39" s="147">
        <v>-1.41</v>
      </c>
      <c r="Y39" s="147">
        <v>70.08</v>
      </c>
      <c r="Z39" s="147">
        <v>138.41999999999999</v>
      </c>
      <c r="AA39" s="147">
        <v>159.91</v>
      </c>
      <c r="AB39" s="147">
        <v>32.56</v>
      </c>
      <c r="AC39" s="147">
        <v>799.25</v>
      </c>
      <c r="AD39" s="147">
        <v>-0.22</v>
      </c>
      <c r="AE39" s="147">
        <v>3.79</v>
      </c>
      <c r="AF39" s="147">
        <v>507.31</v>
      </c>
      <c r="AG39" s="140"/>
      <c r="AH39" s="147">
        <v>297.82</v>
      </c>
    </row>
    <row r="40" spans="1:34" x14ac:dyDescent="0.2">
      <c r="A40" s="178" t="str">
        <f>IFERROR(VLOOKUP(B40,'Sector Code Switch'!G:H,2,FALSE),"")</f>
        <v/>
      </c>
      <c r="B40" s="143" t="s">
        <v>111</v>
      </c>
      <c r="C40" s="148">
        <v>404859.66</v>
      </c>
      <c r="D40" s="149">
        <v>407122.88</v>
      </c>
      <c r="E40" s="149">
        <v>55007.63</v>
      </c>
      <c r="F40" s="149">
        <v>21661.360000000001</v>
      </c>
      <c r="G40" s="149">
        <v>1286.4100000000001</v>
      </c>
      <c r="H40" s="149">
        <v>2850.43</v>
      </c>
      <c r="I40" s="149">
        <v>48310.41</v>
      </c>
      <c r="J40" s="149">
        <v>1048.21</v>
      </c>
      <c r="K40" s="149">
        <v>12071.38</v>
      </c>
      <c r="L40" s="149">
        <v>1061.46</v>
      </c>
      <c r="M40" s="149">
        <v>154.88</v>
      </c>
      <c r="N40" s="148">
        <v>1420.65</v>
      </c>
      <c r="O40" s="149">
        <v>65369.11</v>
      </c>
      <c r="P40" s="149">
        <v>69477.14</v>
      </c>
      <c r="Q40" s="149">
        <v>12767.16</v>
      </c>
      <c r="R40" s="149">
        <v>3352.1</v>
      </c>
      <c r="S40" s="149">
        <v>14282.7</v>
      </c>
      <c r="T40" s="149">
        <v>5364.6</v>
      </c>
      <c r="U40" s="149">
        <v>7747.49</v>
      </c>
      <c r="V40" s="149">
        <v>272.23</v>
      </c>
      <c r="W40" s="149">
        <v>208.39</v>
      </c>
      <c r="X40" s="149">
        <v>46.48</v>
      </c>
      <c r="Y40" s="148">
        <v>4108.53</v>
      </c>
      <c r="Z40" s="149">
        <v>3666.03</v>
      </c>
      <c r="AA40" s="149">
        <v>6221.15</v>
      </c>
      <c r="AB40" s="149">
        <v>2316.04</v>
      </c>
      <c r="AC40" s="149">
        <v>17058.07</v>
      </c>
      <c r="AD40" s="149">
        <v>2236.86</v>
      </c>
      <c r="AE40" s="149">
        <v>7992.93</v>
      </c>
      <c r="AF40" s="149">
        <v>72416835</v>
      </c>
      <c r="AG40" s="149">
        <v>77620.17</v>
      </c>
      <c r="AH40" s="149">
        <v>8713.51</v>
      </c>
    </row>
    <row r="41" spans="1:34" x14ac:dyDescent="0.2">
      <c r="A41" s="178" t="str">
        <f>IFERROR(VLOOKUP(B41,'Sector Code Switch'!G:H,2,FALSE),"")</f>
        <v/>
      </c>
    </row>
    <row r="42" spans="1:34" x14ac:dyDescent="0.2">
      <c r="A42" s="178" t="str">
        <f>IFERROR(VLOOKUP(B42,'Sector Code Switch'!G:H,2,FALSE),"")</f>
        <v/>
      </c>
    </row>
    <row r="43" spans="1:34" x14ac:dyDescent="0.15">
      <c r="A43" s="178" t="str">
        <f>IFERROR(VLOOKUP(B43,'Sector Code Switch'!G:H,2,FALSE),"")</f>
        <v/>
      </c>
      <c r="B43" s="150" t="s">
        <v>527</v>
      </c>
    </row>
    <row r="44" spans="1:34" x14ac:dyDescent="0.2">
      <c r="A44" s="178" t="str">
        <f>IFERROR(VLOOKUP(B44,'Sector Code Switch'!G:H,2,FALSE),"")</f>
        <v/>
      </c>
      <c r="B44" s="6" t="s">
        <v>0</v>
      </c>
      <c r="C44" s="155" t="s">
        <v>563</v>
      </c>
      <c r="D44" s="155" t="s">
        <v>409</v>
      </c>
      <c r="E44" s="155" t="s">
        <v>411</v>
      </c>
      <c r="F44" s="155" t="s">
        <v>431</v>
      </c>
      <c r="G44" s="155" t="s">
        <v>545</v>
      </c>
      <c r="H44" s="155" t="s">
        <v>429</v>
      </c>
      <c r="I44" s="155" t="s">
        <v>478</v>
      </c>
      <c r="J44" s="155" t="s">
        <v>446</v>
      </c>
      <c r="K44" s="155" t="s">
        <v>448</v>
      </c>
      <c r="L44" s="155" t="s">
        <v>450</v>
      </c>
      <c r="M44" s="155" t="s">
        <v>452</v>
      </c>
      <c r="N44" s="155" t="s">
        <v>434</v>
      </c>
      <c r="O44" s="165" t="s">
        <v>562</v>
      </c>
      <c r="P44" s="165" t="s">
        <v>404</v>
      </c>
      <c r="Q44" s="165" t="s">
        <v>443</v>
      </c>
      <c r="R44" s="165" t="s">
        <v>426</v>
      </c>
      <c r="S44" s="165" t="s">
        <v>436</v>
      </c>
      <c r="T44" s="165" t="s">
        <v>419</v>
      </c>
      <c r="U44" s="165" t="s">
        <v>454</v>
      </c>
      <c r="V44" s="165" t="s">
        <v>456</v>
      </c>
      <c r="W44" s="165" t="s">
        <v>458</v>
      </c>
      <c r="X44" s="165" t="s">
        <v>421</v>
      </c>
      <c r="Y44" s="165" t="s">
        <v>438</v>
      </c>
      <c r="Z44" s="165" t="s">
        <v>440</v>
      </c>
      <c r="AA44" s="165" t="s">
        <v>460</v>
      </c>
      <c r="AB44" s="165" t="s">
        <v>462</v>
      </c>
      <c r="AC44" s="165" t="s">
        <v>423</v>
      </c>
      <c r="AD44" s="167" t="s">
        <v>465</v>
      </c>
      <c r="AE44" s="167" t="s">
        <v>467</v>
      </c>
      <c r="AF44" s="168" t="s">
        <v>416</v>
      </c>
      <c r="AG44" s="169" t="s">
        <v>407</v>
      </c>
      <c r="AH44" s="172" t="s">
        <v>479</v>
      </c>
    </row>
    <row r="45" spans="1:34" x14ac:dyDescent="0.2">
      <c r="A45" s="178" t="str">
        <f>IFERROR(VLOOKUP(B45,'Sector Code Switch'!G:H,2,FALSE),"")</f>
        <v/>
      </c>
      <c r="B45" s="174"/>
      <c r="C45" s="156" t="s">
        <v>543</v>
      </c>
      <c r="D45" s="156" t="s">
        <v>543</v>
      </c>
      <c r="E45" s="156" t="s">
        <v>543</v>
      </c>
      <c r="F45" s="156" t="s">
        <v>543</v>
      </c>
      <c r="G45" s="156" t="s">
        <v>546</v>
      </c>
      <c r="H45" s="156" t="s">
        <v>546</v>
      </c>
      <c r="I45" s="156" t="s">
        <v>543</v>
      </c>
      <c r="J45" s="156" t="s">
        <v>549</v>
      </c>
      <c r="K45" s="156" t="s">
        <v>549</v>
      </c>
      <c r="L45" s="156" t="s">
        <v>549</v>
      </c>
      <c r="M45" s="156" t="s">
        <v>549</v>
      </c>
      <c r="N45" s="156" t="s">
        <v>543</v>
      </c>
      <c r="O45" s="156" t="s">
        <v>543</v>
      </c>
      <c r="P45" s="156" t="s">
        <v>543</v>
      </c>
      <c r="Q45" s="156" t="s">
        <v>543</v>
      </c>
      <c r="R45" s="156" t="s">
        <v>543</v>
      </c>
      <c r="S45" s="156" t="s">
        <v>543</v>
      </c>
      <c r="T45" s="156" t="s">
        <v>543</v>
      </c>
      <c r="U45" s="156" t="s">
        <v>543</v>
      </c>
      <c r="V45" s="156" t="s">
        <v>543</v>
      </c>
      <c r="W45" s="156" t="s">
        <v>543</v>
      </c>
      <c r="X45" s="156" t="s">
        <v>543</v>
      </c>
      <c r="Y45" s="156" t="s">
        <v>543</v>
      </c>
      <c r="Z45" s="156" t="s">
        <v>543</v>
      </c>
      <c r="AA45" s="156" t="s">
        <v>543</v>
      </c>
      <c r="AB45" s="156" t="s">
        <v>543</v>
      </c>
      <c r="AC45" s="156" t="s">
        <v>543</v>
      </c>
      <c r="AD45" s="156" t="s">
        <v>549</v>
      </c>
      <c r="AE45" s="156" t="s">
        <v>543</v>
      </c>
      <c r="AF45" s="161" t="s">
        <v>555</v>
      </c>
      <c r="AG45" s="161" t="s">
        <v>557</v>
      </c>
      <c r="AH45" s="166" t="s">
        <v>559</v>
      </c>
    </row>
    <row r="46" spans="1:34" x14ac:dyDescent="0.2">
      <c r="A46" s="178" t="str">
        <f>IFERROR(VLOOKUP(B46,'Sector Code Switch'!G:H,2,FALSE),"")</f>
        <v/>
      </c>
      <c r="B46" s="137" t="s">
        <v>480</v>
      </c>
      <c r="C46" s="145">
        <v>58457.16</v>
      </c>
      <c r="D46" s="145">
        <v>44258.69</v>
      </c>
      <c r="E46" s="17"/>
      <c r="F46" s="145">
        <v>13300.72</v>
      </c>
      <c r="G46" s="152">
        <f>C46-D46-E46-F46</f>
        <v>897.75000000000182</v>
      </c>
      <c r="I46" s="145">
        <v>47724.27</v>
      </c>
      <c r="J46" s="145">
        <v>718.58</v>
      </c>
      <c r="K46" s="145">
        <v>8638.81</v>
      </c>
      <c r="L46" s="145">
        <v>651.37</v>
      </c>
      <c r="M46" s="145">
        <v>97.63</v>
      </c>
      <c r="N46" s="145">
        <v>1001.96</v>
      </c>
      <c r="O46" s="145">
        <v>24428.39</v>
      </c>
      <c r="P46" s="145">
        <v>419.03</v>
      </c>
      <c r="Q46" s="145">
        <v>160.38</v>
      </c>
      <c r="R46" s="145">
        <v>9.39</v>
      </c>
      <c r="S46" s="145">
        <v>879.58</v>
      </c>
      <c r="T46" s="145">
        <v>230.69</v>
      </c>
      <c r="U46" s="145">
        <v>6178.69</v>
      </c>
      <c r="V46" s="145">
        <v>267.77999999999997</v>
      </c>
      <c r="W46" s="145">
        <v>198.21</v>
      </c>
      <c r="X46" s="145">
        <v>44.16</v>
      </c>
      <c r="Y46" s="145">
        <v>349.52</v>
      </c>
      <c r="Z46" s="145">
        <v>3163.41</v>
      </c>
      <c r="AA46" s="145">
        <v>2496.33</v>
      </c>
      <c r="AB46" s="145">
        <v>1863.57</v>
      </c>
      <c r="AC46" s="145">
        <v>8167.65</v>
      </c>
      <c r="AD46" s="145">
        <v>614.97</v>
      </c>
      <c r="AE46" s="145">
        <v>7042.49</v>
      </c>
      <c r="AF46" s="145">
        <v>412216.71</v>
      </c>
      <c r="AG46" s="145">
        <v>49119.96</v>
      </c>
      <c r="AH46" s="145">
        <v>990.53</v>
      </c>
    </row>
    <row r="47" spans="1:34" x14ac:dyDescent="0.2">
      <c r="A47" s="178" t="str">
        <f>IFERROR(VLOOKUP(B47,'Sector Code Switch'!G:H,2,FALSE),"")</f>
        <v/>
      </c>
      <c r="B47" s="137" t="s">
        <v>481</v>
      </c>
      <c r="C47" s="145">
        <v>2590.1</v>
      </c>
      <c r="D47" s="145">
        <v>1664.25</v>
      </c>
      <c r="E47" s="17"/>
      <c r="F47" s="145">
        <v>908.01</v>
      </c>
      <c r="G47" s="152">
        <f t="shared" ref="G47:G90" si="0">C47-D47-E47-F47</f>
        <v>17.839999999999918</v>
      </c>
      <c r="I47" s="145">
        <v>192.91</v>
      </c>
      <c r="J47" s="145">
        <v>6.38</v>
      </c>
      <c r="K47" s="145">
        <v>20.079999999999998</v>
      </c>
      <c r="L47" s="145">
        <v>1.33</v>
      </c>
      <c r="M47" s="145">
        <v>1.1299999999999999</v>
      </c>
      <c r="N47" s="145">
        <v>0.56999999999999995</v>
      </c>
      <c r="O47" s="145">
        <v>852.33</v>
      </c>
      <c r="P47" s="145">
        <v>247.69</v>
      </c>
      <c r="Q47" s="145">
        <v>13.89</v>
      </c>
      <c r="R47" s="145">
        <v>1.04</v>
      </c>
      <c r="S47" s="145">
        <v>377.09</v>
      </c>
      <c r="T47" s="145">
        <v>1.1299999999999999</v>
      </c>
      <c r="U47" s="145">
        <v>142.6</v>
      </c>
      <c r="V47" s="145">
        <v>2.16</v>
      </c>
      <c r="W47" s="17"/>
      <c r="X47" s="17"/>
      <c r="Y47" s="145">
        <v>1.34</v>
      </c>
      <c r="Z47" s="145">
        <v>1.04</v>
      </c>
      <c r="AA47" s="145">
        <v>36.67</v>
      </c>
      <c r="AB47" s="145">
        <v>10.63</v>
      </c>
      <c r="AC47" s="145">
        <v>17.05</v>
      </c>
      <c r="AD47" s="145">
        <v>139.85</v>
      </c>
      <c r="AE47" s="145">
        <v>44.7</v>
      </c>
      <c r="AF47" s="145">
        <v>5984.58</v>
      </c>
      <c r="AG47" s="145">
        <v>2565.98</v>
      </c>
      <c r="AH47" s="145">
        <v>9.85</v>
      </c>
    </row>
    <row r="48" spans="1:34" x14ac:dyDescent="0.2">
      <c r="A48" s="178" t="str">
        <f>IFERROR(VLOOKUP(B48,'Sector Code Switch'!G:H,2,FALSE),"")</f>
        <v>coal mining 05</v>
      </c>
      <c r="B48" s="138" t="s">
        <v>482</v>
      </c>
      <c r="C48" s="145">
        <v>1987.31</v>
      </c>
      <c r="D48" s="145">
        <v>1115.1600000000001</v>
      </c>
      <c r="E48" s="17"/>
      <c r="F48" s="145">
        <v>867.99</v>
      </c>
      <c r="G48" s="152">
        <f t="shared" si="0"/>
        <v>4.1599999999998545</v>
      </c>
      <c r="I48" s="145">
        <v>4.91</v>
      </c>
      <c r="J48" s="145">
        <v>0.95</v>
      </c>
      <c r="K48" s="145">
        <v>0.39</v>
      </c>
      <c r="L48" s="17"/>
      <c r="M48" s="145">
        <v>1.1299999999999999</v>
      </c>
      <c r="N48" s="145">
        <v>0.56999999999999995</v>
      </c>
      <c r="O48" s="145">
        <v>332.66</v>
      </c>
      <c r="P48" s="145">
        <v>0.08</v>
      </c>
      <c r="Q48" s="145">
        <v>3.22</v>
      </c>
      <c r="R48" s="145">
        <v>0.61</v>
      </c>
      <c r="S48" s="145">
        <v>147.41999999999999</v>
      </c>
      <c r="T48" s="145">
        <v>0.2</v>
      </c>
      <c r="U48" s="145">
        <v>142.6</v>
      </c>
      <c r="V48" s="145">
        <v>1.22</v>
      </c>
      <c r="W48" s="17"/>
      <c r="X48" s="17"/>
      <c r="Y48" s="145">
        <v>0.36</v>
      </c>
      <c r="Z48" s="17"/>
      <c r="AA48" s="145">
        <v>36.44</v>
      </c>
      <c r="AB48" s="17"/>
      <c r="AC48" s="145">
        <v>0.5</v>
      </c>
      <c r="AD48" s="145">
        <v>8.66</v>
      </c>
      <c r="AE48" s="145">
        <v>15.21</v>
      </c>
      <c r="AF48" s="145">
        <v>627.63</v>
      </c>
      <c r="AG48" s="145">
        <v>908.81</v>
      </c>
      <c r="AH48" s="145">
        <v>1.1299999999999999</v>
      </c>
    </row>
    <row r="49" spans="1:34" x14ac:dyDescent="0.2">
      <c r="A49" s="178" t="str">
        <f>IFERROR(VLOOKUP(B49,'Sector Code Switch'!G:H,2,FALSE),"")</f>
        <v>oil and gas extraction 06</v>
      </c>
      <c r="B49" s="138" t="s">
        <v>483</v>
      </c>
      <c r="C49" s="145">
        <v>65.59</v>
      </c>
      <c r="D49" s="145">
        <v>65.59</v>
      </c>
      <c r="E49" s="17"/>
      <c r="F49" s="17"/>
      <c r="G49" s="152"/>
      <c r="I49" s="17"/>
      <c r="J49" s="17"/>
      <c r="K49" s="17"/>
      <c r="L49" s="17"/>
      <c r="M49" s="17"/>
      <c r="N49" s="17"/>
      <c r="O49" s="145">
        <v>305.5</v>
      </c>
      <c r="P49" s="145">
        <v>247.51</v>
      </c>
      <c r="Q49" s="145">
        <v>5.65</v>
      </c>
      <c r="R49" s="17"/>
      <c r="S49" s="145">
        <v>25</v>
      </c>
      <c r="T49" s="145">
        <v>0.3</v>
      </c>
      <c r="U49" s="17"/>
      <c r="V49" s="145">
        <v>0.01</v>
      </c>
      <c r="W49" s="17"/>
      <c r="X49" s="17"/>
      <c r="Y49" s="17"/>
      <c r="Z49" s="17"/>
      <c r="AA49" s="145">
        <v>0.1</v>
      </c>
      <c r="AB49" s="145">
        <v>10.63</v>
      </c>
      <c r="AC49" s="145">
        <v>16.309999999999999</v>
      </c>
      <c r="AD49" s="145">
        <v>126.49</v>
      </c>
      <c r="AE49" s="145">
        <v>11.65</v>
      </c>
      <c r="AF49" s="145">
        <v>2685.32</v>
      </c>
      <c r="AG49" s="145">
        <v>463.32</v>
      </c>
      <c r="AH49" s="17"/>
    </row>
    <row r="50" spans="1:34" x14ac:dyDescent="0.2">
      <c r="A50" s="178" t="str">
        <f>IFERROR(VLOOKUP(B50,'Sector Code Switch'!G:H,2,FALSE),"")</f>
        <v>other mining and quarrying 07T08</v>
      </c>
      <c r="B50" s="138" t="s">
        <v>484</v>
      </c>
      <c r="C50" s="145">
        <v>163.66</v>
      </c>
      <c r="D50" s="145">
        <v>150.61000000000001</v>
      </c>
      <c r="E50" s="17"/>
      <c r="F50" s="145">
        <v>5.14</v>
      </c>
      <c r="G50" s="152">
        <f t="shared" si="0"/>
        <v>7.9099999999999833</v>
      </c>
      <c r="I50" s="145">
        <v>169.63</v>
      </c>
      <c r="J50" s="145">
        <v>2.77</v>
      </c>
      <c r="K50" s="145">
        <v>19.7</v>
      </c>
      <c r="L50" s="145">
        <v>0.1</v>
      </c>
      <c r="M50" s="17"/>
      <c r="N50" s="17"/>
      <c r="O50" s="145">
        <v>35.799999999999997</v>
      </c>
      <c r="P50" s="17"/>
      <c r="Q50" s="145">
        <v>0.6</v>
      </c>
      <c r="R50" s="145">
        <v>0.01</v>
      </c>
      <c r="S50" s="145">
        <v>34.89</v>
      </c>
      <c r="T50" s="145">
        <v>0.01</v>
      </c>
      <c r="U50" s="17"/>
      <c r="V50" s="145">
        <v>0.28999999999999998</v>
      </c>
      <c r="W50" s="17"/>
      <c r="X50" s="17"/>
      <c r="Y50" s="17"/>
      <c r="Z50" s="17"/>
      <c r="AA50" s="17"/>
      <c r="AB50" s="17"/>
      <c r="AC50" s="17"/>
      <c r="AD50" s="145">
        <v>0.05</v>
      </c>
      <c r="AE50" s="17"/>
      <c r="AF50" s="145">
        <v>130.58000000000001</v>
      </c>
      <c r="AG50" s="145">
        <v>447.44</v>
      </c>
      <c r="AH50" s="145">
        <v>2.39</v>
      </c>
    </row>
    <row r="51" spans="1:34" x14ac:dyDescent="0.2">
      <c r="A51" s="178" t="str">
        <f>IFERROR(VLOOKUP(B51,'Sector Code Switch'!G:H,2,FALSE),"")</f>
        <v>other mining and quarrying 07T08</v>
      </c>
      <c r="B51" s="138" t="s">
        <v>485</v>
      </c>
      <c r="C51" s="145">
        <v>76.010000000000005</v>
      </c>
      <c r="D51" s="145">
        <v>74.75</v>
      </c>
      <c r="E51" s="17"/>
      <c r="F51" s="145">
        <v>1.25</v>
      </c>
      <c r="G51" s="152">
        <f t="shared" si="0"/>
        <v>1.0000000000005116E-2</v>
      </c>
      <c r="I51" s="145">
        <v>3.65</v>
      </c>
      <c r="J51" s="145">
        <v>1.01</v>
      </c>
      <c r="K51" s="17"/>
      <c r="L51" s="17"/>
      <c r="M51" s="17"/>
      <c r="N51" s="17"/>
      <c r="O51" s="145">
        <v>19.3</v>
      </c>
      <c r="P51" s="17"/>
      <c r="Q51" s="145">
        <v>1.07</v>
      </c>
      <c r="R51" s="145">
        <v>0.4</v>
      </c>
      <c r="S51" s="145">
        <v>16.57</v>
      </c>
      <c r="T51" s="145">
        <v>0.52</v>
      </c>
      <c r="U51" s="17"/>
      <c r="V51" s="145">
        <v>0.04</v>
      </c>
      <c r="W51" s="17"/>
      <c r="X51" s="17"/>
      <c r="Y51" s="145">
        <v>0.4</v>
      </c>
      <c r="Z51" s="145">
        <v>0.31</v>
      </c>
      <c r="AA51" s="17"/>
      <c r="AB51" s="17"/>
      <c r="AC51" s="17"/>
      <c r="AD51" s="145">
        <v>0.83</v>
      </c>
      <c r="AE51" s="17"/>
      <c r="AF51" s="145">
        <v>0.34</v>
      </c>
      <c r="AG51" s="145">
        <v>329.47</v>
      </c>
      <c r="AH51" s="145">
        <v>6.01</v>
      </c>
    </row>
    <row r="52" spans="1:34" x14ac:dyDescent="0.2">
      <c r="A52" s="178" t="str">
        <f>IFERROR(VLOOKUP(B52,'Sector Code Switch'!G:H,2,FALSE),"")</f>
        <v>other mining and quarrying 07T08</v>
      </c>
      <c r="B52" s="138" t="s">
        <v>486</v>
      </c>
      <c r="C52" s="145">
        <v>285.91000000000003</v>
      </c>
      <c r="D52" s="145">
        <v>246.51</v>
      </c>
      <c r="E52" s="17"/>
      <c r="F52" s="145">
        <v>33.630000000000003</v>
      </c>
      <c r="G52" s="152">
        <f t="shared" si="0"/>
        <v>5.7700000000000315</v>
      </c>
      <c r="I52" s="145">
        <v>14.73</v>
      </c>
      <c r="J52" s="145">
        <v>1.66</v>
      </c>
      <c r="K52" s="17"/>
      <c r="L52" s="145">
        <v>1.22</v>
      </c>
      <c r="M52" s="17"/>
      <c r="N52" s="17"/>
      <c r="O52" s="145">
        <v>50.26</v>
      </c>
      <c r="P52" s="17"/>
      <c r="Q52" s="145">
        <v>0.77</v>
      </c>
      <c r="R52" s="145">
        <v>0.01</v>
      </c>
      <c r="S52" s="145">
        <v>47.82</v>
      </c>
      <c r="T52" s="145">
        <v>0.04</v>
      </c>
      <c r="U52" s="17"/>
      <c r="V52" s="145">
        <v>0.16</v>
      </c>
      <c r="W52" s="17"/>
      <c r="X52" s="17"/>
      <c r="Y52" s="145">
        <v>0.59</v>
      </c>
      <c r="Z52" s="145">
        <v>0.73</v>
      </c>
      <c r="AA52" s="145">
        <v>0.06</v>
      </c>
      <c r="AB52" s="17"/>
      <c r="AC52" s="145">
        <v>7.0000000000000007E-2</v>
      </c>
      <c r="AD52" s="145">
        <v>0.84</v>
      </c>
      <c r="AE52" s="145">
        <v>17.34</v>
      </c>
      <c r="AF52" s="145">
        <v>2289.5300000000002</v>
      </c>
      <c r="AG52" s="145">
        <v>225.7</v>
      </c>
      <c r="AH52" s="145">
        <v>0.33</v>
      </c>
    </row>
    <row r="53" spans="1:34" x14ac:dyDescent="0.2">
      <c r="A53" s="178" t="str">
        <f>IFERROR(VLOOKUP(B53,'Sector Code Switch'!G:H,2,FALSE),"")</f>
        <v>Mining Support Service Activities 09</v>
      </c>
      <c r="B53" s="138" t="s">
        <v>487</v>
      </c>
      <c r="C53" s="145">
        <v>3.33</v>
      </c>
      <c r="D53" s="145">
        <v>3.33</v>
      </c>
      <c r="E53" s="17"/>
      <c r="F53" s="17"/>
      <c r="G53" s="152"/>
      <c r="I53" s="17"/>
      <c r="J53" s="17"/>
      <c r="K53" s="17"/>
      <c r="L53" s="17"/>
      <c r="M53" s="17"/>
      <c r="N53" s="17"/>
      <c r="O53" s="145">
        <v>108.59</v>
      </c>
      <c r="P53" s="145">
        <v>0.09</v>
      </c>
      <c r="Q53" s="145">
        <v>2.59</v>
      </c>
      <c r="R53" s="17"/>
      <c r="S53" s="145">
        <v>105.17</v>
      </c>
      <c r="T53" s="145">
        <v>7.0000000000000007E-2</v>
      </c>
      <c r="U53" s="17"/>
      <c r="V53" s="145">
        <v>0.44</v>
      </c>
      <c r="W53" s="17"/>
      <c r="X53" s="17"/>
      <c r="Y53" s="17"/>
      <c r="Z53" s="17"/>
      <c r="AA53" s="145">
        <v>0.06</v>
      </c>
      <c r="AB53" s="17"/>
      <c r="AC53" s="145">
        <v>0.17</v>
      </c>
      <c r="AD53" s="145">
        <v>2.97</v>
      </c>
      <c r="AE53" s="145">
        <v>0.5</v>
      </c>
      <c r="AF53" s="145">
        <v>251.17</v>
      </c>
      <c r="AG53" s="145">
        <v>29.53</v>
      </c>
      <c r="AH53" s="17"/>
    </row>
    <row r="54" spans="1:34" x14ac:dyDescent="0.2">
      <c r="A54" s="178" t="str">
        <f>IFERROR(VLOOKUP(B54,'Sector Code Switch'!G:H,2,FALSE),"")</f>
        <v>Mining Support Service Activities 09</v>
      </c>
      <c r="B54" s="138" t="s">
        <v>488</v>
      </c>
      <c r="C54" s="145">
        <v>8.2899999999999991</v>
      </c>
      <c r="D54" s="145">
        <v>8.2899999999999991</v>
      </c>
      <c r="E54" s="17"/>
      <c r="F54" s="17"/>
      <c r="G54" s="152"/>
      <c r="I54" s="17"/>
      <c r="J54" s="17"/>
      <c r="K54" s="17"/>
      <c r="L54" s="17"/>
      <c r="M54" s="17"/>
      <c r="N54" s="17"/>
      <c r="O54" s="145">
        <v>0.23</v>
      </c>
      <c r="P54" s="17"/>
      <c r="Q54" s="17"/>
      <c r="R54" s="17"/>
      <c r="S54" s="145">
        <v>0.23</v>
      </c>
      <c r="T54" s="17"/>
      <c r="U54" s="17"/>
      <c r="V54" s="17"/>
      <c r="W54" s="17"/>
      <c r="X54" s="17"/>
      <c r="Y54" s="17"/>
      <c r="Z54" s="17"/>
      <c r="AA54" s="17"/>
      <c r="AB54" s="17"/>
      <c r="AC54" s="17"/>
      <c r="AD54" s="17"/>
      <c r="AE54" s="17"/>
      <c r="AF54" s="17"/>
      <c r="AG54" s="145">
        <v>161.71</v>
      </c>
      <c r="AH54" s="17"/>
    </row>
    <row r="55" spans="1:34" x14ac:dyDescent="0.2">
      <c r="A55" s="178" t="str">
        <f>IFERROR(VLOOKUP(B55,'Sector Code Switch'!G:H,2,FALSE),"")</f>
        <v/>
      </c>
      <c r="B55" s="137" t="s">
        <v>489</v>
      </c>
      <c r="C55" s="145">
        <v>55252.639999999999</v>
      </c>
      <c r="D55" s="145">
        <v>41993.72</v>
      </c>
      <c r="E55" s="17"/>
      <c r="F55" s="145">
        <v>12391.73</v>
      </c>
      <c r="G55" s="152">
        <f t="shared" si="0"/>
        <v>867.18999999999869</v>
      </c>
      <c r="I55" s="145">
        <v>47430.87</v>
      </c>
      <c r="J55" s="145">
        <v>710.43</v>
      </c>
      <c r="K55" s="145">
        <v>8616.9599999999991</v>
      </c>
      <c r="L55" s="145">
        <v>650.04</v>
      </c>
      <c r="M55" s="145">
        <v>96.22</v>
      </c>
      <c r="N55" s="145">
        <v>1001.14</v>
      </c>
      <c r="O55" s="145">
        <v>23534.93</v>
      </c>
      <c r="P55" s="145">
        <v>171.15</v>
      </c>
      <c r="Q55" s="145">
        <v>128.82</v>
      </c>
      <c r="R55" s="145">
        <v>8.35</v>
      </c>
      <c r="S55" s="145">
        <v>482</v>
      </c>
      <c r="T55" s="145">
        <v>228.78</v>
      </c>
      <c r="U55" s="145">
        <v>6036.09</v>
      </c>
      <c r="V55" s="145">
        <v>265.26</v>
      </c>
      <c r="W55" s="145">
        <v>198.19</v>
      </c>
      <c r="X55" s="145">
        <v>44.16</v>
      </c>
      <c r="Y55" s="145">
        <v>348.18</v>
      </c>
      <c r="Z55" s="145">
        <v>3162.36</v>
      </c>
      <c r="AA55" s="145">
        <v>2459.44</v>
      </c>
      <c r="AB55" s="145">
        <v>1851.77</v>
      </c>
      <c r="AC55" s="145">
        <v>8150.38</v>
      </c>
      <c r="AD55" s="145">
        <v>468.3</v>
      </c>
      <c r="AE55" s="145">
        <v>6930.64</v>
      </c>
      <c r="AF55" s="145">
        <v>391877.04</v>
      </c>
      <c r="AG55" s="145">
        <v>39853.379999999997</v>
      </c>
      <c r="AH55" s="145">
        <v>971.06</v>
      </c>
    </row>
    <row r="56" spans="1:34" x14ac:dyDescent="0.2">
      <c r="A56" s="178" t="str">
        <f>IFERROR(VLOOKUP(B56,'Sector Code Switch'!G:H,2,FALSE),"")</f>
        <v>food beverage and tobacco 10T12</v>
      </c>
      <c r="B56" s="138" t="s">
        <v>490</v>
      </c>
      <c r="C56" s="145">
        <v>772.08</v>
      </c>
      <c r="D56" s="145">
        <v>700.34</v>
      </c>
      <c r="E56" s="17"/>
      <c r="F56" s="145">
        <v>67.55</v>
      </c>
      <c r="G56" s="152">
        <f t="shared" si="0"/>
        <v>4.1900000000000119</v>
      </c>
      <c r="I56" s="145">
        <v>14</v>
      </c>
      <c r="J56" s="145">
        <v>0.03</v>
      </c>
      <c r="K56" s="17"/>
      <c r="L56" s="17"/>
      <c r="M56" s="145">
        <v>0.14000000000000001</v>
      </c>
      <c r="N56" s="17"/>
      <c r="O56" s="145">
        <v>20.7</v>
      </c>
      <c r="P56" s="17"/>
      <c r="Q56" s="145">
        <v>4.8499999999999996</v>
      </c>
      <c r="R56" s="145">
        <v>0.04</v>
      </c>
      <c r="S56" s="145">
        <v>12.33</v>
      </c>
      <c r="T56" s="145">
        <v>0.93</v>
      </c>
      <c r="U56" s="17"/>
      <c r="V56" s="145">
        <v>0.03</v>
      </c>
      <c r="W56" s="145">
        <v>0.02</v>
      </c>
      <c r="X56" s="145">
        <v>1.34</v>
      </c>
      <c r="Y56" s="17"/>
      <c r="Z56" s="17"/>
      <c r="AA56" s="145">
        <v>0.97</v>
      </c>
      <c r="AB56" s="17"/>
      <c r="AC56" s="145">
        <v>0.18</v>
      </c>
      <c r="AD56" s="145">
        <v>4.2</v>
      </c>
      <c r="AE56" s="145">
        <v>187.09</v>
      </c>
      <c r="AF56" s="145">
        <v>8733.15</v>
      </c>
      <c r="AG56" s="145">
        <v>842.42</v>
      </c>
      <c r="AH56" s="145">
        <v>186.82</v>
      </c>
    </row>
    <row r="57" spans="1:34" x14ac:dyDescent="0.2">
      <c r="A57" s="178" t="str">
        <f>IFERROR(VLOOKUP(B57,'Sector Code Switch'!G:H,2,FALSE),"")</f>
        <v>food beverage and tobacco 10T12</v>
      </c>
      <c r="B57" s="138" t="s">
        <v>491</v>
      </c>
      <c r="C57" s="145">
        <v>846.89</v>
      </c>
      <c r="D57" s="145">
        <v>837.51</v>
      </c>
      <c r="E57" s="17"/>
      <c r="F57" s="145">
        <v>2.91</v>
      </c>
      <c r="G57" s="152">
        <f t="shared" si="0"/>
        <v>6.4699999999999953</v>
      </c>
      <c r="I57" s="145">
        <v>1.84</v>
      </c>
      <c r="J57" s="17"/>
      <c r="K57" s="17"/>
      <c r="L57" s="17"/>
      <c r="M57" s="17"/>
      <c r="N57" s="17"/>
      <c r="O57" s="145">
        <v>11.33</v>
      </c>
      <c r="P57" s="17"/>
      <c r="Q57" s="145">
        <v>3.69</v>
      </c>
      <c r="R57" s="145">
        <v>0.01</v>
      </c>
      <c r="S57" s="145">
        <v>5.01</v>
      </c>
      <c r="T57" s="145">
        <v>0.43</v>
      </c>
      <c r="U57" s="17"/>
      <c r="V57" s="145">
        <v>0.01</v>
      </c>
      <c r="W57" s="17"/>
      <c r="X57" s="17"/>
      <c r="Y57" s="17"/>
      <c r="Z57" s="17"/>
      <c r="AA57" s="145">
        <v>1.21</v>
      </c>
      <c r="AB57" s="17"/>
      <c r="AC57" s="145">
        <v>0.97</v>
      </c>
      <c r="AD57" s="145">
        <v>13.87</v>
      </c>
      <c r="AE57" s="145">
        <v>89.28</v>
      </c>
      <c r="AF57" s="145">
        <v>8795.58</v>
      </c>
      <c r="AG57" s="145">
        <v>334.09</v>
      </c>
      <c r="AH57" s="145">
        <v>38.619999999999997</v>
      </c>
    </row>
    <row r="58" spans="1:34" x14ac:dyDescent="0.2">
      <c r="A58" s="178" t="str">
        <f>IFERROR(VLOOKUP(B58,'Sector Code Switch'!G:H,2,FALSE),"")</f>
        <v>food beverage and tobacco 10T12</v>
      </c>
      <c r="B58" s="138" t="s">
        <v>492</v>
      </c>
      <c r="C58" s="145">
        <v>404.07</v>
      </c>
      <c r="D58" s="145">
        <v>397.26</v>
      </c>
      <c r="E58" s="17"/>
      <c r="F58" s="145">
        <v>4.9800000000000004</v>
      </c>
      <c r="G58" s="152">
        <f t="shared" si="0"/>
        <v>1.8300000000000018</v>
      </c>
      <c r="I58" s="145">
        <v>0.01</v>
      </c>
      <c r="J58" s="145">
        <v>0.02</v>
      </c>
      <c r="K58" s="17"/>
      <c r="L58" s="17"/>
      <c r="M58" s="145">
        <v>0.02</v>
      </c>
      <c r="N58" s="145">
        <v>0.01</v>
      </c>
      <c r="O58" s="145">
        <v>5.81</v>
      </c>
      <c r="P58" s="17"/>
      <c r="Q58" s="145">
        <v>1.82</v>
      </c>
      <c r="R58" s="17"/>
      <c r="S58" s="145">
        <v>2.89</v>
      </c>
      <c r="T58" s="145">
        <v>0.39</v>
      </c>
      <c r="U58" s="17"/>
      <c r="V58" s="145">
        <v>0.01</v>
      </c>
      <c r="W58" s="17"/>
      <c r="X58" s="17"/>
      <c r="Y58" s="17"/>
      <c r="Z58" s="17"/>
      <c r="AA58" s="145">
        <v>0.7</v>
      </c>
      <c r="AB58" s="17"/>
      <c r="AC58" s="145">
        <v>0.01</v>
      </c>
      <c r="AD58" s="145">
        <v>9.9700000000000006</v>
      </c>
      <c r="AE58" s="145">
        <v>34.71</v>
      </c>
      <c r="AF58" s="145">
        <v>5889.74</v>
      </c>
      <c r="AG58" s="145">
        <v>176.06</v>
      </c>
      <c r="AH58" s="145">
        <v>15.13</v>
      </c>
    </row>
    <row r="59" spans="1:34" x14ac:dyDescent="0.2">
      <c r="A59" s="178" t="str">
        <f>IFERROR(VLOOKUP(B59,'Sector Code Switch'!G:H,2,FALSE),"")</f>
        <v>food beverage and tobacco 10T12</v>
      </c>
      <c r="B59" s="138" t="s">
        <v>493</v>
      </c>
      <c r="C59" s="145">
        <v>4.07</v>
      </c>
      <c r="D59" s="145">
        <v>4.07</v>
      </c>
      <c r="E59" s="17"/>
      <c r="F59" s="17"/>
      <c r="G59" s="152"/>
      <c r="I59" s="17"/>
      <c r="J59" s="17"/>
      <c r="K59" s="17"/>
      <c r="L59" s="17"/>
      <c r="M59" s="17"/>
      <c r="N59" s="17"/>
      <c r="O59" s="145">
        <v>0.68</v>
      </c>
      <c r="P59" s="17"/>
      <c r="Q59" s="145">
        <v>0.08</v>
      </c>
      <c r="R59" s="17"/>
      <c r="S59" s="145">
        <v>0.55000000000000004</v>
      </c>
      <c r="T59" s="17"/>
      <c r="U59" s="17"/>
      <c r="V59" s="17"/>
      <c r="W59" s="17"/>
      <c r="X59" s="17"/>
      <c r="Y59" s="17"/>
      <c r="Z59" s="17"/>
      <c r="AA59" s="145">
        <v>0.04</v>
      </c>
      <c r="AB59" s="17"/>
      <c r="AC59" s="17"/>
      <c r="AD59" s="145">
        <v>1.1399999999999999</v>
      </c>
      <c r="AE59" s="17"/>
      <c r="AF59" s="145">
        <v>214.86</v>
      </c>
      <c r="AG59" s="145">
        <v>50.87</v>
      </c>
      <c r="AH59" s="145">
        <v>2.23</v>
      </c>
    </row>
    <row r="60" spans="1:34" x14ac:dyDescent="0.2">
      <c r="A60" s="178" t="str">
        <f>IFERROR(VLOOKUP(B60,'Sector Code Switch'!G:H,2,FALSE),"")</f>
        <v>textiles apparel and leather 13T15</v>
      </c>
      <c r="B60" s="138" t="s">
        <v>494</v>
      </c>
      <c r="C60" s="145">
        <v>285.95</v>
      </c>
      <c r="D60" s="145">
        <v>231.19</v>
      </c>
      <c r="E60" s="17"/>
      <c r="F60" s="145">
        <v>7.28</v>
      </c>
      <c r="G60" s="152">
        <f t="shared" si="0"/>
        <v>47.47999999999999</v>
      </c>
      <c r="I60" s="145">
        <v>3.93</v>
      </c>
      <c r="J60" s="17"/>
      <c r="K60" s="17"/>
      <c r="L60" s="17"/>
      <c r="M60" s="17"/>
      <c r="N60" s="17"/>
      <c r="O60" s="145">
        <v>11.87</v>
      </c>
      <c r="P60" s="17"/>
      <c r="Q60" s="145">
        <v>3.27</v>
      </c>
      <c r="R60" s="145">
        <v>0.01</v>
      </c>
      <c r="S60" s="145">
        <v>3.8</v>
      </c>
      <c r="T60" s="145">
        <v>1.17</v>
      </c>
      <c r="U60" s="17"/>
      <c r="V60" s="145">
        <v>0.1</v>
      </c>
      <c r="W60" s="17"/>
      <c r="X60" s="17"/>
      <c r="Y60" s="145">
        <v>1.58</v>
      </c>
      <c r="Z60" s="17"/>
      <c r="AA60" s="145">
        <v>1.36</v>
      </c>
      <c r="AB60" s="17"/>
      <c r="AC60" s="145">
        <v>0.56999999999999995</v>
      </c>
      <c r="AD60" s="145">
        <v>15.9</v>
      </c>
      <c r="AE60" s="145">
        <v>252.62</v>
      </c>
      <c r="AF60" s="145">
        <v>32049.84</v>
      </c>
      <c r="AG60" s="145">
        <v>1650.38</v>
      </c>
      <c r="AH60" s="145">
        <v>52.08</v>
      </c>
    </row>
    <row r="61" spans="1:34" x14ac:dyDescent="0.2">
      <c r="A61" s="178" t="str">
        <f>IFERROR(VLOOKUP(B61,'Sector Code Switch'!G:H,2,FALSE),"")</f>
        <v>textiles apparel and leather 13T15</v>
      </c>
      <c r="B61" s="138" t="s">
        <v>495</v>
      </c>
      <c r="C61" s="145">
        <v>28.66</v>
      </c>
      <c r="D61" s="145">
        <v>28.28</v>
      </c>
      <c r="E61" s="17"/>
      <c r="F61" s="145">
        <v>0.3</v>
      </c>
      <c r="G61" s="152">
        <f t="shared" si="0"/>
        <v>7.9999999999999016E-2</v>
      </c>
      <c r="I61" s="145">
        <v>0.04</v>
      </c>
      <c r="J61" s="17"/>
      <c r="K61" s="17"/>
      <c r="L61" s="17"/>
      <c r="M61" s="17"/>
      <c r="N61" s="17"/>
      <c r="O61" s="145">
        <v>5.57</v>
      </c>
      <c r="P61" s="17"/>
      <c r="Q61" s="145">
        <v>2.89</v>
      </c>
      <c r="R61" s="17"/>
      <c r="S61" s="145">
        <v>2.16</v>
      </c>
      <c r="T61" s="145">
        <v>0.25</v>
      </c>
      <c r="U61" s="17"/>
      <c r="V61" s="145">
        <v>0.02</v>
      </c>
      <c r="W61" s="17"/>
      <c r="X61" s="17"/>
      <c r="Y61" s="17"/>
      <c r="Z61" s="17"/>
      <c r="AA61" s="145">
        <v>0.2</v>
      </c>
      <c r="AB61" s="17"/>
      <c r="AC61" s="145">
        <v>0.03</v>
      </c>
      <c r="AD61" s="145">
        <v>1.01</v>
      </c>
      <c r="AE61" s="145">
        <v>76.67</v>
      </c>
      <c r="AF61" s="145">
        <v>321.44</v>
      </c>
      <c r="AG61" s="145">
        <v>220.24</v>
      </c>
      <c r="AH61" s="145">
        <v>6.26</v>
      </c>
    </row>
    <row r="62" spans="1:34" x14ac:dyDescent="0.2">
      <c r="A62" s="178" t="str">
        <f>IFERROR(VLOOKUP(B62,'Sector Code Switch'!G:H,2,FALSE),"")</f>
        <v>textiles apparel and leather 13T15</v>
      </c>
      <c r="B62" s="138" t="s">
        <v>496</v>
      </c>
      <c r="C62" s="145">
        <v>17.8</v>
      </c>
      <c r="D62" s="145">
        <v>15.69</v>
      </c>
      <c r="E62" s="17"/>
      <c r="F62" s="145">
        <v>0.03</v>
      </c>
      <c r="G62" s="152">
        <f t="shared" si="0"/>
        <v>2.0800000000000014</v>
      </c>
      <c r="I62" s="17"/>
      <c r="J62" s="17"/>
      <c r="K62" s="145">
        <v>7.0000000000000007E-2</v>
      </c>
      <c r="L62" s="17"/>
      <c r="M62" s="17"/>
      <c r="N62" s="17"/>
      <c r="O62" s="145">
        <v>3.13</v>
      </c>
      <c r="P62" s="17"/>
      <c r="Q62" s="145">
        <v>1.56</v>
      </c>
      <c r="R62" s="17"/>
      <c r="S62" s="145">
        <v>1</v>
      </c>
      <c r="T62" s="145">
        <v>0.14000000000000001</v>
      </c>
      <c r="U62" s="17"/>
      <c r="V62" s="145">
        <v>0.04</v>
      </c>
      <c r="W62" s="17"/>
      <c r="X62" s="145">
        <v>0.1</v>
      </c>
      <c r="Y62" s="17"/>
      <c r="Z62" s="17"/>
      <c r="AA62" s="145">
        <v>0.2</v>
      </c>
      <c r="AB62" s="17"/>
      <c r="AC62" s="145">
        <v>7.0000000000000007E-2</v>
      </c>
      <c r="AD62" s="145">
        <v>0.11</v>
      </c>
      <c r="AE62" s="145">
        <v>20.420000000000002</v>
      </c>
      <c r="AF62" s="145">
        <v>184.79</v>
      </c>
      <c r="AG62" s="145">
        <v>140.96</v>
      </c>
      <c r="AH62" s="145">
        <v>7.75</v>
      </c>
    </row>
    <row r="63" spans="1:34" x14ac:dyDescent="0.2">
      <c r="A63" s="178" t="str">
        <f>IFERROR(VLOOKUP(B63,'Sector Code Switch'!G:H,2,FALSE),"")</f>
        <v>wood products 16</v>
      </c>
      <c r="B63" s="138" t="s">
        <v>497</v>
      </c>
      <c r="C63" s="145">
        <v>34</v>
      </c>
      <c r="D63" s="145">
        <v>33.47</v>
      </c>
      <c r="E63" s="17"/>
      <c r="F63" s="145">
        <v>0.52</v>
      </c>
      <c r="G63" s="152">
        <f t="shared" si="0"/>
        <v>1.0000000000001119E-2</v>
      </c>
      <c r="I63" s="145">
        <v>0.01</v>
      </c>
      <c r="J63" s="17"/>
      <c r="K63" s="17"/>
      <c r="L63" s="17"/>
      <c r="M63" s="17"/>
      <c r="N63" s="17"/>
      <c r="O63" s="145">
        <v>7.27</v>
      </c>
      <c r="P63" s="17"/>
      <c r="Q63" s="145">
        <v>1.27</v>
      </c>
      <c r="R63" s="17"/>
      <c r="S63" s="145">
        <v>3.88</v>
      </c>
      <c r="T63" s="145">
        <v>0.13</v>
      </c>
      <c r="U63" s="17"/>
      <c r="V63" s="145">
        <v>7.0000000000000007E-2</v>
      </c>
      <c r="W63" s="145">
        <v>1.69</v>
      </c>
      <c r="X63" s="17"/>
      <c r="Y63" s="17"/>
      <c r="Z63" s="17"/>
      <c r="AA63" s="145">
        <v>0.24</v>
      </c>
      <c r="AB63" s="17"/>
      <c r="AC63" s="17"/>
      <c r="AD63" s="145">
        <v>2.81</v>
      </c>
      <c r="AE63" s="145">
        <v>2.29</v>
      </c>
      <c r="AF63" s="145">
        <v>694.28</v>
      </c>
      <c r="AG63" s="145">
        <v>283.98</v>
      </c>
      <c r="AH63" s="145">
        <v>81.03</v>
      </c>
    </row>
    <row r="64" spans="1:34" x14ac:dyDescent="0.2">
      <c r="A64" s="178" t="str">
        <f>IFERROR(VLOOKUP(B64,'Sector Code Switch'!G:H,2,FALSE),"")</f>
        <v>wood products 16</v>
      </c>
      <c r="B64" s="138" t="s">
        <v>498</v>
      </c>
      <c r="C64" s="145">
        <v>1.85</v>
      </c>
      <c r="D64" s="145">
        <v>1.66</v>
      </c>
      <c r="E64" s="17"/>
      <c r="F64" s="145">
        <v>0.19</v>
      </c>
      <c r="G64" s="152"/>
      <c r="I64" s="145">
        <v>0.06</v>
      </c>
      <c r="J64" s="17"/>
      <c r="K64" s="17"/>
      <c r="L64" s="17"/>
      <c r="M64" s="17"/>
      <c r="N64" s="17"/>
      <c r="O64" s="145">
        <v>3.85</v>
      </c>
      <c r="P64" s="17"/>
      <c r="Q64" s="145">
        <v>1.63</v>
      </c>
      <c r="R64" s="145">
        <v>0.02</v>
      </c>
      <c r="S64" s="145">
        <v>1.88</v>
      </c>
      <c r="T64" s="145">
        <v>0.06</v>
      </c>
      <c r="U64" s="17"/>
      <c r="V64" s="145">
        <v>0.08</v>
      </c>
      <c r="W64" s="17"/>
      <c r="X64" s="17"/>
      <c r="Y64" s="17"/>
      <c r="Z64" s="17"/>
      <c r="AA64" s="145">
        <v>0.18</v>
      </c>
      <c r="AB64" s="17"/>
      <c r="AC64" s="17"/>
      <c r="AD64" s="145">
        <v>1.37</v>
      </c>
      <c r="AE64" s="145">
        <v>2.23</v>
      </c>
      <c r="AF64" s="145">
        <v>76.150000000000006</v>
      </c>
      <c r="AG64" s="145">
        <v>120.74</v>
      </c>
      <c r="AH64" s="145">
        <v>3.13</v>
      </c>
    </row>
    <row r="65" spans="1:34" x14ac:dyDescent="0.2">
      <c r="A65" s="178" t="str">
        <f>IFERROR(VLOOKUP(B65,'Sector Code Switch'!G:H,2,FALSE),"")</f>
        <v>pulp paper and printing 17T18</v>
      </c>
      <c r="B65" s="138" t="s">
        <v>499</v>
      </c>
      <c r="C65" s="145">
        <v>583.73</v>
      </c>
      <c r="D65" s="145">
        <v>512.11</v>
      </c>
      <c r="E65" s="17"/>
      <c r="F65" s="145">
        <v>43.34</v>
      </c>
      <c r="G65" s="152">
        <f t="shared" si="0"/>
        <v>28.28</v>
      </c>
      <c r="I65" s="145">
        <v>7.93</v>
      </c>
      <c r="J65" s="145">
        <v>7.0000000000000007E-2</v>
      </c>
      <c r="K65" s="17"/>
      <c r="L65" s="17"/>
      <c r="M65" s="17"/>
      <c r="N65" s="17"/>
      <c r="O65" s="145">
        <v>15.49</v>
      </c>
      <c r="P65" s="145">
        <v>0.03</v>
      </c>
      <c r="Q65" s="145">
        <v>1.63</v>
      </c>
      <c r="R65" s="17"/>
      <c r="S65" s="145">
        <v>9.23</v>
      </c>
      <c r="T65" s="145">
        <v>2.72</v>
      </c>
      <c r="U65" s="17"/>
      <c r="V65" s="145">
        <v>0.09</v>
      </c>
      <c r="W65" s="145">
        <v>0.03</v>
      </c>
      <c r="X65" s="145">
        <v>0.26</v>
      </c>
      <c r="Y65" s="17"/>
      <c r="Z65" s="17"/>
      <c r="AA65" s="145">
        <v>1.42</v>
      </c>
      <c r="AB65" s="17"/>
      <c r="AC65" s="145">
        <v>0.09</v>
      </c>
      <c r="AD65" s="145">
        <v>5.1100000000000003</v>
      </c>
      <c r="AE65" s="145">
        <v>116.91</v>
      </c>
      <c r="AF65" s="145">
        <v>22715.18</v>
      </c>
      <c r="AG65" s="145">
        <v>798.25</v>
      </c>
      <c r="AH65" s="145">
        <v>62.84</v>
      </c>
    </row>
    <row r="66" spans="1:34" x14ac:dyDescent="0.2">
      <c r="A66" s="178" t="str">
        <f>IFERROR(VLOOKUP(B66,'Sector Code Switch'!G:H,2,FALSE),"")</f>
        <v>pulp paper and printing 17T18</v>
      </c>
      <c r="B66" s="138" t="s">
        <v>500</v>
      </c>
      <c r="C66" s="145">
        <v>13</v>
      </c>
      <c r="D66" s="145">
        <v>12.14</v>
      </c>
      <c r="E66" s="17"/>
      <c r="F66" s="145">
        <v>0.32</v>
      </c>
      <c r="G66" s="152">
        <f t="shared" si="0"/>
        <v>0.53999999999999937</v>
      </c>
      <c r="I66" s="145">
        <v>0.02</v>
      </c>
      <c r="J66" s="145">
        <v>0.4</v>
      </c>
      <c r="K66" s="17"/>
      <c r="L66" s="17"/>
      <c r="M66" s="17"/>
      <c r="N66" s="17"/>
      <c r="O66" s="145">
        <v>6.8</v>
      </c>
      <c r="P66" s="17"/>
      <c r="Q66" s="145">
        <v>2.83</v>
      </c>
      <c r="R66" s="145">
        <v>0.01</v>
      </c>
      <c r="S66" s="145">
        <v>3.12</v>
      </c>
      <c r="T66" s="145">
        <v>0.16</v>
      </c>
      <c r="U66" s="17"/>
      <c r="V66" s="145">
        <v>0.06</v>
      </c>
      <c r="W66" s="17"/>
      <c r="X66" s="145">
        <v>0.02</v>
      </c>
      <c r="Y66" s="17"/>
      <c r="Z66" s="17"/>
      <c r="AA66" s="145">
        <v>0.42</v>
      </c>
      <c r="AB66" s="17"/>
      <c r="AC66" s="145">
        <v>0.19</v>
      </c>
      <c r="AD66" s="145">
        <v>3.57</v>
      </c>
      <c r="AE66" s="145">
        <v>8.23</v>
      </c>
      <c r="AF66" s="145">
        <v>501.06</v>
      </c>
      <c r="AG66" s="145">
        <v>132.53</v>
      </c>
      <c r="AH66" s="145">
        <v>7.32</v>
      </c>
    </row>
    <row r="67" spans="1:34" x14ac:dyDescent="0.2">
      <c r="A67" s="178" t="str">
        <f>IFERROR(VLOOKUP(B67,'Sector Code Switch'!G:H,2,FALSE),"")</f>
        <v>pulp paper and printing 17T18</v>
      </c>
      <c r="B67" s="138" t="s">
        <v>501</v>
      </c>
      <c r="C67" s="145">
        <v>10.38</v>
      </c>
      <c r="D67" s="145">
        <v>9.91</v>
      </c>
      <c r="E67" s="17"/>
      <c r="F67" s="17"/>
      <c r="G67" s="152">
        <f t="shared" si="0"/>
        <v>0.47000000000000064</v>
      </c>
      <c r="I67" s="145">
        <v>0.44</v>
      </c>
      <c r="J67" s="17"/>
      <c r="K67" s="17"/>
      <c r="L67" s="17"/>
      <c r="M67" s="17"/>
      <c r="N67" s="17"/>
      <c r="O67" s="145">
        <v>16.829999999999998</v>
      </c>
      <c r="P67" s="17"/>
      <c r="Q67" s="145">
        <v>2.06</v>
      </c>
      <c r="R67" s="17"/>
      <c r="S67" s="145">
        <v>1.98</v>
      </c>
      <c r="T67" s="145">
        <v>0.27</v>
      </c>
      <c r="U67" s="17"/>
      <c r="V67" s="145">
        <v>0.02</v>
      </c>
      <c r="W67" s="145">
        <v>0.51</v>
      </c>
      <c r="X67" s="145">
        <v>0.06</v>
      </c>
      <c r="Y67" s="17"/>
      <c r="Z67" s="145">
        <v>11.07</v>
      </c>
      <c r="AA67" s="145">
        <v>0.71</v>
      </c>
      <c r="AB67" s="17"/>
      <c r="AC67" s="145">
        <v>0.14000000000000001</v>
      </c>
      <c r="AD67" s="145">
        <v>3.24</v>
      </c>
      <c r="AE67" s="145">
        <v>95.96</v>
      </c>
      <c r="AF67" s="145">
        <v>107.72</v>
      </c>
      <c r="AG67" s="145">
        <v>85.05</v>
      </c>
      <c r="AH67" s="145">
        <v>5.31</v>
      </c>
    </row>
    <row r="68" spans="1:34" x14ac:dyDescent="0.2">
      <c r="A68" s="178" t="str">
        <f>IFERROR(VLOOKUP(B68,'Sector Code Switch'!G:H,2,FALSE),"")</f>
        <v>refined petroleum and coke 19</v>
      </c>
      <c r="B68" s="138" t="s">
        <v>502</v>
      </c>
      <c r="C68" s="145">
        <v>1902.55</v>
      </c>
      <c r="D68" s="145">
        <v>1138.29</v>
      </c>
      <c r="E68" s="17"/>
      <c r="F68" s="145">
        <v>724.96</v>
      </c>
      <c r="G68" s="152">
        <f t="shared" si="0"/>
        <v>39.299999999999955</v>
      </c>
      <c r="I68" s="145">
        <v>56.52</v>
      </c>
      <c r="J68" s="145">
        <v>196.79</v>
      </c>
      <c r="K68" s="145">
        <v>100.16</v>
      </c>
      <c r="L68" s="145">
        <v>2.88</v>
      </c>
      <c r="M68" s="145">
        <v>2.57</v>
      </c>
      <c r="N68" s="145">
        <v>91.14</v>
      </c>
      <c r="O68" s="145">
        <v>11424.97</v>
      </c>
      <c r="P68" s="145">
        <v>52.25</v>
      </c>
      <c r="Q68" s="145">
        <v>1.19</v>
      </c>
      <c r="R68" s="145">
        <v>0.03</v>
      </c>
      <c r="S68" s="145">
        <v>11.72</v>
      </c>
      <c r="T68" s="145">
        <v>116.66</v>
      </c>
      <c r="U68" s="145">
        <v>1295.31</v>
      </c>
      <c r="V68" s="145">
        <v>241.32</v>
      </c>
      <c r="W68" s="145">
        <v>0.02</v>
      </c>
      <c r="X68" s="145">
        <v>1.05</v>
      </c>
      <c r="Y68" s="145">
        <v>7.88</v>
      </c>
      <c r="Z68" s="145">
        <v>219.55</v>
      </c>
      <c r="AA68" s="145">
        <v>1519.62</v>
      </c>
      <c r="AB68" s="145">
        <v>1660.34</v>
      </c>
      <c r="AC68" s="145">
        <v>6298.03</v>
      </c>
      <c r="AD68" s="145">
        <v>27.44</v>
      </c>
      <c r="AE68" s="145">
        <v>573.79999999999995</v>
      </c>
      <c r="AF68" s="145">
        <v>66461.36</v>
      </c>
      <c r="AG68" s="145">
        <v>1283.3</v>
      </c>
      <c r="AH68" s="145">
        <v>52.1</v>
      </c>
    </row>
    <row r="69" spans="1:34" x14ac:dyDescent="0.2">
      <c r="A69" s="178" t="str">
        <f>IFERROR(VLOOKUP(B69,'Sector Code Switch'!G:H,2,FALSE),"")</f>
        <v>chemicals 20</v>
      </c>
      <c r="B69" s="138" t="s">
        <v>503</v>
      </c>
      <c r="C69" s="145">
        <v>12283.92</v>
      </c>
      <c r="D69" s="145">
        <v>11855.34</v>
      </c>
      <c r="E69" s="17"/>
      <c r="F69" s="145">
        <v>229.71</v>
      </c>
      <c r="G69" s="152">
        <f t="shared" si="0"/>
        <v>198.86999999999992</v>
      </c>
      <c r="I69" s="145">
        <v>4059.94</v>
      </c>
      <c r="J69" s="145">
        <v>90.42</v>
      </c>
      <c r="K69" s="145">
        <v>9.42</v>
      </c>
      <c r="L69" s="145">
        <v>8.58</v>
      </c>
      <c r="M69" s="145">
        <v>13.37</v>
      </c>
      <c r="N69" s="145">
        <v>545.66</v>
      </c>
      <c r="O69" s="145">
        <v>8128.36</v>
      </c>
      <c r="P69" s="145">
        <v>118.23</v>
      </c>
      <c r="Q69" s="145">
        <v>8.7899999999999991</v>
      </c>
      <c r="R69" s="145">
        <v>2</v>
      </c>
      <c r="S69" s="145">
        <v>25.49</v>
      </c>
      <c r="T69" s="145">
        <v>29.78</v>
      </c>
      <c r="U69" s="145">
        <v>4740.74</v>
      </c>
      <c r="V69" s="145">
        <v>1.19</v>
      </c>
      <c r="W69" s="145">
        <v>193.02</v>
      </c>
      <c r="X69" s="145">
        <v>39.65</v>
      </c>
      <c r="Y69" s="145">
        <v>39.06</v>
      </c>
      <c r="Z69" s="145">
        <v>84.9</v>
      </c>
      <c r="AA69" s="145">
        <v>840.3</v>
      </c>
      <c r="AB69" s="145">
        <v>190.42</v>
      </c>
      <c r="AC69" s="145">
        <v>1814.8</v>
      </c>
      <c r="AD69" s="145">
        <v>186.67</v>
      </c>
      <c r="AE69" s="145">
        <v>1715.36</v>
      </c>
      <c r="AF69" s="145">
        <v>166792.84</v>
      </c>
      <c r="AG69" s="145">
        <v>5781.14</v>
      </c>
      <c r="AH69" s="145">
        <v>232.29</v>
      </c>
    </row>
    <row r="70" spans="1:34" x14ac:dyDescent="0.2">
      <c r="A70" s="178">
        <f>IFERROR(VLOOKUP(B70,'Sector Code Switch'!G:H,2,FALSE),"")</f>
        <v>0</v>
      </c>
      <c r="B70" s="138" t="s">
        <v>504</v>
      </c>
      <c r="C70" s="145">
        <v>412.05</v>
      </c>
      <c r="D70" s="145">
        <v>398.55</v>
      </c>
      <c r="E70" s="17"/>
      <c r="F70" s="145">
        <v>3.33</v>
      </c>
      <c r="G70" s="152">
        <f t="shared" si="0"/>
        <v>10.17</v>
      </c>
      <c r="I70" s="145">
        <v>3.46</v>
      </c>
      <c r="J70" s="145">
        <v>0.15</v>
      </c>
      <c r="K70" s="17"/>
      <c r="L70" s="17"/>
      <c r="M70" s="145">
        <v>0.02</v>
      </c>
      <c r="N70" s="145">
        <v>0.01</v>
      </c>
      <c r="O70" s="145">
        <v>9.84</v>
      </c>
      <c r="P70" s="17"/>
      <c r="Q70" s="145">
        <v>2.98</v>
      </c>
      <c r="R70" s="145">
        <v>0.01</v>
      </c>
      <c r="S70" s="145">
        <v>3.76</v>
      </c>
      <c r="T70" s="145">
        <v>1.5</v>
      </c>
      <c r="U70" s="17"/>
      <c r="V70" s="145">
        <v>0.01</v>
      </c>
      <c r="W70" s="145">
        <v>0.03</v>
      </c>
      <c r="X70" s="145">
        <v>0.34</v>
      </c>
      <c r="Y70" s="17"/>
      <c r="Z70" s="17"/>
      <c r="AA70" s="145">
        <v>0.46</v>
      </c>
      <c r="AB70" s="17"/>
      <c r="AC70" s="145">
        <v>0.76</v>
      </c>
      <c r="AD70" s="145">
        <v>7.99</v>
      </c>
      <c r="AE70" s="145">
        <v>81.89</v>
      </c>
      <c r="AF70" s="145">
        <v>11051.26</v>
      </c>
      <c r="AG70" s="145">
        <v>430.45</v>
      </c>
      <c r="AH70" s="145">
        <v>19.899999999999999</v>
      </c>
    </row>
    <row r="71" spans="1:34" x14ac:dyDescent="0.2">
      <c r="A71" s="178" t="str">
        <f>IFERROR(VLOOKUP(B71,'Sector Code Switch'!G:H,2,FALSE),"")</f>
        <v>chemicals 20</v>
      </c>
      <c r="B71" s="138" t="s">
        <v>505</v>
      </c>
      <c r="C71" s="145">
        <v>538.66</v>
      </c>
      <c r="D71" s="145">
        <v>358.56</v>
      </c>
      <c r="E71" s="17"/>
      <c r="F71" s="145">
        <v>4.2699999999999996</v>
      </c>
      <c r="G71" s="152">
        <f t="shared" si="0"/>
        <v>175.82999999999996</v>
      </c>
      <c r="I71" s="145">
        <v>7.0000000000000007E-2</v>
      </c>
      <c r="J71" s="17"/>
      <c r="K71" s="17"/>
      <c r="L71" s="17"/>
      <c r="M71" s="17"/>
      <c r="N71" s="17"/>
      <c r="O71" s="145">
        <v>2.4</v>
      </c>
      <c r="P71" s="17"/>
      <c r="Q71" s="145">
        <v>0.37</v>
      </c>
      <c r="R71" s="145">
        <v>0.02</v>
      </c>
      <c r="S71" s="145">
        <v>1.1100000000000001</v>
      </c>
      <c r="T71" s="145">
        <v>0.63</v>
      </c>
      <c r="U71" s="17"/>
      <c r="V71" s="145">
        <v>0.04</v>
      </c>
      <c r="W71" s="17"/>
      <c r="X71" s="145">
        <v>0.09</v>
      </c>
      <c r="Y71" s="17"/>
      <c r="Z71" s="17"/>
      <c r="AA71" s="145">
        <v>0.09</v>
      </c>
      <c r="AB71" s="17"/>
      <c r="AC71" s="145">
        <v>0.05</v>
      </c>
      <c r="AD71" s="145">
        <v>2.27</v>
      </c>
      <c r="AE71" s="145">
        <v>115.9</v>
      </c>
      <c r="AF71" s="145">
        <v>11070.11</v>
      </c>
      <c r="AG71" s="145">
        <v>450.37</v>
      </c>
      <c r="AH71" s="145">
        <v>14.79</v>
      </c>
    </row>
    <row r="72" spans="1:34" x14ac:dyDescent="0.2">
      <c r="A72" s="178" t="str">
        <f>IFERROR(VLOOKUP(B72,'Sector Code Switch'!G:H,2,FALSE),"")</f>
        <v>rubber and plastic products 22</v>
      </c>
      <c r="B72" s="138" t="s">
        <v>506</v>
      </c>
      <c r="C72" s="145">
        <v>221.87</v>
      </c>
      <c r="D72" s="145">
        <v>199.29</v>
      </c>
      <c r="E72" s="17"/>
      <c r="F72" s="145">
        <v>1.89</v>
      </c>
      <c r="G72" s="152">
        <f t="shared" si="0"/>
        <v>20.690000000000012</v>
      </c>
      <c r="I72" s="145">
        <v>1.98</v>
      </c>
      <c r="J72" s="145">
        <v>0.71</v>
      </c>
      <c r="K72" s="17"/>
      <c r="L72" s="17"/>
      <c r="M72" s="17"/>
      <c r="N72" s="145">
        <v>2.56</v>
      </c>
      <c r="O72" s="145">
        <v>26.63</v>
      </c>
      <c r="P72" s="145">
        <v>0.05</v>
      </c>
      <c r="Q72" s="145">
        <v>5.92</v>
      </c>
      <c r="R72" s="145">
        <v>0.05</v>
      </c>
      <c r="S72" s="145">
        <v>7.69</v>
      </c>
      <c r="T72" s="145">
        <v>2.21</v>
      </c>
      <c r="U72" s="17"/>
      <c r="V72" s="145">
        <v>0.54</v>
      </c>
      <c r="W72" s="145">
        <v>1.26</v>
      </c>
      <c r="X72" s="145">
        <v>0.5</v>
      </c>
      <c r="Y72" s="145">
        <v>2.89</v>
      </c>
      <c r="Z72" s="17"/>
      <c r="AA72" s="145">
        <v>2.5499999999999998</v>
      </c>
      <c r="AB72" s="145">
        <v>0.01</v>
      </c>
      <c r="AC72" s="145">
        <v>2.98</v>
      </c>
      <c r="AD72" s="145">
        <v>8.2799999999999994</v>
      </c>
      <c r="AE72" s="145">
        <v>76.83</v>
      </c>
      <c r="AF72" s="145">
        <v>3125.94</v>
      </c>
      <c r="AG72" s="145">
        <v>1480.76</v>
      </c>
      <c r="AH72" s="145">
        <v>13.85</v>
      </c>
    </row>
    <row r="73" spans="1:34" x14ac:dyDescent="0.2">
      <c r="A73" s="178" t="str">
        <f>IFERROR(VLOOKUP(B73,'Sector Code Switch'!G:H,2,FALSE),"")</f>
        <v>glass and glass products 231</v>
      </c>
      <c r="B73" s="138" t="s">
        <v>507</v>
      </c>
      <c r="C73" s="145">
        <v>24112.5</v>
      </c>
      <c r="D73" s="145">
        <v>14089.42</v>
      </c>
      <c r="E73" s="17"/>
      <c r="F73" s="145">
        <v>9828.51</v>
      </c>
      <c r="G73" s="152">
        <f t="shared" si="0"/>
        <v>194.56999999999971</v>
      </c>
      <c r="I73" s="145">
        <v>1463.15</v>
      </c>
      <c r="J73" s="145">
        <v>38.270000000000003</v>
      </c>
      <c r="K73" s="145">
        <v>46.12</v>
      </c>
      <c r="L73" s="145">
        <v>9.44</v>
      </c>
      <c r="M73" s="145">
        <v>8.48</v>
      </c>
      <c r="N73" s="145">
        <v>16.559999999999999</v>
      </c>
      <c r="O73" s="145">
        <v>3221.74</v>
      </c>
      <c r="P73" s="145">
        <v>0.37</v>
      </c>
      <c r="Q73" s="145">
        <v>12.92</v>
      </c>
      <c r="R73" s="145">
        <v>0.53</v>
      </c>
      <c r="S73" s="145">
        <v>232.27</v>
      </c>
      <c r="T73" s="145">
        <v>58.29</v>
      </c>
      <c r="U73" s="17"/>
      <c r="V73" s="145">
        <v>0.79</v>
      </c>
      <c r="W73" s="145">
        <v>0.89</v>
      </c>
      <c r="X73" s="145">
        <v>0.26</v>
      </c>
      <c r="Y73" s="145">
        <v>280.82</v>
      </c>
      <c r="Z73" s="145">
        <v>2564.62</v>
      </c>
      <c r="AA73" s="145">
        <v>54.47</v>
      </c>
      <c r="AB73" s="145">
        <v>0.08</v>
      </c>
      <c r="AC73" s="145">
        <v>15.45</v>
      </c>
      <c r="AD73" s="145">
        <v>42.44</v>
      </c>
      <c r="AE73" s="145">
        <v>1332.74</v>
      </c>
      <c r="AF73" s="145">
        <v>4785.7299999999996</v>
      </c>
      <c r="AG73" s="145">
        <v>3929.53</v>
      </c>
      <c r="AH73" s="145">
        <v>83.03</v>
      </c>
    </row>
    <row r="74" spans="1:34" x14ac:dyDescent="0.2">
      <c r="A74" s="178" t="str">
        <f>IFERROR(VLOOKUP(B74,'Sector Code Switch'!G:H,2,FALSE),"")</f>
        <v>iron and steel 241</v>
      </c>
      <c r="B74" s="138" t="s">
        <v>508</v>
      </c>
      <c r="C74" s="145">
        <v>9801.5499999999993</v>
      </c>
      <c r="D74" s="145">
        <v>8804.84</v>
      </c>
      <c r="E74" s="17"/>
      <c r="F74" s="145">
        <v>884.1</v>
      </c>
      <c r="G74" s="152">
        <f t="shared" si="0"/>
        <v>112.6099999999991</v>
      </c>
      <c r="I74" s="145">
        <v>40335.4</v>
      </c>
      <c r="J74" s="145">
        <v>353.69</v>
      </c>
      <c r="K74" s="145">
        <v>8350.98</v>
      </c>
      <c r="L74" s="145">
        <v>622.16</v>
      </c>
      <c r="M74" s="145">
        <v>1.57</v>
      </c>
      <c r="N74" s="145">
        <v>329.03</v>
      </c>
      <c r="O74" s="145">
        <v>76.53</v>
      </c>
      <c r="P74" s="17"/>
      <c r="Q74" s="145">
        <v>2.5</v>
      </c>
      <c r="R74" s="145">
        <v>0.02</v>
      </c>
      <c r="S74" s="145">
        <v>40.950000000000003</v>
      </c>
      <c r="T74" s="145">
        <v>0.27</v>
      </c>
      <c r="U74" s="17"/>
      <c r="V74" s="145">
        <v>1.29</v>
      </c>
      <c r="W74" s="145">
        <v>0.01</v>
      </c>
      <c r="X74" s="17"/>
      <c r="Y74" s="17"/>
      <c r="Z74" s="145">
        <v>21.3</v>
      </c>
      <c r="AA74" s="145">
        <v>8.85</v>
      </c>
      <c r="AB74" s="145">
        <v>0.92</v>
      </c>
      <c r="AC74" s="145">
        <v>0.4</v>
      </c>
      <c r="AD74" s="145">
        <v>48.3</v>
      </c>
      <c r="AE74" s="145">
        <v>691.75</v>
      </c>
      <c r="AF74" s="145">
        <v>18749.02</v>
      </c>
      <c r="AG74" s="145">
        <v>6785.56</v>
      </c>
      <c r="AH74" s="145">
        <v>47.29</v>
      </c>
    </row>
    <row r="75" spans="1:34" x14ac:dyDescent="0.2">
      <c r="A75" s="178" t="str">
        <f>IFERROR(VLOOKUP(B75,'Sector Code Switch'!G:H,2,FALSE),"")</f>
        <v>other metals 242</v>
      </c>
      <c r="B75" s="138" t="s">
        <v>509</v>
      </c>
      <c r="C75" s="145">
        <v>2309.0300000000002</v>
      </c>
      <c r="D75" s="145">
        <v>2019.58</v>
      </c>
      <c r="E75" s="17"/>
      <c r="F75" s="145">
        <v>280.49</v>
      </c>
      <c r="G75" s="152">
        <f t="shared" si="0"/>
        <v>8.9600000000002638</v>
      </c>
      <c r="I75" s="145">
        <v>399.66</v>
      </c>
      <c r="J75" s="145">
        <v>23.62</v>
      </c>
      <c r="K75" s="17"/>
      <c r="L75" s="145">
        <v>1.85</v>
      </c>
      <c r="M75" s="145">
        <v>68.75</v>
      </c>
      <c r="N75" s="145">
        <v>9.7899999999999991</v>
      </c>
      <c r="O75" s="145">
        <v>318.82</v>
      </c>
      <c r="P75" s="145">
        <v>0.21</v>
      </c>
      <c r="Q75" s="145">
        <v>2.48</v>
      </c>
      <c r="R75" s="145">
        <v>0.37</v>
      </c>
      <c r="S75" s="145">
        <v>24.24</v>
      </c>
      <c r="T75" s="145">
        <v>7.72</v>
      </c>
      <c r="U75" s="17"/>
      <c r="V75" s="145">
        <v>0.48</v>
      </c>
      <c r="W75" s="145">
        <v>0.01</v>
      </c>
      <c r="X75" s="145">
        <v>0.1</v>
      </c>
      <c r="Y75" s="145">
        <v>15.7</v>
      </c>
      <c r="Z75" s="145">
        <v>257.88</v>
      </c>
      <c r="AA75" s="145">
        <v>2.77</v>
      </c>
      <c r="AB75" s="17"/>
      <c r="AC75" s="145">
        <v>6.86</v>
      </c>
      <c r="AD75" s="145">
        <v>21.89</v>
      </c>
      <c r="AE75" s="145">
        <v>219.18</v>
      </c>
      <c r="AF75" s="145">
        <v>21665.46</v>
      </c>
      <c r="AG75" s="145">
        <v>7132.92</v>
      </c>
      <c r="AH75" s="145">
        <v>7.08</v>
      </c>
    </row>
    <row r="76" spans="1:34" x14ac:dyDescent="0.2">
      <c r="A76" s="178" t="str">
        <f>IFERROR(VLOOKUP(B76,'Sector Code Switch'!G:H,2,FALSE),"")</f>
        <v>metal products except machinery and vehicles 25</v>
      </c>
      <c r="B76" s="138" t="s">
        <v>510</v>
      </c>
      <c r="C76" s="145">
        <v>242.3</v>
      </c>
      <c r="D76" s="145">
        <v>189.96</v>
      </c>
      <c r="E76" s="17"/>
      <c r="F76" s="145">
        <v>51.18</v>
      </c>
      <c r="G76" s="152">
        <f t="shared" si="0"/>
        <v>1.1600000000000037</v>
      </c>
      <c r="I76" s="145">
        <v>589.1</v>
      </c>
      <c r="J76" s="145">
        <v>3.21</v>
      </c>
      <c r="K76" s="145">
        <v>94.58</v>
      </c>
      <c r="L76" s="145">
        <v>3.04</v>
      </c>
      <c r="M76" s="145">
        <v>0.63</v>
      </c>
      <c r="N76" s="145">
        <v>3.01</v>
      </c>
      <c r="O76" s="145">
        <v>29.43</v>
      </c>
      <c r="P76" s="17"/>
      <c r="Q76" s="145">
        <v>8.24</v>
      </c>
      <c r="R76" s="145">
        <v>0.3</v>
      </c>
      <c r="S76" s="145">
        <v>13.11</v>
      </c>
      <c r="T76" s="145">
        <v>0.75</v>
      </c>
      <c r="U76" s="17"/>
      <c r="V76" s="145">
        <v>0.66</v>
      </c>
      <c r="W76" s="145">
        <v>0.03</v>
      </c>
      <c r="X76" s="145">
        <v>0.02</v>
      </c>
      <c r="Y76" s="145">
        <v>0.19</v>
      </c>
      <c r="Z76" s="17"/>
      <c r="AA76" s="145">
        <v>5.59</v>
      </c>
      <c r="AB76" s="17"/>
      <c r="AC76" s="145">
        <v>0.53</v>
      </c>
      <c r="AD76" s="145">
        <v>13.52</v>
      </c>
      <c r="AE76" s="145">
        <v>439.91</v>
      </c>
      <c r="AF76" s="145">
        <v>629.6</v>
      </c>
      <c r="AG76" s="145">
        <v>1551.86</v>
      </c>
      <c r="AH76" s="145">
        <v>4.6399999999999997</v>
      </c>
    </row>
    <row r="77" spans="1:34" x14ac:dyDescent="0.2">
      <c r="A77" s="178" t="str">
        <f>IFERROR(VLOOKUP(B77,'Sector Code Switch'!G:H,2,FALSE),"")</f>
        <v>other manufacturing 31T33</v>
      </c>
      <c r="B77" s="138" t="s">
        <v>511</v>
      </c>
      <c r="C77" s="145">
        <v>14.31</v>
      </c>
      <c r="D77" s="145">
        <v>12.55</v>
      </c>
      <c r="E77" s="17"/>
      <c r="F77" s="145">
        <v>0.47</v>
      </c>
      <c r="G77" s="152">
        <f t="shared" si="0"/>
        <v>1.2899999999999998</v>
      </c>
      <c r="I77" s="145">
        <v>412.08</v>
      </c>
      <c r="J77" s="145">
        <v>1.17</v>
      </c>
      <c r="K77" s="145">
        <v>0.24</v>
      </c>
      <c r="L77" s="145">
        <v>0.37</v>
      </c>
      <c r="M77" s="17"/>
      <c r="N77" s="17"/>
      <c r="O77" s="145">
        <v>35.56</v>
      </c>
      <c r="P77" s="17"/>
      <c r="Q77" s="145">
        <v>10.88</v>
      </c>
      <c r="R77" s="145">
        <v>1.44</v>
      </c>
      <c r="S77" s="145">
        <v>14.68</v>
      </c>
      <c r="T77" s="145">
        <v>0.45</v>
      </c>
      <c r="U77" s="145">
        <v>0.03</v>
      </c>
      <c r="V77" s="145">
        <v>3.6</v>
      </c>
      <c r="W77" s="145">
        <v>0.14000000000000001</v>
      </c>
      <c r="X77" s="145">
        <v>0.04</v>
      </c>
      <c r="Y77" s="17"/>
      <c r="Z77" s="17"/>
      <c r="AA77" s="145">
        <v>2.77</v>
      </c>
      <c r="AB77" s="17"/>
      <c r="AC77" s="145">
        <v>1.53</v>
      </c>
      <c r="AD77" s="145">
        <v>10.43</v>
      </c>
      <c r="AE77" s="145">
        <v>84.84</v>
      </c>
      <c r="AF77" s="145">
        <v>351.42</v>
      </c>
      <c r="AG77" s="145">
        <v>1077.47</v>
      </c>
      <c r="AH77" s="145">
        <v>5.0599999999999996</v>
      </c>
    </row>
    <row r="78" spans="1:34" x14ac:dyDescent="0.2">
      <c r="A78" s="178" t="str">
        <f>IFERROR(VLOOKUP(B78,'Sector Code Switch'!G:H,2,FALSE),"")</f>
        <v>cement and other nonmetallic minerals 239</v>
      </c>
      <c r="B78" s="138" t="s">
        <v>512</v>
      </c>
      <c r="C78" s="145">
        <v>10.65</v>
      </c>
      <c r="D78" s="145">
        <v>4.08</v>
      </c>
      <c r="E78" s="17"/>
      <c r="F78" s="17"/>
      <c r="G78" s="152">
        <f t="shared" si="0"/>
        <v>6.57</v>
      </c>
      <c r="I78" s="17"/>
      <c r="J78" s="145">
        <v>0.33</v>
      </c>
      <c r="K78" s="145">
        <v>3.73</v>
      </c>
      <c r="L78" s="17"/>
      <c r="M78" s="145">
        <v>0.5</v>
      </c>
      <c r="N78" s="145">
        <v>2.77</v>
      </c>
      <c r="O78" s="145">
        <v>35.42</v>
      </c>
      <c r="P78" s="145">
        <v>0.01</v>
      </c>
      <c r="Q78" s="145">
        <v>8.3000000000000007</v>
      </c>
      <c r="R78" s="145">
        <v>0.88</v>
      </c>
      <c r="S78" s="145">
        <v>15.01</v>
      </c>
      <c r="T78" s="145">
        <v>0.38</v>
      </c>
      <c r="U78" s="17"/>
      <c r="V78" s="145">
        <v>3.69</v>
      </c>
      <c r="W78" s="145">
        <v>0.03</v>
      </c>
      <c r="X78" s="145">
        <v>0.04</v>
      </c>
      <c r="Y78" s="17"/>
      <c r="Z78" s="17"/>
      <c r="AA78" s="145">
        <v>3.92</v>
      </c>
      <c r="AB78" s="17"/>
      <c r="AC78" s="145">
        <v>3.16</v>
      </c>
      <c r="AD78" s="145">
        <v>5.28</v>
      </c>
      <c r="AE78" s="145">
        <v>93.55</v>
      </c>
      <c r="AF78" s="145">
        <v>833.26</v>
      </c>
      <c r="AG78" s="145">
        <v>498.54</v>
      </c>
      <c r="AH78" s="145">
        <v>4.3499999999999996</v>
      </c>
    </row>
    <row r="79" spans="1:34" x14ac:dyDescent="0.2">
      <c r="A79" s="178" t="str">
        <f>IFERROR(VLOOKUP(B79,'Sector Code Switch'!G:H,2,FALSE),"")</f>
        <v>road vehicles 29</v>
      </c>
      <c r="B79" s="138" t="s">
        <v>513</v>
      </c>
      <c r="C79" s="145">
        <v>16.78</v>
      </c>
      <c r="D79" s="145">
        <v>15.73</v>
      </c>
      <c r="E79" s="17"/>
      <c r="F79" s="145">
        <v>0.06</v>
      </c>
      <c r="G79" s="152">
        <f t="shared" si="0"/>
        <v>0.99000000000000066</v>
      </c>
      <c r="I79" s="145">
        <v>11.23</v>
      </c>
      <c r="J79" s="145">
        <v>0.06</v>
      </c>
      <c r="K79" s="145">
        <v>0.01</v>
      </c>
      <c r="L79" s="145">
        <v>0.01</v>
      </c>
      <c r="M79" s="145">
        <v>0.16</v>
      </c>
      <c r="N79" s="17"/>
      <c r="O79" s="145">
        <v>41.86</v>
      </c>
      <c r="P79" s="145">
        <v>0.01</v>
      </c>
      <c r="Q79" s="145">
        <v>13.62</v>
      </c>
      <c r="R79" s="145">
        <v>0.24</v>
      </c>
      <c r="S79" s="145">
        <v>16.329999999999998</v>
      </c>
      <c r="T79" s="145">
        <v>0.17</v>
      </c>
      <c r="U79" s="145">
        <v>0.01</v>
      </c>
      <c r="V79" s="145">
        <v>8.36</v>
      </c>
      <c r="W79" s="145">
        <v>0.01</v>
      </c>
      <c r="X79" s="145">
        <v>0.12</v>
      </c>
      <c r="Y79" s="145">
        <v>0.01</v>
      </c>
      <c r="Z79" s="17"/>
      <c r="AA79" s="145">
        <v>1.6</v>
      </c>
      <c r="AB79" s="17"/>
      <c r="AC79" s="145">
        <v>1.38</v>
      </c>
      <c r="AD79" s="145">
        <v>6.88</v>
      </c>
      <c r="AE79" s="145">
        <v>159.38</v>
      </c>
      <c r="AF79" s="145">
        <v>2612.21</v>
      </c>
      <c r="AG79" s="145">
        <v>1182.79</v>
      </c>
      <c r="AH79" s="145">
        <v>2.3199999999999998</v>
      </c>
    </row>
    <row r="80" spans="1:34" x14ac:dyDescent="0.2">
      <c r="A80" s="178" t="str">
        <f>IFERROR(VLOOKUP(B80,'Sector Code Switch'!G:H,2,FALSE),"")</f>
        <v>nonroad vehicles 30</v>
      </c>
      <c r="B80" s="138" t="s">
        <v>514</v>
      </c>
      <c r="C80" s="145">
        <v>35.24</v>
      </c>
      <c r="D80" s="145">
        <v>14.97</v>
      </c>
      <c r="E80" s="17"/>
      <c r="F80" s="145">
        <v>20.27</v>
      </c>
      <c r="G80" s="152"/>
      <c r="I80" s="145">
        <v>0.4</v>
      </c>
      <c r="J80" s="145">
        <v>0.24</v>
      </c>
      <c r="K80" s="17"/>
      <c r="L80" s="17"/>
      <c r="M80" s="17"/>
      <c r="N80" s="17"/>
      <c r="O80" s="145">
        <v>14.83</v>
      </c>
      <c r="P80" s="17"/>
      <c r="Q80" s="145">
        <v>2.71</v>
      </c>
      <c r="R80" s="145">
        <v>1.3</v>
      </c>
      <c r="S80" s="145">
        <v>7.59</v>
      </c>
      <c r="T80" s="145">
        <v>0.98</v>
      </c>
      <c r="U80" s="17"/>
      <c r="V80" s="145">
        <v>0.34</v>
      </c>
      <c r="W80" s="145">
        <v>0.22</v>
      </c>
      <c r="X80" s="145">
        <v>0.03</v>
      </c>
      <c r="Y80" s="17"/>
      <c r="Z80" s="17"/>
      <c r="AA80" s="145">
        <v>1.31</v>
      </c>
      <c r="AB80" s="17"/>
      <c r="AC80" s="145">
        <v>0.33</v>
      </c>
      <c r="AD80" s="145">
        <v>4.99</v>
      </c>
      <c r="AE80" s="145">
        <v>127.43</v>
      </c>
      <c r="AF80" s="145">
        <v>592.46</v>
      </c>
      <c r="AG80" s="145">
        <v>159.76</v>
      </c>
      <c r="AH80" s="145">
        <v>0.24</v>
      </c>
    </row>
    <row r="81" spans="1:34" x14ac:dyDescent="0.2">
      <c r="A81" s="178" t="str">
        <f>IFERROR(VLOOKUP(B81,'Sector Code Switch'!G:H,2,FALSE),"")</f>
        <v>appliances and electrical equipment 27</v>
      </c>
      <c r="B81" s="138" t="s">
        <v>515</v>
      </c>
      <c r="C81" s="145">
        <v>10.44</v>
      </c>
      <c r="D81" s="145">
        <v>10.44</v>
      </c>
      <c r="E81" s="17"/>
      <c r="F81" s="17"/>
      <c r="G81" s="152"/>
      <c r="I81" s="145">
        <v>0.7</v>
      </c>
      <c r="J81" s="17"/>
      <c r="K81" s="17"/>
      <c r="L81" s="17"/>
      <c r="M81" s="145">
        <v>0.01</v>
      </c>
      <c r="N81" s="17"/>
      <c r="O81" s="145">
        <v>24.36</v>
      </c>
      <c r="P81" s="17"/>
      <c r="Q81" s="145">
        <v>10.26</v>
      </c>
      <c r="R81" s="145">
        <v>0.12</v>
      </c>
      <c r="S81" s="145">
        <v>6.49</v>
      </c>
      <c r="T81" s="145">
        <v>1.19</v>
      </c>
      <c r="U81" s="17"/>
      <c r="V81" s="145">
        <v>1.89</v>
      </c>
      <c r="W81" s="145">
        <v>0.14000000000000001</v>
      </c>
      <c r="X81" s="145">
        <v>0.09</v>
      </c>
      <c r="Y81" s="145">
        <v>0.04</v>
      </c>
      <c r="Z81" s="145">
        <v>0.31</v>
      </c>
      <c r="AA81" s="145">
        <v>2.66</v>
      </c>
      <c r="AB81" s="17"/>
      <c r="AC81" s="145">
        <v>1.1599999999999999</v>
      </c>
      <c r="AD81" s="145">
        <v>3.44</v>
      </c>
      <c r="AE81" s="145">
        <v>87.73</v>
      </c>
      <c r="AF81" s="145">
        <v>1397.41</v>
      </c>
      <c r="AG81" s="145">
        <v>942.86</v>
      </c>
      <c r="AH81" s="145">
        <v>4.76</v>
      </c>
    </row>
    <row r="82" spans="1:34" x14ac:dyDescent="0.2">
      <c r="A82" s="178" t="str">
        <f>IFERROR(VLOOKUP(B82,'Sector Code Switch'!G:H,2,FALSE),"")</f>
        <v>computers and electronics 26</v>
      </c>
      <c r="B82" s="138" t="s">
        <v>516</v>
      </c>
      <c r="C82" s="145">
        <v>15.82</v>
      </c>
      <c r="D82" s="145">
        <v>14.94</v>
      </c>
      <c r="E82" s="17"/>
      <c r="F82" s="145">
        <v>0.87</v>
      </c>
      <c r="G82" s="152">
        <f t="shared" si="0"/>
        <v>1.0000000000000786E-2</v>
      </c>
      <c r="I82" s="145">
        <v>0.02</v>
      </c>
      <c r="J82" s="145">
        <v>0.05</v>
      </c>
      <c r="K82" s="145">
        <v>0.01</v>
      </c>
      <c r="L82" s="17"/>
      <c r="M82" s="17"/>
      <c r="N82" s="17"/>
      <c r="O82" s="145">
        <v>12.54</v>
      </c>
      <c r="P82" s="17"/>
      <c r="Q82" s="145">
        <v>6.29</v>
      </c>
      <c r="R82" s="145">
        <v>0.02</v>
      </c>
      <c r="S82" s="145">
        <v>3.52</v>
      </c>
      <c r="T82" s="145">
        <v>0.26</v>
      </c>
      <c r="U82" s="17"/>
      <c r="V82" s="145">
        <v>0.32</v>
      </c>
      <c r="W82" s="145">
        <v>0.01</v>
      </c>
      <c r="X82" s="145">
        <v>0.03</v>
      </c>
      <c r="Y82" s="17"/>
      <c r="Z82" s="17"/>
      <c r="AA82" s="145">
        <v>1.54</v>
      </c>
      <c r="AB82" s="17"/>
      <c r="AC82" s="145">
        <v>0.54</v>
      </c>
      <c r="AD82" s="145">
        <v>12.48</v>
      </c>
      <c r="AE82" s="145">
        <v>113.38</v>
      </c>
      <c r="AF82" s="145">
        <v>1255.3399999999999</v>
      </c>
      <c r="AG82" s="145">
        <v>1570.61</v>
      </c>
      <c r="AH82" s="145">
        <v>2.87</v>
      </c>
    </row>
    <row r="83" spans="1:34" x14ac:dyDescent="0.2">
      <c r="A83" s="178" t="str">
        <f>IFERROR(VLOOKUP(B83,'Sector Code Switch'!G:H,2,FALSE),"")</f>
        <v>computers and electronics 26</v>
      </c>
      <c r="B83" s="138" t="s">
        <v>517</v>
      </c>
      <c r="C83" s="145">
        <v>2.06</v>
      </c>
      <c r="D83" s="145">
        <v>2.06</v>
      </c>
      <c r="E83" s="17"/>
      <c r="F83" s="17"/>
      <c r="G83" s="152"/>
      <c r="I83" s="17"/>
      <c r="J83" s="17"/>
      <c r="K83" s="17"/>
      <c r="L83" s="17"/>
      <c r="M83" s="17"/>
      <c r="N83" s="17"/>
      <c r="O83" s="145">
        <v>3.83</v>
      </c>
      <c r="P83" s="17"/>
      <c r="Q83" s="145">
        <v>2.65</v>
      </c>
      <c r="R83" s="145">
        <v>0.04</v>
      </c>
      <c r="S83" s="145">
        <v>0.7</v>
      </c>
      <c r="T83" s="145">
        <v>7.0000000000000007E-2</v>
      </c>
      <c r="U83" s="17"/>
      <c r="V83" s="145">
        <v>0.08</v>
      </c>
      <c r="W83" s="145">
        <v>0.06</v>
      </c>
      <c r="X83" s="17"/>
      <c r="Y83" s="17"/>
      <c r="Z83" s="17"/>
      <c r="AA83" s="145">
        <v>0.09</v>
      </c>
      <c r="AB83" s="17"/>
      <c r="AC83" s="145">
        <v>0.13</v>
      </c>
      <c r="AD83" s="145">
        <v>0.52</v>
      </c>
      <c r="AE83" s="145">
        <v>2.71</v>
      </c>
      <c r="AF83" s="145">
        <v>68.260000000000005</v>
      </c>
      <c r="AG83" s="145">
        <v>77.23</v>
      </c>
      <c r="AH83" s="145">
        <v>1.21</v>
      </c>
    </row>
    <row r="84" spans="1:34" x14ac:dyDescent="0.2">
      <c r="A84" s="178" t="str">
        <f>IFERROR(VLOOKUP(B84,'Sector Code Switch'!G:H,2,FALSE),"")</f>
        <v>other machinery 28</v>
      </c>
      <c r="B84" s="138" t="s">
        <v>518</v>
      </c>
      <c r="C84" s="145">
        <v>2.89</v>
      </c>
      <c r="D84" s="145">
        <v>2.84</v>
      </c>
      <c r="E84" s="17"/>
      <c r="F84" s="17"/>
      <c r="G84" s="152">
        <f t="shared" si="0"/>
        <v>5.0000000000000266E-2</v>
      </c>
      <c r="I84" s="145">
        <v>0.06</v>
      </c>
      <c r="J84" s="17"/>
      <c r="K84" s="145">
        <v>0.69</v>
      </c>
      <c r="L84" s="17"/>
      <c r="M84" s="17"/>
      <c r="N84" s="17"/>
      <c r="O84" s="145">
        <v>4.3899999999999997</v>
      </c>
      <c r="P84" s="17"/>
      <c r="Q84" s="145">
        <v>0.45</v>
      </c>
      <c r="R84" s="145">
        <v>0.09</v>
      </c>
      <c r="S84" s="145">
        <v>0.83</v>
      </c>
      <c r="T84" s="17"/>
      <c r="U84" s="17"/>
      <c r="V84" s="145">
        <v>0.01</v>
      </c>
      <c r="W84" s="145">
        <v>7.0000000000000007E-2</v>
      </c>
      <c r="X84" s="17"/>
      <c r="Y84" s="17"/>
      <c r="Z84" s="17"/>
      <c r="AA84" s="145">
        <v>2.94</v>
      </c>
      <c r="AB84" s="17"/>
      <c r="AC84" s="17"/>
      <c r="AD84" s="145">
        <v>0.05</v>
      </c>
      <c r="AE84" s="145">
        <v>29.85</v>
      </c>
      <c r="AF84" s="145">
        <v>82.84</v>
      </c>
      <c r="AG84" s="145">
        <v>600.70000000000005</v>
      </c>
      <c r="AH84" s="145">
        <v>0.76</v>
      </c>
    </row>
    <row r="85" spans="1:34" x14ac:dyDescent="0.2">
      <c r="A85" s="178" t="str">
        <f>IFERROR(VLOOKUP(B85,'Sector Code Switch'!G:H,2,FALSE),"")</f>
        <v>water and waste 36T39</v>
      </c>
      <c r="B85" s="138" t="s">
        <v>519</v>
      </c>
      <c r="C85" s="145">
        <v>316.37</v>
      </c>
      <c r="D85" s="145">
        <v>77.459999999999994</v>
      </c>
      <c r="E85" s="17"/>
      <c r="F85" s="145">
        <v>234.19</v>
      </c>
      <c r="G85" s="152">
        <f t="shared" si="0"/>
        <v>4.7200000000000273</v>
      </c>
      <c r="I85" s="145">
        <v>68.849999999999994</v>
      </c>
      <c r="J85" s="145">
        <v>1.1399999999999999</v>
      </c>
      <c r="K85" s="145">
        <v>10.96</v>
      </c>
      <c r="L85" s="145">
        <v>1.7</v>
      </c>
      <c r="M85" s="17"/>
      <c r="N85" s="145">
        <v>0.6</v>
      </c>
      <c r="O85" s="145">
        <v>8.02</v>
      </c>
      <c r="P85" s="17"/>
      <c r="Q85" s="145">
        <v>0.24</v>
      </c>
      <c r="R85" s="145">
        <v>0.01</v>
      </c>
      <c r="S85" s="145">
        <v>4.09</v>
      </c>
      <c r="T85" s="145">
        <v>0.65</v>
      </c>
      <c r="U85" s="17"/>
      <c r="V85" s="145">
        <v>0.02</v>
      </c>
      <c r="W85" s="17"/>
      <c r="X85" s="17"/>
      <c r="Y85" s="17"/>
      <c r="Z85" s="145">
        <v>2.73</v>
      </c>
      <c r="AA85" s="145">
        <v>0.26</v>
      </c>
      <c r="AB85" s="17"/>
      <c r="AC85" s="145">
        <v>0.03</v>
      </c>
      <c r="AD85" s="145">
        <v>2.91</v>
      </c>
      <c r="AE85" s="145">
        <v>95.12</v>
      </c>
      <c r="AF85" s="145">
        <v>39.840000000000003</v>
      </c>
      <c r="AG85" s="145">
        <v>67.099999999999994</v>
      </c>
      <c r="AH85" s="145">
        <v>6</v>
      </c>
    </row>
    <row r="86" spans="1:34" x14ac:dyDescent="0.2">
      <c r="A86" s="178" t="str">
        <f>IFERROR(VLOOKUP(B86,'Sector Code Switch'!G:H,2,FALSE),"")</f>
        <v>other machinery 28</v>
      </c>
      <c r="B86" s="138" t="s">
        <v>520</v>
      </c>
      <c r="C86" s="145">
        <v>1.18</v>
      </c>
      <c r="D86" s="145">
        <v>1.18</v>
      </c>
      <c r="E86" s="17"/>
      <c r="F86" s="17"/>
      <c r="G86" s="152"/>
      <c r="I86" s="17"/>
      <c r="J86" s="145">
        <v>0.06</v>
      </c>
      <c r="K86" s="17"/>
      <c r="L86" s="17"/>
      <c r="M86" s="145">
        <v>0.01</v>
      </c>
      <c r="N86" s="17"/>
      <c r="O86" s="145">
        <v>6.09</v>
      </c>
      <c r="P86" s="17"/>
      <c r="Q86" s="145">
        <v>0.42</v>
      </c>
      <c r="R86" s="145">
        <v>0.79</v>
      </c>
      <c r="S86" s="145">
        <v>4.59</v>
      </c>
      <c r="T86" s="145">
        <v>0.17</v>
      </c>
      <c r="U86" s="17"/>
      <c r="V86" s="145">
        <v>0.1</v>
      </c>
      <c r="W86" s="17"/>
      <c r="X86" s="17"/>
      <c r="Y86" s="17"/>
      <c r="Z86" s="17"/>
      <c r="AA86" s="145">
        <v>0.02</v>
      </c>
      <c r="AB86" s="17"/>
      <c r="AC86" s="17"/>
      <c r="AD86" s="145">
        <v>0.23</v>
      </c>
      <c r="AE86" s="145">
        <v>2.91</v>
      </c>
      <c r="AF86" s="145">
        <v>28.9</v>
      </c>
      <c r="AG86" s="145">
        <v>14.84</v>
      </c>
      <c r="AH86" s="17"/>
    </row>
    <row r="87" spans="1:34" x14ac:dyDescent="0.2">
      <c r="A87" s="178" t="str">
        <f>IFERROR(VLOOKUP(B87,'Sector Code Switch'!G:H,2,FALSE),"")</f>
        <v/>
      </c>
      <c r="B87" s="137" t="s">
        <v>521</v>
      </c>
      <c r="C87" s="145">
        <v>614.42999999999995</v>
      </c>
      <c r="D87" s="145">
        <v>600.71</v>
      </c>
      <c r="E87" s="17"/>
      <c r="F87" s="145">
        <v>0.98</v>
      </c>
      <c r="G87" s="152">
        <f t="shared" si="0"/>
        <v>12.739999999999913</v>
      </c>
      <c r="I87" s="145">
        <v>100.48</v>
      </c>
      <c r="J87" s="145">
        <v>1.77</v>
      </c>
      <c r="K87" s="145">
        <v>1.77</v>
      </c>
      <c r="L87" s="17"/>
      <c r="M87" s="145">
        <v>0.28000000000000003</v>
      </c>
      <c r="N87" s="145">
        <v>0.25</v>
      </c>
      <c r="O87" s="145">
        <v>41.14</v>
      </c>
      <c r="P87" s="145">
        <v>0.19</v>
      </c>
      <c r="Q87" s="145">
        <v>17.670000000000002</v>
      </c>
      <c r="R87" s="17"/>
      <c r="S87" s="145">
        <v>20.49</v>
      </c>
      <c r="T87" s="145">
        <v>0.78</v>
      </c>
      <c r="U87" s="17"/>
      <c r="V87" s="145">
        <v>0.35</v>
      </c>
      <c r="W87" s="145">
        <v>0.02</v>
      </c>
      <c r="X87" s="17"/>
      <c r="Y87" s="17"/>
      <c r="Z87" s="145">
        <v>0.01</v>
      </c>
      <c r="AA87" s="145">
        <v>0.23</v>
      </c>
      <c r="AB87" s="145">
        <v>1.17</v>
      </c>
      <c r="AC87" s="145">
        <v>0.22</v>
      </c>
      <c r="AD87" s="145">
        <v>6.83</v>
      </c>
      <c r="AE87" s="145">
        <v>67.150000000000006</v>
      </c>
      <c r="AF87" s="145">
        <v>14355.08</v>
      </c>
      <c r="AG87" s="145">
        <v>6700.59</v>
      </c>
      <c r="AH87" s="145">
        <v>9.6199999999999992</v>
      </c>
    </row>
    <row r="88" spans="1:34" x14ac:dyDescent="0.2">
      <c r="A88" s="178">
        <f>IFERROR(VLOOKUP(B88,'Sector Code Switch'!G:H,2,FALSE),"")</f>
        <v>0</v>
      </c>
      <c r="B88" s="138" t="s">
        <v>522</v>
      </c>
      <c r="C88" s="145">
        <v>425.55</v>
      </c>
      <c r="D88" s="145">
        <v>411.87</v>
      </c>
      <c r="E88" s="17"/>
      <c r="F88" s="145">
        <v>0.98</v>
      </c>
      <c r="G88" s="152">
        <f t="shared" si="0"/>
        <v>12.700000000000006</v>
      </c>
      <c r="I88" s="145">
        <v>100.48</v>
      </c>
      <c r="J88" s="145">
        <v>0.08</v>
      </c>
      <c r="K88" s="145">
        <v>0.23</v>
      </c>
      <c r="L88" s="17"/>
      <c r="M88" s="17"/>
      <c r="N88" s="145">
        <v>0.25</v>
      </c>
      <c r="O88" s="145">
        <v>35.01</v>
      </c>
      <c r="P88" s="145">
        <v>0.16</v>
      </c>
      <c r="Q88" s="145">
        <v>13.6</v>
      </c>
      <c r="R88" s="17"/>
      <c r="S88" s="145">
        <v>18.809999999999999</v>
      </c>
      <c r="T88" s="145">
        <v>0.72</v>
      </c>
      <c r="U88" s="17"/>
      <c r="V88" s="145">
        <v>0.32</v>
      </c>
      <c r="W88" s="17"/>
      <c r="X88" s="17"/>
      <c r="Y88" s="17"/>
      <c r="Z88" s="145">
        <v>0.01</v>
      </c>
      <c r="AA88" s="145">
        <v>0.01</v>
      </c>
      <c r="AB88" s="145">
        <v>1.17</v>
      </c>
      <c r="AC88" s="145">
        <v>0.21</v>
      </c>
      <c r="AD88" s="145">
        <v>2.57</v>
      </c>
      <c r="AE88" s="17"/>
      <c r="AF88" s="145">
        <v>10084.040000000001</v>
      </c>
      <c r="AG88" s="145">
        <v>5886.02</v>
      </c>
      <c r="AH88" s="145">
        <v>9.6199999999999992</v>
      </c>
    </row>
    <row r="89" spans="1:34" x14ac:dyDescent="0.2">
      <c r="A89" s="178" t="str">
        <f>IFERROR(VLOOKUP(B89,'Sector Code Switch'!G:H,2,FALSE),"")</f>
        <v>energy pipelines and gas processing 352T353</v>
      </c>
      <c r="B89" s="138" t="s">
        <v>523</v>
      </c>
      <c r="C89" s="145">
        <v>185.16</v>
      </c>
      <c r="D89" s="145">
        <v>185.16</v>
      </c>
      <c r="E89" s="17"/>
      <c r="F89" s="17"/>
      <c r="G89" s="152">
        <f t="shared" si="0"/>
        <v>0</v>
      </c>
      <c r="I89" s="17"/>
      <c r="J89" s="145">
        <v>1.69</v>
      </c>
      <c r="K89" s="145">
        <v>1.55</v>
      </c>
      <c r="L89" s="17"/>
      <c r="M89" s="145">
        <v>0.28000000000000003</v>
      </c>
      <c r="N89" s="17"/>
      <c r="O89" s="145">
        <v>3.08</v>
      </c>
      <c r="P89" s="17"/>
      <c r="Q89" s="145">
        <v>2.2799999999999998</v>
      </c>
      <c r="R89" s="17"/>
      <c r="S89" s="145">
        <v>0.74</v>
      </c>
      <c r="T89" s="17"/>
      <c r="U89" s="17"/>
      <c r="V89" s="145">
        <v>0.03</v>
      </c>
      <c r="W89" s="17"/>
      <c r="X89" s="17"/>
      <c r="Y89" s="17"/>
      <c r="Z89" s="17"/>
      <c r="AA89" s="145">
        <v>0.03</v>
      </c>
      <c r="AB89" s="17"/>
      <c r="AC89" s="145">
        <v>0.01</v>
      </c>
      <c r="AD89" s="145">
        <v>3.78</v>
      </c>
      <c r="AE89" s="145">
        <v>67.03</v>
      </c>
      <c r="AF89" s="145">
        <v>4070.13</v>
      </c>
      <c r="AG89" s="145">
        <v>169.53</v>
      </c>
      <c r="AH89" s="17"/>
    </row>
    <row r="90" spans="1:34" x14ac:dyDescent="0.2">
      <c r="A90" s="178" t="str">
        <f>IFERROR(VLOOKUP(B90,'Sector Code Switch'!G:H,2,FALSE),"")</f>
        <v>water and waste 36T39</v>
      </c>
      <c r="B90" s="139" t="s">
        <v>524</v>
      </c>
      <c r="C90" s="144">
        <v>3.72</v>
      </c>
      <c r="D90" s="146">
        <v>3.68</v>
      </c>
      <c r="E90" s="23"/>
      <c r="F90" s="23"/>
      <c r="G90" s="153">
        <f t="shared" si="0"/>
        <v>4.0000000000000036E-2</v>
      </c>
      <c r="H90" s="23"/>
      <c r="I90" s="23"/>
      <c r="J90" s="23"/>
      <c r="K90" s="23"/>
      <c r="L90" s="23"/>
      <c r="M90" s="23"/>
      <c r="N90" s="23"/>
      <c r="O90" s="146">
        <v>3.05</v>
      </c>
      <c r="P90" s="144">
        <v>0.03</v>
      </c>
      <c r="Q90" s="146">
        <v>1.79</v>
      </c>
      <c r="R90" s="23"/>
      <c r="S90" s="146">
        <v>0.94</v>
      </c>
      <c r="T90" s="146">
        <v>0.06</v>
      </c>
      <c r="U90" s="23"/>
      <c r="V90" s="23"/>
      <c r="W90" s="146">
        <v>0.02</v>
      </c>
      <c r="X90" s="23"/>
      <c r="Y90" s="23"/>
      <c r="Z90" s="22"/>
      <c r="AA90" s="146">
        <v>0.19</v>
      </c>
      <c r="AB90" s="23"/>
      <c r="AC90" s="23"/>
      <c r="AD90" s="146">
        <v>0.47</v>
      </c>
      <c r="AE90" s="146">
        <v>0.12</v>
      </c>
      <c r="AF90" s="146">
        <v>200.92</v>
      </c>
      <c r="AG90" s="146">
        <v>645.04999999999995</v>
      </c>
      <c r="AH90" s="23"/>
    </row>
    <row r="93" spans="1:34" x14ac:dyDescent="0.2">
      <c r="A93" s="178" t="s">
        <v>373</v>
      </c>
      <c r="C93">
        <f>IFERROR(SUMIFS(C$4:C$90,$A$4:$A$90,$A93)*VLOOKUP(C$44,'Energy Heat Value Conversion'!$A:$E,5,FALSE),0)</f>
        <v>0</v>
      </c>
      <c r="D93">
        <f>IFERROR(SUMIFS(D$4:D$90,$A$4:$A$90,$A93)*VLOOKUP(D$44,'Energy Heat Value Conversion'!$A:$E,5,FALSE),0)</f>
        <v>430479867392802.06</v>
      </c>
      <c r="E93">
        <f>IFERROR(SUMIFS(E$4:E$90,$A$4:$A$90,$A93)*VLOOKUP(E$44,'Energy Heat Value Conversion'!$A:$E,5,FALSE),0)</f>
        <v>0</v>
      </c>
      <c r="F93">
        <f>IFERROR(SUMIFS(F$4:F$90,$A$4:$A$90,$A93)*VLOOKUP(F$44,'Energy Heat Value Conversion'!$A:$E,5,FALSE),0)</f>
        <v>6469686509960.5859</v>
      </c>
      <c r="G93">
        <f>IFERROR(SUMIFS(G$4:G$90,$A$4:$A$90,$A93)*VLOOKUP(G$44,'Energy Heat Value Conversion'!$A:$E,5,FALSE),0)</f>
        <v>0</v>
      </c>
      <c r="H93">
        <f>IFERROR(SUMIFS(H$4:H$90,$A$4:$A$90,$A93)*VLOOKUP(H$44,'Energy Heat Value Conversion'!$A:$E,5,FALSE),0)</f>
        <v>0</v>
      </c>
      <c r="I93">
        <f>IFERROR(SUMIFS(I$4:I$90,$A$4:$A$90,$A93)*VLOOKUP(I$44,'Energy Heat Value Conversion'!$A:$E,5,FALSE),0)</f>
        <v>6263454204817.6875</v>
      </c>
      <c r="J93">
        <f>IFERROR(SUMIFS(J$4:J$90,$A$4:$A$90,$A93)*VLOOKUP(J$44,'Energy Heat Value Conversion'!$A:$E,5,FALSE),0)</f>
        <v>0</v>
      </c>
      <c r="K93">
        <f>IFERROR(SUMIFS(K$4:K$90,$A$4:$A$90,$A93)*VLOOKUP(K$44,'Energy Heat Value Conversion'!$A:$E,5,FALSE),0)</f>
        <v>0</v>
      </c>
      <c r="L93">
        <f>IFERROR(SUMIFS(L$4:L$90,$A$4:$A$90,$A93)*VLOOKUP(L$44,'Energy Heat Value Conversion'!$A:$E,5,FALSE),0)</f>
        <v>0</v>
      </c>
      <c r="M93">
        <f>IFERROR(SUMIFS(M$4:M$90,$A$4:$A$90,$A93)*VLOOKUP(M$44,'Energy Heat Value Conversion'!$A:$E,5,FALSE),0)</f>
        <v>0</v>
      </c>
      <c r="N93">
        <f>IFERROR(SUMIFS(N$4:N$90,$A$4:$A$90,$A93)*VLOOKUP(N$44,'Energy Heat Value Conversion'!$A:$E,5,FALSE),0)</f>
        <v>0</v>
      </c>
      <c r="O93">
        <f>IFERROR(SUMIFS(O$4:O$90,$A$4:$A$90,$A93)*VLOOKUP(O$44,'Energy Heat Value Conversion'!$A:$E,5,FALSE),0)</f>
        <v>0</v>
      </c>
      <c r="P93">
        <f>IFERROR(SUMIFS(P$4:P$90,$A$4:$A$90,$A93)*VLOOKUP(P$44,'Energy Heat Value Conversion'!$A:$E,5,FALSE),0)</f>
        <v>0</v>
      </c>
      <c r="Q93">
        <f>IFERROR(SUMIFS(Q$4:Q$90,$A$4:$A$90,$A93)*VLOOKUP(Q$44,'Energy Heat Value Conversion'!$A:$E,5,FALSE),0)</f>
        <v>105056661218455.89</v>
      </c>
      <c r="R93">
        <f>IFERROR(SUMIFS(R$4:R$90,$A$4:$A$90,$A93)*VLOOKUP(R$44,'Energy Heat Value Conversion'!$A:$E,5,FALSE),0)</f>
        <v>4490473182059.5098</v>
      </c>
      <c r="S93">
        <f>IFERROR(SUMIFS(S$4:S$90,$A$4:$A$90,$A93)*VLOOKUP(S$44,'Energy Heat Value Conversion'!$A:$E,5,FALSE),0)</f>
        <v>605242289306296</v>
      </c>
      <c r="T93">
        <f>IFERROR(SUMIFS(T$4:T$90,$A$4:$A$90,$A93)*VLOOKUP(T$44,'Energy Heat Value Conversion'!$A:$E,5,FALSE),0)</f>
        <v>447863305056.31525</v>
      </c>
      <c r="U93">
        <f>IFERROR(SUMIFS(U$4:U$90,$A$4:$A$90,$A93)*VLOOKUP(U$44,'Energy Heat Value Conversion'!$A:$E,5,FALSE),0)</f>
        <v>0</v>
      </c>
      <c r="V93">
        <f>IFERROR(SUMIFS(V$4:V$90,$A$4:$A$90,$A93)*VLOOKUP(V$44,'Energy Heat Value Conversion'!$A:$E,5,FALSE),0)</f>
        <v>0</v>
      </c>
      <c r="W93">
        <f>IFERROR(SUMIFS(W$4:W$90,$A$4:$A$90,$A93)*VLOOKUP(W$44,'Energy Heat Value Conversion'!$A:$E,5,FALSE),0)</f>
        <v>0</v>
      </c>
      <c r="X93">
        <f>IFERROR(SUMIFS(X$4:X$90,$A$4:$A$90,$A93)*VLOOKUP(X$44,'Energy Heat Value Conversion'!$A:$E,5,FALSE),0)</f>
        <v>0</v>
      </c>
      <c r="Y93">
        <f>IFERROR(SUMIFS(Y$4:Y$90,$A$4:$A$90,$A93)*VLOOKUP(Y$44,'Energy Heat Value Conversion'!$A:$E,5,FALSE),0)</f>
        <v>0</v>
      </c>
      <c r="Z93">
        <f>IFERROR(SUMIFS(Z$4:Z$90,$A$4:$A$90,$A93)*VLOOKUP(Z$44,'Energy Heat Value Conversion'!$A:$E,5,FALSE),0)</f>
        <v>0</v>
      </c>
      <c r="AA93">
        <f>IFERROR(SUMIFS(AA$4:AA$90,$A$4:$A$90,$A93)*VLOOKUP(AA$44,'Energy Heat Value Conversion'!$A:$E,5,FALSE),0)</f>
        <v>3077165346270.5317</v>
      </c>
      <c r="AB93">
        <f>IFERROR(SUMIFS(AB$4:AB$90,$A$4:$A$90,$A93)*VLOOKUP(AB$44,'Energy Heat Value Conversion'!$A:$E,5,FALSE),0)</f>
        <v>0</v>
      </c>
      <c r="AC93">
        <f>IFERROR(SUMIFS(AC$4:AC$90,$A$4:$A$90,$A93)*VLOOKUP(AC$44,'Energy Heat Value Conversion'!$A:$E,5,FALSE),0)</f>
        <v>0</v>
      </c>
      <c r="AD93">
        <f>IFERROR(SUMIFS(AD$4:AD$90,$A$4:$A$90,$A93)*VLOOKUP(AD$44,'Energy Heat Value Conversion'!$A:$E,5,FALSE),0)</f>
        <v>4317132595397.6753</v>
      </c>
      <c r="AE93">
        <f>IFERROR(SUMIFS(AE$4:AE$90,$A$4:$A$90,$A93)*VLOOKUP(AE$44,'Energy Heat Value Conversion'!$A:$E,5,FALSE),0)</f>
        <v>0</v>
      </c>
      <c r="AF93">
        <f>IFERROR(SUMIFS(AF$4:AF$90,$A$4:$A$90,$A93)*VLOOKUP(AF$44,'Energy Heat Value Conversion'!$A:$E,5,FALSE),0)</f>
        <v>1060512578552.1212</v>
      </c>
      <c r="AG93">
        <f>IFERROR(SUMIFS(AG$4:AG$90,$A$4:$A$90,$A93)*VLOOKUP(AG$44,'Energy Heat Value Conversion'!$A:$E,5,FALSE),0)</f>
        <v>485244074993755.06</v>
      </c>
      <c r="AH93">
        <f>IFERROR(SUMIFS(AH$4:AH$90,$A$4:$A$90,$A93)*VLOOKUP(AH$44,'Energy Heat Value Conversion'!$A:$E,5,FALSE),0)</f>
        <v>184835886460418.19</v>
      </c>
    </row>
    <row r="94" spans="1:34" x14ac:dyDescent="0.2">
      <c r="A94" s="178" t="s">
        <v>374</v>
      </c>
      <c r="C94">
        <f>IFERROR(SUMIFS(C$4:C$90,$A$4:$A$90,$A94)*VLOOKUP(C$44,'Energy Heat Value Conversion'!$A:$E,5,FALSE),0)</f>
        <v>0</v>
      </c>
      <c r="D94">
        <f>IFERROR(SUMIFS(D$4:D$90,$A$4:$A$90,$A94)*VLOOKUP(D$44,'Energy Heat Value Conversion'!$A:$E,5,FALSE),0)</f>
        <v>220990815604690.53</v>
      </c>
      <c r="E94">
        <f>IFERROR(SUMIFS(E$4:E$90,$A$4:$A$90,$A94)*VLOOKUP(E$44,'Energy Heat Value Conversion'!$A:$E,5,FALSE),0)</f>
        <v>0</v>
      </c>
      <c r="F94">
        <f>IFERROR(SUMIFS(F$4:F$90,$A$4:$A$90,$A94)*VLOOKUP(F$44,'Energy Heat Value Conversion'!$A:$E,5,FALSE),0)</f>
        <v>68802048441321.844</v>
      </c>
      <c r="G94">
        <f>IFERROR(SUMIFS(G$4:G$90,$A$4:$A$90,$A94)*VLOOKUP(G$44,'Energy Heat Value Conversion'!$A:$E,5,FALSE),0)</f>
        <v>610087892503.48926</v>
      </c>
      <c r="H94">
        <f>IFERROR(SUMIFS(H$4:H$90,$A$4:$A$90,$A94)*VLOOKUP(H$44,'Energy Heat Value Conversion'!$A:$E,5,FALSE),0)</f>
        <v>0</v>
      </c>
      <c r="I94">
        <f>IFERROR(SUMIFS(I$4:I$90,$A$4:$A$90,$A94)*VLOOKUP(I$44,'Energy Heat Value Conversion'!$A:$E,5,FALSE),0)</f>
        <v>1323302932257.0933</v>
      </c>
      <c r="J94">
        <f>IFERROR(SUMIFS(J$4:J$90,$A$4:$A$90,$A94)*VLOOKUP(J$44,'Energy Heat Value Conversion'!$A:$E,5,FALSE),0)</f>
        <v>1562554721629.1914</v>
      </c>
      <c r="K94">
        <f>IFERROR(SUMIFS(K$4:K$90,$A$4:$A$90,$A94)*VLOOKUP(K$44,'Energy Heat Value Conversion'!$A:$E,5,FALSE),0)</f>
        <v>139098797471.24289</v>
      </c>
      <c r="L94">
        <f>IFERROR(SUMIFS(L$4:L$90,$A$4:$A$90,$A94)*VLOOKUP(L$44,'Energy Heat Value Conversion'!$A:$E,5,FALSE),0)</f>
        <v>0</v>
      </c>
      <c r="M94">
        <f>IFERROR(SUMIFS(M$4:M$90,$A$4:$A$90,$A94)*VLOOKUP(M$44,'Energy Heat Value Conversion'!$A:$E,5,FALSE),0)</f>
        <v>559829131320.39404</v>
      </c>
      <c r="N94">
        <f>IFERROR(SUMIFS(N$4:N$90,$A$4:$A$90,$A94)*VLOOKUP(N$44,'Energy Heat Value Conversion'!$A:$E,5,FALSE),0)</f>
        <v>180731759366.10367</v>
      </c>
      <c r="O94">
        <f>IFERROR(SUMIFS(O$4:O$90,$A$4:$A$90,$A94)*VLOOKUP(O$44,'Energy Heat Value Conversion'!$A:$E,5,FALSE),0)</f>
        <v>0</v>
      </c>
      <c r="P94">
        <f>IFERROR(SUMIFS(P$4:P$90,$A$4:$A$90,$A94)*VLOOKUP(P$44,'Energy Heat Value Conversion'!$A:$E,5,FALSE),0)</f>
        <v>31707136641.155064</v>
      </c>
      <c r="Q94">
        <f>IFERROR(SUMIFS(Q$4:Q$90,$A$4:$A$90,$A94)*VLOOKUP(Q$44,'Energy Heat Value Conversion'!$A:$E,5,FALSE),0)</f>
        <v>1314483967839.2383</v>
      </c>
      <c r="R94">
        <f>IFERROR(SUMIFS(R$4:R$90,$A$4:$A$90,$A94)*VLOOKUP(R$44,'Energy Heat Value Conversion'!$A:$E,5,FALSE),0)</f>
        <v>249017149186.93643</v>
      </c>
      <c r="S94">
        <f>IFERROR(SUMIFS(S$4:S$90,$A$4:$A$90,$A94)*VLOOKUP(S$44,'Energy Heat Value Conversion'!$A:$E,5,FALSE),0)</f>
        <v>59596445439357.539</v>
      </c>
      <c r="T94">
        <f>IFERROR(SUMIFS(T$4:T$90,$A$4:$A$90,$A94)*VLOOKUP(T$44,'Energy Heat Value Conversion'!$A:$E,5,FALSE),0)</f>
        <v>79267841602.887665</v>
      </c>
      <c r="U94">
        <f>IFERROR(SUMIFS(U$4:U$90,$A$4:$A$90,$A94)*VLOOKUP(U$44,'Energy Heat Value Conversion'!$A:$E,5,FALSE),0)</f>
        <v>59344139933445.234</v>
      </c>
      <c r="V94">
        <f>IFERROR(SUMIFS(V$4:V$90,$A$4:$A$90,$A94)*VLOOKUP(V$44,'Energy Heat Value Conversion'!$A:$E,5,FALSE),0)</f>
        <v>478700345578.862</v>
      </c>
      <c r="W94">
        <f>IFERROR(SUMIFS(W$4:W$90,$A$4:$A$90,$A94)*VLOOKUP(W$44,'Energy Heat Value Conversion'!$A:$E,5,FALSE),0)</f>
        <v>0</v>
      </c>
      <c r="X94">
        <f>IFERROR(SUMIFS(X$4:X$90,$A$4:$A$90,$A94)*VLOOKUP(X$44,'Energy Heat Value Conversion'!$A:$E,5,FALSE),0)</f>
        <v>0</v>
      </c>
      <c r="Y94">
        <f>IFERROR(SUMIFS(Y$4:Y$90,$A$4:$A$90,$A94)*VLOOKUP(Y$44,'Energy Heat Value Conversion'!$A:$E,5,FALSE),0)</f>
        <v>132838086249.17819</v>
      </c>
      <c r="Z94">
        <f>IFERROR(SUMIFS(Z$4:Z$90,$A$4:$A$90,$A94)*VLOOKUP(Z$44,'Energy Heat Value Conversion'!$A:$E,5,FALSE),0)</f>
        <v>0</v>
      </c>
      <c r="AA94">
        <f>IFERROR(SUMIFS(AA$4:AA$90,$A$4:$A$90,$A94)*VLOOKUP(AA$44,'Energy Heat Value Conversion'!$A:$E,5,FALSE),0)</f>
        <v>17331051811143.457</v>
      </c>
      <c r="AB94">
        <f>IFERROR(SUMIFS(AB$4:AB$90,$A$4:$A$90,$A94)*VLOOKUP(AB$44,'Energy Heat Value Conversion'!$A:$E,5,FALSE),0)</f>
        <v>0</v>
      </c>
      <c r="AC94">
        <f>IFERROR(SUMIFS(AC$4:AC$90,$A$4:$A$90,$A94)*VLOOKUP(AC$44,'Energy Heat Value Conversion'!$A:$E,5,FALSE),0)</f>
        <v>194207728434.47104</v>
      </c>
      <c r="AD94">
        <f>IFERROR(SUMIFS(AD$4:AD$90,$A$4:$A$90,$A94)*VLOOKUP(AD$44,'Energy Heat Value Conversion'!$A:$E,5,FALSE),0)</f>
        <v>29208100215737.395</v>
      </c>
      <c r="AE94">
        <f>IFERROR(SUMIFS(AE$4:AE$90,$A$4:$A$90,$A94)*VLOOKUP(AE$44,'Energy Heat Value Conversion'!$A:$E,5,FALSE),0)</f>
        <v>7414878937451.5117</v>
      </c>
      <c r="AF94">
        <f>IFERROR(SUMIFS(AF$4:AF$90,$A$4:$A$90,$A94)*VLOOKUP(AF$44,'Energy Heat Value Conversion'!$A:$E,5,FALSE),0)</f>
        <v>5948784606994.9756</v>
      </c>
      <c r="AG94">
        <f>IFERROR(SUMIFS(AG$4:AG$90,$A$4:$A$90,$A94)*VLOOKUP(AG$44,'Energy Heat Value Conversion'!$A:$E,5,FALSE),0)</f>
        <v>310098844530363</v>
      </c>
      <c r="AH94">
        <f>IFERROR(SUMIFS(AH$4:AH$90,$A$4:$A$90,$A94)*VLOOKUP(AH$44,'Energy Heat Value Conversion'!$A:$E,5,FALSE),0)</f>
        <v>313502171472.72339</v>
      </c>
    </row>
    <row r="95" spans="1:34" x14ac:dyDescent="0.2">
      <c r="A95" s="178" t="s">
        <v>375</v>
      </c>
      <c r="C95">
        <f>IFERROR(SUMIFS(C$4:C$90,$A$4:$A$90,$A95)*VLOOKUP(C$44,'Energy Heat Value Conversion'!$A:$E,5,FALSE),0)</f>
        <v>0</v>
      </c>
      <c r="D95">
        <f>IFERROR(SUMIFS(D$4:D$90,$A$4:$A$90,$A95)*VLOOKUP(D$44,'Energy Heat Value Conversion'!$A:$E,5,FALSE),0)</f>
        <v>12997944326833.504</v>
      </c>
      <c r="E95">
        <f>IFERROR(SUMIFS(E$4:E$90,$A$4:$A$90,$A95)*VLOOKUP(E$44,'Energy Heat Value Conversion'!$A:$E,5,FALSE),0)</f>
        <v>0</v>
      </c>
      <c r="F95">
        <f>IFERROR(SUMIFS(F$4:F$90,$A$4:$A$90,$A95)*VLOOKUP(F$44,'Energy Heat Value Conversion'!$A:$E,5,FALSE),0)</f>
        <v>0</v>
      </c>
      <c r="G95">
        <f>IFERROR(SUMIFS(G$4:G$90,$A$4:$A$90,$A95)*VLOOKUP(G$44,'Energy Heat Value Conversion'!$A:$E,5,FALSE),0)</f>
        <v>0</v>
      </c>
      <c r="H95">
        <f>IFERROR(SUMIFS(H$4:H$90,$A$4:$A$90,$A95)*VLOOKUP(H$44,'Energy Heat Value Conversion'!$A:$E,5,FALSE),0)</f>
        <v>0</v>
      </c>
      <c r="I95">
        <f>IFERROR(SUMIFS(I$4:I$90,$A$4:$A$90,$A95)*VLOOKUP(I$44,'Energy Heat Value Conversion'!$A:$E,5,FALSE),0)</f>
        <v>0</v>
      </c>
      <c r="J95">
        <f>IFERROR(SUMIFS(J$4:J$90,$A$4:$A$90,$A95)*VLOOKUP(J$44,'Energy Heat Value Conversion'!$A:$E,5,FALSE),0)</f>
        <v>0</v>
      </c>
      <c r="K95">
        <f>IFERROR(SUMIFS(K$4:K$90,$A$4:$A$90,$A95)*VLOOKUP(K$44,'Energy Heat Value Conversion'!$A:$E,5,FALSE),0)</f>
        <v>0</v>
      </c>
      <c r="L95">
        <f>IFERROR(SUMIFS(L$4:L$90,$A$4:$A$90,$A95)*VLOOKUP(L$44,'Energy Heat Value Conversion'!$A:$E,5,FALSE),0)</f>
        <v>0</v>
      </c>
      <c r="M95">
        <f>IFERROR(SUMIFS(M$4:M$90,$A$4:$A$90,$A95)*VLOOKUP(M$44,'Energy Heat Value Conversion'!$A:$E,5,FALSE),0)</f>
        <v>0</v>
      </c>
      <c r="N95">
        <f>IFERROR(SUMIFS(N$4:N$90,$A$4:$A$90,$A95)*VLOOKUP(N$44,'Energy Heat Value Conversion'!$A:$E,5,FALSE),0)</f>
        <v>0</v>
      </c>
      <c r="O95">
        <f>IFERROR(SUMIFS(O$4:O$90,$A$4:$A$90,$A95)*VLOOKUP(O$44,'Energy Heat Value Conversion'!$A:$E,5,FALSE),0)</f>
        <v>0</v>
      </c>
      <c r="P95">
        <f>IFERROR(SUMIFS(P$4:P$90,$A$4:$A$90,$A95)*VLOOKUP(P$44,'Energy Heat Value Conversion'!$A:$E,5,FALSE),0)</f>
        <v>98097917375653.625</v>
      </c>
      <c r="Q95">
        <f>IFERROR(SUMIFS(Q$4:Q$90,$A$4:$A$90,$A95)*VLOOKUP(Q$44,'Energy Heat Value Conversion'!$A:$E,5,FALSE),0)</f>
        <v>2306470316239.6572</v>
      </c>
      <c r="R95">
        <f>IFERROR(SUMIFS(R$4:R$90,$A$4:$A$90,$A95)*VLOOKUP(R$44,'Energy Heat Value Conversion'!$A:$E,5,FALSE),0)</f>
        <v>0</v>
      </c>
      <c r="S95">
        <f>IFERROR(SUMIFS(S$4:S$90,$A$4:$A$90,$A95)*VLOOKUP(S$44,'Energy Heat Value Conversion'!$A:$E,5,FALSE),0)</f>
        <v>10106573978998.363</v>
      </c>
      <c r="T95">
        <f>IFERROR(SUMIFS(T$4:T$90,$A$4:$A$90,$A95)*VLOOKUP(T$44,'Energy Heat Value Conversion'!$A:$E,5,FALSE),0)</f>
        <v>118901762404.33148</v>
      </c>
      <c r="U95">
        <f>IFERROR(SUMIFS(U$4:U$90,$A$4:$A$90,$A95)*VLOOKUP(U$44,'Energy Heat Value Conversion'!$A:$E,5,FALSE),0)</f>
        <v>0</v>
      </c>
      <c r="V95">
        <f>IFERROR(SUMIFS(V$4:V$90,$A$4:$A$90,$A95)*VLOOKUP(V$44,'Energy Heat Value Conversion'!$A:$E,5,FALSE),0)</f>
        <v>3923773324.4169021</v>
      </c>
      <c r="W95">
        <f>IFERROR(SUMIFS(W$4:W$90,$A$4:$A$90,$A95)*VLOOKUP(W$44,'Energy Heat Value Conversion'!$A:$E,5,FALSE),0)</f>
        <v>0</v>
      </c>
      <c r="X95">
        <f>IFERROR(SUMIFS(X$4:X$90,$A$4:$A$90,$A95)*VLOOKUP(X$44,'Energy Heat Value Conversion'!$A:$E,5,FALSE),0)</f>
        <v>0</v>
      </c>
      <c r="Y95">
        <f>IFERROR(SUMIFS(Y$4:Y$90,$A$4:$A$90,$A95)*VLOOKUP(Y$44,'Energy Heat Value Conversion'!$A:$E,5,FALSE),0)</f>
        <v>0</v>
      </c>
      <c r="Z95">
        <f>IFERROR(SUMIFS(Z$4:Z$90,$A$4:$A$90,$A95)*VLOOKUP(Z$44,'Energy Heat Value Conversion'!$A:$E,5,FALSE),0)</f>
        <v>0</v>
      </c>
      <c r="AA95">
        <f>IFERROR(SUMIFS(AA$4:AA$90,$A$4:$A$90,$A95)*VLOOKUP(AA$44,'Energy Heat Value Conversion'!$A:$E,5,FALSE),0)</f>
        <v>47560515398.308067</v>
      </c>
      <c r="AB95">
        <f>IFERROR(SUMIFS(AB$4:AB$90,$A$4:$A$90,$A95)*VLOOKUP(AB$44,'Energy Heat Value Conversion'!$A:$E,5,FALSE),0)</f>
        <v>4634434660496.8828</v>
      </c>
      <c r="AC95">
        <f>IFERROR(SUMIFS(AC$4:AC$90,$A$4:$A$90,$A95)*VLOOKUP(AC$44,'Energy Heat Value Conversion'!$A:$E,5,FALSE),0)</f>
        <v>6335056101532.4443</v>
      </c>
      <c r="AD95">
        <f>IFERROR(SUMIFS(AD$4:AD$90,$A$4:$A$90,$A95)*VLOOKUP(AD$44,'Energy Heat Value Conversion'!$A:$E,5,FALSE),0)</f>
        <v>426620392181134.31</v>
      </c>
      <c r="AE95">
        <f>IFERROR(SUMIFS(AE$4:AE$90,$A$4:$A$90,$A95)*VLOOKUP(AE$44,'Energy Heat Value Conversion'!$A:$E,5,FALSE),0)</f>
        <v>5679378015865.2275</v>
      </c>
      <c r="AF95">
        <f>IFERROR(SUMIFS(AF$4:AF$90,$A$4:$A$90,$A95)*VLOOKUP(AF$44,'Energy Heat Value Conversion'!$A:$E,5,FALSE),0)</f>
        <v>25451922758401.844</v>
      </c>
      <c r="AG95">
        <f>IFERROR(SUMIFS(AG$4:AG$90,$A$4:$A$90,$A95)*VLOOKUP(AG$44,'Energy Heat Value Conversion'!$A:$E,5,FALSE),0)</f>
        <v>158091346538669.03</v>
      </c>
      <c r="AH95">
        <f>IFERROR(SUMIFS(AH$4:AH$90,$A$4:$A$90,$A95)*VLOOKUP(AH$44,'Energy Heat Value Conversion'!$A:$E,5,FALSE),0)</f>
        <v>0</v>
      </c>
    </row>
    <row r="96" spans="1:34" x14ac:dyDescent="0.2">
      <c r="A96" s="178" t="s">
        <v>376</v>
      </c>
      <c r="C96">
        <f>IFERROR(SUMIFS(C$4:C$90,$A$4:$A$90,$A96)*VLOOKUP(C$44,'Energy Heat Value Conversion'!$A:$E,5,FALSE),0)</f>
        <v>0</v>
      </c>
      <c r="D96">
        <f>IFERROR(SUMIFS(D$4:D$90,$A$4:$A$90,$A96)*VLOOKUP(D$44,'Energy Heat Value Conversion'!$A:$E,5,FALSE),0)</f>
        <v>93510291042886.5</v>
      </c>
      <c r="E96">
        <f>IFERROR(SUMIFS(E$4:E$90,$A$4:$A$90,$A96)*VLOOKUP(E$44,'Energy Heat Value Conversion'!$A:$E,5,FALSE),0)</f>
        <v>0</v>
      </c>
      <c r="F96">
        <f>IFERROR(SUMIFS(F$4:F$90,$A$4:$A$90,$A96)*VLOOKUP(F$44,'Energy Heat Value Conversion'!$A:$E,5,FALSE),0)</f>
        <v>3172223157665.0659</v>
      </c>
      <c r="G96">
        <f>IFERROR(SUMIFS(G$4:G$90,$A$4:$A$90,$A96)*VLOOKUP(G$44,'Energy Heat Value Conversion'!$A:$E,5,FALSE),0)</f>
        <v>2007717127012.7576</v>
      </c>
      <c r="H96">
        <f>IFERROR(SUMIFS(H$4:H$90,$A$4:$A$90,$A96)*VLOOKUP(H$44,'Energy Heat Value Conversion'!$A:$E,5,FALSE),0)</f>
        <v>0</v>
      </c>
      <c r="I96">
        <f>IFERROR(SUMIFS(I$4:I$90,$A$4:$A$90,$A96)*VLOOKUP(I$44,'Energy Heat Value Conversion'!$A:$E,5,FALSE),0)</f>
        <v>50670913298096.969</v>
      </c>
      <c r="J96">
        <f>IFERROR(SUMIFS(J$4:J$90,$A$4:$A$90,$A96)*VLOOKUP(J$44,'Energy Heat Value Conversion'!$A:$E,5,FALSE),0)</f>
        <v>8947681774381.8984</v>
      </c>
      <c r="K96">
        <f>IFERROR(SUMIFS(K$4:K$90,$A$4:$A$90,$A96)*VLOOKUP(K$44,'Energy Heat Value Conversion'!$A:$E,5,FALSE),0)</f>
        <v>7026272590214.0625</v>
      </c>
      <c r="L96">
        <f>IFERROR(SUMIFS(L$4:L$90,$A$4:$A$90,$A96)*VLOOKUP(L$44,'Energy Heat Value Conversion'!$A:$E,5,FALSE),0)</f>
        <v>994013729225.80371</v>
      </c>
      <c r="M96">
        <f>IFERROR(SUMIFS(M$4:M$90,$A$4:$A$90,$A96)*VLOOKUP(M$44,'Energy Heat Value Conversion'!$A:$E,5,FALSE),0)</f>
        <v>0</v>
      </c>
      <c r="N96">
        <f>IFERROR(SUMIFS(N$4:N$90,$A$4:$A$90,$A96)*VLOOKUP(N$44,'Energy Heat Value Conversion'!$A:$E,5,FALSE),0)</f>
        <v>0</v>
      </c>
      <c r="O96">
        <f>IFERROR(SUMIFS(O$4:O$90,$A$4:$A$90,$A96)*VLOOKUP(O$44,'Energy Heat Value Conversion'!$A:$E,5,FALSE),0)</f>
        <v>0</v>
      </c>
      <c r="P96">
        <f>IFERROR(SUMIFS(P$4:P$90,$A$4:$A$90,$A96)*VLOOKUP(P$44,'Energy Heat Value Conversion'!$A:$E,5,FALSE),0)</f>
        <v>0</v>
      </c>
      <c r="Q96">
        <f>IFERROR(SUMIFS(Q$4:Q$90,$A$4:$A$90,$A96)*VLOOKUP(Q$44,'Energy Heat Value Conversion'!$A:$E,5,FALSE),0)</f>
        <v>996068596747.74573</v>
      </c>
      <c r="R96">
        <f>IFERROR(SUMIFS(R$4:R$90,$A$4:$A$90,$A96)*VLOOKUP(R$44,'Energy Heat Value Conversion'!$A:$E,5,FALSE),0)</f>
        <v>171454430587.72675</v>
      </c>
      <c r="S96">
        <f>IFERROR(SUMIFS(S$4:S$90,$A$4:$A$90,$A96)*VLOOKUP(S$44,'Energy Heat Value Conversion'!$A:$E,5,FALSE),0)</f>
        <v>40135226585398.297</v>
      </c>
      <c r="T96">
        <f>IFERROR(SUMIFS(T$4:T$90,$A$4:$A$90,$A96)*VLOOKUP(T$44,'Energy Heat Value Conversion'!$A:$E,5,FALSE),0)</f>
        <v>225913348568.22986</v>
      </c>
      <c r="U96">
        <f>IFERROR(SUMIFS(U$4:U$90,$A$4:$A$90,$A96)*VLOOKUP(U$44,'Energy Heat Value Conversion'!$A:$E,5,FALSE),0)</f>
        <v>0</v>
      </c>
      <c r="V96">
        <f>IFERROR(SUMIFS(V$4:V$90,$A$4:$A$90,$A96)*VLOOKUP(V$44,'Energy Heat Value Conversion'!$A:$E,5,FALSE),0)</f>
        <v>192264892896.42819</v>
      </c>
      <c r="W96">
        <f>IFERROR(SUMIFS(W$4:W$90,$A$4:$A$90,$A96)*VLOOKUP(W$44,'Energy Heat Value Conversion'!$A:$E,5,FALSE),0)</f>
        <v>0</v>
      </c>
      <c r="X96">
        <f>IFERROR(SUMIFS(X$4:X$90,$A$4:$A$90,$A96)*VLOOKUP(X$44,'Energy Heat Value Conversion'!$A:$E,5,FALSE),0)</f>
        <v>0</v>
      </c>
      <c r="Y96">
        <f>IFERROR(SUMIFS(Y$4:Y$90,$A$4:$A$90,$A96)*VLOOKUP(Y$44,'Energy Heat Value Conversion'!$A:$E,5,FALSE),0)</f>
        <v>365304737185.24005</v>
      </c>
      <c r="Z96">
        <f>IFERROR(SUMIFS(Z$4:Z$90,$A$4:$A$90,$A96)*VLOOKUP(Z$44,'Energy Heat Value Conversion'!$A:$E,5,FALSE),0)</f>
        <v>314911101625.56799</v>
      </c>
      <c r="AA96">
        <f>IFERROR(SUMIFS(AA$4:AA$90,$A$4:$A$90,$A96)*VLOOKUP(AA$44,'Energy Heat Value Conversion'!$A:$E,5,FALSE),0)</f>
        <v>28536309238.984837</v>
      </c>
      <c r="AB96">
        <f>IFERROR(SUMIFS(AB$4:AB$90,$A$4:$A$90,$A96)*VLOOKUP(AB$44,'Energy Heat Value Conversion'!$A:$E,5,FALSE),0)</f>
        <v>0</v>
      </c>
      <c r="AC96">
        <f>IFERROR(SUMIFS(AC$4:AC$90,$A$4:$A$90,$A96)*VLOOKUP(AC$44,'Energy Heat Value Conversion'!$A:$E,5,FALSE),0)</f>
        <v>27189081980.825947</v>
      </c>
      <c r="AD96">
        <f>IFERROR(SUMIFS(AD$4:AD$90,$A$4:$A$90,$A96)*VLOOKUP(AD$44,'Energy Heat Value Conversion'!$A:$E,5,FALSE),0)</f>
        <v>5801146925065.626</v>
      </c>
      <c r="AE96">
        <f>IFERROR(SUMIFS(AE$4:AE$90,$A$4:$A$90,$A96)*VLOOKUP(AE$44,'Energy Heat Value Conversion'!$A:$E,5,FALSE),0)</f>
        <v>8453254488850.0459</v>
      </c>
      <c r="AF96">
        <f>IFERROR(SUMIFS(AF$4:AF$90,$A$4:$A$90,$A96)*VLOOKUP(AF$44,'Energy Heat Value Conversion'!$A:$E,5,FALSE),0)</f>
        <v>22941439545593.727</v>
      </c>
      <c r="AG96">
        <f>IFERROR(SUMIFS(AG$4:AG$90,$A$4:$A$90,$A96)*VLOOKUP(AG$44,'Energy Heat Value Conversion'!$A:$E,5,FALSE),0)</f>
        <v>342104733128582.81</v>
      </c>
      <c r="AH96">
        <f>IFERROR(SUMIFS(AH$4:AH$90,$A$4:$A$90,$A96)*VLOOKUP(AH$44,'Energy Heat Value Conversion'!$A:$E,5,FALSE),0)</f>
        <v>2422012351289.2705</v>
      </c>
    </row>
    <row r="97" spans="1:34" x14ac:dyDescent="0.2">
      <c r="A97" s="178" t="s">
        <v>377</v>
      </c>
      <c r="C97">
        <f>IFERROR(SUMIFS(C$4:C$90,$A$4:$A$90,$A97)*VLOOKUP(C$44,'Energy Heat Value Conversion'!$A:$E,5,FALSE),0)</f>
        <v>0</v>
      </c>
      <c r="D97">
        <f>IFERROR(SUMIFS(D$4:D$90,$A$4:$A$90,$A97)*VLOOKUP(D$44,'Energy Heat Value Conversion'!$A:$E,5,FALSE),0)</f>
        <v>384286532698719.19</v>
      </c>
      <c r="E97">
        <f>IFERROR(SUMIFS(E$4:E$90,$A$4:$A$90,$A97)*VLOOKUP(E$44,'Energy Heat Value Conversion'!$A:$E,5,FALSE),0)</f>
        <v>0</v>
      </c>
      <c r="F97">
        <f>IFERROR(SUMIFS(F$4:F$90,$A$4:$A$90,$A97)*VLOOKUP(F$44,'Energy Heat Value Conversion'!$A:$E,5,FALSE),0)</f>
        <v>5979822963874.376</v>
      </c>
      <c r="G97">
        <f>IFERROR(SUMIFS(G$4:G$90,$A$4:$A$90,$A97)*VLOOKUP(G$44,'Energy Heat Value Conversion'!$A:$E,5,FALSE),0)</f>
        <v>1831730234944.4358</v>
      </c>
      <c r="H97">
        <f>IFERROR(SUMIFS(H$4:H$90,$A$4:$A$90,$A97)*VLOOKUP(H$44,'Energy Heat Value Conversion'!$A:$E,5,FALSE),0)</f>
        <v>0</v>
      </c>
      <c r="I97">
        <f>IFERROR(SUMIFS(I$4:I$90,$A$4:$A$90,$A97)*VLOOKUP(I$44,'Energy Heat Value Conversion'!$A:$E,5,FALSE),0)</f>
        <v>4271762011461.2891</v>
      </c>
      <c r="J97">
        <f>IFERROR(SUMIFS(J$4:J$90,$A$4:$A$90,$A97)*VLOOKUP(J$44,'Energy Heat Value Conversion'!$A:$E,5,FALSE),0)</f>
        <v>82239722191.010086</v>
      </c>
      <c r="K97">
        <f>IFERROR(SUMIFS(K$4:K$90,$A$4:$A$90,$A97)*VLOOKUP(K$44,'Energy Heat Value Conversion'!$A:$E,5,FALSE),0)</f>
        <v>0</v>
      </c>
      <c r="L97">
        <f>IFERROR(SUMIFS(L$4:L$90,$A$4:$A$90,$A97)*VLOOKUP(L$44,'Energy Heat Value Conversion'!$A:$E,5,FALSE),0)</f>
        <v>0</v>
      </c>
      <c r="M97">
        <f>IFERROR(SUMIFS(M$4:M$90,$A$4:$A$90,$A97)*VLOOKUP(M$44,'Energy Heat Value Conversion'!$A:$E,5,FALSE),0)</f>
        <v>79267841602.887665</v>
      </c>
      <c r="N97">
        <f>IFERROR(SUMIFS(N$4:N$90,$A$4:$A$90,$A97)*VLOOKUP(N$44,'Energy Heat Value Conversion'!$A:$E,5,FALSE),0)</f>
        <v>3170732620.4579597</v>
      </c>
      <c r="O97">
        <f>IFERROR(SUMIFS(O$4:O$90,$A$4:$A$90,$A97)*VLOOKUP(O$44,'Energy Heat Value Conversion'!$A:$E,5,FALSE),0)</f>
        <v>0</v>
      </c>
      <c r="P97">
        <f>IFERROR(SUMIFS(P$4:P$90,$A$4:$A$90,$A97)*VLOOKUP(P$44,'Energy Heat Value Conversion'!$A:$E,5,FALSE),0)</f>
        <v>0</v>
      </c>
      <c r="Q97">
        <f>IFERROR(SUMIFS(Q$4:Q$90,$A$4:$A$90,$A97)*VLOOKUP(Q$44,'Energy Heat Value Conversion'!$A:$E,5,FALSE),0)</f>
        <v>4261867274609.207</v>
      </c>
      <c r="R97">
        <f>IFERROR(SUMIFS(R$4:R$90,$A$4:$A$90,$A97)*VLOOKUP(R$44,'Energy Heat Value Conversion'!$A:$E,5,FALSE),0)</f>
        <v>20411241736.634136</v>
      </c>
      <c r="S97">
        <f>IFERROR(SUMIFS(S$4:S$90,$A$4:$A$90,$A97)*VLOOKUP(S$44,'Energy Heat Value Conversion'!$A:$E,5,FALSE),0)</f>
        <v>8400584291343.4395</v>
      </c>
      <c r="T97">
        <f>IFERROR(SUMIFS(T$4:T$90,$A$4:$A$90,$A97)*VLOOKUP(T$44,'Energy Heat Value Conversion'!$A:$E,5,FALSE),0)</f>
        <v>693593614025.26697</v>
      </c>
      <c r="U97">
        <f>IFERROR(SUMIFS(U$4:U$90,$A$4:$A$90,$A97)*VLOOKUP(U$44,'Energy Heat Value Conversion'!$A:$E,5,FALSE),0)</f>
        <v>0</v>
      </c>
      <c r="V97">
        <f>IFERROR(SUMIFS(V$4:V$90,$A$4:$A$90,$A97)*VLOOKUP(V$44,'Energy Heat Value Conversion'!$A:$E,5,FALSE),0)</f>
        <v>19618866622.084511</v>
      </c>
      <c r="W97">
        <f>IFERROR(SUMIFS(W$4:W$90,$A$4:$A$90,$A97)*VLOOKUP(W$44,'Energy Heat Value Conversion'!$A:$E,5,FALSE),0)</f>
        <v>7568319724.4961014</v>
      </c>
      <c r="X97">
        <f>IFERROR(SUMIFS(X$4:X$90,$A$4:$A$90,$A97)*VLOOKUP(X$44,'Energy Heat Value Conversion'!$A:$E,5,FALSE),0)</f>
        <v>545433684861.32751</v>
      </c>
      <c r="Y97">
        <f>IFERROR(SUMIFS(Y$4:Y$90,$A$4:$A$90,$A97)*VLOOKUP(Y$44,'Energy Heat Value Conversion'!$A:$E,5,FALSE),0)</f>
        <v>0</v>
      </c>
      <c r="Z97">
        <f>IFERROR(SUMIFS(Z$4:Z$90,$A$4:$A$90,$A97)*VLOOKUP(Z$44,'Energy Heat Value Conversion'!$A:$E,5,FALSE),0)</f>
        <v>0</v>
      </c>
      <c r="AA97">
        <f>IFERROR(SUMIFS(AA$4:AA$90,$A$4:$A$90,$A97)*VLOOKUP(AA$44,'Energy Heat Value Conversion'!$A:$E,5,FALSE),0)</f>
        <v>1388767049630.5955</v>
      </c>
      <c r="AB97">
        <f>IFERROR(SUMIFS(AB$4:AB$90,$A$4:$A$90,$A97)*VLOOKUP(AB$44,'Energy Heat Value Conversion'!$A:$E,5,FALSE),0)</f>
        <v>0</v>
      </c>
      <c r="AC97">
        <f>IFERROR(SUMIFS(AC$4:AC$90,$A$4:$A$90,$A97)*VLOOKUP(AC$44,'Energy Heat Value Conversion'!$A:$E,5,FALSE),0)</f>
        <v>450561929967.97278</v>
      </c>
      <c r="AD97">
        <f>IFERROR(SUMIFS(AD$4:AD$90,$A$4:$A$90,$A97)*VLOOKUP(AD$44,'Energy Heat Value Conversion'!$A:$E,5,FALSE),0)</f>
        <v>98417132135706.375</v>
      </c>
      <c r="AE97">
        <f>IFERROR(SUMIFS(AE$4:AE$90,$A$4:$A$90,$A97)*VLOOKUP(AE$44,'Energy Heat Value Conversion'!$A:$E,5,FALSE),0)</f>
        <v>151651580530073.38</v>
      </c>
      <c r="AF97">
        <f>IFERROR(SUMIFS(AF$4:AF$90,$A$4:$A$90,$A97)*VLOOKUP(AF$44,'Energy Heat Value Conversion'!$A:$E,5,FALSE),0)</f>
        <v>224000748396400.09</v>
      </c>
      <c r="AG97">
        <f>IFERROR(SUMIFS(AG$4:AG$90,$A$4:$A$90,$A97)*VLOOKUP(AG$44,'Energy Heat Value Conversion'!$A:$E,5,FALSE),0)</f>
        <v>478873606548885.5</v>
      </c>
      <c r="AH97">
        <f>IFERROR(SUMIFS(AH$4:AH$90,$A$4:$A$90,$A97)*VLOOKUP(AH$44,'Energy Heat Value Conversion'!$A:$E,5,FALSE),0)</f>
        <v>67361351534139.156</v>
      </c>
    </row>
    <row r="98" spans="1:34" x14ac:dyDescent="0.2">
      <c r="A98" s="178" t="s">
        <v>378</v>
      </c>
      <c r="C98">
        <f>IFERROR(SUMIFS(C$4:C$90,$A$4:$A$90,$A98)*VLOOKUP(C$44,'Energy Heat Value Conversion'!$A:$E,5,FALSE),0)</f>
        <v>0</v>
      </c>
      <c r="D98">
        <f>IFERROR(SUMIFS(D$4:D$90,$A$4:$A$90,$A98)*VLOOKUP(D$44,'Energy Heat Value Conversion'!$A:$E,5,FALSE),0)</f>
        <v>54528348238626.422</v>
      </c>
      <c r="E98">
        <f>IFERROR(SUMIFS(E$4:E$90,$A$4:$A$90,$A98)*VLOOKUP(E$44,'Energy Heat Value Conversion'!$A:$E,5,FALSE),0)</f>
        <v>0</v>
      </c>
      <c r="F98">
        <f>IFERROR(SUMIFS(F$4:F$90,$A$4:$A$90,$A98)*VLOOKUP(F$44,'Energy Heat Value Conversion'!$A:$E,5,FALSE),0)</f>
        <v>603213848821.36804</v>
      </c>
      <c r="G98">
        <f>IFERROR(SUMIFS(G$4:G$90,$A$4:$A$90,$A98)*VLOOKUP(G$44,'Energy Heat Value Conversion'!$A:$E,5,FALSE),0)</f>
        <v>7279991101892.8506</v>
      </c>
      <c r="H98">
        <f>IFERROR(SUMIFS(H$4:H$90,$A$4:$A$90,$A98)*VLOOKUP(H$44,'Energy Heat Value Conversion'!$A:$E,5,FALSE),0)</f>
        <v>0</v>
      </c>
      <c r="I98">
        <f>IFERROR(SUMIFS(I$4:I$90,$A$4:$A$90,$A98)*VLOOKUP(I$44,'Energy Heat Value Conversion'!$A:$E,5,FALSE),0)</f>
        <v>1069961841356.55</v>
      </c>
      <c r="J98">
        <f>IFERROR(SUMIFS(J$4:J$90,$A$4:$A$90,$A98)*VLOOKUP(J$44,'Energy Heat Value Conversion'!$A:$E,5,FALSE),0)</f>
        <v>0</v>
      </c>
      <c r="K98">
        <f>IFERROR(SUMIFS(K$4:K$90,$A$4:$A$90,$A98)*VLOOKUP(K$44,'Energy Heat Value Conversion'!$A:$E,5,FALSE),0)</f>
        <v>24966450828.171799</v>
      </c>
      <c r="L98">
        <f>IFERROR(SUMIFS(L$4:L$90,$A$4:$A$90,$A98)*VLOOKUP(L$44,'Energy Heat Value Conversion'!$A:$E,5,FALSE),0)</f>
        <v>0</v>
      </c>
      <c r="M98">
        <f>IFERROR(SUMIFS(M$4:M$90,$A$4:$A$90,$A98)*VLOOKUP(M$44,'Energy Heat Value Conversion'!$A:$E,5,FALSE),0)</f>
        <v>0</v>
      </c>
      <c r="N98">
        <f>IFERROR(SUMIFS(N$4:N$90,$A$4:$A$90,$A98)*VLOOKUP(N$44,'Energy Heat Value Conversion'!$A:$E,5,FALSE),0)</f>
        <v>0</v>
      </c>
      <c r="O98">
        <f>IFERROR(SUMIFS(O$4:O$90,$A$4:$A$90,$A98)*VLOOKUP(O$44,'Energy Heat Value Conversion'!$A:$E,5,FALSE),0)</f>
        <v>0</v>
      </c>
      <c r="P98">
        <f>IFERROR(SUMIFS(P$4:P$90,$A$4:$A$90,$A98)*VLOOKUP(P$44,'Energy Heat Value Conversion'!$A:$E,5,FALSE),0)</f>
        <v>0</v>
      </c>
      <c r="Q98">
        <f>IFERROR(SUMIFS(Q$4:Q$90,$A$4:$A$90,$A98)*VLOOKUP(Q$44,'Energy Heat Value Conversion'!$A:$E,5,FALSE),0)</f>
        <v>3151495724136.3105</v>
      </c>
      <c r="R98">
        <f>IFERROR(SUMIFS(R$4:R$90,$A$4:$A$90,$A98)*VLOOKUP(R$44,'Energy Heat Value Conversion'!$A:$E,5,FALSE),0)</f>
        <v>4082248347.326827</v>
      </c>
      <c r="S98">
        <f>IFERROR(SUMIFS(S$4:S$90,$A$4:$A$90,$A98)*VLOOKUP(S$44,'Energy Heat Value Conversion'!$A:$E,5,FALSE),0)</f>
        <v>2813670195753.144</v>
      </c>
      <c r="T98">
        <f>IFERROR(SUMIFS(T$4:T$90,$A$4:$A$90,$A98)*VLOOKUP(T$44,'Energy Heat Value Conversion'!$A:$E,5,FALSE),0)</f>
        <v>618289164502.5238</v>
      </c>
      <c r="U98">
        <f>IFERROR(SUMIFS(U$4:U$90,$A$4:$A$90,$A98)*VLOOKUP(U$44,'Energy Heat Value Conversion'!$A:$E,5,FALSE),0)</f>
        <v>0</v>
      </c>
      <c r="V98">
        <f>IFERROR(SUMIFS(V$4:V$90,$A$4:$A$90,$A98)*VLOOKUP(V$44,'Energy Heat Value Conversion'!$A:$E,5,FALSE),0)</f>
        <v>62780373190.670433</v>
      </c>
      <c r="W98">
        <f>IFERROR(SUMIFS(W$4:W$90,$A$4:$A$90,$A98)*VLOOKUP(W$44,'Energy Heat Value Conversion'!$A:$E,5,FALSE),0)</f>
        <v>0</v>
      </c>
      <c r="X98">
        <f>IFERROR(SUMIFS(X$4:X$90,$A$4:$A$90,$A98)*VLOOKUP(X$44,'Energy Heat Value Conversion'!$A:$E,5,FALSE),0)</f>
        <v>40704006332.934891</v>
      </c>
      <c r="Y98">
        <f>IFERROR(SUMIFS(Y$4:Y$90,$A$4:$A$90,$A98)*VLOOKUP(Y$44,'Energy Heat Value Conversion'!$A:$E,5,FALSE),0)</f>
        <v>583011600760.2821</v>
      </c>
      <c r="Z98">
        <f>IFERROR(SUMIFS(Z$4:Z$90,$A$4:$A$90,$A98)*VLOOKUP(Z$44,'Energy Heat Value Conversion'!$A:$E,5,FALSE),0)</f>
        <v>0</v>
      </c>
      <c r="AA98">
        <f>IFERROR(SUMIFS(AA$4:AA$90,$A$4:$A$90,$A98)*VLOOKUP(AA$44,'Energy Heat Value Conversion'!$A:$E,5,FALSE),0)</f>
        <v>837065071010.22192</v>
      </c>
      <c r="AB98">
        <f>IFERROR(SUMIFS(AB$4:AB$90,$A$4:$A$90,$A98)*VLOOKUP(AB$44,'Energy Heat Value Conversion'!$A:$E,5,FALSE),0)</f>
        <v>0</v>
      </c>
      <c r="AC98">
        <f>IFERROR(SUMIFS(AC$4:AC$90,$A$4:$A$90,$A98)*VLOOKUP(AC$44,'Energy Heat Value Conversion'!$A:$E,5,FALSE),0)</f>
        <v>260238356102.19116</v>
      </c>
      <c r="AD98">
        <f>IFERROR(SUMIFS(AD$4:AD$90,$A$4:$A$90,$A98)*VLOOKUP(AD$44,'Energy Heat Value Conversion'!$A:$E,5,FALSE),0)</f>
        <v>57404372479428.461</v>
      </c>
      <c r="AE98">
        <f>IFERROR(SUMIFS(AE$4:AE$90,$A$4:$A$90,$A98)*VLOOKUP(AE$44,'Energy Heat Value Conversion'!$A:$E,5,FALSE),0)</f>
        <v>170483715530320.06</v>
      </c>
      <c r="AF98">
        <f>IFERROR(SUMIFS(AF$4:AF$90,$A$4:$A$90,$A98)*VLOOKUP(AF$44,'Energy Heat Value Conversion'!$A:$E,5,FALSE),0)</f>
        <v>308572005927458.75</v>
      </c>
      <c r="AG98">
        <f>IFERROR(SUMIFS(AG$4:AG$90,$A$4:$A$90,$A98)*VLOOKUP(AG$44,'Energy Heat Value Conversion'!$A:$E,5,FALSE),0)</f>
        <v>686379588341223.88</v>
      </c>
      <c r="AH98">
        <f>IFERROR(SUMIFS(AH$4:AH$90,$A$4:$A$90,$A98)*VLOOKUP(AH$44,'Energy Heat Value Conversion'!$A:$E,5,FALSE),0)</f>
        <v>18335715497904.684</v>
      </c>
    </row>
    <row r="99" spans="1:34" x14ac:dyDescent="0.2">
      <c r="A99" s="178" t="s">
        <v>379</v>
      </c>
      <c r="C99">
        <f>IFERROR(SUMIFS(C$4:C$90,$A$4:$A$90,$A99)*VLOOKUP(C$44,'Energy Heat Value Conversion'!$A:$E,5,FALSE),0)</f>
        <v>0</v>
      </c>
      <c r="D99">
        <f>IFERROR(SUMIFS(D$4:D$90,$A$4:$A$90,$A99)*VLOOKUP(D$44,'Energy Heat Value Conversion'!$A:$E,5,FALSE),0)</f>
        <v>6961698188773.6074</v>
      </c>
      <c r="E99">
        <f>IFERROR(SUMIFS(E$4:E$90,$A$4:$A$90,$A99)*VLOOKUP(E$44,'Energy Heat Value Conversion'!$A:$E,5,FALSE),0)</f>
        <v>0</v>
      </c>
      <c r="F99">
        <f>IFERROR(SUMIFS(F$4:F$90,$A$4:$A$90,$A99)*VLOOKUP(F$44,'Energy Heat Value Conversion'!$A:$E,5,FALSE),0)</f>
        <v>56278821637.736046</v>
      </c>
      <c r="G99">
        <f>IFERROR(SUMIFS(G$4:G$90,$A$4:$A$90,$A99)*VLOOKUP(G$44,'Energy Heat Value Conversion'!$A:$E,5,FALSE),0)</f>
        <v>1466557433.9028337</v>
      </c>
      <c r="H99">
        <f>IFERROR(SUMIFS(H$4:H$90,$A$4:$A$90,$A99)*VLOOKUP(H$44,'Energy Heat Value Conversion'!$A:$E,5,FALSE),0)</f>
        <v>0</v>
      </c>
      <c r="I99">
        <f>IFERROR(SUMIFS(I$4:I$90,$A$4:$A$90,$A99)*VLOOKUP(I$44,'Energy Heat Value Conversion'!$A:$E,5,FALSE),0)</f>
        <v>18865825918.125565</v>
      </c>
      <c r="J99">
        <f>IFERROR(SUMIFS(J$4:J$90,$A$4:$A$90,$A99)*VLOOKUP(J$44,'Energy Heat Value Conversion'!$A:$E,5,FALSE),0)</f>
        <v>0</v>
      </c>
      <c r="K99">
        <f>IFERROR(SUMIFS(K$4:K$90,$A$4:$A$90,$A99)*VLOOKUP(K$44,'Energy Heat Value Conversion'!$A:$E,5,FALSE),0)</f>
        <v>0</v>
      </c>
      <c r="L99">
        <f>IFERROR(SUMIFS(L$4:L$90,$A$4:$A$90,$A99)*VLOOKUP(L$44,'Energy Heat Value Conversion'!$A:$E,5,FALSE),0)</f>
        <v>0</v>
      </c>
      <c r="M99">
        <f>IFERROR(SUMIFS(M$4:M$90,$A$4:$A$90,$A99)*VLOOKUP(M$44,'Energy Heat Value Conversion'!$A:$E,5,FALSE),0)</f>
        <v>0</v>
      </c>
      <c r="N99">
        <f>IFERROR(SUMIFS(N$4:N$90,$A$4:$A$90,$A99)*VLOOKUP(N$44,'Energy Heat Value Conversion'!$A:$E,5,FALSE),0)</f>
        <v>0</v>
      </c>
      <c r="O99">
        <f>IFERROR(SUMIFS(O$4:O$90,$A$4:$A$90,$A99)*VLOOKUP(O$44,'Energy Heat Value Conversion'!$A:$E,5,FALSE),0)</f>
        <v>0</v>
      </c>
      <c r="P99">
        <f>IFERROR(SUMIFS(P$4:P$90,$A$4:$A$90,$A99)*VLOOKUP(P$44,'Energy Heat Value Conversion'!$A:$E,5,FALSE),0)</f>
        <v>0</v>
      </c>
      <c r="Q99">
        <f>IFERROR(SUMIFS(Q$4:Q$90,$A$4:$A$90,$A99)*VLOOKUP(Q$44,'Energy Heat Value Conversion'!$A:$E,5,FALSE),0)</f>
        <v>1183852020724.7798</v>
      </c>
      <c r="R99">
        <f>IFERROR(SUMIFS(R$4:R$90,$A$4:$A$90,$A99)*VLOOKUP(R$44,'Energy Heat Value Conversion'!$A:$E,5,FALSE),0)</f>
        <v>8164496694.6536541</v>
      </c>
      <c r="S99">
        <f>IFERROR(SUMIFS(S$4:S$90,$A$4:$A$90,$A99)*VLOOKUP(S$44,'Energy Heat Value Conversion'!$A:$E,5,FALSE),0)</f>
        <v>2328554644761.2227</v>
      </c>
      <c r="T99">
        <f>IFERROR(SUMIFS(T$4:T$90,$A$4:$A$90,$A99)*VLOOKUP(T$44,'Energy Heat Value Conversion'!$A:$E,5,FALSE),0)</f>
        <v>75304449522.743271</v>
      </c>
      <c r="U99">
        <f>IFERROR(SUMIFS(U$4:U$90,$A$4:$A$90,$A99)*VLOOKUP(U$44,'Energy Heat Value Conversion'!$A:$E,5,FALSE),0)</f>
        <v>0</v>
      </c>
      <c r="V99">
        <f>IFERROR(SUMIFS(V$4:V$90,$A$4:$A$90,$A99)*VLOOKUP(V$44,'Energy Heat Value Conversion'!$A:$E,5,FALSE),0)</f>
        <v>58856599866.25354</v>
      </c>
      <c r="W99">
        <f>IFERROR(SUMIFS(W$4:W$90,$A$4:$A$90,$A99)*VLOOKUP(W$44,'Energy Heat Value Conversion'!$A:$E,5,FALSE),0)</f>
        <v>639523016719.92053</v>
      </c>
      <c r="X99">
        <f>IFERROR(SUMIFS(X$4:X$90,$A$4:$A$90,$A99)*VLOOKUP(X$44,'Energy Heat Value Conversion'!$A:$E,5,FALSE),0)</f>
        <v>0</v>
      </c>
      <c r="Y99">
        <f>IFERROR(SUMIFS(Y$4:Y$90,$A$4:$A$90,$A99)*VLOOKUP(Y$44,'Energy Heat Value Conversion'!$A:$E,5,FALSE),0)</f>
        <v>0</v>
      </c>
      <c r="Z99">
        <f>IFERROR(SUMIFS(Z$4:Z$90,$A$4:$A$90,$A99)*VLOOKUP(Z$44,'Energy Heat Value Conversion'!$A:$E,5,FALSE),0)</f>
        <v>0</v>
      </c>
      <c r="AA99">
        <f>IFERROR(SUMIFS(AA$4:AA$90,$A$4:$A$90,$A99)*VLOOKUP(AA$44,'Energy Heat Value Conversion'!$A:$E,5,FALSE),0)</f>
        <v>199754164672.89386</v>
      </c>
      <c r="AB99">
        <f>IFERROR(SUMIFS(AB$4:AB$90,$A$4:$A$90,$A99)*VLOOKUP(AB$44,'Energy Heat Value Conversion'!$A:$E,5,FALSE),0)</f>
        <v>0</v>
      </c>
      <c r="AC99">
        <f>IFERROR(SUMIFS(AC$4:AC$90,$A$4:$A$90,$A99)*VLOOKUP(AC$44,'Energy Heat Value Conversion'!$A:$E,5,FALSE),0)</f>
        <v>0</v>
      </c>
      <c r="AD99">
        <f>IFERROR(SUMIFS(AD$4:AD$90,$A$4:$A$90,$A99)*VLOOKUP(AD$44,'Energy Heat Value Conversion'!$A:$E,5,FALSE),0)</f>
        <v>14098136131845.531</v>
      </c>
      <c r="AE99">
        <f>IFERROR(SUMIFS(AE$4:AE$90,$A$4:$A$90,$A99)*VLOOKUP(AE$44,'Energy Heat Value Conversion'!$A:$E,5,FALSE),0)</f>
        <v>2203501170103.9336</v>
      </c>
      <c r="AF99">
        <f>IFERROR(SUMIFS(AF$4:AF$90,$A$4:$A$90,$A99)*VLOOKUP(AF$44,'Energy Heat Value Conversion'!$A:$E,5,FALSE),0)</f>
        <v>7302267458163.4707</v>
      </c>
      <c r="AG99">
        <f>IFERROR(SUMIFS(AG$4:AG$90,$A$4:$A$90,$A99)*VLOOKUP(AG$44,'Energy Heat Value Conversion'!$A:$E,5,FALSE),0)</f>
        <v>138096196518885.72</v>
      </c>
      <c r="AH99">
        <f>IFERROR(SUMIFS(AH$4:AH$90,$A$4:$A$90,$A99)*VLOOKUP(AH$44,'Energy Heat Value Conversion'!$A:$E,5,FALSE),0)</f>
        <v>23348975885968.5</v>
      </c>
    </row>
    <row r="100" spans="1:34" x14ac:dyDescent="0.2">
      <c r="A100" s="178" t="s">
        <v>380</v>
      </c>
      <c r="C100">
        <f>IFERROR(SUMIFS(C$4:C$90,$A$4:$A$90,$A100)*VLOOKUP(C$44,'Energy Heat Value Conversion'!$A:$E,5,FALSE),0)</f>
        <v>0</v>
      </c>
      <c r="D100">
        <f>IFERROR(SUMIFS(D$4:D$90,$A$4:$A$90,$A100)*VLOOKUP(D$44,'Energy Heat Value Conversion'!$A:$E,5,FALSE),0)</f>
        <v>105854275676496.17</v>
      </c>
      <c r="E100">
        <f>IFERROR(SUMIFS(E$4:E$90,$A$4:$A$90,$A100)*VLOOKUP(E$44,'Energy Heat Value Conversion'!$A:$E,5,FALSE),0)</f>
        <v>0</v>
      </c>
      <c r="F100">
        <f>IFERROR(SUMIFS(F$4:F$90,$A$4:$A$90,$A100)*VLOOKUP(F$44,'Energy Heat Value Conversion'!$A:$E,5,FALSE),0)</f>
        <v>3460751200990.9238</v>
      </c>
      <c r="G100">
        <f>IFERROR(SUMIFS(G$4:G$90,$A$4:$A$90,$A100)*VLOOKUP(G$44,'Energy Heat Value Conversion'!$A:$E,5,FALSE),0)</f>
        <v>4295546723900.9194</v>
      </c>
      <c r="H100">
        <f>IFERROR(SUMIFS(H$4:H$90,$A$4:$A$90,$A100)*VLOOKUP(H$44,'Energy Heat Value Conversion'!$A:$E,5,FALSE),0)</f>
        <v>0</v>
      </c>
      <c r="I100">
        <f>IFERROR(SUMIFS(I$4:I$90,$A$4:$A$90,$A100)*VLOOKUP(I$44,'Energy Heat Value Conversion'!$A:$E,5,FALSE),0)</f>
        <v>2261203992186.7642</v>
      </c>
      <c r="J100">
        <f>IFERROR(SUMIFS(J$4:J$90,$A$4:$A$90,$A100)*VLOOKUP(J$44,'Energy Heat Value Conversion'!$A:$E,5,FALSE),0)</f>
        <v>773053388595.49487</v>
      </c>
      <c r="K100">
        <f>IFERROR(SUMIFS(K$4:K$90,$A$4:$A$90,$A100)*VLOOKUP(K$44,'Energy Heat Value Conversion'!$A:$E,5,FALSE),0)</f>
        <v>0</v>
      </c>
      <c r="L100">
        <f>IFERROR(SUMIFS(L$4:L$90,$A$4:$A$90,$A100)*VLOOKUP(L$44,'Energy Heat Value Conversion'!$A:$E,5,FALSE),0)</f>
        <v>0</v>
      </c>
      <c r="M100">
        <f>IFERROR(SUMIFS(M$4:M$90,$A$4:$A$90,$A100)*VLOOKUP(M$44,'Energy Heat Value Conversion'!$A:$E,5,FALSE),0)</f>
        <v>0</v>
      </c>
      <c r="N100">
        <f>IFERROR(SUMIFS(N$4:N$90,$A$4:$A$90,$A100)*VLOOKUP(N$44,'Energy Heat Value Conversion'!$A:$E,5,FALSE),0)</f>
        <v>0</v>
      </c>
      <c r="O100">
        <f>IFERROR(SUMIFS(O$4:O$90,$A$4:$A$90,$A100)*VLOOKUP(O$44,'Energy Heat Value Conversion'!$A:$E,5,FALSE),0)</f>
        <v>0</v>
      </c>
      <c r="P100">
        <f>IFERROR(SUMIFS(P$4:P$90,$A$4:$A$90,$A100)*VLOOKUP(P$44,'Energy Heat Value Conversion'!$A:$E,5,FALSE),0)</f>
        <v>11890176240.433147</v>
      </c>
      <c r="Q100">
        <f>IFERROR(SUMIFS(Q$4:Q$90,$A$4:$A$90,$A100)*VLOOKUP(Q$44,'Energy Heat Value Conversion'!$A:$E,5,FALSE),0)</f>
        <v>2661625922457.0908</v>
      </c>
      <c r="R100">
        <f>IFERROR(SUMIFS(R$4:R$90,$A$4:$A$90,$A100)*VLOOKUP(R$44,'Energy Heat Value Conversion'!$A:$E,5,FALSE),0)</f>
        <v>4082248347.326827</v>
      </c>
      <c r="S100">
        <f>IFERROR(SUMIFS(S$4:S$90,$A$4:$A$90,$A100)*VLOOKUP(S$44,'Energy Heat Value Conversion'!$A:$E,5,FALSE),0)</f>
        <v>5793088204761.8623</v>
      </c>
      <c r="T100">
        <f>IFERROR(SUMIFS(T$4:T$90,$A$4:$A$90,$A100)*VLOOKUP(T$44,'Energy Heat Value Conversion'!$A:$E,5,FALSE),0)</f>
        <v>1248468505245.4807</v>
      </c>
      <c r="U100">
        <f>IFERROR(SUMIFS(U$4:U$90,$A$4:$A$90,$A100)*VLOOKUP(U$44,'Energy Heat Value Conversion'!$A:$E,5,FALSE),0)</f>
        <v>0</v>
      </c>
      <c r="V100">
        <f>IFERROR(SUMIFS(V$4:V$90,$A$4:$A$90,$A100)*VLOOKUP(V$44,'Energy Heat Value Conversion'!$A:$E,5,FALSE),0)</f>
        <v>66704146515.087326</v>
      </c>
      <c r="W100">
        <f>IFERROR(SUMIFS(W$4:W$90,$A$4:$A$90,$A100)*VLOOKUP(W$44,'Energy Heat Value Conversion'!$A:$E,5,FALSE),0)</f>
        <v>204344632561.39474</v>
      </c>
      <c r="X100">
        <f>IFERROR(SUMIFS(X$4:X$90,$A$4:$A$90,$A100)*VLOOKUP(X$44,'Energy Heat Value Conversion'!$A:$E,5,FALSE),0)</f>
        <v>138393621531.97864</v>
      </c>
      <c r="Y100">
        <f>IFERROR(SUMIFS(Y$4:Y$90,$A$4:$A$90,$A100)*VLOOKUP(Y$44,'Energy Heat Value Conversion'!$A:$E,5,FALSE),0)</f>
        <v>0</v>
      </c>
      <c r="Z100">
        <f>IFERROR(SUMIFS(Z$4:Z$90,$A$4:$A$90,$A100)*VLOOKUP(Z$44,'Energy Heat Value Conversion'!$A:$E,5,FALSE),0)</f>
        <v>3351986437495.228</v>
      </c>
      <c r="AA100">
        <f>IFERROR(SUMIFS(AA$4:AA$90,$A$4:$A$90,$A100)*VLOOKUP(AA$44,'Energy Heat Value Conversion'!$A:$E,5,FALSE),0)</f>
        <v>1212793142656.8555</v>
      </c>
      <c r="AB100">
        <f>IFERROR(SUMIFS(AB$4:AB$90,$A$4:$A$90,$A100)*VLOOKUP(AB$44,'Energy Heat Value Conversion'!$A:$E,5,FALSE),0)</f>
        <v>0</v>
      </c>
      <c r="AC100">
        <f>IFERROR(SUMIFS(AC$4:AC$90,$A$4:$A$90,$A100)*VLOOKUP(AC$44,'Energy Heat Value Conversion'!$A:$E,5,FALSE),0)</f>
        <v>163134491884.95569</v>
      </c>
      <c r="AD100">
        <f>IFERROR(SUMIFS(AD$4:AD$90,$A$4:$A$90,$A100)*VLOOKUP(AD$44,'Energy Heat Value Conversion'!$A:$E,5,FALSE),0)</f>
        <v>40203297294640.852</v>
      </c>
      <c r="AE100">
        <f>IFERROR(SUMIFS(AE$4:AE$90,$A$4:$A$90,$A100)*VLOOKUP(AE$44,'Energy Heat Value Conversion'!$A:$E,5,FALSE),0)</f>
        <v>107786307236721.17</v>
      </c>
      <c r="AF100">
        <f>IFERROR(SUMIFS(AF$4:AF$90,$A$4:$A$90,$A100)*VLOOKUP(AF$44,'Energy Heat Value Conversion'!$A:$E,5,FALSE),0)</f>
        <v>221068486564005.16</v>
      </c>
      <c r="AG100">
        <f>IFERROR(SUMIFS(AG$4:AG$90,$A$4:$A$90,$A100)*VLOOKUP(AG$44,'Energy Heat Value Conversion'!$A:$E,5,FALSE),0)</f>
        <v>346615584378779.56</v>
      </c>
      <c r="AH100">
        <f>IFERROR(SUMIFS(AH$4:AH$90,$A$4:$A$90,$A100)*VLOOKUP(AH$44,'Energy Heat Value Conversion'!$A:$E,5,FALSE),0)</f>
        <v>20938060956678.262</v>
      </c>
    </row>
    <row r="101" spans="1:34" x14ac:dyDescent="0.2">
      <c r="A101" s="178" t="s">
        <v>381</v>
      </c>
      <c r="C101">
        <f>IFERROR(SUMIFS(C$4:C$90,$A$4:$A$90,$A101)*VLOOKUP(C$44,'Energy Heat Value Conversion'!$A:$E,5,FALSE),0)</f>
        <v>0</v>
      </c>
      <c r="D101">
        <f>IFERROR(SUMIFS(D$4:D$90,$A$4:$A$90,$A101)*VLOOKUP(D$44,'Energy Heat Value Conversion'!$A:$E,5,FALSE),0)</f>
        <v>225574478545377.47</v>
      </c>
      <c r="E101">
        <f>IFERROR(SUMIFS(E$4:E$90,$A$4:$A$90,$A101)*VLOOKUP(E$44,'Energy Heat Value Conversion'!$A:$E,5,FALSE),0)</f>
        <v>0</v>
      </c>
      <c r="F101">
        <f>IFERROR(SUMIFS(F$4:F$90,$A$4:$A$90,$A101)*VLOOKUP(F$44,'Energy Heat Value Conversion'!$A:$E,5,FALSE),0)</f>
        <v>57464640189426.938</v>
      </c>
      <c r="G101">
        <f>IFERROR(SUMIFS(G$4:G$90,$A$4:$A$90,$A101)*VLOOKUP(G$44,'Energy Heat Value Conversion'!$A:$E,5,FALSE),0)</f>
        <v>5763570715237.4854</v>
      </c>
      <c r="H101">
        <f>IFERROR(SUMIFS(H$4:H$90,$A$4:$A$90,$A101)*VLOOKUP(H$44,'Energy Heat Value Conversion'!$A:$E,5,FALSE),0)</f>
        <v>0</v>
      </c>
      <c r="I101">
        <f>IFERROR(SUMIFS(I$4:I$90,$A$4:$A$90,$A101)*VLOOKUP(I$44,'Energy Heat Value Conversion'!$A:$E,5,FALSE),0)</f>
        <v>15232806869892.244</v>
      </c>
      <c r="J101">
        <f>IFERROR(SUMIFS(J$4:J$90,$A$4:$A$90,$A101)*VLOOKUP(J$44,'Energy Heat Value Conversion'!$A:$E,5,FALSE),0)</f>
        <v>323679098599377.5</v>
      </c>
      <c r="K101">
        <f>IFERROR(SUMIFS(K$4:K$90,$A$4:$A$90,$A101)*VLOOKUP(K$44,'Energy Heat Value Conversion'!$A:$E,5,FALSE),0)</f>
        <v>35723424499281.242</v>
      </c>
      <c r="L101">
        <f>IFERROR(SUMIFS(L$4:L$90,$A$4:$A$90,$A101)*VLOOKUP(L$44,'Energy Heat Value Conversion'!$A:$E,5,FALSE),0)</f>
        <v>2168757227401.7532</v>
      </c>
      <c r="M101">
        <f>IFERROR(SUMIFS(M$4:M$90,$A$4:$A$90,$A101)*VLOOKUP(M$44,'Energy Heat Value Conversion'!$A:$E,5,FALSE),0)</f>
        <v>1273239705746.3831</v>
      </c>
      <c r="N101">
        <f>IFERROR(SUMIFS(N$4:N$90,$A$4:$A$90,$A101)*VLOOKUP(N$44,'Energy Heat Value Conversion'!$A:$E,5,FALSE),0)</f>
        <v>28898057102853.844</v>
      </c>
      <c r="O101">
        <f>IFERROR(SUMIFS(O$4:O$90,$A$4:$A$90,$A101)*VLOOKUP(O$44,'Energy Heat Value Conversion'!$A:$E,5,FALSE),0)</f>
        <v>0</v>
      </c>
      <c r="P101">
        <f>IFERROR(SUMIFS(P$4:P$90,$A$4:$A$90,$A101)*VLOOKUP(P$44,'Energy Heat Value Conversion'!$A:$E,5,FALSE),0)</f>
        <v>20708723618754.402</v>
      </c>
      <c r="Q101">
        <f>IFERROR(SUMIFS(Q$4:Q$90,$A$4:$A$90,$A101)*VLOOKUP(Q$44,'Energy Heat Value Conversion'!$A:$E,5,FALSE),0)</f>
        <v>485787553331.8924</v>
      </c>
      <c r="R101">
        <f>IFERROR(SUMIFS(R$4:R$90,$A$4:$A$90,$A101)*VLOOKUP(R$44,'Energy Heat Value Conversion'!$A:$E,5,FALSE),0)</f>
        <v>12246745041.98048</v>
      </c>
      <c r="S101">
        <f>IFERROR(SUMIFS(S$4:S$90,$A$4:$A$90,$A101)*VLOOKUP(S$44,'Energy Heat Value Conversion'!$A:$E,5,FALSE),0)</f>
        <v>4737961881354.4326</v>
      </c>
      <c r="T101">
        <f>IFERROR(SUMIFS(T$4:T$90,$A$4:$A$90,$A101)*VLOOKUP(T$44,'Energy Heat Value Conversion'!$A:$E,5,FALSE),0)</f>
        <v>46236932006964.367</v>
      </c>
      <c r="U101">
        <f>IFERROR(SUMIFS(U$4:U$90,$A$4:$A$90,$A101)*VLOOKUP(U$44,'Energy Heat Value Conversion'!$A:$E,5,FALSE),0)</f>
        <v>539053701943835.5</v>
      </c>
      <c r="V101">
        <f>IFERROR(SUMIFS(V$4:V$90,$A$4:$A$90,$A101)*VLOOKUP(V$44,'Energy Heat Value Conversion'!$A:$E,5,FALSE),0)</f>
        <v>94688497864828.672</v>
      </c>
      <c r="W101">
        <f>IFERROR(SUMIFS(W$4:W$90,$A$4:$A$90,$A101)*VLOOKUP(W$44,'Energy Heat Value Conversion'!$A:$E,5,FALSE),0)</f>
        <v>7568319724.4961014</v>
      </c>
      <c r="X101">
        <f>IFERROR(SUMIFS(X$4:X$90,$A$4:$A$90,$A101)*VLOOKUP(X$44,'Energy Heat Value Conversion'!$A:$E,5,FALSE),0)</f>
        <v>427392066495.81635</v>
      </c>
      <c r="Y101">
        <f>IFERROR(SUMIFS(Y$4:Y$90,$A$4:$A$90,$A101)*VLOOKUP(Y$44,'Energy Heat Value Conversion'!$A:$E,5,FALSE),0)</f>
        <v>2907678110120.9004</v>
      </c>
      <c r="Z101">
        <f>IFERROR(SUMIFS(Z$4:Z$90,$A$4:$A$90,$A101)*VLOOKUP(Z$44,'Energy Heat Value Conversion'!$A:$E,5,FALSE),0)</f>
        <v>66479550347974.469</v>
      </c>
      <c r="AA101">
        <f>IFERROR(SUMIFS(AA$4:AA$90,$A$4:$A$90,$A101)*VLOOKUP(AA$44,'Energy Heat Value Conversion'!$A:$E,5,FALSE),0)</f>
        <v>722739104095768.88</v>
      </c>
      <c r="AB101">
        <f>IFERROR(SUMIFS(AB$4:AB$90,$A$4:$A$90,$A101)*VLOOKUP(AB$44,'Energy Heat Value Conversion'!$A:$E,5,FALSE),0)</f>
        <v>723869919492887.5</v>
      </c>
      <c r="AC101">
        <f>IFERROR(SUMIFS(AC$4:AC$90,$A$4:$A$90,$A101)*VLOOKUP(AC$44,'Energy Heat Value Conversion'!$A:$E,5,FALSE),0)</f>
        <v>2446252199824303</v>
      </c>
      <c r="AD101">
        <f>IFERROR(SUMIFS(AD$4:AD$90,$A$4:$A$90,$A101)*VLOOKUP(AD$44,'Energy Heat Value Conversion'!$A:$E,5,FALSE),0)</f>
        <v>92548530013837.656</v>
      </c>
      <c r="AE101">
        <f>IFERROR(SUMIFS(AE$4:AE$90,$A$4:$A$90,$A101)*VLOOKUP(AE$44,'Energy Heat Value Conversion'!$A:$E,5,FALSE),0)</f>
        <v>279727648541070.16</v>
      </c>
      <c r="AF101">
        <f>IFERROR(SUMIFS(AF$4:AF$90,$A$4:$A$90,$A101)*VLOOKUP(AF$44,'Energy Heat Value Conversion'!$A:$E,5,FALSE),0)</f>
        <v>629932150037365.38</v>
      </c>
      <c r="AG101">
        <f>IFERROR(SUMIFS(AG$4:AG$90,$A$4:$A$90,$A101)*VLOOKUP(AG$44,'Energy Heat Value Conversion'!$A:$E,5,FALSE),0)</f>
        <v>437880136866688.19</v>
      </c>
      <c r="AH101">
        <f>IFERROR(SUMIFS(AH$4:AH$90,$A$4:$A$90,$A101)*VLOOKUP(AH$44,'Energy Heat Value Conversion'!$A:$E,5,FALSE),0)</f>
        <v>14454392153742.383</v>
      </c>
    </row>
    <row r="102" spans="1:34" x14ac:dyDescent="0.2">
      <c r="A102" s="178" t="s">
        <v>382</v>
      </c>
      <c r="C102">
        <f>IFERROR(SUMIFS(C$4:C$90,$A$4:$A$90,$A102)*VLOOKUP(C$44,'Energy Heat Value Conversion'!$A:$E,5,FALSE),0)</f>
        <v>0</v>
      </c>
      <c r="D102">
        <f>IFERROR(SUMIFS(D$4:D$90,$A$4:$A$90,$A102)*VLOOKUP(D$44,'Energy Heat Value Conversion'!$A:$E,5,FALSE),0)</f>
        <v>2420423726383774</v>
      </c>
      <c r="E102">
        <f>IFERROR(SUMIFS(E$4:E$90,$A$4:$A$90,$A102)*VLOOKUP(E$44,'Energy Heat Value Conversion'!$A:$E,5,FALSE),0)</f>
        <v>0</v>
      </c>
      <c r="F102">
        <f>IFERROR(SUMIFS(F$4:F$90,$A$4:$A$90,$A102)*VLOOKUP(F$44,'Energy Heat Value Conversion'!$A:$E,5,FALSE),0)</f>
        <v>18546646037742.93</v>
      </c>
      <c r="G102">
        <f>IFERROR(SUMIFS(G$4:G$90,$A$4:$A$90,$A102)*VLOOKUP(G$44,'Energy Heat Value Conversion'!$A:$E,5,FALSE),0)</f>
        <v>54951907048333.016</v>
      </c>
      <c r="H102">
        <f>IFERROR(SUMIFS(H$4:H$90,$A$4:$A$90,$A102)*VLOOKUP(H$44,'Energy Heat Value Conversion'!$A:$E,5,FALSE),0)</f>
        <v>0</v>
      </c>
      <c r="I102">
        <f>IFERROR(SUMIFS(I$4:I$90,$A$4:$A$90,$A102)*VLOOKUP(I$44,'Energy Heat Value Conversion'!$A:$E,5,FALSE),0)</f>
        <v>1094220598369271.3</v>
      </c>
      <c r="J102">
        <f>IFERROR(SUMIFS(J$4:J$90,$A$4:$A$90,$A102)*VLOOKUP(J$44,'Energy Heat Value Conversion'!$A:$E,5,FALSE),0)</f>
        <v>148722313610222.63</v>
      </c>
      <c r="K102">
        <f>IFERROR(SUMIFS(K$4:K$90,$A$4:$A$90,$A102)*VLOOKUP(K$44,'Energy Heat Value Conversion'!$A:$E,5,FALSE),0)</f>
        <v>3359770954305.4048</v>
      </c>
      <c r="L102">
        <f>IFERROR(SUMIFS(L$4:L$90,$A$4:$A$90,$A102)*VLOOKUP(L$44,'Energy Heat Value Conversion'!$A:$E,5,FALSE),0)</f>
        <v>6461089239967.7236</v>
      </c>
      <c r="M102">
        <f>IFERROR(SUMIFS(M$4:M$90,$A$4:$A$90,$A102)*VLOOKUP(M$44,'Energy Heat Value Conversion'!$A:$E,5,FALSE),0)</f>
        <v>6623819013941.2998</v>
      </c>
      <c r="N102">
        <f>IFERROR(SUMIFS(N$4:N$90,$A$4:$A$90,$A102)*VLOOKUP(N$44,'Energy Heat Value Conversion'!$A:$E,5,FALSE),0)</f>
        <v>173014196167909</v>
      </c>
      <c r="O102">
        <f>IFERROR(SUMIFS(O$4:O$90,$A$4:$A$90,$A102)*VLOOKUP(O$44,'Energy Heat Value Conversion'!$A:$E,5,FALSE),0)</f>
        <v>0</v>
      </c>
      <c r="P102">
        <f>IFERROR(SUMIFS(P$4:P$90,$A$4:$A$90,$A102)*VLOOKUP(P$44,'Energy Heat Value Conversion'!$A:$E,5,FALSE),0)</f>
        <v>46859184563547.039</v>
      </c>
      <c r="Q102">
        <f>IFERROR(SUMIFS(Q$4:Q$90,$A$4:$A$90,$A102)*VLOOKUP(Q$44,'Energy Heat Value Conversion'!$A:$E,5,FALSE),0)</f>
        <v>3739339486151.3726</v>
      </c>
      <c r="R102">
        <f>IFERROR(SUMIFS(R$4:R$90,$A$4:$A$90,$A102)*VLOOKUP(R$44,'Energy Heat Value Conversion'!$A:$E,5,FALSE),0)</f>
        <v>824614166160.01904</v>
      </c>
      <c r="S102">
        <f>IFERROR(SUMIFS(S$4:S$90,$A$4:$A$90,$A102)*VLOOKUP(S$44,'Energy Heat Value Conversion'!$A:$E,5,FALSE),0)</f>
        <v>10753394713654.258</v>
      </c>
      <c r="T102">
        <f>IFERROR(SUMIFS(T$4:T$90,$A$4:$A$90,$A102)*VLOOKUP(T$44,'Energy Heat Value Conversion'!$A:$E,5,FALSE),0)</f>
        <v>12052675315719.068</v>
      </c>
      <c r="U102">
        <f>IFERROR(SUMIFS(U$4:U$90,$A$4:$A$90,$A102)*VLOOKUP(U$44,'Energy Heat Value Conversion'!$A:$E,5,FALSE),0)</f>
        <v>1972897180561579</v>
      </c>
      <c r="V102">
        <f>IFERROR(SUMIFS(V$4:V$90,$A$4:$A$90,$A102)*VLOOKUP(V$44,'Energy Heat Value Conversion'!$A:$E,5,FALSE),0)</f>
        <v>482624118903.27893</v>
      </c>
      <c r="W102">
        <f>IFERROR(SUMIFS(W$4:W$90,$A$4:$A$90,$A102)*VLOOKUP(W$44,'Energy Heat Value Conversion'!$A:$E,5,FALSE),0)</f>
        <v>73041853661111.875</v>
      </c>
      <c r="X102">
        <f>IFERROR(SUMIFS(X$4:X$90,$A$4:$A$90,$A102)*VLOOKUP(X$44,'Energy Heat Value Conversion'!$A:$E,5,FALSE),0)</f>
        <v>16175772116708.324</v>
      </c>
      <c r="Y102">
        <f>IFERROR(SUMIFS(Y$4:Y$90,$A$4:$A$90,$A102)*VLOOKUP(Y$44,'Energy Heat Value Conversion'!$A:$E,5,FALSE),0)</f>
        <v>14412932358035.836</v>
      </c>
      <c r="Z102">
        <f>IFERROR(SUMIFS(Z$4:Z$90,$A$4:$A$90,$A102)*VLOOKUP(Z$44,'Energy Heat Value Conversion'!$A:$E,5,FALSE),0)</f>
        <v>25707646661548.77</v>
      </c>
      <c r="AA102">
        <f>IFERROR(SUMIFS(AA$4:AA$90,$A$4:$A$90,$A102)*VLOOKUP(AA$44,'Energy Heat Value Conversion'!$A:$E,5,FALSE),0)</f>
        <v>399693815355841.13</v>
      </c>
      <c r="AB102">
        <f>IFERROR(SUMIFS(AB$4:AB$90,$A$4:$A$90,$A102)*VLOOKUP(AB$44,'Energy Heat Value Conversion'!$A:$E,5,FALSE),0)</f>
        <v>83018725122466.266</v>
      </c>
      <c r="AC102">
        <f>IFERROR(SUMIFS(AC$4:AC$90,$A$4:$A$90,$A102)*VLOOKUP(AC$44,'Energy Heat Value Conversion'!$A:$E,5,FALSE),0)</f>
        <v>704915791898599.5</v>
      </c>
      <c r="AD102">
        <f>IFERROR(SUMIFS(AD$4:AD$90,$A$4:$A$90,$A102)*VLOOKUP(AD$44,'Energy Heat Value Conversion'!$A:$E,5,FALSE),0)</f>
        <v>637249244198778.63</v>
      </c>
      <c r="AE102">
        <f>IFERROR(SUMIFS(AE$4:AE$90,$A$4:$A$90,$A102)*VLOOKUP(AE$44,'Energy Heat Value Conversion'!$A:$E,5,FALSE),0)</f>
        <v>892739724062949</v>
      </c>
      <c r="AF102">
        <f>IFERROR(SUMIFS(AF$4:AF$90,$A$4:$A$90,$A102)*VLOOKUP(AF$44,'Energy Heat Value Conversion'!$A:$E,5,FALSE),0)</f>
        <v>1685815494980668.8</v>
      </c>
      <c r="AG102">
        <f>IFERROR(SUMIFS(AG$4:AG$90,$A$4:$A$90,$A102)*VLOOKUP(AG$44,'Energy Heat Value Conversion'!$A:$E,5,FALSE),0)</f>
        <v>2126279476105459.5</v>
      </c>
      <c r="AH102">
        <f>IFERROR(SUMIFS(AH$4:AH$90,$A$4:$A$90,$A102)*VLOOKUP(AH$44,'Energy Heat Value Conversion'!$A:$E,5,FALSE),0)</f>
        <v>68548775688035.844</v>
      </c>
    </row>
    <row r="103" spans="1:34" x14ac:dyDescent="0.2">
      <c r="A103" s="178" t="s">
        <v>383</v>
      </c>
      <c r="C103">
        <f>IFERROR(SUMIFS(C$4:C$90,$A$4:$A$90,$A103)*VLOOKUP(C$44,'Energy Heat Value Conversion'!$A:$E,5,FALSE),0)</f>
        <v>0</v>
      </c>
      <c r="D103">
        <f>IFERROR(SUMIFS(D$4:D$90,$A$4:$A$90,$A103)*VLOOKUP(D$44,'Energy Heat Value Conversion'!$A:$E,5,FALSE),0)</f>
        <v>39493220382598.703</v>
      </c>
      <c r="E103">
        <f>IFERROR(SUMIFS(E$4:E$90,$A$4:$A$90,$A103)*VLOOKUP(E$44,'Energy Heat Value Conversion'!$A:$E,5,FALSE),0)</f>
        <v>0</v>
      </c>
      <c r="F103">
        <f>IFERROR(SUMIFS(F$4:F$90,$A$4:$A$90,$A103)*VLOOKUP(F$44,'Energy Heat Value Conversion'!$A:$E,5,FALSE),0)</f>
        <v>149812637880.73398</v>
      </c>
      <c r="G103">
        <f>IFERROR(SUMIFS(G$4:G$90,$A$4:$A$90,$A103)*VLOOKUP(G$44,'Energy Heat Value Conversion'!$A:$E,5,FALSE),0)</f>
        <v>3034307330744.6255</v>
      </c>
      <c r="H103">
        <f>IFERROR(SUMIFS(H$4:H$90,$A$4:$A$90,$A103)*VLOOKUP(H$44,'Energy Heat Value Conversion'!$A:$E,5,FALSE),0)</f>
        <v>0</v>
      </c>
      <c r="I103">
        <f>IFERROR(SUMIFS(I$4:I$90,$A$4:$A$90,$A103)*VLOOKUP(I$44,'Energy Heat Value Conversion'!$A:$E,5,FALSE),0)</f>
        <v>533633361684.12317</v>
      </c>
      <c r="J103">
        <f>IFERROR(SUMIFS(J$4:J$90,$A$4:$A$90,$A103)*VLOOKUP(J$44,'Energy Heat Value Conversion'!$A:$E,5,FALSE),0)</f>
        <v>1167804055112.343</v>
      </c>
      <c r="K103">
        <f>IFERROR(SUMIFS(K$4:K$90,$A$4:$A$90,$A103)*VLOOKUP(K$44,'Energy Heat Value Conversion'!$A:$E,5,FALSE),0)</f>
        <v>0</v>
      </c>
      <c r="L103">
        <f>IFERROR(SUMIFS(L$4:L$90,$A$4:$A$90,$A103)*VLOOKUP(L$44,'Energy Heat Value Conversion'!$A:$E,5,FALSE),0)</f>
        <v>0</v>
      </c>
      <c r="M103">
        <f>IFERROR(SUMIFS(M$4:M$90,$A$4:$A$90,$A103)*VLOOKUP(M$44,'Energy Heat Value Conversion'!$A:$E,5,FALSE),0)</f>
        <v>0</v>
      </c>
      <c r="N103">
        <f>IFERROR(SUMIFS(N$4:N$90,$A$4:$A$90,$A103)*VLOOKUP(N$44,'Energy Heat Value Conversion'!$A:$E,5,FALSE),0)</f>
        <v>811707550837.23767</v>
      </c>
      <c r="O103">
        <f>IFERROR(SUMIFS(O$4:O$90,$A$4:$A$90,$A103)*VLOOKUP(O$44,'Energy Heat Value Conversion'!$A:$E,5,FALSE),0)</f>
        <v>0</v>
      </c>
      <c r="P103">
        <f>IFERROR(SUMIFS(P$4:P$90,$A$4:$A$90,$A103)*VLOOKUP(P$44,'Energy Heat Value Conversion'!$A:$E,5,FALSE),0)</f>
        <v>19816960400.721916</v>
      </c>
      <c r="Q103">
        <f>IFERROR(SUMIFS(Q$4:Q$90,$A$4:$A$90,$A103)*VLOOKUP(Q$44,'Energy Heat Value Conversion'!$A:$E,5,FALSE),0)</f>
        <v>2416691021617.4814</v>
      </c>
      <c r="R103">
        <f>IFERROR(SUMIFS(R$4:R$90,$A$4:$A$90,$A103)*VLOOKUP(R$44,'Energy Heat Value Conversion'!$A:$E,5,FALSE),0)</f>
        <v>20411241736.634136</v>
      </c>
      <c r="S103">
        <f>IFERROR(SUMIFS(S$4:S$90,$A$4:$A$90,$A103)*VLOOKUP(S$44,'Energy Heat Value Conversion'!$A:$E,5,FALSE),0)</f>
        <v>3108782155939.8965</v>
      </c>
      <c r="T103">
        <f>IFERROR(SUMIFS(T$4:T$90,$A$4:$A$90,$A103)*VLOOKUP(T$44,'Energy Heat Value Conversion'!$A:$E,5,FALSE),0)</f>
        <v>875909649711.90857</v>
      </c>
      <c r="U103">
        <f>IFERROR(SUMIFS(U$4:U$90,$A$4:$A$90,$A103)*VLOOKUP(U$44,'Energy Heat Value Conversion'!$A:$E,5,FALSE),0)</f>
        <v>0</v>
      </c>
      <c r="V103">
        <f>IFERROR(SUMIFS(V$4:V$90,$A$4:$A$90,$A103)*VLOOKUP(V$44,'Energy Heat Value Conversion'!$A:$E,5,FALSE),0)</f>
        <v>211883759518.51273</v>
      </c>
      <c r="W103">
        <f>IFERROR(SUMIFS(W$4:W$90,$A$4:$A$90,$A103)*VLOOKUP(W$44,'Energy Heat Value Conversion'!$A:$E,5,FALSE),0)</f>
        <v>476804142643.25439</v>
      </c>
      <c r="X103">
        <f>IFERROR(SUMIFS(X$4:X$90,$A$4:$A$90,$A103)*VLOOKUP(X$44,'Energy Heat Value Conversion'!$A:$E,5,FALSE),0)</f>
        <v>203520031664.67444</v>
      </c>
      <c r="Y103">
        <f>IFERROR(SUMIFS(Y$4:Y$90,$A$4:$A$90,$A103)*VLOOKUP(Y$44,'Energy Heat Value Conversion'!$A:$E,5,FALSE),0)</f>
        <v>1066394636833.6805</v>
      </c>
      <c r="Z103">
        <f>IFERROR(SUMIFS(Z$4:Z$90,$A$4:$A$90,$A103)*VLOOKUP(Z$44,'Energy Heat Value Conversion'!$A:$E,5,FALSE),0)</f>
        <v>0</v>
      </c>
      <c r="AA103">
        <f>IFERROR(SUMIFS(AA$4:AA$90,$A$4:$A$90,$A103)*VLOOKUP(AA$44,'Energy Heat Value Conversion'!$A:$E,5,FALSE),0)</f>
        <v>1212793142656.8555</v>
      </c>
      <c r="AB103">
        <f>IFERROR(SUMIFS(AB$4:AB$90,$A$4:$A$90,$A103)*VLOOKUP(AB$44,'Energy Heat Value Conversion'!$A:$E,5,FALSE),0)</f>
        <v>4359769200.8437281</v>
      </c>
      <c r="AC103">
        <f>IFERROR(SUMIFS(AC$4:AC$90,$A$4:$A$90,$A103)*VLOOKUP(AC$44,'Energy Heat Value Conversion'!$A:$E,5,FALSE),0)</f>
        <v>1157478061469.4473</v>
      </c>
      <c r="AD103">
        <f>IFERROR(SUMIFS(AD$4:AD$90,$A$4:$A$90,$A103)*VLOOKUP(AD$44,'Energy Heat Value Conversion'!$A:$E,5,FALSE),0)</f>
        <v>27926451476478.707</v>
      </c>
      <c r="AE103">
        <f>IFERROR(SUMIFS(AE$4:AE$90,$A$4:$A$90,$A103)*VLOOKUP(AE$44,'Energy Heat Value Conversion'!$A:$E,5,FALSE),0)</f>
        <v>37454644889178.148</v>
      </c>
      <c r="AF103">
        <f>IFERROR(SUMIFS(AF$4:AF$90,$A$4:$A$90,$A103)*VLOOKUP(AF$44,'Energy Heat Value Conversion'!$A:$E,5,FALSE),0)</f>
        <v>29628194564297.238</v>
      </c>
      <c r="AG103">
        <f>IFERROR(SUMIFS(AG$4:AG$90,$A$4:$A$90,$A103)*VLOOKUP(AG$44,'Energy Heat Value Conversion'!$A:$E,5,FALSE),0)</f>
        <v>505256285721746.44</v>
      </c>
      <c r="AH103">
        <f>IFERROR(SUMIFS(AH$4:AH$90,$A$4:$A$90,$A103)*VLOOKUP(AH$44,'Energy Heat Value Conversion'!$A:$E,5,FALSE),0)</f>
        <v>3842482367165.6812</v>
      </c>
    </row>
    <row r="104" spans="1:34" x14ac:dyDescent="0.2">
      <c r="A104" s="178" t="s">
        <v>384</v>
      </c>
      <c r="C104">
        <f>IFERROR(SUMIFS(C$4:C$90,$A$4:$A$90,$A104)*VLOOKUP(C$44,'Energy Heat Value Conversion'!$A:$E,5,FALSE),0)</f>
        <v>0</v>
      </c>
      <c r="D104">
        <f>IFERROR(SUMIFS(D$4:D$90,$A$4:$A$90,$A104)*VLOOKUP(D$44,'Energy Heat Value Conversion'!$A:$E,5,FALSE),0)</f>
        <v>2792094782091393.5</v>
      </c>
      <c r="E104">
        <f>IFERROR(SUMIFS(E$4:E$90,$A$4:$A$90,$A104)*VLOOKUP(E$44,'Energy Heat Value Conversion'!$A:$E,5,FALSE),0)</f>
        <v>0</v>
      </c>
      <c r="F104">
        <f>IFERROR(SUMIFS(F$4:F$90,$A$4:$A$90,$A104)*VLOOKUP(F$44,'Energy Heat Value Conversion'!$A:$E,5,FALSE),0)</f>
        <v>779066142612260.75</v>
      </c>
      <c r="G104">
        <f>IFERROR(SUMIFS(G$4:G$90,$A$4:$A$90,$A104)*VLOOKUP(G$44,'Energy Heat Value Conversion'!$A:$E,5,FALSE),0)</f>
        <v>28534807991444.203</v>
      </c>
      <c r="H104">
        <f>IFERROR(SUMIFS(H$4:H$90,$A$4:$A$90,$A104)*VLOOKUP(H$44,'Energy Heat Value Conversion'!$A:$E,5,FALSE),0)</f>
        <v>0</v>
      </c>
      <c r="I104">
        <f>IFERROR(SUMIFS(I$4:I$90,$A$4:$A$90,$A104)*VLOOKUP(I$44,'Energy Heat Value Conversion'!$A:$E,5,FALSE),0)</f>
        <v>394336188458648.94</v>
      </c>
      <c r="J104">
        <f>IFERROR(SUMIFS(J$4:J$90,$A$4:$A$90,$A104)*VLOOKUP(J$44,'Energy Heat Value Conversion'!$A:$E,5,FALSE),0)</f>
        <v>62946283364999.125</v>
      </c>
      <c r="K104">
        <f>IFERROR(SUMIFS(K$4:K$90,$A$4:$A$90,$A104)*VLOOKUP(K$44,'Energy Heat Value Conversion'!$A:$E,5,FALSE),0)</f>
        <v>16449324459932.617</v>
      </c>
      <c r="L104">
        <f>IFERROR(SUMIFS(L$4:L$90,$A$4:$A$90,$A104)*VLOOKUP(L$44,'Energy Heat Value Conversion'!$A:$E,5,FALSE),0)</f>
        <v>7108704245372.4131</v>
      </c>
      <c r="M104">
        <f>IFERROR(SUMIFS(M$4:M$90,$A$4:$A$90,$A104)*VLOOKUP(M$44,'Energy Heat Value Conversion'!$A:$E,5,FALSE),0)</f>
        <v>4201195604953.0464</v>
      </c>
      <c r="N104">
        <f>IFERROR(SUMIFS(N$4:N$90,$A$4:$A$90,$A104)*VLOOKUP(N$44,'Energy Heat Value Conversion'!$A:$E,5,FALSE),0)</f>
        <v>5250733219478.3809</v>
      </c>
      <c r="O104">
        <f>IFERROR(SUMIFS(O$4:O$90,$A$4:$A$90,$A104)*VLOOKUP(O$44,'Energy Heat Value Conversion'!$A:$E,5,FALSE),0)</f>
        <v>0</v>
      </c>
      <c r="P104">
        <f>IFERROR(SUMIFS(P$4:P$90,$A$4:$A$90,$A104)*VLOOKUP(P$44,'Energy Heat Value Conversion'!$A:$E,5,FALSE),0)</f>
        <v>146645506965.34216</v>
      </c>
      <c r="Q104">
        <f>IFERROR(SUMIFS(Q$4:Q$90,$A$4:$A$90,$A104)*VLOOKUP(Q$44,'Energy Heat Value Conversion'!$A:$E,5,FALSE),0)</f>
        <v>5274264864746.2598</v>
      </c>
      <c r="R104">
        <f>IFERROR(SUMIFS(R$4:R$90,$A$4:$A$90,$A104)*VLOOKUP(R$44,'Energy Heat Value Conversion'!$A:$E,5,FALSE),0)</f>
        <v>216359162408.32184</v>
      </c>
      <c r="S104">
        <f>IFERROR(SUMIFS(S$4:S$90,$A$4:$A$90,$A104)*VLOOKUP(S$44,'Energy Heat Value Conversion'!$A:$E,5,FALSE),0)</f>
        <v>93898157524078</v>
      </c>
      <c r="T104">
        <f>IFERROR(SUMIFS(T$4:T$90,$A$4:$A$90,$A104)*VLOOKUP(T$44,'Energy Heat Value Conversion'!$A:$E,5,FALSE),0)</f>
        <v>23102612435161.609</v>
      </c>
      <c r="U104">
        <f>IFERROR(SUMIFS(U$4:U$90,$A$4:$A$90,$A104)*VLOOKUP(U$44,'Energy Heat Value Conversion'!$A:$E,5,FALSE),0)</f>
        <v>0</v>
      </c>
      <c r="V104">
        <f>IFERROR(SUMIFS(V$4:V$90,$A$4:$A$90,$A104)*VLOOKUP(V$44,'Energy Heat Value Conversion'!$A:$E,5,FALSE),0)</f>
        <v>309978092628.93524</v>
      </c>
      <c r="W104">
        <f>IFERROR(SUMIFS(W$4:W$90,$A$4:$A$90,$A104)*VLOOKUP(W$44,'Energy Heat Value Conversion'!$A:$E,5,FALSE),0)</f>
        <v>336790227740.07648</v>
      </c>
      <c r="X104">
        <f>IFERROR(SUMIFS(X$4:X$90,$A$4:$A$90,$A104)*VLOOKUP(X$44,'Energy Heat Value Conversion'!$A:$E,5,FALSE),0)</f>
        <v>105830416465.63071</v>
      </c>
      <c r="Y104">
        <f>IFERROR(SUMIFS(Y$4:Y$90,$A$4:$A$90,$A104)*VLOOKUP(Y$44,'Energy Heat Value Conversion'!$A:$E,5,FALSE),0)</f>
        <v>103621087168039.5</v>
      </c>
      <c r="Z104">
        <f>IFERROR(SUMIFS(Z$4:Z$90,$A$4:$A$90,$A104)*VLOOKUP(Z$44,'Energy Heat Value Conversion'!$A:$E,5,FALSE),0)</f>
        <v>776564720625927</v>
      </c>
      <c r="AA104">
        <f>IFERROR(SUMIFS(AA$4:AA$90,$A$4:$A$90,$A104)*VLOOKUP(AA$44,'Energy Heat Value Conversion'!$A:$E,5,FALSE),0)</f>
        <v>25906212737458.402</v>
      </c>
      <c r="AB104">
        <f>IFERROR(SUMIFS(AB$4:AB$90,$A$4:$A$90,$A104)*VLOOKUP(AB$44,'Energy Heat Value Conversion'!$A:$E,5,FALSE),0)</f>
        <v>34878153606.749825</v>
      </c>
      <c r="AC104">
        <f>IFERROR(SUMIFS(AC$4:AC$90,$A$4:$A$90,$A104)*VLOOKUP(AC$44,'Energy Heat Value Conversion'!$A:$E,5,FALSE),0)</f>
        <v>6001018808625.1553</v>
      </c>
      <c r="AD104">
        <f>IFERROR(SUMIFS(AD$4:AD$90,$A$4:$A$90,$A104)*VLOOKUP(AD$44,'Energy Heat Value Conversion'!$A:$E,5,FALSE),0)</f>
        <v>143139927616154.16</v>
      </c>
      <c r="AE104">
        <f>IFERROR(SUMIFS(AE$4:AE$90,$A$4:$A$90,$A104)*VLOOKUP(AE$44,'Energy Heat Value Conversion'!$A:$E,5,FALSE),0)</f>
        <v>649711095009804.5</v>
      </c>
      <c r="AF104">
        <f>IFERROR(SUMIFS(AF$4:AF$90,$A$4:$A$90,$A104)*VLOOKUP(AF$44,'Energy Heat Value Conversion'!$A:$E,5,FALSE),0)</f>
        <v>45359968384612.055</v>
      </c>
      <c r="AG104">
        <f>IFERROR(SUMIFS(AG$4:AG$90,$A$4:$A$90,$A104)*VLOOKUP(AG$44,'Energy Heat Value Conversion'!$A:$E,5,FALSE),0)</f>
        <v>1340811294492135.3</v>
      </c>
      <c r="AH104">
        <f>IFERROR(SUMIFS(AH$4:AH$90,$A$4:$A$90,$A104)*VLOOKUP(AH$44,'Energy Heat Value Conversion'!$A:$E,5,FALSE),0)</f>
        <v>23035473714495.777</v>
      </c>
    </row>
    <row r="105" spans="1:34" x14ac:dyDescent="0.2">
      <c r="A105" s="178" t="s">
        <v>385</v>
      </c>
      <c r="C105">
        <f>IFERROR(SUMIFS(C$4:C$90,$A$4:$A$90,$A105)*VLOOKUP(C$44,'Energy Heat Value Conversion'!$A:$E,5,FALSE),0)</f>
        <v>0</v>
      </c>
      <c r="D105">
        <f>IFERROR(SUMIFS(D$4:D$90,$A$4:$A$90,$A105)*VLOOKUP(D$44,'Energy Heat Value Conversion'!$A:$E,5,FALSE),0)</f>
        <v>808531984349.4541</v>
      </c>
      <c r="E105">
        <f>IFERROR(SUMIFS(E$4:E$90,$A$4:$A$90,$A105)*VLOOKUP(E$44,'Energy Heat Value Conversion'!$A:$E,5,FALSE),0)</f>
        <v>0</v>
      </c>
      <c r="F105">
        <f>IFERROR(SUMIFS(F$4:F$90,$A$4:$A$90,$A105)*VLOOKUP(F$44,'Energy Heat Value Conversion'!$A:$E,5,FALSE),0)</f>
        <v>0</v>
      </c>
      <c r="G105">
        <f>IFERROR(SUMIFS(G$4:G$90,$A$4:$A$90,$A105)*VLOOKUP(G$44,'Energy Heat Value Conversion'!$A:$E,5,FALSE),0)</f>
        <v>963528234074.05408</v>
      </c>
      <c r="H105">
        <f>IFERROR(SUMIFS(H$4:H$90,$A$4:$A$90,$A105)*VLOOKUP(H$44,'Energy Heat Value Conversion'!$A:$E,5,FALSE),0)</f>
        <v>0</v>
      </c>
      <c r="I105">
        <f>IFERROR(SUMIFS(I$4:I$90,$A$4:$A$90,$A105)*VLOOKUP(I$44,'Energy Heat Value Conversion'!$A:$E,5,FALSE),0)</f>
        <v>0</v>
      </c>
      <c r="J105">
        <f>IFERROR(SUMIFS(J$4:J$90,$A$4:$A$90,$A105)*VLOOKUP(J$44,'Energy Heat Value Conversion'!$A:$E,5,FALSE),0)</f>
        <v>542782166460.66656</v>
      </c>
      <c r="K105">
        <f>IFERROR(SUMIFS(K$4:K$90,$A$4:$A$90,$A105)*VLOOKUP(K$44,'Energy Heat Value Conversion'!$A:$E,5,FALSE),0)</f>
        <v>1330355165558.2971</v>
      </c>
      <c r="L105">
        <f>IFERROR(SUMIFS(L$4:L$90,$A$4:$A$90,$A105)*VLOOKUP(L$44,'Energy Heat Value Conversion'!$A:$E,5,FALSE),0)</f>
        <v>0</v>
      </c>
      <c r="M105">
        <f>IFERROR(SUMIFS(M$4:M$90,$A$4:$A$90,$A105)*VLOOKUP(M$44,'Energy Heat Value Conversion'!$A:$E,5,FALSE),0)</f>
        <v>247712005009.02396</v>
      </c>
      <c r="N105">
        <f>IFERROR(SUMIFS(N$4:N$90,$A$4:$A$90,$A105)*VLOOKUP(N$44,'Energy Heat Value Conversion'!$A:$E,5,FALSE),0)</f>
        <v>878292935866.85486</v>
      </c>
      <c r="O105">
        <f>IFERROR(SUMIFS(O$4:O$90,$A$4:$A$90,$A105)*VLOOKUP(O$44,'Energy Heat Value Conversion'!$A:$E,5,FALSE),0)</f>
        <v>0</v>
      </c>
      <c r="P105">
        <f>IFERROR(SUMIFS(P$4:P$90,$A$4:$A$90,$A105)*VLOOKUP(P$44,'Energy Heat Value Conversion'!$A:$E,5,FALSE),0)</f>
        <v>3963392080.144383</v>
      </c>
      <c r="Q105">
        <f>IFERROR(SUMIFS(Q$4:Q$90,$A$4:$A$90,$A105)*VLOOKUP(Q$44,'Energy Heat Value Conversion'!$A:$E,5,FALSE),0)</f>
        <v>3388266128281.2666</v>
      </c>
      <c r="R105">
        <f>IFERROR(SUMIFS(R$4:R$90,$A$4:$A$90,$A105)*VLOOKUP(R$44,'Energy Heat Value Conversion'!$A:$E,5,FALSE),0)</f>
        <v>359237854564.76074</v>
      </c>
      <c r="S105">
        <f>IFERROR(SUMIFS(S$4:S$90,$A$4:$A$90,$A105)*VLOOKUP(S$44,'Energy Heat Value Conversion'!$A:$E,5,FALSE),0)</f>
        <v>6067987016990.6172</v>
      </c>
      <c r="T105">
        <f>IFERROR(SUMIFS(T$4:T$90,$A$4:$A$90,$A105)*VLOOKUP(T$44,'Energy Heat Value Conversion'!$A:$E,5,FALSE),0)</f>
        <v>150608899045.48654</v>
      </c>
      <c r="U105">
        <f>IFERROR(SUMIFS(U$4:U$90,$A$4:$A$90,$A105)*VLOOKUP(U$44,'Energy Heat Value Conversion'!$A:$E,5,FALSE),0)</f>
        <v>0</v>
      </c>
      <c r="V105">
        <f>IFERROR(SUMIFS(V$4:V$90,$A$4:$A$90,$A105)*VLOOKUP(V$44,'Energy Heat Value Conversion'!$A:$E,5,FALSE),0)</f>
        <v>1447872356709.8367</v>
      </c>
      <c r="W105">
        <f>IFERROR(SUMIFS(W$4:W$90,$A$4:$A$90,$A105)*VLOOKUP(W$44,'Energy Heat Value Conversion'!$A:$E,5,FALSE),0)</f>
        <v>11352479586.744152</v>
      </c>
      <c r="X105">
        <f>IFERROR(SUMIFS(X$4:X$90,$A$4:$A$90,$A105)*VLOOKUP(X$44,'Energy Heat Value Conversion'!$A:$E,5,FALSE),0)</f>
        <v>16281602533.173956</v>
      </c>
      <c r="Y105">
        <f>IFERROR(SUMIFS(Y$4:Y$90,$A$4:$A$90,$A105)*VLOOKUP(Y$44,'Energy Heat Value Conversion'!$A:$E,5,FALSE),0)</f>
        <v>0</v>
      </c>
      <c r="Z105">
        <f>IFERROR(SUMIFS(Z$4:Z$90,$A$4:$A$90,$A105)*VLOOKUP(Z$44,'Energy Heat Value Conversion'!$A:$E,5,FALSE),0)</f>
        <v>0</v>
      </c>
      <c r="AA105">
        <f>IFERROR(SUMIFS(AA$4:AA$90,$A$4:$A$90,$A105)*VLOOKUP(AA$44,'Energy Heat Value Conversion'!$A:$E,5,FALSE),0)</f>
        <v>1864372203613.676</v>
      </c>
      <c r="AB105">
        <f>IFERROR(SUMIFS(AB$4:AB$90,$A$4:$A$90,$A105)*VLOOKUP(AB$44,'Energy Heat Value Conversion'!$A:$E,5,FALSE),0)</f>
        <v>0</v>
      </c>
      <c r="AC105">
        <f>IFERROR(SUMIFS(AC$4:AC$90,$A$4:$A$90,$A105)*VLOOKUP(AC$44,'Energy Heat Value Conversion'!$A:$E,5,FALSE),0)</f>
        <v>1227392843705.8569</v>
      </c>
      <c r="AD105">
        <f>IFERROR(SUMIFS(AD$4:AD$90,$A$4:$A$90,$A105)*VLOOKUP(AD$44,'Energy Heat Value Conversion'!$A:$E,5,FALSE),0)</f>
        <v>17808171956015.41</v>
      </c>
      <c r="AE105">
        <f>IFERROR(SUMIFS(AE$4:AE$90,$A$4:$A$90,$A105)*VLOOKUP(AE$44,'Energy Heat Value Conversion'!$A:$E,5,FALSE),0)</f>
        <v>45605649217527.211</v>
      </c>
      <c r="AF105">
        <f>IFERROR(SUMIFS(AF$4:AF$90,$A$4:$A$90,$A105)*VLOOKUP(AF$44,'Energy Heat Value Conversion'!$A:$E,5,FALSE),0)</f>
        <v>7897780956335.1553</v>
      </c>
      <c r="AG105">
        <f>IFERROR(SUMIFS(AG$4:AG$90,$A$4:$A$90,$A105)*VLOOKUP(AG$44,'Energy Heat Value Conversion'!$A:$E,5,FALSE),0)</f>
        <v>170108909400388.63</v>
      </c>
      <c r="AH105">
        <f>IFERROR(SUMIFS(AH$4:AH$90,$A$4:$A$90,$A105)*VLOOKUP(AH$44,'Energy Heat Value Conversion'!$A:$E,5,FALSE),0)</f>
        <v>1206844642394.9973</v>
      </c>
    </row>
    <row r="106" spans="1:34" x14ac:dyDescent="0.2">
      <c r="A106" s="178" t="s">
        <v>386</v>
      </c>
      <c r="C106">
        <f>IFERROR(SUMIFS(C$4:C$90,$A$4:$A$90,$A106)*VLOOKUP(C$44,'Energy Heat Value Conversion'!$A:$E,5,FALSE),0)</f>
        <v>0</v>
      </c>
      <c r="D106">
        <f>IFERROR(SUMIFS(D$4:D$90,$A$4:$A$90,$A106)*VLOOKUP(D$44,'Energy Heat Value Conversion'!$A:$E,5,FALSE),0)</f>
        <v>1744851656146923.5</v>
      </c>
      <c r="E106">
        <f>IFERROR(SUMIFS(E$4:E$90,$A$4:$A$90,$A106)*VLOOKUP(E$44,'Energy Heat Value Conversion'!$A:$E,5,FALSE),0)</f>
        <v>0</v>
      </c>
      <c r="F106">
        <f>IFERROR(SUMIFS(F$4:F$90,$A$4:$A$90,$A106)*VLOOKUP(F$44,'Energy Heat Value Conversion'!$A:$E,5,FALSE),0)</f>
        <v>70079022830876.68</v>
      </c>
      <c r="G106">
        <f>IFERROR(SUMIFS(G$4:G$90,$A$4:$A$90,$A106)*VLOOKUP(G$44,'Energy Heat Value Conversion'!$A:$E,5,FALSE),0)</f>
        <v>16514903263177.832</v>
      </c>
      <c r="H106">
        <f>IFERROR(SUMIFS(H$4:H$90,$A$4:$A$90,$A106)*VLOOKUP(H$44,'Energy Heat Value Conversion'!$A:$E,5,FALSE),0)</f>
        <v>0</v>
      </c>
      <c r="I106">
        <f>IFERROR(SUMIFS(I$4:I$90,$A$4:$A$90,$A106)*VLOOKUP(I$44,'Energy Heat Value Conversion'!$A:$E,5,FALSE),0)</f>
        <v>1.0870866210542314E+16</v>
      </c>
      <c r="J106">
        <f>IFERROR(SUMIFS(J$4:J$90,$A$4:$A$90,$A106)*VLOOKUP(J$44,'Energy Heat Value Conversion'!$A:$E,5,FALSE),0)</f>
        <v>581747346834767.13</v>
      </c>
      <c r="K106">
        <f>IFERROR(SUMIFS(K$4:K$90,$A$4:$A$90,$A106)*VLOOKUP(K$44,'Energy Heat Value Conversion'!$A:$E,5,FALSE),0)</f>
        <v>2978490450529230</v>
      </c>
      <c r="L106">
        <f>IFERROR(SUMIFS(L$4:L$90,$A$4:$A$90,$A106)*VLOOKUP(L$44,'Energy Heat Value Conversion'!$A:$E,5,FALSE),0)</f>
        <v>468511804375095.44</v>
      </c>
      <c r="M106">
        <f>IFERROR(SUMIFS(M$4:M$90,$A$4:$A$90,$A106)*VLOOKUP(M$44,'Energy Heat Value Conversion'!$A:$E,5,FALSE),0)</f>
        <v>777815695728.33521</v>
      </c>
      <c r="N106">
        <f>IFERROR(SUMIFS(N$4:N$90,$A$4:$A$90,$A106)*VLOOKUP(N$44,'Energy Heat Value Conversion'!$A:$E,5,FALSE),0)</f>
        <v>104326615410928.23</v>
      </c>
      <c r="O106">
        <f>IFERROR(SUMIFS(O$4:O$90,$A$4:$A$90,$A106)*VLOOKUP(O$44,'Energy Heat Value Conversion'!$A:$E,5,FALSE),0)</f>
        <v>0</v>
      </c>
      <c r="P106">
        <f>IFERROR(SUMIFS(P$4:P$90,$A$4:$A$90,$A106)*VLOOKUP(P$44,'Energy Heat Value Conversion'!$A:$E,5,FALSE),0)</f>
        <v>0</v>
      </c>
      <c r="Q106">
        <f>IFERROR(SUMIFS(Q$4:Q$90,$A$4:$A$90,$A106)*VLOOKUP(Q$44,'Energy Heat Value Conversion'!$A:$E,5,FALSE),0)</f>
        <v>1020562086831.7067</v>
      </c>
      <c r="R106">
        <f>IFERROR(SUMIFS(R$4:R$90,$A$4:$A$90,$A106)*VLOOKUP(R$44,'Energy Heat Value Conversion'!$A:$E,5,FALSE),0)</f>
        <v>8164496694.6536541</v>
      </c>
      <c r="S106">
        <f>IFERROR(SUMIFS(S$4:S$90,$A$4:$A$90,$A106)*VLOOKUP(S$44,'Energy Heat Value Conversion'!$A:$E,5,FALSE),0)</f>
        <v>16554568177599.318</v>
      </c>
      <c r="T106">
        <f>IFERROR(SUMIFS(T$4:T$90,$A$4:$A$90,$A106)*VLOOKUP(T$44,'Energy Heat Value Conversion'!$A:$E,5,FALSE),0)</f>
        <v>107011586163.89835</v>
      </c>
      <c r="U106">
        <f>IFERROR(SUMIFS(U$4:U$90,$A$4:$A$90,$A106)*VLOOKUP(U$44,'Energy Heat Value Conversion'!$A:$E,5,FALSE),0)</f>
        <v>0</v>
      </c>
      <c r="V106">
        <f>IFERROR(SUMIFS(V$4:V$90,$A$4:$A$90,$A106)*VLOOKUP(V$44,'Energy Heat Value Conversion'!$A:$E,5,FALSE),0)</f>
        <v>506166758849.78033</v>
      </c>
      <c r="W106">
        <f>IFERROR(SUMIFS(W$4:W$90,$A$4:$A$90,$A106)*VLOOKUP(W$44,'Energy Heat Value Conversion'!$A:$E,5,FALSE),0)</f>
        <v>3784159862.2480507</v>
      </c>
      <c r="X106">
        <f>IFERROR(SUMIFS(X$4:X$90,$A$4:$A$90,$A106)*VLOOKUP(X$44,'Energy Heat Value Conversion'!$A:$E,5,FALSE),0)</f>
        <v>0</v>
      </c>
      <c r="Y106">
        <f>IFERROR(SUMIFS(Y$4:Y$90,$A$4:$A$90,$A106)*VLOOKUP(Y$44,'Energy Heat Value Conversion'!$A:$E,5,FALSE),0)</f>
        <v>0</v>
      </c>
      <c r="Z106">
        <f>IFERROR(SUMIFS(Z$4:Z$90,$A$4:$A$90,$A106)*VLOOKUP(Z$44,'Energy Heat Value Conversion'!$A:$E,5,FALSE),0)</f>
        <v>6449621600600.5742</v>
      </c>
      <c r="AA106">
        <f>IFERROR(SUMIFS(AA$4:AA$90,$A$4:$A$90,$A106)*VLOOKUP(AA$44,'Energy Heat Value Conversion'!$A:$E,5,FALSE),0)</f>
        <v>4209105612750.2632</v>
      </c>
      <c r="AB106">
        <f>IFERROR(SUMIFS(AB$4:AB$90,$A$4:$A$90,$A106)*VLOOKUP(AB$44,'Energy Heat Value Conversion'!$A:$E,5,FALSE),0)</f>
        <v>401098766477.62299</v>
      </c>
      <c r="AC106">
        <f>IFERROR(SUMIFS(AC$4:AC$90,$A$4:$A$90,$A106)*VLOOKUP(AC$44,'Energy Heat Value Conversion'!$A:$E,5,FALSE),0)</f>
        <v>155366182747.57684</v>
      </c>
      <c r="AD106">
        <f>IFERROR(SUMIFS(AD$4:AD$90,$A$4:$A$90,$A106)*VLOOKUP(AD$44,'Energy Heat Value Conversion'!$A:$E,5,FALSE),0)</f>
        <v>162904300279459.13</v>
      </c>
      <c r="AE106">
        <f>IFERROR(SUMIFS(AE$4:AE$90,$A$4:$A$90,$A106)*VLOOKUP(AE$44,'Energy Heat Value Conversion'!$A:$E,5,FALSE),0)</f>
        <v>337228304075087.63</v>
      </c>
      <c r="AF106">
        <f>IFERROR(SUMIFS(AF$4:AF$90,$A$4:$A$90,$A106)*VLOOKUP(AF$44,'Energy Heat Value Conversion'!$A:$E,5,FALSE),0)</f>
        <v>177706421892262.88</v>
      </c>
      <c r="AG106">
        <f>IFERROR(SUMIFS(AG$4:AG$90,$A$4:$A$90,$A106)*VLOOKUP(AG$44,'Energy Heat Value Conversion'!$A:$E,5,FALSE),0)</f>
        <v>2315329183758376.5</v>
      </c>
      <c r="AH106">
        <f>IFERROR(SUMIFS(AH$4:AH$90,$A$4:$A$90,$A106)*VLOOKUP(AH$44,'Energy Heat Value Conversion'!$A:$E,5,FALSE),0)</f>
        <v>13119927158358.488</v>
      </c>
    </row>
    <row r="107" spans="1:34" x14ac:dyDescent="0.2">
      <c r="A107" s="178" t="s">
        <v>387</v>
      </c>
      <c r="C107">
        <f>IFERROR(SUMIFS(C$4:C$90,$A$4:$A$90,$A107)*VLOOKUP(C$44,'Energy Heat Value Conversion'!$A:$E,5,FALSE),0)</f>
        <v>0</v>
      </c>
      <c r="D107">
        <f>IFERROR(SUMIFS(D$4:D$90,$A$4:$A$90,$A107)*VLOOKUP(D$44,'Energy Heat Value Conversion'!$A:$E,5,FALSE),0)</f>
        <v>400219368860899.63</v>
      </c>
      <c r="E107">
        <f>IFERROR(SUMIFS(E$4:E$90,$A$4:$A$90,$A107)*VLOOKUP(E$44,'Energy Heat Value Conversion'!$A:$E,5,FALSE),0)</f>
        <v>0</v>
      </c>
      <c r="F107">
        <f>IFERROR(SUMIFS(F$4:F$90,$A$4:$A$90,$A107)*VLOOKUP(F$44,'Energy Heat Value Conversion'!$A:$E,5,FALSE),0)</f>
        <v>22233305184744.484</v>
      </c>
      <c r="G107">
        <f>IFERROR(SUMIFS(G$4:G$90,$A$4:$A$90,$A107)*VLOOKUP(G$44,'Energy Heat Value Conversion'!$A:$E,5,FALSE),0)</f>
        <v>1314035460776.8308</v>
      </c>
      <c r="H107">
        <f>IFERROR(SUMIFS(H$4:H$90,$A$4:$A$90,$A107)*VLOOKUP(H$44,'Energy Heat Value Conversion'!$A:$E,5,FALSE),0)</f>
        <v>0</v>
      </c>
      <c r="I107">
        <f>IFERROR(SUMIFS(I$4:I$90,$A$4:$A$90,$A107)*VLOOKUP(I$44,'Energy Heat Value Conversion'!$A:$E,5,FALSE),0)</f>
        <v>107713085520543.78</v>
      </c>
      <c r="J107">
        <f>IFERROR(SUMIFS(J$4:J$90,$A$4:$A$90,$A107)*VLOOKUP(J$44,'Energy Heat Value Conversion'!$A:$E,5,FALSE),0)</f>
        <v>38850044763033.164</v>
      </c>
      <c r="K107">
        <f>IFERROR(SUMIFS(K$4:K$90,$A$4:$A$90,$A107)*VLOOKUP(K$44,'Energy Heat Value Conversion'!$A:$E,5,FALSE),0)</f>
        <v>0</v>
      </c>
      <c r="L107">
        <f>IFERROR(SUMIFS(L$4:L$90,$A$4:$A$90,$A107)*VLOOKUP(L$44,'Energy Heat Value Conversion'!$A:$E,5,FALSE),0)</f>
        <v>1393125302324.043</v>
      </c>
      <c r="M107">
        <f>IFERROR(SUMIFS(M$4:M$90,$A$4:$A$90,$A107)*VLOOKUP(M$44,'Energy Heat Value Conversion'!$A:$E,5,FALSE),0)</f>
        <v>34060400688740.793</v>
      </c>
      <c r="N107">
        <f>IFERROR(SUMIFS(N$4:N$90,$A$4:$A$90,$A107)*VLOOKUP(N$44,'Energy Heat Value Conversion'!$A:$E,5,FALSE),0)</f>
        <v>3104147235428.3423</v>
      </c>
      <c r="O107">
        <f>IFERROR(SUMIFS(O$4:O$90,$A$4:$A$90,$A107)*VLOOKUP(O$44,'Energy Heat Value Conversion'!$A:$E,5,FALSE),0)</f>
        <v>0</v>
      </c>
      <c r="P107">
        <f>IFERROR(SUMIFS(P$4:P$90,$A$4:$A$90,$A107)*VLOOKUP(P$44,'Energy Heat Value Conversion'!$A:$E,5,FALSE),0)</f>
        <v>83231233683.032043</v>
      </c>
      <c r="Q107">
        <f>IFERROR(SUMIFS(Q$4:Q$90,$A$4:$A$90,$A107)*VLOOKUP(Q$44,'Energy Heat Value Conversion'!$A:$E,5,FALSE),0)</f>
        <v>1012397590137.053</v>
      </c>
      <c r="R107">
        <f>IFERROR(SUMIFS(R$4:R$90,$A$4:$A$90,$A107)*VLOOKUP(R$44,'Energy Heat Value Conversion'!$A:$E,5,FALSE),0)</f>
        <v>151043188851.09259</v>
      </c>
      <c r="S107">
        <f>IFERROR(SUMIFS(S$4:S$90,$A$4:$A$90,$A107)*VLOOKUP(S$44,'Energy Heat Value Conversion'!$A:$E,5,FALSE),0)</f>
        <v>9799334130036.8125</v>
      </c>
      <c r="T107">
        <f>IFERROR(SUMIFS(T$4:T$90,$A$4:$A$90,$A107)*VLOOKUP(T$44,'Energy Heat Value Conversion'!$A:$E,5,FALSE),0)</f>
        <v>3059738685871.4634</v>
      </c>
      <c r="U107">
        <f>IFERROR(SUMIFS(U$4:U$90,$A$4:$A$90,$A107)*VLOOKUP(U$44,'Energy Heat Value Conversion'!$A:$E,5,FALSE),0)</f>
        <v>0</v>
      </c>
      <c r="V107">
        <f>IFERROR(SUMIFS(V$4:V$90,$A$4:$A$90,$A107)*VLOOKUP(V$44,'Energy Heat Value Conversion'!$A:$E,5,FALSE),0)</f>
        <v>188341119572.01129</v>
      </c>
      <c r="W107">
        <f>IFERROR(SUMIFS(W$4:W$90,$A$4:$A$90,$A107)*VLOOKUP(W$44,'Energy Heat Value Conversion'!$A:$E,5,FALSE),0)</f>
        <v>3784159862.2480507</v>
      </c>
      <c r="X107">
        <f>IFERROR(SUMIFS(X$4:X$90,$A$4:$A$90,$A107)*VLOOKUP(X$44,'Energy Heat Value Conversion'!$A:$E,5,FALSE),0)</f>
        <v>40704006332.934891</v>
      </c>
      <c r="Y107">
        <f>IFERROR(SUMIFS(Y$4:Y$90,$A$4:$A$90,$A107)*VLOOKUP(Y$44,'Energy Heat Value Conversion'!$A:$E,5,FALSE),0)</f>
        <v>5793216539200.2715</v>
      </c>
      <c r="Z107">
        <f>IFERROR(SUMIFS(Z$4:Z$90,$A$4:$A$90,$A107)*VLOOKUP(Z$44,'Energy Heat Value Conversion'!$A:$E,5,FALSE),0)</f>
        <v>78085841237693.719</v>
      </c>
      <c r="AA107">
        <f>IFERROR(SUMIFS(AA$4:AA$90,$A$4:$A$90,$A107)*VLOOKUP(AA$44,'Energy Heat Value Conversion'!$A:$E,5,FALSE),0)</f>
        <v>1317426276533.1333</v>
      </c>
      <c r="AB107">
        <f>IFERROR(SUMIFS(AB$4:AB$90,$A$4:$A$90,$A107)*VLOOKUP(AB$44,'Energy Heat Value Conversion'!$A:$E,5,FALSE),0)</f>
        <v>0</v>
      </c>
      <c r="AC107">
        <f>IFERROR(SUMIFS(AC$4:AC$90,$A$4:$A$90,$A107)*VLOOKUP(AC$44,'Energy Heat Value Conversion'!$A:$E,5,FALSE),0)</f>
        <v>2664530034120.9429</v>
      </c>
      <c r="AD107">
        <f>IFERROR(SUMIFS(AD$4:AD$90,$A$4:$A$90,$A107)*VLOOKUP(AD$44,'Energy Heat Value Conversion'!$A:$E,5,FALSE),0)</f>
        <v>73829712900980.547</v>
      </c>
      <c r="AE107">
        <f>IFERROR(SUMIFS(AE$4:AE$90,$A$4:$A$90,$A107)*VLOOKUP(AE$44,'Energy Heat Value Conversion'!$A:$E,5,FALSE),0)</f>
        <v>106850306739685.89</v>
      </c>
      <c r="AF107">
        <f>IFERROR(SUMIFS(AF$4:AF$90,$A$4:$A$90,$A107)*VLOOKUP(AF$44,'Energy Heat Value Conversion'!$A:$E,5,FALSE),0)</f>
        <v>205348939584572.72</v>
      </c>
      <c r="AG107">
        <f>IFERROR(SUMIFS(AG$4:AG$90,$A$4:$A$90,$A107)*VLOOKUP(AG$44,'Energy Heat Value Conversion'!$A:$E,5,FALSE),0)</f>
        <v>2433853335821037.5</v>
      </c>
      <c r="AH107">
        <f>IFERROR(SUMIFS(AH$4:AH$90,$A$4:$A$90,$A107)*VLOOKUP(AH$44,'Energy Heat Value Conversion'!$A:$E,5,FALSE),0)</f>
        <v>1964243693829.0991</v>
      </c>
    </row>
    <row r="108" spans="1:34" x14ac:dyDescent="0.2">
      <c r="A108" s="178" t="s">
        <v>388</v>
      </c>
      <c r="C108">
        <f>IFERROR(SUMIFS(C$4:C$90,$A$4:$A$90,$A108)*VLOOKUP(C$44,'Energy Heat Value Conversion'!$A:$E,5,FALSE),0)</f>
        <v>0</v>
      </c>
      <c r="D108">
        <f>IFERROR(SUMIFS(D$4:D$90,$A$4:$A$90,$A108)*VLOOKUP(D$44,'Energy Heat Value Conversion'!$A:$E,5,FALSE),0)</f>
        <v>37644297977211.352</v>
      </c>
      <c r="E108">
        <f>IFERROR(SUMIFS(E$4:E$90,$A$4:$A$90,$A108)*VLOOKUP(E$44,'Energy Heat Value Conversion'!$A:$E,5,FALSE),0)</f>
        <v>0</v>
      </c>
      <c r="F108">
        <f>IFERROR(SUMIFS(F$4:F$90,$A$4:$A$90,$A108)*VLOOKUP(F$44,'Energy Heat Value Conversion'!$A:$E,5,FALSE),0)</f>
        <v>4056831114675.1138</v>
      </c>
      <c r="G108">
        <f>IFERROR(SUMIFS(G$4:G$90,$A$4:$A$90,$A108)*VLOOKUP(G$44,'Energy Heat Value Conversion'!$A:$E,5,FALSE),0)</f>
        <v>170120662332.71024</v>
      </c>
      <c r="H108">
        <f>IFERROR(SUMIFS(H$4:H$90,$A$4:$A$90,$A108)*VLOOKUP(H$44,'Energy Heat Value Conversion'!$A:$E,5,FALSE),0)</f>
        <v>0</v>
      </c>
      <c r="I108">
        <f>IFERROR(SUMIFS(I$4:I$90,$A$4:$A$90,$A108)*VLOOKUP(I$44,'Energy Heat Value Conversion'!$A:$E,5,FALSE),0)</f>
        <v>158769400690968.16</v>
      </c>
      <c r="J108">
        <f>IFERROR(SUMIFS(J$4:J$90,$A$4:$A$90,$A108)*VLOOKUP(J$44,'Energy Heat Value Conversion'!$A:$E,5,FALSE),0)</f>
        <v>5279790164662.8477</v>
      </c>
      <c r="K108">
        <f>IFERROR(SUMIFS(K$4:K$90,$A$4:$A$90,$A108)*VLOOKUP(K$44,'Energy Heat Value Conversion'!$A:$E,5,FALSE),0)</f>
        <v>33733241704692.695</v>
      </c>
      <c r="L108">
        <f>IFERROR(SUMIFS(L$4:L$90,$A$4:$A$90,$A108)*VLOOKUP(L$44,'Energy Heat Value Conversion'!$A:$E,5,FALSE),0)</f>
        <v>2289243740035.1841</v>
      </c>
      <c r="M108">
        <f>IFERROR(SUMIFS(M$4:M$90,$A$4:$A$90,$A108)*VLOOKUP(M$44,'Energy Heat Value Conversion'!$A:$E,5,FALSE),0)</f>
        <v>312117126311.37018</v>
      </c>
      <c r="N108">
        <f>IFERROR(SUMIFS(N$4:N$90,$A$4:$A$90,$A108)*VLOOKUP(N$44,'Energy Heat Value Conversion'!$A:$E,5,FALSE),0)</f>
        <v>954390518757.84583</v>
      </c>
      <c r="O108">
        <f>IFERROR(SUMIFS(O$4:O$90,$A$4:$A$90,$A108)*VLOOKUP(O$44,'Energy Heat Value Conversion'!$A:$E,5,FALSE),0)</f>
        <v>0</v>
      </c>
      <c r="P108">
        <f>IFERROR(SUMIFS(P$4:P$90,$A$4:$A$90,$A108)*VLOOKUP(P$44,'Energy Heat Value Conversion'!$A:$E,5,FALSE),0)</f>
        <v>0</v>
      </c>
      <c r="Q108">
        <f>IFERROR(SUMIFS(Q$4:Q$90,$A$4:$A$90,$A108)*VLOOKUP(Q$44,'Energy Heat Value Conversion'!$A:$E,5,FALSE),0)</f>
        <v>3363772638197.3052</v>
      </c>
      <c r="R108">
        <f>IFERROR(SUMIFS(R$4:R$90,$A$4:$A$90,$A108)*VLOOKUP(R$44,'Energy Heat Value Conversion'!$A:$E,5,FALSE),0)</f>
        <v>122467450419.80479</v>
      </c>
      <c r="S108">
        <f>IFERROR(SUMIFS(S$4:S$90,$A$4:$A$90,$A108)*VLOOKUP(S$44,'Energy Heat Value Conversion'!$A:$E,5,FALSE),0)</f>
        <v>5299887394586.7412</v>
      </c>
      <c r="T108">
        <f>IFERROR(SUMIFS(T$4:T$90,$A$4:$A$90,$A108)*VLOOKUP(T$44,'Energy Heat Value Conversion'!$A:$E,5,FALSE),0)</f>
        <v>297254406010.82874</v>
      </c>
      <c r="U108">
        <f>IFERROR(SUMIFS(U$4:U$90,$A$4:$A$90,$A108)*VLOOKUP(U$44,'Energy Heat Value Conversion'!$A:$E,5,FALSE),0)</f>
        <v>0</v>
      </c>
      <c r="V108">
        <f>IFERROR(SUMIFS(V$4:V$90,$A$4:$A$90,$A108)*VLOOKUP(V$44,'Energy Heat Value Conversion'!$A:$E,5,FALSE),0)</f>
        <v>258969039411.51553</v>
      </c>
      <c r="W108">
        <f>IFERROR(SUMIFS(W$4:W$90,$A$4:$A$90,$A108)*VLOOKUP(W$44,'Energy Heat Value Conversion'!$A:$E,5,FALSE),0)</f>
        <v>11352479586.744152</v>
      </c>
      <c r="X108">
        <f>IFERROR(SUMIFS(X$4:X$90,$A$4:$A$90,$A108)*VLOOKUP(X$44,'Energy Heat Value Conversion'!$A:$E,5,FALSE),0)</f>
        <v>8140801266.586978</v>
      </c>
      <c r="Y108">
        <f>IFERROR(SUMIFS(Y$4:Y$90,$A$4:$A$90,$A108)*VLOOKUP(Y$44,'Energy Heat Value Conversion'!$A:$E,5,FALSE),0)</f>
        <v>70108989964.844055</v>
      </c>
      <c r="Z108">
        <f>IFERROR(SUMIFS(Z$4:Z$90,$A$4:$A$90,$A108)*VLOOKUP(Z$44,'Energy Heat Value Conversion'!$A:$E,5,FALSE),0)</f>
        <v>0</v>
      </c>
      <c r="AA108">
        <f>IFERROR(SUMIFS(AA$4:AA$90,$A$4:$A$90,$A108)*VLOOKUP(AA$44,'Energy Heat Value Conversion'!$A:$E,5,FALSE),0)</f>
        <v>2658632810765.4204</v>
      </c>
      <c r="AB108">
        <f>IFERROR(SUMIFS(AB$4:AB$90,$A$4:$A$90,$A108)*VLOOKUP(AB$44,'Energy Heat Value Conversion'!$A:$E,5,FALSE),0)</f>
        <v>0</v>
      </c>
      <c r="AC108">
        <f>IFERROR(SUMIFS(AC$4:AC$90,$A$4:$A$90,$A108)*VLOOKUP(AC$44,'Energy Heat Value Conversion'!$A:$E,5,FALSE),0)</f>
        <v>205860192140.53931</v>
      </c>
      <c r="AD108">
        <f>IFERROR(SUMIFS(AD$4:AD$90,$A$4:$A$90,$A108)*VLOOKUP(AD$44,'Energy Heat Value Conversion'!$A:$E,5,FALSE),0)</f>
        <v>45599713038887.938</v>
      </c>
      <c r="AE108">
        <f>IFERROR(SUMIFS(AE$4:AE$90,$A$4:$A$90,$A108)*VLOOKUP(AE$44,'Energy Heat Value Conversion'!$A:$E,5,FALSE),0)</f>
        <v>214456238880624.22</v>
      </c>
      <c r="AF108">
        <f>IFERROR(SUMIFS(AF$4:AF$90,$A$4:$A$90,$A108)*VLOOKUP(AF$44,'Energy Heat Value Conversion'!$A:$E,5,FALSE),0)</f>
        <v>5967456604311.5166</v>
      </c>
      <c r="AG108">
        <f>IFERROR(SUMIFS(AG$4:AG$90,$A$4:$A$90,$A108)*VLOOKUP(AG$44,'Energy Heat Value Conversion'!$A:$E,5,FALSE),0)</f>
        <v>529516612793531.25</v>
      </c>
      <c r="AH108">
        <f>IFERROR(SUMIFS(AH$4:AH$90,$A$4:$A$90,$A108)*VLOOKUP(AH$44,'Energy Heat Value Conversion'!$A:$E,5,FALSE),0)</f>
        <v>1287300951887.9971</v>
      </c>
    </row>
    <row r="109" spans="1:34" x14ac:dyDescent="0.2">
      <c r="A109" s="178" t="s">
        <v>389</v>
      </c>
      <c r="C109">
        <f>IFERROR(SUMIFS(C$4:C$90,$A$4:$A$90,$A109)*VLOOKUP(C$44,'Energy Heat Value Conversion'!$A:$E,5,FALSE),0)</f>
        <v>0</v>
      </c>
      <c r="D109">
        <f>IFERROR(SUMIFS(D$4:D$90,$A$4:$A$90,$A109)*VLOOKUP(D$44,'Energy Heat Value Conversion'!$A:$E,5,FALSE),0)</f>
        <v>3368883268122.7256</v>
      </c>
      <c r="E109">
        <f>IFERROR(SUMIFS(E$4:E$90,$A$4:$A$90,$A109)*VLOOKUP(E$44,'Energy Heat Value Conversion'!$A:$E,5,FALSE),0)</f>
        <v>0</v>
      </c>
      <c r="F109">
        <f>IFERROR(SUMIFS(F$4:F$90,$A$4:$A$90,$A109)*VLOOKUP(F$44,'Energy Heat Value Conversion'!$A:$E,5,FALSE),0)</f>
        <v>68961372992.718811</v>
      </c>
      <c r="G109">
        <f>IFERROR(SUMIFS(G$4:G$90,$A$4:$A$90,$A109)*VLOOKUP(G$44,'Energy Heat Value Conversion'!$A:$E,5,FALSE),0)</f>
        <v>1466557433.9027851</v>
      </c>
      <c r="H109">
        <f>IFERROR(SUMIFS(H$4:H$90,$A$4:$A$90,$A109)*VLOOKUP(H$44,'Energy Heat Value Conversion'!$A:$E,5,FALSE),0)</f>
        <v>0</v>
      </c>
      <c r="I109">
        <f>IFERROR(SUMIFS(I$4:I$90,$A$4:$A$90,$A109)*VLOOKUP(I$44,'Energy Heat Value Conversion'!$A:$E,5,FALSE),0)</f>
        <v>5390235976.6073046</v>
      </c>
      <c r="J109">
        <f>IFERROR(SUMIFS(J$4:J$90,$A$4:$A$90,$A109)*VLOOKUP(J$44,'Energy Heat Value Conversion'!$A:$E,5,FALSE),0)</f>
        <v>82239722191.010086</v>
      </c>
      <c r="K109">
        <f>IFERROR(SUMIFS(K$4:K$90,$A$4:$A$90,$A109)*VLOOKUP(K$44,'Energy Heat Value Conversion'!$A:$E,5,FALSE),0)</f>
        <v>3566635832.5959711</v>
      </c>
      <c r="L109">
        <f>IFERROR(SUMIFS(L$4:L$90,$A$4:$A$90,$A109)*VLOOKUP(L$44,'Energy Heat Value Conversion'!$A:$E,5,FALSE),0)</f>
        <v>0</v>
      </c>
      <c r="M109">
        <f>IFERROR(SUMIFS(M$4:M$90,$A$4:$A$90,$A109)*VLOOKUP(M$44,'Energy Heat Value Conversion'!$A:$E,5,FALSE),0)</f>
        <v>0</v>
      </c>
      <c r="N109">
        <f>IFERROR(SUMIFS(N$4:N$90,$A$4:$A$90,$A109)*VLOOKUP(N$44,'Energy Heat Value Conversion'!$A:$E,5,FALSE),0)</f>
        <v>0</v>
      </c>
      <c r="O109">
        <f>IFERROR(SUMIFS(O$4:O$90,$A$4:$A$90,$A109)*VLOOKUP(O$44,'Energy Heat Value Conversion'!$A:$E,5,FALSE),0)</f>
        <v>0</v>
      </c>
      <c r="P109">
        <f>IFERROR(SUMIFS(P$4:P$90,$A$4:$A$90,$A109)*VLOOKUP(P$44,'Energy Heat Value Conversion'!$A:$E,5,FALSE),0)</f>
        <v>0</v>
      </c>
      <c r="Q109">
        <f>IFERROR(SUMIFS(Q$4:Q$90,$A$4:$A$90,$A109)*VLOOKUP(Q$44,'Energy Heat Value Conversion'!$A:$E,5,FALSE),0)</f>
        <v>3649530022510.1831</v>
      </c>
      <c r="R109">
        <f>IFERROR(SUMIFS(R$4:R$90,$A$4:$A$90,$A109)*VLOOKUP(R$44,'Energy Heat Value Conversion'!$A:$E,5,FALSE),0)</f>
        <v>24493490083.96096</v>
      </c>
      <c r="S109">
        <f>IFERROR(SUMIFS(S$4:S$90,$A$4:$A$90,$A109)*VLOOKUP(S$44,'Energy Heat Value Conversion'!$A:$E,5,FALSE),0)</f>
        <v>1705989687654.9236</v>
      </c>
      <c r="T109">
        <f>IFERROR(SUMIFS(T$4:T$90,$A$4:$A$90,$A109)*VLOOKUP(T$44,'Energy Heat Value Conversion'!$A:$E,5,FALSE),0)</f>
        <v>130791938644.76465</v>
      </c>
      <c r="U109">
        <f>IFERROR(SUMIFS(U$4:U$90,$A$4:$A$90,$A109)*VLOOKUP(U$44,'Energy Heat Value Conversion'!$A:$E,5,FALSE),0)</f>
        <v>0</v>
      </c>
      <c r="V109">
        <f>IFERROR(SUMIFS(V$4:V$90,$A$4:$A$90,$A109)*VLOOKUP(V$44,'Energy Heat Value Conversion'!$A:$E,5,FALSE),0)</f>
        <v>156950932976.67609</v>
      </c>
      <c r="W109">
        <f>IFERROR(SUMIFS(W$4:W$90,$A$4:$A$90,$A109)*VLOOKUP(W$44,'Energy Heat Value Conversion'!$A:$E,5,FALSE),0)</f>
        <v>26489119035.736351</v>
      </c>
      <c r="X109">
        <f>IFERROR(SUMIFS(X$4:X$90,$A$4:$A$90,$A109)*VLOOKUP(X$44,'Energy Heat Value Conversion'!$A:$E,5,FALSE),0)</f>
        <v>12211201899.880466</v>
      </c>
      <c r="Y109">
        <f>IFERROR(SUMIFS(Y$4:Y$90,$A$4:$A$90,$A109)*VLOOKUP(Y$44,'Energy Heat Value Conversion'!$A:$E,5,FALSE),0)</f>
        <v>0</v>
      </c>
      <c r="Z109">
        <f>IFERROR(SUMIFS(Z$4:Z$90,$A$4:$A$90,$A109)*VLOOKUP(Z$44,'Energy Heat Value Conversion'!$A:$E,5,FALSE),0)</f>
        <v>0</v>
      </c>
      <c r="AA109">
        <f>IFERROR(SUMIFS(AA$4:AA$90,$A$4:$A$90,$A109)*VLOOKUP(AA$44,'Energy Heat Value Conversion'!$A:$E,5,FALSE),0)</f>
        <v>775236400992.42151</v>
      </c>
      <c r="AB109">
        <f>IFERROR(SUMIFS(AB$4:AB$90,$A$4:$A$90,$A109)*VLOOKUP(AB$44,'Energy Heat Value Conversion'!$A:$E,5,FALSE),0)</f>
        <v>0</v>
      </c>
      <c r="AC109">
        <f>IFERROR(SUMIFS(AC$4:AC$90,$A$4:$A$90,$A109)*VLOOKUP(AC$44,'Energy Heat Value Conversion'!$A:$E,5,FALSE),0)</f>
        <v>260238356102.19119</v>
      </c>
      <c r="AD109">
        <f>IFERROR(SUMIFS(AD$4:AD$90,$A$4:$A$90,$A109)*VLOOKUP(AD$44,'Energy Heat Value Conversion'!$A:$E,5,FALSE),0)</f>
        <v>43845877922007.641</v>
      </c>
      <c r="AE109">
        <f>IFERROR(SUMIFS(AE$4:AE$90,$A$4:$A$90,$A109)*VLOOKUP(AE$44,'Energy Heat Value Conversion'!$A:$E,5,FALSE),0)</f>
        <v>56593905052514.523</v>
      </c>
      <c r="AF109">
        <f>IFERROR(SUMIFS(AF$4:AF$90,$A$4:$A$90,$A109)*VLOOKUP(AF$44,'Energy Heat Value Conversion'!$A:$E,5,FALSE),0)</f>
        <v>12545307435620.588</v>
      </c>
      <c r="AG109">
        <f>IFERROR(SUMIFS(AG$4:AG$90,$A$4:$A$90,$A109)*VLOOKUP(AG$44,'Energy Heat Value Conversion'!$A:$E,5,FALSE),0)</f>
        <v>562266348269620.06</v>
      </c>
      <c r="AH109">
        <f>IFERROR(SUMIFS(AH$4:AH$90,$A$4:$A$90,$A109)*VLOOKUP(AH$44,'Energy Heat Value Conversion'!$A:$E,5,FALSE),0)</f>
        <v>1131937043901.5146</v>
      </c>
    </row>
    <row r="110" spans="1:34" x14ac:dyDescent="0.2">
      <c r="A110" s="178" t="s">
        <v>390</v>
      </c>
      <c r="C110">
        <f>IFERROR(SUMIFS(C$4:C$90,$A$4:$A$90,$A110)*VLOOKUP(C$44,'Energy Heat Value Conversion'!$A:$E,5,FALSE),0)</f>
        <v>0</v>
      </c>
      <c r="D110">
        <f>IFERROR(SUMIFS(D$4:D$90,$A$4:$A$90,$A110)*VLOOKUP(D$44,'Energy Heat Value Conversion'!$A:$E,5,FALSE),0)</f>
        <v>2068890665835.3677</v>
      </c>
      <c r="E110">
        <f>IFERROR(SUMIFS(E$4:E$90,$A$4:$A$90,$A110)*VLOOKUP(E$44,'Energy Heat Value Conversion'!$A:$E,5,FALSE),0)</f>
        <v>0</v>
      </c>
      <c r="F110">
        <f>IFERROR(SUMIFS(F$4:F$90,$A$4:$A$90,$A110)*VLOOKUP(F$44,'Energy Heat Value Conversion'!$A:$E,5,FALSE),0)</f>
        <v>0</v>
      </c>
      <c r="G110">
        <f>IFERROR(SUMIFS(G$4:G$90,$A$4:$A$90,$A110)*VLOOKUP(G$44,'Energy Heat Value Conversion'!$A:$E,5,FALSE),0)</f>
        <v>0</v>
      </c>
      <c r="H110">
        <f>IFERROR(SUMIFS(H$4:H$90,$A$4:$A$90,$A110)*VLOOKUP(H$44,'Energy Heat Value Conversion'!$A:$E,5,FALSE),0)</f>
        <v>0</v>
      </c>
      <c r="I110">
        <f>IFERROR(SUMIFS(I$4:I$90,$A$4:$A$90,$A110)*VLOOKUP(I$44,'Energy Heat Value Conversion'!$A:$E,5,FALSE),0)</f>
        <v>188658259181.25565</v>
      </c>
      <c r="J110">
        <f>IFERROR(SUMIFS(J$4:J$90,$A$4:$A$90,$A110)*VLOOKUP(J$44,'Energy Heat Value Conversion'!$A:$E,5,FALSE),0)</f>
        <v>0</v>
      </c>
      <c r="K110">
        <f>IFERROR(SUMIFS(K$4:K$90,$A$4:$A$90,$A110)*VLOOKUP(K$44,'Energy Heat Value Conversion'!$A:$E,5,FALSE),0)</f>
        <v>0</v>
      </c>
      <c r="L110">
        <f>IFERROR(SUMIFS(L$4:L$90,$A$4:$A$90,$A110)*VLOOKUP(L$44,'Energy Heat Value Conversion'!$A:$E,5,FALSE),0)</f>
        <v>0</v>
      </c>
      <c r="M110">
        <f>IFERROR(SUMIFS(M$4:M$90,$A$4:$A$90,$A110)*VLOOKUP(M$44,'Energy Heat Value Conversion'!$A:$E,5,FALSE),0)</f>
        <v>4954240100.180479</v>
      </c>
      <c r="N110">
        <f>IFERROR(SUMIFS(N$4:N$90,$A$4:$A$90,$A110)*VLOOKUP(N$44,'Energy Heat Value Conversion'!$A:$E,5,FALSE),0)</f>
        <v>0</v>
      </c>
      <c r="O110">
        <f>IFERROR(SUMIFS(O$4:O$90,$A$4:$A$90,$A110)*VLOOKUP(O$44,'Energy Heat Value Conversion'!$A:$E,5,FALSE),0)</f>
        <v>0</v>
      </c>
      <c r="P110">
        <f>IFERROR(SUMIFS(P$4:P$90,$A$4:$A$90,$A110)*VLOOKUP(P$44,'Energy Heat Value Conversion'!$A:$E,5,FALSE),0)</f>
        <v>0</v>
      </c>
      <c r="Q110">
        <f>IFERROR(SUMIFS(Q$4:Q$90,$A$4:$A$90,$A110)*VLOOKUP(Q$44,'Energy Heat Value Conversion'!$A:$E,5,FALSE),0)</f>
        <v>4188386804357.3242</v>
      </c>
      <c r="R110">
        <f>IFERROR(SUMIFS(R$4:R$90,$A$4:$A$90,$A110)*VLOOKUP(R$44,'Energy Heat Value Conversion'!$A:$E,5,FALSE),0)</f>
        <v>48986980167.921921</v>
      </c>
      <c r="S110">
        <f>IFERROR(SUMIFS(S$4:S$90,$A$4:$A$90,$A110)*VLOOKUP(S$44,'Energy Heat Value Conversion'!$A:$E,5,FALSE),0)</f>
        <v>2623666604947.9751</v>
      </c>
      <c r="T110">
        <f>IFERROR(SUMIFS(T$4:T$90,$A$4:$A$90,$A110)*VLOOKUP(T$44,'Energy Heat Value Conversion'!$A:$E,5,FALSE),0)</f>
        <v>471643657537.18152</v>
      </c>
      <c r="U110">
        <f>IFERROR(SUMIFS(U$4:U$90,$A$4:$A$90,$A110)*VLOOKUP(U$44,'Energy Heat Value Conversion'!$A:$E,5,FALSE),0)</f>
        <v>0</v>
      </c>
      <c r="V110">
        <f>IFERROR(SUMIFS(V$4:V$90,$A$4:$A$90,$A110)*VLOOKUP(V$44,'Energy Heat Value Conversion'!$A:$E,5,FALSE),0)</f>
        <v>741593158314.79443</v>
      </c>
      <c r="W110">
        <f>IFERROR(SUMIFS(W$4:W$90,$A$4:$A$90,$A110)*VLOOKUP(W$44,'Energy Heat Value Conversion'!$A:$E,5,FALSE),0)</f>
        <v>52978238071.47271</v>
      </c>
      <c r="X110">
        <f>IFERROR(SUMIFS(X$4:X$90,$A$4:$A$90,$A110)*VLOOKUP(X$44,'Energy Heat Value Conversion'!$A:$E,5,FALSE),0)</f>
        <v>36633605699.641396</v>
      </c>
      <c r="Y110">
        <f>IFERROR(SUMIFS(Y$4:Y$90,$A$4:$A$90,$A110)*VLOOKUP(Y$44,'Energy Heat Value Conversion'!$A:$E,5,FALSE),0)</f>
        <v>14759787361.0198</v>
      </c>
      <c r="Z110">
        <f>IFERROR(SUMIFS(Z$4:Z$90,$A$4:$A$90,$A110)*VLOOKUP(Z$44,'Energy Heat Value Conversion'!$A:$E,5,FALSE),0)</f>
        <v>93867732215.313522</v>
      </c>
      <c r="AA110">
        <f>IFERROR(SUMIFS(AA$4:AA$90,$A$4:$A$90,$A110)*VLOOKUP(AA$44,'Energy Heat Value Conversion'!$A:$E,5,FALSE),0)</f>
        <v>1265109709594.9946</v>
      </c>
      <c r="AB110">
        <f>IFERROR(SUMIFS(AB$4:AB$90,$A$4:$A$90,$A110)*VLOOKUP(AB$44,'Energy Heat Value Conversion'!$A:$E,5,FALSE),0)</f>
        <v>0</v>
      </c>
      <c r="AC110">
        <f>IFERROR(SUMIFS(AC$4:AC$90,$A$4:$A$90,$A110)*VLOOKUP(AC$44,'Energy Heat Value Conversion'!$A:$E,5,FALSE),0)</f>
        <v>450561929967.97278</v>
      </c>
      <c r="AD110">
        <f>IFERROR(SUMIFS(AD$4:AD$90,$A$4:$A$90,$A110)*VLOOKUP(AD$44,'Energy Heat Value Conversion'!$A:$E,5,FALSE),0)</f>
        <v>11602293850131.252</v>
      </c>
      <c r="AE110">
        <f>IFERROR(SUMIFS(AE$4:AE$90,$A$4:$A$90,$A110)*VLOOKUP(AE$44,'Energy Heat Value Conversion'!$A:$E,5,FALSE),0)</f>
        <v>42768397710888.961</v>
      </c>
      <c r="AF110">
        <f>IFERROR(SUMIFS(AF$4:AF$90,$A$4:$A$90,$A110)*VLOOKUP(AF$44,'Energy Heat Value Conversion'!$A:$E,5,FALSE),0)</f>
        <v>13244891253861.111</v>
      </c>
      <c r="AG110">
        <f>IFERROR(SUMIFS(AG$4:AG$90,$A$4:$A$90,$A110)*VLOOKUP(AG$44,'Energy Heat Value Conversion'!$A:$E,5,FALSE),0)</f>
        <v>321717186820015.31</v>
      </c>
      <c r="AH110">
        <f>IFERROR(SUMIFS(AH$4:AH$90,$A$4:$A$90,$A110)*VLOOKUP(AH$44,'Energy Heat Value Conversion'!$A:$E,5,FALSE),0)</f>
        <v>1320593217885.1003</v>
      </c>
    </row>
    <row r="111" spans="1:34" x14ac:dyDescent="0.2">
      <c r="A111" s="178" t="s">
        <v>391</v>
      </c>
      <c r="C111">
        <f>IFERROR(SUMIFS(C$4:C$90,$A$4:$A$90,$A111)*VLOOKUP(C$44,'Energy Heat Value Conversion'!$A:$E,5,FALSE),0)</f>
        <v>0</v>
      </c>
      <c r="D111">
        <f>IFERROR(SUMIFS(D$4:D$90,$A$4:$A$90,$A111)*VLOOKUP(D$44,'Energy Heat Value Conversion'!$A:$E,5,FALSE),0)</f>
        <v>796641808109.02087</v>
      </c>
      <c r="E111">
        <f>IFERROR(SUMIFS(E$4:E$90,$A$4:$A$90,$A111)*VLOOKUP(E$44,'Energy Heat Value Conversion'!$A:$E,5,FALSE),0)</f>
        <v>0</v>
      </c>
      <c r="F111">
        <f>IFERROR(SUMIFS(F$4:F$90,$A$4:$A$90,$A111)*VLOOKUP(F$44,'Energy Heat Value Conversion'!$A:$E,5,FALSE),0)</f>
        <v>0</v>
      </c>
      <c r="G111">
        <f>IFERROR(SUMIFS(G$4:G$90,$A$4:$A$90,$A111)*VLOOKUP(G$44,'Energy Heat Value Conversion'!$A:$E,5,FALSE),0)</f>
        <v>7332787169.5133877</v>
      </c>
      <c r="H111">
        <f>IFERROR(SUMIFS(H$4:H$90,$A$4:$A$90,$A111)*VLOOKUP(H$44,'Energy Heat Value Conversion'!$A:$E,5,FALSE),0)</f>
        <v>0</v>
      </c>
      <c r="I111">
        <f>IFERROR(SUMIFS(I$4:I$90,$A$4:$A$90,$A111)*VLOOKUP(I$44,'Energy Heat Value Conversion'!$A:$E,5,FALSE),0)</f>
        <v>16170707929.821913</v>
      </c>
      <c r="J111">
        <f>IFERROR(SUMIFS(J$4:J$90,$A$4:$A$90,$A111)*VLOOKUP(J$44,'Energy Heat Value Conversion'!$A:$E,5,FALSE),0)</f>
        <v>98687666629.212097</v>
      </c>
      <c r="K111">
        <f>IFERROR(SUMIFS(K$4:K$90,$A$4:$A$90,$A111)*VLOOKUP(K$44,'Energy Heat Value Conversion'!$A:$E,5,FALSE),0)</f>
        <v>246097872449.12198</v>
      </c>
      <c r="L111">
        <f>IFERROR(SUMIFS(L$4:L$90,$A$4:$A$90,$A111)*VLOOKUP(L$44,'Energy Heat Value Conversion'!$A:$E,5,FALSE),0)</f>
        <v>0</v>
      </c>
      <c r="M111">
        <f>IFERROR(SUMIFS(M$4:M$90,$A$4:$A$90,$A111)*VLOOKUP(M$44,'Energy Heat Value Conversion'!$A:$E,5,FALSE),0)</f>
        <v>4954240100.180479</v>
      </c>
      <c r="N111">
        <f>IFERROR(SUMIFS(N$4:N$90,$A$4:$A$90,$A111)*VLOOKUP(N$44,'Energy Heat Value Conversion'!$A:$E,5,FALSE),0)</f>
        <v>0</v>
      </c>
      <c r="O111">
        <f>IFERROR(SUMIFS(O$4:O$90,$A$4:$A$90,$A111)*VLOOKUP(O$44,'Energy Heat Value Conversion'!$A:$E,5,FALSE),0)</f>
        <v>0</v>
      </c>
      <c r="P111">
        <f>IFERROR(SUMIFS(P$4:P$90,$A$4:$A$90,$A111)*VLOOKUP(P$44,'Energy Heat Value Conversion'!$A:$E,5,FALSE),0)</f>
        <v>0</v>
      </c>
      <c r="Q111">
        <f>IFERROR(SUMIFS(Q$4:Q$90,$A$4:$A$90,$A111)*VLOOKUP(Q$44,'Energy Heat Value Conversion'!$A:$E,5,FALSE),0)</f>
        <v>355155606217.4339</v>
      </c>
      <c r="R111">
        <f>IFERROR(SUMIFS(R$4:R$90,$A$4:$A$90,$A111)*VLOOKUP(R$44,'Energy Heat Value Conversion'!$A:$E,5,FALSE),0)</f>
        <v>359237854564.76074</v>
      </c>
      <c r="S111">
        <f>IFERROR(SUMIFS(S$4:S$90,$A$4:$A$90,$A111)*VLOOKUP(S$44,'Energy Heat Value Conversion'!$A:$E,5,FALSE),0)</f>
        <v>2191105238646.845</v>
      </c>
      <c r="T111">
        <f>IFERROR(SUMIFS(T$4:T$90,$A$4:$A$90,$A111)*VLOOKUP(T$44,'Energy Heat Value Conversion'!$A:$E,5,FALSE),0)</f>
        <v>67377665362.454514</v>
      </c>
      <c r="U111">
        <f>IFERROR(SUMIFS(U$4:U$90,$A$4:$A$90,$A111)*VLOOKUP(U$44,'Energy Heat Value Conversion'!$A:$E,5,FALSE),0)</f>
        <v>0</v>
      </c>
      <c r="V111">
        <f>IFERROR(SUMIFS(V$4:V$90,$A$4:$A$90,$A111)*VLOOKUP(V$44,'Energy Heat Value Conversion'!$A:$E,5,FALSE),0)</f>
        <v>43161506568.585922</v>
      </c>
      <c r="W111">
        <f>IFERROR(SUMIFS(W$4:W$90,$A$4:$A$90,$A111)*VLOOKUP(W$44,'Energy Heat Value Conversion'!$A:$E,5,FALSE),0)</f>
        <v>26489119035.736355</v>
      </c>
      <c r="X111">
        <f>IFERROR(SUMIFS(X$4:X$90,$A$4:$A$90,$A111)*VLOOKUP(X$44,'Energy Heat Value Conversion'!$A:$E,5,FALSE),0)</f>
        <v>0</v>
      </c>
      <c r="Y111">
        <f>IFERROR(SUMIFS(Y$4:Y$90,$A$4:$A$90,$A111)*VLOOKUP(Y$44,'Energy Heat Value Conversion'!$A:$E,5,FALSE),0)</f>
        <v>0</v>
      </c>
      <c r="Z111">
        <f>IFERROR(SUMIFS(Z$4:Z$90,$A$4:$A$90,$A111)*VLOOKUP(Z$44,'Energy Heat Value Conversion'!$A:$E,5,FALSE),0)</f>
        <v>0</v>
      </c>
      <c r="AA111">
        <f>IFERROR(SUMIFS(AA$4:AA$90,$A$4:$A$90,$A111)*VLOOKUP(AA$44,'Energy Heat Value Conversion'!$A:$E,5,FALSE),0)</f>
        <v>1407791255789.9187</v>
      </c>
      <c r="AB111">
        <f>IFERROR(SUMIFS(AB$4:AB$90,$A$4:$A$90,$A111)*VLOOKUP(AB$44,'Energy Heat Value Conversion'!$A:$E,5,FALSE),0)</f>
        <v>0</v>
      </c>
      <c r="AC111">
        <f>IFERROR(SUMIFS(AC$4:AC$90,$A$4:$A$90,$A111)*VLOOKUP(AC$44,'Energy Heat Value Conversion'!$A:$E,5,FALSE),0)</f>
        <v>0</v>
      </c>
      <c r="AD111">
        <f>IFERROR(SUMIFS(AD$4:AD$90,$A$4:$A$90,$A111)*VLOOKUP(AD$44,'Energy Heat Value Conversion'!$A:$E,5,FALSE),0)</f>
        <v>944372755243.24146</v>
      </c>
      <c r="AE111">
        <f>IFERROR(SUMIFS(AE$4:AE$90,$A$4:$A$90,$A111)*VLOOKUP(AE$44,'Energy Heat Value Conversion'!$A:$E,5,FALSE),0)</f>
        <v>15970508480664.797</v>
      </c>
      <c r="AF111">
        <f>IFERROR(SUMIFS(AF$4:AF$90,$A$4:$A$90,$A111)*VLOOKUP(AF$44,'Energy Heat Value Conversion'!$A:$E,5,FALSE),0)</f>
        <v>1059090852868.1208</v>
      </c>
      <c r="AG111">
        <f>IFERROR(SUMIFS(AG$4:AG$90,$A$4:$A$90,$A111)*VLOOKUP(AG$44,'Energy Heat Value Conversion'!$A:$E,5,FALSE),0)</f>
        <v>210030966607123.25</v>
      </c>
      <c r="AH111">
        <f>IFERROR(SUMIFS(AH$4:AH$90,$A$4:$A$90,$A111)*VLOOKUP(AH$44,'Energy Heat Value Conversion'!$A:$E,5,FALSE),0)</f>
        <v>210851017981.65469</v>
      </c>
    </row>
    <row r="112" spans="1:34" x14ac:dyDescent="0.2">
      <c r="A112" s="178" t="s">
        <v>392</v>
      </c>
      <c r="C112">
        <f>IFERROR(SUMIFS(C$4:C$90,$A$4:$A$90,$A112)*VLOOKUP(C$44,'Energy Heat Value Conversion'!$A:$E,5,FALSE),0)</f>
        <v>0</v>
      </c>
      <c r="D112">
        <f>IFERROR(SUMIFS(D$4:D$90,$A$4:$A$90,$A112)*VLOOKUP(D$44,'Energy Heat Value Conversion'!$A:$E,5,FALSE),0)</f>
        <v>3117207871033.5571</v>
      </c>
      <c r="E112">
        <f>IFERROR(SUMIFS(E$4:E$90,$A$4:$A$90,$A112)*VLOOKUP(E$44,'Energy Heat Value Conversion'!$A:$E,5,FALSE),0)</f>
        <v>0</v>
      </c>
      <c r="F112">
        <f>IFERROR(SUMIFS(F$4:F$90,$A$4:$A$90,$A112)*VLOOKUP(F$44,'Energy Heat Value Conversion'!$A:$E,5,FALSE),0)</f>
        <v>4755956758.1185389</v>
      </c>
      <c r="G112">
        <f>IFERROR(SUMIFS(G$4:G$90,$A$4:$A$90,$A112)*VLOOKUP(G$44,'Energy Heat Value Conversion'!$A:$E,5,FALSE),0)</f>
        <v>145189185956.36438</v>
      </c>
      <c r="H112">
        <f>IFERROR(SUMIFS(H$4:H$90,$A$4:$A$90,$A112)*VLOOKUP(H$44,'Energy Heat Value Conversion'!$A:$E,5,FALSE),0)</f>
        <v>0</v>
      </c>
      <c r="I112">
        <f>IFERROR(SUMIFS(I$4:I$90,$A$4:$A$90,$A112)*VLOOKUP(I$44,'Energy Heat Value Conversion'!$A:$E,5,FALSE),0)</f>
        <v>3026617500865.0015</v>
      </c>
      <c r="J112">
        <f>IFERROR(SUMIFS(J$4:J$90,$A$4:$A$90,$A112)*VLOOKUP(J$44,'Energy Heat Value Conversion'!$A:$E,5,FALSE),0)</f>
        <v>98687666629.212097</v>
      </c>
      <c r="K112">
        <f>IFERROR(SUMIFS(K$4:K$90,$A$4:$A$90,$A112)*VLOOKUP(K$44,'Energy Heat Value Conversion'!$A:$E,5,FALSE),0)</f>
        <v>3566635832.5959711</v>
      </c>
      <c r="L112">
        <f>IFERROR(SUMIFS(L$4:L$90,$A$4:$A$90,$A112)*VLOOKUP(L$44,'Energy Heat Value Conversion'!$A:$E,5,FALSE),0)</f>
        <v>7530407039.5894213</v>
      </c>
      <c r="M112">
        <f>IFERROR(SUMIFS(M$4:M$90,$A$4:$A$90,$A112)*VLOOKUP(M$44,'Energy Heat Value Conversion'!$A:$E,5,FALSE),0)</f>
        <v>79267841602.887665</v>
      </c>
      <c r="N112">
        <f>IFERROR(SUMIFS(N$4:N$90,$A$4:$A$90,$A112)*VLOOKUP(N$44,'Energy Heat Value Conversion'!$A:$E,5,FALSE),0)</f>
        <v>0</v>
      </c>
      <c r="O112">
        <f>IFERROR(SUMIFS(O$4:O$90,$A$4:$A$90,$A112)*VLOOKUP(O$44,'Energy Heat Value Conversion'!$A:$E,5,FALSE),0)</f>
        <v>0</v>
      </c>
      <c r="P112">
        <f>IFERROR(SUMIFS(P$4:P$90,$A$4:$A$90,$A112)*VLOOKUP(P$44,'Energy Heat Value Conversion'!$A:$E,5,FALSE),0)</f>
        <v>3963392080.144383</v>
      </c>
      <c r="Q112">
        <f>IFERROR(SUMIFS(Q$4:Q$90,$A$4:$A$90,$A112)*VLOOKUP(Q$44,'Energy Heat Value Conversion'!$A:$E,5,FALSE),0)</f>
        <v>5560022249059.1377</v>
      </c>
      <c r="R112">
        <f>IFERROR(SUMIFS(R$4:R$90,$A$4:$A$90,$A112)*VLOOKUP(R$44,'Energy Heat Value Conversion'!$A:$E,5,FALSE),0)</f>
        <v>97973960335.843842</v>
      </c>
      <c r="S112">
        <f>IFERROR(SUMIFS(S$4:S$90,$A$4:$A$90,$A112)*VLOOKUP(S$44,'Energy Heat Value Conversion'!$A:$E,5,FALSE),0)</f>
        <v>6601614123081.7295</v>
      </c>
      <c r="T112">
        <f>IFERROR(SUMIFS(T$4:T$90,$A$4:$A$90,$A112)*VLOOKUP(T$44,'Energy Heat Value Conversion'!$A:$E,5,FALSE),0)</f>
        <v>67377665362.454514</v>
      </c>
      <c r="U112">
        <f>IFERROR(SUMIFS(U$4:U$90,$A$4:$A$90,$A112)*VLOOKUP(U$44,'Energy Heat Value Conversion'!$A:$E,5,FALSE),0)</f>
        <v>4161580640.4940557</v>
      </c>
      <c r="V112">
        <f>IFERROR(SUMIFS(V$4:V$90,$A$4:$A$90,$A112)*VLOOKUP(V$44,'Energy Heat Value Conversion'!$A:$E,5,FALSE),0)</f>
        <v>3280274499212.5298</v>
      </c>
      <c r="W112">
        <f>IFERROR(SUMIFS(W$4:W$90,$A$4:$A$90,$A112)*VLOOKUP(W$44,'Energy Heat Value Conversion'!$A:$E,5,FALSE),0)</f>
        <v>3784159862.2480507</v>
      </c>
      <c r="X112">
        <f>IFERROR(SUMIFS(X$4:X$90,$A$4:$A$90,$A112)*VLOOKUP(X$44,'Energy Heat Value Conversion'!$A:$E,5,FALSE),0)</f>
        <v>48844807599.521866</v>
      </c>
      <c r="Y112">
        <f>IFERROR(SUMIFS(Y$4:Y$90,$A$4:$A$90,$A112)*VLOOKUP(Y$44,'Energy Heat Value Conversion'!$A:$E,5,FALSE),0)</f>
        <v>3689946840.25495</v>
      </c>
      <c r="Z112">
        <f>IFERROR(SUMIFS(Z$4:Z$90,$A$4:$A$90,$A112)*VLOOKUP(Z$44,'Energy Heat Value Conversion'!$A:$E,5,FALSE),0)</f>
        <v>0</v>
      </c>
      <c r="AA112">
        <f>IFERROR(SUMIFS(AA$4:AA$90,$A$4:$A$90,$A112)*VLOOKUP(AA$44,'Energy Heat Value Conversion'!$A:$E,5,FALSE),0)</f>
        <v>760968246372.92908</v>
      </c>
      <c r="AB112">
        <f>IFERROR(SUMIFS(AB$4:AB$90,$A$4:$A$90,$A112)*VLOOKUP(AB$44,'Energy Heat Value Conversion'!$A:$E,5,FALSE),0)</f>
        <v>0</v>
      </c>
      <c r="AC112">
        <f>IFERROR(SUMIFS(AC$4:AC$90,$A$4:$A$90,$A112)*VLOOKUP(AC$44,'Energy Heat Value Conversion'!$A:$E,5,FALSE),0)</f>
        <v>536013330479.14001</v>
      </c>
      <c r="AD112">
        <f>IFERROR(SUMIFS(AD$4:AD$90,$A$4:$A$90,$A112)*VLOOKUP(AD$44,'Energy Heat Value Conversion'!$A:$E,5,FALSE),0)</f>
        <v>23204587700262.504</v>
      </c>
      <c r="AE112">
        <f>IFERROR(SUMIFS(AE$4:AE$90,$A$4:$A$90,$A112)*VLOOKUP(AE$44,'Energy Heat Value Conversion'!$A:$E,5,FALSE),0)</f>
        <v>77697791259107.281</v>
      </c>
      <c r="AF112">
        <f>IFERROR(SUMIFS(AF$4:AF$90,$A$4:$A$90,$A112)*VLOOKUP(AF$44,'Energy Heat Value Conversion'!$A:$E,5,FALSE),0)</f>
        <v>24758973660019.988</v>
      </c>
      <c r="AG112">
        <f>IFERROR(SUMIFS(AG$4:AG$90,$A$4:$A$90,$A112)*VLOOKUP(AG$44,'Energy Heat Value Conversion'!$A:$E,5,FALSE),0)</f>
        <v>403584701226954</v>
      </c>
      <c r="AH112">
        <f>IFERROR(SUMIFS(AH$4:AH$90,$A$4:$A$90,$A112)*VLOOKUP(AH$44,'Energy Heat Value Conversion'!$A:$E,5,FALSE),0)</f>
        <v>643650475943.99854</v>
      </c>
    </row>
    <row r="113" spans="1:34" x14ac:dyDescent="0.2">
      <c r="A113" s="178" t="s">
        <v>393</v>
      </c>
      <c r="C113">
        <f>IFERROR(SUMIFS(C$4:C$90,$A$4:$A$90,$A113)*VLOOKUP(C$44,'Energy Heat Value Conversion'!$A:$E,5,FALSE),0)</f>
        <v>0</v>
      </c>
      <c r="D113">
        <f>IFERROR(SUMIFS(D$4:D$90,$A$4:$A$90,$A113)*VLOOKUP(D$44,'Energy Heat Value Conversion'!$A:$E,5,FALSE),0)</f>
        <v>2966598971988.0708</v>
      </c>
      <c r="E113">
        <f>IFERROR(SUMIFS(E$4:E$90,$A$4:$A$90,$A113)*VLOOKUP(E$44,'Energy Heat Value Conversion'!$A:$E,5,FALSE),0)</f>
        <v>0</v>
      </c>
      <c r="F113">
        <f>IFERROR(SUMIFS(F$4:F$90,$A$4:$A$90,$A113)*VLOOKUP(F$44,'Energy Heat Value Conversion'!$A:$E,5,FALSE),0)</f>
        <v>1606720724784.3799</v>
      </c>
      <c r="G113">
        <f>IFERROR(SUMIFS(G$4:G$90,$A$4:$A$90,$A113)*VLOOKUP(G$44,'Energy Heat Value Conversion'!$A:$E,5,FALSE),0)</f>
        <v>0</v>
      </c>
      <c r="H113">
        <f>IFERROR(SUMIFS(H$4:H$90,$A$4:$A$90,$A113)*VLOOKUP(H$44,'Energy Heat Value Conversion'!$A:$E,5,FALSE),0)</f>
        <v>0</v>
      </c>
      <c r="I113">
        <f>IFERROR(SUMIFS(I$4:I$90,$A$4:$A$90,$A113)*VLOOKUP(I$44,'Energy Heat Value Conversion'!$A:$E,5,FALSE),0)</f>
        <v>107804719532.1461</v>
      </c>
      <c r="J113">
        <f>IFERROR(SUMIFS(J$4:J$90,$A$4:$A$90,$A113)*VLOOKUP(J$44,'Energy Heat Value Conversion'!$A:$E,5,FALSE),0)</f>
        <v>394750666516.84839</v>
      </c>
      <c r="K113">
        <f>IFERROR(SUMIFS(K$4:K$90,$A$4:$A$90,$A113)*VLOOKUP(K$44,'Energy Heat Value Conversion'!$A:$E,5,FALSE),0)</f>
        <v>0</v>
      </c>
      <c r="L113">
        <f>IFERROR(SUMIFS(L$4:L$90,$A$4:$A$90,$A113)*VLOOKUP(L$44,'Energy Heat Value Conversion'!$A:$E,5,FALSE),0)</f>
        <v>0</v>
      </c>
      <c r="M113">
        <f>IFERROR(SUMIFS(M$4:M$90,$A$4:$A$90,$A113)*VLOOKUP(M$44,'Energy Heat Value Conversion'!$A:$E,5,FALSE),0)</f>
        <v>0</v>
      </c>
      <c r="N113">
        <f>IFERROR(SUMIFS(N$4:N$90,$A$4:$A$90,$A113)*VLOOKUP(N$44,'Energy Heat Value Conversion'!$A:$E,5,FALSE),0)</f>
        <v>0</v>
      </c>
      <c r="O113">
        <f>IFERROR(SUMIFS(O$4:O$90,$A$4:$A$90,$A113)*VLOOKUP(O$44,'Energy Heat Value Conversion'!$A:$E,5,FALSE),0)</f>
        <v>0</v>
      </c>
      <c r="P113">
        <f>IFERROR(SUMIFS(P$4:P$90,$A$4:$A$90,$A113)*VLOOKUP(P$44,'Energy Heat Value Conversion'!$A:$E,5,FALSE),0)</f>
        <v>0</v>
      </c>
      <c r="Q113">
        <f>IFERROR(SUMIFS(Q$4:Q$90,$A$4:$A$90,$A113)*VLOOKUP(Q$44,'Energy Heat Value Conversion'!$A:$E,5,FALSE),0)</f>
        <v>1106289302125.5701</v>
      </c>
      <c r="R113">
        <f>IFERROR(SUMIFS(R$4:R$90,$A$4:$A$90,$A113)*VLOOKUP(R$44,'Energy Heat Value Conversion'!$A:$E,5,FALSE),0)</f>
        <v>530692285152.48749</v>
      </c>
      <c r="S113">
        <f>IFERROR(SUMIFS(S$4:S$90,$A$4:$A$90,$A113)*VLOOKUP(S$44,'Energy Heat Value Conversion'!$A:$E,5,FALSE),0)</f>
        <v>3068355860023.9028</v>
      </c>
      <c r="T113">
        <f>IFERROR(SUMIFS(T$4:T$90,$A$4:$A$90,$A113)*VLOOKUP(T$44,'Energy Heat Value Conversion'!$A:$E,5,FALSE),0)</f>
        <v>388412423854.14954</v>
      </c>
      <c r="U113">
        <f>IFERROR(SUMIFS(U$4:U$90,$A$4:$A$90,$A113)*VLOOKUP(U$44,'Energy Heat Value Conversion'!$A:$E,5,FALSE),0)</f>
        <v>0</v>
      </c>
      <c r="V113">
        <f>IFERROR(SUMIFS(V$4:V$90,$A$4:$A$90,$A113)*VLOOKUP(V$44,'Energy Heat Value Conversion'!$A:$E,5,FALSE),0)</f>
        <v>133408293030.17467</v>
      </c>
      <c r="W113">
        <f>IFERROR(SUMIFS(W$4:W$90,$A$4:$A$90,$A113)*VLOOKUP(W$44,'Energy Heat Value Conversion'!$A:$E,5,FALSE),0)</f>
        <v>83251516969.457108</v>
      </c>
      <c r="X113">
        <f>IFERROR(SUMIFS(X$4:X$90,$A$4:$A$90,$A113)*VLOOKUP(X$44,'Energy Heat Value Conversion'!$A:$E,5,FALSE),0)</f>
        <v>12211201899.880466</v>
      </c>
      <c r="Y113">
        <f>IFERROR(SUMIFS(Y$4:Y$90,$A$4:$A$90,$A113)*VLOOKUP(Y$44,'Energy Heat Value Conversion'!$A:$E,5,FALSE),0)</f>
        <v>0</v>
      </c>
      <c r="Z113">
        <f>IFERROR(SUMIFS(Z$4:Z$90,$A$4:$A$90,$A113)*VLOOKUP(Z$44,'Energy Heat Value Conversion'!$A:$E,5,FALSE),0)</f>
        <v>0</v>
      </c>
      <c r="AA113">
        <f>IFERROR(SUMIFS(AA$4:AA$90,$A$4:$A$90,$A113)*VLOOKUP(AA$44,'Energy Heat Value Conversion'!$A:$E,5,FALSE),0)</f>
        <v>623042751717.83569</v>
      </c>
      <c r="AB113">
        <f>IFERROR(SUMIFS(AB$4:AB$90,$A$4:$A$90,$A113)*VLOOKUP(AB$44,'Energy Heat Value Conversion'!$A:$E,5,FALSE),0)</f>
        <v>0</v>
      </c>
      <c r="AC113">
        <f>IFERROR(SUMIFS(AC$4:AC$90,$A$4:$A$90,$A113)*VLOOKUP(AC$44,'Energy Heat Value Conversion'!$A:$E,5,FALSE),0)</f>
        <v>128177100766.75089</v>
      </c>
      <c r="AD113">
        <f>IFERROR(SUMIFS(AD$4:AD$90,$A$4:$A$90,$A113)*VLOOKUP(AD$44,'Energy Heat Value Conversion'!$A:$E,5,FALSE),0)</f>
        <v>16830071602370.625</v>
      </c>
      <c r="AE113">
        <f>IFERROR(SUMIFS(AE$4:AE$90,$A$4:$A$90,$A113)*VLOOKUP(AE$44,'Energy Heat Value Conversion'!$A:$E,5,FALSE),0)</f>
        <v>62122157988129.266</v>
      </c>
      <c r="AF113">
        <f>IFERROR(SUMIFS(AF$4:AF$90,$A$4:$A$90,$A113)*VLOOKUP(AF$44,'Energy Heat Value Conversion'!$A:$E,5,FALSE),0)</f>
        <v>5615437324952.9873</v>
      </c>
      <c r="AG113">
        <f>IFERROR(SUMIFS(AG$4:AG$90,$A$4:$A$90,$A113)*VLOOKUP(AG$44,'Energy Heat Value Conversion'!$A:$E,5,FALSE),0)</f>
        <v>54512374866221.539</v>
      </c>
      <c r="AH113">
        <f>IFERROR(SUMIFS(AH$4:AH$90,$A$4:$A$90,$A113)*VLOOKUP(AH$44,'Energy Heat Value Conversion'!$A:$E,5,FALSE),0)</f>
        <v>66584531994.206749</v>
      </c>
    </row>
    <row r="114" spans="1:34" x14ac:dyDescent="0.2">
      <c r="A114" s="178" t="s">
        <v>394</v>
      </c>
      <c r="C114">
        <f>IFERROR(SUMIFS(C$4:C$90,$A$4:$A$90,$A114)*VLOOKUP(C$44,'Energy Heat Value Conversion'!$A:$E,5,FALSE),0)</f>
        <v>0</v>
      </c>
      <c r="D114">
        <f>IFERROR(SUMIFS(D$4:D$90,$A$4:$A$90,$A114)*VLOOKUP(D$44,'Energy Heat Value Conversion'!$A:$E,5,FALSE),0)</f>
        <v>2487028530290.6006</v>
      </c>
      <c r="E114">
        <f>IFERROR(SUMIFS(E$4:E$90,$A$4:$A$90,$A114)*VLOOKUP(E$44,'Energy Heat Value Conversion'!$A:$E,5,FALSE),0)</f>
        <v>0</v>
      </c>
      <c r="F114">
        <f>IFERROR(SUMIFS(F$4:F$90,$A$4:$A$90,$A114)*VLOOKUP(F$44,'Energy Heat Value Conversion'!$A:$E,5,FALSE),0)</f>
        <v>37254994605.261887</v>
      </c>
      <c r="G114">
        <f>IFERROR(SUMIFS(G$4:G$90,$A$4:$A$90,$A114)*VLOOKUP(G$44,'Energy Heat Value Conversion'!$A:$E,5,FALSE),0)</f>
        <v>189185908973.44437</v>
      </c>
      <c r="H114">
        <f>IFERROR(SUMIFS(H$4:H$90,$A$4:$A$90,$A114)*VLOOKUP(H$44,'Energy Heat Value Conversion'!$A:$E,5,FALSE),0)</f>
        <v>0</v>
      </c>
      <c r="I114">
        <f>IFERROR(SUMIFS(I$4:I$90,$A$4:$A$90,$A114)*VLOOKUP(I$44,'Energy Heat Value Conversion'!$A:$E,5,FALSE),0)</f>
        <v>111060422062016.91</v>
      </c>
      <c r="J114">
        <f>IFERROR(SUMIFS(J$4:J$90,$A$4:$A$90,$A114)*VLOOKUP(J$44,'Energy Heat Value Conversion'!$A:$E,5,FALSE),0)</f>
        <v>1924409499269.6357</v>
      </c>
      <c r="K114">
        <f>IFERROR(SUMIFS(K$4:K$90,$A$4:$A$90,$A114)*VLOOKUP(K$44,'Energy Heat Value Conversion'!$A:$E,5,FALSE),0)</f>
        <v>85599259982.303299</v>
      </c>
      <c r="L114">
        <f>IFERROR(SUMIFS(L$4:L$90,$A$4:$A$90,$A114)*VLOOKUP(L$44,'Energy Heat Value Conversion'!$A:$E,5,FALSE),0)</f>
        <v>278625060464.80859</v>
      </c>
      <c r="M114">
        <f>IFERROR(SUMIFS(M$4:M$90,$A$4:$A$90,$A114)*VLOOKUP(M$44,'Energy Heat Value Conversion'!$A:$E,5,FALSE),0)</f>
        <v>0</v>
      </c>
      <c r="N114">
        <f>IFERROR(SUMIFS(N$4:N$90,$A$4:$A$90,$A114)*VLOOKUP(N$44,'Energy Heat Value Conversion'!$A:$E,5,FALSE),0)</f>
        <v>0</v>
      </c>
      <c r="O114">
        <f>IFERROR(SUMIFS(O$4:O$90,$A$4:$A$90,$A114)*VLOOKUP(O$44,'Energy Heat Value Conversion'!$A:$E,5,FALSE),0)</f>
        <v>0</v>
      </c>
      <c r="P114">
        <f>IFERROR(SUMIFS(P$4:P$90,$A$4:$A$90,$A114)*VLOOKUP(P$44,'Energy Heat Value Conversion'!$A:$E,5,FALSE),0)</f>
        <v>0</v>
      </c>
      <c r="Q114">
        <f>IFERROR(SUMIFS(Q$4:Q$90,$A$4:$A$90,$A114)*VLOOKUP(Q$44,'Energy Heat Value Conversion'!$A:$E,5,FALSE),0)</f>
        <v>4441486201891.5879</v>
      </c>
      <c r="R114">
        <f>IFERROR(SUMIFS(R$4:R$90,$A$4:$A$90,$A114)*VLOOKUP(R$44,'Energy Heat Value Conversion'!$A:$E,5,FALSE),0)</f>
        <v>587843762015.06299</v>
      </c>
      <c r="S114">
        <f>IFERROR(SUMIFS(S$4:S$90,$A$4:$A$90,$A114)*VLOOKUP(S$44,'Energy Heat Value Conversion'!$A:$E,5,FALSE),0)</f>
        <v>5934580240467.8389</v>
      </c>
      <c r="T114">
        <f>IFERROR(SUMIFS(T$4:T$90,$A$4:$A$90,$A114)*VLOOKUP(T$44,'Energy Heat Value Conversion'!$A:$E,5,FALSE),0)</f>
        <v>178352643606.49722</v>
      </c>
      <c r="U114">
        <f>IFERROR(SUMIFS(U$4:U$90,$A$4:$A$90,$A114)*VLOOKUP(U$44,'Energy Heat Value Conversion'!$A:$E,5,FALSE),0)</f>
        <v>12484741921.482166</v>
      </c>
      <c r="V114">
        <f>IFERROR(SUMIFS(V$4:V$90,$A$4:$A$90,$A114)*VLOOKUP(V$44,'Energy Heat Value Conversion'!$A:$E,5,FALSE),0)</f>
        <v>1412558396790.0847</v>
      </c>
      <c r="W114">
        <f>IFERROR(SUMIFS(W$4:W$90,$A$4:$A$90,$A114)*VLOOKUP(W$44,'Energy Heat Value Conversion'!$A:$E,5,FALSE),0)</f>
        <v>52978238071.47271</v>
      </c>
      <c r="X114">
        <f>IFERROR(SUMIFS(X$4:X$90,$A$4:$A$90,$A114)*VLOOKUP(X$44,'Energy Heat Value Conversion'!$A:$E,5,FALSE),0)</f>
        <v>16281602533.173956</v>
      </c>
      <c r="Y114">
        <f>IFERROR(SUMIFS(Y$4:Y$90,$A$4:$A$90,$A114)*VLOOKUP(Y$44,'Energy Heat Value Conversion'!$A:$E,5,FALSE),0)</f>
        <v>0</v>
      </c>
      <c r="Z114">
        <f>IFERROR(SUMIFS(Z$4:Z$90,$A$4:$A$90,$A114)*VLOOKUP(Z$44,'Energy Heat Value Conversion'!$A:$E,5,FALSE),0)</f>
        <v>0</v>
      </c>
      <c r="AA114">
        <f>IFERROR(SUMIFS(AA$4:AA$90,$A$4:$A$90,$A114)*VLOOKUP(AA$44,'Energy Heat Value Conversion'!$A:$E,5,FALSE),0)</f>
        <v>1317426276533.1333</v>
      </c>
      <c r="AB114">
        <f>IFERROR(SUMIFS(AB$4:AB$90,$A$4:$A$90,$A114)*VLOOKUP(AB$44,'Energy Heat Value Conversion'!$A:$E,5,FALSE),0)</f>
        <v>0</v>
      </c>
      <c r="AC114">
        <f>IFERROR(SUMIFS(AC$4:AC$90,$A$4:$A$90,$A114)*VLOOKUP(AC$44,'Energy Heat Value Conversion'!$A:$E,5,FALSE),0)</f>
        <v>594275649009.48145</v>
      </c>
      <c r="AD114">
        <f>IFERROR(SUMIFS(AD$4:AD$90,$A$4:$A$90,$A114)*VLOOKUP(AD$44,'Energy Heat Value Conversion'!$A:$E,5,FALSE),0)</f>
        <v>35177885132810.742</v>
      </c>
      <c r="AE114">
        <f>IFERROR(SUMIFS(AE$4:AE$90,$A$4:$A$90,$A114)*VLOOKUP(AE$44,'Energy Heat Value Conversion'!$A:$E,5,FALSE),0)</f>
        <v>41359521962747.289</v>
      </c>
      <c r="AF114">
        <f>IFERROR(SUMIFS(AF$4:AF$90,$A$4:$A$90,$A114)*VLOOKUP(AF$44,'Energy Heat Value Conversion'!$A:$E,5,FALSE),0)</f>
        <v>3330818932476.4185</v>
      </c>
      <c r="AG114">
        <f>IFERROR(SUMIFS(AG$4:AG$90,$A$4:$A$90,$A114)*VLOOKUP(AG$44,'Energy Heat Value Conversion'!$A:$E,5,FALSE),0)</f>
        <v>367648025457609.69</v>
      </c>
      <c r="AH114">
        <f>IFERROR(SUMIFS(AH$4:AH$90,$A$4:$A$90,$A114)*VLOOKUP(AH$44,'Energy Heat Value Conversion'!$A:$E,5,FALSE),0)</f>
        <v>1403823882877.8589</v>
      </c>
    </row>
    <row r="115" spans="1:34" x14ac:dyDescent="0.2">
      <c r="A115" s="178" t="s">
        <v>395</v>
      </c>
      <c r="C115">
        <f>IFERROR(SUMIFS(C$4:C$90,$A$4:$A$90,$A115)*VLOOKUP(C$44,'Energy Heat Value Conversion'!$A:$E,5,FALSE),0)</f>
        <v>0</v>
      </c>
      <c r="D115">
        <f>IFERROR(SUMIFS(D$4:D$90,$A$4:$A$90,$A115)*VLOOKUP(D$44,'Energy Heat Value Conversion'!$A:$E,5,FALSE),0)</f>
        <v>36693083877976.695</v>
      </c>
      <c r="E115">
        <f>IFERROR(SUMIFS(E$4:E$90,$A$4:$A$90,$A115)*VLOOKUP(E$44,'Energy Heat Value Conversion'!$A:$E,5,FALSE),0)</f>
        <v>0</v>
      </c>
      <c r="F115">
        <f>IFERROR(SUMIFS(F$4:F$90,$A$4:$A$90,$A115)*VLOOKUP(F$44,'Energy Heat Value Conversion'!$A:$E,5,FALSE),0)</f>
        <v>0</v>
      </c>
      <c r="G115">
        <f>IFERROR(SUMIFS(G$4:G$90,$A$4:$A$90,$A115)*VLOOKUP(G$44,'Energy Heat Value Conversion'!$A:$E,5,FALSE),0)</f>
        <v>0</v>
      </c>
      <c r="H115">
        <f>IFERROR(SUMIFS(H$4:H$90,$A$4:$A$90,$A115)*VLOOKUP(H$44,'Energy Heat Value Conversion'!$A:$E,5,FALSE),0)</f>
        <v>0</v>
      </c>
      <c r="I115">
        <f>IFERROR(SUMIFS(I$4:I$90,$A$4:$A$90,$A115)*VLOOKUP(I$44,'Energy Heat Value Conversion'!$A:$E,5,FALSE),0)</f>
        <v>0</v>
      </c>
      <c r="J115">
        <f>IFERROR(SUMIFS(J$4:J$90,$A$4:$A$90,$A115)*VLOOKUP(J$44,'Energy Heat Value Conversion'!$A:$E,5,FALSE),0)</f>
        <v>2779702610056.1406</v>
      </c>
      <c r="K115">
        <f>IFERROR(SUMIFS(K$4:K$90,$A$4:$A$90,$A115)*VLOOKUP(K$44,'Energy Heat Value Conversion'!$A:$E,5,FALSE),0)</f>
        <v>552828554052.37549</v>
      </c>
      <c r="L115">
        <f>IFERROR(SUMIFS(L$4:L$90,$A$4:$A$90,$A115)*VLOOKUP(L$44,'Energy Heat Value Conversion'!$A:$E,5,FALSE),0)</f>
        <v>0</v>
      </c>
      <c r="M115">
        <f>IFERROR(SUMIFS(M$4:M$90,$A$4:$A$90,$A115)*VLOOKUP(M$44,'Energy Heat Value Conversion'!$A:$E,5,FALSE),0)</f>
        <v>138718722805.05344</v>
      </c>
      <c r="N115">
        <f>IFERROR(SUMIFS(N$4:N$90,$A$4:$A$90,$A115)*VLOOKUP(N$44,'Energy Heat Value Conversion'!$A:$E,5,FALSE),0)</f>
        <v>0</v>
      </c>
      <c r="O115">
        <f>IFERROR(SUMIFS(O$4:O$90,$A$4:$A$90,$A115)*VLOOKUP(O$44,'Energy Heat Value Conversion'!$A:$E,5,FALSE),0)</f>
        <v>0</v>
      </c>
      <c r="P115">
        <f>IFERROR(SUMIFS(P$4:P$90,$A$4:$A$90,$A115)*VLOOKUP(P$44,'Energy Heat Value Conversion'!$A:$E,5,FALSE),0)</f>
        <v>0</v>
      </c>
      <c r="Q115">
        <f>IFERROR(SUMIFS(Q$4:Q$90,$A$4:$A$90,$A115)*VLOOKUP(Q$44,'Energy Heat Value Conversion'!$A:$E,5,FALSE),0)</f>
        <v>930752623190.51648</v>
      </c>
      <c r="R115">
        <f>IFERROR(SUMIFS(R$4:R$90,$A$4:$A$90,$A115)*VLOOKUP(R$44,'Energy Heat Value Conversion'!$A:$E,5,FALSE),0)</f>
        <v>0</v>
      </c>
      <c r="S115">
        <f>IFERROR(SUMIFS(S$4:S$90,$A$4:$A$90,$A115)*VLOOKUP(S$44,'Energy Heat Value Conversion'!$A:$E,5,FALSE),0)</f>
        <v>299154589778.35156</v>
      </c>
      <c r="T115">
        <f>IFERROR(SUMIFS(T$4:T$90,$A$4:$A$90,$A115)*VLOOKUP(T$44,'Energy Heat Value Conversion'!$A:$E,5,FALSE),0)</f>
        <v>0</v>
      </c>
      <c r="U115">
        <f>IFERROR(SUMIFS(U$4:U$90,$A$4:$A$90,$A115)*VLOOKUP(U$44,'Energy Heat Value Conversion'!$A:$E,5,FALSE),0)</f>
        <v>0</v>
      </c>
      <c r="V115">
        <f>IFERROR(SUMIFS(V$4:V$90,$A$4:$A$90,$A115)*VLOOKUP(V$44,'Energy Heat Value Conversion'!$A:$E,5,FALSE),0)</f>
        <v>11771319973.250706</v>
      </c>
      <c r="W115">
        <f>IFERROR(SUMIFS(W$4:W$90,$A$4:$A$90,$A115)*VLOOKUP(W$44,'Energy Heat Value Conversion'!$A:$E,5,FALSE),0)</f>
        <v>0</v>
      </c>
      <c r="X115">
        <f>IFERROR(SUMIFS(X$4:X$90,$A$4:$A$90,$A115)*VLOOKUP(X$44,'Energy Heat Value Conversion'!$A:$E,5,FALSE),0)</f>
        <v>0</v>
      </c>
      <c r="Y115">
        <f>IFERROR(SUMIFS(Y$4:Y$90,$A$4:$A$90,$A115)*VLOOKUP(Y$44,'Energy Heat Value Conversion'!$A:$E,5,FALSE),0)</f>
        <v>0</v>
      </c>
      <c r="Z115">
        <f>IFERROR(SUMIFS(Z$4:Z$90,$A$4:$A$90,$A115)*VLOOKUP(Z$44,'Energy Heat Value Conversion'!$A:$E,5,FALSE),0)</f>
        <v>0</v>
      </c>
      <c r="AA115">
        <f>IFERROR(SUMIFS(AA$4:AA$90,$A$4:$A$90,$A115)*VLOOKUP(AA$44,'Energy Heat Value Conversion'!$A:$E,5,FALSE),0)</f>
        <v>14268154619.492418</v>
      </c>
      <c r="AB115">
        <f>IFERROR(SUMIFS(AB$4:AB$90,$A$4:$A$90,$A115)*VLOOKUP(AB$44,'Energy Heat Value Conversion'!$A:$E,5,FALSE),0)</f>
        <v>0</v>
      </c>
      <c r="AC115">
        <f>IFERROR(SUMIFS(AC$4:AC$90,$A$4:$A$90,$A115)*VLOOKUP(AC$44,'Energy Heat Value Conversion'!$A:$E,5,FALSE),0)</f>
        <v>3884154568.6894207</v>
      </c>
      <c r="AD115">
        <f>IFERROR(SUMIFS(AD$4:AD$90,$A$4:$A$90,$A115)*VLOOKUP(AD$44,'Energy Heat Value Conversion'!$A:$E,5,FALSE),0)</f>
        <v>12749032195783.758</v>
      </c>
      <c r="AE115">
        <f>IFERROR(SUMIFS(AE$4:AE$90,$A$4:$A$90,$A115)*VLOOKUP(AE$44,'Energy Heat Value Conversion'!$A:$E,5,FALSE),0)</f>
        <v>32677142352227.141</v>
      </c>
      <c r="AF115">
        <f>IFERROR(SUMIFS(AF$4:AF$90,$A$4:$A$90,$A115)*VLOOKUP(AF$44,'Energy Heat Value Conversion'!$A:$E,5,FALSE),0)</f>
        <v>38577389054806.914</v>
      </c>
      <c r="AG115">
        <f>IFERROR(SUMIFS(AG$4:AG$90,$A$4:$A$90,$A115)*VLOOKUP(AG$44,'Energy Heat Value Conversion'!$A:$E,5,FALSE),0)</f>
        <v>57846037250065.961</v>
      </c>
      <c r="AH115">
        <f>IFERROR(SUMIFS(AH$4:AH$90,$A$4:$A$90,$A115)*VLOOKUP(AH$44,'Energy Heat Value Conversion'!$A:$E,5,FALSE),0)</f>
        <v>0</v>
      </c>
    </row>
    <row r="116" spans="1:34" x14ac:dyDescent="0.2">
      <c r="A116" s="178" t="s">
        <v>396</v>
      </c>
      <c r="C116">
        <f>IFERROR(SUMIFS(C$4:C$90,$A$4:$A$90,$A116)*VLOOKUP(C$44,'Energy Heat Value Conversion'!$A:$E,5,FALSE),0)</f>
        <v>0</v>
      </c>
      <c r="D116">
        <f>IFERROR(SUMIFS(D$4:D$90,$A$4:$A$90,$A116)*VLOOKUP(D$44,'Energy Heat Value Conversion'!$A:$E,5,FALSE),0)</f>
        <v>16079481669145.762</v>
      </c>
      <c r="E116">
        <f>IFERROR(SUMIFS(E$4:E$90,$A$4:$A$90,$A116)*VLOOKUP(E$44,'Energy Heat Value Conversion'!$A:$E,5,FALSE),0)</f>
        <v>0</v>
      </c>
      <c r="F116">
        <f>IFERROR(SUMIFS(F$4:F$90,$A$4:$A$90,$A116)*VLOOKUP(F$44,'Energy Heat Value Conversion'!$A:$E,5,FALSE),0)</f>
        <v>18563291886396.344</v>
      </c>
      <c r="G116">
        <f>IFERROR(SUMIFS(G$4:G$90,$A$4:$A$90,$A116)*VLOOKUP(G$44,'Energy Heat Value Conversion'!$A:$E,5,FALSE),0)</f>
        <v>698081338537.6748</v>
      </c>
      <c r="H116">
        <f>IFERROR(SUMIFS(H$4:H$90,$A$4:$A$90,$A116)*VLOOKUP(H$44,'Energy Heat Value Conversion'!$A:$E,5,FALSE),0)</f>
        <v>0</v>
      </c>
      <c r="I116">
        <f>IFERROR(SUMIFS(I$4:I$90,$A$4:$A$90,$A116)*VLOOKUP(I$44,'Energy Heat Value Conversion'!$A:$E,5,FALSE),0)</f>
        <v>18555887349470.645</v>
      </c>
      <c r="J116">
        <f>IFERROR(SUMIFS(J$4:J$90,$A$4:$A$90,$A116)*VLOOKUP(J$44,'Energy Heat Value Conversion'!$A:$E,5,FALSE),0)</f>
        <v>1875065665955.0298</v>
      </c>
      <c r="K116">
        <f>IFERROR(SUMIFS(K$4:K$90,$A$4:$A$90,$A116)*VLOOKUP(K$44,'Energy Heat Value Conversion'!$A:$E,5,FALSE),0)</f>
        <v>3909032872525.1846</v>
      </c>
      <c r="L116">
        <f>IFERROR(SUMIFS(L$4:L$90,$A$4:$A$90,$A116)*VLOOKUP(L$44,'Energy Heat Value Conversion'!$A:$E,5,FALSE),0)</f>
        <v>1280169196730.2017</v>
      </c>
      <c r="M116">
        <f>IFERROR(SUMIFS(M$4:M$90,$A$4:$A$90,$A116)*VLOOKUP(M$44,'Energy Heat Value Conversion'!$A:$E,5,FALSE),0)</f>
        <v>0</v>
      </c>
      <c r="N116">
        <f>IFERROR(SUMIFS(N$4:N$90,$A$4:$A$90,$A116)*VLOOKUP(N$44,'Energy Heat Value Conversion'!$A:$E,5,FALSE),0)</f>
        <v>190243957227.47757</v>
      </c>
      <c r="O116">
        <f>IFERROR(SUMIFS(O$4:O$90,$A$4:$A$90,$A116)*VLOOKUP(O$44,'Energy Heat Value Conversion'!$A:$E,5,FALSE),0)</f>
        <v>0</v>
      </c>
      <c r="P116">
        <f>IFERROR(SUMIFS(P$4:P$90,$A$4:$A$90,$A116)*VLOOKUP(P$44,'Energy Heat Value Conversion'!$A:$E,5,FALSE),0)</f>
        <v>11890176240.433147</v>
      </c>
      <c r="Q116">
        <f>IFERROR(SUMIFS(Q$4:Q$90,$A$4:$A$90,$A116)*VLOOKUP(Q$44,'Energy Heat Value Conversion'!$A:$E,5,FALSE),0)</f>
        <v>828696414507.34595</v>
      </c>
      <c r="R116">
        <f>IFERROR(SUMIFS(R$4:R$90,$A$4:$A$90,$A116)*VLOOKUP(R$44,'Energy Heat Value Conversion'!$A:$E,5,FALSE),0)</f>
        <v>4082248347.326827</v>
      </c>
      <c r="S116">
        <f>IFERROR(SUMIFS(S$4:S$90,$A$4:$A$90,$A116)*VLOOKUP(S$44,'Energy Heat Value Conversion'!$A:$E,5,FALSE),0)</f>
        <v>2033442684574.4702</v>
      </c>
      <c r="T116">
        <f>IFERROR(SUMIFS(T$4:T$90,$A$4:$A$90,$A116)*VLOOKUP(T$44,'Energy Heat Value Conversion'!$A:$E,5,FALSE),0)</f>
        <v>281400837690.25116</v>
      </c>
      <c r="U116">
        <f>IFERROR(SUMIFS(U$4:U$90,$A$4:$A$90,$A116)*VLOOKUP(U$44,'Energy Heat Value Conversion'!$A:$E,5,FALSE),0)</f>
        <v>0</v>
      </c>
      <c r="V116">
        <f>IFERROR(SUMIFS(V$4:V$90,$A$4:$A$90,$A116)*VLOOKUP(V$44,'Energy Heat Value Conversion'!$A:$E,5,FALSE),0)</f>
        <v>7847546648.8338041</v>
      </c>
      <c r="W116">
        <f>IFERROR(SUMIFS(W$4:W$90,$A$4:$A$90,$A116)*VLOOKUP(W$44,'Energy Heat Value Conversion'!$A:$E,5,FALSE),0)</f>
        <v>7568319724.4961014</v>
      </c>
      <c r="X116">
        <f>IFERROR(SUMIFS(X$4:X$90,$A$4:$A$90,$A116)*VLOOKUP(X$44,'Energy Heat Value Conversion'!$A:$E,5,FALSE),0)</f>
        <v>0</v>
      </c>
      <c r="Y116">
        <f>IFERROR(SUMIFS(Y$4:Y$90,$A$4:$A$90,$A116)*VLOOKUP(Y$44,'Energy Heat Value Conversion'!$A:$E,5,FALSE),0)</f>
        <v>0</v>
      </c>
      <c r="Z116">
        <f>IFERROR(SUMIFS(Z$4:Z$90,$A$4:$A$90,$A116)*VLOOKUP(Z$44,'Energy Heat Value Conversion'!$A:$E,5,FALSE),0)</f>
        <v>826641641767.11584</v>
      </c>
      <c r="AA116">
        <f>IFERROR(SUMIFS(AA$4:AA$90,$A$4:$A$90,$A116)*VLOOKUP(AA$44,'Energy Heat Value Conversion'!$A:$E,5,FALSE),0)</f>
        <v>214022319292.38629</v>
      </c>
      <c r="AB116">
        <f>IFERROR(SUMIFS(AB$4:AB$90,$A$4:$A$90,$A116)*VLOOKUP(AB$44,'Energy Heat Value Conversion'!$A:$E,5,FALSE),0)</f>
        <v>0</v>
      </c>
      <c r="AC116">
        <f>IFERROR(SUMIFS(AC$4:AC$90,$A$4:$A$90,$A116)*VLOOKUP(AC$44,'Energy Heat Value Conversion'!$A:$E,5,FALSE),0)</f>
        <v>11652463706.068262</v>
      </c>
      <c r="AD116">
        <f>IFERROR(SUMIFS(AD$4:AD$90,$A$4:$A$90,$A116)*VLOOKUP(AD$44,'Energy Heat Value Conversion'!$A:$E,5,FALSE),0)</f>
        <v>11399928259721.984</v>
      </c>
      <c r="AE116">
        <f>IFERROR(SUMIFS(AE$4:AE$90,$A$4:$A$90,$A116)*VLOOKUP(AE$44,'Energy Heat Value Conversion'!$A:$E,5,FALSE),0)</f>
        <v>46429524655021.828</v>
      </c>
      <c r="AF116">
        <f>IFERROR(SUMIFS(AF$4:AF$90,$A$4:$A$90,$A116)*VLOOKUP(AF$44,'Energy Heat Value Conversion'!$A:$E,5,FALSE),0)</f>
        <v>2281964504533.1011</v>
      </c>
      <c r="AG116">
        <f>IFERROR(SUMIFS(AG$4:AG$90,$A$4:$A$90,$A116)*VLOOKUP(AG$44,'Energy Heat Value Conversion'!$A:$E,5,FALSE),0)</f>
        <v>242995667006632.88</v>
      </c>
      <c r="AH116">
        <f>IFERROR(SUMIFS(AH$4:AH$90,$A$4:$A$90,$A116)*VLOOKUP(AH$44,'Energy Heat Value Conversion'!$A:$E,5,FALSE),0)</f>
        <v>1664613299855.1687</v>
      </c>
    </row>
    <row r="117" spans="1:34" x14ac:dyDescent="0.2">
      <c r="A117" s="178" t="s">
        <v>397</v>
      </c>
      <c r="C117">
        <f>IFERROR(SUMIFS(C$4:C$90,$A$4:$A$90,$A117)*VLOOKUP(C$44,'Energy Heat Value Conversion'!$A:$E,5,FALSE),0)</f>
        <v>0</v>
      </c>
      <c r="D117">
        <f>IFERROR(SUMIFS(D$4:D$90,$A$4:$A$90,$A117)*VLOOKUP(D$44,'Energy Heat Value Conversion'!$A:$E,5,FALSE),0)</f>
        <v>118311216984389.97</v>
      </c>
      <c r="E117">
        <f>IFERROR(SUMIFS(E$4:E$90,$A$4:$A$90,$A117)*VLOOKUP(E$44,'Energy Heat Value Conversion'!$A:$E,5,FALSE),0)</f>
        <v>0</v>
      </c>
      <c r="F117">
        <f>IFERROR(SUMIFS(F$4:F$90,$A$4:$A$90,$A117)*VLOOKUP(F$44,'Energy Heat Value Conversion'!$A:$E,5,FALSE),0)</f>
        <v>3315694519868.3081</v>
      </c>
      <c r="G117">
        <f>IFERROR(SUMIFS(G$4:G$90,$A$4:$A$90,$A117)*VLOOKUP(G$44,'Energy Heat Value Conversion'!$A:$E,5,FALSE),0)</f>
        <v>0</v>
      </c>
      <c r="H117">
        <f>IFERROR(SUMIFS(H$4:H$90,$A$4:$A$90,$A117)*VLOOKUP(H$44,'Energy Heat Value Conversion'!$A:$E,5,FALSE),0)</f>
        <v>0</v>
      </c>
      <c r="I117">
        <f>IFERROR(SUMIFS(I$4:I$90,$A$4:$A$90,$A117)*VLOOKUP(I$44,'Energy Heat Value Conversion'!$A:$E,5,FALSE),0)</f>
        <v>962157121824.40381</v>
      </c>
      <c r="J117">
        <f>IFERROR(SUMIFS(J$4:J$90,$A$4:$A$90,$A117)*VLOOKUP(J$44,'Energy Heat Value Conversion'!$A:$E,5,FALSE),0)</f>
        <v>0</v>
      </c>
      <c r="K117">
        <f>IFERROR(SUMIFS(K$4:K$90,$A$4:$A$90,$A117)*VLOOKUP(K$44,'Energy Heat Value Conversion'!$A:$E,5,FALSE),0)</f>
        <v>0</v>
      </c>
      <c r="L117">
        <f>IFERROR(SUMIFS(L$4:L$90,$A$4:$A$90,$A117)*VLOOKUP(L$44,'Energy Heat Value Conversion'!$A:$E,5,FALSE),0)</f>
        <v>0</v>
      </c>
      <c r="M117">
        <f>IFERROR(SUMIFS(M$4:M$90,$A$4:$A$90,$A117)*VLOOKUP(M$44,'Energy Heat Value Conversion'!$A:$E,5,FALSE),0)</f>
        <v>0</v>
      </c>
      <c r="N117">
        <f>IFERROR(SUMIFS(N$4:N$90,$A$4:$A$90,$A117)*VLOOKUP(N$44,'Energy Heat Value Conversion'!$A:$E,5,FALSE),0)</f>
        <v>0</v>
      </c>
      <c r="O117">
        <f>IFERROR(SUMIFS(O$4:O$90,$A$4:$A$90,$A117)*VLOOKUP(O$44,'Energy Heat Value Conversion'!$A:$E,5,FALSE),0)</f>
        <v>0</v>
      </c>
      <c r="P117">
        <f>IFERROR(SUMIFS(P$4:P$90,$A$4:$A$90,$A117)*VLOOKUP(P$44,'Energy Heat Value Conversion'!$A:$E,5,FALSE),0)</f>
        <v>0</v>
      </c>
      <c r="Q117">
        <f>IFERROR(SUMIFS(Q$4:Q$90,$A$4:$A$90,$A117)*VLOOKUP(Q$44,'Energy Heat Value Conversion'!$A:$E,5,FALSE),0)</f>
        <v>207537423729748.53</v>
      </c>
      <c r="R117">
        <f>IFERROR(SUMIFS(R$4:R$90,$A$4:$A$90,$A117)*VLOOKUP(R$44,'Energy Heat Value Conversion'!$A:$E,5,FALSE),0)</f>
        <v>4412910463460.2998</v>
      </c>
      <c r="S117">
        <f>IFERROR(SUMIFS(S$4:S$90,$A$4:$A$90,$A117)*VLOOKUP(S$44,'Energy Heat Value Conversion'!$A:$E,5,FALSE),0)</f>
        <v>203716190379874.22</v>
      </c>
      <c r="T117">
        <f>IFERROR(SUMIFS(T$4:T$90,$A$4:$A$90,$A117)*VLOOKUP(T$44,'Energy Heat Value Conversion'!$A:$E,5,FALSE),0)</f>
        <v>16150822726588.361</v>
      </c>
      <c r="U117">
        <f>IFERROR(SUMIFS(U$4:U$90,$A$4:$A$90,$A117)*VLOOKUP(U$44,'Energy Heat Value Conversion'!$A:$E,5,FALSE),0)</f>
        <v>0</v>
      </c>
      <c r="V117">
        <f>IFERROR(SUMIFS(V$4:V$90,$A$4:$A$90,$A117)*VLOOKUP(V$44,'Energy Heat Value Conversion'!$A:$E,5,FALSE),0)</f>
        <v>0</v>
      </c>
      <c r="W117">
        <f>IFERROR(SUMIFS(W$4:W$90,$A$4:$A$90,$A117)*VLOOKUP(W$44,'Energy Heat Value Conversion'!$A:$E,5,FALSE),0)</f>
        <v>0</v>
      </c>
      <c r="X117">
        <f>IFERROR(SUMIFS(X$4:X$90,$A$4:$A$90,$A117)*VLOOKUP(X$44,'Energy Heat Value Conversion'!$A:$E,5,FALSE),0)</f>
        <v>0</v>
      </c>
      <c r="Y117">
        <f>IFERROR(SUMIFS(Y$4:Y$90,$A$4:$A$90,$A117)*VLOOKUP(Y$44,'Energy Heat Value Conversion'!$A:$E,5,FALSE),0)</f>
        <v>1113928532029844.9</v>
      </c>
      <c r="Z117">
        <f>IFERROR(SUMIFS(Z$4:Z$90,$A$4:$A$90,$A117)*VLOOKUP(Z$44,'Energy Heat Value Conversion'!$A:$E,5,FALSE),0)</f>
        <v>0</v>
      </c>
      <c r="AA117">
        <f>IFERROR(SUMIFS(AA$4:AA$90,$A$4:$A$90,$A117)*VLOOKUP(AA$44,'Energy Heat Value Conversion'!$A:$E,5,FALSE),0)</f>
        <v>5393362446168.1338</v>
      </c>
      <c r="AB117">
        <f>IFERROR(SUMIFS(AB$4:AB$90,$A$4:$A$90,$A117)*VLOOKUP(AB$44,'Energy Heat Value Conversion'!$A:$E,5,FALSE),0)</f>
        <v>0</v>
      </c>
      <c r="AC117">
        <f>IFERROR(SUMIFS(AC$4:AC$90,$A$4:$A$90,$A117)*VLOOKUP(AC$44,'Energy Heat Value Conversion'!$A:$E,5,FALSE),0)</f>
        <v>33504717309514.945</v>
      </c>
      <c r="AD117">
        <f>IFERROR(SUMIFS(AD$4:AD$90,$A$4:$A$90,$A117)*VLOOKUP(AD$44,'Energy Heat Value Conversion'!$A:$E,5,FALSE),0)</f>
        <v>8904085978007.7051</v>
      </c>
      <c r="AE117">
        <f>IFERROR(SUMIFS(AE$4:AE$90,$A$4:$A$90,$A117)*VLOOKUP(AE$44,'Energy Heat Value Conversion'!$A:$E,5,FALSE),0)</f>
        <v>0</v>
      </c>
      <c r="AF117">
        <f>IFERROR(SUMIFS(AF$4:AF$90,$A$4:$A$90,$A117)*VLOOKUP(AF$44,'Energy Heat Value Conversion'!$A:$E,5,FALSE),0)</f>
        <v>18322347579988.301</v>
      </c>
      <c r="AG117">
        <f>IFERROR(SUMIFS(AG$4:AG$90,$A$4:$A$90,$A117)*VLOOKUP(AG$44,'Energy Heat Value Conversion'!$A:$E,5,FALSE),0)</f>
        <v>345001641382302.19</v>
      </c>
      <c r="AH117">
        <f>IFERROR(SUMIFS(AH$4:AH$90,$A$4:$A$90,$A117)*VLOOKUP(AH$44,'Energy Heat Value Conversion'!$A:$E,5,FALSE),0)</f>
        <v>7920784951810.8447</v>
      </c>
    </row>
    <row r="120" spans="1:34" x14ac:dyDescent="0.2">
      <c r="A120" s="178" t="s">
        <v>374</v>
      </c>
      <c r="B120" s="188" t="s">
        <v>89</v>
      </c>
      <c r="C120">
        <f>IFERROR(IF(C18&lt;0,-C18,0)*VLOOKUP(C$44,'Energy Heat Value Conversion'!$A:$E,5,FALSE),0)</f>
        <v>0</v>
      </c>
      <c r="D120">
        <f>IFERROR(IF(D18&lt;0,-D18,0)*VLOOKUP(D$44,'Energy Heat Value Conversion'!$A:$E,5,FALSE),0)</f>
        <v>1.7867702743129666E+16</v>
      </c>
      <c r="E120">
        <f>IFERROR(IF(E18&lt;0,-E18,0)*VLOOKUP(E$44,'Energy Heat Value Conversion'!$A:$E,5,FALSE),0)</f>
        <v>0</v>
      </c>
      <c r="F120">
        <f>IFERROR(IF(F18&lt;0,-F18,0)*VLOOKUP(F$44,'Energy Heat Value Conversion'!$A:$E,5,FALSE),0)</f>
        <v>0</v>
      </c>
      <c r="G120">
        <f>IFERROR(IF(G18&lt;0,-G18,0)*VLOOKUP(G$44,'Energy Heat Value Conversion'!$A:$E,5,FALSE),0)</f>
        <v>0</v>
      </c>
      <c r="H120">
        <f>IFERROR(IF(H18&lt;0,-H18,0)*VLOOKUP(H$44,'Energy Heat Value Conversion'!$A:$E,5,FALSE),0)</f>
        <v>0</v>
      </c>
      <c r="I120">
        <f>IFERROR(IF(I18&lt;0,-I18,0)*VLOOKUP(I$44,'Energy Heat Value Conversion'!$A:$E,5,FALSE),0)</f>
        <v>0</v>
      </c>
      <c r="J120">
        <f>IFERROR(IF(J18&lt;0,-J18,0)*VLOOKUP(J$44,'Energy Heat Value Conversion'!$A:$E,5,FALSE),0)</f>
        <v>0</v>
      </c>
      <c r="K120">
        <f>IFERROR(IF(K18&lt;0,-K18,0)*VLOOKUP(K$44,'Energy Heat Value Conversion'!$A:$E,5,FALSE),0)</f>
        <v>0</v>
      </c>
      <c r="L120">
        <f>IFERROR(IF(L18&lt;0,-L18,0)*VLOOKUP(L$44,'Energy Heat Value Conversion'!$A:$E,5,FALSE),0)</f>
        <v>0</v>
      </c>
      <c r="M120">
        <f>IFERROR(IF(M18&lt;0,-M18,0)*VLOOKUP(M$44,'Energy Heat Value Conversion'!$A:$E,5,FALSE),0)</f>
        <v>0</v>
      </c>
      <c r="N120">
        <f>IFERROR(IF(N18&lt;0,-N18,0)*VLOOKUP(N$44,'Energy Heat Value Conversion'!$A:$E,5,FALSE),0)</f>
        <v>0</v>
      </c>
      <c r="O120">
        <f>IFERROR(IF(O18&lt;0,-O18,0)*VLOOKUP(O$44,'Energy Heat Value Conversion'!$A:$E,5,FALSE),0)</f>
        <v>0</v>
      </c>
      <c r="P120">
        <f>IFERROR(IF(P18&lt;0,-P18,0)*VLOOKUP(P$44,'Energy Heat Value Conversion'!$A:$E,5,FALSE),0)</f>
        <v>0</v>
      </c>
      <c r="Q120">
        <f>IFERROR(IF(Q18&lt;0,-Q18,0)*VLOOKUP(Q$44,'Energy Heat Value Conversion'!$A:$E,5,FALSE),0)</f>
        <v>0</v>
      </c>
      <c r="R120">
        <f>IFERROR(IF(R18&lt;0,-R18,0)*VLOOKUP(R$44,'Energy Heat Value Conversion'!$A:$E,5,FALSE),0)</f>
        <v>0</v>
      </c>
      <c r="S120">
        <f>IFERROR(IF(S18&lt;0,-S18,0)*VLOOKUP(S$44,'Energy Heat Value Conversion'!$A:$E,5,FALSE),0)</f>
        <v>0</v>
      </c>
      <c r="T120">
        <f>IFERROR(IF(T18&lt;0,-T18,0)*VLOOKUP(T$44,'Energy Heat Value Conversion'!$A:$E,5,FALSE),0)</f>
        <v>0</v>
      </c>
      <c r="U120">
        <f>IFERROR(IF(U18&lt;0,-U18,0)*VLOOKUP(U$44,'Energy Heat Value Conversion'!$A:$E,5,FALSE),0)</f>
        <v>0</v>
      </c>
      <c r="V120">
        <f>IFERROR(IF(V18&lt;0,-V18,0)*VLOOKUP(V$44,'Energy Heat Value Conversion'!$A:$E,5,FALSE),0)</f>
        <v>0</v>
      </c>
      <c r="W120">
        <f>IFERROR(IF(W18&lt;0,-W18,0)*VLOOKUP(W$44,'Energy Heat Value Conversion'!$A:$E,5,FALSE),0)</f>
        <v>0</v>
      </c>
      <c r="X120">
        <f>IFERROR(IF(X18&lt;0,-X18,0)*VLOOKUP(X$44,'Energy Heat Value Conversion'!$A:$E,5,FALSE),0)</f>
        <v>0</v>
      </c>
      <c r="Y120">
        <f>IFERROR(IF(Y18&lt;0,-Y18,0)*VLOOKUP(Y$44,'Energy Heat Value Conversion'!$A:$E,5,FALSE),0)</f>
        <v>0</v>
      </c>
      <c r="Z120">
        <f>IFERROR(IF(Z18&lt;0,-Z18,0)*VLOOKUP(Z$44,'Energy Heat Value Conversion'!$A:$E,5,FALSE),0)</f>
        <v>0</v>
      </c>
      <c r="AA120">
        <f>IFERROR(IF(AA18&lt;0,-AA18,0)*VLOOKUP(AA$44,'Energy Heat Value Conversion'!$A:$E,5,FALSE),0)</f>
        <v>0</v>
      </c>
      <c r="AB120">
        <f>IFERROR(IF(AB18&lt;0,-AB18,0)*VLOOKUP(AB$44,'Energy Heat Value Conversion'!$A:$E,5,FALSE),0)</f>
        <v>0</v>
      </c>
      <c r="AC120">
        <f>IFERROR(IF(AC18&lt;0,-AC18,0)*VLOOKUP(AC$44,'Energy Heat Value Conversion'!$A:$E,5,FALSE),0)</f>
        <v>0</v>
      </c>
      <c r="AD120">
        <f>IFERROR(IF(AD18&lt;0,-AD18,0)*VLOOKUP(AD$44,'Energy Heat Value Conversion'!$A:$E,5,FALSE),0)</f>
        <v>0</v>
      </c>
      <c r="AE120">
        <f>IFERROR(IF(AE18&lt;0,-AE18,0)*VLOOKUP(AE$44,'Energy Heat Value Conversion'!$A:$E,5,FALSE),0)</f>
        <v>0</v>
      </c>
      <c r="AF120">
        <f>IFERROR(IF(AF18&lt;0,-AF18,0)*VLOOKUP(AF$44,'Energy Heat Value Conversion'!$A:$E,5,FALSE),0)</f>
        <v>0</v>
      </c>
      <c r="AG120">
        <f>IFERROR(IF(AG18&lt;0,-AG18,0)*VLOOKUP(AG$44,'Energy Heat Value Conversion'!$A:$E,5,FALSE),0)</f>
        <v>0</v>
      </c>
      <c r="AH120">
        <f>IFERROR(IF(AH18&lt;0,-AH18,0)*VLOOKUP(AH$44,'Energy Heat Value Conversion'!$A:$E,5,FALSE),0)</f>
        <v>0</v>
      </c>
    </row>
    <row r="121" spans="1:34" x14ac:dyDescent="0.2">
      <c r="A121" s="178" t="s">
        <v>381</v>
      </c>
      <c r="B121" s="188" t="s">
        <v>90</v>
      </c>
      <c r="C121">
        <f>IFERROR(IF(C19&lt;0,-C19,0)*VLOOKUP(C$44,'Energy Heat Value Conversion'!$A:$E,5,FALSE),0)</f>
        <v>0</v>
      </c>
      <c r="D121">
        <f>IFERROR(IF(D19&lt;0,-D19,0)*VLOOKUP(D$44,'Energy Heat Value Conversion'!$A:$E,5,FALSE),0)</f>
        <v>2171940841615162</v>
      </c>
      <c r="E121">
        <f>IFERROR(IF(E19&lt;0,-E19,0)*VLOOKUP(E$44,'Energy Heat Value Conversion'!$A:$E,5,FALSE),0)</f>
        <v>1.3735017010900418E+16</v>
      </c>
      <c r="F121">
        <f>IFERROR(IF(F19&lt;0,-F19,0)*VLOOKUP(F$44,'Energy Heat Value Conversion'!$A:$E,5,FALSE),0)</f>
        <v>0</v>
      </c>
      <c r="G121">
        <f>IFERROR(IF(G19&lt;0,-G19,0)*VLOOKUP(G$44,'Energy Heat Value Conversion'!$A:$E,5,FALSE),0)</f>
        <v>0</v>
      </c>
      <c r="H121">
        <f>IFERROR(IF(H19&lt;0,-H19,0)*VLOOKUP(H$44,'Energy Heat Value Conversion'!$A:$E,5,FALSE),0)</f>
        <v>0</v>
      </c>
      <c r="I121">
        <f>IFERROR(IF(I19&lt;0,-I19,0)*VLOOKUP(I$44,'Energy Heat Value Conversion'!$A:$E,5,FALSE),0)</f>
        <v>0</v>
      </c>
      <c r="J121">
        <f>IFERROR(IF(J19&lt;0,-J19,0)*VLOOKUP(J$44,'Energy Heat Value Conversion'!$A:$E,5,FALSE),0)</f>
        <v>0</v>
      </c>
      <c r="K121">
        <f>IFERROR(IF(K19&lt;0,-K19,0)*VLOOKUP(K$44,'Energy Heat Value Conversion'!$A:$E,5,FALSE),0)</f>
        <v>0</v>
      </c>
      <c r="L121">
        <f>IFERROR(IF(L19&lt;0,-L19,0)*VLOOKUP(L$44,'Energy Heat Value Conversion'!$A:$E,5,FALSE),0)</f>
        <v>0</v>
      </c>
      <c r="M121">
        <f>IFERROR(IF(M19&lt;0,-M19,0)*VLOOKUP(M$44,'Energy Heat Value Conversion'!$A:$E,5,FALSE),0)</f>
        <v>0</v>
      </c>
      <c r="N121">
        <f>IFERROR(IF(N19&lt;0,-N19,0)*VLOOKUP(N$44,'Energy Heat Value Conversion'!$A:$E,5,FALSE),0)</f>
        <v>0</v>
      </c>
      <c r="O121">
        <f>IFERROR(IF(O19&lt;0,-O19,0)*VLOOKUP(O$44,'Energy Heat Value Conversion'!$A:$E,5,FALSE),0)</f>
        <v>0</v>
      </c>
      <c r="P121">
        <f>IFERROR(IF(P19&lt;0,-P19,0)*VLOOKUP(P$44,'Energy Heat Value Conversion'!$A:$E,5,FALSE),0)</f>
        <v>0</v>
      </c>
      <c r="Q121">
        <f>IFERROR(IF(Q19&lt;0,-Q19,0)*VLOOKUP(Q$44,'Energy Heat Value Conversion'!$A:$E,5,FALSE),0)</f>
        <v>0</v>
      </c>
      <c r="R121">
        <f>IFERROR(IF(R19&lt;0,-R19,0)*VLOOKUP(R$44,'Energy Heat Value Conversion'!$A:$E,5,FALSE),0)</f>
        <v>0</v>
      </c>
      <c r="S121">
        <f>IFERROR(IF(S19&lt;0,-S19,0)*VLOOKUP(S$44,'Energy Heat Value Conversion'!$A:$E,5,FALSE),0)</f>
        <v>0</v>
      </c>
      <c r="T121">
        <f>IFERROR(IF(T19&lt;0,-T19,0)*VLOOKUP(T$44,'Energy Heat Value Conversion'!$A:$E,5,FALSE),0)</f>
        <v>0</v>
      </c>
      <c r="U121">
        <f>IFERROR(IF(U19&lt;0,-U19,0)*VLOOKUP(U$44,'Energy Heat Value Conversion'!$A:$E,5,FALSE),0)</f>
        <v>0</v>
      </c>
      <c r="V121">
        <f>IFERROR(IF(V19&lt;0,-V19,0)*VLOOKUP(V$44,'Energy Heat Value Conversion'!$A:$E,5,FALSE),0)</f>
        <v>0</v>
      </c>
      <c r="W121">
        <f>IFERROR(IF(W19&lt;0,-W19,0)*VLOOKUP(W$44,'Energy Heat Value Conversion'!$A:$E,5,FALSE),0)</f>
        <v>0</v>
      </c>
      <c r="X121">
        <f>IFERROR(IF(X19&lt;0,-X19,0)*VLOOKUP(X$44,'Energy Heat Value Conversion'!$A:$E,5,FALSE),0)</f>
        <v>0</v>
      </c>
      <c r="Y121">
        <f>IFERROR(IF(Y19&lt;0,-Y19,0)*VLOOKUP(Y$44,'Energy Heat Value Conversion'!$A:$E,5,FALSE),0)</f>
        <v>0</v>
      </c>
      <c r="Z121">
        <f>IFERROR(IF(Z19&lt;0,-Z19,0)*VLOOKUP(Z$44,'Energy Heat Value Conversion'!$A:$E,5,FALSE),0)</f>
        <v>1392876026420.7813</v>
      </c>
      <c r="AA121">
        <f>IFERROR(IF(AA19&lt;0,-AA19,0)*VLOOKUP(AA$44,'Energy Heat Value Conversion'!$A:$E,5,FALSE),0)</f>
        <v>0</v>
      </c>
      <c r="AB121">
        <f>IFERROR(IF(AB19&lt;0,-AB19,0)*VLOOKUP(AB$44,'Energy Heat Value Conversion'!$A:$E,5,FALSE),0)</f>
        <v>0</v>
      </c>
      <c r="AC121">
        <f>IFERROR(IF(AC19&lt;0,-AC19,0)*VLOOKUP(AC$44,'Energy Heat Value Conversion'!$A:$E,5,FALSE),0)</f>
        <v>0</v>
      </c>
      <c r="AD121">
        <f>IFERROR(IF(AD19&lt;0,-AD19,0)*VLOOKUP(AD$44,'Energy Heat Value Conversion'!$A:$E,5,FALSE),0)</f>
        <v>0</v>
      </c>
      <c r="AE121">
        <f>IFERROR(IF(AE19&lt;0,-AE19,0)*VLOOKUP(AE$44,'Energy Heat Value Conversion'!$A:$E,5,FALSE),0)</f>
        <v>0</v>
      </c>
      <c r="AF121">
        <f>IFERROR(IF(AF19&lt;0,-AF19,0)*VLOOKUP(AF$44,'Energy Heat Value Conversion'!$A:$E,5,FALSE),0)</f>
        <v>0</v>
      </c>
      <c r="AG121">
        <f>IFERROR(IF(AG19&lt;0,-AG19,0)*VLOOKUP(AG$44,'Energy Heat Value Conversion'!$A:$E,5,FALSE),0)</f>
        <v>0</v>
      </c>
      <c r="AH121">
        <f>IFERROR(IF(AH19&lt;0,-AH19,0)*VLOOKUP(AH$44,'Energy Heat Value Conversion'!$A:$E,5,FALSE),0)</f>
        <v>0</v>
      </c>
    </row>
    <row r="122" spans="1:34" x14ac:dyDescent="0.2">
      <c r="A122" s="178" t="s">
        <v>381</v>
      </c>
      <c r="B122" s="188" t="s">
        <v>91</v>
      </c>
      <c r="C122">
        <f>IFERROR(IF(C20&lt;0,-C20,0)*VLOOKUP(C$44,'Energy Heat Value Conversion'!$A:$E,5,FALSE),0)</f>
        <v>0</v>
      </c>
      <c r="D122">
        <f>IFERROR(IF(D20&lt;0,-D20,0)*VLOOKUP(D$44,'Energy Heat Value Conversion'!$A:$E,5,FALSE),0)</f>
        <v>577521713566158.63</v>
      </c>
      <c r="E122">
        <f>IFERROR(IF(E20&lt;0,-E20,0)*VLOOKUP(E$44,'Energy Heat Value Conversion'!$A:$E,5,FALSE),0)</f>
        <v>0</v>
      </c>
      <c r="F122">
        <f>IFERROR(IF(F20&lt;0,-F20,0)*VLOOKUP(F$44,'Energy Heat Value Conversion'!$A:$E,5,FALSE),0)</f>
        <v>10543163473289.113</v>
      </c>
      <c r="G122">
        <f>IFERROR(IF(G20&lt;0,-G20,0)*VLOOKUP(G$44,'Energy Heat Value Conversion'!$A:$E,5,FALSE),0)</f>
        <v>0</v>
      </c>
      <c r="H122">
        <f>IFERROR(IF(H20&lt;0,-H20,0)*VLOOKUP(H$44,'Energy Heat Value Conversion'!$A:$E,5,FALSE),0)</f>
        <v>0</v>
      </c>
      <c r="I122">
        <f>IFERROR(IF(I20&lt;0,-I20,0)*VLOOKUP(I$44,'Energy Heat Value Conversion'!$A:$E,5,FALSE),0)</f>
        <v>0</v>
      </c>
      <c r="J122">
        <f>IFERROR(IF(J20&lt;0,-J20,0)*VLOOKUP(J$44,'Energy Heat Value Conversion'!$A:$E,5,FALSE),0)</f>
        <v>0</v>
      </c>
      <c r="K122">
        <f>IFERROR(IF(K20&lt;0,-K20,0)*VLOOKUP(K$44,'Energy Heat Value Conversion'!$A:$E,5,FALSE),0)</f>
        <v>0</v>
      </c>
      <c r="L122">
        <f>IFERROR(IF(L20&lt;0,-L20,0)*VLOOKUP(L$44,'Energy Heat Value Conversion'!$A:$E,5,FALSE),0)</f>
        <v>0</v>
      </c>
      <c r="M122">
        <f>IFERROR(IF(M20&lt;0,-M20,0)*VLOOKUP(M$44,'Energy Heat Value Conversion'!$A:$E,5,FALSE),0)</f>
        <v>0</v>
      </c>
      <c r="N122">
        <f>IFERROR(IF(N20&lt;0,-N20,0)*VLOOKUP(N$44,'Energy Heat Value Conversion'!$A:$E,5,FALSE),0)</f>
        <v>130653208358590.69</v>
      </c>
      <c r="O122">
        <f>IFERROR(IF(O20&lt;0,-O20,0)*VLOOKUP(O$44,'Energy Heat Value Conversion'!$A:$E,5,FALSE),0)</f>
        <v>0</v>
      </c>
      <c r="P122">
        <f>IFERROR(IF(P20&lt;0,-P20,0)*VLOOKUP(P$44,'Energy Heat Value Conversion'!$A:$E,5,FALSE),0)</f>
        <v>2.7356889750244024E+16</v>
      </c>
      <c r="Q122">
        <f>IFERROR(IF(Q20&lt;0,-Q20,0)*VLOOKUP(Q$44,'Energy Heat Value Conversion'!$A:$E,5,FALSE),0)</f>
        <v>0</v>
      </c>
      <c r="R122">
        <f>IFERROR(IF(R20&lt;0,-R20,0)*VLOOKUP(R$44,'Energy Heat Value Conversion'!$A:$E,5,FALSE),0)</f>
        <v>0</v>
      </c>
      <c r="S122">
        <f>IFERROR(IF(S20&lt;0,-S20,0)*VLOOKUP(S$44,'Energy Heat Value Conversion'!$A:$E,5,FALSE),0)</f>
        <v>0</v>
      </c>
      <c r="T122">
        <f>IFERROR(IF(T20&lt;0,-T20,0)*VLOOKUP(T$44,'Energy Heat Value Conversion'!$A:$E,5,FALSE),0)</f>
        <v>0</v>
      </c>
      <c r="U122">
        <f>IFERROR(IF(U20&lt;0,-U20,0)*VLOOKUP(U$44,'Energy Heat Value Conversion'!$A:$E,5,FALSE),0)</f>
        <v>0</v>
      </c>
      <c r="V122">
        <f>IFERROR(IF(V20&lt;0,-V20,0)*VLOOKUP(V$44,'Energy Heat Value Conversion'!$A:$E,5,FALSE),0)</f>
        <v>0</v>
      </c>
      <c r="W122">
        <f>IFERROR(IF(W20&lt;0,-W20,0)*VLOOKUP(W$44,'Energy Heat Value Conversion'!$A:$E,5,FALSE),0)</f>
        <v>0</v>
      </c>
      <c r="X122">
        <f>IFERROR(IF(X20&lt;0,-X20,0)*VLOOKUP(X$44,'Energy Heat Value Conversion'!$A:$E,5,FALSE),0)</f>
        <v>0</v>
      </c>
      <c r="Y122">
        <f>IFERROR(IF(Y20&lt;0,-Y20,0)*VLOOKUP(Y$44,'Energy Heat Value Conversion'!$A:$E,5,FALSE),0)</f>
        <v>0</v>
      </c>
      <c r="Z122">
        <f>IFERROR(IF(Z20&lt;0,-Z20,0)*VLOOKUP(Z$44,'Energy Heat Value Conversion'!$A:$E,5,FALSE),0)</f>
        <v>0</v>
      </c>
      <c r="AA122">
        <f>IFERROR(IF(AA20&lt;0,-AA20,0)*VLOOKUP(AA$44,'Energy Heat Value Conversion'!$A:$E,5,FALSE),0)</f>
        <v>0</v>
      </c>
      <c r="AB122">
        <f>IFERROR(IF(AB20&lt;0,-AB20,0)*VLOOKUP(AB$44,'Energy Heat Value Conversion'!$A:$E,5,FALSE),0)</f>
        <v>0</v>
      </c>
      <c r="AC122">
        <f>IFERROR(IF(AC20&lt;0,-AC20,0)*VLOOKUP(AC$44,'Energy Heat Value Conversion'!$A:$E,5,FALSE),0)</f>
        <v>0</v>
      </c>
      <c r="AD122">
        <f>IFERROR(IF(AD20&lt;0,-AD20,0)*VLOOKUP(AD$44,'Energy Heat Value Conversion'!$A:$E,5,FALSE),0)</f>
        <v>105972114177652.31</v>
      </c>
      <c r="AE122">
        <f>IFERROR(IF(AE20&lt;0,-AE20,0)*VLOOKUP(AE$44,'Energy Heat Value Conversion'!$A:$E,5,FALSE),0)</f>
        <v>0</v>
      </c>
      <c r="AF122">
        <f>IFERROR(IF(AF20&lt;0,-AF20,0)*VLOOKUP(AF$44,'Energy Heat Value Conversion'!$A:$E,5,FALSE),0)</f>
        <v>0</v>
      </c>
      <c r="AG122">
        <f>IFERROR(IF(AG20&lt;0,-AG20,0)*VLOOKUP(AG$44,'Energy Heat Value Conversion'!$A:$E,5,FALSE),0)</f>
        <v>0</v>
      </c>
      <c r="AH122">
        <f>IFERROR(IF(AH20&lt;0,-AH20,0)*VLOOKUP(AH$44,'Energy Heat Value Conversion'!$A:$E,5,FALSE),0)</f>
        <v>115202337771976.72</v>
      </c>
    </row>
    <row r="123" spans="1:34" x14ac:dyDescent="0.2">
      <c r="A123" s="178" t="s">
        <v>381</v>
      </c>
      <c r="B123" s="188" t="s">
        <v>92</v>
      </c>
      <c r="C123">
        <f>IFERROR(IF(C21&lt;0,-C21,0)*VLOOKUP(C$44,'Energy Heat Value Conversion'!$A:$E,5,FALSE),0)</f>
        <v>0</v>
      </c>
      <c r="D123">
        <f>IFERROR(IF(D21&lt;0,-D21,0)*VLOOKUP(D$44,'Energy Heat Value Conversion'!$A:$E,5,FALSE),0)</f>
        <v>0</v>
      </c>
      <c r="E123">
        <f>IFERROR(IF(E21&lt;0,-E21,0)*VLOOKUP(E$44,'Energy Heat Value Conversion'!$A:$E,5,FALSE),0)</f>
        <v>0</v>
      </c>
      <c r="F123">
        <f>IFERROR(IF(F21&lt;0,-F21,0)*VLOOKUP(F$44,'Energy Heat Value Conversion'!$A:$E,5,FALSE),0)</f>
        <v>0</v>
      </c>
      <c r="G123">
        <f>IFERROR(IF(G21&lt;0,-G21,0)*VLOOKUP(G$44,'Energy Heat Value Conversion'!$A:$E,5,FALSE),0)</f>
        <v>0</v>
      </c>
      <c r="H123">
        <f>IFERROR(IF(H21&lt;0,-H21,0)*VLOOKUP(H$44,'Energy Heat Value Conversion'!$A:$E,5,FALSE),0)</f>
        <v>0</v>
      </c>
      <c r="I123">
        <f>IFERROR(IF(I21&lt;0,-I21,0)*VLOOKUP(I$44,'Energy Heat Value Conversion'!$A:$E,5,FALSE),0)</f>
        <v>0</v>
      </c>
      <c r="J123">
        <f>IFERROR(IF(J21&lt;0,-J21,0)*VLOOKUP(J$44,'Energy Heat Value Conversion'!$A:$E,5,FALSE),0)</f>
        <v>0</v>
      </c>
      <c r="K123">
        <f>IFERROR(IF(K21&lt;0,-K21,0)*VLOOKUP(K$44,'Energy Heat Value Conversion'!$A:$E,5,FALSE),0)</f>
        <v>0</v>
      </c>
      <c r="L123">
        <f>IFERROR(IF(L21&lt;0,-L21,0)*VLOOKUP(L$44,'Energy Heat Value Conversion'!$A:$E,5,FALSE),0)</f>
        <v>0</v>
      </c>
      <c r="M123">
        <f>IFERROR(IF(M21&lt;0,-M21,0)*VLOOKUP(M$44,'Energy Heat Value Conversion'!$A:$E,5,FALSE),0)</f>
        <v>0</v>
      </c>
      <c r="N123">
        <f>IFERROR(IF(N21&lt;0,-N21,0)*VLOOKUP(N$44,'Energy Heat Value Conversion'!$A:$E,5,FALSE),0)</f>
        <v>0</v>
      </c>
      <c r="O123">
        <f>IFERROR(IF(O21&lt;0,-O21,0)*VLOOKUP(O$44,'Energy Heat Value Conversion'!$A:$E,5,FALSE),0)</f>
        <v>0</v>
      </c>
      <c r="P123">
        <f>IFERROR(IF(P21&lt;0,-P21,0)*VLOOKUP(P$44,'Energy Heat Value Conversion'!$A:$E,5,FALSE),0)</f>
        <v>0</v>
      </c>
      <c r="Q123">
        <f>IFERROR(IF(Q21&lt;0,-Q21,0)*VLOOKUP(Q$44,'Energy Heat Value Conversion'!$A:$E,5,FALSE),0)</f>
        <v>9630023851343.9844</v>
      </c>
      <c r="R123">
        <f>IFERROR(IF(R21&lt;0,-R21,0)*VLOOKUP(R$44,'Energy Heat Value Conversion'!$A:$E,5,FALSE),0)</f>
        <v>0</v>
      </c>
      <c r="S123">
        <f>IFERROR(IF(S21&lt;0,-S21,0)*VLOOKUP(S$44,'Energy Heat Value Conversion'!$A:$E,5,FALSE),0)</f>
        <v>46910673780918.805</v>
      </c>
      <c r="T123">
        <f>IFERROR(IF(T21&lt;0,-T21,0)*VLOOKUP(T$44,'Energy Heat Value Conversion'!$A:$E,5,FALSE),0)</f>
        <v>1098188567742646</v>
      </c>
      <c r="U123">
        <f>IFERROR(IF(U21&lt;0,-U21,0)*VLOOKUP(U$44,'Energy Heat Value Conversion'!$A:$E,5,FALSE),0)</f>
        <v>652872932461348</v>
      </c>
      <c r="V123">
        <f>IFERROR(IF(V21&lt;0,-V21,0)*VLOOKUP(V$44,'Energy Heat Value Conversion'!$A:$E,5,FALSE),0)</f>
        <v>1746079129365.5215</v>
      </c>
      <c r="W123">
        <f>IFERROR(IF(W21&lt;0,-W21,0)*VLOOKUP(W$44,'Energy Heat Value Conversion'!$A:$E,5,FALSE),0)</f>
        <v>3852274739768.5151</v>
      </c>
      <c r="X123">
        <f>IFERROR(IF(X21&lt;0,-X21,0)*VLOOKUP(X$44,'Energy Heat Value Conversion'!$A:$E,5,FALSE),0)</f>
        <v>944332946924.08936</v>
      </c>
      <c r="Y123">
        <f>IFERROR(IF(Y21&lt;0,-Y21,0)*VLOOKUP(Y$44,'Energy Heat Value Conversion'!$A:$E,5,FALSE),0)</f>
        <v>232075516570994.84</v>
      </c>
      <c r="Z123">
        <f>IFERROR(IF(Z21&lt;0,-Z21,0)*VLOOKUP(Z$44,'Energy Heat Value Conversion'!$A:$E,5,FALSE),0)</f>
        <v>12820515425794.758</v>
      </c>
      <c r="AA123">
        <f>IFERROR(IF(AA21&lt;0,-AA21,0)*VLOOKUP(AA$44,'Energy Heat Value Conversion'!$A:$E,5,FALSE),0)</f>
        <v>264854998150097.94</v>
      </c>
      <c r="AB123">
        <f>IFERROR(IF(AB21&lt;0,-AB21,0)*VLOOKUP(AB$44,'Energy Heat Value Conversion'!$A:$E,5,FALSE),0)</f>
        <v>96433734953462.422</v>
      </c>
      <c r="AC123">
        <f>IFERROR(IF(AC21&lt;0,-AC21,0)*VLOOKUP(AC$44,'Energy Heat Value Conversion'!$A:$E,5,FALSE),0)</f>
        <v>3411227676714934.5</v>
      </c>
      <c r="AD123">
        <f>IFERROR(IF(AD21&lt;0,-AD21,0)*VLOOKUP(AD$44,'Energy Heat Value Conversion'!$A:$E,5,FALSE),0)</f>
        <v>0</v>
      </c>
      <c r="AE123">
        <f>IFERROR(IF(AE21&lt;0,-AE21,0)*VLOOKUP(AE$44,'Energy Heat Value Conversion'!$A:$E,5,FALSE),0)</f>
        <v>0</v>
      </c>
      <c r="AF123">
        <f>IFERROR(IF(AF21&lt;0,-AF21,0)*VLOOKUP(AF$44,'Energy Heat Value Conversion'!$A:$E,5,FALSE),0)</f>
        <v>0</v>
      </c>
      <c r="AG123">
        <f>IFERROR(IF(AG21&lt;0,-AG21,0)*VLOOKUP(AG$44,'Energy Heat Value Conversion'!$A:$E,5,FALSE),0)</f>
        <v>0</v>
      </c>
      <c r="AH123">
        <f>IFERROR(IF(AH21&lt;0,-AH21,0)*VLOOKUP(AH$44,'Energy Heat Value Conversion'!$A:$E,5,FALSE),0)</f>
        <v>0</v>
      </c>
    </row>
    <row r="124" spans="1:34" x14ac:dyDescent="0.2">
      <c r="A124" s="178" t="s">
        <v>395</v>
      </c>
      <c r="B124" s="188" t="s">
        <v>93</v>
      </c>
      <c r="C124">
        <f>IFERROR(IF(C22&lt;0,-C22,0)*VLOOKUP(C$44,'Energy Heat Value Conversion'!$A:$E,5,FALSE),0)</f>
        <v>0</v>
      </c>
      <c r="D124">
        <f>IFERROR(IF(D22&lt;0,-D22,0)*VLOOKUP(D$44,'Energy Heat Value Conversion'!$A:$E,5,FALSE),0)</f>
        <v>624351172689104.63</v>
      </c>
      <c r="E124">
        <f>IFERROR(IF(E22&lt;0,-E22,0)*VLOOKUP(E$44,'Energy Heat Value Conversion'!$A:$E,5,FALSE),0)</f>
        <v>0</v>
      </c>
      <c r="F124">
        <f>IFERROR(IF(F22&lt;0,-F22,0)*VLOOKUP(F$44,'Energy Heat Value Conversion'!$A:$E,5,FALSE),0)</f>
        <v>12551762544134.51</v>
      </c>
      <c r="G124">
        <f>IFERROR(IF(G22&lt;0,-G22,0)*VLOOKUP(G$44,'Energy Heat Value Conversion'!$A:$E,5,FALSE),0)</f>
        <v>0</v>
      </c>
      <c r="H124">
        <f>IFERROR(IF(H22&lt;0,-H22,0)*VLOOKUP(H$44,'Energy Heat Value Conversion'!$A:$E,5,FALSE),0)</f>
        <v>0</v>
      </c>
      <c r="I124">
        <f>IFERROR(IF(I22&lt;0,-I22,0)*VLOOKUP(I$44,'Energy Heat Value Conversion'!$A:$E,5,FALSE),0)</f>
        <v>0</v>
      </c>
      <c r="J124">
        <f>IFERROR(IF(J22&lt;0,-J22,0)*VLOOKUP(J$44,'Energy Heat Value Conversion'!$A:$E,5,FALSE),0)</f>
        <v>0</v>
      </c>
      <c r="K124">
        <f>IFERROR(IF(K22&lt;0,-K22,0)*VLOOKUP(K$44,'Energy Heat Value Conversion'!$A:$E,5,FALSE),0)</f>
        <v>0</v>
      </c>
      <c r="L124">
        <f>IFERROR(IF(L22&lt;0,-L22,0)*VLOOKUP(L$44,'Energy Heat Value Conversion'!$A:$E,5,FALSE),0)</f>
        <v>0</v>
      </c>
      <c r="M124">
        <f>IFERROR(IF(M22&lt;0,-M22,0)*VLOOKUP(M$44,'Energy Heat Value Conversion'!$A:$E,5,FALSE),0)</f>
        <v>0</v>
      </c>
      <c r="N124">
        <f>IFERROR(IF(N22&lt;0,-N22,0)*VLOOKUP(N$44,'Energy Heat Value Conversion'!$A:$E,5,FALSE),0)</f>
        <v>0</v>
      </c>
      <c r="O124">
        <f>IFERROR(IF(O22&lt;0,-O22,0)*VLOOKUP(O$44,'Energy Heat Value Conversion'!$A:$E,5,FALSE),0)</f>
        <v>0</v>
      </c>
      <c r="P124">
        <f>IFERROR(IF(P22&lt;0,-P22,0)*VLOOKUP(P$44,'Energy Heat Value Conversion'!$A:$E,5,FALSE),0)</f>
        <v>0</v>
      </c>
      <c r="Q124">
        <f>IFERROR(IF(Q22&lt;0,-Q22,0)*VLOOKUP(Q$44,'Energy Heat Value Conversion'!$A:$E,5,FALSE),0)</f>
        <v>0</v>
      </c>
      <c r="R124">
        <f>IFERROR(IF(R22&lt;0,-R22,0)*VLOOKUP(R$44,'Energy Heat Value Conversion'!$A:$E,5,FALSE),0)</f>
        <v>0</v>
      </c>
      <c r="S124">
        <f>IFERROR(IF(S22&lt;0,-S22,0)*VLOOKUP(S$44,'Energy Heat Value Conversion'!$A:$E,5,FALSE),0)</f>
        <v>0</v>
      </c>
      <c r="T124">
        <f>IFERROR(IF(T22&lt;0,-T22,0)*VLOOKUP(T$44,'Energy Heat Value Conversion'!$A:$E,5,FALSE),0)</f>
        <v>0</v>
      </c>
      <c r="U124">
        <f>IFERROR(IF(U22&lt;0,-U22,0)*VLOOKUP(U$44,'Energy Heat Value Conversion'!$A:$E,5,FALSE),0)</f>
        <v>0</v>
      </c>
      <c r="V124">
        <f>IFERROR(IF(V22&lt;0,-V22,0)*VLOOKUP(V$44,'Energy Heat Value Conversion'!$A:$E,5,FALSE),0)</f>
        <v>0</v>
      </c>
      <c r="W124">
        <f>IFERROR(IF(W22&lt;0,-W22,0)*VLOOKUP(W$44,'Energy Heat Value Conversion'!$A:$E,5,FALSE),0)</f>
        <v>0</v>
      </c>
      <c r="X124">
        <f>IFERROR(IF(X22&lt;0,-X22,0)*VLOOKUP(X$44,'Energy Heat Value Conversion'!$A:$E,5,FALSE),0)</f>
        <v>0</v>
      </c>
      <c r="Y124">
        <f>IFERROR(IF(Y22&lt;0,-Y22,0)*VLOOKUP(Y$44,'Energy Heat Value Conversion'!$A:$E,5,FALSE),0)</f>
        <v>0</v>
      </c>
      <c r="Z124">
        <f>IFERROR(IF(Z22&lt;0,-Z22,0)*VLOOKUP(Z$44,'Energy Heat Value Conversion'!$A:$E,5,FALSE),0)</f>
        <v>2800892009650.4844</v>
      </c>
      <c r="AA124">
        <f>IFERROR(IF(AA22&lt;0,-AA22,0)*VLOOKUP(AA$44,'Energy Heat Value Conversion'!$A:$E,5,FALSE),0)</f>
        <v>1769251172817.0601</v>
      </c>
      <c r="AB124">
        <f>IFERROR(IF(AB22&lt;0,-AB22,0)*VLOOKUP(AB$44,'Energy Heat Value Conversion'!$A:$E,5,FALSE),0)</f>
        <v>6932033029341.5273</v>
      </c>
      <c r="AC124">
        <f>IFERROR(IF(AC22&lt;0,-AC22,0)*VLOOKUP(AC$44,'Energy Heat Value Conversion'!$A:$E,5,FALSE),0)</f>
        <v>0</v>
      </c>
      <c r="AD124">
        <f>IFERROR(IF(AD22&lt;0,-AD22,0)*VLOOKUP(AD$44,'Energy Heat Value Conversion'!$A:$E,5,FALSE),0)</f>
        <v>0</v>
      </c>
      <c r="AE124">
        <f>IFERROR(IF(AE22&lt;0,-AE22,0)*VLOOKUP(AE$44,'Energy Heat Value Conversion'!$A:$E,5,FALSE),0)</f>
        <v>0</v>
      </c>
      <c r="AF124">
        <f>IFERROR(IF(AF22&lt;0,-AF22,0)*VLOOKUP(AF$44,'Energy Heat Value Conversion'!$A:$E,5,FALSE),0)</f>
        <v>0</v>
      </c>
      <c r="AG124">
        <f>IFERROR(IF(AG22&lt;0,-AG22,0)*VLOOKUP(AG$44,'Energy Heat Value Conversion'!$A:$E,5,FALSE),0)</f>
        <v>0</v>
      </c>
      <c r="AH124">
        <f>IFERROR(IF(AH22&lt;0,-AH22,0)*VLOOKUP(AH$44,'Energy Heat Value Conversion'!$A:$E,5,FALSE),0)</f>
        <v>0</v>
      </c>
    </row>
    <row r="125" spans="1:34" x14ac:dyDescent="0.2">
      <c r="A125" s="178" t="s">
        <v>395</v>
      </c>
      <c r="B125" s="188" t="s">
        <v>525</v>
      </c>
      <c r="C125">
        <f>IFERROR(IF(C23&lt;0,-C23,0)*VLOOKUP(C$44,'Energy Heat Value Conversion'!$A:$E,5,FALSE),0)</f>
        <v>0</v>
      </c>
      <c r="D125">
        <f>IFERROR(IF(D23&lt;0,-D23,0)*VLOOKUP(D$44,'Energy Heat Value Conversion'!$A:$E,5,FALSE),0)</f>
        <v>0</v>
      </c>
      <c r="E125">
        <f>IFERROR(IF(E23&lt;0,-E23,0)*VLOOKUP(E$44,'Energy Heat Value Conversion'!$A:$E,5,FALSE),0)</f>
        <v>0</v>
      </c>
      <c r="F125">
        <f>IFERROR(IF(F23&lt;0,-F23,0)*VLOOKUP(F$44,'Energy Heat Value Conversion'!$A:$E,5,FALSE),0)</f>
        <v>0</v>
      </c>
      <c r="G125">
        <f>IFERROR(IF(G23&lt;0,-G23,0)*VLOOKUP(G$44,'Energy Heat Value Conversion'!$A:$E,5,FALSE),0)</f>
        <v>0</v>
      </c>
      <c r="H125">
        <f>IFERROR(IF(H23&lt;0,-H23,0)*VLOOKUP(H$44,'Energy Heat Value Conversion'!$A:$E,5,FALSE),0)</f>
        <v>0</v>
      </c>
      <c r="I125">
        <f>IFERROR(IF(I23&lt;0,-I23,0)*VLOOKUP(I$44,'Energy Heat Value Conversion'!$A:$E,5,FALSE),0)</f>
        <v>4740712541426.124</v>
      </c>
      <c r="J125">
        <f>IFERROR(IF(J23&lt;0,-J23,0)*VLOOKUP(J$44,'Energy Heat Value Conversion'!$A:$E,5,FALSE),0)</f>
        <v>75644096471291.078</v>
      </c>
      <c r="K125">
        <f>IFERROR(IF(K23&lt;0,-K23,0)*VLOOKUP(K$44,'Energy Heat Value Conversion'!$A:$E,5,FALSE),0)</f>
        <v>0</v>
      </c>
      <c r="L125">
        <f>IFERROR(IF(L23&lt;0,-L23,0)*VLOOKUP(L$44,'Energy Heat Value Conversion'!$A:$E,5,FALSE),0)</f>
        <v>0</v>
      </c>
      <c r="M125">
        <f>IFERROR(IF(M23&lt;0,-M23,0)*VLOOKUP(M$44,'Energy Heat Value Conversion'!$A:$E,5,FALSE),0)</f>
        <v>0</v>
      </c>
      <c r="N125">
        <f>IFERROR(IF(N23&lt;0,-N23,0)*VLOOKUP(N$44,'Energy Heat Value Conversion'!$A:$E,5,FALSE),0)</f>
        <v>2102195727363.6272</v>
      </c>
      <c r="O125">
        <f>IFERROR(IF(O23&lt;0,-O23,0)*VLOOKUP(O$44,'Energy Heat Value Conversion'!$A:$E,5,FALSE),0)</f>
        <v>0</v>
      </c>
      <c r="P125">
        <f>IFERROR(IF(P23&lt;0,-P23,0)*VLOOKUP(P$44,'Energy Heat Value Conversion'!$A:$E,5,FALSE),0)</f>
        <v>0</v>
      </c>
      <c r="Q125">
        <f>IFERROR(IF(Q23&lt;0,-Q23,0)*VLOOKUP(Q$44,'Energy Heat Value Conversion'!$A:$E,5,FALSE),0)</f>
        <v>0</v>
      </c>
      <c r="R125">
        <f>IFERROR(IF(R23&lt;0,-R23,0)*VLOOKUP(R$44,'Energy Heat Value Conversion'!$A:$E,5,FALSE),0)</f>
        <v>0</v>
      </c>
      <c r="S125">
        <f>IFERROR(IF(S23&lt;0,-S23,0)*VLOOKUP(S$44,'Energy Heat Value Conversion'!$A:$E,5,FALSE),0)</f>
        <v>0</v>
      </c>
      <c r="T125">
        <f>IFERROR(IF(T23&lt;0,-T23,0)*VLOOKUP(T$44,'Energy Heat Value Conversion'!$A:$E,5,FALSE),0)</f>
        <v>0</v>
      </c>
      <c r="U125">
        <f>IFERROR(IF(U23&lt;0,-U23,0)*VLOOKUP(U$44,'Energy Heat Value Conversion'!$A:$E,5,FALSE),0)</f>
        <v>0</v>
      </c>
      <c r="V125">
        <f>IFERROR(IF(V23&lt;0,-V23,0)*VLOOKUP(V$44,'Energy Heat Value Conversion'!$A:$E,5,FALSE),0)</f>
        <v>0</v>
      </c>
      <c r="W125">
        <f>IFERROR(IF(W23&lt;0,-W23,0)*VLOOKUP(W$44,'Energy Heat Value Conversion'!$A:$E,5,FALSE),0)</f>
        <v>0</v>
      </c>
      <c r="X125">
        <f>IFERROR(IF(X23&lt;0,-X23,0)*VLOOKUP(X$44,'Energy Heat Value Conversion'!$A:$E,5,FALSE),0)</f>
        <v>0</v>
      </c>
      <c r="Y125">
        <f>IFERROR(IF(Y23&lt;0,-Y23,0)*VLOOKUP(Y$44,'Energy Heat Value Conversion'!$A:$E,5,FALSE),0)</f>
        <v>0</v>
      </c>
      <c r="Z125">
        <f>IFERROR(IF(Z23&lt;0,-Z23,0)*VLOOKUP(Z$44,'Energy Heat Value Conversion'!$A:$E,5,FALSE),0)</f>
        <v>0</v>
      </c>
      <c r="AA125">
        <f>IFERROR(IF(AA23&lt;0,-AA23,0)*VLOOKUP(AA$44,'Energy Heat Value Conversion'!$A:$E,5,FALSE),0)</f>
        <v>0</v>
      </c>
      <c r="AB125">
        <f>IFERROR(IF(AB23&lt;0,-AB23,0)*VLOOKUP(AB$44,'Energy Heat Value Conversion'!$A:$E,5,FALSE),0)</f>
        <v>0</v>
      </c>
      <c r="AC125">
        <f>IFERROR(IF(AC23&lt;0,-AC23,0)*VLOOKUP(AC$44,'Energy Heat Value Conversion'!$A:$E,5,FALSE),0)</f>
        <v>0</v>
      </c>
      <c r="AD125">
        <f>IFERROR(IF(AD23&lt;0,-AD23,0)*VLOOKUP(AD$44,'Energy Heat Value Conversion'!$A:$E,5,FALSE),0)</f>
        <v>51164766775142.758</v>
      </c>
      <c r="AE125">
        <f>IFERROR(IF(AE23&lt;0,-AE23,0)*VLOOKUP(AE$44,'Energy Heat Value Conversion'!$A:$E,5,FALSE),0)</f>
        <v>0</v>
      </c>
      <c r="AF125">
        <f>IFERROR(IF(AF23&lt;0,-AF23,0)*VLOOKUP(AF$44,'Energy Heat Value Conversion'!$A:$E,5,FALSE),0)</f>
        <v>0</v>
      </c>
      <c r="AG125">
        <f>IFERROR(IF(AG23&lt;0,-AG23,0)*VLOOKUP(AG$44,'Energy Heat Value Conversion'!$A:$E,5,FALSE),0)</f>
        <v>0</v>
      </c>
      <c r="AH125">
        <f>IFERROR(IF(AH23&lt;0,-AH23,0)*VLOOKUP(AH$44,'Energy Heat Value Conversion'!$A:$E,5,FALSE),0)</f>
        <v>0</v>
      </c>
    </row>
    <row r="126" spans="1:34" x14ac:dyDescent="0.2">
      <c r="A126" s="178" t="s">
        <v>395</v>
      </c>
      <c r="B126" s="188" t="s">
        <v>95</v>
      </c>
      <c r="C126">
        <f>IFERROR(IF(C24&lt;0,-C24,0)*VLOOKUP(C$44,'Energy Heat Value Conversion'!$A:$E,5,FALSE),0)</f>
        <v>0</v>
      </c>
      <c r="D126">
        <f>IFERROR(IF(D24&lt;0,-D24,0)*VLOOKUP(D$44,'Energy Heat Value Conversion'!$A:$E,5,FALSE),0)</f>
        <v>0</v>
      </c>
      <c r="E126">
        <f>IFERROR(IF(E24&lt;0,-E24,0)*VLOOKUP(E$44,'Energy Heat Value Conversion'!$A:$E,5,FALSE),0)</f>
        <v>0</v>
      </c>
      <c r="F126">
        <f>IFERROR(IF(F24&lt;0,-F24,0)*VLOOKUP(F$44,'Energy Heat Value Conversion'!$A:$E,5,FALSE),0)</f>
        <v>0</v>
      </c>
      <c r="G126">
        <f>IFERROR(IF(G24&lt;0,-G24,0)*VLOOKUP(G$44,'Energy Heat Value Conversion'!$A:$E,5,FALSE),0)</f>
        <v>0</v>
      </c>
      <c r="H126">
        <f>IFERROR(IF(H24&lt;0,-H24,0)*VLOOKUP(H$44,'Energy Heat Value Conversion'!$A:$E,5,FALSE),0)</f>
        <v>0</v>
      </c>
      <c r="I126">
        <f>IFERROR(IF(I24&lt;0,-I24,0)*VLOOKUP(I$44,'Energy Heat Value Conversion'!$A:$E,5,FALSE),0)</f>
        <v>0</v>
      </c>
      <c r="J126">
        <f>IFERROR(IF(J24&lt;0,-J24,0)*VLOOKUP(J$44,'Energy Heat Value Conversion'!$A:$E,5,FALSE),0)</f>
        <v>0</v>
      </c>
      <c r="K126">
        <f>IFERROR(IF(K24&lt;0,-K24,0)*VLOOKUP(K$44,'Energy Heat Value Conversion'!$A:$E,5,FALSE),0)</f>
        <v>0</v>
      </c>
      <c r="L126">
        <f>IFERROR(IF(L24&lt;0,-L24,0)*VLOOKUP(L$44,'Energy Heat Value Conversion'!$A:$E,5,FALSE),0)</f>
        <v>0</v>
      </c>
      <c r="M126">
        <f>IFERROR(IF(M24&lt;0,-M24,0)*VLOOKUP(M$44,'Energy Heat Value Conversion'!$A:$E,5,FALSE),0)</f>
        <v>0</v>
      </c>
      <c r="N126">
        <f>IFERROR(IF(N24&lt;0,-N24,0)*VLOOKUP(N$44,'Energy Heat Value Conversion'!$A:$E,5,FALSE),0)</f>
        <v>0</v>
      </c>
      <c r="O126">
        <f>IFERROR(IF(O24&lt;0,-O24,0)*VLOOKUP(O$44,'Energy Heat Value Conversion'!$A:$E,5,FALSE),0)</f>
        <v>0</v>
      </c>
      <c r="P126">
        <f>IFERROR(IF(P24&lt;0,-P24,0)*VLOOKUP(P$44,'Energy Heat Value Conversion'!$A:$E,5,FALSE),0)</f>
        <v>0</v>
      </c>
      <c r="Q126">
        <f>IFERROR(IF(Q24&lt;0,-Q24,0)*VLOOKUP(Q$44,'Energy Heat Value Conversion'!$A:$E,5,FALSE),0)</f>
        <v>0</v>
      </c>
      <c r="R126">
        <f>IFERROR(IF(R24&lt;0,-R24,0)*VLOOKUP(R$44,'Energy Heat Value Conversion'!$A:$E,5,FALSE),0)</f>
        <v>0</v>
      </c>
      <c r="S126">
        <f>IFERROR(IF(S24&lt;0,-S24,0)*VLOOKUP(S$44,'Energy Heat Value Conversion'!$A:$E,5,FALSE),0)</f>
        <v>0</v>
      </c>
      <c r="T126">
        <f>IFERROR(IF(T24&lt;0,-T24,0)*VLOOKUP(T$44,'Energy Heat Value Conversion'!$A:$E,5,FALSE),0)</f>
        <v>0</v>
      </c>
      <c r="U126">
        <f>IFERROR(IF(U24&lt;0,-U24,0)*VLOOKUP(U$44,'Energy Heat Value Conversion'!$A:$E,5,FALSE),0)</f>
        <v>0</v>
      </c>
      <c r="V126">
        <f>IFERROR(IF(V24&lt;0,-V24,0)*VLOOKUP(V$44,'Energy Heat Value Conversion'!$A:$E,5,FALSE),0)</f>
        <v>0</v>
      </c>
      <c r="W126">
        <f>IFERROR(IF(W24&lt;0,-W24,0)*VLOOKUP(W$44,'Energy Heat Value Conversion'!$A:$E,5,FALSE),0)</f>
        <v>0</v>
      </c>
      <c r="X126">
        <f>IFERROR(IF(X24&lt;0,-X24,0)*VLOOKUP(X$44,'Energy Heat Value Conversion'!$A:$E,5,FALSE),0)</f>
        <v>0</v>
      </c>
      <c r="Y126">
        <f>IFERROR(IF(Y24&lt;0,-Y24,0)*VLOOKUP(Y$44,'Energy Heat Value Conversion'!$A:$E,5,FALSE),0)</f>
        <v>0</v>
      </c>
      <c r="Z126">
        <f>IFERROR(IF(Z24&lt;0,-Z24,0)*VLOOKUP(Z$44,'Energy Heat Value Conversion'!$A:$E,5,FALSE),0)</f>
        <v>0</v>
      </c>
      <c r="AA126">
        <f>IFERROR(IF(AA24&lt;0,-AA24,0)*VLOOKUP(AA$44,'Energy Heat Value Conversion'!$A:$E,5,FALSE),0)</f>
        <v>0</v>
      </c>
      <c r="AB126">
        <f>IFERROR(IF(AB24&lt;0,-AB24,0)*VLOOKUP(AB$44,'Energy Heat Value Conversion'!$A:$E,5,FALSE),0)</f>
        <v>0</v>
      </c>
      <c r="AC126">
        <f>IFERROR(IF(AC24&lt;0,-AC24,0)*VLOOKUP(AC$44,'Energy Heat Value Conversion'!$A:$E,5,FALSE),0)</f>
        <v>0</v>
      </c>
      <c r="AD126">
        <f>IFERROR(IF(AD24&lt;0,-AD24,0)*VLOOKUP(AD$44,'Energy Heat Value Conversion'!$A:$E,5,FALSE),0)</f>
        <v>668649638310616.5</v>
      </c>
      <c r="AE126">
        <f>IFERROR(IF(AE24&lt;0,-AE24,0)*VLOOKUP(AE$44,'Energy Heat Value Conversion'!$A:$E,5,FALSE),0)</f>
        <v>0</v>
      </c>
      <c r="AF126">
        <f>IFERROR(IF(AF24&lt;0,-AF24,0)*VLOOKUP(AF$44,'Energy Heat Value Conversion'!$A:$E,5,FALSE),0)</f>
        <v>0</v>
      </c>
      <c r="AG126">
        <f>IFERROR(IF(AG24&lt;0,-AG24,0)*VLOOKUP(AG$44,'Energy Heat Value Conversion'!$A:$E,5,FALSE),0)</f>
        <v>0</v>
      </c>
      <c r="AH126">
        <f>IFERROR(IF(AH24&lt;0,-AH24,0)*VLOOKUP(AH$44,'Energy Heat Value Conversion'!$A:$E,5,FALSE),0)</f>
        <v>0</v>
      </c>
    </row>
    <row r="127" spans="1:34" x14ac:dyDescent="0.2">
      <c r="A127" s="178" t="s">
        <v>381</v>
      </c>
      <c r="B127" s="188" t="s">
        <v>96</v>
      </c>
      <c r="C127">
        <f>IFERROR(IF(C25&lt;0,-C25,0)*VLOOKUP(C$44,'Energy Heat Value Conversion'!$A:$E,5,FALSE),0)</f>
        <v>0</v>
      </c>
      <c r="D127">
        <f>IFERROR(IF(D25&lt;0,-D25,0)*VLOOKUP(D$44,'Energy Heat Value Conversion'!$A:$E,5,FALSE),0)</f>
        <v>88744312066512.875</v>
      </c>
      <c r="E127">
        <f>IFERROR(IF(E25&lt;0,-E25,0)*VLOOKUP(E$44,'Energy Heat Value Conversion'!$A:$E,5,FALSE),0)</f>
        <v>0</v>
      </c>
      <c r="F127">
        <f>IFERROR(IF(F25&lt;0,-F25,0)*VLOOKUP(F$44,'Energy Heat Value Conversion'!$A:$E,5,FALSE),0)</f>
        <v>91090839788244.391</v>
      </c>
      <c r="G127">
        <f>IFERROR(IF(G25&lt;0,-G25,0)*VLOOKUP(G$44,'Energy Heat Value Conversion'!$A:$E,5,FALSE),0)</f>
        <v>0</v>
      </c>
      <c r="H127">
        <f>IFERROR(IF(H25&lt;0,-H25,0)*VLOOKUP(H$44,'Energy Heat Value Conversion'!$A:$E,5,FALSE),0)</f>
        <v>0</v>
      </c>
      <c r="I127">
        <f>IFERROR(IF(I25&lt;0,-I25,0)*VLOOKUP(I$44,'Energy Heat Value Conversion'!$A:$E,5,FALSE),0)</f>
        <v>0</v>
      </c>
      <c r="J127">
        <f>IFERROR(IF(J25&lt;0,-J25,0)*VLOOKUP(J$44,'Energy Heat Value Conversion'!$A:$E,5,FALSE),0)</f>
        <v>0</v>
      </c>
      <c r="K127">
        <f>IFERROR(IF(K25&lt;0,-K25,0)*VLOOKUP(K$44,'Energy Heat Value Conversion'!$A:$E,5,FALSE),0)</f>
        <v>0</v>
      </c>
      <c r="L127">
        <f>IFERROR(IF(L25&lt;0,-L25,0)*VLOOKUP(L$44,'Energy Heat Value Conversion'!$A:$E,5,FALSE),0)</f>
        <v>0</v>
      </c>
      <c r="M127">
        <f>IFERROR(IF(M25&lt;0,-M25,0)*VLOOKUP(M$44,'Energy Heat Value Conversion'!$A:$E,5,FALSE),0)</f>
        <v>0</v>
      </c>
      <c r="N127">
        <f>IFERROR(IF(N25&lt;0,-N25,0)*VLOOKUP(N$44,'Energy Heat Value Conversion'!$A:$E,5,FALSE),0)</f>
        <v>0</v>
      </c>
      <c r="O127">
        <f>IFERROR(IF(O25&lt;0,-O25,0)*VLOOKUP(O$44,'Energy Heat Value Conversion'!$A:$E,5,FALSE),0)</f>
        <v>0</v>
      </c>
      <c r="P127">
        <f>IFERROR(IF(P25&lt;0,-P25,0)*VLOOKUP(P$44,'Energy Heat Value Conversion'!$A:$E,5,FALSE),0)</f>
        <v>0</v>
      </c>
      <c r="Q127">
        <f>IFERROR(IF(Q25&lt;0,-Q25,0)*VLOOKUP(Q$44,'Energy Heat Value Conversion'!$A:$E,5,FALSE),0)</f>
        <v>0</v>
      </c>
      <c r="R127">
        <f>IFERROR(IF(R25&lt;0,-R25,0)*VLOOKUP(R$44,'Energy Heat Value Conversion'!$A:$E,5,FALSE),0)</f>
        <v>0</v>
      </c>
      <c r="S127">
        <f>IFERROR(IF(S25&lt;0,-S25,0)*VLOOKUP(S$44,'Energy Heat Value Conversion'!$A:$E,5,FALSE),0)</f>
        <v>0</v>
      </c>
      <c r="T127">
        <f>IFERROR(IF(T25&lt;0,-T25,0)*VLOOKUP(T$44,'Energy Heat Value Conversion'!$A:$E,5,FALSE),0)</f>
        <v>0</v>
      </c>
      <c r="U127">
        <f>IFERROR(IF(U25&lt;0,-U25,0)*VLOOKUP(U$44,'Energy Heat Value Conversion'!$A:$E,5,FALSE),0)</f>
        <v>0</v>
      </c>
      <c r="V127">
        <f>IFERROR(IF(V25&lt;0,-V25,0)*VLOOKUP(V$44,'Energy Heat Value Conversion'!$A:$E,5,FALSE),0)</f>
        <v>0</v>
      </c>
      <c r="W127">
        <f>IFERROR(IF(W25&lt;0,-W25,0)*VLOOKUP(W$44,'Energy Heat Value Conversion'!$A:$E,5,FALSE),0)</f>
        <v>0</v>
      </c>
      <c r="X127">
        <f>IFERROR(IF(X25&lt;0,-X25,0)*VLOOKUP(X$44,'Energy Heat Value Conversion'!$A:$E,5,FALSE),0)</f>
        <v>0</v>
      </c>
      <c r="Y127">
        <f>IFERROR(IF(Y25&lt;0,-Y25,0)*VLOOKUP(Y$44,'Energy Heat Value Conversion'!$A:$E,5,FALSE),0)</f>
        <v>0</v>
      </c>
      <c r="Z127">
        <f>IFERROR(IF(Z25&lt;0,-Z25,0)*VLOOKUP(Z$44,'Energy Heat Value Conversion'!$A:$E,5,FALSE),0)</f>
        <v>0</v>
      </c>
      <c r="AA127">
        <f>IFERROR(IF(AA25&lt;0,-AA25,0)*VLOOKUP(AA$44,'Energy Heat Value Conversion'!$A:$E,5,FALSE),0)</f>
        <v>0</v>
      </c>
      <c r="AB127">
        <f>IFERROR(IF(AB25&lt;0,-AB25,0)*VLOOKUP(AB$44,'Energy Heat Value Conversion'!$A:$E,5,FALSE),0)</f>
        <v>0</v>
      </c>
      <c r="AC127">
        <f>IFERROR(IF(AC25&lt;0,-AC25,0)*VLOOKUP(AC$44,'Energy Heat Value Conversion'!$A:$E,5,FALSE),0)</f>
        <v>0</v>
      </c>
      <c r="AD127">
        <f>IFERROR(IF(AD25&lt;0,-AD25,0)*VLOOKUP(AD$44,'Energy Heat Value Conversion'!$A:$E,5,FALSE),0)</f>
        <v>0</v>
      </c>
      <c r="AE127">
        <f>IFERROR(IF(AE25&lt;0,-AE25,0)*VLOOKUP(AE$44,'Energy Heat Value Conversion'!$A:$E,5,FALSE),0)</f>
        <v>0</v>
      </c>
      <c r="AF127">
        <f>IFERROR(IF(AF25&lt;0,-AF25,0)*VLOOKUP(AF$44,'Energy Heat Value Conversion'!$A:$E,5,FALSE),0)</f>
        <v>0</v>
      </c>
      <c r="AG127">
        <f>IFERROR(IF(AG25&lt;0,-AG25,0)*VLOOKUP(AG$44,'Energy Heat Value Conversion'!$A:$E,5,FALSE),0)</f>
        <v>0</v>
      </c>
      <c r="AH127">
        <f>IFERROR(IF(AH25&lt;0,-AH25,0)*VLOOKUP(AH$44,'Energy Heat Value Conversion'!$A:$E,5,FALSE),0)</f>
        <v>0</v>
      </c>
    </row>
  </sheetData>
  <phoneticPr fontId="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C4EB-B1B4-44C7-B31D-0FCAEA238B69}">
  <sheetPr codeName="Sheet15"/>
  <dimension ref="A1:AV137"/>
  <sheetViews>
    <sheetView zoomScale="70" zoomScaleNormal="70" workbookViewId="0">
      <pane xSplit="2" ySplit="1" topLeftCell="P85" activePane="bottomRight" state="frozen"/>
      <selection pane="topRight" activeCell="C1" sqref="C1"/>
      <selection pane="bottomLeft" activeCell="A2" sqref="A2"/>
      <selection pane="bottomRight" activeCell="Y137" sqref="Y137"/>
    </sheetView>
  </sheetViews>
  <sheetFormatPr defaultRowHeight="14.25" x14ac:dyDescent="0.2"/>
  <cols>
    <col min="1" max="1" width="9" style="206"/>
    <col min="2" max="2" width="24.25" customWidth="1"/>
    <col min="3" max="34" width="8.125" customWidth="1"/>
    <col min="36" max="36" width="13.375" customWidth="1"/>
    <col min="37" max="39" width="6.75" customWidth="1"/>
    <col min="40" max="40" width="26" bestFit="1" customWidth="1"/>
    <col min="41" max="41" width="19" customWidth="1"/>
    <col min="42" max="42" width="7.875" customWidth="1"/>
    <col min="43" max="43" width="12.5" customWidth="1"/>
    <col min="44" max="44" width="13" customWidth="1"/>
    <col min="45" max="45" width="8.375" style="191" customWidth="1"/>
    <col min="46" max="48" width="6.75" customWidth="1"/>
  </cols>
  <sheetData>
    <row r="1" spans="2:48" s="206" customFormat="1" x14ac:dyDescent="0.2">
      <c r="C1" s="206" t="str">
        <f>IFERROR(VLOOKUP(C3,'Fuel Code Switch'!$B$2:$D$35,3,FALSE),"")</f>
        <v/>
      </c>
      <c r="D1" s="206" t="str">
        <f>IFERROR(VLOOKUP(D3,'Fuel Code Switch'!$B$2:$D$35,3,FALSE),"")</f>
        <v>coal</v>
      </c>
      <c r="E1" s="206" t="str">
        <f>IFERROR(VLOOKUP(E3,'Fuel Code Switch'!$B$2:$D$35,3,FALSE),"")</f>
        <v>coal</v>
      </c>
      <c r="F1" s="206" t="str">
        <f>IFERROR(VLOOKUP(F3,'Fuel Code Switch'!$B$2:$D$35,3,FALSE),"")</f>
        <v>coal</v>
      </c>
      <c r="G1" s="206" t="str">
        <f>IFERROR(VLOOKUP(G3,'Fuel Code Switch'!$B$2:$D$35,3,FALSE),"")</f>
        <v/>
      </c>
      <c r="H1" s="206" t="str">
        <f>IFERROR(VLOOKUP(H3,'Fuel Code Switch'!$B$2:$D$35,3,FALSE),"")</f>
        <v>coal</v>
      </c>
      <c r="I1" s="206" t="str">
        <f>IFERROR(VLOOKUP(I3,'Fuel Code Switch'!$B$2:$D$35,3,FALSE),"")</f>
        <v>coal</v>
      </c>
      <c r="J1" s="206" t="str">
        <f>IFERROR(VLOOKUP(J3,'Fuel Code Switch'!$B$2:$D$35,3,FALSE),"")</f>
        <v>LPG propane or butane</v>
      </c>
      <c r="K1" s="206" t="str">
        <f>IFERROR(VLOOKUP(K3,'Fuel Code Switch'!$B$2:$D$35,3,FALSE),"")</f>
        <v>LPG propane or butane</v>
      </c>
      <c r="L1" s="206" t="str">
        <f>IFERROR(VLOOKUP(L3,'Fuel Code Switch'!$B$2:$D$35,3,FALSE),"")</f>
        <v>LPG propane or butane</v>
      </c>
      <c r="M1" s="206" t="str">
        <f>IFERROR(VLOOKUP(M3,'Fuel Code Switch'!$B$2:$D$35,3,FALSE),"")</f>
        <v>LPG propane or butane</v>
      </c>
      <c r="N1" s="206" t="str">
        <f>IFERROR(VLOOKUP(N3,'Fuel Code Switch'!$B$2:$D$35,3,FALSE),"")</f>
        <v>petroleum diesel</v>
      </c>
      <c r="O1" s="206" t="str">
        <f>IFERROR(VLOOKUP(O3,'Fuel Code Switch'!$B$2:$D$35,3,FALSE),"")</f>
        <v/>
      </c>
      <c r="P1" s="206" t="str">
        <f>IFERROR(VLOOKUP(P3,'Fuel Code Switch'!$B$2:$D$35,3,FALSE),"")</f>
        <v>crude oil</v>
      </c>
      <c r="Q1" s="206" t="str">
        <f>IFERROR(VLOOKUP(Q3,'Fuel Code Switch'!$B$2:$D$35,3,FALSE),"")</f>
        <v>petroleum diesel</v>
      </c>
      <c r="R1" s="206" t="str">
        <f>IFERROR(VLOOKUP(R3,'Fuel Code Switch'!$B$2:$D$35,3,FALSE),"")</f>
        <v>petroleum diesel</v>
      </c>
      <c r="S1" s="206" t="str">
        <f>IFERROR(VLOOKUP(S3,'Fuel Code Switch'!$B$2:$D$35,3,FALSE),"")</f>
        <v>petroleum diesel</v>
      </c>
      <c r="T1" s="206" t="str">
        <f>IFERROR(VLOOKUP(T3,'Fuel Code Switch'!$B$2:$D$35,3,FALSE),"")</f>
        <v>heavy fuel oil</v>
      </c>
      <c r="U1" s="206" t="str">
        <f>IFERROR(VLOOKUP(U3,'Fuel Code Switch'!$B$2:$D$35,3,FALSE),"")</f>
        <v>LPG propane or butane</v>
      </c>
      <c r="V1" s="206" t="str">
        <f>IFERROR(VLOOKUP(V3,'Fuel Code Switch'!$B$2:$D$35,3,FALSE),"")</f>
        <v>LPG propane or butane</v>
      </c>
      <c r="W1" s="206" t="str">
        <f>IFERROR(VLOOKUP(W3,'Fuel Code Switch'!$B$2:$D$35,3,FALSE),"")</f>
        <v>heavy fuel oil</v>
      </c>
      <c r="X1" s="206" t="str">
        <f>IFERROR(VLOOKUP(X3,'Fuel Code Switch'!$B$2:$D$35,3,FALSE),"")</f>
        <v>heavy fuel oil</v>
      </c>
      <c r="Y1" s="206" t="str">
        <f>IFERROR(VLOOKUP(Y3,'Fuel Code Switch'!$B$2:$D$35,3,FALSE),"")</f>
        <v>heavy fuel oil</v>
      </c>
      <c r="Z1" s="206" t="str">
        <f>IFERROR(VLOOKUP(Z3,'Fuel Code Switch'!$B$2:$D$35,3,FALSE),"")</f>
        <v>heavy fuel oil</v>
      </c>
      <c r="AA1" s="206" t="str">
        <f>IFERROR(VLOOKUP(AA3,'Fuel Code Switch'!$B$2:$D$35,3,FALSE),"")</f>
        <v>LPG propane or butane</v>
      </c>
      <c r="AB1" s="206" t="str">
        <f>IFERROR(VLOOKUP(AB3,'Fuel Code Switch'!$B$2:$D$35,3,FALSE),"")</f>
        <v>LPG propane or butane</v>
      </c>
      <c r="AC1" s="206" t="str">
        <f>IFERROR(VLOOKUP(AC3,'Fuel Code Switch'!$B$2:$D$35,3,FALSE),"")</f>
        <v>heavy fuel oil</v>
      </c>
      <c r="AD1" s="206" t="str">
        <f>IFERROR(VLOOKUP(AD3,'Fuel Code Switch'!$B$2:$D$35,3,FALSE),"")</f>
        <v>natural gas</v>
      </c>
      <c r="AE1" s="206" t="str">
        <f>IFERROR(VLOOKUP(AE3,'Fuel Code Switch'!$B$2:$D$35,3,FALSE),"")</f>
        <v>natural gas</v>
      </c>
      <c r="AF1" s="206" t="str">
        <f>IFERROR(VLOOKUP(AF3,'Fuel Code Switch'!$B$2:$D$35,3,FALSE),"")</f>
        <v>heat</v>
      </c>
      <c r="AG1" s="206" t="str">
        <f>IFERROR(VLOOKUP(AG3,'Fuel Code Switch'!$B$2:$D$35,3,FALSE),"")</f>
        <v>electricity</v>
      </c>
      <c r="AH1" s="206" t="str">
        <f>IFERROR(VLOOKUP(AH3,'Fuel Code Switch'!$B$2:$D$35,3,FALSE),"")</f>
        <v>biomass</v>
      </c>
      <c r="AS1" s="207"/>
    </row>
    <row r="3" spans="2:48" x14ac:dyDescent="0.2">
      <c r="B3" t="s">
        <v>625</v>
      </c>
      <c r="C3" s="155" t="s">
        <v>563</v>
      </c>
      <c r="D3" s="155" t="s">
        <v>409</v>
      </c>
      <c r="E3" s="155" t="s">
        <v>411</v>
      </c>
      <c r="F3" s="155" t="s">
        <v>431</v>
      </c>
      <c r="G3" s="155" t="s">
        <v>545</v>
      </c>
      <c r="H3" s="155" t="s">
        <v>429</v>
      </c>
      <c r="I3" s="193" t="s">
        <v>478</v>
      </c>
      <c r="J3" s="155" t="s">
        <v>446</v>
      </c>
      <c r="K3" s="193" t="s">
        <v>448</v>
      </c>
      <c r="L3" s="193" t="s">
        <v>450</v>
      </c>
      <c r="M3" s="155" t="s">
        <v>452</v>
      </c>
      <c r="N3" s="155" t="s">
        <v>434</v>
      </c>
      <c r="O3" s="165" t="s">
        <v>562</v>
      </c>
      <c r="P3" s="165" t="s">
        <v>404</v>
      </c>
      <c r="Q3" s="165" t="s">
        <v>443</v>
      </c>
      <c r="R3" s="165" t="s">
        <v>426</v>
      </c>
      <c r="S3" s="165" t="s">
        <v>436</v>
      </c>
      <c r="T3" s="165" t="s">
        <v>419</v>
      </c>
      <c r="U3" s="195" t="s">
        <v>454</v>
      </c>
      <c r="V3" s="195" t="s">
        <v>456</v>
      </c>
      <c r="W3" s="195" t="s">
        <v>458</v>
      </c>
      <c r="X3" s="195" t="s">
        <v>421</v>
      </c>
      <c r="Y3" s="195" t="s">
        <v>438</v>
      </c>
      <c r="Z3" s="195" t="s">
        <v>440</v>
      </c>
      <c r="AA3" s="165" t="s">
        <v>460</v>
      </c>
      <c r="AB3" s="195" t="s">
        <v>462</v>
      </c>
      <c r="AC3" s="165" t="s">
        <v>423</v>
      </c>
      <c r="AD3" s="167" t="s">
        <v>465</v>
      </c>
      <c r="AE3" s="167" t="s">
        <v>467</v>
      </c>
      <c r="AF3" s="168" t="s">
        <v>416</v>
      </c>
      <c r="AG3" s="169" t="s">
        <v>407</v>
      </c>
      <c r="AH3" s="172" t="s">
        <v>479</v>
      </c>
      <c r="AJ3" s="41" t="s">
        <v>620</v>
      </c>
      <c r="AV3" t="s">
        <v>621</v>
      </c>
    </row>
    <row r="4" spans="2:48" x14ac:dyDescent="0.2">
      <c r="C4" s="156" t="s">
        <v>543</v>
      </c>
      <c r="D4" s="156" t="s">
        <v>543</v>
      </c>
      <c r="E4" s="156" t="s">
        <v>543</v>
      </c>
      <c r="F4" s="156" t="s">
        <v>543</v>
      </c>
      <c r="G4" s="156" t="s">
        <v>546</v>
      </c>
      <c r="H4" s="156" t="s">
        <v>546</v>
      </c>
      <c r="I4" s="162" t="s">
        <v>543</v>
      </c>
      <c r="J4" s="156" t="s">
        <v>549</v>
      </c>
      <c r="K4" s="162" t="s">
        <v>549</v>
      </c>
      <c r="L4" s="162" t="s">
        <v>549</v>
      </c>
      <c r="M4" s="156" t="s">
        <v>549</v>
      </c>
      <c r="N4" s="156" t="s">
        <v>543</v>
      </c>
      <c r="O4" s="156" t="s">
        <v>543</v>
      </c>
      <c r="P4" s="156" t="s">
        <v>543</v>
      </c>
      <c r="Q4" s="156" t="s">
        <v>543</v>
      </c>
      <c r="R4" s="156" t="s">
        <v>543</v>
      </c>
      <c r="S4" s="156" t="s">
        <v>543</v>
      </c>
      <c r="T4" s="156" t="s">
        <v>543</v>
      </c>
      <c r="U4" s="162" t="s">
        <v>543</v>
      </c>
      <c r="V4" s="162" t="s">
        <v>543</v>
      </c>
      <c r="W4" s="162" t="s">
        <v>543</v>
      </c>
      <c r="X4" s="162" t="s">
        <v>543</v>
      </c>
      <c r="Y4" s="162" t="s">
        <v>543</v>
      </c>
      <c r="Z4" s="162" t="s">
        <v>543</v>
      </c>
      <c r="AA4" s="156" t="s">
        <v>543</v>
      </c>
      <c r="AB4" s="162" t="s">
        <v>543</v>
      </c>
      <c r="AC4" s="156" t="s">
        <v>543</v>
      </c>
      <c r="AD4" s="156" t="s">
        <v>549</v>
      </c>
      <c r="AE4" s="156" t="s">
        <v>543</v>
      </c>
      <c r="AF4" s="161" t="s">
        <v>555</v>
      </c>
      <c r="AG4" s="161" t="s">
        <v>557</v>
      </c>
      <c r="AH4" s="166" t="s">
        <v>559</v>
      </c>
      <c r="AJ4" s="155" t="s">
        <v>448</v>
      </c>
      <c r="AK4" s="147">
        <v>8638.81</v>
      </c>
      <c r="AL4" s="190"/>
      <c r="AM4">
        <f t="shared" ref="AM4:AM9" si="0">AL4/AK4</f>
        <v>0</v>
      </c>
      <c r="AV4" s="203">
        <f t="shared" ref="AV4:AV12" si="1">AM3</f>
        <v>0</v>
      </c>
    </row>
    <row r="5" spans="2:48" x14ac:dyDescent="0.2">
      <c r="B5" s="137" t="s">
        <v>480</v>
      </c>
      <c r="C5" s="192">
        <f t="shared" ref="C5:J5" si="2">MAX(C7:C49)</f>
        <v>0</v>
      </c>
      <c r="D5" s="192">
        <f t="shared" si="2"/>
        <v>0.88331744093067133</v>
      </c>
      <c r="E5" s="192">
        <f t="shared" si="2"/>
        <v>0</v>
      </c>
      <c r="F5" s="192">
        <f t="shared" si="2"/>
        <v>0.23427152233654946</v>
      </c>
      <c r="G5" s="192">
        <f t="shared" si="2"/>
        <v>0.69404207078977231</v>
      </c>
      <c r="H5" s="192">
        <f t="shared" si="2"/>
        <v>0</v>
      </c>
      <c r="I5" s="194">
        <f t="shared" si="2"/>
        <v>0.44786129844283412</v>
      </c>
      <c r="J5" s="192">
        <f t="shared" si="2"/>
        <v>0.1467895015168805</v>
      </c>
      <c r="K5" s="194">
        <f t="shared" ref="K5:AE5" si="3">MAX(K7:K49)</f>
        <v>0</v>
      </c>
      <c r="L5" s="194">
        <f t="shared" si="3"/>
        <v>0</v>
      </c>
      <c r="M5" s="192">
        <f t="shared" si="3"/>
        <v>0</v>
      </c>
      <c r="N5" s="192">
        <f t="shared" si="3"/>
        <v>0.476671612887616</v>
      </c>
      <c r="O5" s="192">
        <f t="shared" si="3"/>
        <v>0</v>
      </c>
      <c r="P5" s="192">
        <f t="shared" si="3"/>
        <v>0</v>
      </c>
      <c r="Q5" s="192">
        <f t="shared" si="3"/>
        <v>0.20267791447648301</v>
      </c>
      <c r="R5" s="192">
        <f t="shared" si="3"/>
        <v>1</v>
      </c>
      <c r="S5" s="192">
        <f t="shared" si="3"/>
        <v>2.3590804702244252E-2</v>
      </c>
      <c r="T5" s="192">
        <f t="shared" si="3"/>
        <v>0.72591157188882005</v>
      </c>
      <c r="U5" s="194">
        <f t="shared" si="3"/>
        <v>0.95267269157810175</v>
      </c>
      <c r="V5" s="194">
        <f t="shared" si="3"/>
        <v>0.17535903250189033</v>
      </c>
      <c r="W5" s="194">
        <f t="shared" si="3"/>
        <v>1</v>
      </c>
      <c r="X5" s="194">
        <f t="shared" si="3"/>
        <v>1</v>
      </c>
      <c r="Y5" s="194">
        <f t="shared" si="3"/>
        <v>1</v>
      </c>
      <c r="Z5" s="194">
        <f t="shared" si="3"/>
        <v>0.94479104116789248</v>
      </c>
      <c r="AA5" s="192">
        <f t="shared" si="3"/>
        <v>0.5</v>
      </c>
      <c r="AB5" s="194">
        <f t="shared" si="3"/>
        <v>6.8229258895560682E-2</v>
      </c>
      <c r="AC5" s="192">
        <f t="shared" si="3"/>
        <v>0.53962180891254963</v>
      </c>
      <c r="AD5" s="192">
        <f t="shared" si="3"/>
        <v>0.421067212573279</v>
      </c>
      <c r="AE5" s="192">
        <f t="shared" si="3"/>
        <v>0.15617194903909501</v>
      </c>
      <c r="AF5" s="192">
        <f>MAX(AF7:AF29)</f>
        <v>0</v>
      </c>
      <c r="AG5" s="192">
        <f>MAX(AG7:AG29)</f>
        <v>0</v>
      </c>
      <c r="AH5" s="192">
        <f>MAX(AH7:AH29)</f>
        <v>0</v>
      </c>
      <c r="AJ5" s="155" t="s">
        <v>450</v>
      </c>
      <c r="AK5" s="147">
        <v>651.37</v>
      </c>
      <c r="AL5" s="190"/>
      <c r="AM5">
        <f t="shared" si="0"/>
        <v>0</v>
      </c>
      <c r="AV5" s="203">
        <f t="shared" si="1"/>
        <v>0</v>
      </c>
    </row>
    <row r="6" spans="2:48" x14ac:dyDescent="0.2">
      <c r="B6" s="137" t="s">
        <v>622</v>
      </c>
      <c r="C6" s="192" t="e">
        <f>[1]InputData!C31/[1]InputData!C30</f>
        <v>#REF!</v>
      </c>
      <c r="D6" s="192">
        <f>'Input Data'!D31/'Input Data'!D30</f>
        <v>0.25932760323452864</v>
      </c>
      <c r="E6" s="192" t="e">
        <f>'Input Data'!E31/'Input Data'!E30</f>
        <v>#DIV/0!</v>
      </c>
      <c r="F6" s="192">
        <f>'Input Data'!F31/'Input Data'!F30</f>
        <v>0.17311393668914166</v>
      </c>
      <c r="G6" s="192">
        <f>'Input Data'!G31/'Input Data'!G30</f>
        <v>0.18412493316699341</v>
      </c>
      <c r="H6" s="192" t="e">
        <f>'Input Data'!H31/'Input Data'!H30</f>
        <v>#DIV/0!</v>
      </c>
      <c r="I6" s="192">
        <f>'Input Data'!I31/'Input Data'!I30</f>
        <v>3.8099901790011666E-2</v>
      </c>
      <c r="J6" s="192">
        <f>'Input Data'!J31/'Input Data'!J30</f>
        <v>0.1467895015168805</v>
      </c>
      <c r="K6" s="192">
        <f>'Input Data'!K31/'Input Data'!K30</f>
        <v>0</v>
      </c>
      <c r="L6" s="192">
        <f>'Input Data'!L31/'Input Data'!L30</f>
        <v>0</v>
      </c>
      <c r="M6" s="192">
        <f>'Input Data'!M31/'Input Data'!M30</f>
        <v>0</v>
      </c>
      <c r="N6" s="192">
        <f>'Input Data'!N31/'Input Data'!N30</f>
        <v>0.36925625773483972</v>
      </c>
      <c r="O6" s="192">
        <f>'Input Data'!O31/'Input Data'!O30</f>
        <v>0.58924104290131274</v>
      </c>
      <c r="P6" s="192">
        <f>'Input Data'!P31/'Input Data'!P30</f>
        <v>0</v>
      </c>
      <c r="Q6" s="192">
        <f>'Input Data'!Q31/'Input Data'!Q30</f>
        <v>1.5400922808330218E-2</v>
      </c>
      <c r="R6" s="192">
        <f>'Input Data'!R31/'Input Data'!R30</f>
        <v>0.19382321618743342</v>
      </c>
      <c r="S6" s="192">
        <f>'Input Data'!S31/'Input Data'!S30</f>
        <v>2.3590804702244252E-2</v>
      </c>
      <c r="T6" s="192">
        <f>'Input Data'!T31/'Input Data'!T30</f>
        <v>0.16467987342320864</v>
      </c>
      <c r="U6" s="192">
        <f>'Input Data'!U31/'Input Data'!U30</f>
        <v>0.93067948060187522</v>
      </c>
      <c r="V6" s="192">
        <f>'Input Data'!V31/'Input Data'!V30</f>
        <v>0.91851519904399148</v>
      </c>
      <c r="W6" s="192">
        <f>'Input Data'!W31/'Input Data'!W30</f>
        <v>0.98042480197770043</v>
      </c>
      <c r="X6" s="192">
        <f>'Input Data'!X31/'Input Data'!X30</f>
        <v>0.94112318840579723</v>
      </c>
      <c r="Y6" s="192">
        <f>'Input Data'!Y31/'Input Data'!Y30</f>
        <v>0.87016479743648434</v>
      </c>
      <c r="Z6" s="192">
        <f>'Input Data'!Z31/'Input Data'!Z30</f>
        <v>0.76595509276382145</v>
      </c>
      <c r="AA6" s="192">
        <f>'Input Data'!AA31/'Input Data'!AA30</f>
        <v>0.34721370972587762</v>
      </c>
      <c r="AB6" s="192">
        <f>'Input Data'!AB31/'Input Data'!AB30</f>
        <v>6.8229258895560682E-2</v>
      </c>
      <c r="AC6" s="192">
        <f>'Input Data'!AC31/'Input Data'!AC30</f>
        <v>0.53599995102630493</v>
      </c>
      <c r="AD6" s="192">
        <f>'Input Data'!AD31/'Input Data'!AD30</f>
        <v>0.14218579768118769</v>
      </c>
      <c r="AE6" s="192">
        <f>'Input Data'!AE31/'Input Data'!AE30</f>
        <v>2.3142382878782931E-2</v>
      </c>
      <c r="AF6" s="145"/>
      <c r="AG6" s="145"/>
      <c r="AH6" s="145"/>
      <c r="AJ6" s="155" t="s">
        <v>452</v>
      </c>
      <c r="AK6" s="147">
        <v>97.63</v>
      </c>
      <c r="AL6" s="190"/>
      <c r="AM6">
        <f t="shared" si="0"/>
        <v>0</v>
      </c>
      <c r="AV6" s="203">
        <f t="shared" si="1"/>
        <v>0</v>
      </c>
    </row>
    <row r="7" spans="2:48" x14ac:dyDescent="0.2">
      <c r="B7" s="137" t="s">
        <v>480</v>
      </c>
      <c r="C7" s="192">
        <f t="shared" ref="C7:L16" si="4">IFERROR(VLOOKUP(C$3,$AJ$4:$AV$94,13,FALSE),0)</f>
        <v>0</v>
      </c>
      <c r="D7" s="192">
        <f t="shared" si="4"/>
        <v>0</v>
      </c>
      <c r="E7" s="192">
        <f t="shared" si="4"/>
        <v>0</v>
      </c>
      <c r="F7" s="192">
        <f t="shared" si="4"/>
        <v>0</v>
      </c>
      <c r="G7" s="192">
        <f t="shared" si="4"/>
        <v>0</v>
      </c>
      <c r="H7" s="192">
        <f t="shared" si="4"/>
        <v>0</v>
      </c>
      <c r="I7" s="192">
        <f t="shared" si="4"/>
        <v>0</v>
      </c>
      <c r="J7" s="192">
        <f t="shared" si="4"/>
        <v>0.1467895015168805</v>
      </c>
      <c r="K7" s="192">
        <f t="shared" si="4"/>
        <v>0</v>
      </c>
      <c r="L7" s="192">
        <f t="shared" si="4"/>
        <v>0</v>
      </c>
      <c r="M7" s="192">
        <f t="shared" ref="M7:V16" si="5">IFERROR(VLOOKUP(M$3,$AJ$4:$AV$94,13,FALSE),0)</f>
        <v>0</v>
      </c>
      <c r="N7" s="192">
        <f t="shared" si="5"/>
        <v>0.2408051012749145</v>
      </c>
      <c r="O7" s="192">
        <f t="shared" si="5"/>
        <v>0</v>
      </c>
      <c r="P7" s="192">
        <f t="shared" si="5"/>
        <v>0</v>
      </c>
      <c r="Q7" s="192">
        <f t="shared" si="5"/>
        <v>4.5415999192012311E-3</v>
      </c>
      <c r="R7" s="192">
        <f t="shared" si="5"/>
        <v>0.19123931623931623</v>
      </c>
      <c r="S7" s="192">
        <f t="shared" si="5"/>
        <v>2.3590804702244252E-2</v>
      </c>
      <c r="T7" s="192">
        <f t="shared" si="5"/>
        <v>8.1490982973226531E-2</v>
      </c>
      <c r="U7" s="192">
        <f t="shared" si="5"/>
        <v>0</v>
      </c>
      <c r="V7" s="192">
        <f t="shared" si="5"/>
        <v>0.17535903250189033</v>
      </c>
      <c r="W7" s="192">
        <f t="shared" ref="W7:AH16" si="6">IFERROR(VLOOKUP(W$3,$AJ$4:$AV$94,13,FALSE),0)</f>
        <v>0.25240847784200438</v>
      </c>
      <c r="X7" s="192">
        <f t="shared" si="6"/>
        <v>0.42350332594235135</v>
      </c>
      <c r="Y7" s="192">
        <f t="shared" si="6"/>
        <v>0.33944687045123723</v>
      </c>
      <c r="Z7" s="192">
        <f t="shared" si="6"/>
        <v>0</v>
      </c>
      <c r="AA7" s="192">
        <f t="shared" si="6"/>
        <v>0</v>
      </c>
      <c r="AB7" s="192">
        <f t="shared" si="6"/>
        <v>6.8229258895560682E-2</v>
      </c>
      <c r="AC7" s="192">
        <f t="shared" si="6"/>
        <v>0</v>
      </c>
      <c r="AD7" s="192">
        <f t="shared" si="6"/>
        <v>2.0638298923525582E-2</v>
      </c>
      <c r="AE7" s="192">
        <f t="shared" si="6"/>
        <v>1.1342101050037532E-2</v>
      </c>
      <c r="AF7" s="192">
        <f t="shared" si="6"/>
        <v>0</v>
      </c>
      <c r="AG7" s="192">
        <f t="shared" si="6"/>
        <v>0</v>
      </c>
      <c r="AH7" s="192">
        <f t="shared" si="6"/>
        <v>0</v>
      </c>
      <c r="AJ7" s="165" t="s">
        <v>404</v>
      </c>
      <c r="AK7" s="147">
        <v>419.03</v>
      </c>
      <c r="AL7" s="190"/>
      <c r="AM7">
        <f t="shared" si="0"/>
        <v>0</v>
      </c>
      <c r="AV7" s="203">
        <f t="shared" si="1"/>
        <v>0</v>
      </c>
    </row>
    <row r="8" spans="2:48" x14ac:dyDescent="0.2">
      <c r="B8" s="137" t="s">
        <v>481</v>
      </c>
      <c r="C8" s="192">
        <f t="shared" si="4"/>
        <v>0</v>
      </c>
      <c r="D8" s="192">
        <f t="shared" si="4"/>
        <v>0</v>
      </c>
      <c r="E8" s="192">
        <f t="shared" si="4"/>
        <v>0</v>
      </c>
      <c r="F8" s="192">
        <f t="shared" si="4"/>
        <v>0</v>
      </c>
      <c r="G8" s="192">
        <f t="shared" si="4"/>
        <v>0</v>
      </c>
      <c r="H8" s="192">
        <f t="shared" si="4"/>
        <v>0</v>
      </c>
      <c r="I8" s="192">
        <f t="shared" si="4"/>
        <v>0</v>
      </c>
      <c r="J8" s="192">
        <f t="shared" si="4"/>
        <v>0.1467895015168805</v>
      </c>
      <c r="K8" s="192">
        <f t="shared" si="4"/>
        <v>0</v>
      </c>
      <c r="L8" s="192">
        <f t="shared" si="4"/>
        <v>0</v>
      </c>
      <c r="M8" s="192">
        <f t="shared" si="5"/>
        <v>0</v>
      </c>
      <c r="N8" s="192">
        <f t="shared" si="5"/>
        <v>0.2408051012749145</v>
      </c>
      <c r="O8" s="192">
        <f t="shared" si="5"/>
        <v>0</v>
      </c>
      <c r="P8" s="192">
        <f t="shared" si="5"/>
        <v>0</v>
      </c>
      <c r="Q8" s="192">
        <f t="shared" si="5"/>
        <v>4.5415999192012311E-3</v>
      </c>
      <c r="R8" s="192">
        <f t="shared" si="5"/>
        <v>0.19123931623931623</v>
      </c>
      <c r="S8" s="192">
        <f t="shared" si="5"/>
        <v>2.3590804702244252E-2</v>
      </c>
      <c r="T8" s="192">
        <f t="shared" si="5"/>
        <v>8.1490982973226531E-2</v>
      </c>
      <c r="U8" s="192">
        <f t="shared" si="5"/>
        <v>0</v>
      </c>
      <c r="V8" s="192">
        <f t="shared" si="5"/>
        <v>0.17535903250189033</v>
      </c>
      <c r="W8" s="192">
        <f t="shared" si="6"/>
        <v>0.25240847784200438</v>
      </c>
      <c r="X8" s="192">
        <f t="shared" si="6"/>
        <v>0.42350332594235135</v>
      </c>
      <c r="Y8" s="192">
        <f t="shared" si="6"/>
        <v>0.33944687045123723</v>
      </c>
      <c r="Z8" s="192">
        <f t="shared" si="6"/>
        <v>0</v>
      </c>
      <c r="AA8" s="192">
        <f t="shared" si="6"/>
        <v>0</v>
      </c>
      <c r="AB8" s="192">
        <f t="shared" si="6"/>
        <v>6.8229258895560682E-2</v>
      </c>
      <c r="AC8" s="192">
        <f t="shared" si="6"/>
        <v>0</v>
      </c>
      <c r="AD8" s="192">
        <f t="shared" si="6"/>
        <v>2.0638298923525582E-2</v>
      </c>
      <c r="AE8" s="192">
        <f t="shared" si="6"/>
        <v>1.1342101050037532E-2</v>
      </c>
      <c r="AF8" s="192">
        <f t="shared" si="6"/>
        <v>0</v>
      </c>
      <c r="AG8" s="192">
        <f t="shared" si="6"/>
        <v>0</v>
      </c>
      <c r="AH8" s="192">
        <f t="shared" si="6"/>
        <v>0</v>
      </c>
      <c r="AJ8" s="168" t="s">
        <v>416</v>
      </c>
      <c r="AK8" s="147">
        <v>412216.71</v>
      </c>
      <c r="AL8" s="190"/>
      <c r="AM8">
        <f t="shared" si="0"/>
        <v>0</v>
      </c>
      <c r="AV8" s="203">
        <f t="shared" si="1"/>
        <v>0</v>
      </c>
    </row>
    <row r="9" spans="2:48" x14ac:dyDescent="0.2">
      <c r="B9" s="138" t="s">
        <v>2</v>
      </c>
      <c r="C9" s="192">
        <f t="shared" si="4"/>
        <v>0</v>
      </c>
      <c r="D9" s="192">
        <f t="shared" si="4"/>
        <v>0</v>
      </c>
      <c r="E9" s="192">
        <f t="shared" si="4"/>
        <v>0</v>
      </c>
      <c r="F9" s="192">
        <f t="shared" si="4"/>
        <v>0</v>
      </c>
      <c r="G9" s="192">
        <f t="shared" si="4"/>
        <v>0</v>
      </c>
      <c r="H9" s="192">
        <f t="shared" si="4"/>
        <v>0</v>
      </c>
      <c r="I9" s="192">
        <f t="shared" si="4"/>
        <v>0</v>
      </c>
      <c r="J9" s="192">
        <f t="shared" si="4"/>
        <v>0.1467895015168805</v>
      </c>
      <c r="K9" s="192">
        <f t="shared" si="4"/>
        <v>0</v>
      </c>
      <c r="L9" s="192">
        <f t="shared" si="4"/>
        <v>0</v>
      </c>
      <c r="M9" s="192">
        <f t="shared" si="5"/>
        <v>0</v>
      </c>
      <c r="N9" s="192">
        <f t="shared" si="5"/>
        <v>0.2408051012749145</v>
      </c>
      <c r="O9" s="192">
        <f t="shared" si="5"/>
        <v>0</v>
      </c>
      <c r="P9" s="192">
        <f t="shared" si="5"/>
        <v>0</v>
      </c>
      <c r="Q9" s="192">
        <f t="shared" si="5"/>
        <v>4.5415999192012311E-3</v>
      </c>
      <c r="R9" s="192">
        <f t="shared" si="5"/>
        <v>0.19123931623931623</v>
      </c>
      <c r="S9" s="192">
        <f t="shared" si="5"/>
        <v>2.3590804702244252E-2</v>
      </c>
      <c r="T9" s="192">
        <f t="shared" si="5"/>
        <v>8.1490982973226531E-2</v>
      </c>
      <c r="U9" s="192">
        <f t="shared" si="5"/>
        <v>0</v>
      </c>
      <c r="V9" s="192">
        <f t="shared" si="5"/>
        <v>0.17535903250189033</v>
      </c>
      <c r="W9" s="192">
        <f t="shared" si="6"/>
        <v>0.25240847784200438</v>
      </c>
      <c r="X9" s="192">
        <f t="shared" si="6"/>
        <v>0.42350332594235135</v>
      </c>
      <c r="Y9" s="192">
        <f t="shared" si="6"/>
        <v>0.33944687045123723</v>
      </c>
      <c r="Z9" s="192">
        <f t="shared" si="6"/>
        <v>0</v>
      </c>
      <c r="AA9" s="192">
        <f t="shared" si="6"/>
        <v>0</v>
      </c>
      <c r="AB9" s="192">
        <f t="shared" si="6"/>
        <v>6.8229258895560682E-2</v>
      </c>
      <c r="AC9" s="192">
        <f t="shared" si="6"/>
        <v>0</v>
      </c>
      <c r="AD9" s="192">
        <f t="shared" si="6"/>
        <v>2.0638298923525582E-2</v>
      </c>
      <c r="AE9" s="192">
        <f t="shared" si="6"/>
        <v>1.1342101050037532E-2</v>
      </c>
      <c r="AF9" s="192">
        <f t="shared" si="6"/>
        <v>0</v>
      </c>
      <c r="AG9" s="192">
        <f t="shared" si="6"/>
        <v>0</v>
      </c>
      <c r="AH9" s="192">
        <f t="shared" si="6"/>
        <v>0</v>
      </c>
      <c r="AJ9" s="169" t="s">
        <v>407</v>
      </c>
      <c r="AK9" s="147">
        <v>49119.96</v>
      </c>
      <c r="AL9" s="190"/>
      <c r="AM9">
        <f t="shared" si="0"/>
        <v>0</v>
      </c>
      <c r="AV9" s="203">
        <f t="shared" si="1"/>
        <v>0</v>
      </c>
    </row>
    <row r="10" spans="2:48" x14ac:dyDescent="0.2">
      <c r="B10" s="138" t="s">
        <v>3</v>
      </c>
      <c r="C10" s="192">
        <f t="shared" si="4"/>
        <v>0</v>
      </c>
      <c r="D10" s="192">
        <f t="shared" si="4"/>
        <v>0</v>
      </c>
      <c r="E10" s="192">
        <f t="shared" si="4"/>
        <v>0</v>
      </c>
      <c r="F10" s="192">
        <f t="shared" si="4"/>
        <v>0</v>
      </c>
      <c r="G10" s="192">
        <f t="shared" si="4"/>
        <v>0</v>
      </c>
      <c r="H10" s="192">
        <f t="shared" si="4"/>
        <v>0</v>
      </c>
      <c r="I10" s="192">
        <f t="shared" si="4"/>
        <v>0</v>
      </c>
      <c r="J10" s="192">
        <f t="shared" si="4"/>
        <v>0.1467895015168805</v>
      </c>
      <c r="K10" s="192">
        <f t="shared" si="4"/>
        <v>0</v>
      </c>
      <c r="L10" s="192">
        <f t="shared" si="4"/>
        <v>0</v>
      </c>
      <c r="M10" s="192">
        <f t="shared" si="5"/>
        <v>0</v>
      </c>
      <c r="N10" s="192">
        <f t="shared" si="5"/>
        <v>0.2408051012749145</v>
      </c>
      <c r="O10" s="192">
        <f t="shared" si="5"/>
        <v>0</v>
      </c>
      <c r="P10" s="192">
        <f t="shared" si="5"/>
        <v>0</v>
      </c>
      <c r="Q10" s="192">
        <f t="shared" si="5"/>
        <v>4.5415999192012311E-3</v>
      </c>
      <c r="R10" s="192">
        <f t="shared" si="5"/>
        <v>0.19123931623931623</v>
      </c>
      <c r="S10" s="192">
        <f t="shared" si="5"/>
        <v>2.3590804702244252E-2</v>
      </c>
      <c r="T10" s="192">
        <f t="shared" si="5"/>
        <v>8.1490982973226531E-2</v>
      </c>
      <c r="U10" s="192">
        <f t="shared" si="5"/>
        <v>0</v>
      </c>
      <c r="V10" s="192">
        <f t="shared" si="5"/>
        <v>0.17535903250189033</v>
      </c>
      <c r="W10" s="192">
        <f t="shared" si="6"/>
        <v>0.25240847784200438</v>
      </c>
      <c r="X10" s="192">
        <f t="shared" si="6"/>
        <v>0.42350332594235135</v>
      </c>
      <c r="Y10" s="192">
        <f t="shared" si="6"/>
        <v>0.33944687045123723</v>
      </c>
      <c r="Z10" s="192">
        <f t="shared" si="6"/>
        <v>0</v>
      </c>
      <c r="AA10" s="192">
        <f t="shared" si="6"/>
        <v>0</v>
      </c>
      <c r="AB10" s="192">
        <f t="shared" si="6"/>
        <v>6.8229258895560682E-2</v>
      </c>
      <c r="AC10" s="192">
        <f t="shared" si="6"/>
        <v>0</v>
      </c>
      <c r="AD10" s="192">
        <f t="shared" si="6"/>
        <v>2.0638298923525582E-2</v>
      </c>
      <c r="AE10" s="192">
        <f t="shared" si="6"/>
        <v>1.1342101050037532E-2</v>
      </c>
      <c r="AF10" s="192">
        <f t="shared" si="6"/>
        <v>0</v>
      </c>
      <c r="AG10" s="192">
        <f t="shared" si="6"/>
        <v>0</v>
      </c>
      <c r="AH10" s="192">
        <f t="shared" si="6"/>
        <v>0</v>
      </c>
      <c r="AJ10" s="155" t="s">
        <v>411</v>
      </c>
      <c r="AK10" s="197">
        <v>0</v>
      </c>
      <c r="AL10" s="190"/>
      <c r="AM10">
        <v>0</v>
      </c>
      <c r="AV10" s="203">
        <f t="shared" si="1"/>
        <v>0</v>
      </c>
    </row>
    <row r="11" spans="2:48" x14ac:dyDescent="0.2">
      <c r="B11" s="138" t="s">
        <v>4</v>
      </c>
      <c r="C11" s="192">
        <f t="shared" si="4"/>
        <v>0</v>
      </c>
      <c r="D11" s="192">
        <f t="shared" si="4"/>
        <v>0</v>
      </c>
      <c r="E11" s="192">
        <f t="shared" si="4"/>
        <v>0</v>
      </c>
      <c r="F11" s="192">
        <f t="shared" si="4"/>
        <v>0</v>
      </c>
      <c r="G11" s="192">
        <f t="shared" si="4"/>
        <v>0</v>
      </c>
      <c r="H11" s="192">
        <f t="shared" si="4"/>
        <v>0</v>
      </c>
      <c r="I11" s="192">
        <f t="shared" si="4"/>
        <v>0</v>
      </c>
      <c r="J11" s="192">
        <f t="shared" si="4"/>
        <v>0.1467895015168805</v>
      </c>
      <c r="K11" s="192">
        <f t="shared" si="4"/>
        <v>0</v>
      </c>
      <c r="L11" s="192">
        <f t="shared" si="4"/>
        <v>0</v>
      </c>
      <c r="M11" s="192">
        <f t="shared" si="5"/>
        <v>0</v>
      </c>
      <c r="N11" s="192">
        <f t="shared" si="5"/>
        <v>0.2408051012749145</v>
      </c>
      <c r="O11" s="192">
        <f t="shared" si="5"/>
        <v>0</v>
      </c>
      <c r="P11" s="192">
        <f t="shared" si="5"/>
        <v>0</v>
      </c>
      <c r="Q11" s="192">
        <f t="shared" si="5"/>
        <v>4.5415999192012311E-3</v>
      </c>
      <c r="R11" s="192">
        <f t="shared" si="5"/>
        <v>0.19123931623931623</v>
      </c>
      <c r="S11" s="192">
        <f t="shared" si="5"/>
        <v>2.3590804702244252E-2</v>
      </c>
      <c r="T11" s="192">
        <f t="shared" si="5"/>
        <v>8.1490982973226531E-2</v>
      </c>
      <c r="U11" s="192">
        <f t="shared" si="5"/>
        <v>0</v>
      </c>
      <c r="V11" s="192">
        <f t="shared" si="5"/>
        <v>0.17535903250189033</v>
      </c>
      <c r="W11" s="192">
        <f t="shared" si="6"/>
        <v>0.25240847784200438</v>
      </c>
      <c r="X11" s="192">
        <f t="shared" si="6"/>
        <v>0.42350332594235135</v>
      </c>
      <c r="Y11" s="192">
        <f t="shared" si="6"/>
        <v>0.33944687045123723</v>
      </c>
      <c r="Z11" s="192">
        <f t="shared" si="6"/>
        <v>0</v>
      </c>
      <c r="AA11" s="192">
        <f t="shared" si="6"/>
        <v>0</v>
      </c>
      <c r="AB11" s="192">
        <f t="shared" si="6"/>
        <v>6.8229258895560682E-2</v>
      </c>
      <c r="AC11" s="192">
        <f t="shared" si="6"/>
        <v>0</v>
      </c>
      <c r="AD11" s="192">
        <f t="shared" si="6"/>
        <v>2.0638298923525582E-2</v>
      </c>
      <c r="AE11" s="192">
        <f t="shared" si="6"/>
        <v>1.1342101050037532E-2</v>
      </c>
      <c r="AF11" s="192">
        <f t="shared" si="6"/>
        <v>0</v>
      </c>
      <c r="AG11" s="192">
        <f t="shared" si="6"/>
        <v>0</v>
      </c>
      <c r="AH11" s="192">
        <f t="shared" si="6"/>
        <v>0</v>
      </c>
      <c r="AJ11" s="155" t="s">
        <v>429</v>
      </c>
      <c r="AK11" s="197">
        <v>0</v>
      </c>
      <c r="AL11" s="190"/>
      <c r="AM11">
        <v>0</v>
      </c>
      <c r="AV11" s="203">
        <f t="shared" si="1"/>
        <v>0</v>
      </c>
    </row>
    <row r="12" spans="2:48" x14ac:dyDescent="0.2">
      <c r="B12" s="138" t="s">
        <v>5</v>
      </c>
      <c r="C12" s="192">
        <f t="shared" si="4"/>
        <v>0</v>
      </c>
      <c r="D12" s="192">
        <f t="shared" si="4"/>
        <v>0</v>
      </c>
      <c r="E12" s="192">
        <f t="shared" si="4"/>
        <v>0</v>
      </c>
      <c r="F12" s="192">
        <f t="shared" si="4"/>
        <v>0</v>
      </c>
      <c r="G12" s="192">
        <f t="shared" si="4"/>
        <v>0</v>
      </c>
      <c r="H12" s="192">
        <f t="shared" si="4"/>
        <v>0</v>
      </c>
      <c r="I12" s="192">
        <f t="shared" si="4"/>
        <v>0</v>
      </c>
      <c r="J12" s="192">
        <f t="shared" si="4"/>
        <v>0.1467895015168805</v>
      </c>
      <c r="K12" s="192">
        <f t="shared" si="4"/>
        <v>0</v>
      </c>
      <c r="L12" s="192">
        <f t="shared" si="4"/>
        <v>0</v>
      </c>
      <c r="M12" s="192">
        <f t="shared" si="5"/>
        <v>0</v>
      </c>
      <c r="N12" s="192">
        <f t="shared" si="5"/>
        <v>0.2408051012749145</v>
      </c>
      <c r="O12" s="192">
        <f t="shared" si="5"/>
        <v>0</v>
      </c>
      <c r="P12" s="192">
        <f t="shared" si="5"/>
        <v>0</v>
      </c>
      <c r="Q12" s="192">
        <f t="shared" si="5"/>
        <v>4.5415999192012311E-3</v>
      </c>
      <c r="R12" s="192">
        <f t="shared" si="5"/>
        <v>0.19123931623931623</v>
      </c>
      <c r="S12" s="192">
        <f t="shared" si="5"/>
        <v>2.3590804702244252E-2</v>
      </c>
      <c r="T12" s="192">
        <f t="shared" si="5"/>
        <v>8.1490982973226531E-2</v>
      </c>
      <c r="U12" s="192">
        <f t="shared" si="5"/>
        <v>0</v>
      </c>
      <c r="V12" s="192">
        <f t="shared" si="5"/>
        <v>0.17535903250189033</v>
      </c>
      <c r="W12" s="192">
        <f t="shared" si="6"/>
        <v>0.25240847784200438</v>
      </c>
      <c r="X12" s="192">
        <f t="shared" si="6"/>
        <v>0.42350332594235135</v>
      </c>
      <c r="Y12" s="192">
        <f t="shared" si="6"/>
        <v>0.33944687045123723</v>
      </c>
      <c r="Z12" s="192">
        <f t="shared" si="6"/>
        <v>0</v>
      </c>
      <c r="AA12" s="192">
        <f t="shared" si="6"/>
        <v>0</v>
      </c>
      <c r="AB12" s="192">
        <f t="shared" si="6"/>
        <v>6.8229258895560682E-2</v>
      </c>
      <c r="AC12" s="192">
        <f t="shared" si="6"/>
        <v>0</v>
      </c>
      <c r="AD12" s="192">
        <f t="shared" si="6"/>
        <v>2.0638298923525582E-2</v>
      </c>
      <c r="AE12" s="192">
        <f t="shared" si="6"/>
        <v>1.1342101050037532E-2</v>
      </c>
      <c r="AF12" s="192">
        <f t="shared" si="6"/>
        <v>0</v>
      </c>
      <c r="AG12" s="192">
        <f t="shared" si="6"/>
        <v>0</v>
      </c>
      <c r="AH12" s="192">
        <f t="shared" si="6"/>
        <v>0</v>
      </c>
      <c r="AJ12" s="172" t="s">
        <v>479</v>
      </c>
      <c r="AK12" s="147">
        <v>990.53</v>
      </c>
      <c r="AL12">
        <v>0</v>
      </c>
      <c r="AM12">
        <v>0</v>
      </c>
      <c r="AV12" s="203">
        <f t="shared" si="1"/>
        <v>0</v>
      </c>
    </row>
    <row r="13" spans="2:48" x14ac:dyDescent="0.2">
      <c r="B13" s="138" t="s">
        <v>6</v>
      </c>
      <c r="C13" s="192">
        <f t="shared" si="4"/>
        <v>0</v>
      </c>
      <c r="D13" s="192">
        <f t="shared" si="4"/>
        <v>0</v>
      </c>
      <c r="E13" s="192">
        <f t="shared" si="4"/>
        <v>0</v>
      </c>
      <c r="F13" s="192">
        <f t="shared" si="4"/>
        <v>0</v>
      </c>
      <c r="G13" s="192">
        <f t="shared" si="4"/>
        <v>0</v>
      </c>
      <c r="H13" s="192">
        <f t="shared" si="4"/>
        <v>0</v>
      </c>
      <c r="I13" s="192">
        <f t="shared" si="4"/>
        <v>0</v>
      </c>
      <c r="J13" s="192">
        <f t="shared" si="4"/>
        <v>0.1467895015168805</v>
      </c>
      <c r="K13" s="192">
        <f t="shared" si="4"/>
        <v>0</v>
      </c>
      <c r="L13" s="192">
        <f t="shared" si="4"/>
        <v>0</v>
      </c>
      <c r="M13" s="192">
        <f t="shared" si="5"/>
        <v>0</v>
      </c>
      <c r="N13" s="192">
        <f t="shared" si="5"/>
        <v>0.2408051012749145</v>
      </c>
      <c r="O13" s="192">
        <f t="shared" si="5"/>
        <v>0</v>
      </c>
      <c r="P13" s="192">
        <f t="shared" si="5"/>
        <v>0</v>
      </c>
      <c r="Q13" s="192">
        <f t="shared" si="5"/>
        <v>4.5415999192012311E-3</v>
      </c>
      <c r="R13" s="192">
        <f t="shared" si="5"/>
        <v>0.19123931623931623</v>
      </c>
      <c r="S13" s="192">
        <f t="shared" si="5"/>
        <v>2.3590804702244252E-2</v>
      </c>
      <c r="T13" s="192">
        <f t="shared" si="5"/>
        <v>8.1490982973226531E-2</v>
      </c>
      <c r="U13" s="192">
        <f t="shared" si="5"/>
        <v>0</v>
      </c>
      <c r="V13" s="192">
        <f t="shared" si="5"/>
        <v>0.17535903250189033</v>
      </c>
      <c r="W13" s="192">
        <f t="shared" si="6"/>
        <v>0.25240847784200438</v>
      </c>
      <c r="X13" s="192">
        <f t="shared" si="6"/>
        <v>0.42350332594235135</v>
      </c>
      <c r="Y13" s="192">
        <f t="shared" si="6"/>
        <v>0.33944687045123723</v>
      </c>
      <c r="Z13" s="192">
        <f t="shared" si="6"/>
        <v>0</v>
      </c>
      <c r="AA13" s="192">
        <f t="shared" si="6"/>
        <v>0</v>
      </c>
      <c r="AB13" s="192">
        <f t="shared" si="6"/>
        <v>6.8229258895560682E-2</v>
      </c>
      <c r="AC13" s="192">
        <f t="shared" si="6"/>
        <v>0</v>
      </c>
      <c r="AD13" s="192">
        <f t="shared" si="6"/>
        <v>2.0638298923525582E-2</v>
      </c>
      <c r="AE13" s="192">
        <f t="shared" si="6"/>
        <v>1.1342101050037532E-2</v>
      </c>
      <c r="AF13" s="192">
        <f t="shared" si="6"/>
        <v>0</v>
      </c>
      <c r="AG13" s="192">
        <f t="shared" si="6"/>
        <v>0</v>
      </c>
      <c r="AH13" s="192">
        <f t="shared" si="6"/>
        <v>0</v>
      </c>
    </row>
    <row r="14" spans="2:48" x14ac:dyDescent="0.2">
      <c r="B14" s="138" t="s">
        <v>7</v>
      </c>
      <c r="C14" s="192">
        <f t="shared" si="4"/>
        <v>0</v>
      </c>
      <c r="D14" s="192">
        <f t="shared" si="4"/>
        <v>0</v>
      </c>
      <c r="E14" s="192">
        <f t="shared" si="4"/>
        <v>0</v>
      </c>
      <c r="F14" s="192">
        <f t="shared" si="4"/>
        <v>0</v>
      </c>
      <c r="G14" s="192">
        <f t="shared" si="4"/>
        <v>0</v>
      </c>
      <c r="H14" s="192">
        <f t="shared" si="4"/>
        <v>0</v>
      </c>
      <c r="I14" s="192">
        <f t="shared" si="4"/>
        <v>0</v>
      </c>
      <c r="J14" s="192">
        <f t="shared" si="4"/>
        <v>0.1467895015168805</v>
      </c>
      <c r="K14" s="192">
        <f t="shared" si="4"/>
        <v>0</v>
      </c>
      <c r="L14" s="192">
        <f t="shared" si="4"/>
        <v>0</v>
      </c>
      <c r="M14" s="192">
        <f t="shared" si="5"/>
        <v>0</v>
      </c>
      <c r="N14" s="192">
        <f t="shared" si="5"/>
        <v>0.2408051012749145</v>
      </c>
      <c r="O14" s="192">
        <f t="shared" si="5"/>
        <v>0</v>
      </c>
      <c r="P14" s="192">
        <f t="shared" si="5"/>
        <v>0</v>
      </c>
      <c r="Q14" s="192">
        <f t="shared" si="5"/>
        <v>4.5415999192012311E-3</v>
      </c>
      <c r="R14" s="192">
        <f t="shared" si="5"/>
        <v>0.19123931623931623</v>
      </c>
      <c r="S14" s="192">
        <f t="shared" si="5"/>
        <v>2.3590804702244252E-2</v>
      </c>
      <c r="T14" s="192">
        <f t="shared" si="5"/>
        <v>8.1490982973226531E-2</v>
      </c>
      <c r="U14" s="192">
        <f t="shared" si="5"/>
        <v>0</v>
      </c>
      <c r="V14" s="192">
        <f t="shared" si="5"/>
        <v>0.17535903250189033</v>
      </c>
      <c r="W14" s="192">
        <f t="shared" si="6"/>
        <v>0.25240847784200438</v>
      </c>
      <c r="X14" s="192">
        <f t="shared" si="6"/>
        <v>0.42350332594235135</v>
      </c>
      <c r="Y14" s="192">
        <f t="shared" si="6"/>
        <v>0.33944687045123723</v>
      </c>
      <c r="Z14" s="192">
        <f t="shared" si="6"/>
        <v>0</v>
      </c>
      <c r="AA14" s="192">
        <f t="shared" si="6"/>
        <v>0</v>
      </c>
      <c r="AB14" s="192">
        <f t="shared" si="6"/>
        <v>6.8229258895560682E-2</v>
      </c>
      <c r="AC14" s="192">
        <f t="shared" si="6"/>
        <v>0</v>
      </c>
      <c r="AD14" s="192">
        <f t="shared" si="6"/>
        <v>2.0638298923525582E-2</v>
      </c>
      <c r="AE14" s="192">
        <f t="shared" si="6"/>
        <v>1.1342101050037532E-2</v>
      </c>
      <c r="AF14" s="192">
        <f t="shared" si="6"/>
        <v>0</v>
      </c>
      <c r="AG14" s="192">
        <f t="shared" si="6"/>
        <v>0</v>
      </c>
      <c r="AH14" s="192">
        <f t="shared" si="6"/>
        <v>0</v>
      </c>
      <c r="AJ14" s="41" t="s">
        <v>575</v>
      </c>
    </row>
    <row r="15" spans="2:48" x14ac:dyDescent="0.2">
      <c r="B15" s="138" t="s">
        <v>8</v>
      </c>
      <c r="C15" s="192">
        <f t="shared" si="4"/>
        <v>0</v>
      </c>
      <c r="D15" s="192">
        <f t="shared" si="4"/>
        <v>0</v>
      </c>
      <c r="E15" s="192">
        <f t="shared" si="4"/>
        <v>0</v>
      </c>
      <c r="F15" s="192">
        <f t="shared" si="4"/>
        <v>0</v>
      </c>
      <c r="G15" s="192">
        <f t="shared" si="4"/>
        <v>0</v>
      </c>
      <c r="H15" s="192">
        <f t="shared" si="4"/>
        <v>0</v>
      </c>
      <c r="I15" s="192">
        <f t="shared" si="4"/>
        <v>0</v>
      </c>
      <c r="J15" s="192">
        <f t="shared" si="4"/>
        <v>0.1467895015168805</v>
      </c>
      <c r="K15" s="192">
        <f t="shared" si="4"/>
        <v>0</v>
      </c>
      <c r="L15" s="192">
        <f t="shared" si="4"/>
        <v>0</v>
      </c>
      <c r="M15" s="192">
        <f t="shared" si="5"/>
        <v>0</v>
      </c>
      <c r="N15" s="192">
        <f t="shared" si="5"/>
        <v>0.2408051012749145</v>
      </c>
      <c r="O15" s="192">
        <f t="shared" si="5"/>
        <v>0</v>
      </c>
      <c r="P15" s="192">
        <f t="shared" si="5"/>
        <v>0</v>
      </c>
      <c r="Q15" s="192">
        <f t="shared" si="5"/>
        <v>4.5415999192012311E-3</v>
      </c>
      <c r="R15" s="192">
        <f t="shared" si="5"/>
        <v>0.19123931623931623</v>
      </c>
      <c r="S15" s="192">
        <f t="shared" si="5"/>
        <v>2.3590804702244252E-2</v>
      </c>
      <c r="T15" s="192">
        <f t="shared" si="5"/>
        <v>8.1490982973226531E-2</v>
      </c>
      <c r="U15" s="192">
        <f t="shared" si="5"/>
        <v>0</v>
      </c>
      <c r="V15" s="192">
        <f t="shared" si="5"/>
        <v>0.17535903250189033</v>
      </c>
      <c r="W15" s="192">
        <f t="shared" si="6"/>
        <v>0.25240847784200438</v>
      </c>
      <c r="X15" s="192">
        <f t="shared" si="6"/>
        <v>0.42350332594235135</v>
      </c>
      <c r="Y15" s="192">
        <f t="shared" si="6"/>
        <v>0.33944687045123723</v>
      </c>
      <c r="Z15" s="192">
        <f t="shared" si="6"/>
        <v>0</v>
      </c>
      <c r="AA15" s="192">
        <f t="shared" si="6"/>
        <v>0</v>
      </c>
      <c r="AB15" s="192">
        <f t="shared" si="6"/>
        <v>6.8229258895560682E-2</v>
      </c>
      <c r="AC15" s="192">
        <f t="shared" si="6"/>
        <v>0</v>
      </c>
      <c r="AD15" s="192">
        <f t="shared" si="6"/>
        <v>2.0638298923525582E-2</v>
      </c>
      <c r="AE15" s="192">
        <f t="shared" si="6"/>
        <v>1.1342101050037532E-2</v>
      </c>
      <c r="AF15" s="192">
        <f t="shared" si="6"/>
        <v>0</v>
      </c>
      <c r="AG15" s="192">
        <f t="shared" si="6"/>
        <v>0</v>
      </c>
      <c r="AH15" s="192">
        <f t="shared" si="6"/>
        <v>0</v>
      </c>
      <c r="AK15" t="s">
        <v>576</v>
      </c>
      <c r="AL15" t="s">
        <v>577</v>
      </c>
      <c r="AM15" t="s">
        <v>578</v>
      </c>
      <c r="AN15" t="s">
        <v>579</v>
      </c>
      <c r="AO15" t="s">
        <v>580</v>
      </c>
      <c r="AP15" t="s">
        <v>578</v>
      </c>
      <c r="AR15" t="s">
        <v>581</v>
      </c>
      <c r="AS15" s="191" t="s">
        <v>583</v>
      </c>
      <c r="AV15" t="s">
        <v>582</v>
      </c>
    </row>
    <row r="16" spans="2:48" x14ac:dyDescent="0.2">
      <c r="B16" s="137" t="s">
        <v>489</v>
      </c>
      <c r="C16" s="192">
        <f t="shared" si="4"/>
        <v>0</v>
      </c>
      <c r="D16" s="192">
        <f t="shared" si="4"/>
        <v>0</v>
      </c>
      <c r="E16" s="192">
        <f t="shared" si="4"/>
        <v>0</v>
      </c>
      <c r="F16" s="192">
        <f t="shared" si="4"/>
        <v>0</v>
      </c>
      <c r="G16" s="192">
        <f t="shared" si="4"/>
        <v>0</v>
      </c>
      <c r="H16" s="192">
        <f t="shared" si="4"/>
        <v>0</v>
      </c>
      <c r="I16" s="192">
        <f t="shared" si="4"/>
        <v>0</v>
      </c>
      <c r="J16" s="192">
        <f t="shared" si="4"/>
        <v>0.1467895015168805</v>
      </c>
      <c r="K16" s="192">
        <f t="shared" si="4"/>
        <v>0</v>
      </c>
      <c r="L16" s="192">
        <f t="shared" si="4"/>
        <v>0</v>
      </c>
      <c r="M16" s="192">
        <f t="shared" si="5"/>
        <v>0</v>
      </c>
      <c r="N16" s="192">
        <f t="shared" si="5"/>
        <v>0.2408051012749145</v>
      </c>
      <c r="O16" s="192">
        <f t="shared" si="5"/>
        <v>0</v>
      </c>
      <c r="P16" s="192">
        <f t="shared" si="5"/>
        <v>0</v>
      </c>
      <c r="Q16" s="192">
        <f t="shared" si="5"/>
        <v>4.5415999192012311E-3</v>
      </c>
      <c r="R16" s="192">
        <f t="shared" si="5"/>
        <v>0.19123931623931623</v>
      </c>
      <c r="S16" s="192">
        <f t="shared" si="5"/>
        <v>2.3590804702244252E-2</v>
      </c>
      <c r="T16" s="192">
        <f t="shared" si="5"/>
        <v>8.1490982973226531E-2</v>
      </c>
      <c r="U16" s="192">
        <f t="shared" si="5"/>
        <v>0</v>
      </c>
      <c r="V16" s="192">
        <f t="shared" si="5"/>
        <v>0.17535903250189033</v>
      </c>
      <c r="W16" s="192">
        <f t="shared" si="6"/>
        <v>0.25240847784200438</v>
      </c>
      <c r="X16" s="192">
        <f t="shared" si="6"/>
        <v>0.42350332594235135</v>
      </c>
      <c r="Y16" s="192">
        <f t="shared" si="6"/>
        <v>0.33944687045123723</v>
      </c>
      <c r="Z16" s="192">
        <f t="shared" si="6"/>
        <v>0</v>
      </c>
      <c r="AA16" s="192">
        <f t="shared" si="6"/>
        <v>0</v>
      </c>
      <c r="AB16" s="192">
        <f t="shared" si="6"/>
        <v>6.8229258895560682E-2</v>
      </c>
      <c r="AC16" s="192">
        <f t="shared" si="6"/>
        <v>0</v>
      </c>
      <c r="AD16" s="192">
        <f t="shared" si="6"/>
        <v>2.0638298923525582E-2</v>
      </c>
      <c r="AE16" s="192">
        <f t="shared" si="6"/>
        <v>1.1342101050037532E-2</v>
      </c>
      <c r="AF16" s="192">
        <f t="shared" si="6"/>
        <v>0</v>
      </c>
      <c r="AG16" s="192">
        <f t="shared" si="6"/>
        <v>0</v>
      </c>
      <c r="AH16" s="192">
        <f t="shared" si="6"/>
        <v>0</v>
      </c>
      <c r="AJ16" s="165" t="s">
        <v>458</v>
      </c>
      <c r="AK16" s="147">
        <v>198.21</v>
      </c>
      <c r="AL16" s="189">
        <v>194.33</v>
      </c>
      <c r="AM16" s="196">
        <f>AL16/AK16</f>
        <v>0.98042480197770043</v>
      </c>
      <c r="AN16" s="138" t="s">
        <v>503</v>
      </c>
      <c r="AO16" s="145">
        <v>193.02</v>
      </c>
      <c r="AP16" s="196">
        <f>AO16/AK16</f>
        <v>0.97381565006810955</v>
      </c>
      <c r="AR16">
        <f>AL16-AO16</f>
        <v>1.3100000000000023</v>
      </c>
      <c r="AS16" s="204">
        <f>IF(AR16&gt;0,100%,AL16/AO16)</f>
        <v>1</v>
      </c>
      <c r="AT16" s="198"/>
      <c r="AU16" s="198"/>
      <c r="AV16" s="203">
        <f>IF(AR16&gt;0,AR16/(AK16-AO16),0)</f>
        <v>0.25240847784200438</v>
      </c>
    </row>
    <row r="17" spans="2:48" x14ac:dyDescent="0.2">
      <c r="B17" s="138" t="s">
        <v>9</v>
      </c>
      <c r="C17" s="192">
        <f t="shared" ref="C17:L28" si="7">IFERROR(VLOOKUP(C$3,$AJ$4:$AV$94,13,FALSE),0)</f>
        <v>0</v>
      </c>
      <c r="D17" s="192">
        <f t="shared" si="7"/>
        <v>0</v>
      </c>
      <c r="E17" s="192">
        <f t="shared" si="7"/>
        <v>0</v>
      </c>
      <c r="F17" s="192">
        <f t="shared" si="7"/>
        <v>0</v>
      </c>
      <c r="G17" s="192">
        <f t="shared" si="7"/>
        <v>0</v>
      </c>
      <c r="H17" s="192">
        <f t="shared" si="7"/>
        <v>0</v>
      </c>
      <c r="I17" s="192">
        <f t="shared" si="7"/>
        <v>0</v>
      </c>
      <c r="J17" s="192">
        <f t="shared" si="7"/>
        <v>0.1467895015168805</v>
      </c>
      <c r="K17" s="192">
        <f t="shared" si="7"/>
        <v>0</v>
      </c>
      <c r="L17" s="192">
        <f t="shared" si="7"/>
        <v>0</v>
      </c>
      <c r="M17" s="192">
        <f t="shared" ref="M17:V28" si="8">IFERROR(VLOOKUP(M$3,$AJ$4:$AV$94,13,FALSE),0)</f>
        <v>0</v>
      </c>
      <c r="N17" s="192">
        <f t="shared" si="8"/>
        <v>0.2408051012749145</v>
      </c>
      <c r="O17" s="192">
        <f t="shared" si="8"/>
        <v>0</v>
      </c>
      <c r="P17" s="192">
        <f t="shared" si="8"/>
        <v>0</v>
      </c>
      <c r="Q17" s="192">
        <f t="shared" si="8"/>
        <v>4.5415999192012311E-3</v>
      </c>
      <c r="R17" s="192">
        <f t="shared" si="8"/>
        <v>0.19123931623931623</v>
      </c>
      <c r="S17" s="192">
        <f t="shared" si="8"/>
        <v>2.3590804702244252E-2</v>
      </c>
      <c r="T17" s="192">
        <f t="shared" si="8"/>
        <v>8.1490982973226531E-2</v>
      </c>
      <c r="U17" s="192">
        <f t="shared" si="8"/>
        <v>0</v>
      </c>
      <c r="V17" s="192">
        <f t="shared" si="8"/>
        <v>0.17535903250189033</v>
      </c>
      <c r="W17" s="192">
        <f t="shared" ref="W17:AH28" si="9">IFERROR(VLOOKUP(W$3,$AJ$4:$AV$94,13,FALSE),0)</f>
        <v>0.25240847784200438</v>
      </c>
      <c r="X17" s="192">
        <f t="shared" si="9"/>
        <v>0.42350332594235135</v>
      </c>
      <c r="Y17" s="192">
        <f t="shared" si="9"/>
        <v>0.33944687045123723</v>
      </c>
      <c r="Z17" s="192">
        <f t="shared" si="9"/>
        <v>0</v>
      </c>
      <c r="AA17" s="192">
        <f t="shared" si="9"/>
        <v>0</v>
      </c>
      <c r="AB17" s="192">
        <f t="shared" si="9"/>
        <v>6.8229258895560682E-2</v>
      </c>
      <c r="AC17" s="192">
        <f t="shared" si="9"/>
        <v>0</v>
      </c>
      <c r="AD17" s="192">
        <f t="shared" si="9"/>
        <v>2.0638298923525582E-2</v>
      </c>
      <c r="AE17" s="192">
        <f t="shared" si="9"/>
        <v>1.1342101050037532E-2</v>
      </c>
      <c r="AF17" s="192">
        <f t="shared" si="9"/>
        <v>0</v>
      </c>
      <c r="AG17" s="192">
        <f t="shared" si="9"/>
        <v>0</v>
      </c>
      <c r="AH17" s="192">
        <f t="shared" si="9"/>
        <v>0</v>
      </c>
      <c r="AJ17" s="165" t="s">
        <v>421</v>
      </c>
      <c r="AK17" s="147">
        <v>44.16</v>
      </c>
      <c r="AL17" s="189">
        <v>41.56</v>
      </c>
      <c r="AM17" s="196">
        <f>AL17/AK17</f>
        <v>0.94112318840579723</v>
      </c>
      <c r="AN17" s="138" t="s">
        <v>503</v>
      </c>
      <c r="AO17" s="145">
        <v>39.65</v>
      </c>
      <c r="AP17" s="196">
        <f t="shared" ref="AP17:AP23" si="10">AO17/AK17</f>
        <v>0.89787137681159424</v>
      </c>
      <c r="AR17">
        <f>AL17-AO17</f>
        <v>1.9100000000000037</v>
      </c>
      <c r="AS17" s="204">
        <f>IF(AR17&gt;0,100%,AL17/AO17)</f>
        <v>1</v>
      </c>
      <c r="AT17" s="198"/>
      <c r="AU17" s="198"/>
      <c r="AV17" s="203">
        <f>IF(AR17&gt;0,AR17/(AK17-AO17),0)</f>
        <v>0.42350332594235135</v>
      </c>
    </row>
    <row r="18" spans="2:48" x14ac:dyDescent="0.2">
      <c r="B18" s="138" t="s">
        <v>10</v>
      </c>
      <c r="C18" s="192">
        <f t="shared" si="7"/>
        <v>0</v>
      </c>
      <c r="D18" s="192">
        <f t="shared" si="7"/>
        <v>0</v>
      </c>
      <c r="E18" s="192">
        <f t="shared" si="7"/>
        <v>0</v>
      </c>
      <c r="F18" s="192">
        <f t="shared" si="7"/>
        <v>0</v>
      </c>
      <c r="G18" s="192">
        <f t="shared" si="7"/>
        <v>0</v>
      </c>
      <c r="H18" s="192">
        <f t="shared" si="7"/>
        <v>0</v>
      </c>
      <c r="I18" s="192">
        <f t="shared" si="7"/>
        <v>0</v>
      </c>
      <c r="J18" s="192">
        <f t="shared" si="7"/>
        <v>0.1467895015168805</v>
      </c>
      <c r="K18" s="192">
        <f t="shared" si="7"/>
        <v>0</v>
      </c>
      <c r="L18" s="192">
        <f t="shared" si="7"/>
        <v>0</v>
      </c>
      <c r="M18" s="192">
        <f t="shared" si="8"/>
        <v>0</v>
      </c>
      <c r="N18" s="192">
        <f t="shared" si="8"/>
        <v>0.2408051012749145</v>
      </c>
      <c r="O18" s="192">
        <f t="shared" si="8"/>
        <v>0</v>
      </c>
      <c r="P18" s="192">
        <f t="shared" si="8"/>
        <v>0</v>
      </c>
      <c r="Q18" s="192">
        <f t="shared" si="8"/>
        <v>4.5415999192012311E-3</v>
      </c>
      <c r="R18" s="192">
        <f t="shared" si="8"/>
        <v>0.19123931623931623</v>
      </c>
      <c r="S18" s="192">
        <f t="shared" si="8"/>
        <v>2.3590804702244252E-2</v>
      </c>
      <c r="T18" s="192">
        <f t="shared" si="8"/>
        <v>8.1490982973226531E-2</v>
      </c>
      <c r="U18" s="192">
        <f t="shared" si="8"/>
        <v>0</v>
      </c>
      <c r="V18" s="192">
        <f t="shared" si="8"/>
        <v>0.17535903250189033</v>
      </c>
      <c r="W18" s="192">
        <f t="shared" si="9"/>
        <v>0.25240847784200438</v>
      </c>
      <c r="X18" s="192">
        <f t="shared" si="9"/>
        <v>0.42350332594235135</v>
      </c>
      <c r="Y18" s="192">
        <f t="shared" si="9"/>
        <v>0.33944687045123723</v>
      </c>
      <c r="Z18" s="192">
        <f t="shared" si="9"/>
        <v>0</v>
      </c>
      <c r="AA18" s="192">
        <f t="shared" si="9"/>
        <v>0</v>
      </c>
      <c r="AB18" s="192">
        <f t="shared" si="9"/>
        <v>6.8229258895560682E-2</v>
      </c>
      <c r="AC18" s="192">
        <f t="shared" si="9"/>
        <v>0</v>
      </c>
      <c r="AD18" s="192">
        <f t="shared" si="9"/>
        <v>2.0638298923525582E-2</v>
      </c>
      <c r="AE18" s="192">
        <f t="shared" si="9"/>
        <v>1.1342101050037532E-2</v>
      </c>
      <c r="AF18" s="192">
        <f t="shared" si="9"/>
        <v>0</v>
      </c>
      <c r="AG18" s="192">
        <f t="shared" si="9"/>
        <v>0</v>
      </c>
      <c r="AH18" s="192">
        <f t="shared" si="9"/>
        <v>0</v>
      </c>
      <c r="AJ18" s="165" t="s">
        <v>454</v>
      </c>
      <c r="AK18" s="147">
        <v>6178.69</v>
      </c>
      <c r="AL18" s="189">
        <v>5750.38</v>
      </c>
      <c r="AM18" s="196">
        <f>AL18/AK18</f>
        <v>0.93067948060187522</v>
      </c>
      <c r="AN18" s="138" t="s">
        <v>503</v>
      </c>
      <c r="AO18" s="145">
        <v>4740.74</v>
      </c>
      <c r="AP18" s="196">
        <f t="shared" si="10"/>
        <v>0.76727267430474744</v>
      </c>
      <c r="AR18">
        <f>AL18-(AO18+AO19)</f>
        <v>-285.66999999999916</v>
      </c>
      <c r="AS18" s="204">
        <f>AL18/(AO18+AO19)</f>
        <v>0.95267269157810175</v>
      </c>
      <c r="AT18" s="198"/>
      <c r="AU18" s="198"/>
      <c r="AV18" s="203">
        <f>IF(AR18&gt;0,AR18/(AK18-AO18),0)</f>
        <v>0</v>
      </c>
    </row>
    <row r="19" spans="2:48" x14ac:dyDescent="0.2">
      <c r="B19" s="138" t="s">
        <v>11</v>
      </c>
      <c r="C19" s="192">
        <f t="shared" si="7"/>
        <v>0</v>
      </c>
      <c r="D19" s="192">
        <f t="shared" si="7"/>
        <v>0</v>
      </c>
      <c r="E19" s="192">
        <f t="shared" si="7"/>
        <v>0</v>
      </c>
      <c r="F19" s="192">
        <f t="shared" si="7"/>
        <v>0</v>
      </c>
      <c r="G19" s="192">
        <f t="shared" si="7"/>
        <v>0</v>
      </c>
      <c r="H19" s="192">
        <f t="shared" si="7"/>
        <v>0</v>
      </c>
      <c r="I19" s="192">
        <f t="shared" si="7"/>
        <v>0</v>
      </c>
      <c r="J19" s="192">
        <f t="shared" si="7"/>
        <v>0.1467895015168805</v>
      </c>
      <c r="K19" s="192">
        <f t="shared" si="7"/>
        <v>0</v>
      </c>
      <c r="L19" s="192">
        <f t="shared" si="7"/>
        <v>0</v>
      </c>
      <c r="M19" s="192">
        <f t="shared" si="8"/>
        <v>0</v>
      </c>
      <c r="N19" s="192">
        <f t="shared" si="8"/>
        <v>0.2408051012749145</v>
      </c>
      <c r="O19" s="192">
        <f t="shared" si="8"/>
        <v>0</v>
      </c>
      <c r="P19" s="192">
        <f t="shared" si="8"/>
        <v>0</v>
      </c>
      <c r="Q19" s="192">
        <f t="shared" si="8"/>
        <v>4.5415999192012311E-3</v>
      </c>
      <c r="R19" s="192">
        <f t="shared" si="8"/>
        <v>0.19123931623931623</v>
      </c>
      <c r="S19" s="192">
        <f t="shared" si="8"/>
        <v>2.3590804702244252E-2</v>
      </c>
      <c r="T19" s="192">
        <f t="shared" si="8"/>
        <v>8.1490982973226531E-2</v>
      </c>
      <c r="U19" s="192">
        <f t="shared" si="8"/>
        <v>0</v>
      </c>
      <c r="V19" s="192">
        <f t="shared" si="8"/>
        <v>0.17535903250189033</v>
      </c>
      <c r="W19" s="192">
        <f t="shared" si="9"/>
        <v>0.25240847784200438</v>
      </c>
      <c r="X19" s="192">
        <f t="shared" si="9"/>
        <v>0.42350332594235135</v>
      </c>
      <c r="Y19" s="192">
        <f t="shared" si="9"/>
        <v>0.33944687045123723</v>
      </c>
      <c r="Z19" s="192">
        <f t="shared" si="9"/>
        <v>0</v>
      </c>
      <c r="AA19" s="192">
        <f t="shared" si="9"/>
        <v>0</v>
      </c>
      <c r="AB19" s="192">
        <f t="shared" si="9"/>
        <v>6.8229258895560682E-2</v>
      </c>
      <c r="AC19" s="192">
        <f t="shared" si="9"/>
        <v>0</v>
      </c>
      <c r="AD19" s="192">
        <f t="shared" si="9"/>
        <v>2.0638298923525582E-2</v>
      </c>
      <c r="AE19" s="192">
        <f t="shared" si="9"/>
        <v>1.1342101050037532E-2</v>
      </c>
      <c r="AF19" s="192">
        <f t="shared" si="9"/>
        <v>0</v>
      </c>
      <c r="AG19" s="192">
        <f t="shared" si="9"/>
        <v>0</v>
      </c>
      <c r="AH19" s="192">
        <f t="shared" si="9"/>
        <v>0</v>
      </c>
      <c r="AN19" s="138" t="s">
        <v>502</v>
      </c>
      <c r="AO19" s="145">
        <v>1295.31</v>
      </c>
      <c r="AP19" s="196">
        <f>AO19/AK18</f>
        <v>0.20964152595453081</v>
      </c>
      <c r="AS19" s="204">
        <f>AS18</f>
        <v>0.95267269157810175</v>
      </c>
      <c r="AT19" s="198"/>
      <c r="AU19" s="198"/>
      <c r="AV19" s="191"/>
    </row>
    <row r="20" spans="2:48" x14ac:dyDescent="0.2">
      <c r="B20" s="138" t="s">
        <v>12</v>
      </c>
      <c r="C20" s="192">
        <f t="shared" si="7"/>
        <v>0</v>
      </c>
      <c r="D20" s="192">
        <f t="shared" si="7"/>
        <v>0</v>
      </c>
      <c r="E20" s="192">
        <f t="shared" si="7"/>
        <v>0</v>
      </c>
      <c r="F20" s="192">
        <f t="shared" si="7"/>
        <v>0</v>
      </c>
      <c r="G20" s="192">
        <f t="shared" si="7"/>
        <v>0</v>
      </c>
      <c r="H20" s="192">
        <f t="shared" si="7"/>
        <v>0</v>
      </c>
      <c r="I20" s="192">
        <f t="shared" si="7"/>
        <v>0</v>
      </c>
      <c r="J20" s="192">
        <f t="shared" si="7"/>
        <v>0.1467895015168805</v>
      </c>
      <c r="K20" s="192">
        <f t="shared" si="7"/>
        <v>0</v>
      </c>
      <c r="L20" s="192">
        <f t="shared" si="7"/>
        <v>0</v>
      </c>
      <c r="M20" s="192">
        <f t="shared" si="8"/>
        <v>0</v>
      </c>
      <c r="N20" s="192">
        <f t="shared" si="8"/>
        <v>0.2408051012749145</v>
      </c>
      <c r="O20" s="192">
        <f t="shared" si="8"/>
        <v>0</v>
      </c>
      <c r="P20" s="192">
        <f t="shared" si="8"/>
        <v>0</v>
      </c>
      <c r="Q20" s="192">
        <f t="shared" si="8"/>
        <v>4.5415999192012311E-3</v>
      </c>
      <c r="R20" s="192">
        <f t="shared" si="8"/>
        <v>0.19123931623931623</v>
      </c>
      <c r="S20" s="192">
        <f t="shared" si="8"/>
        <v>2.3590804702244252E-2</v>
      </c>
      <c r="T20" s="192">
        <f t="shared" si="8"/>
        <v>8.1490982973226531E-2</v>
      </c>
      <c r="U20" s="192">
        <f t="shared" si="8"/>
        <v>0</v>
      </c>
      <c r="V20" s="192">
        <f t="shared" si="8"/>
        <v>0.17535903250189033</v>
      </c>
      <c r="W20" s="192">
        <f t="shared" si="9"/>
        <v>0.25240847784200438</v>
      </c>
      <c r="X20" s="192">
        <f t="shared" si="9"/>
        <v>0.42350332594235135</v>
      </c>
      <c r="Y20" s="192">
        <f t="shared" si="9"/>
        <v>0.33944687045123723</v>
      </c>
      <c r="Z20" s="192">
        <f t="shared" si="9"/>
        <v>0</v>
      </c>
      <c r="AA20" s="192">
        <f t="shared" si="9"/>
        <v>0</v>
      </c>
      <c r="AB20" s="192">
        <f t="shared" si="9"/>
        <v>6.8229258895560682E-2</v>
      </c>
      <c r="AC20" s="192">
        <f t="shared" si="9"/>
        <v>0</v>
      </c>
      <c r="AD20" s="192">
        <f t="shared" si="9"/>
        <v>2.0638298923525582E-2</v>
      </c>
      <c r="AE20" s="192">
        <f t="shared" si="9"/>
        <v>1.1342101050037532E-2</v>
      </c>
      <c r="AF20" s="192">
        <f t="shared" si="9"/>
        <v>0</v>
      </c>
      <c r="AG20" s="192">
        <f t="shared" si="9"/>
        <v>0</v>
      </c>
      <c r="AH20" s="192">
        <f t="shared" si="9"/>
        <v>0</v>
      </c>
      <c r="AJ20" s="165" t="s">
        <v>456</v>
      </c>
      <c r="AK20" s="147">
        <v>267.77999999999997</v>
      </c>
      <c r="AL20" s="189">
        <v>245.96</v>
      </c>
      <c r="AM20" s="196">
        <f>AL20/AK20</f>
        <v>0.91851519904399148</v>
      </c>
      <c r="AN20" s="138" t="s">
        <v>502</v>
      </c>
      <c r="AO20" s="145">
        <v>241.32</v>
      </c>
      <c r="AP20" s="196">
        <f t="shared" si="10"/>
        <v>0.9011875420120995</v>
      </c>
      <c r="AR20">
        <f>AL20-AO20</f>
        <v>4.6400000000000148</v>
      </c>
      <c r="AS20" s="204">
        <f>IF(AR20&gt;0,100%,AL20/AO20)</f>
        <v>1</v>
      </c>
      <c r="AT20" s="198"/>
      <c r="AU20" s="198"/>
      <c r="AV20" s="203">
        <f>IF(AR20&gt;0,AR20/(AK20-AO20),0)</f>
        <v>0.17535903250189033</v>
      </c>
    </row>
    <row r="21" spans="2:48" x14ac:dyDescent="0.2">
      <c r="B21" s="138" t="s">
        <v>13</v>
      </c>
      <c r="C21" s="192">
        <f t="shared" si="7"/>
        <v>0</v>
      </c>
      <c r="D21" s="192">
        <f t="shared" si="7"/>
        <v>0</v>
      </c>
      <c r="E21" s="192">
        <f t="shared" si="7"/>
        <v>0</v>
      </c>
      <c r="F21" s="192">
        <f t="shared" si="7"/>
        <v>0</v>
      </c>
      <c r="G21" s="192">
        <f t="shared" si="7"/>
        <v>0</v>
      </c>
      <c r="H21" s="192">
        <f t="shared" si="7"/>
        <v>0</v>
      </c>
      <c r="I21" s="192">
        <f t="shared" si="7"/>
        <v>0</v>
      </c>
      <c r="J21" s="192">
        <f t="shared" si="7"/>
        <v>0.1467895015168805</v>
      </c>
      <c r="K21" s="192">
        <f t="shared" si="7"/>
        <v>0</v>
      </c>
      <c r="L21" s="192">
        <f t="shared" si="7"/>
        <v>0</v>
      </c>
      <c r="M21" s="192">
        <f t="shared" si="8"/>
        <v>0</v>
      </c>
      <c r="N21" s="192">
        <f t="shared" si="8"/>
        <v>0.2408051012749145</v>
      </c>
      <c r="O21" s="192">
        <f t="shared" si="8"/>
        <v>0</v>
      </c>
      <c r="P21" s="192">
        <f t="shared" si="8"/>
        <v>0</v>
      </c>
      <c r="Q21" s="192">
        <f t="shared" si="8"/>
        <v>4.5415999192012311E-3</v>
      </c>
      <c r="R21" s="192">
        <f t="shared" si="8"/>
        <v>0.19123931623931623</v>
      </c>
      <c r="S21" s="192">
        <f t="shared" si="8"/>
        <v>2.3590804702244252E-2</v>
      </c>
      <c r="T21" s="192">
        <f t="shared" si="8"/>
        <v>8.1490982973226531E-2</v>
      </c>
      <c r="U21" s="192">
        <f t="shared" si="8"/>
        <v>0</v>
      </c>
      <c r="V21" s="192">
        <f t="shared" si="8"/>
        <v>0.17535903250189033</v>
      </c>
      <c r="W21" s="192">
        <f t="shared" si="9"/>
        <v>0.25240847784200438</v>
      </c>
      <c r="X21" s="192">
        <f t="shared" si="9"/>
        <v>0.42350332594235135</v>
      </c>
      <c r="Y21" s="192">
        <f t="shared" si="9"/>
        <v>0.33944687045123723</v>
      </c>
      <c r="Z21" s="192">
        <f t="shared" si="9"/>
        <v>0</v>
      </c>
      <c r="AA21" s="192">
        <f t="shared" si="9"/>
        <v>0</v>
      </c>
      <c r="AB21" s="192">
        <f t="shared" si="9"/>
        <v>6.8229258895560682E-2</v>
      </c>
      <c r="AC21" s="192">
        <f t="shared" si="9"/>
        <v>0</v>
      </c>
      <c r="AD21" s="192">
        <f t="shared" si="9"/>
        <v>2.0638298923525582E-2</v>
      </c>
      <c r="AE21" s="192">
        <f t="shared" si="9"/>
        <v>1.1342101050037532E-2</v>
      </c>
      <c r="AF21" s="192">
        <f t="shared" si="9"/>
        <v>0</v>
      </c>
      <c r="AG21" s="192">
        <f t="shared" si="9"/>
        <v>0</v>
      </c>
      <c r="AH21" s="192">
        <f t="shared" si="9"/>
        <v>0</v>
      </c>
      <c r="AJ21" s="165" t="s">
        <v>438</v>
      </c>
      <c r="AK21" s="147">
        <v>349.52</v>
      </c>
      <c r="AL21" s="189">
        <v>304.14</v>
      </c>
      <c r="AM21" s="196">
        <f>AL21/AK21</f>
        <v>0.87016479743648434</v>
      </c>
      <c r="AN21" s="138" t="s">
        <v>507</v>
      </c>
      <c r="AO21" s="145">
        <v>280.82</v>
      </c>
      <c r="AP21" s="196">
        <f t="shared" si="10"/>
        <v>0.80344472419317925</v>
      </c>
      <c r="AR21">
        <f>AL21-AO21</f>
        <v>23.319999999999993</v>
      </c>
      <c r="AS21" s="204">
        <f>IF(AR21&gt;0,100%,AL21/AO21)</f>
        <v>1</v>
      </c>
      <c r="AT21" s="198"/>
      <c r="AU21" s="198"/>
      <c r="AV21" s="203">
        <f>IF(AR21&gt;0,AR21/(AK21-AO21),0)</f>
        <v>0.33944687045123723</v>
      </c>
    </row>
    <row r="22" spans="2:48" x14ac:dyDescent="0.2">
      <c r="B22" s="138" t="s">
        <v>14</v>
      </c>
      <c r="C22" s="192">
        <f t="shared" si="7"/>
        <v>0</v>
      </c>
      <c r="D22" s="192">
        <f t="shared" si="7"/>
        <v>0</v>
      </c>
      <c r="E22" s="192">
        <f t="shared" si="7"/>
        <v>0</v>
      </c>
      <c r="F22" s="192">
        <f t="shared" si="7"/>
        <v>0</v>
      </c>
      <c r="G22" s="192">
        <f t="shared" si="7"/>
        <v>0</v>
      </c>
      <c r="H22" s="192">
        <f t="shared" si="7"/>
        <v>0</v>
      </c>
      <c r="I22" s="192">
        <f t="shared" si="7"/>
        <v>0</v>
      </c>
      <c r="J22" s="192">
        <f t="shared" si="7"/>
        <v>0.1467895015168805</v>
      </c>
      <c r="K22" s="192">
        <f t="shared" si="7"/>
        <v>0</v>
      </c>
      <c r="L22" s="192">
        <f t="shared" si="7"/>
        <v>0</v>
      </c>
      <c r="M22" s="192">
        <f t="shared" si="8"/>
        <v>0</v>
      </c>
      <c r="N22" s="192">
        <f t="shared" si="8"/>
        <v>0.2408051012749145</v>
      </c>
      <c r="O22" s="192">
        <f t="shared" si="8"/>
        <v>0</v>
      </c>
      <c r="P22" s="192">
        <f t="shared" si="8"/>
        <v>0</v>
      </c>
      <c r="Q22" s="192">
        <f t="shared" si="8"/>
        <v>4.5415999192012311E-3</v>
      </c>
      <c r="R22" s="192">
        <f t="shared" si="8"/>
        <v>0.19123931623931623</v>
      </c>
      <c r="S22" s="192">
        <f t="shared" si="8"/>
        <v>2.3590804702244252E-2</v>
      </c>
      <c r="T22" s="192">
        <f t="shared" si="8"/>
        <v>8.1490982973226531E-2</v>
      </c>
      <c r="U22" s="192">
        <f t="shared" si="8"/>
        <v>0</v>
      </c>
      <c r="V22" s="192">
        <f t="shared" si="8"/>
        <v>0.17535903250189033</v>
      </c>
      <c r="W22" s="192">
        <f t="shared" si="9"/>
        <v>0.25240847784200438</v>
      </c>
      <c r="X22" s="192">
        <f t="shared" si="9"/>
        <v>0.42350332594235135</v>
      </c>
      <c r="Y22" s="192">
        <f t="shared" si="9"/>
        <v>0.33944687045123723</v>
      </c>
      <c r="Z22" s="192">
        <f t="shared" si="9"/>
        <v>0</v>
      </c>
      <c r="AA22" s="192">
        <f t="shared" si="9"/>
        <v>0</v>
      </c>
      <c r="AB22" s="192">
        <f t="shared" si="9"/>
        <v>6.8229258895560682E-2</v>
      </c>
      <c r="AC22" s="192">
        <f t="shared" si="9"/>
        <v>0</v>
      </c>
      <c r="AD22" s="192">
        <f t="shared" si="9"/>
        <v>2.0638298923525582E-2</v>
      </c>
      <c r="AE22" s="192">
        <f t="shared" si="9"/>
        <v>1.1342101050037532E-2</v>
      </c>
      <c r="AF22" s="192">
        <f t="shared" si="9"/>
        <v>0</v>
      </c>
      <c r="AG22" s="192">
        <f t="shared" si="9"/>
        <v>0</v>
      </c>
      <c r="AH22" s="192">
        <f t="shared" si="9"/>
        <v>0</v>
      </c>
      <c r="AJ22" s="165" t="s">
        <v>440</v>
      </c>
      <c r="AK22" s="147">
        <v>3163.41</v>
      </c>
      <c r="AL22" s="189">
        <v>2423.0300000000002</v>
      </c>
      <c r="AM22" s="196">
        <f>AL22/AK22</f>
        <v>0.76595509276382145</v>
      </c>
      <c r="AN22" s="138" t="s">
        <v>507</v>
      </c>
      <c r="AO22" s="145">
        <v>2564.62</v>
      </c>
      <c r="AP22" s="196">
        <f t="shared" si="10"/>
        <v>0.81071375509339605</v>
      </c>
      <c r="AR22">
        <f>AL22-AO22</f>
        <v>-141.58999999999969</v>
      </c>
      <c r="AS22" s="204">
        <f>IF(AR22&gt;0,100%,AL22/AO22)</f>
        <v>0.94479104116789248</v>
      </c>
      <c r="AT22" s="198"/>
      <c r="AU22" s="198"/>
      <c r="AV22" s="203">
        <f>IF(AR22&gt;0,AR22/(AK22-AO22),0)</f>
        <v>0</v>
      </c>
    </row>
    <row r="23" spans="2:48" x14ac:dyDescent="0.2">
      <c r="B23" s="138" t="s">
        <v>15</v>
      </c>
      <c r="C23" s="192">
        <f t="shared" si="7"/>
        <v>0</v>
      </c>
      <c r="D23" s="192">
        <f t="shared" si="7"/>
        <v>0</v>
      </c>
      <c r="E23" s="192">
        <f t="shared" si="7"/>
        <v>0</v>
      </c>
      <c r="F23" s="192">
        <f t="shared" si="7"/>
        <v>0</v>
      </c>
      <c r="G23" s="192">
        <f t="shared" si="7"/>
        <v>0</v>
      </c>
      <c r="H23" s="192">
        <f t="shared" si="7"/>
        <v>0</v>
      </c>
      <c r="I23" s="192">
        <f t="shared" si="7"/>
        <v>0</v>
      </c>
      <c r="J23" s="192">
        <f t="shared" si="7"/>
        <v>0.1467895015168805</v>
      </c>
      <c r="K23" s="192">
        <f t="shared" si="7"/>
        <v>0</v>
      </c>
      <c r="L23" s="192">
        <f t="shared" si="7"/>
        <v>0</v>
      </c>
      <c r="M23" s="192">
        <f t="shared" si="8"/>
        <v>0</v>
      </c>
      <c r="N23" s="192">
        <f t="shared" si="8"/>
        <v>0.2408051012749145</v>
      </c>
      <c r="O23" s="192">
        <f t="shared" si="8"/>
        <v>0</v>
      </c>
      <c r="P23" s="192">
        <f t="shared" si="8"/>
        <v>0</v>
      </c>
      <c r="Q23" s="192">
        <f t="shared" si="8"/>
        <v>4.5415999192012311E-3</v>
      </c>
      <c r="R23" s="192">
        <f t="shared" si="8"/>
        <v>0.19123931623931623</v>
      </c>
      <c r="S23" s="192">
        <f t="shared" si="8"/>
        <v>2.3590804702244252E-2</v>
      </c>
      <c r="T23" s="192">
        <f t="shared" si="8"/>
        <v>8.1490982973226531E-2</v>
      </c>
      <c r="U23" s="192">
        <f t="shared" si="8"/>
        <v>0</v>
      </c>
      <c r="V23" s="192">
        <f t="shared" si="8"/>
        <v>0.17535903250189033</v>
      </c>
      <c r="W23" s="192">
        <f t="shared" si="9"/>
        <v>0.25240847784200438</v>
      </c>
      <c r="X23" s="192">
        <f t="shared" si="9"/>
        <v>0.42350332594235135</v>
      </c>
      <c r="Y23" s="192">
        <f t="shared" si="9"/>
        <v>0.33944687045123723</v>
      </c>
      <c r="Z23" s="192">
        <f t="shared" si="9"/>
        <v>0</v>
      </c>
      <c r="AA23" s="192">
        <f t="shared" si="9"/>
        <v>0</v>
      </c>
      <c r="AB23" s="192">
        <f t="shared" si="9"/>
        <v>6.8229258895560682E-2</v>
      </c>
      <c r="AC23" s="192">
        <f t="shared" si="9"/>
        <v>0</v>
      </c>
      <c r="AD23" s="192">
        <f t="shared" si="9"/>
        <v>2.0638298923525582E-2</v>
      </c>
      <c r="AE23" s="192">
        <f t="shared" si="9"/>
        <v>1.1342101050037532E-2</v>
      </c>
      <c r="AF23" s="192">
        <f t="shared" si="9"/>
        <v>0</v>
      </c>
      <c r="AG23" s="192">
        <f t="shared" si="9"/>
        <v>0</v>
      </c>
      <c r="AH23" s="192">
        <f t="shared" si="9"/>
        <v>0</v>
      </c>
      <c r="AJ23" s="165" t="s">
        <v>423</v>
      </c>
      <c r="AK23" s="147">
        <v>8167.65</v>
      </c>
      <c r="AL23" s="189">
        <v>4377.8599999999997</v>
      </c>
      <c r="AM23" s="196">
        <f>AL23/AK23</f>
        <v>0.53599995102630493</v>
      </c>
      <c r="AN23" s="138" t="s">
        <v>503</v>
      </c>
      <c r="AO23" s="145">
        <v>1814.8</v>
      </c>
      <c r="AP23" s="196">
        <f t="shared" si="10"/>
        <v>0.22219365423346985</v>
      </c>
      <c r="AR23">
        <f>AL23-(AO23+AO24)</f>
        <v>-3734.9700000000003</v>
      </c>
      <c r="AS23" s="204">
        <f>AL23/(AO23+AO24)</f>
        <v>0.53962180891254963</v>
      </c>
      <c r="AT23" s="198"/>
      <c r="AU23" s="198"/>
      <c r="AV23" s="203">
        <f>IF(AR23&gt;0,AR23/(AK23-AO23),0)</f>
        <v>0</v>
      </c>
    </row>
    <row r="24" spans="2:48" x14ac:dyDescent="0.2">
      <c r="B24" s="138" t="s">
        <v>16</v>
      </c>
      <c r="C24" s="192">
        <f t="shared" si="7"/>
        <v>0</v>
      </c>
      <c r="D24" s="192">
        <f t="shared" si="7"/>
        <v>0</v>
      </c>
      <c r="E24" s="192">
        <f t="shared" si="7"/>
        <v>0</v>
      </c>
      <c r="F24" s="192">
        <f t="shared" si="7"/>
        <v>0</v>
      </c>
      <c r="G24" s="192">
        <f t="shared" si="7"/>
        <v>0</v>
      </c>
      <c r="H24" s="192">
        <f t="shared" si="7"/>
        <v>0</v>
      </c>
      <c r="I24" s="192">
        <f t="shared" si="7"/>
        <v>0</v>
      </c>
      <c r="J24" s="192">
        <f t="shared" si="7"/>
        <v>0.1467895015168805</v>
      </c>
      <c r="K24" s="192">
        <f t="shared" si="7"/>
        <v>0</v>
      </c>
      <c r="L24" s="192">
        <f t="shared" si="7"/>
        <v>0</v>
      </c>
      <c r="M24" s="192">
        <f t="shared" si="8"/>
        <v>0</v>
      </c>
      <c r="N24" s="192">
        <f t="shared" si="8"/>
        <v>0.2408051012749145</v>
      </c>
      <c r="O24" s="192">
        <f t="shared" si="8"/>
        <v>0</v>
      </c>
      <c r="P24" s="192">
        <f t="shared" si="8"/>
        <v>0</v>
      </c>
      <c r="Q24" s="192">
        <f t="shared" si="8"/>
        <v>4.5415999192012311E-3</v>
      </c>
      <c r="R24" s="192">
        <f t="shared" si="8"/>
        <v>0.19123931623931623</v>
      </c>
      <c r="S24" s="192">
        <f t="shared" si="8"/>
        <v>2.3590804702244252E-2</v>
      </c>
      <c r="T24" s="192">
        <f t="shared" si="8"/>
        <v>8.1490982973226531E-2</v>
      </c>
      <c r="U24" s="192">
        <f t="shared" si="8"/>
        <v>0</v>
      </c>
      <c r="V24" s="192">
        <f t="shared" si="8"/>
        <v>0.17535903250189033</v>
      </c>
      <c r="W24" s="192">
        <f t="shared" si="9"/>
        <v>0.25240847784200438</v>
      </c>
      <c r="X24" s="192">
        <f t="shared" si="9"/>
        <v>0.42350332594235135</v>
      </c>
      <c r="Y24" s="192">
        <f t="shared" si="9"/>
        <v>0.33944687045123723</v>
      </c>
      <c r="Z24" s="192">
        <f t="shared" si="9"/>
        <v>0</v>
      </c>
      <c r="AA24" s="192">
        <f t="shared" si="9"/>
        <v>0</v>
      </c>
      <c r="AB24" s="192">
        <f t="shared" si="9"/>
        <v>6.8229258895560682E-2</v>
      </c>
      <c r="AC24" s="192">
        <f t="shared" si="9"/>
        <v>0</v>
      </c>
      <c r="AD24" s="192">
        <f t="shared" si="9"/>
        <v>2.0638298923525582E-2</v>
      </c>
      <c r="AE24" s="192">
        <f t="shared" si="9"/>
        <v>1.1342101050037532E-2</v>
      </c>
      <c r="AF24" s="192">
        <f t="shared" si="9"/>
        <v>0</v>
      </c>
      <c r="AG24" s="192">
        <f t="shared" si="9"/>
        <v>0</v>
      </c>
      <c r="AH24" s="192">
        <f t="shared" si="9"/>
        <v>0</v>
      </c>
      <c r="AN24" s="138" t="s">
        <v>502</v>
      </c>
      <c r="AO24" s="145">
        <v>6298.03</v>
      </c>
      <c r="AP24" s="196">
        <f>AO24/AK23</f>
        <v>0.77109450086622222</v>
      </c>
      <c r="AS24" s="204">
        <f>AS23</f>
        <v>0.53962180891254963</v>
      </c>
      <c r="AT24" s="198"/>
      <c r="AU24" s="198"/>
      <c r="AV24" s="198"/>
    </row>
    <row r="25" spans="2:48" x14ac:dyDescent="0.2">
      <c r="B25" s="138" t="s">
        <v>17</v>
      </c>
      <c r="C25" s="192">
        <f t="shared" si="7"/>
        <v>0</v>
      </c>
      <c r="D25" s="192">
        <f t="shared" si="7"/>
        <v>0</v>
      </c>
      <c r="E25" s="192">
        <f t="shared" si="7"/>
        <v>0</v>
      </c>
      <c r="F25" s="192">
        <f t="shared" si="7"/>
        <v>0</v>
      </c>
      <c r="G25" s="192">
        <f t="shared" si="7"/>
        <v>0</v>
      </c>
      <c r="H25" s="192">
        <f t="shared" si="7"/>
        <v>0</v>
      </c>
      <c r="I25" s="192">
        <f t="shared" si="7"/>
        <v>0</v>
      </c>
      <c r="J25" s="192">
        <f t="shared" si="7"/>
        <v>0.1467895015168805</v>
      </c>
      <c r="K25" s="192">
        <f t="shared" si="7"/>
        <v>0</v>
      </c>
      <c r="L25" s="192">
        <f t="shared" si="7"/>
        <v>0</v>
      </c>
      <c r="M25" s="192">
        <f t="shared" si="8"/>
        <v>0</v>
      </c>
      <c r="N25" s="192">
        <f t="shared" si="8"/>
        <v>0.2408051012749145</v>
      </c>
      <c r="O25" s="192">
        <f t="shared" si="8"/>
        <v>0</v>
      </c>
      <c r="P25" s="192">
        <f t="shared" si="8"/>
        <v>0</v>
      </c>
      <c r="Q25" s="192">
        <f t="shared" si="8"/>
        <v>4.5415999192012311E-3</v>
      </c>
      <c r="R25" s="192">
        <f t="shared" si="8"/>
        <v>0.19123931623931623</v>
      </c>
      <c r="S25" s="192">
        <f t="shared" si="8"/>
        <v>2.3590804702244252E-2</v>
      </c>
      <c r="T25" s="192">
        <f t="shared" si="8"/>
        <v>8.1490982973226531E-2</v>
      </c>
      <c r="U25" s="192">
        <f t="shared" si="8"/>
        <v>0</v>
      </c>
      <c r="V25" s="192">
        <f t="shared" si="8"/>
        <v>0.17535903250189033</v>
      </c>
      <c r="W25" s="192">
        <f t="shared" si="9"/>
        <v>0.25240847784200438</v>
      </c>
      <c r="X25" s="192">
        <f t="shared" si="9"/>
        <v>0.42350332594235135</v>
      </c>
      <c r="Y25" s="192">
        <f t="shared" si="9"/>
        <v>0.33944687045123723</v>
      </c>
      <c r="Z25" s="192">
        <f t="shared" si="9"/>
        <v>0</v>
      </c>
      <c r="AA25" s="192">
        <f t="shared" si="9"/>
        <v>0</v>
      </c>
      <c r="AB25" s="192">
        <f t="shared" si="9"/>
        <v>6.8229258895560682E-2</v>
      </c>
      <c r="AC25" s="192">
        <f t="shared" si="9"/>
        <v>0</v>
      </c>
      <c r="AD25" s="192">
        <f t="shared" si="9"/>
        <v>2.0638298923525582E-2</v>
      </c>
      <c r="AE25" s="192">
        <f t="shared" si="9"/>
        <v>1.1342101050037532E-2</v>
      </c>
      <c r="AF25" s="192">
        <f t="shared" si="9"/>
        <v>0</v>
      </c>
      <c r="AG25" s="192">
        <f t="shared" si="9"/>
        <v>0</v>
      </c>
      <c r="AH25" s="192">
        <f t="shared" si="9"/>
        <v>0</v>
      </c>
      <c r="AJ25" s="41" t="s">
        <v>617</v>
      </c>
    </row>
    <row r="26" spans="2:48" x14ac:dyDescent="0.2">
      <c r="B26" s="138" t="s">
        <v>18</v>
      </c>
      <c r="C26" s="192">
        <f t="shared" si="7"/>
        <v>0</v>
      </c>
      <c r="D26" s="192">
        <f t="shared" si="7"/>
        <v>0</v>
      </c>
      <c r="E26" s="192">
        <f t="shared" si="7"/>
        <v>0</v>
      </c>
      <c r="F26" s="192">
        <f t="shared" si="7"/>
        <v>0</v>
      </c>
      <c r="G26" s="192">
        <f t="shared" si="7"/>
        <v>0</v>
      </c>
      <c r="H26" s="192">
        <f t="shared" si="7"/>
        <v>0</v>
      </c>
      <c r="I26" s="192">
        <f t="shared" si="7"/>
        <v>0</v>
      </c>
      <c r="J26" s="192">
        <f t="shared" si="7"/>
        <v>0.1467895015168805</v>
      </c>
      <c r="K26" s="192">
        <f t="shared" si="7"/>
        <v>0</v>
      </c>
      <c r="L26" s="192">
        <f t="shared" si="7"/>
        <v>0</v>
      </c>
      <c r="M26" s="192">
        <f t="shared" si="8"/>
        <v>0</v>
      </c>
      <c r="N26" s="192">
        <f t="shared" si="8"/>
        <v>0.2408051012749145</v>
      </c>
      <c r="O26" s="192">
        <f t="shared" si="8"/>
        <v>0</v>
      </c>
      <c r="P26" s="192">
        <f t="shared" si="8"/>
        <v>0</v>
      </c>
      <c r="Q26" s="192">
        <f t="shared" si="8"/>
        <v>4.5415999192012311E-3</v>
      </c>
      <c r="R26" s="192">
        <f t="shared" si="8"/>
        <v>0.19123931623931623</v>
      </c>
      <c r="S26" s="192">
        <f t="shared" si="8"/>
        <v>2.3590804702244252E-2</v>
      </c>
      <c r="T26" s="192">
        <f t="shared" si="8"/>
        <v>8.1490982973226531E-2</v>
      </c>
      <c r="U26" s="192">
        <f t="shared" si="8"/>
        <v>0</v>
      </c>
      <c r="V26" s="192">
        <f t="shared" si="8"/>
        <v>0.17535903250189033</v>
      </c>
      <c r="W26" s="192">
        <f t="shared" si="9"/>
        <v>0.25240847784200438</v>
      </c>
      <c r="X26" s="192">
        <f t="shared" si="9"/>
        <v>0.42350332594235135</v>
      </c>
      <c r="Y26" s="192">
        <f t="shared" si="9"/>
        <v>0.33944687045123723</v>
      </c>
      <c r="Z26" s="192">
        <f t="shared" si="9"/>
        <v>0</v>
      </c>
      <c r="AA26" s="192">
        <f t="shared" si="9"/>
        <v>0</v>
      </c>
      <c r="AB26" s="192">
        <f t="shared" si="9"/>
        <v>6.8229258895560682E-2</v>
      </c>
      <c r="AC26" s="192">
        <f t="shared" si="9"/>
        <v>0</v>
      </c>
      <c r="AD26" s="192">
        <f t="shared" si="9"/>
        <v>2.0638298923525582E-2</v>
      </c>
      <c r="AE26" s="192">
        <f t="shared" si="9"/>
        <v>1.1342101050037532E-2</v>
      </c>
      <c r="AF26" s="192">
        <f t="shared" si="9"/>
        <v>0</v>
      </c>
      <c r="AG26" s="192">
        <f t="shared" si="9"/>
        <v>0</v>
      </c>
      <c r="AH26" s="192">
        <f t="shared" si="9"/>
        <v>0</v>
      </c>
    </row>
    <row r="27" spans="2:48" x14ac:dyDescent="0.2">
      <c r="B27" s="138" t="s">
        <v>19</v>
      </c>
      <c r="C27" s="192">
        <f t="shared" si="7"/>
        <v>0</v>
      </c>
      <c r="D27" s="192">
        <f t="shared" si="7"/>
        <v>0</v>
      </c>
      <c r="E27" s="192">
        <f t="shared" si="7"/>
        <v>0</v>
      </c>
      <c r="F27" s="192">
        <f t="shared" si="7"/>
        <v>0</v>
      </c>
      <c r="G27" s="192">
        <f t="shared" si="7"/>
        <v>0</v>
      </c>
      <c r="H27" s="192">
        <f t="shared" si="7"/>
        <v>0</v>
      </c>
      <c r="I27" s="192">
        <f t="shared" si="7"/>
        <v>0</v>
      </c>
      <c r="J27" s="192">
        <f t="shared" si="7"/>
        <v>0.1467895015168805</v>
      </c>
      <c r="K27" s="192">
        <f t="shared" si="7"/>
        <v>0</v>
      </c>
      <c r="L27" s="192">
        <f t="shared" si="7"/>
        <v>0</v>
      </c>
      <c r="M27" s="192">
        <f t="shared" si="8"/>
        <v>0</v>
      </c>
      <c r="N27" s="192">
        <f t="shared" si="8"/>
        <v>0.2408051012749145</v>
      </c>
      <c r="O27" s="192">
        <f t="shared" si="8"/>
        <v>0</v>
      </c>
      <c r="P27" s="192">
        <f t="shared" si="8"/>
        <v>0</v>
      </c>
      <c r="Q27" s="192">
        <f t="shared" si="8"/>
        <v>4.5415999192012311E-3</v>
      </c>
      <c r="R27" s="192">
        <f t="shared" si="8"/>
        <v>0.19123931623931623</v>
      </c>
      <c r="S27" s="192">
        <f t="shared" si="8"/>
        <v>2.3590804702244252E-2</v>
      </c>
      <c r="T27" s="192">
        <f t="shared" si="8"/>
        <v>8.1490982973226531E-2</v>
      </c>
      <c r="U27" s="192">
        <f t="shared" si="8"/>
        <v>0</v>
      </c>
      <c r="V27" s="192">
        <f t="shared" si="8"/>
        <v>0.17535903250189033</v>
      </c>
      <c r="W27" s="192">
        <f t="shared" si="9"/>
        <v>0.25240847784200438</v>
      </c>
      <c r="X27" s="192">
        <f t="shared" si="9"/>
        <v>0.42350332594235135</v>
      </c>
      <c r="Y27" s="192">
        <f t="shared" si="9"/>
        <v>0.33944687045123723</v>
      </c>
      <c r="Z27" s="192">
        <f t="shared" si="9"/>
        <v>0</v>
      </c>
      <c r="AA27" s="192">
        <f t="shared" si="9"/>
        <v>0</v>
      </c>
      <c r="AB27" s="192">
        <f t="shared" si="9"/>
        <v>6.8229258895560682E-2</v>
      </c>
      <c r="AC27" s="192">
        <f t="shared" si="9"/>
        <v>0</v>
      </c>
      <c r="AD27" s="192">
        <f t="shared" si="9"/>
        <v>2.0638298923525582E-2</v>
      </c>
      <c r="AE27" s="192">
        <f t="shared" si="9"/>
        <v>1.1342101050037532E-2</v>
      </c>
      <c r="AF27" s="192">
        <f t="shared" si="9"/>
        <v>0</v>
      </c>
      <c r="AG27" s="192">
        <f t="shared" si="9"/>
        <v>0</v>
      </c>
      <c r="AH27" s="192">
        <f t="shared" si="9"/>
        <v>0</v>
      </c>
      <c r="AJ27" s="165" t="s">
        <v>443</v>
      </c>
      <c r="AK27" s="147">
        <v>160.38</v>
      </c>
      <c r="AL27" s="189">
        <v>2.4700000000000002</v>
      </c>
      <c r="AM27" s="191">
        <f>AL27/AK27</f>
        <v>1.5400922808330218E-2</v>
      </c>
      <c r="AN27" t="s">
        <v>1</v>
      </c>
      <c r="AO27" s="145">
        <v>8.7899999999999991</v>
      </c>
      <c r="AP27" s="191">
        <v>0.20267791447648301</v>
      </c>
      <c r="AQ27" s="202">
        <f>AO27*AP27</f>
        <v>1.7815388682482856</v>
      </c>
      <c r="AR27" s="202">
        <f>AL27-AQ27</f>
        <v>0.68846113175171464</v>
      </c>
      <c r="AS27" s="204">
        <f>AP27</f>
        <v>0.20267791447648301</v>
      </c>
      <c r="AV27" s="203">
        <f>AR27/(AK27-AO27)</f>
        <v>4.5415999192012311E-3</v>
      </c>
    </row>
    <row r="28" spans="2:48" x14ac:dyDescent="0.2">
      <c r="B28" s="138" t="s">
        <v>20</v>
      </c>
      <c r="C28" s="192">
        <f t="shared" si="7"/>
        <v>0</v>
      </c>
      <c r="D28" s="192">
        <f t="shared" si="7"/>
        <v>0</v>
      </c>
      <c r="E28" s="192">
        <f t="shared" si="7"/>
        <v>0</v>
      </c>
      <c r="F28" s="192">
        <f t="shared" si="7"/>
        <v>0</v>
      </c>
      <c r="G28" s="192">
        <f t="shared" si="7"/>
        <v>0</v>
      </c>
      <c r="H28" s="192">
        <f t="shared" si="7"/>
        <v>0</v>
      </c>
      <c r="I28" s="192">
        <f t="shared" si="7"/>
        <v>0</v>
      </c>
      <c r="J28" s="192">
        <f t="shared" si="7"/>
        <v>0.1467895015168805</v>
      </c>
      <c r="K28" s="192">
        <f t="shared" si="7"/>
        <v>0</v>
      </c>
      <c r="L28" s="192">
        <f t="shared" si="7"/>
        <v>0</v>
      </c>
      <c r="M28" s="192">
        <f t="shared" si="8"/>
        <v>0</v>
      </c>
      <c r="N28" s="192">
        <f t="shared" si="8"/>
        <v>0.2408051012749145</v>
      </c>
      <c r="O28" s="192">
        <f t="shared" si="8"/>
        <v>0</v>
      </c>
      <c r="P28" s="192">
        <f t="shared" si="8"/>
        <v>0</v>
      </c>
      <c r="Q28" s="192">
        <f t="shared" si="8"/>
        <v>4.5415999192012311E-3</v>
      </c>
      <c r="R28" s="192">
        <f t="shared" si="8"/>
        <v>0.19123931623931623</v>
      </c>
      <c r="S28" s="192">
        <f t="shared" si="8"/>
        <v>2.3590804702244252E-2</v>
      </c>
      <c r="T28" s="192">
        <f t="shared" si="8"/>
        <v>8.1490982973226531E-2</v>
      </c>
      <c r="U28" s="192">
        <f t="shared" si="8"/>
        <v>0</v>
      </c>
      <c r="V28" s="192">
        <f t="shared" si="8"/>
        <v>0.17535903250189033</v>
      </c>
      <c r="W28" s="192">
        <f t="shared" si="9"/>
        <v>0.25240847784200438</v>
      </c>
      <c r="X28" s="192">
        <f t="shared" si="9"/>
        <v>0.42350332594235135</v>
      </c>
      <c r="Y28" s="192">
        <f t="shared" si="9"/>
        <v>0.33944687045123723</v>
      </c>
      <c r="Z28" s="192">
        <f t="shared" si="9"/>
        <v>0</v>
      </c>
      <c r="AA28" s="192">
        <f t="shared" si="9"/>
        <v>0</v>
      </c>
      <c r="AB28" s="192">
        <f t="shared" si="9"/>
        <v>6.8229258895560682E-2</v>
      </c>
      <c r="AC28" s="192">
        <f t="shared" si="9"/>
        <v>0</v>
      </c>
      <c r="AD28" s="192">
        <f t="shared" si="9"/>
        <v>2.0638298923525582E-2</v>
      </c>
      <c r="AE28" s="192">
        <f t="shared" si="9"/>
        <v>1.1342101050037532E-2</v>
      </c>
      <c r="AF28" s="192">
        <f t="shared" si="9"/>
        <v>0</v>
      </c>
      <c r="AG28" s="192">
        <f t="shared" si="9"/>
        <v>0</v>
      </c>
      <c r="AH28" s="192">
        <f t="shared" si="9"/>
        <v>0</v>
      </c>
      <c r="AJ28" s="165" t="s">
        <v>460</v>
      </c>
      <c r="AK28" s="147">
        <v>2496.33</v>
      </c>
      <c r="AL28" s="189">
        <v>866.76</v>
      </c>
      <c r="AM28" s="191">
        <f>AL28/AK28</f>
        <v>0.34721370972587762</v>
      </c>
      <c r="AN28" t="s">
        <v>1</v>
      </c>
      <c r="AO28" s="145">
        <v>840.3</v>
      </c>
      <c r="AP28" s="191">
        <f>(AL28-(AO29*AP29))/AO28</f>
        <v>0.12727597286683334</v>
      </c>
      <c r="AQ28" s="202">
        <f t="shared" ref="AQ28:AQ34" si="11">AO28*AP28</f>
        <v>106.95000000000005</v>
      </c>
      <c r="AR28" s="202">
        <v>0</v>
      </c>
      <c r="AS28" s="204">
        <f t="shared" ref="AS28:AS34" si="12">AP28</f>
        <v>0.12727597286683334</v>
      </c>
      <c r="AV28" s="203">
        <f t="shared" ref="AV28:AV34" si="13">AR28/(AK28-AO28)</f>
        <v>0</v>
      </c>
    </row>
    <row r="29" spans="2:48" x14ac:dyDescent="0.2">
      <c r="B29" s="138" t="s">
        <v>21</v>
      </c>
      <c r="C29" s="192">
        <f t="shared" ref="C29:C51" si="14">IFERROR(VLOOKUP(C$3,$AJ$4:$AV$94,13,FALSE),0)</f>
        <v>0</v>
      </c>
      <c r="D29" s="205">
        <f>AS68</f>
        <v>0.88331744093067133</v>
      </c>
      <c r="E29" s="192">
        <f t="shared" ref="E29:F33" si="15">IFERROR(VLOOKUP(E$3,$AJ$4:$AV$94,13,FALSE),0)</f>
        <v>0</v>
      </c>
      <c r="F29" s="192">
        <f t="shared" si="15"/>
        <v>0</v>
      </c>
      <c r="G29" s="205">
        <f>AS65</f>
        <v>0.69404207078977231</v>
      </c>
      <c r="H29" s="192">
        <f t="shared" ref="H29:Q29" si="16">IFERROR(VLOOKUP(H$3,$AJ$4:$AV$94,13,FALSE),0)</f>
        <v>0</v>
      </c>
      <c r="I29" s="192">
        <f t="shared" si="16"/>
        <v>0</v>
      </c>
      <c r="J29" s="192">
        <f t="shared" si="16"/>
        <v>0.1467895015168805</v>
      </c>
      <c r="K29" s="192">
        <f t="shared" si="16"/>
        <v>0</v>
      </c>
      <c r="L29" s="192">
        <f t="shared" si="16"/>
        <v>0</v>
      </c>
      <c r="M29" s="192">
        <f t="shared" si="16"/>
        <v>0</v>
      </c>
      <c r="N29" s="192">
        <f t="shared" si="16"/>
        <v>0.2408051012749145</v>
      </c>
      <c r="O29" s="192">
        <f t="shared" si="16"/>
        <v>0</v>
      </c>
      <c r="P29" s="192">
        <f t="shared" si="16"/>
        <v>0</v>
      </c>
      <c r="Q29" s="192">
        <f t="shared" si="16"/>
        <v>4.5415999192012311E-3</v>
      </c>
      <c r="R29" s="205">
        <f>AS30</f>
        <v>1</v>
      </c>
      <c r="S29" s="192">
        <f>IFERROR(VLOOKUP(S$3,$AJ$4:$AV$94,13,FALSE),0)</f>
        <v>2.3590804702244252E-2</v>
      </c>
      <c r="T29" s="192">
        <f>IFERROR(VLOOKUP(T$3,$AJ$4:$AV$94,13,FALSE),0)</f>
        <v>8.1490982973226531E-2</v>
      </c>
      <c r="U29" s="205">
        <f>AS18</f>
        <v>0.95267269157810175</v>
      </c>
      <c r="V29" s="192">
        <f t="shared" ref="V29:V51" si="17">IFERROR(VLOOKUP(V$3,$AJ$4:$AV$94,13,FALSE),0)</f>
        <v>0.17535903250189033</v>
      </c>
      <c r="W29" s="205">
        <f>AS16</f>
        <v>1</v>
      </c>
      <c r="X29" s="205">
        <f>AS17</f>
        <v>1</v>
      </c>
      <c r="Y29" s="192">
        <f t="shared" ref="Y29:Z33" si="18">IFERROR(VLOOKUP(Y$3,$AJ$4:$AV$94,13,FALSE),0)</f>
        <v>0.33944687045123723</v>
      </c>
      <c r="Z29" s="192">
        <f t="shared" si="18"/>
        <v>0</v>
      </c>
      <c r="AA29" s="205">
        <f>AS29</f>
        <v>0.5</v>
      </c>
      <c r="AB29" s="192">
        <f t="shared" ref="AB29:AB51" si="19">IFERROR(VLOOKUP(AB$3,$AJ$4:$AV$94,13,FALSE),0)</f>
        <v>6.8229258895560682E-2</v>
      </c>
      <c r="AC29" s="205">
        <f>AS23</f>
        <v>0.53962180891254963</v>
      </c>
      <c r="AD29" s="192">
        <f>IFERROR(VLOOKUP(AD$3,$AJ$4:$AV$94,13,FALSE),0)</f>
        <v>2.0638298923525582E-2</v>
      </c>
      <c r="AE29" s="192">
        <f>AS33</f>
        <v>0.15617194903909501</v>
      </c>
      <c r="AF29" s="192">
        <f t="shared" ref="AF29:AH51" si="20">IFERROR(VLOOKUP(AF$3,$AJ$4:$AV$94,13,FALSE),0)</f>
        <v>0</v>
      </c>
      <c r="AG29" s="192">
        <f t="shared" si="20"/>
        <v>0</v>
      </c>
      <c r="AH29" s="192">
        <f t="shared" si="20"/>
        <v>0</v>
      </c>
      <c r="AN29" t="s">
        <v>611</v>
      </c>
      <c r="AO29" s="145">
        <v>1519.62</v>
      </c>
      <c r="AP29" s="191">
        <v>0.5</v>
      </c>
      <c r="AQ29" s="202">
        <f t="shared" si="11"/>
        <v>759.81</v>
      </c>
      <c r="AR29" s="202">
        <v>0</v>
      </c>
      <c r="AS29" s="204">
        <f>AP29</f>
        <v>0.5</v>
      </c>
      <c r="AV29" s="191"/>
    </row>
    <row r="30" spans="2:48" x14ac:dyDescent="0.2">
      <c r="B30" s="199" t="s">
        <v>1</v>
      </c>
      <c r="C30" s="192">
        <f t="shared" si="14"/>
        <v>0</v>
      </c>
      <c r="D30" s="205">
        <f>AS67</f>
        <v>0.88331744093067133</v>
      </c>
      <c r="E30" s="192">
        <f t="shared" si="15"/>
        <v>0</v>
      </c>
      <c r="F30" s="192">
        <f t="shared" si="15"/>
        <v>0</v>
      </c>
      <c r="G30" s="205">
        <f>AS66</f>
        <v>0.69404207078977231</v>
      </c>
      <c r="H30" s="192">
        <f t="shared" ref="H30:H51" si="21">IFERROR(VLOOKUP(H$3,$AJ$4:$AV$94,13,FALSE),0)</f>
        <v>0</v>
      </c>
      <c r="I30" s="205">
        <f>AS64</f>
        <v>0.44786129844283412</v>
      </c>
      <c r="J30" s="192">
        <f t="shared" ref="J30:M51" si="22">IFERROR(VLOOKUP(J$3,$AJ$4:$AV$94,13,FALSE),0)</f>
        <v>0.1467895015168805</v>
      </c>
      <c r="K30" s="192">
        <f t="shared" si="22"/>
        <v>0</v>
      </c>
      <c r="L30" s="192">
        <f t="shared" si="22"/>
        <v>0</v>
      </c>
      <c r="M30" s="192">
        <f t="shared" si="22"/>
        <v>0</v>
      </c>
      <c r="N30" s="205">
        <f>AS32</f>
        <v>0.476671612887616</v>
      </c>
      <c r="O30" s="192">
        <f t="shared" ref="O30:P51" si="23">IFERROR(VLOOKUP(O$3,$AJ$4:$AV$94,13,FALSE),0)</f>
        <v>0</v>
      </c>
      <c r="P30" s="192">
        <f t="shared" si="23"/>
        <v>0</v>
      </c>
      <c r="Q30" s="205">
        <f>AS27</f>
        <v>0.20267791447648301</v>
      </c>
      <c r="R30" s="192">
        <f t="shared" ref="R30:S51" si="24">IFERROR(VLOOKUP(R$3,$AJ$4:$AV$94,13,FALSE),0)</f>
        <v>0.19123931623931623</v>
      </c>
      <c r="S30" s="192">
        <f t="shared" si="24"/>
        <v>2.3590804702244252E-2</v>
      </c>
      <c r="T30" s="205">
        <f>AS31</f>
        <v>0.72591157188882005</v>
      </c>
      <c r="U30" s="205">
        <f>AS19</f>
        <v>0.95267269157810175</v>
      </c>
      <c r="V30" s="192">
        <f t="shared" si="17"/>
        <v>0.17535903250189033</v>
      </c>
      <c r="W30" s="192">
        <f t="shared" ref="W30:X51" si="25">IFERROR(VLOOKUP(W$3,$AJ$4:$AV$94,13,FALSE),0)</f>
        <v>0.25240847784200438</v>
      </c>
      <c r="X30" s="192">
        <f t="shared" si="25"/>
        <v>0.42350332594235135</v>
      </c>
      <c r="Y30" s="192">
        <f t="shared" si="18"/>
        <v>0.33944687045123723</v>
      </c>
      <c r="Z30" s="192">
        <f t="shared" si="18"/>
        <v>0</v>
      </c>
      <c r="AA30" s="205">
        <f>AS28</f>
        <v>0.12727597286683334</v>
      </c>
      <c r="AB30" s="192">
        <f t="shared" si="19"/>
        <v>6.8229258895560682E-2</v>
      </c>
      <c r="AC30" s="205">
        <f>AS24</f>
        <v>0.53962180891254963</v>
      </c>
      <c r="AD30" s="192">
        <f>AS34</f>
        <v>0.421067212573279</v>
      </c>
      <c r="AE30" s="192">
        <f t="shared" ref="AE30:AE51" si="26">IFERROR(VLOOKUP(AE$3,$AJ$4:$AV$94,13,FALSE),0)</f>
        <v>1.1342101050037532E-2</v>
      </c>
      <c r="AF30" s="192">
        <f t="shared" si="20"/>
        <v>0</v>
      </c>
      <c r="AG30" s="192">
        <f t="shared" si="20"/>
        <v>0</v>
      </c>
      <c r="AH30" s="192">
        <f t="shared" si="20"/>
        <v>0</v>
      </c>
      <c r="AJ30" s="165" t="s">
        <v>426</v>
      </c>
      <c r="AK30" s="147">
        <v>9.39</v>
      </c>
      <c r="AL30" s="189">
        <v>1.82</v>
      </c>
      <c r="AM30" s="191">
        <f>AL30/AK30</f>
        <v>0.19382321618743342</v>
      </c>
      <c r="AN30" t="s">
        <v>611</v>
      </c>
      <c r="AO30" s="145">
        <v>0.03</v>
      </c>
      <c r="AP30" s="191">
        <v>1</v>
      </c>
      <c r="AQ30" s="202">
        <f t="shared" si="11"/>
        <v>0.03</v>
      </c>
      <c r="AR30" s="202">
        <f>AL30-AQ30</f>
        <v>1.79</v>
      </c>
      <c r="AS30" s="204">
        <f t="shared" si="12"/>
        <v>1</v>
      </c>
      <c r="AV30" s="203">
        <f t="shared" si="13"/>
        <v>0.19123931623931623</v>
      </c>
    </row>
    <row r="31" spans="2:48" x14ac:dyDescent="0.2">
      <c r="B31" s="138" t="s">
        <v>22</v>
      </c>
      <c r="C31" s="192">
        <f t="shared" si="14"/>
        <v>0</v>
      </c>
      <c r="D31" s="192">
        <f t="shared" ref="D31:D51" si="27">IFERROR(VLOOKUP(D$3,$AJ$4:$AV$94,13,FALSE),0)</f>
        <v>0</v>
      </c>
      <c r="E31" s="192">
        <f t="shared" si="15"/>
        <v>0</v>
      </c>
      <c r="F31" s="192">
        <f t="shared" si="15"/>
        <v>0</v>
      </c>
      <c r="G31" s="192">
        <f t="shared" ref="G31:G51" si="28">IFERROR(VLOOKUP(G$3,$AJ$4:$AV$94,13,FALSE),0)</f>
        <v>0</v>
      </c>
      <c r="H31" s="192">
        <f t="shared" si="21"/>
        <v>0</v>
      </c>
      <c r="I31" s="192">
        <f t="shared" ref="I31:I51" si="29">IFERROR(VLOOKUP(I$3,$AJ$4:$AV$94,13,FALSE),0)</f>
        <v>0</v>
      </c>
      <c r="J31" s="192">
        <f t="shared" si="22"/>
        <v>0.1467895015168805</v>
      </c>
      <c r="K31" s="192">
        <f t="shared" si="22"/>
        <v>0</v>
      </c>
      <c r="L31" s="192">
        <f t="shared" si="22"/>
        <v>0</v>
      </c>
      <c r="M31" s="192">
        <f t="shared" si="22"/>
        <v>0</v>
      </c>
      <c r="N31" s="192">
        <f t="shared" ref="N31:N51" si="30">IFERROR(VLOOKUP(N$3,$AJ$4:$AV$94,13,FALSE),0)</f>
        <v>0.2408051012749145</v>
      </c>
      <c r="O31" s="192">
        <f t="shared" si="23"/>
        <v>0</v>
      </c>
      <c r="P31" s="192">
        <f t="shared" si="23"/>
        <v>0</v>
      </c>
      <c r="Q31" s="192">
        <f t="shared" ref="Q31:Q51" si="31">IFERROR(VLOOKUP(Q$3,$AJ$4:$AV$94,13,FALSE),0)</f>
        <v>4.5415999192012311E-3</v>
      </c>
      <c r="R31" s="192">
        <f t="shared" si="24"/>
        <v>0.19123931623931623</v>
      </c>
      <c r="S31" s="192">
        <f t="shared" si="24"/>
        <v>2.3590804702244252E-2</v>
      </c>
      <c r="T31" s="192">
        <f t="shared" ref="T31:U51" si="32">IFERROR(VLOOKUP(T$3,$AJ$4:$AV$94,13,FALSE),0)</f>
        <v>8.1490982973226531E-2</v>
      </c>
      <c r="U31" s="192">
        <f t="shared" si="32"/>
        <v>0</v>
      </c>
      <c r="V31" s="192">
        <f t="shared" si="17"/>
        <v>0.17535903250189033</v>
      </c>
      <c r="W31" s="192">
        <f t="shared" si="25"/>
        <v>0.25240847784200438</v>
      </c>
      <c r="X31" s="192">
        <f t="shared" si="25"/>
        <v>0.42350332594235135</v>
      </c>
      <c r="Y31" s="192">
        <f t="shared" si="18"/>
        <v>0.33944687045123723</v>
      </c>
      <c r="Z31" s="192">
        <f t="shared" si="18"/>
        <v>0</v>
      </c>
      <c r="AA31" s="192">
        <f t="shared" ref="AA31:AA51" si="33">IFERROR(VLOOKUP(AA$3,$AJ$4:$AV$94,13,FALSE),0)</f>
        <v>0</v>
      </c>
      <c r="AB31" s="192">
        <f t="shared" si="19"/>
        <v>6.8229258895560682E-2</v>
      </c>
      <c r="AC31" s="192">
        <f t="shared" ref="AC31:AD51" si="34">IFERROR(VLOOKUP(AC$3,$AJ$4:$AV$94,13,FALSE),0)</f>
        <v>0</v>
      </c>
      <c r="AD31" s="192">
        <f t="shared" si="34"/>
        <v>2.0638298923525582E-2</v>
      </c>
      <c r="AE31" s="192">
        <f t="shared" si="26"/>
        <v>1.1342101050037532E-2</v>
      </c>
      <c r="AF31" s="192">
        <f t="shared" si="20"/>
        <v>0</v>
      </c>
      <c r="AG31" s="192">
        <f t="shared" si="20"/>
        <v>0</v>
      </c>
      <c r="AH31" s="192">
        <f t="shared" si="20"/>
        <v>0</v>
      </c>
      <c r="AJ31" s="165" t="s">
        <v>419</v>
      </c>
      <c r="AK31" s="147">
        <v>230.69</v>
      </c>
      <c r="AL31" s="189">
        <v>37.99</v>
      </c>
      <c r="AM31" s="191">
        <f>AL31/AK31</f>
        <v>0.16467987342320864</v>
      </c>
      <c r="AN31" t="s">
        <v>1</v>
      </c>
      <c r="AO31" s="145">
        <v>29.78</v>
      </c>
      <c r="AP31" s="191">
        <v>0.72591157188882005</v>
      </c>
      <c r="AQ31" s="202">
        <f t="shared" si="11"/>
        <v>21.617646610849061</v>
      </c>
      <c r="AR31" s="202">
        <f>AL31-AQ31</f>
        <v>16.372353389150941</v>
      </c>
      <c r="AS31" s="204">
        <f t="shared" si="12"/>
        <v>0.72591157188882005</v>
      </c>
      <c r="AV31" s="203">
        <f t="shared" si="13"/>
        <v>8.1490982973226531E-2</v>
      </c>
    </row>
    <row r="32" spans="2:48" x14ac:dyDescent="0.2">
      <c r="B32" s="138" t="s">
        <v>23</v>
      </c>
      <c r="C32" s="192">
        <f t="shared" si="14"/>
        <v>0</v>
      </c>
      <c r="D32" s="192">
        <f t="shared" si="27"/>
        <v>0</v>
      </c>
      <c r="E32" s="192">
        <f t="shared" si="15"/>
        <v>0</v>
      </c>
      <c r="F32" s="192">
        <f t="shared" si="15"/>
        <v>0</v>
      </c>
      <c r="G32" s="192">
        <f t="shared" si="28"/>
        <v>0</v>
      </c>
      <c r="H32" s="192">
        <f t="shared" si="21"/>
        <v>0</v>
      </c>
      <c r="I32" s="192">
        <f t="shared" si="29"/>
        <v>0</v>
      </c>
      <c r="J32" s="192">
        <f t="shared" si="22"/>
        <v>0.1467895015168805</v>
      </c>
      <c r="K32" s="192">
        <f t="shared" si="22"/>
        <v>0</v>
      </c>
      <c r="L32" s="192">
        <f t="shared" si="22"/>
        <v>0</v>
      </c>
      <c r="M32" s="192">
        <f t="shared" si="22"/>
        <v>0</v>
      </c>
      <c r="N32" s="192">
        <f t="shared" si="30"/>
        <v>0.2408051012749145</v>
      </c>
      <c r="O32" s="192">
        <f t="shared" si="23"/>
        <v>0</v>
      </c>
      <c r="P32" s="192">
        <f t="shared" si="23"/>
        <v>0</v>
      </c>
      <c r="Q32" s="192">
        <f t="shared" si="31"/>
        <v>4.5415999192012311E-3</v>
      </c>
      <c r="R32" s="192">
        <f t="shared" si="24"/>
        <v>0.19123931623931623</v>
      </c>
      <c r="S32" s="192">
        <f t="shared" si="24"/>
        <v>2.3590804702244252E-2</v>
      </c>
      <c r="T32" s="192">
        <f t="shared" si="32"/>
        <v>8.1490982973226531E-2</v>
      </c>
      <c r="U32" s="192">
        <f t="shared" si="32"/>
        <v>0</v>
      </c>
      <c r="V32" s="192">
        <f t="shared" si="17"/>
        <v>0.17535903250189033</v>
      </c>
      <c r="W32" s="192">
        <f t="shared" si="25"/>
        <v>0.25240847784200438</v>
      </c>
      <c r="X32" s="192">
        <f t="shared" si="25"/>
        <v>0.42350332594235135</v>
      </c>
      <c r="Y32" s="192">
        <f t="shared" si="18"/>
        <v>0.33944687045123723</v>
      </c>
      <c r="Z32" s="192">
        <f t="shared" si="18"/>
        <v>0</v>
      </c>
      <c r="AA32" s="192">
        <f t="shared" si="33"/>
        <v>0</v>
      </c>
      <c r="AB32" s="192">
        <f t="shared" si="19"/>
        <v>6.8229258895560682E-2</v>
      </c>
      <c r="AC32" s="192">
        <f t="shared" si="34"/>
        <v>0</v>
      </c>
      <c r="AD32" s="192">
        <f t="shared" si="34"/>
        <v>2.0638298923525582E-2</v>
      </c>
      <c r="AE32" s="192">
        <f t="shared" si="26"/>
        <v>1.1342101050037532E-2</v>
      </c>
      <c r="AF32" s="192">
        <f t="shared" si="20"/>
        <v>0</v>
      </c>
      <c r="AG32" s="192">
        <f t="shared" si="20"/>
        <v>0</v>
      </c>
      <c r="AH32" s="192">
        <f t="shared" si="20"/>
        <v>0</v>
      </c>
      <c r="AJ32" s="155" t="s">
        <v>434</v>
      </c>
      <c r="AK32" s="147">
        <v>1001.96</v>
      </c>
      <c r="AL32" s="189">
        <v>369.98</v>
      </c>
      <c r="AM32" s="191">
        <f>AL32/AK32</f>
        <v>0.36925625773483972</v>
      </c>
      <c r="AN32" t="s">
        <v>1</v>
      </c>
      <c r="AO32" s="145">
        <v>545.66</v>
      </c>
      <c r="AP32" s="191">
        <v>0.476671612887616</v>
      </c>
      <c r="AQ32" s="202">
        <f t="shared" si="11"/>
        <v>260.10063228825652</v>
      </c>
      <c r="AR32" s="202">
        <f>AL32-AQ32</f>
        <v>109.8793677117435</v>
      </c>
      <c r="AS32" s="204">
        <f t="shared" si="12"/>
        <v>0.476671612887616</v>
      </c>
      <c r="AV32" s="203">
        <f t="shared" si="13"/>
        <v>0.2408051012749145</v>
      </c>
    </row>
    <row r="33" spans="2:48" x14ac:dyDescent="0.2">
      <c r="B33" s="138" t="s">
        <v>24</v>
      </c>
      <c r="C33" s="192">
        <f t="shared" si="14"/>
        <v>0</v>
      </c>
      <c r="D33" s="192">
        <f t="shared" si="27"/>
        <v>0</v>
      </c>
      <c r="E33" s="192">
        <f t="shared" si="15"/>
        <v>0</v>
      </c>
      <c r="F33" s="192">
        <f t="shared" si="15"/>
        <v>0</v>
      </c>
      <c r="G33" s="192">
        <f t="shared" si="28"/>
        <v>0</v>
      </c>
      <c r="H33" s="192">
        <f t="shared" si="21"/>
        <v>0</v>
      </c>
      <c r="I33" s="192">
        <f t="shared" si="29"/>
        <v>0</v>
      </c>
      <c r="J33" s="192">
        <f t="shared" si="22"/>
        <v>0.1467895015168805</v>
      </c>
      <c r="K33" s="192">
        <f t="shared" si="22"/>
        <v>0</v>
      </c>
      <c r="L33" s="192">
        <f t="shared" si="22"/>
        <v>0</v>
      </c>
      <c r="M33" s="192">
        <f t="shared" si="22"/>
        <v>0</v>
      </c>
      <c r="N33" s="192">
        <f t="shared" si="30"/>
        <v>0.2408051012749145</v>
      </c>
      <c r="O33" s="192">
        <f t="shared" si="23"/>
        <v>0</v>
      </c>
      <c r="P33" s="192">
        <f t="shared" si="23"/>
        <v>0</v>
      </c>
      <c r="Q33" s="192">
        <f t="shared" si="31"/>
        <v>4.5415999192012311E-3</v>
      </c>
      <c r="R33" s="192">
        <f t="shared" si="24"/>
        <v>0.19123931623931623</v>
      </c>
      <c r="S33" s="192">
        <f t="shared" si="24"/>
        <v>2.3590804702244252E-2</v>
      </c>
      <c r="T33" s="192">
        <f t="shared" si="32"/>
        <v>8.1490982973226531E-2</v>
      </c>
      <c r="U33" s="192">
        <f t="shared" si="32"/>
        <v>0</v>
      </c>
      <c r="V33" s="192">
        <f t="shared" si="17"/>
        <v>0.17535903250189033</v>
      </c>
      <c r="W33" s="192">
        <f t="shared" si="25"/>
        <v>0.25240847784200438</v>
      </c>
      <c r="X33" s="192">
        <f t="shared" si="25"/>
        <v>0.42350332594235135</v>
      </c>
      <c r="Y33" s="192">
        <f t="shared" si="18"/>
        <v>0.33944687045123723</v>
      </c>
      <c r="Z33" s="192">
        <f t="shared" si="18"/>
        <v>0</v>
      </c>
      <c r="AA33" s="192">
        <f t="shared" si="33"/>
        <v>0</v>
      </c>
      <c r="AB33" s="192">
        <f t="shared" si="19"/>
        <v>6.8229258895560682E-2</v>
      </c>
      <c r="AC33" s="192">
        <f t="shared" si="34"/>
        <v>0</v>
      </c>
      <c r="AD33" s="192">
        <f t="shared" si="34"/>
        <v>2.0638298923525582E-2</v>
      </c>
      <c r="AE33" s="192">
        <f t="shared" si="26"/>
        <v>1.1342101050037532E-2</v>
      </c>
      <c r="AF33" s="192">
        <f t="shared" si="20"/>
        <v>0</v>
      </c>
      <c r="AG33" s="192">
        <f t="shared" si="20"/>
        <v>0</v>
      </c>
      <c r="AH33" s="192">
        <f t="shared" si="20"/>
        <v>0</v>
      </c>
      <c r="AJ33" s="167" t="s">
        <v>467</v>
      </c>
      <c r="AK33" s="147">
        <v>7042.49</v>
      </c>
      <c r="AL33" s="189">
        <v>162.97999999999999</v>
      </c>
      <c r="AM33" s="191">
        <f>AL33/AK33</f>
        <v>2.3142382878782931E-2</v>
      </c>
      <c r="AN33" t="s">
        <v>611</v>
      </c>
      <c r="AO33" s="145">
        <v>573.79999999999995</v>
      </c>
      <c r="AP33" s="191">
        <v>0.15617194903909501</v>
      </c>
      <c r="AQ33" s="202">
        <f t="shared" si="11"/>
        <v>89.611464358632716</v>
      </c>
      <c r="AR33" s="202">
        <f>AL33-AQ33</f>
        <v>73.368535641367274</v>
      </c>
      <c r="AS33" s="204">
        <f t="shared" si="12"/>
        <v>0.15617194903909501</v>
      </c>
      <c r="AV33" s="203">
        <f t="shared" si="13"/>
        <v>1.1342101050037532E-2</v>
      </c>
    </row>
    <row r="34" spans="2:48" x14ac:dyDescent="0.2">
      <c r="B34" s="138" t="s">
        <v>25</v>
      </c>
      <c r="C34" s="192">
        <f t="shared" si="14"/>
        <v>0</v>
      </c>
      <c r="D34" s="192">
        <f t="shared" si="27"/>
        <v>0</v>
      </c>
      <c r="E34" s="192">
        <f t="shared" ref="E34:E51" si="35">IFERROR(VLOOKUP(E$3,$AJ$4:$AV$94,13,FALSE),0)</f>
        <v>0</v>
      </c>
      <c r="F34" s="205">
        <f>AS63</f>
        <v>0.23427152233654946</v>
      </c>
      <c r="G34" s="192">
        <f t="shared" si="28"/>
        <v>0</v>
      </c>
      <c r="H34" s="192">
        <f t="shared" si="21"/>
        <v>0</v>
      </c>
      <c r="I34" s="192">
        <f t="shared" si="29"/>
        <v>0</v>
      </c>
      <c r="J34" s="192">
        <f t="shared" si="22"/>
        <v>0.1467895015168805</v>
      </c>
      <c r="K34" s="192">
        <f t="shared" si="22"/>
        <v>0</v>
      </c>
      <c r="L34" s="192">
        <f t="shared" si="22"/>
        <v>0</v>
      </c>
      <c r="M34" s="192">
        <f t="shared" si="22"/>
        <v>0</v>
      </c>
      <c r="N34" s="192">
        <f t="shared" si="30"/>
        <v>0.2408051012749145</v>
      </c>
      <c r="O34" s="192">
        <f t="shared" si="23"/>
        <v>0</v>
      </c>
      <c r="P34" s="192">
        <f t="shared" si="23"/>
        <v>0</v>
      </c>
      <c r="Q34" s="192">
        <f t="shared" si="31"/>
        <v>4.5415999192012311E-3</v>
      </c>
      <c r="R34" s="192">
        <f t="shared" si="24"/>
        <v>0.19123931623931623</v>
      </c>
      <c r="S34" s="192">
        <f t="shared" si="24"/>
        <v>2.3590804702244252E-2</v>
      </c>
      <c r="T34" s="192">
        <f t="shared" si="32"/>
        <v>8.1490982973226531E-2</v>
      </c>
      <c r="U34" s="192">
        <f t="shared" si="32"/>
        <v>0</v>
      </c>
      <c r="V34" s="192">
        <f t="shared" si="17"/>
        <v>0.17535903250189033</v>
      </c>
      <c r="W34" s="192">
        <f t="shared" si="25"/>
        <v>0.25240847784200438</v>
      </c>
      <c r="X34" s="192">
        <f t="shared" si="25"/>
        <v>0.42350332594235135</v>
      </c>
      <c r="Y34" s="205">
        <f>AS21</f>
        <v>1</v>
      </c>
      <c r="Z34" s="205">
        <f>AS22</f>
        <v>0.94479104116789248</v>
      </c>
      <c r="AA34" s="192">
        <f t="shared" si="33"/>
        <v>0</v>
      </c>
      <c r="AB34" s="192">
        <f t="shared" si="19"/>
        <v>6.8229258895560682E-2</v>
      </c>
      <c r="AC34" s="192">
        <f t="shared" si="34"/>
        <v>0</v>
      </c>
      <c r="AD34" s="192">
        <f t="shared" si="34"/>
        <v>2.0638298923525582E-2</v>
      </c>
      <c r="AE34" s="192">
        <f t="shared" si="26"/>
        <v>1.1342101050037532E-2</v>
      </c>
      <c r="AF34" s="192">
        <f t="shared" si="20"/>
        <v>0</v>
      </c>
      <c r="AG34" s="192">
        <f t="shared" si="20"/>
        <v>0</v>
      </c>
      <c r="AH34" s="192">
        <f t="shared" si="20"/>
        <v>0</v>
      </c>
      <c r="AJ34" s="167" t="s">
        <v>465</v>
      </c>
      <c r="AK34" s="147">
        <v>614.97</v>
      </c>
      <c r="AL34" s="189">
        <v>87.44</v>
      </c>
      <c r="AM34" s="191">
        <f>AL34/AK34</f>
        <v>0.14218579768118769</v>
      </c>
      <c r="AN34" t="s">
        <v>1</v>
      </c>
      <c r="AO34" s="145">
        <v>186.67</v>
      </c>
      <c r="AP34" s="191">
        <v>0.421067212573279</v>
      </c>
      <c r="AQ34" s="202">
        <f t="shared" si="11"/>
        <v>78.60061657105399</v>
      </c>
      <c r="AR34" s="202">
        <f>AL34-AQ34</f>
        <v>8.8393834289460074</v>
      </c>
      <c r="AS34" s="204">
        <f t="shared" si="12"/>
        <v>0.421067212573279</v>
      </c>
      <c r="AV34" s="203">
        <f t="shared" si="13"/>
        <v>2.0638298923525582E-2</v>
      </c>
    </row>
    <row r="35" spans="2:48" x14ac:dyDescent="0.2">
      <c r="B35" s="138" t="s">
        <v>26</v>
      </c>
      <c r="C35" s="192">
        <f t="shared" si="14"/>
        <v>0</v>
      </c>
      <c r="D35" s="192">
        <f t="shared" si="27"/>
        <v>0</v>
      </c>
      <c r="E35" s="192">
        <f t="shared" si="35"/>
        <v>0</v>
      </c>
      <c r="F35" s="192">
        <f t="shared" ref="F35:F51" si="36">IFERROR(VLOOKUP(F$3,$AJ$4:$AV$94,13,FALSE),0)</f>
        <v>0</v>
      </c>
      <c r="G35" s="192">
        <f t="shared" si="28"/>
        <v>0</v>
      </c>
      <c r="H35" s="192">
        <f t="shared" si="21"/>
        <v>0</v>
      </c>
      <c r="I35" s="192">
        <f t="shared" si="29"/>
        <v>0</v>
      </c>
      <c r="J35" s="192">
        <f t="shared" si="22"/>
        <v>0.1467895015168805</v>
      </c>
      <c r="K35" s="192">
        <f t="shared" si="22"/>
        <v>0</v>
      </c>
      <c r="L35" s="192">
        <f t="shared" si="22"/>
        <v>0</v>
      </c>
      <c r="M35" s="192">
        <f t="shared" si="22"/>
        <v>0</v>
      </c>
      <c r="N35" s="192">
        <f t="shared" si="30"/>
        <v>0.2408051012749145</v>
      </c>
      <c r="O35" s="192">
        <f t="shared" si="23"/>
        <v>0</v>
      </c>
      <c r="P35" s="192">
        <f t="shared" si="23"/>
        <v>0</v>
      </c>
      <c r="Q35" s="192">
        <f t="shared" si="31"/>
        <v>4.5415999192012311E-3</v>
      </c>
      <c r="R35" s="192">
        <f t="shared" si="24"/>
        <v>0.19123931623931623</v>
      </c>
      <c r="S35" s="192">
        <f t="shared" si="24"/>
        <v>2.3590804702244252E-2</v>
      </c>
      <c r="T35" s="192">
        <f t="shared" si="32"/>
        <v>8.1490982973226531E-2</v>
      </c>
      <c r="U35" s="192">
        <f t="shared" si="32"/>
        <v>0</v>
      </c>
      <c r="V35" s="192">
        <f t="shared" si="17"/>
        <v>0.17535903250189033</v>
      </c>
      <c r="W35" s="192">
        <f t="shared" si="25"/>
        <v>0.25240847784200438</v>
      </c>
      <c r="X35" s="192">
        <f t="shared" si="25"/>
        <v>0.42350332594235135</v>
      </c>
      <c r="Y35" s="192">
        <f t="shared" ref="Y35:Z51" si="37">IFERROR(VLOOKUP(Y$3,$AJ$4:$AV$94,13,FALSE),0)</f>
        <v>0.33944687045123723</v>
      </c>
      <c r="Z35" s="192">
        <f t="shared" si="37"/>
        <v>0</v>
      </c>
      <c r="AA35" s="192">
        <f t="shared" si="33"/>
        <v>0</v>
      </c>
      <c r="AB35" s="192">
        <f t="shared" si="19"/>
        <v>6.8229258895560682E-2</v>
      </c>
      <c r="AC35" s="192">
        <f t="shared" si="34"/>
        <v>0</v>
      </c>
      <c r="AD35" s="192">
        <f t="shared" si="34"/>
        <v>2.0638298923525582E-2</v>
      </c>
      <c r="AE35" s="192">
        <f t="shared" si="26"/>
        <v>1.1342101050037532E-2</v>
      </c>
      <c r="AF35" s="192">
        <f t="shared" si="20"/>
        <v>0</v>
      </c>
      <c r="AG35" s="192">
        <f t="shared" si="20"/>
        <v>0</v>
      </c>
      <c r="AH35" s="192">
        <f t="shared" si="20"/>
        <v>0</v>
      </c>
    </row>
    <row r="36" spans="2:48" x14ac:dyDescent="0.2">
      <c r="B36" s="138" t="s">
        <v>27</v>
      </c>
      <c r="C36" s="192">
        <f t="shared" si="14"/>
        <v>0</v>
      </c>
      <c r="D36" s="192">
        <f t="shared" si="27"/>
        <v>0</v>
      </c>
      <c r="E36" s="192">
        <f t="shared" si="35"/>
        <v>0</v>
      </c>
      <c r="F36" s="192">
        <f t="shared" si="36"/>
        <v>0</v>
      </c>
      <c r="G36" s="192">
        <f t="shared" si="28"/>
        <v>0</v>
      </c>
      <c r="H36" s="192">
        <f t="shared" si="21"/>
        <v>0</v>
      </c>
      <c r="I36" s="192">
        <f t="shared" si="29"/>
        <v>0</v>
      </c>
      <c r="J36" s="192">
        <f t="shared" si="22"/>
        <v>0.1467895015168805</v>
      </c>
      <c r="K36" s="192">
        <f t="shared" si="22"/>
        <v>0</v>
      </c>
      <c r="L36" s="192">
        <f t="shared" si="22"/>
        <v>0</v>
      </c>
      <c r="M36" s="192">
        <f t="shared" si="22"/>
        <v>0</v>
      </c>
      <c r="N36" s="192">
        <f t="shared" si="30"/>
        <v>0.2408051012749145</v>
      </c>
      <c r="O36" s="192">
        <f t="shared" si="23"/>
        <v>0</v>
      </c>
      <c r="P36" s="192">
        <f t="shared" si="23"/>
        <v>0</v>
      </c>
      <c r="Q36" s="192">
        <f t="shared" si="31"/>
        <v>4.5415999192012311E-3</v>
      </c>
      <c r="R36" s="192">
        <f t="shared" si="24"/>
        <v>0.19123931623931623</v>
      </c>
      <c r="S36" s="192">
        <f t="shared" si="24"/>
        <v>2.3590804702244252E-2</v>
      </c>
      <c r="T36" s="192">
        <f t="shared" si="32"/>
        <v>8.1490982973226531E-2</v>
      </c>
      <c r="U36" s="192">
        <f t="shared" si="32"/>
        <v>0</v>
      </c>
      <c r="V36" s="192">
        <f t="shared" si="17"/>
        <v>0.17535903250189033</v>
      </c>
      <c r="W36" s="192">
        <f t="shared" si="25"/>
        <v>0.25240847784200438</v>
      </c>
      <c r="X36" s="192">
        <f t="shared" si="25"/>
        <v>0.42350332594235135</v>
      </c>
      <c r="Y36" s="192">
        <f t="shared" si="37"/>
        <v>0.33944687045123723</v>
      </c>
      <c r="Z36" s="192">
        <f t="shared" si="37"/>
        <v>0</v>
      </c>
      <c r="AA36" s="192">
        <f t="shared" si="33"/>
        <v>0</v>
      </c>
      <c r="AB36" s="192">
        <f t="shared" si="19"/>
        <v>6.8229258895560682E-2</v>
      </c>
      <c r="AC36" s="192">
        <f t="shared" si="34"/>
        <v>0</v>
      </c>
      <c r="AD36" s="192">
        <f t="shared" si="34"/>
        <v>2.0638298923525582E-2</v>
      </c>
      <c r="AE36" s="192">
        <f t="shared" si="26"/>
        <v>1.1342101050037532E-2</v>
      </c>
      <c r="AF36" s="192">
        <f t="shared" si="20"/>
        <v>0</v>
      </c>
      <c r="AG36" s="192">
        <f t="shared" si="20"/>
        <v>0</v>
      </c>
      <c r="AH36" s="192">
        <f t="shared" si="20"/>
        <v>0</v>
      </c>
      <c r="AM36" t="s">
        <v>624</v>
      </c>
      <c r="AN36" t="s">
        <v>623</v>
      </c>
      <c r="AO36" s="201" t="s">
        <v>606</v>
      </c>
      <c r="AP36" s="201" t="s">
        <v>607</v>
      </c>
      <c r="AQ36" s="201" t="s">
        <v>608</v>
      </c>
      <c r="AR36" s="201" t="s">
        <v>609</v>
      </c>
      <c r="AS36" s="202" t="s">
        <v>610</v>
      </c>
    </row>
    <row r="37" spans="2:48" x14ac:dyDescent="0.2">
      <c r="B37" s="138" t="s">
        <v>28</v>
      </c>
      <c r="C37" s="192">
        <f t="shared" si="14"/>
        <v>0</v>
      </c>
      <c r="D37" s="192">
        <f t="shared" si="27"/>
        <v>0</v>
      </c>
      <c r="E37" s="192">
        <f t="shared" si="35"/>
        <v>0</v>
      </c>
      <c r="F37" s="192">
        <f t="shared" si="36"/>
        <v>0</v>
      </c>
      <c r="G37" s="192">
        <f t="shared" si="28"/>
        <v>0</v>
      </c>
      <c r="H37" s="192">
        <f t="shared" si="21"/>
        <v>0</v>
      </c>
      <c r="I37" s="192">
        <f t="shared" si="29"/>
        <v>0</v>
      </c>
      <c r="J37" s="192">
        <f t="shared" si="22"/>
        <v>0.1467895015168805</v>
      </c>
      <c r="K37" s="192">
        <f t="shared" si="22"/>
        <v>0</v>
      </c>
      <c r="L37" s="192">
        <f t="shared" si="22"/>
        <v>0</v>
      </c>
      <c r="M37" s="192">
        <f t="shared" si="22"/>
        <v>0</v>
      </c>
      <c r="N37" s="192">
        <f t="shared" si="30"/>
        <v>0.2408051012749145</v>
      </c>
      <c r="O37" s="192">
        <f t="shared" si="23"/>
        <v>0</v>
      </c>
      <c r="P37" s="192">
        <f t="shared" si="23"/>
        <v>0</v>
      </c>
      <c r="Q37" s="192">
        <f t="shared" si="31"/>
        <v>4.5415999192012311E-3</v>
      </c>
      <c r="R37" s="192">
        <f t="shared" si="24"/>
        <v>0.19123931623931623</v>
      </c>
      <c r="S37" s="192">
        <f t="shared" si="24"/>
        <v>2.3590804702244252E-2</v>
      </c>
      <c r="T37" s="192">
        <f t="shared" si="32"/>
        <v>8.1490982973226531E-2</v>
      </c>
      <c r="U37" s="192">
        <f t="shared" si="32"/>
        <v>0</v>
      </c>
      <c r="V37" s="192">
        <f t="shared" si="17"/>
        <v>0.17535903250189033</v>
      </c>
      <c r="W37" s="192">
        <f t="shared" si="25"/>
        <v>0.25240847784200438</v>
      </c>
      <c r="X37" s="192">
        <f t="shared" si="25"/>
        <v>0.42350332594235135</v>
      </c>
      <c r="Y37" s="192">
        <f t="shared" si="37"/>
        <v>0.33944687045123723</v>
      </c>
      <c r="Z37" s="192">
        <f t="shared" si="37"/>
        <v>0</v>
      </c>
      <c r="AA37" s="192">
        <f t="shared" si="33"/>
        <v>0</v>
      </c>
      <c r="AB37" s="192">
        <f t="shared" si="19"/>
        <v>6.8229258895560682E-2</v>
      </c>
      <c r="AC37" s="192">
        <f t="shared" si="34"/>
        <v>0</v>
      </c>
      <c r="AD37" s="192">
        <f t="shared" si="34"/>
        <v>2.0638298923525582E-2</v>
      </c>
      <c r="AE37" s="192">
        <f t="shared" si="26"/>
        <v>1.1342101050037532E-2</v>
      </c>
      <c r="AF37" s="192">
        <f t="shared" si="20"/>
        <v>0</v>
      </c>
      <c r="AG37" s="192">
        <f t="shared" si="20"/>
        <v>0</v>
      </c>
      <c r="AH37" s="192">
        <f t="shared" si="20"/>
        <v>0</v>
      </c>
      <c r="AM37" t="s">
        <v>434</v>
      </c>
      <c r="AN37" t="s">
        <v>616</v>
      </c>
      <c r="AO37">
        <v>-73.349823714653297</v>
      </c>
      <c r="AP37">
        <v>47.730941239890797</v>
      </c>
      <c r="AQ37">
        <v>-1.5367353295214601</v>
      </c>
      <c r="AR37">
        <v>0.14833375903555099</v>
      </c>
      <c r="AS37"/>
    </row>
    <row r="38" spans="2:48" x14ac:dyDescent="0.2">
      <c r="B38" s="138" t="s">
        <v>29</v>
      </c>
      <c r="C38" s="192">
        <f t="shared" si="14"/>
        <v>0</v>
      </c>
      <c r="D38" s="192">
        <f t="shared" si="27"/>
        <v>0</v>
      </c>
      <c r="E38" s="192">
        <f t="shared" si="35"/>
        <v>0</v>
      </c>
      <c r="F38" s="192">
        <f t="shared" si="36"/>
        <v>0</v>
      </c>
      <c r="G38" s="192">
        <f t="shared" si="28"/>
        <v>0</v>
      </c>
      <c r="H38" s="192">
        <f t="shared" si="21"/>
        <v>0</v>
      </c>
      <c r="I38" s="192">
        <f t="shared" si="29"/>
        <v>0</v>
      </c>
      <c r="J38" s="192">
        <f t="shared" si="22"/>
        <v>0.1467895015168805</v>
      </c>
      <c r="K38" s="192">
        <f t="shared" si="22"/>
        <v>0</v>
      </c>
      <c r="L38" s="192">
        <f t="shared" si="22"/>
        <v>0</v>
      </c>
      <c r="M38" s="192">
        <f t="shared" si="22"/>
        <v>0</v>
      </c>
      <c r="N38" s="192">
        <f t="shared" si="30"/>
        <v>0.2408051012749145</v>
      </c>
      <c r="O38" s="192">
        <f t="shared" si="23"/>
        <v>0</v>
      </c>
      <c r="P38" s="192">
        <f t="shared" si="23"/>
        <v>0</v>
      </c>
      <c r="Q38" s="192">
        <f t="shared" si="31"/>
        <v>4.5415999192012311E-3</v>
      </c>
      <c r="R38" s="192">
        <f t="shared" si="24"/>
        <v>0.19123931623931623</v>
      </c>
      <c r="S38" s="192">
        <f t="shared" si="24"/>
        <v>2.3590804702244252E-2</v>
      </c>
      <c r="T38" s="192">
        <f t="shared" si="32"/>
        <v>8.1490982973226531E-2</v>
      </c>
      <c r="U38" s="192">
        <f t="shared" si="32"/>
        <v>0</v>
      </c>
      <c r="V38" s="192">
        <f t="shared" si="17"/>
        <v>0.17535903250189033</v>
      </c>
      <c r="W38" s="192">
        <f t="shared" si="25"/>
        <v>0.25240847784200438</v>
      </c>
      <c r="X38" s="192">
        <f t="shared" si="25"/>
        <v>0.42350332594235135</v>
      </c>
      <c r="Y38" s="192">
        <f t="shared" si="37"/>
        <v>0.33944687045123723</v>
      </c>
      <c r="Z38" s="192">
        <f t="shared" si="37"/>
        <v>0</v>
      </c>
      <c r="AA38" s="192">
        <f t="shared" si="33"/>
        <v>0</v>
      </c>
      <c r="AB38" s="192">
        <f t="shared" si="19"/>
        <v>6.8229258895560682E-2</v>
      </c>
      <c r="AC38" s="192">
        <f t="shared" si="34"/>
        <v>0</v>
      </c>
      <c r="AD38" s="192">
        <f t="shared" si="34"/>
        <v>2.0638298923525582E-2</v>
      </c>
      <c r="AE38" s="192">
        <f t="shared" si="26"/>
        <v>1.1342101050037532E-2</v>
      </c>
      <c r="AF38" s="192">
        <f t="shared" si="20"/>
        <v>0</v>
      </c>
      <c r="AG38" s="192">
        <f t="shared" si="20"/>
        <v>0</v>
      </c>
      <c r="AH38" s="192">
        <f t="shared" si="20"/>
        <v>0</v>
      </c>
      <c r="AM38" t="s">
        <v>434</v>
      </c>
      <c r="AN38" t="s">
        <v>480</v>
      </c>
      <c r="AO38">
        <v>0.20054340460630099</v>
      </c>
      <c r="AP38">
        <v>0.12555433417344</v>
      </c>
      <c r="AQ38">
        <v>1.5972638931705201</v>
      </c>
      <c r="AR38">
        <v>0.13421898847101399</v>
      </c>
      <c r="AS38">
        <v>0.95</v>
      </c>
    </row>
    <row r="39" spans="2:48" x14ac:dyDescent="0.2">
      <c r="B39" s="138" t="s">
        <v>30</v>
      </c>
      <c r="C39" s="192">
        <f t="shared" si="14"/>
        <v>0</v>
      </c>
      <c r="D39" s="192">
        <f t="shared" si="27"/>
        <v>0</v>
      </c>
      <c r="E39" s="192">
        <f t="shared" si="35"/>
        <v>0</v>
      </c>
      <c r="F39" s="192">
        <f t="shared" si="36"/>
        <v>0</v>
      </c>
      <c r="G39" s="192">
        <f t="shared" si="28"/>
        <v>0</v>
      </c>
      <c r="H39" s="192">
        <f t="shared" si="21"/>
        <v>0</v>
      </c>
      <c r="I39" s="192">
        <f t="shared" si="29"/>
        <v>0</v>
      </c>
      <c r="J39" s="192">
        <f t="shared" si="22"/>
        <v>0.1467895015168805</v>
      </c>
      <c r="K39" s="192">
        <f t="shared" si="22"/>
        <v>0</v>
      </c>
      <c r="L39" s="192">
        <f t="shared" si="22"/>
        <v>0</v>
      </c>
      <c r="M39" s="192">
        <f t="shared" si="22"/>
        <v>0</v>
      </c>
      <c r="N39" s="192">
        <f t="shared" si="30"/>
        <v>0.2408051012749145</v>
      </c>
      <c r="O39" s="192">
        <f t="shared" si="23"/>
        <v>0</v>
      </c>
      <c r="P39" s="192">
        <f t="shared" si="23"/>
        <v>0</v>
      </c>
      <c r="Q39" s="192">
        <f t="shared" si="31"/>
        <v>4.5415999192012311E-3</v>
      </c>
      <c r="R39" s="192">
        <f t="shared" si="24"/>
        <v>0.19123931623931623</v>
      </c>
      <c r="S39" s="192">
        <f t="shared" si="24"/>
        <v>2.3590804702244252E-2</v>
      </c>
      <c r="T39" s="192">
        <f t="shared" si="32"/>
        <v>8.1490982973226531E-2</v>
      </c>
      <c r="U39" s="192">
        <f t="shared" si="32"/>
        <v>0</v>
      </c>
      <c r="V39" s="192">
        <f t="shared" si="17"/>
        <v>0.17535903250189033</v>
      </c>
      <c r="W39" s="192">
        <f t="shared" si="25"/>
        <v>0.25240847784200438</v>
      </c>
      <c r="X39" s="192">
        <f t="shared" si="25"/>
        <v>0.42350332594235135</v>
      </c>
      <c r="Y39" s="192">
        <f t="shared" si="37"/>
        <v>0.33944687045123723</v>
      </c>
      <c r="Z39" s="192">
        <f t="shared" si="37"/>
        <v>0</v>
      </c>
      <c r="AA39" s="192">
        <f t="shared" si="33"/>
        <v>0</v>
      </c>
      <c r="AB39" s="192">
        <f t="shared" si="19"/>
        <v>6.8229258895560682E-2</v>
      </c>
      <c r="AC39" s="192">
        <f t="shared" si="34"/>
        <v>0</v>
      </c>
      <c r="AD39" s="192">
        <f t="shared" si="34"/>
        <v>2.0638298923525582E-2</v>
      </c>
      <c r="AE39" s="192">
        <f t="shared" si="26"/>
        <v>1.1342101050037532E-2</v>
      </c>
      <c r="AF39" s="192">
        <f t="shared" si="20"/>
        <v>0</v>
      </c>
      <c r="AG39" s="192">
        <f t="shared" si="20"/>
        <v>0</v>
      </c>
      <c r="AH39" s="192">
        <f t="shared" si="20"/>
        <v>0</v>
      </c>
      <c r="AM39" t="s">
        <v>434</v>
      </c>
      <c r="AN39" t="s">
        <v>1</v>
      </c>
      <c r="AO39">
        <v>0.476671612887616</v>
      </c>
      <c r="AP39">
        <v>0.181473081469121</v>
      </c>
      <c r="AQ39">
        <v>2.62667944484497</v>
      </c>
      <c r="AR39">
        <v>2.0918987599291401E-2</v>
      </c>
      <c r="AS39">
        <v>0.96470588235294097</v>
      </c>
    </row>
    <row r="40" spans="2:48" x14ac:dyDescent="0.2">
      <c r="B40" s="138" t="s">
        <v>31</v>
      </c>
      <c r="C40" s="192">
        <f t="shared" si="14"/>
        <v>0</v>
      </c>
      <c r="D40" s="192">
        <f t="shared" si="27"/>
        <v>0</v>
      </c>
      <c r="E40" s="192">
        <f t="shared" si="35"/>
        <v>0</v>
      </c>
      <c r="F40" s="192">
        <f t="shared" si="36"/>
        <v>0</v>
      </c>
      <c r="G40" s="192">
        <f t="shared" si="28"/>
        <v>0</v>
      </c>
      <c r="H40" s="192">
        <f t="shared" si="21"/>
        <v>0</v>
      </c>
      <c r="I40" s="192">
        <f t="shared" si="29"/>
        <v>0</v>
      </c>
      <c r="J40" s="192">
        <f t="shared" si="22"/>
        <v>0.1467895015168805</v>
      </c>
      <c r="K40" s="192">
        <f t="shared" si="22"/>
        <v>0</v>
      </c>
      <c r="L40" s="192">
        <f t="shared" si="22"/>
        <v>0</v>
      </c>
      <c r="M40" s="192">
        <f t="shared" si="22"/>
        <v>0</v>
      </c>
      <c r="N40" s="192">
        <f t="shared" si="30"/>
        <v>0.2408051012749145</v>
      </c>
      <c r="O40" s="192">
        <f t="shared" si="23"/>
        <v>0</v>
      </c>
      <c r="P40" s="192">
        <f t="shared" si="23"/>
        <v>0</v>
      </c>
      <c r="Q40" s="192">
        <f t="shared" si="31"/>
        <v>4.5415999192012311E-3</v>
      </c>
      <c r="R40" s="192">
        <f t="shared" si="24"/>
        <v>0.19123931623931623</v>
      </c>
      <c r="S40" s="192">
        <f t="shared" si="24"/>
        <v>2.3590804702244252E-2</v>
      </c>
      <c r="T40" s="192">
        <f t="shared" si="32"/>
        <v>8.1490982973226531E-2</v>
      </c>
      <c r="U40" s="192">
        <f t="shared" si="32"/>
        <v>0</v>
      </c>
      <c r="V40" s="192">
        <f t="shared" si="17"/>
        <v>0.17535903250189033</v>
      </c>
      <c r="W40" s="192">
        <f t="shared" si="25"/>
        <v>0.25240847784200438</v>
      </c>
      <c r="X40" s="192">
        <f t="shared" si="25"/>
        <v>0.42350332594235135</v>
      </c>
      <c r="Y40" s="192">
        <f t="shared" si="37"/>
        <v>0.33944687045123723</v>
      </c>
      <c r="Z40" s="192">
        <f t="shared" si="37"/>
        <v>0</v>
      </c>
      <c r="AA40" s="192">
        <f t="shared" si="33"/>
        <v>0</v>
      </c>
      <c r="AB40" s="192">
        <f t="shared" si="19"/>
        <v>6.8229258895560682E-2</v>
      </c>
      <c r="AC40" s="192">
        <f t="shared" si="34"/>
        <v>0</v>
      </c>
      <c r="AD40" s="192">
        <f t="shared" si="34"/>
        <v>2.0638298923525582E-2</v>
      </c>
      <c r="AE40" s="192">
        <f t="shared" si="26"/>
        <v>1.1342101050037532E-2</v>
      </c>
      <c r="AF40" s="192">
        <f t="shared" si="20"/>
        <v>0</v>
      </c>
      <c r="AG40" s="192">
        <f t="shared" si="20"/>
        <v>0</v>
      </c>
      <c r="AH40" s="192">
        <f t="shared" si="20"/>
        <v>0</v>
      </c>
      <c r="AS40"/>
    </row>
    <row r="41" spans="2:48" x14ac:dyDescent="0.2">
      <c r="B41" s="138" t="s">
        <v>32</v>
      </c>
      <c r="C41" s="192">
        <f t="shared" si="14"/>
        <v>0</v>
      </c>
      <c r="D41" s="192">
        <f t="shared" si="27"/>
        <v>0</v>
      </c>
      <c r="E41" s="192">
        <f t="shared" si="35"/>
        <v>0</v>
      </c>
      <c r="F41" s="192">
        <f t="shared" si="36"/>
        <v>0</v>
      </c>
      <c r="G41" s="192">
        <f t="shared" si="28"/>
        <v>0</v>
      </c>
      <c r="H41" s="192">
        <f t="shared" si="21"/>
        <v>0</v>
      </c>
      <c r="I41" s="192">
        <f t="shared" si="29"/>
        <v>0</v>
      </c>
      <c r="J41" s="192">
        <f t="shared" si="22"/>
        <v>0.1467895015168805</v>
      </c>
      <c r="K41" s="192">
        <f t="shared" si="22"/>
        <v>0</v>
      </c>
      <c r="L41" s="192">
        <f t="shared" si="22"/>
        <v>0</v>
      </c>
      <c r="M41" s="192">
        <f t="shared" si="22"/>
        <v>0</v>
      </c>
      <c r="N41" s="192">
        <f t="shared" si="30"/>
        <v>0.2408051012749145</v>
      </c>
      <c r="O41" s="192">
        <f t="shared" si="23"/>
        <v>0</v>
      </c>
      <c r="P41" s="192">
        <f t="shared" si="23"/>
        <v>0</v>
      </c>
      <c r="Q41" s="192">
        <f t="shared" si="31"/>
        <v>4.5415999192012311E-3</v>
      </c>
      <c r="R41" s="192">
        <f t="shared" si="24"/>
        <v>0.19123931623931623</v>
      </c>
      <c r="S41" s="192">
        <f t="shared" si="24"/>
        <v>2.3590804702244252E-2</v>
      </c>
      <c r="T41" s="192">
        <f t="shared" si="32"/>
        <v>8.1490982973226531E-2</v>
      </c>
      <c r="U41" s="192">
        <f t="shared" si="32"/>
        <v>0</v>
      </c>
      <c r="V41" s="192">
        <f t="shared" si="17"/>
        <v>0.17535903250189033</v>
      </c>
      <c r="W41" s="192">
        <f t="shared" si="25"/>
        <v>0.25240847784200438</v>
      </c>
      <c r="X41" s="192">
        <f t="shared" si="25"/>
        <v>0.42350332594235135</v>
      </c>
      <c r="Y41" s="192">
        <f t="shared" si="37"/>
        <v>0.33944687045123723</v>
      </c>
      <c r="Z41" s="192">
        <f t="shared" si="37"/>
        <v>0</v>
      </c>
      <c r="AA41" s="192">
        <f t="shared" si="33"/>
        <v>0</v>
      </c>
      <c r="AB41" s="192">
        <f t="shared" si="19"/>
        <v>6.8229258895560682E-2</v>
      </c>
      <c r="AC41" s="192">
        <f t="shared" si="34"/>
        <v>0</v>
      </c>
      <c r="AD41" s="192">
        <f t="shared" si="34"/>
        <v>2.0638298923525582E-2</v>
      </c>
      <c r="AE41" s="192">
        <f t="shared" si="26"/>
        <v>1.1342101050037532E-2</v>
      </c>
      <c r="AF41" s="192">
        <f t="shared" si="20"/>
        <v>0</v>
      </c>
      <c r="AG41" s="192">
        <f t="shared" si="20"/>
        <v>0</v>
      </c>
      <c r="AH41" s="192">
        <f t="shared" si="20"/>
        <v>0</v>
      </c>
      <c r="AM41" t="s">
        <v>443</v>
      </c>
      <c r="AN41" t="s">
        <v>616</v>
      </c>
      <c r="AO41">
        <v>2.4971429055854899</v>
      </c>
      <c r="AP41">
        <v>2.0770827130417699</v>
      </c>
      <c r="AQ41">
        <v>1.20223565961347</v>
      </c>
      <c r="AR41">
        <v>0.25071413653470997</v>
      </c>
      <c r="AS41"/>
    </row>
    <row r="42" spans="2:48" x14ac:dyDescent="0.2">
      <c r="B42" s="138" t="s">
        <v>33</v>
      </c>
      <c r="C42" s="192">
        <f t="shared" si="14"/>
        <v>0</v>
      </c>
      <c r="D42" s="192">
        <f t="shared" si="27"/>
        <v>0</v>
      </c>
      <c r="E42" s="192">
        <f t="shared" si="35"/>
        <v>0</v>
      </c>
      <c r="F42" s="192">
        <f t="shared" si="36"/>
        <v>0</v>
      </c>
      <c r="G42" s="192">
        <f t="shared" si="28"/>
        <v>0</v>
      </c>
      <c r="H42" s="192">
        <f t="shared" si="21"/>
        <v>0</v>
      </c>
      <c r="I42" s="192">
        <f t="shared" si="29"/>
        <v>0</v>
      </c>
      <c r="J42" s="192">
        <f t="shared" si="22"/>
        <v>0.1467895015168805</v>
      </c>
      <c r="K42" s="192">
        <f t="shared" si="22"/>
        <v>0</v>
      </c>
      <c r="L42" s="192">
        <f t="shared" si="22"/>
        <v>0</v>
      </c>
      <c r="M42" s="192">
        <f t="shared" si="22"/>
        <v>0</v>
      </c>
      <c r="N42" s="192">
        <f t="shared" si="30"/>
        <v>0.2408051012749145</v>
      </c>
      <c r="O42" s="192">
        <f t="shared" si="23"/>
        <v>0</v>
      </c>
      <c r="P42" s="192">
        <f t="shared" si="23"/>
        <v>0</v>
      </c>
      <c r="Q42" s="192">
        <f t="shared" si="31"/>
        <v>4.5415999192012311E-3</v>
      </c>
      <c r="R42" s="192">
        <f t="shared" si="24"/>
        <v>0.19123931623931623</v>
      </c>
      <c r="S42" s="192">
        <f t="shared" si="24"/>
        <v>2.3590804702244252E-2</v>
      </c>
      <c r="T42" s="192">
        <f t="shared" si="32"/>
        <v>8.1490982973226531E-2</v>
      </c>
      <c r="U42" s="192">
        <f t="shared" si="32"/>
        <v>0</v>
      </c>
      <c r="V42" s="192">
        <f t="shared" si="17"/>
        <v>0.17535903250189033</v>
      </c>
      <c r="W42" s="192">
        <f t="shared" si="25"/>
        <v>0.25240847784200438</v>
      </c>
      <c r="X42" s="192">
        <f t="shared" si="25"/>
        <v>0.42350332594235135</v>
      </c>
      <c r="Y42" s="192">
        <f t="shared" si="37"/>
        <v>0.33944687045123723</v>
      </c>
      <c r="Z42" s="192">
        <f t="shared" si="37"/>
        <v>0</v>
      </c>
      <c r="AA42" s="192">
        <f t="shared" si="33"/>
        <v>0</v>
      </c>
      <c r="AB42" s="192">
        <f t="shared" si="19"/>
        <v>6.8229258895560682E-2</v>
      </c>
      <c r="AC42" s="192">
        <f t="shared" si="34"/>
        <v>0</v>
      </c>
      <c r="AD42" s="192">
        <f t="shared" si="34"/>
        <v>2.0638298923525582E-2</v>
      </c>
      <c r="AE42" s="192">
        <f t="shared" si="26"/>
        <v>1.1342101050037532E-2</v>
      </c>
      <c r="AF42" s="192">
        <f t="shared" si="20"/>
        <v>0</v>
      </c>
      <c r="AG42" s="192">
        <f t="shared" si="20"/>
        <v>0</v>
      </c>
      <c r="AH42" s="192">
        <f t="shared" si="20"/>
        <v>0</v>
      </c>
      <c r="AM42" t="s">
        <v>443</v>
      </c>
      <c r="AN42" t="s">
        <v>480</v>
      </c>
      <c r="AO42">
        <v>-1.5540597636712001E-3</v>
      </c>
      <c r="AP42">
        <v>1.2145288784979599E-2</v>
      </c>
      <c r="AQ42">
        <v>-0.12795576879103501</v>
      </c>
      <c r="AR42">
        <v>0.90014219427068798</v>
      </c>
      <c r="AS42">
        <v>0.48823529411764699</v>
      </c>
    </row>
    <row r="43" spans="2:48" x14ac:dyDescent="0.2">
      <c r="B43" s="138" t="s">
        <v>34</v>
      </c>
      <c r="C43" s="192">
        <f t="shared" si="14"/>
        <v>0</v>
      </c>
      <c r="D43" s="192">
        <f t="shared" si="27"/>
        <v>0</v>
      </c>
      <c r="E43" s="192">
        <f t="shared" si="35"/>
        <v>0</v>
      </c>
      <c r="F43" s="192">
        <f t="shared" si="36"/>
        <v>0</v>
      </c>
      <c r="G43" s="192">
        <f t="shared" si="28"/>
        <v>0</v>
      </c>
      <c r="H43" s="192">
        <f t="shared" si="21"/>
        <v>0</v>
      </c>
      <c r="I43" s="192">
        <f t="shared" si="29"/>
        <v>0</v>
      </c>
      <c r="J43" s="192">
        <f t="shared" si="22"/>
        <v>0.1467895015168805</v>
      </c>
      <c r="K43" s="192">
        <f t="shared" si="22"/>
        <v>0</v>
      </c>
      <c r="L43" s="192">
        <f t="shared" si="22"/>
        <v>0</v>
      </c>
      <c r="M43" s="192">
        <f t="shared" si="22"/>
        <v>0</v>
      </c>
      <c r="N43" s="192">
        <f t="shared" si="30"/>
        <v>0.2408051012749145</v>
      </c>
      <c r="O43" s="192">
        <f t="shared" si="23"/>
        <v>0</v>
      </c>
      <c r="P43" s="192">
        <f t="shared" si="23"/>
        <v>0</v>
      </c>
      <c r="Q43" s="192">
        <f t="shared" si="31"/>
        <v>4.5415999192012311E-3</v>
      </c>
      <c r="R43" s="192">
        <f t="shared" si="24"/>
        <v>0.19123931623931623</v>
      </c>
      <c r="S43" s="192">
        <f t="shared" si="24"/>
        <v>2.3590804702244252E-2</v>
      </c>
      <c r="T43" s="192">
        <f t="shared" si="32"/>
        <v>8.1490982973226531E-2</v>
      </c>
      <c r="U43" s="192">
        <f t="shared" si="32"/>
        <v>0</v>
      </c>
      <c r="V43" s="192">
        <f t="shared" si="17"/>
        <v>0.17535903250189033</v>
      </c>
      <c r="W43" s="192">
        <f t="shared" si="25"/>
        <v>0.25240847784200438</v>
      </c>
      <c r="X43" s="192">
        <f t="shared" si="25"/>
        <v>0.42350332594235135</v>
      </c>
      <c r="Y43" s="192">
        <f t="shared" si="37"/>
        <v>0.33944687045123723</v>
      </c>
      <c r="Z43" s="192">
        <f t="shared" si="37"/>
        <v>0</v>
      </c>
      <c r="AA43" s="192">
        <f t="shared" si="33"/>
        <v>0</v>
      </c>
      <c r="AB43" s="192">
        <f t="shared" si="19"/>
        <v>6.8229258895560682E-2</v>
      </c>
      <c r="AC43" s="192">
        <f t="shared" si="34"/>
        <v>0</v>
      </c>
      <c r="AD43" s="192">
        <f t="shared" si="34"/>
        <v>2.0638298923525582E-2</v>
      </c>
      <c r="AE43" s="192">
        <f t="shared" si="26"/>
        <v>1.1342101050037532E-2</v>
      </c>
      <c r="AF43" s="192">
        <f t="shared" si="20"/>
        <v>0</v>
      </c>
      <c r="AG43" s="192">
        <f t="shared" si="20"/>
        <v>0</v>
      </c>
      <c r="AH43" s="192">
        <f t="shared" si="20"/>
        <v>0</v>
      </c>
      <c r="AM43" t="s">
        <v>443</v>
      </c>
      <c r="AN43" t="s">
        <v>1</v>
      </c>
      <c r="AO43">
        <v>0.20267791447648301</v>
      </c>
      <c r="AP43">
        <v>0.13690428019698</v>
      </c>
      <c r="AQ43">
        <v>1.4804351930039601</v>
      </c>
      <c r="AR43">
        <v>0.162581579824955</v>
      </c>
      <c r="AS43">
        <v>0.5</v>
      </c>
    </row>
    <row r="44" spans="2:48" x14ac:dyDescent="0.2">
      <c r="B44" s="138" t="s">
        <v>35</v>
      </c>
      <c r="C44" s="192">
        <f t="shared" si="14"/>
        <v>0</v>
      </c>
      <c r="D44" s="192">
        <f t="shared" si="27"/>
        <v>0</v>
      </c>
      <c r="E44" s="192">
        <f t="shared" si="35"/>
        <v>0</v>
      </c>
      <c r="F44" s="192">
        <f t="shared" si="36"/>
        <v>0</v>
      </c>
      <c r="G44" s="192">
        <f t="shared" si="28"/>
        <v>0</v>
      </c>
      <c r="H44" s="192">
        <f t="shared" si="21"/>
        <v>0</v>
      </c>
      <c r="I44" s="192">
        <f t="shared" si="29"/>
        <v>0</v>
      </c>
      <c r="J44" s="192">
        <f t="shared" si="22"/>
        <v>0.1467895015168805</v>
      </c>
      <c r="K44" s="192">
        <f t="shared" si="22"/>
        <v>0</v>
      </c>
      <c r="L44" s="192">
        <f t="shared" si="22"/>
        <v>0</v>
      </c>
      <c r="M44" s="192">
        <f t="shared" si="22"/>
        <v>0</v>
      </c>
      <c r="N44" s="192">
        <f t="shared" si="30"/>
        <v>0.2408051012749145</v>
      </c>
      <c r="O44" s="192">
        <f t="shared" si="23"/>
        <v>0</v>
      </c>
      <c r="P44" s="192">
        <f t="shared" si="23"/>
        <v>0</v>
      </c>
      <c r="Q44" s="192">
        <f t="shared" si="31"/>
        <v>4.5415999192012311E-3</v>
      </c>
      <c r="R44" s="192">
        <f t="shared" si="24"/>
        <v>0.19123931623931623</v>
      </c>
      <c r="S44" s="192">
        <f t="shared" si="24"/>
        <v>2.3590804702244252E-2</v>
      </c>
      <c r="T44" s="192">
        <f t="shared" si="32"/>
        <v>8.1490982973226531E-2</v>
      </c>
      <c r="U44" s="192">
        <f t="shared" si="32"/>
        <v>0</v>
      </c>
      <c r="V44" s="192">
        <f t="shared" si="17"/>
        <v>0.17535903250189033</v>
      </c>
      <c r="W44" s="192">
        <f t="shared" si="25"/>
        <v>0.25240847784200438</v>
      </c>
      <c r="X44" s="192">
        <f t="shared" si="25"/>
        <v>0.42350332594235135</v>
      </c>
      <c r="Y44" s="192">
        <f t="shared" si="37"/>
        <v>0.33944687045123723</v>
      </c>
      <c r="Z44" s="192">
        <f t="shared" si="37"/>
        <v>0</v>
      </c>
      <c r="AA44" s="192">
        <f t="shared" si="33"/>
        <v>0</v>
      </c>
      <c r="AB44" s="192">
        <f t="shared" si="19"/>
        <v>6.8229258895560682E-2</v>
      </c>
      <c r="AC44" s="192">
        <f t="shared" si="34"/>
        <v>0</v>
      </c>
      <c r="AD44" s="192">
        <f t="shared" si="34"/>
        <v>2.0638298923525582E-2</v>
      </c>
      <c r="AE44" s="192">
        <f t="shared" si="26"/>
        <v>1.1342101050037532E-2</v>
      </c>
      <c r="AF44" s="192">
        <f t="shared" si="20"/>
        <v>0</v>
      </c>
      <c r="AG44" s="192">
        <f t="shared" si="20"/>
        <v>0</v>
      </c>
      <c r="AH44" s="192">
        <f t="shared" si="20"/>
        <v>0</v>
      </c>
      <c r="AS44"/>
    </row>
    <row r="45" spans="2:48" x14ac:dyDescent="0.2">
      <c r="B45" s="138" t="s">
        <v>36</v>
      </c>
      <c r="C45" s="192">
        <f t="shared" si="14"/>
        <v>0</v>
      </c>
      <c r="D45" s="192">
        <f t="shared" si="27"/>
        <v>0</v>
      </c>
      <c r="E45" s="192">
        <f t="shared" si="35"/>
        <v>0</v>
      </c>
      <c r="F45" s="192">
        <f t="shared" si="36"/>
        <v>0</v>
      </c>
      <c r="G45" s="192">
        <f t="shared" si="28"/>
        <v>0</v>
      </c>
      <c r="H45" s="192">
        <f t="shared" si="21"/>
        <v>0</v>
      </c>
      <c r="I45" s="192">
        <f t="shared" si="29"/>
        <v>0</v>
      </c>
      <c r="J45" s="192">
        <f t="shared" si="22"/>
        <v>0.1467895015168805</v>
      </c>
      <c r="K45" s="192">
        <f t="shared" si="22"/>
        <v>0</v>
      </c>
      <c r="L45" s="192">
        <f t="shared" si="22"/>
        <v>0</v>
      </c>
      <c r="M45" s="192">
        <f t="shared" si="22"/>
        <v>0</v>
      </c>
      <c r="N45" s="192">
        <f t="shared" si="30"/>
        <v>0.2408051012749145</v>
      </c>
      <c r="O45" s="192">
        <f t="shared" si="23"/>
        <v>0</v>
      </c>
      <c r="P45" s="192">
        <f t="shared" si="23"/>
        <v>0</v>
      </c>
      <c r="Q45" s="192">
        <f t="shared" si="31"/>
        <v>4.5415999192012311E-3</v>
      </c>
      <c r="R45" s="192">
        <f t="shared" si="24"/>
        <v>0.19123931623931623</v>
      </c>
      <c r="S45" s="192">
        <f t="shared" si="24"/>
        <v>2.3590804702244252E-2</v>
      </c>
      <c r="T45" s="192">
        <f t="shared" si="32"/>
        <v>8.1490982973226531E-2</v>
      </c>
      <c r="U45" s="192">
        <f t="shared" si="32"/>
        <v>0</v>
      </c>
      <c r="V45" s="192">
        <f t="shared" si="17"/>
        <v>0.17535903250189033</v>
      </c>
      <c r="W45" s="192">
        <f t="shared" si="25"/>
        <v>0.25240847784200438</v>
      </c>
      <c r="X45" s="192">
        <f t="shared" si="25"/>
        <v>0.42350332594235135</v>
      </c>
      <c r="Y45" s="192">
        <f t="shared" si="37"/>
        <v>0.33944687045123723</v>
      </c>
      <c r="Z45" s="192">
        <f t="shared" si="37"/>
        <v>0</v>
      </c>
      <c r="AA45" s="192">
        <f t="shared" si="33"/>
        <v>0</v>
      </c>
      <c r="AB45" s="192">
        <f t="shared" si="19"/>
        <v>6.8229258895560682E-2</v>
      </c>
      <c r="AC45" s="192">
        <f t="shared" si="34"/>
        <v>0</v>
      </c>
      <c r="AD45" s="192">
        <f t="shared" si="34"/>
        <v>2.0638298923525582E-2</v>
      </c>
      <c r="AE45" s="192">
        <f t="shared" si="26"/>
        <v>1.1342101050037532E-2</v>
      </c>
      <c r="AF45" s="192">
        <f t="shared" si="20"/>
        <v>0</v>
      </c>
      <c r="AG45" s="192">
        <f t="shared" si="20"/>
        <v>0</v>
      </c>
      <c r="AH45" s="192">
        <f t="shared" si="20"/>
        <v>0</v>
      </c>
      <c r="AM45" t="s">
        <v>426</v>
      </c>
      <c r="AN45" t="s">
        <v>616</v>
      </c>
      <c r="AO45">
        <v>1.4418536787312</v>
      </c>
      <c r="AP45">
        <v>0.61042166964317301</v>
      </c>
      <c r="AQ45">
        <v>2.3620617524506402</v>
      </c>
      <c r="AR45">
        <v>3.4442530744919E-2</v>
      </c>
      <c r="AS45"/>
    </row>
    <row r="46" spans="2:48" x14ac:dyDescent="0.2">
      <c r="B46" s="138" t="s">
        <v>37</v>
      </c>
      <c r="C46" s="192">
        <f t="shared" si="14"/>
        <v>0</v>
      </c>
      <c r="D46" s="192">
        <f t="shared" si="27"/>
        <v>0</v>
      </c>
      <c r="E46" s="192">
        <f t="shared" si="35"/>
        <v>0</v>
      </c>
      <c r="F46" s="192">
        <f t="shared" si="36"/>
        <v>0</v>
      </c>
      <c r="G46" s="192">
        <f t="shared" si="28"/>
        <v>0</v>
      </c>
      <c r="H46" s="192">
        <f t="shared" si="21"/>
        <v>0</v>
      </c>
      <c r="I46" s="192">
        <f t="shared" si="29"/>
        <v>0</v>
      </c>
      <c r="J46" s="192">
        <f t="shared" si="22"/>
        <v>0.1467895015168805</v>
      </c>
      <c r="K46" s="192">
        <f t="shared" si="22"/>
        <v>0</v>
      </c>
      <c r="L46" s="192">
        <f t="shared" si="22"/>
        <v>0</v>
      </c>
      <c r="M46" s="192">
        <f t="shared" si="22"/>
        <v>0</v>
      </c>
      <c r="N46" s="192">
        <f t="shared" si="30"/>
        <v>0.2408051012749145</v>
      </c>
      <c r="O46" s="192">
        <f t="shared" si="23"/>
        <v>0</v>
      </c>
      <c r="P46" s="192">
        <f t="shared" si="23"/>
        <v>0</v>
      </c>
      <c r="Q46" s="192">
        <f t="shared" si="31"/>
        <v>4.5415999192012311E-3</v>
      </c>
      <c r="R46" s="192">
        <f t="shared" si="24"/>
        <v>0.19123931623931623</v>
      </c>
      <c r="S46" s="192">
        <f t="shared" si="24"/>
        <v>2.3590804702244252E-2</v>
      </c>
      <c r="T46" s="192">
        <f t="shared" si="32"/>
        <v>8.1490982973226531E-2</v>
      </c>
      <c r="U46" s="192">
        <f t="shared" si="32"/>
        <v>0</v>
      </c>
      <c r="V46" s="192">
        <f t="shared" si="17"/>
        <v>0.17535903250189033</v>
      </c>
      <c r="W46" s="192">
        <f t="shared" si="25"/>
        <v>0.25240847784200438</v>
      </c>
      <c r="X46" s="192">
        <f t="shared" si="25"/>
        <v>0.42350332594235135</v>
      </c>
      <c r="Y46" s="192">
        <f t="shared" si="37"/>
        <v>0.33944687045123723</v>
      </c>
      <c r="Z46" s="192">
        <f t="shared" si="37"/>
        <v>0</v>
      </c>
      <c r="AA46" s="192">
        <f t="shared" si="33"/>
        <v>0</v>
      </c>
      <c r="AB46" s="192">
        <f t="shared" si="19"/>
        <v>6.8229258895560682E-2</v>
      </c>
      <c r="AC46" s="192">
        <f t="shared" si="34"/>
        <v>0</v>
      </c>
      <c r="AD46" s="192">
        <f t="shared" si="34"/>
        <v>2.0638298923525582E-2</v>
      </c>
      <c r="AE46" s="192">
        <f t="shared" si="26"/>
        <v>1.1342101050037532E-2</v>
      </c>
      <c r="AF46" s="192">
        <f t="shared" si="20"/>
        <v>0</v>
      </c>
      <c r="AG46" s="192">
        <f t="shared" si="20"/>
        <v>0</v>
      </c>
      <c r="AH46" s="192">
        <f t="shared" si="20"/>
        <v>0</v>
      </c>
      <c r="AM46" t="s">
        <v>426</v>
      </c>
      <c r="AN46" t="s">
        <v>480</v>
      </c>
      <c r="AO46">
        <v>1.46235448742561E-2</v>
      </c>
      <c r="AP46">
        <v>2.6769548473271499E-2</v>
      </c>
      <c r="AQ46">
        <v>0.54627536541594202</v>
      </c>
      <c r="AR46">
        <v>0.59412844283597499</v>
      </c>
      <c r="AS46">
        <v>0.86534239762673304</v>
      </c>
    </row>
    <row r="47" spans="2:48" x14ac:dyDescent="0.2">
      <c r="B47" s="138" t="s">
        <v>38</v>
      </c>
      <c r="C47" s="192">
        <f t="shared" si="14"/>
        <v>0</v>
      </c>
      <c r="D47" s="192">
        <f t="shared" si="27"/>
        <v>0</v>
      </c>
      <c r="E47" s="192">
        <f t="shared" si="35"/>
        <v>0</v>
      </c>
      <c r="F47" s="192">
        <f t="shared" si="36"/>
        <v>0</v>
      </c>
      <c r="G47" s="192">
        <f t="shared" si="28"/>
        <v>0</v>
      </c>
      <c r="H47" s="192">
        <f t="shared" si="21"/>
        <v>0</v>
      </c>
      <c r="I47" s="192">
        <f t="shared" si="29"/>
        <v>0</v>
      </c>
      <c r="J47" s="192">
        <f t="shared" si="22"/>
        <v>0.1467895015168805</v>
      </c>
      <c r="K47" s="192">
        <f t="shared" si="22"/>
        <v>0</v>
      </c>
      <c r="L47" s="192">
        <f t="shared" si="22"/>
        <v>0</v>
      </c>
      <c r="M47" s="192">
        <f t="shared" si="22"/>
        <v>0</v>
      </c>
      <c r="N47" s="192">
        <f t="shared" si="30"/>
        <v>0.2408051012749145</v>
      </c>
      <c r="O47" s="192">
        <f t="shared" si="23"/>
        <v>0</v>
      </c>
      <c r="P47" s="192">
        <f t="shared" si="23"/>
        <v>0</v>
      </c>
      <c r="Q47" s="192">
        <f t="shared" si="31"/>
        <v>4.5415999192012311E-3</v>
      </c>
      <c r="R47" s="192">
        <f t="shared" si="24"/>
        <v>0.19123931623931623</v>
      </c>
      <c r="S47" s="192">
        <f t="shared" si="24"/>
        <v>2.3590804702244252E-2</v>
      </c>
      <c r="T47" s="192">
        <f t="shared" si="32"/>
        <v>8.1490982973226531E-2</v>
      </c>
      <c r="U47" s="192">
        <f t="shared" si="32"/>
        <v>0</v>
      </c>
      <c r="V47" s="192">
        <f t="shared" si="17"/>
        <v>0.17535903250189033</v>
      </c>
      <c r="W47" s="192">
        <f t="shared" si="25"/>
        <v>0.25240847784200438</v>
      </c>
      <c r="X47" s="192">
        <f t="shared" si="25"/>
        <v>0.42350332594235135</v>
      </c>
      <c r="Y47" s="192">
        <f t="shared" si="37"/>
        <v>0.33944687045123723</v>
      </c>
      <c r="Z47" s="192">
        <f t="shared" si="37"/>
        <v>0</v>
      </c>
      <c r="AA47" s="192">
        <f t="shared" si="33"/>
        <v>0</v>
      </c>
      <c r="AB47" s="192">
        <f t="shared" si="19"/>
        <v>6.8229258895560682E-2</v>
      </c>
      <c r="AC47" s="192">
        <f t="shared" si="34"/>
        <v>0</v>
      </c>
      <c r="AD47" s="192">
        <f t="shared" si="34"/>
        <v>2.0638298923525582E-2</v>
      </c>
      <c r="AE47" s="192">
        <f t="shared" si="26"/>
        <v>1.1342101050037532E-2</v>
      </c>
      <c r="AF47" s="192">
        <f t="shared" si="20"/>
        <v>0</v>
      </c>
      <c r="AG47" s="192">
        <f t="shared" si="20"/>
        <v>0</v>
      </c>
      <c r="AH47" s="192">
        <f t="shared" si="20"/>
        <v>0</v>
      </c>
      <c r="AM47" t="s">
        <v>426</v>
      </c>
      <c r="AN47" t="s">
        <v>611</v>
      </c>
      <c r="AO47">
        <v>1.20386296658785</v>
      </c>
      <c r="AP47">
        <v>0.37330188208210502</v>
      </c>
      <c r="AQ47">
        <v>3.2249046264467198</v>
      </c>
      <c r="AR47">
        <v>6.6414223860377297E-3</v>
      </c>
      <c r="AS47">
        <v>0.87334409883781705</v>
      </c>
    </row>
    <row r="48" spans="2:48" x14ac:dyDescent="0.2">
      <c r="B48" s="137" t="s">
        <v>521</v>
      </c>
      <c r="C48" s="192">
        <f t="shared" si="14"/>
        <v>0</v>
      </c>
      <c r="D48" s="192">
        <f t="shared" si="27"/>
        <v>0</v>
      </c>
      <c r="E48" s="192">
        <f t="shared" si="35"/>
        <v>0</v>
      </c>
      <c r="F48" s="192">
        <f t="shared" si="36"/>
        <v>0</v>
      </c>
      <c r="G48" s="192">
        <f t="shared" si="28"/>
        <v>0</v>
      </c>
      <c r="H48" s="192">
        <f t="shared" si="21"/>
        <v>0</v>
      </c>
      <c r="I48" s="192">
        <f t="shared" si="29"/>
        <v>0</v>
      </c>
      <c r="J48" s="192">
        <f t="shared" si="22"/>
        <v>0.1467895015168805</v>
      </c>
      <c r="K48" s="192">
        <f t="shared" si="22"/>
        <v>0</v>
      </c>
      <c r="L48" s="192">
        <f t="shared" si="22"/>
        <v>0</v>
      </c>
      <c r="M48" s="192">
        <f t="shared" si="22"/>
        <v>0</v>
      </c>
      <c r="N48" s="192">
        <f t="shared" si="30"/>
        <v>0.2408051012749145</v>
      </c>
      <c r="O48" s="192">
        <f t="shared" si="23"/>
        <v>0</v>
      </c>
      <c r="P48" s="192">
        <f t="shared" si="23"/>
        <v>0</v>
      </c>
      <c r="Q48" s="192">
        <f t="shared" si="31"/>
        <v>4.5415999192012311E-3</v>
      </c>
      <c r="R48" s="192">
        <f t="shared" si="24"/>
        <v>0.19123931623931623</v>
      </c>
      <c r="S48" s="192">
        <f t="shared" si="24"/>
        <v>2.3590804702244252E-2</v>
      </c>
      <c r="T48" s="192">
        <f t="shared" si="32"/>
        <v>8.1490982973226531E-2</v>
      </c>
      <c r="U48" s="192">
        <f t="shared" si="32"/>
        <v>0</v>
      </c>
      <c r="V48" s="192">
        <f t="shared" si="17"/>
        <v>0.17535903250189033</v>
      </c>
      <c r="W48" s="192">
        <f t="shared" si="25"/>
        <v>0.25240847784200438</v>
      </c>
      <c r="X48" s="192">
        <f t="shared" si="25"/>
        <v>0.42350332594235135</v>
      </c>
      <c r="Y48" s="192">
        <f t="shared" si="37"/>
        <v>0.33944687045123723</v>
      </c>
      <c r="Z48" s="192">
        <f t="shared" si="37"/>
        <v>0</v>
      </c>
      <c r="AA48" s="192">
        <f t="shared" si="33"/>
        <v>0</v>
      </c>
      <c r="AB48" s="192">
        <f t="shared" si="19"/>
        <v>6.8229258895560682E-2</v>
      </c>
      <c r="AC48" s="192">
        <f t="shared" si="34"/>
        <v>0</v>
      </c>
      <c r="AD48" s="192">
        <f t="shared" si="34"/>
        <v>2.0638298923525582E-2</v>
      </c>
      <c r="AE48" s="192">
        <f t="shared" si="26"/>
        <v>1.1342101050037532E-2</v>
      </c>
      <c r="AF48" s="192">
        <f t="shared" si="20"/>
        <v>0</v>
      </c>
      <c r="AG48" s="192">
        <f t="shared" si="20"/>
        <v>0</v>
      </c>
      <c r="AH48" s="192">
        <f t="shared" si="20"/>
        <v>0</v>
      </c>
      <c r="AS48"/>
    </row>
    <row r="49" spans="1:48" x14ac:dyDescent="0.2">
      <c r="B49" s="138" t="s">
        <v>39</v>
      </c>
      <c r="C49" s="192">
        <f t="shared" si="14"/>
        <v>0</v>
      </c>
      <c r="D49" s="192">
        <f t="shared" si="27"/>
        <v>0</v>
      </c>
      <c r="E49" s="192">
        <f t="shared" si="35"/>
        <v>0</v>
      </c>
      <c r="F49" s="192">
        <f t="shared" si="36"/>
        <v>0</v>
      </c>
      <c r="G49" s="192">
        <f t="shared" si="28"/>
        <v>0</v>
      </c>
      <c r="H49" s="192">
        <f t="shared" si="21"/>
        <v>0</v>
      </c>
      <c r="I49" s="192">
        <f t="shared" si="29"/>
        <v>0</v>
      </c>
      <c r="J49" s="192">
        <f t="shared" si="22"/>
        <v>0.1467895015168805</v>
      </c>
      <c r="K49" s="192">
        <f t="shared" si="22"/>
        <v>0</v>
      </c>
      <c r="L49" s="192">
        <f t="shared" si="22"/>
        <v>0</v>
      </c>
      <c r="M49" s="192">
        <f t="shared" si="22"/>
        <v>0</v>
      </c>
      <c r="N49" s="192">
        <f t="shared" si="30"/>
        <v>0.2408051012749145</v>
      </c>
      <c r="O49" s="192">
        <f t="shared" si="23"/>
        <v>0</v>
      </c>
      <c r="P49" s="192">
        <f t="shared" si="23"/>
        <v>0</v>
      </c>
      <c r="Q49" s="192">
        <f t="shared" si="31"/>
        <v>4.5415999192012311E-3</v>
      </c>
      <c r="R49" s="192">
        <f t="shared" si="24"/>
        <v>0.19123931623931623</v>
      </c>
      <c r="S49" s="192">
        <f t="shared" si="24"/>
        <v>2.3590804702244252E-2</v>
      </c>
      <c r="T49" s="192">
        <f t="shared" si="32"/>
        <v>8.1490982973226531E-2</v>
      </c>
      <c r="U49" s="192">
        <f t="shared" si="32"/>
        <v>0</v>
      </c>
      <c r="V49" s="192">
        <f t="shared" si="17"/>
        <v>0.17535903250189033</v>
      </c>
      <c r="W49" s="192">
        <f t="shared" si="25"/>
        <v>0.25240847784200438</v>
      </c>
      <c r="X49" s="192">
        <f t="shared" si="25"/>
        <v>0.42350332594235135</v>
      </c>
      <c r="Y49" s="192">
        <f t="shared" si="37"/>
        <v>0.33944687045123723</v>
      </c>
      <c r="Z49" s="192">
        <f t="shared" si="37"/>
        <v>0</v>
      </c>
      <c r="AA49" s="192">
        <f t="shared" si="33"/>
        <v>0</v>
      </c>
      <c r="AB49" s="192">
        <f t="shared" si="19"/>
        <v>6.8229258895560682E-2</v>
      </c>
      <c r="AC49" s="192">
        <f t="shared" si="34"/>
        <v>0</v>
      </c>
      <c r="AD49" s="192">
        <f t="shared" si="34"/>
        <v>2.0638298923525582E-2</v>
      </c>
      <c r="AE49" s="192">
        <f t="shared" si="26"/>
        <v>1.1342101050037532E-2</v>
      </c>
      <c r="AF49" s="192">
        <f t="shared" si="20"/>
        <v>0</v>
      </c>
      <c r="AG49" s="192">
        <f t="shared" si="20"/>
        <v>0</v>
      </c>
      <c r="AH49" s="192">
        <f t="shared" si="20"/>
        <v>0</v>
      </c>
      <c r="AM49" t="s">
        <v>419</v>
      </c>
      <c r="AN49" t="s">
        <v>616</v>
      </c>
      <c r="AO49">
        <v>15.2436152440865</v>
      </c>
      <c r="AP49">
        <v>8.1539468379329598</v>
      </c>
      <c r="AQ49">
        <v>1.8694768983741401</v>
      </c>
      <c r="AR49">
        <v>8.4245569194134395E-2</v>
      </c>
      <c r="AS49"/>
    </row>
    <row r="50" spans="1:48" x14ac:dyDescent="0.2">
      <c r="B50" s="138" t="s">
        <v>40</v>
      </c>
      <c r="C50" s="192">
        <f t="shared" si="14"/>
        <v>0</v>
      </c>
      <c r="D50" s="192">
        <f t="shared" si="27"/>
        <v>0</v>
      </c>
      <c r="E50" s="192">
        <f t="shared" si="35"/>
        <v>0</v>
      </c>
      <c r="F50" s="192">
        <f t="shared" si="36"/>
        <v>0</v>
      </c>
      <c r="G50" s="192">
        <f t="shared" si="28"/>
        <v>0</v>
      </c>
      <c r="H50" s="192">
        <f t="shared" si="21"/>
        <v>0</v>
      </c>
      <c r="I50" s="192">
        <f t="shared" si="29"/>
        <v>0</v>
      </c>
      <c r="J50" s="192">
        <f t="shared" si="22"/>
        <v>0.1467895015168805</v>
      </c>
      <c r="K50" s="192">
        <f t="shared" si="22"/>
        <v>0</v>
      </c>
      <c r="L50" s="192">
        <f t="shared" si="22"/>
        <v>0</v>
      </c>
      <c r="M50" s="192">
        <f t="shared" si="22"/>
        <v>0</v>
      </c>
      <c r="N50" s="192">
        <f t="shared" si="30"/>
        <v>0.2408051012749145</v>
      </c>
      <c r="O50" s="192">
        <f t="shared" si="23"/>
        <v>0</v>
      </c>
      <c r="P50" s="192">
        <f t="shared" si="23"/>
        <v>0</v>
      </c>
      <c r="Q50" s="192">
        <f t="shared" si="31"/>
        <v>4.5415999192012311E-3</v>
      </c>
      <c r="R50" s="192">
        <f t="shared" si="24"/>
        <v>0.19123931623931623</v>
      </c>
      <c r="S50" s="192">
        <f t="shared" si="24"/>
        <v>2.3590804702244252E-2</v>
      </c>
      <c r="T50" s="192">
        <f t="shared" si="32"/>
        <v>8.1490982973226531E-2</v>
      </c>
      <c r="U50" s="192">
        <f t="shared" si="32"/>
        <v>0</v>
      </c>
      <c r="V50" s="192">
        <f t="shared" si="17"/>
        <v>0.17535903250189033</v>
      </c>
      <c r="W50" s="192">
        <f t="shared" si="25"/>
        <v>0.25240847784200438</v>
      </c>
      <c r="X50" s="192">
        <f t="shared" si="25"/>
        <v>0.42350332594235135</v>
      </c>
      <c r="Y50" s="192">
        <f t="shared" si="37"/>
        <v>0.33944687045123723</v>
      </c>
      <c r="Z50" s="192">
        <f t="shared" si="37"/>
        <v>0</v>
      </c>
      <c r="AA50" s="192">
        <f t="shared" si="33"/>
        <v>0</v>
      </c>
      <c r="AB50" s="192">
        <f t="shared" si="19"/>
        <v>6.8229258895560682E-2</v>
      </c>
      <c r="AC50" s="192">
        <f t="shared" si="34"/>
        <v>0</v>
      </c>
      <c r="AD50" s="192">
        <f t="shared" si="34"/>
        <v>2.0638298923525582E-2</v>
      </c>
      <c r="AE50" s="192">
        <f t="shared" si="26"/>
        <v>1.1342101050037532E-2</v>
      </c>
      <c r="AF50" s="192">
        <f t="shared" si="20"/>
        <v>0</v>
      </c>
      <c r="AG50" s="192">
        <f t="shared" si="20"/>
        <v>0</v>
      </c>
      <c r="AH50" s="192">
        <f t="shared" si="20"/>
        <v>0</v>
      </c>
      <c r="AM50" t="s">
        <v>419</v>
      </c>
      <c r="AN50" t="s">
        <v>480</v>
      </c>
      <c r="AO50">
        <v>-3.70356663484104E-2</v>
      </c>
      <c r="AP50">
        <v>3.40483203395959E-2</v>
      </c>
      <c r="AQ50">
        <v>-1.08773842524444</v>
      </c>
      <c r="AR50">
        <v>0.296466539575646</v>
      </c>
      <c r="AS50">
        <v>0.90588235294117603</v>
      </c>
    </row>
    <row r="51" spans="1:48" x14ac:dyDescent="0.2">
      <c r="B51" s="139" t="s">
        <v>41</v>
      </c>
      <c r="C51" s="192">
        <f t="shared" si="14"/>
        <v>0</v>
      </c>
      <c r="D51" s="192">
        <f t="shared" si="27"/>
        <v>0</v>
      </c>
      <c r="E51" s="192">
        <f t="shared" si="35"/>
        <v>0</v>
      </c>
      <c r="F51" s="192">
        <f t="shared" si="36"/>
        <v>0</v>
      </c>
      <c r="G51" s="192">
        <f t="shared" si="28"/>
        <v>0</v>
      </c>
      <c r="H51" s="192">
        <f t="shared" si="21"/>
        <v>0</v>
      </c>
      <c r="I51" s="192">
        <f t="shared" si="29"/>
        <v>0</v>
      </c>
      <c r="J51" s="192">
        <f t="shared" si="22"/>
        <v>0.1467895015168805</v>
      </c>
      <c r="K51" s="192">
        <f t="shared" si="22"/>
        <v>0</v>
      </c>
      <c r="L51" s="192">
        <f t="shared" si="22"/>
        <v>0</v>
      </c>
      <c r="M51" s="192">
        <f t="shared" si="22"/>
        <v>0</v>
      </c>
      <c r="N51" s="192">
        <f t="shared" si="30"/>
        <v>0.2408051012749145</v>
      </c>
      <c r="O51" s="192">
        <f t="shared" si="23"/>
        <v>0</v>
      </c>
      <c r="P51" s="192">
        <f t="shared" si="23"/>
        <v>0</v>
      </c>
      <c r="Q51" s="192">
        <f t="shared" si="31"/>
        <v>4.5415999192012311E-3</v>
      </c>
      <c r="R51" s="192">
        <f t="shared" si="24"/>
        <v>0.19123931623931623</v>
      </c>
      <c r="S51" s="192">
        <f t="shared" si="24"/>
        <v>2.3590804702244252E-2</v>
      </c>
      <c r="T51" s="192">
        <f t="shared" si="32"/>
        <v>8.1490982973226531E-2</v>
      </c>
      <c r="U51" s="192">
        <f t="shared" si="32"/>
        <v>0</v>
      </c>
      <c r="V51" s="192">
        <f t="shared" si="17"/>
        <v>0.17535903250189033</v>
      </c>
      <c r="W51" s="192">
        <f t="shared" si="25"/>
        <v>0.25240847784200438</v>
      </c>
      <c r="X51" s="192">
        <f t="shared" si="25"/>
        <v>0.42350332594235135</v>
      </c>
      <c r="Y51" s="192">
        <f t="shared" si="37"/>
        <v>0.33944687045123723</v>
      </c>
      <c r="Z51" s="192">
        <f t="shared" si="37"/>
        <v>0</v>
      </c>
      <c r="AA51" s="192">
        <f t="shared" si="33"/>
        <v>0</v>
      </c>
      <c r="AB51" s="192">
        <f t="shared" si="19"/>
        <v>6.8229258895560682E-2</v>
      </c>
      <c r="AC51" s="192">
        <f t="shared" si="34"/>
        <v>0</v>
      </c>
      <c r="AD51" s="192">
        <f t="shared" si="34"/>
        <v>2.0638298923525582E-2</v>
      </c>
      <c r="AE51" s="192">
        <f t="shared" si="26"/>
        <v>1.1342101050037532E-2</v>
      </c>
      <c r="AF51" s="192">
        <f t="shared" si="20"/>
        <v>0</v>
      </c>
      <c r="AG51" s="192">
        <f t="shared" si="20"/>
        <v>0</v>
      </c>
      <c r="AH51" s="192">
        <f t="shared" si="20"/>
        <v>0</v>
      </c>
      <c r="AM51" t="s">
        <v>419</v>
      </c>
      <c r="AN51" t="s">
        <v>1</v>
      </c>
      <c r="AO51">
        <v>0.72591157188882005</v>
      </c>
      <c r="AP51">
        <v>0.22543999740978199</v>
      </c>
      <c r="AQ51">
        <v>3.21997684629729</v>
      </c>
      <c r="AR51">
        <v>6.7047225803953401E-3</v>
      </c>
      <c r="AS51">
        <v>0.93235294117647005</v>
      </c>
    </row>
    <row r="52" spans="1:48" x14ac:dyDescent="0.2">
      <c r="AS52"/>
    </row>
    <row r="53" spans="1:48" x14ac:dyDescent="0.2">
      <c r="B53" s="199" t="s">
        <v>626</v>
      </c>
      <c r="AM53" t="s">
        <v>460</v>
      </c>
      <c r="AN53" t="s">
        <v>616</v>
      </c>
      <c r="AO53">
        <v>105.997318771038</v>
      </c>
      <c r="AP53">
        <v>36.346849481171702</v>
      </c>
      <c r="AQ53">
        <v>2.9162725321199199</v>
      </c>
      <c r="AR53">
        <v>1.20262787092558E-2</v>
      </c>
      <c r="AS53"/>
    </row>
    <row r="54" spans="1:48" x14ac:dyDescent="0.2">
      <c r="C54" s="155" t="s">
        <v>563</v>
      </c>
      <c r="D54" s="155" t="s">
        <v>409</v>
      </c>
      <c r="E54" s="155" t="s">
        <v>411</v>
      </c>
      <c r="F54" s="155" t="s">
        <v>431</v>
      </c>
      <c r="G54" s="155" t="s">
        <v>545</v>
      </c>
      <c r="H54" s="155" t="s">
        <v>429</v>
      </c>
      <c r="I54" s="193" t="s">
        <v>478</v>
      </c>
      <c r="J54" s="155" t="s">
        <v>446</v>
      </c>
      <c r="K54" s="193" t="s">
        <v>448</v>
      </c>
      <c r="L54" s="193" t="s">
        <v>450</v>
      </c>
      <c r="M54" s="155" t="s">
        <v>452</v>
      </c>
      <c r="N54" s="155" t="s">
        <v>434</v>
      </c>
      <c r="O54" s="165" t="s">
        <v>562</v>
      </c>
      <c r="P54" s="165" t="s">
        <v>404</v>
      </c>
      <c r="Q54" s="165" t="s">
        <v>443</v>
      </c>
      <c r="R54" s="165" t="s">
        <v>426</v>
      </c>
      <c r="S54" s="165" t="s">
        <v>436</v>
      </c>
      <c r="T54" s="165" t="s">
        <v>419</v>
      </c>
      <c r="U54" s="195" t="s">
        <v>454</v>
      </c>
      <c r="V54" s="195" t="s">
        <v>456</v>
      </c>
      <c r="W54" s="195" t="s">
        <v>458</v>
      </c>
      <c r="X54" s="195" t="s">
        <v>421</v>
      </c>
      <c r="Y54" s="195" t="s">
        <v>438</v>
      </c>
      <c r="Z54" s="195" t="s">
        <v>440</v>
      </c>
      <c r="AA54" s="165" t="s">
        <v>460</v>
      </c>
      <c r="AB54" s="195" t="s">
        <v>462</v>
      </c>
      <c r="AC54" s="165" t="s">
        <v>423</v>
      </c>
      <c r="AD54" s="167" t="s">
        <v>465</v>
      </c>
      <c r="AE54" s="167" t="s">
        <v>467</v>
      </c>
      <c r="AF54" s="168" t="s">
        <v>416</v>
      </c>
      <c r="AG54" s="169" t="s">
        <v>407</v>
      </c>
      <c r="AH54" s="172" t="s">
        <v>479</v>
      </c>
      <c r="AM54" t="s">
        <v>460</v>
      </c>
      <c r="AN54" t="s">
        <v>480</v>
      </c>
      <c r="AO54">
        <v>-0.132267466667464</v>
      </c>
      <c r="AP54">
        <v>0.116813206096111</v>
      </c>
      <c r="AQ54">
        <v>-1.13229891625985</v>
      </c>
      <c r="AR54">
        <v>0.27796228015858998</v>
      </c>
      <c r="AS54">
        <v>0.78823529411764703</v>
      </c>
    </row>
    <row r="55" spans="1:48" x14ac:dyDescent="0.2">
      <c r="B55" s="137" t="s">
        <v>480</v>
      </c>
      <c r="C55">
        <f>IFERROR(C7*'Input Data'!C46*VLOOKUP(C$54,'Energy Heat Value Conversion'!$A:$E,5,FALSE),0)</f>
        <v>0</v>
      </c>
      <c r="D55">
        <f>IFERROR(D7*'Input Data'!D46*VLOOKUP(D$54,'Energy Heat Value Conversion'!$A:$E,5,FALSE),0)</f>
        <v>0</v>
      </c>
      <c r="E55">
        <f>IFERROR(E7*'Input Data'!E46*VLOOKUP(E$54,'Energy Heat Value Conversion'!$A:$E,5,FALSE),0)</f>
        <v>0</v>
      </c>
      <c r="F55">
        <f>IFERROR(F7*'Input Data'!F46*VLOOKUP(F$54,'Energy Heat Value Conversion'!$A:$E,5,FALSE),0)</f>
        <v>0</v>
      </c>
      <c r="G55">
        <f>IFERROR(G7*'Input Data'!G46*VLOOKUP(G$54,'Energy Heat Value Conversion'!$A:$E,5,FALSE),0)</f>
        <v>0</v>
      </c>
      <c r="H55">
        <f>IFERROR(H7*'Input Data'!H46*VLOOKUP(H$54,'Energy Heat Value Conversion'!$A:$E,5,FALSE),0)</f>
        <v>0</v>
      </c>
      <c r="I55">
        <f>IFERROR(I7*'Input Data'!I46*VLOOKUP(I$54,'Energy Heat Value Conversion'!$A:$E,5,FALSE),0)</f>
        <v>0</v>
      </c>
      <c r="J55">
        <f>IFERROR(J7*'Input Data'!J46*VLOOKUP(J$54,'Energy Heat Value Conversion'!$A:$E,5,FALSE),0)</f>
        <v>173492917934154.84</v>
      </c>
      <c r="K55">
        <f>IFERROR(K7*'Input Data'!K46*VLOOKUP(K$54,'Energy Heat Value Conversion'!$A:$E,5,FALSE),0)</f>
        <v>0</v>
      </c>
      <c r="L55">
        <f>IFERROR(L7*'Input Data'!L46*VLOOKUP(L$54,'Energy Heat Value Conversion'!$A:$E,5,FALSE),0)</f>
        <v>0</v>
      </c>
      <c r="M55">
        <f>IFERROR(M7*'Input Data'!M46*VLOOKUP(M$54,'Energy Heat Value Conversion'!$A:$E,5,FALSE),0)</f>
        <v>0</v>
      </c>
      <c r="N55">
        <f>IFERROR(N7*'Input Data'!N46*VLOOKUP(N$54,'Energy Heat Value Conversion'!$A:$E,5,FALSE),0)</f>
        <v>76502510582103.266</v>
      </c>
      <c r="O55">
        <f>IFERROR(O7*'Input Data'!O46*VLOOKUP(O$54,'Energy Heat Value Conversion'!$A:$E,5,FALSE),0)</f>
        <v>0</v>
      </c>
      <c r="P55">
        <f>IFERROR(P7*'Input Data'!P46*VLOOKUP(P$54,'Energy Heat Value Conversion'!$A:$E,5,FALSE),0)</f>
        <v>0</v>
      </c>
      <c r="Q55">
        <f>IFERROR(Q7*'Input Data'!Q46*VLOOKUP(Q$54,'Energy Heat Value Conversion'!$A:$E,5,FALSE),0)</f>
        <v>297343537903.1084</v>
      </c>
      <c r="R55">
        <f>IFERROR(R7*'Input Data'!R46*VLOOKUP(R$54,'Energy Heat Value Conversion'!$A:$E,5,FALSE),0)</f>
        <v>733064513319.48755</v>
      </c>
      <c r="S55">
        <f>IFERROR(S7*'Input Data'!S46*VLOOKUP(S$54,'Energy Heat Value Conversion'!$A:$E,5,FALSE),0)</f>
        <v>8388456402568.6406</v>
      </c>
      <c r="T55">
        <f>IFERROR(T7*'Input Data'!T46*VLOOKUP(T$54,'Energy Heat Value Conversion'!$A:$E,5,FALSE),0)</f>
        <v>7450842149382.9648</v>
      </c>
      <c r="U55">
        <f>IFERROR(U7*'Input Data'!U46*VLOOKUP(U$54,'Energy Heat Value Conversion'!$A:$E,5,FALSE),0)</f>
        <v>0</v>
      </c>
      <c r="V55">
        <f>IFERROR(V7*'Input Data'!V46*VLOOKUP(V$54,'Energy Heat Value Conversion'!$A:$E,5,FALSE),0)</f>
        <v>18425114197163.113</v>
      </c>
      <c r="W55">
        <f>IFERROR(W7*'Input Data'!W46*VLOOKUP(W$54,'Energy Heat Value Conversion'!$A:$E,5,FALSE),0)</f>
        <v>18932108043314.18</v>
      </c>
      <c r="X55">
        <f>IFERROR(X7*'Input Data'!X46*VLOOKUP(X$54,'Energy Heat Value Conversion'!$A:$E,5,FALSE),0)</f>
        <v>7612425358215.5234</v>
      </c>
      <c r="Y55">
        <f>IFERROR(Y7*'Input Data'!Y46*VLOOKUP(Y$54,'Energy Heat Value Conversion'!$A:$E,5,FALSE),0)</f>
        <v>43778809783420.406</v>
      </c>
      <c r="Z55">
        <f>IFERROR(Z7*'Input Data'!Z46*VLOOKUP(Z$54,'Energy Heat Value Conversion'!$A:$E,5,FALSE),0)</f>
        <v>0</v>
      </c>
      <c r="AA55">
        <f>IFERROR(AA7*'Input Data'!AA46*VLOOKUP(AA$54,'Energy Heat Value Conversion'!$A:$E,5,FALSE),0)</f>
        <v>0</v>
      </c>
      <c r="AB55">
        <f>IFERROR(AB7*'Input Data'!AB46*VLOOKUP(AB$54,'Energy Heat Value Conversion'!$A:$E,5,FALSE),0)</f>
        <v>55434465388728.008</v>
      </c>
      <c r="AC55">
        <f>IFERROR(AC7*'Input Data'!AC46*VLOOKUP(AC$54,'Energy Heat Value Conversion'!$A:$E,5,FALSE),0)</f>
        <v>0</v>
      </c>
      <c r="AD55">
        <f>IFERROR(AD7*'Input Data'!AD46*VLOOKUP(AD$54,'Energy Heat Value Conversion'!$A:$E,5,FALSE),0)</f>
        <v>42806847612923.93</v>
      </c>
      <c r="AE55">
        <f>IFERROR(AE7*'Input Data'!AE46*VLOOKUP(AE$54,'Energy Heat Value Conversion'!$A:$E,5,FALSE),0)</f>
        <v>38939879374508.781</v>
      </c>
      <c r="AF55">
        <f>IFERROR(AF7*'Input Data'!AF46*VLOOKUP(AF$54,'Energy Heat Value Conversion'!$A:$E,5,FALSE),0)</f>
        <v>0</v>
      </c>
      <c r="AG55">
        <f>IFERROR(AG7*'Input Data'!AG46*VLOOKUP(AG$54,'Energy Heat Value Conversion'!$A:$E,5,FALSE),0)</f>
        <v>0</v>
      </c>
      <c r="AH55">
        <f>IFERROR(AH7*'Input Data'!AH46*VLOOKUP(AH$54,'Energy Heat Value Conversion'!$A:$E,5,FALSE),0)</f>
        <v>0</v>
      </c>
      <c r="AM55" t="s">
        <v>460</v>
      </c>
      <c r="AN55" t="s">
        <v>611</v>
      </c>
      <c r="AO55">
        <v>0.71124477096618899</v>
      </c>
      <c r="AP55">
        <v>0.19555355331511601</v>
      </c>
      <c r="AQ55">
        <v>3.6370843633819501</v>
      </c>
      <c r="AR55">
        <v>3.01069348550617E-3</v>
      </c>
      <c r="AS55">
        <v>0.85588235294117598</v>
      </c>
    </row>
    <row r="56" spans="1:48" x14ac:dyDescent="0.2">
      <c r="B56" s="137" t="s">
        <v>481</v>
      </c>
      <c r="C56">
        <f>IFERROR(C8*'Input Data'!C47*VLOOKUP(C$54,'Energy Heat Value Conversion'!$A:$E,5,FALSE),0)</f>
        <v>0</v>
      </c>
      <c r="D56">
        <f>IFERROR(D8*'Input Data'!D47*VLOOKUP(D$54,'Energy Heat Value Conversion'!$A:$E,5,FALSE),0)</f>
        <v>0</v>
      </c>
      <c r="E56">
        <f>IFERROR(E8*'Input Data'!E47*VLOOKUP(E$54,'Energy Heat Value Conversion'!$A:$E,5,FALSE),0)</f>
        <v>0</v>
      </c>
      <c r="F56">
        <f>IFERROR(F8*'Input Data'!F47*VLOOKUP(F$54,'Energy Heat Value Conversion'!$A:$E,5,FALSE),0)</f>
        <v>0</v>
      </c>
      <c r="G56">
        <f>IFERROR(G8*'Input Data'!G47*VLOOKUP(G$54,'Energy Heat Value Conversion'!$A:$E,5,FALSE),0)</f>
        <v>0</v>
      </c>
      <c r="H56">
        <f>IFERROR(H8*'Input Data'!H47*VLOOKUP(H$54,'Energy Heat Value Conversion'!$A:$E,5,FALSE),0)</f>
        <v>0</v>
      </c>
      <c r="I56">
        <f>IFERROR(I8*'Input Data'!I47*VLOOKUP(I$54,'Energy Heat Value Conversion'!$A:$E,5,FALSE),0)</f>
        <v>0</v>
      </c>
      <c r="J56">
        <f>IFERROR(J8*'Input Data'!J47*VLOOKUP(J$54,'Energy Heat Value Conversion'!$A:$E,5,FALSE),0)</f>
        <v>1540377990508.9316</v>
      </c>
      <c r="K56">
        <f>IFERROR(K8*'Input Data'!K47*VLOOKUP(K$54,'Energy Heat Value Conversion'!$A:$E,5,FALSE),0)</f>
        <v>0</v>
      </c>
      <c r="L56">
        <f>IFERROR(L8*'Input Data'!L47*VLOOKUP(L$54,'Energy Heat Value Conversion'!$A:$E,5,FALSE),0)</f>
        <v>0</v>
      </c>
      <c r="M56">
        <f>IFERROR(M8*'Input Data'!M47*VLOOKUP(M$54,'Energy Heat Value Conversion'!$A:$E,5,FALSE),0)</f>
        <v>0</v>
      </c>
      <c r="N56">
        <f>IFERROR(N8*'Input Data'!N47*VLOOKUP(N$54,'Energy Heat Value Conversion'!$A:$E,5,FALSE),0)</f>
        <v>43521129617.74807</v>
      </c>
      <c r="O56">
        <f>IFERROR(O8*'Input Data'!O47*VLOOKUP(O$54,'Energy Heat Value Conversion'!$A:$E,5,FALSE),0)</f>
        <v>0</v>
      </c>
      <c r="P56">
        <f>IFERROR(P8*'Input Data'!P47*VLOOKUP(P$54,'Energy Heat Value Conversion'!$A:$E,5,FALSE),0)</f>
        <v>0</v>
      </c>
      <c r="Q56">
        <f>IFERROR(Q8*'Input Data'!Q47*VLOOKUP(Q$54,'Energy Heat Value Conversion'!$A:$E,5,FALSE),0)</f>
        <v>25751974943.72226</v>
      </c>
      <c r="R56">
        <f>IFERROR(R8*'Input Data'!R47*VLOOKUP(R$54,'Energy Heat Value Conversion'!$A:$E,5,FALSE),0)</f>
        <v>81191383796.833557</v>
      </c>
      <c r="S56">
        <f>IFERROR(S8*'Input Data'!S47*VLOOKUP(S$54,'Energy Heat Value Conversion'!$A:$E,5,FALSE),0)</f>
        <v>3596265291212.4063</v>
      </c>
      <c r="T56">
        <f>IFERROR(T8*'Input Data'!T47*VLOOKUP(T$54,'Energy Heat Value Conversion'!$A:$E,5,FALSE),0)</f>
        <v>36496820966.677147</v>
      </c>
      <c r="U56">
        <f>IFERROR(U8*'Input Data'!U47*VLOOKUP(U$54,'Energy Heat Value Conversion'!$A:$E,5,FALSE),0)</f>
        <v>0</v>
      </c>
      <c r="V56">
        <f>IFERROR(V8*'Input Data'!V47*VLOOKUP(V$54,'Energy Heat Value Conversion'!$A:$E,5,FALSE),0)</f>
        <v>148622924288.11835</v>
      </c>
      <c r="W56">
        <f>IFERROR(W8*'Input Data'!W47*VLOOKUP(W$54,'Energy Heat Value Conversion'!$A:$E,5,FALSE),0)</f>
        <v>0</v>
      </c>
      <c r="X56">
        <f>IFERROR(X8*'Input Data'!X47*VLOOKUP(X$54,'Energy Heat Value Conversion'!$A:$E,5,FALSE),0)</f>
        <v>0</v>
      </c>
      <c r="Y56">
        <f>IFERROR(Y8*'Input Data'!Y47*VLOOKUP(Y$54,'Energy Heat Value Conversion'!$A:$E,5,FALSE),0)</f>
        <v>167840481545.50055</v>
      </c>
      <c r="Z56">
        <f>IFERROR(Z8*'Input Data'!Z47*VLOOKUP(Z$54,'Energy Heat Value Conversion'!$A:$E,5,FALSE),0)</f>
        <v>0</v>
      </c>
      <c r="AA56">
        <f>IFERROR(AA8*'Input Data'!AA47*VLOOKUP(AA$54,'Energy Heat Value Conversion'!$A:$E,5,FALSE),0)</f>
        <v>0</v>
      </c>
      <c r="AB56">
        <f>IFERROR(AB8*'Input Data'!AB47*VLOOKUP(AB$54,'Energy Heat Value Conversion'!$A:$E,5,FALSE),0)</f>
        <v>316204042285.60175</v>
      </c>
      <c r="AC56">
        <f>IFERROR(AC8*'Input Data'!AC47*VLOOKUP(AC$54,'Energy Heat Value Conversion'!$A:$E,5,FALSE),0)</f>
        <v>0</v>
      </c>
      <c r="AD56">
        <f>IFERROR(AD8*'Input Data'!AD47*VLOOKUP(AD$54,'Energy Heat Value Conversion'!$A:$E,5,FALSE),0)</f>
        <v>9734682405104.9824</v>
      </c>
      <c r="AE56">
        <f>IFERROR(AE8*'Input Data'!AE47*VLOOKUP(AE$54,'Energy Heat Value Conversion'!$A:$E,5,FALSE),0)</f>
        <v>247158690752.9216</v>
      </c>
      <c r="AF56">
        <f>IFERROR(AF8*'Input Data'!AF47*VLOOKUP(AF$54,'Energy Heat Value Conversion'!$A:$E,5,FALSE),0)</f>
        <v>0</v>
      </c>
      <c r="AG56">
        <f>IFERROR(AG8*'Input Data'!AG47*VLOOKUP(AG$54,'Energy Heat Value Conversion'!$A:$E,5,FALSE),0)</f>
        <v>0</v>
      </c>
      <c r="AH56">
        <f>IFERROR(AH8*'Input Data'!AH47*VLOOKUP(AH$54,'Energy Heat Value Conversion'!$A:$E,5,FALSE),0)</f>
        <v>0</v>
      </c>
      <c r="AS56"/>
    </row>
    <row r="57" spans="1:48" x14ac:dyDescent="0.2">
      <c r="A57" s="206" t="str">
        <f>IFERROR(VLOOKUP(B57,'Sector Code Switch'!F:H,3,FALSE),"")</f>
        <v>coal mining 05</v>
      </c>
      <c r="B57" s="138" t="s">
        <v>2</v>
      </c>
      <c r="C57">
        <f>IFERROR(C9*'Input Data'!C48*VLOOKUP(C$54,'Energy Heat Value Conversion'!$A:$E,5,FALSE),0)</f>
        <v>0</v>
      </c>
      <c r="D57">
        <f>IFERROR(D9*'Input Data'!D48*VLOOKUP(D$54,'Energy Heat Value Conversion'!$A:$E,5,FALSE),0)</f>
        <v>0</v>
      </c>
      <c r="E57">
        <f>IFERROR(E9*'Input Data'!E48*VLOOKUP(E$54,'Energy Heat Value Conversion'!$A:$E,5,FALSE),0)</f>
        <v>0</v>
      </c>
      <c r="F57">
        <f>IFERROR(F9*'Input Data'!F48*VLOOKUP(F$54,'Energy Heat Value Conversion'!$A:$E,5,FALSE),0)</f>
        <v>0</v>
      </c>
      <c r="G57">
        <f>IFERROR(G9*'Input Data'!G48*VLOOKUP(G$54,'Energy Heat Value Conversion'!$A:$E,5,FALSE),0)</f>
        <v>0</v>
      </c>
      <c r="H57">
        <f>IFERROR(H9*'Input Data'!H48*VLOOKUP(H$54,'Energy Heat Value Conversion'!$A:$E,5,FALSE),0)</f>
        <v>0</v>
      </c>
      <c r="I57">
        <f>IFERROR(I9*'Input Data'!I48*VLOOKUP(I$54,'Energy Heat Value Conversion'!$A:$E,5,FALSE),0)</f>
        <v>0</v>
      </c>
      <c r="J57">
        <f>IFERROR(J9*'Input Data'!J48*VLOOKUP(J$54,'Energy Heat Value Conversion'!$A:$E,5,FALSE),0)</f>
        <v>229366628680.797</v>
      </c>
      <c r="K57">
        <f>IFERROR(K9*'Input Data'!K48*VLOOKUP(K$54,'Energy Heat Value Conversion'!$A:$E,5,FALSE),0)</f>
        <v>0</v>
      </c>
      <c r="L57">
        <f>IFERROR(L9*'Input Data'!L48*VLOOKUP(L$54,'Energy Heat Value Conversion'!$A:$E,5,FALSE),0)</f>
        <v>0</v>
      </c>
      <c r="M57">
        <f>IFERROR(M9*'Input Data'!M48*VLOOKUP(M$54,'Energy Heat Value Conversion'!$A:$E,5,FALSE),0)</f>
        <v>0</v>
      </c>
      <c r="N57">
        <f>IFERROR(N9*'Input Data'!N48*VLOOKUP(N$54,'Energy Heat Value Conversion'!$A:$E,5,FALSE),0)</f>
        <v>43521129617.74807</v>
      </c>
      <c r="O57">
        <f>IFERROR(O9*'Input Data'!O48*VLOOKUP(O$54,'Energy Heat Value Conversion'!$A:$E,5,FALSE),0)</f>
        <v>0</v>
      </c>
      <c r="P57">
        <f>IFERROR(P9*'Input Data'!P48*VLOOKUP(P$54,'Energy Heat Value Conversion'!$A:$E,5,FALSE),0)</f>
        <v>0</v>
      </c>
      <c r="Q57">
        <f>IFERROR(Q9*'Input Data'!Q48*VLOOKUP(Q$54,'Energy Heat Value Conversion'!$A:$E,5,FALSE),0)</f>
        <v>5969860282.1299982</v>
      </c>
      <c r="R57">
        <f>IFERROR(R9*'Input Data'!R48*VLOOKUP(R$54,'Energy Heat Value Conversion'!$A:$E,5,FALSE),0)</f>
        <v>47621869342.37352</v>
      </c>
      <c r="S57">
        <f>IFERROR(S9*'Input Data'!S48*VLOOKUP(S$54,'Energy Heat Value Conversion'!$A:$E,5,FALSE),0)</f>
        <v>1405928105307.8389</v>
      </c>
      <c r="T57">
        <f>IFERROR(T9*'Input Data'!T48*VLOOKUP(T$54,'Energy Heat Value Conversion'!$A:$E,5,FALSE),0)</f>
        <v>6459614330.3853359</v>
      </c>
      <c r="U57">
        <f>IFERROR(U9*'Input Data'!U48*VLOOKUP(U$54,'Energy Heat Value Conversion'!$A:$E,5,FALSE),0)</f>
        <v>0</v>
      </c>
      <c r="V57">
        <f>IFERROR(V9*'Input Data'!V48*VLOOKUP(V$54,'Energy Heat Value Conversion'!$A:$E,5,FALSE),0)</f>
        <v>83944429459.0298</v>
      </c>
      <c r="W57">
        <f>IFERROR(W9*'Input Data'!W48*VLOOKUP(W$54,'Energy Heat Value Conversion'!$A:$E,5,FALSE),0)</f>
        <v>0</v>
      </c>
      <c r="X57">
        <f>IFERROR(X9*'Input Data'!X48*VLOOKUP(X$54,'Energy Heat Value Conversion'!$A:$E,5,FALSE),0)</f>
        <v>0</v>
      </c>
      <c r="Y57">
        <f>IFERROR(Y9*'Input Data'!Y48*VLOOKUP(Y$54,'Energy Heat Value Conversion'!$A:$E,5,FALSE),0)</f>
        <v>45091472654.015068</v>
      </c>
      <c r="Z57">
        <f>IFERROR(Z9*'Input Data'!Z48*VLOOKUP(Z$54,'Energy Heat Value Conversion'!$A:$E,5,FALSE),0)</f>
        <v>0</v>
      </c>
      <c r="AA57">
        <f>IFERROR(AA9*'Input Data'!AA48*VLOOKUP(AA$54,'Energy Heat Value Conversion'!$A:$E,5,FALSE),0)</f>
        <v>0</v>
      </c>
      <c r="AB57">
        <f>IFERROR(AB9*'Input Data'!AB48*VLOOKUP(AB$54,'Energy Heat Value Conversion'!$A:$E,5,FALSE),0)</f>
        <v>0</v>
      </c>
      <c r="AC57">
        <f>IFERROR(AC9*'Input Data'!AC48*VLOOKUP(AC$54,'Energy Heat Value Conversion'!$A:$E,5,FALSE),0)</f>
        <v>0</v>
      </c>
      <c r="AD57">
        <f>IFERROR(AD9*'Input Data'!AD48*VLOOKUP(AD$54,'Energy Heat Value Conversion'!$A:$E,5,FALSE),0)</f>
        <v>602805503240.68042</v>
      </c>
      <c r="AE57">
        <f>IFERROR(AE9*'Input Data'!AE48*VLOOKUP(AE$54,'Energy Heat Value Conversion'!$A:$E,5,FALSE),0)</f>
        <v>84100306182.369965</v>
      </c>
      <c r="AF57">
        <f>IFERROR(AF9*'Input Data'!AF48*VLOOKUP(AF$54,'Energy Heat Value Conversion'!$A:$E,5,FALSE),0)</f>
        <v>0</v>
      </c>
      <c r="AG57">
        <f>IFERROR(AG9*'Input Data'!AG48*VLOOKUP(AG$54,'Energy Heat Value Conversion'!$A:$E,5,FALSE),0)</f>
        <v>0</v>
      </c>
      <c r="AH57">
        <f>IFERROR(AH9*'Input Data'!AH48*VLOOKUP(AH$54,'Energy Heat Value Conversion'!$A:$E,5,FALSE),0)</f>
        <v>0</v>
      </c>
      <c r="AM57" t="s">
        <v>467</v>
      </c>
      <c r="AN57" t="s">
        <v>616</v>
      </c>
      <c r="AO57">
        <v>67.555916367194897</v>
      </c>
      <c r="AP57">
        <v>39.271151722175603</v>
      </c>
      <c r="AQ57">
        <v>1.7202428094067701</v>
      </c>
      <c r="AR57">
        <v>0.123700030429106</v>
      </c>
      <c r="AS57"/>
    </row>
    <row r="58" spans="1:48" x14ac:dyDescent="0.2">
      <c r="A58" s="206" t="str">
        <f>IFERROR(VLOOKUP(B58,'Sector Code Switch'!F:H,3,FALSE),"")</f>
        <v>oil and gas extraction 06</v>
      </c>
      <c r="B58" s="138" t="s">
        <v>3</v>
      </c>
      <c r="C58">
        <f>IFERROR(C10*'Input Data'!C49*VLOOKUP(C$54,'Energy Heat Value Conversion'!$A:$E,5,FALSE),0)</f>
        <v>0</v>
      </c>
      <c r="D58">
        <f>IFERROR(D10*'Input Data'!D49*VLOOKUP(D$54,'Energy Heat Value Conversion'!$A:$E,5,FALSE),0)</f>
        <v>0</v>
      </c>
      <c r="E58">
        <f>IFERROR(E10*'Input Data'!E49*VLOOKUP(E$54,'Energy Heat Value Conversion'!$A:$E,5,FALSE),0)</f>
        <v>0</v>
      </c>
      <c r="F58">
        <f>IFERROR(F10*'Input Data'!F49*VLOOKUP(F$54,'Energy Heat Value Conversion'!$A:$E,5,FALSE),0)</f>
        <v>0</v>
      </c>
      <c r="G58">
        <f>IFERROR(G10*'Input Data'!G49*VLOOKUP(G$54,'Energy Heat Value Conversion'!$A:$E,5,FALSE),0)</f>
        <v>0</v>
      </c>
      <c r="H58">
        <f>IFERROR(H10*'Input Data'!H49*VLOOKUP(H$54,'Energy Heat Value Conversion'!$A:$E,5,FALSE),0)</f>
        <v>0</v>
      </c>
      <c r="I58">
        <f>IFERROR(I10*'Input Data'!I49*VLOOKUP(I$54,'Energy Heat Value Conversion'!$A:$E,5,FALSE),0)</f>
        <v>0</v>
      </c>
      <c r="J58">
        <f>IFERROR(J10*'Input Data'!J49*VLOOKUP(J$54,'Energy Heat Value Conversion'!$A:$E,5,FALSE),0)</f>
        <v>0</v>
      </c>
      <c r="K58">
        <f>IFERROR(K10*'Input Data'!K49*VLOOKUP(K$54,'Energy Heat Value Conversion'!$A:$E,5,FALSE),0)</f>
        <v>0</v>
      </c>
      <c r="L58">
        <f>IFERROR(L10*'Input Data'!L49*VLOOKUP(L$54,'Energy Heat Value Conversion'!$A:$E,5,FALSE),0)</f>
        <v>0</v>
      </c>
      <c r="M58">
        <f>IFERROR(M10*'Input Data'!M49*VLOOKUP(M$54,'Energy Heat Value Conversion'!$A:$E,5,FALSE),0)</f>
        <v>0</v>
      </c>
      <c r="N58">
        <f>IFERROR(N10*'Input Data'!N49*VLOOKUP(N$54,'Energy Heat Value Conversion'!$A:$E,5,FALSE),0)</f>
        <v>0</v>
      </c>
      <c r="O58">
        <f>IFERROR(O10*'Input Data'!O49*VLOOKUP(O$54,'Energy Heat Value Conversion'!$A:$E,5,FALSE),0)</f>
        <v>0</v>
      </c>
      <c r="P58">
        <f>IFERROR(P10*'Input Data'!P49*VLOOKUP(P$54,'Energy Heat Value Conversion'!$A:$E,5,FALSE),0)</f>
        <v>0</v>
      </c>
      <c r="Q58">
        <f>IFERROR(Q10*'Input Data'!Q49*VLOOKUP(Q$54,'Energy Heat Value Conversion'!$A:$E,5,FALSE),0)</f>
        <v>10475065401.874065</v>
      </c>
      <c r="R58">
        <f>IFERROR(R10*'Input Data'!R49*VLOOKUP(R$54,'Energy Heat Value Conversion'!$A:$E,5,FALSE),0)</f>
        <v>0</v>
      </c>
      <c r="S58">
        <f>IFERROR(S10*'Input Data'!S49*VLOOKUP(S$54,'Energy Heat Value Conversion'!$A:$E,5,FALSE),0)</f>
        <v>238422212947.33398</v>
      </c>
      <c r="T58">
        <f>IFERROR(T10*'Input Data'!T49*VLOOKUP(T$54,'Energy Heat Value Conversion'!$A:$E,5,FALSE),0)</f>
        <v>9689421495.5780029</v>
      </c>
      <c r="U58">
        <f>IFERROR(U10*'Input Data'!U49*VLOOKUP(U$54,'Energy Heat Value Conversion'!$A:$E,5,FALSE),0)</f>
        <v>0</v>
      </c>
      <c r="V58">
        <f>IFERROR(V10*'Input Data'!V49*VLOOKUP(V$54,'Energy Heat Value Conversion'!$A:$E,5,FALSE),0)</f>
        <v>688069093.92647386</v>
      </c>
      <c r="W58">
        <f>IFERROR(W10*'Input Data'!W49*VLOOKUP(W$54,'Energy Heat Value Conversion'!$A:$E,5,FALSE),0)</f>
        <v>0</v>
      </c>
      <c r="X58">
        <f>IFERROR(X10*'Input Data'!X49*VLOOKUP(X$54,'Energy Heat Value Conversion'!$A:$E,5,FALSE),0)</f>
        <v>0</v>
      </c>
      <c r="Y58">
        <f>IFERROR(Y10*'Input Data'!Y49*VLOOKUP(Y$54,'Energy Heat Value Conversion'!$A:$E,5,FALSE),0)</f>
        <v>0</v>
      </c>
      <c r="Z58">
        <f>IFERROR(Z10*'Input Data'!Z49*VLOOKUP(Z$54,'Energy Heat Value Conversion'!$A:$E,5,FALSE),0)</f>
        <v>0</v>
      </c>
      <c r="AA58">
        <f>IFERROR(AA10*'Input Data'!AA49*VLOOKUP(AA$54,'Energy Heat Value Conversion'!$A:$E,5,FALSE),0)</f>
        <v>0</v>
      </c>
      <c r="AB58">
        <f>IFERROR(AB10*'Input Data'!AB49*VLOOKUP(AB$54,'Energy Heat Value Conversion'!$A:$E,5,FALSE),0)</f>
        <v>316204042285.60175</v>
      </c>
      <c r="AC58">
        <f>IFERROR(AC10*'Input Data'!AC49*VLOOKUP(AC$54,'Energy Heat Value Conversion'!$A:$E,5,FALSE),0)</f>
        <v>0</v>
      </c>
      <c r="AD58">
        <f>IFERROR(AD10*'Input Data'!AD49*VLOOKUP(AD$54,'Energy Heat Value Conversion'!$A:$E,5,FALSE),0)</f>
        <v>8804719180705.9648</v>
      </c>
      <c r="AE58">
        <f>IFERROR(AE10*'Input Data'!AE49*VLOOKUP(AE$54,'Energy Heat Value Conversion'!$A:$E,5,FALSE),0)</f>
        <v>64416079357.305069</v>
      </c>
      <c r="AF58">
        <f>IFERROR(AF10*'Input Data'!AF49*VLOOKUP(AF$54,'Energy Heat Value Conversion'!$A:$E,5,FALSE),0)</f>
        <v>0</v>
      </c>
      <c r="AG58">
        <f>IFERROR(AG10*'Input Data'!AG49*VLOOKUP(AG$54,'Energy Heat Value Conversion'!$A:$E,5,FALSE),0)</f>
        <v>0</v>
      </c>
      <c r="AH58">
        <f>IFERROR(AH10*'Input Data'!AH49*VLOOKUP(AH$54,'Energy Heat Value Conversion'!$A:$E,5,FALSE),0)</f>
        <v>0</v>
      </c>
      <c r="AM58" t="s">
        <v>467</v>
      </c>
      <c r="AN58" t="s">
        <v>480</v>
      </c>
      <c r="AO58">
        <v>-6.4124595078319802E-3</v>
      </c>
      <c r="AP58">
        <v>8.6083728665998591E-3</v>
      </c>
      <c r="AQ58">
        <v>-0.74490959060475503</v>
      </c>
      <c r="AR58">
        <v>0.47763673291332298</v>
      </c>
      <c r="AS58">
        <v>-8.3333333333333301E-2</v>
      </c>
    </row>
    <row r="59" spans="1:48" x14ac:dyDescent="0.2">
      <c r="A59" s="206" t="str">
        <f>IFERROR(VLOOKUP(B59,'Sector Code Switch'!F:H,3,FALSE),"")</f>
        <v>other mining and quarrying 07T08</v>
      </c>
      <c r="B59" s="138" t="s">
        <v>4</v>
      </c>
      <c r="C59">
        <f>IFERROR(C11*'Input Data'!C50*VLOOKUP(C$54,'Energy Heat Value Conversion'!$A:$E,5,FALSE),0)</f>
        <v>0</v>
      </c>
      <c r="D59">
        <f>IFERROR(D11*'Input Data'!D50*VLOOKUP(D$54,'Energy Heat Value Conversion'!$A:$E,5,FALSE),0)</f>
        <v>0</v>
      </c>
      <c r="E59">
        <f>IFERROR(E11*'Input Data'!E50*VLOOKUP(E$54,'Energy Heat Value Conversion'!$A:$E,5,FALSE),0)</f>
        <v>0</v>
      </c>
      <c r="F59">
        <f>IFERROR(F11*'Input Data'!F50*VLOOKUP(F$54,'Energy Heat Value Conversion'!$A:$E,5,FALSE),0)</f>
        <v>0</v>
      </c>
      <c r="G59">
        <f>IFERROR(G11*'Input Data'!G50*VLOOKUP(G$54,'Energy Heat Value Conversion'!$A:$E,5,FALSE),0)</f>
        <v>0</v>
      </c>
      <c r="H59">
        <f>IFERROR(H11*'Input Data'!H50*VLOOKUP(H$54,'Energy Heat Value Conversion'!$A:$E,5,FALSE),0)</f>
        <v>0</v>
      </c>
      <c r="I59">
        <f>IFERROR(I11*'Input Data'!I50*VLOOKUP(I$54,'Energy Heat Value Conversion'!$A:$E,5,FALSE),0)</f>
        <v>0</v>
      </c>
      <c r="J59">
        <f>IFERROR(J11*'Input Data'!J50*VLOOKUP(J$54,'Energy Heat Value Conversion'!$A:$E,5,FALSE),0)</f>
        <v>668784801521.90283</v>
      </c>
      <c r="K59">
        <f>IFERROR(K11*'Input Data'!K50*VLOOKUP(K$54,'Energy Heat Value Conversion'!$A:$E,5,FALSE),0)</f>
        <v>0</v>
      </c>
      <c r="L59">
        <f>IFERROR(L11*'Input Data'!L50*VLOOKUP(L$54,'Energy Heat Value Conversion'!$A:$E,5,FALSE),0)</f>
        <v>0</v>
      </c>
      <c r="M59">
        <f>IFERROR(M11*'Input Data'!M50*VLOOKUP(M$54,'Energy Heat Value Conversion'!$A:$E,5,FALSE),0)</f>
        <v>0</v>
      </c>
      <c r="N59">
        <f>IFERROR(N11*'Input Data'!N50*VLOOKUP(N$54,'Energy Heat Value Conversion'!$A:$E,5,FALSE),0)</f>
        <v>0</v>
      </c>
      <c r="O59">
        <f>IFERROR(O11*'Input Data'!O50*VLOOKUP(O$54,'Energy Heat Value Conversion'!$A:$E,5,FALSE),0)</f>
        <v>0</v>
      </c>
      <c r="P59">
        <f>IFERROR(P11*'Input Data'!P50*VLOOKUP(P$54,'Energy Heat Value Conversion'!$A:$E,5,FALSE),0)</f>
        <v>0</v>
      </c>
      <c r="Q59">
        <f>IFERROR(Q11*'Input Data'!Q50*VLOOKUP(Q$54,'Energy Heat Value Conversion'!$A:$E,5,FALSE),0)</f>
        <v>1112396325.8627324</v>
      </c>
      <c r="R59">
        <f>IFERROR(R11*'Input Data'!R50*VLOOKUP(R$54,'Energy Heat Value Conversion'!$A:$E,5,FALSE),0)</f>
        <v>780686382.66186106</v>
      </c>
      <c r="S59">
        <f>IFERROR(S11*'Input Data'!S50*VLOOKUP(S$54,'Energy Heat Value Conversion'!$A:$E,5,FALSE),0)</f>
        <v>332742040389.29932</v>
      </c>
      <c r="T59">
        <f>IFERROR(T11*'Input Data'!T50*VLOOKUP(T$54,'Energy Heat Value Conversion'!$A:$E,5,FALSE),0)</f>
        <v>322980716.51926684</v>
      </c>
      <c r="U59">
        <f>IFERROR(U11*'Input Data'!U50*VLOOKUP(U$54,'Energy Heat Value Conversion'!$A:$E,5,FALSE),0)</f>
        <v>0</v>
      </c>
      <c r="V59">
        <f>IFERROR(V11*'Input Data'!V50*VLOOKUP(V$54,'Energy Heat Value Conversion'!$A:$E,5,FALSE),0)</f>
        <v>19954003723.867737</v>
      </c>
      <c r="W59">
        <f>IFERROR(W11*'Input Data'!W50*VLOOKUP(W$54,'Energy Heat Value Conversion'!$A:$E,5,FALSE),0)</f>
        <v>0</v>
      </c>
      <c r="X59">
        <f>IFERROR(X11*'Input Data'!X50*VLOOKUP(X$54,'Energy Heat Value Conversion'!$A:$E,5,FALSE),0)</f>
        <v>0</v>
      </c>
      <c r="Y59">
        <f>IFERROR(Y11*'Input Data'!Y50*VLOOKUP(Y$54,'Energy Heat Value Conversion'!$A:$E,5,FALSE),0)</f>
        <v>0</v>
      </c>
      <c r="Z59">
        <f>IFERROR(Z11*'Input Data'!Z50*VLOOKUP(Z$54,'Energy Heat Value Conversion'!$A:$E,5,FALSE),0)</f>
        <v>0</v>
      </c>
      <c r="AA59">
        <f>IFERROR(AA11*'Input Data'!AA50*VLOOKUP(AA$54,'Energy Heat Value Conversion'!$A:$E,5,FALSE),0)</f>
        <v>0</v>
      </c>
      <c r="AB59">
        <f>IFERROR(AB11*'Input Data'!AB50*VLOOKUP(AB$54,'Energy Heat Value Conversion'!$A:$E,5,FALSE),0)</f>
        <v>0</v>
      </c>
      <c r="AC59">
        <f>IFERROR(AC11*'Input Data'!AC50*VLOOKUP(AC$54,'Energy Heat Value Conversion'!$A:$E,5,FALSE),0)</f>
        <v>0</v>
      </c>
      <c r="AD59">
        <f>IFERROR(AD11*'Input Data'!AD50*VLOOKUP(AD$54,'Energy Heat Value Conversion'!$A:$E,5,FALSE),0)</f>
        <v>3480401288.918478</v>
      </c>
      <c r="AE59">
        <f>IFERROR(AE11*'Input Data'!AE50*VLOOKUP(AE$54,'Energy Heat Value Conversion'!$A:$E,5,FALSE),0)</f>
        <v>0</v>
      </c>
      <c r="AF59">
        <f>IFERROR(AF11*'Input Data'!AF50*VLOOKUP(AF$54,'Energy Heat Value Conversion'!$A:$E,5,FALSE),0)</f>
        <v>0</v>
      </c>
      <c r="AG59">
        <f>IFERROR(AG11*'Input Data'!AG50*VLOOKUP(AG$54,'Energy Heat Value Conversion'!$A:$E,5,FALSE),0)</f>
        <v>0</v>
      </c>
      <c r="AH59">
        <f>IFERROR(AH11*'Input Data'!AH50*VLOOKUP(AH$54,'Energy Heat Value Conversion'!$A:$E,5,FALSE),0)</f>
        <v>0</v>
      </c>
      <c r="AM59" t="s">
        <v>467</v>
      </c>
      <c r="AN59" t="s">
        <v>611</v>
      </c>
      <c r="AO59">
        <v>0.15617194903909501</v>
      </c>
      <c r="AP59">
        <v>7.3057270533906801E-2</v>
      </c>
      <c r="AQ59">
        <v>2.13766471013468</v>
      </c>
      <c r="AR59">
        <v>6.5012410208442797E-2</v>
      </c>
      <c r="AS59">
        <v>0.133333333333333</v>
      </c>
    </row>
    <row r="60" spans="1:48" x14ac:dyDescent="0.2">
      <c r="A60" s="206" t="str">
        <f>IFERROR(VLOOKUP(B60,'Sector Code Switch'!F:H,3,FALSE),"")</f>
        <v>other mining and quarrying 07T08</v>
      </c>
      <c r="B60" s="138" t="s">
        <v>5</v>
      </c>
      <c r="C60">
        <f>IFERROR(C12*'Input Data'!C51*VLOOKUP(C$54,'Energy Heat Value Conversion'!$A:$E,5,FALSE),0)</f>
        <v>0</v>
      </c>
      <c r="D60">
        <f>IFERROR(D12*'Input Data'!D51*VLOOKUP(D$54,'Energy Heat Value Conversion'!$A:$E,5,FALSE),0)</f>
        <v>0</v>
      </c>
      <c r="E60">
        <f>IFERROR(E12*'Input Data'!E51*VLOOKUP(E$54,'Energy Heat Value Conversion'!$A:$E,5,FALSE),0)</f>
        <v>0</v>
      </c>
      <c r="F60">
        <f>IFERROR(F12*'Input Data'!F51*VLOOKUP(F$54,'Energy Heat Value Conversion'!$A:$E,5,FALSE),0)</f>
        <v>0</v>
      </c>
      <c r="G60">
        <f>IFERROR(G12*'Input Data'!G51*VLOOKUP(G$54,'Energy Heat Value Conversion'!$A:$E,5,FALSE),0)</f>
        <v>0</v>
      </c>
      <c r="H60">
        <f>IFERROR(H12*'Input Data'!H51*VLOOKUP(H$54,'Energy Heat Value Conversion'!$A:$E,5,FALSE),0)</f>
        <v>0</v>
      </c>
      <c r="I60">
        <f>IFERROR(I12*'Input Data'!I51*VLOOKUP(I$54,'Energy Heat Value Conversion'!$A:$E,5,FALSE),0)</f>
        <v>0</v>
      </c>
      <c r="J60">
        <f>IFERROR(J12*'Input Data'!J51*VLOOKUP(J$54,'Energy Heat Value Conversion'!$A:$E,5,FALSE),0)</f>
        <v>243852942071.16315</v>
      </c>
      <c r="K60">
        <f>IFERROR(K12*'Input Data'!K51*VLOOKUP(K$54,'Energy Heat Value Conversion'!$A:$E,5,FALSE),0)</f>
        <v>0</v>
      </c>
      <c r="L60">
        <f>IFERROR(L12*'Input Data'!L51*VLOOKUP(L$54,'Energy Heat Value Conversion'!$A:$E,5,FALSE),0)</f>
        <v>0</v>
      </c>
      <c r="M60">
        <f>IFERROR(M12*'Input Data'!M51*VLOOKUP(M$54,'Energy Heat Value Conversion'!$A:$E,5,FALSE),0)</f>
        <v>0</v>
      </c>
      <c r="N60">
        <f>IFERROR(N12*'Input Data'!N51*VLOOKUP(N$54,'Energy Heat Value Conversion'!$A:$E,5,FALSE),0)</f>
        <v>0</v>
      </c>
      <c r="O60">
        <f>IFERROR(O12*'Input Data'!O51*VLOOKUP(O$54,'Energy Heat Value Conversion'!$A:$E,5,FALSE),0)</f>
        <v>0</v>
      </c>
      <c r="P60">
        <f>IFERROR(P12*'Input Data'!P51*VLOOKUP(P$54,'Energy Heat Value Conversion'!$A:$E,5,FALSE),0)</f>
        <v>0</v>
      </c>
      <c r="Q60">
        <f>IFERROR(Q12*'Input Data'!Q51*VLOOKUP(Q$54,'Energy Heat Value Conversion'!$A:$E,5,FALSE),0)</f>
        <v>1983773447.7885399</v>
      </c>
      <c r="R60">
        <f>IFERROR(R12*'Input Data'!R51*VLOOKUP(R$54,'Energy Heat Value Conversion'!$A:$E,5,FALSE),0)</f>
        <v>31227455306.474445</v>
      </c>
      <c r="S60">
        <f>IFERROR(S12*'Input Data'!S51*VLOOKUP(S$54,'Energy Heat Value Conversion'!$A:$E,5,FALSE),0)</f>
        <v>158026242741.49295</v>
      </c>
      <c r="T60">
        <f>IFERROR(T12*'Input Data'!T51*VLOOKUP(T$54,'Energy Heat Value Conversion'!$A:$E,5,FALSE),0)</f>
        <v>16794997259.001873</v>
      </c>
      <c r="U60">
        <f>IFERROR(U12*'Input Data'!U51*VLOOKUP(U$54,'Energy Heat Value Conversion'!$A:$E,5,FALSE),0)</f>
        <v>0</v>
      </c>
      <c r="V60">
        <f>IFERROR(V12*'Input Data'!V51*VLOOKUP(V$54,'Energy Heat Value Conversion'!$A:$E,5,FALSE),0)</f>
        <v>2752276375.7058954</v>
      </c>
      <c r="W60">
        <f>IFERROR(W12*'Input Data'!W51*VLOOKUP(W$54,'Energy Heat Value Conversion'!$A:$E,5,FALSE),0)</f>
        <v>0</v>
      </c>
      <c r="X60">
        <f>IFERROR(X12*'Input Data'!X51*VLOOKUP(X$54,'Energy Heat Value Conversion'!$A:$E,5,FALSE),0)</f>
        <v>0</v>
      </c>
      <c r="Y60">
        <f>IFERROR(Y12*'Input Data'!Y51*VLOOKUP(Y$54,'Energy Heat Value Conversion'!$A:$E,5,FALSE),0)</f>
        <v>50101636282.238968</v>
      </c>
      <c r="Z60">
        <f>IFERROR(Z12*'Input Data'!Z51*VLOOKUP(Z$54,'Energy Heat Value Conversion'!$A:$E,5,FALSE),0)</f>
        <v>0</v>
      </c>
      <c r="AA60">
        <f>IFERROR(AA12*'Input Data'!AA51*VLOOKUP(AA$54,'Energy Heat Value Conversion'!$A:$E,5,FALSE),0)</f>
        <v>0</v>
      </c>
      <c r="AB60">
        <f>IFERROR(AB12*'Input Data'!AB51*VLOOKUP(AB$54,'Energy Heat Value Conversion'!$A:$E,5,FALSE),0)</f>
        <v>0</v>
      </c>
      <c r="AC60">
        <f>IFERROR(AC12*'Input Data'!AC51*VLOOKUP(AC$54,'Energy Heat Value Conversion'!$A:$E,5,FALSE),0)</f>
        <v>0</v>
      </c>
      <c r="AD60">
        <f>IFERROR(AD12*'Input Data'!AD51*VLOOKUP(AD$54,'Energy Heat Value Conversion'!$A:$E,5,FALSE),0)</f>
        <v>57774661396.04673</v>
      </c>
      <c r="AE60">
        <f>IFERROR(AE12*'Input Data'!AE51*VLOOKUP(AE$54,'Energy Heat Value Conversion'!$A:$E,5,FALSE),0)</f>
        <v>0</v>
      </c>
      <c r="AF60">
        <f>IFERROR(AF12*'Input Data'!AF51*VLOOKUP(AF$54,'Energy Heat Value Conversion'!$A:$E,5,FALSE),0)</f>
        <v>0</v>
      </c>
      <c r="AG60">
        <f>IFERROR(AG12*'Input Data'!AG51*VLOOKUP(AG$54,'Energy Heat Value Conversion'!$A:$E,5,FALSE),0)</f>
        <v>0</v>
      </c>
      <c r="AH60">
        <f>IFERROR(AH12*'Input Data'!AH51*VLOOKUP(AH$54,'Energy Heat Value Conversion'!$A:$E,5,FALSE),0)</f>
        <v>0</v>
      </c>
    </row>
    <row r="61" spans="1:48" x14ac:dyDescent="0.2">
      <c r="A61" s="206" t="str">
        <f>IFERROR(VLOOKUP(B61,'Sector Code Switch'!F:H,3,FALSE),"")</f>
        <v>other mining and quarrying 07T08</v>
      </c>
      <c r="B61" s="138" t="s">
        <v>6</v>
      </c>
      <c r="C61">
        <f>IFERROR(C13*'Input Data'!C52*VLOOKUP(C$54,'Energy Heat Value Conversion'!$A:$E,5,FALSE),0)</f>
        <v>0</v>
      </c>
      <c r="D61">
        <f>IFERROR(D13*'Input Data'!D52*VLOOKUP(D$54,'Energy Heat Value Conversion'!$A:$E,5,FALSE),0)</f>
        <v>0</v>
      </c>
      <c r="E61">
        <f>IFERROR(E13*'Input Data'!E52*VLOOKUP(E$54,'Energy Heat Value Conversion'!$A:$E,5,FALSE),0)</f>
        <v>0</v>
      </c>
      <c r="F61">
        <f>IFERROR(F13*'Input Data'!F52*VLOOKUP(F$54,'Energy Heat Value Conversion'!$A:$E,5,FALSE),0)</f>
        <v>0</v>
      </c>
      <c r="G61">
        <f>IFERROR(G13*'Input Data'!G52*VLOOKUP(G$54,'Energy Heat Value Conversion'!$A:$E,5,FALSE),0)</f>
        <v>0</v>
      </c>
      <c r="H61">
        <f>IFERROR(H13*'Input Data'!H52*VLOOKUP(H$54,'Energy Heat Value Conversion'!$A:$E,5,FALSE),0)</f>
        <v>0</v>
      </c>
      <c r="I61">
        <f>IFERROR(I13*'Input Data'!I52*VLOOKUP(I$54,'Energy Heat Value Conversion'!$A:$E,5,FALSE),0)</f>
        <v>0</v>
      </c>
      <c r="J61">
        <f>IFERROR(J13*'Input Data'!J52*VLOOKUP(J$54,'Energy Heat Value Conversion'!$A:$E,5,FALSE),0)</f>
        <v>400788003800.12952</v>
      </c>
      <c r="K61">
        <f>IFERROR(K13*'Input Data'!K52*VLOOKUP(K$54,'Energy Heat Value Conversion'!$A:$E,5,FALSE),0)</f>
        <v>0</v>
      </c>
      <c r="L61">
        <f>IFERROR(L13*'Input Data'!L52*VLOOKUP(L$54,'Energy Heat Value Conversion'!$A:$E,5,FALSE),0)</f>
        <v>0</v>
      </c>
      <c r="M61">
        <f>IFERROR(M13*'Input Data'!M52*VLOOKUP(M$54,'Energy Heat Value Conversion'!$A:$E,5,FALSE),0)</f>
        <v>0</v>
      </c>
      <c r="N61">
        <f>IFERROR(N13*'Input Data'!N52*VLOOKUP(N$54,'Energy Heat Value Conversion'!$A:$E,5,FALSE),0)</f>
        <v>0</v>
      </c>
      <c r="O61">
        <f>IFERROR(O13*'Input Data'!O52*VLOOKUP(O$54,'Energy Heat Value Conversion'!$A:$E,5,FALSE),0)</f>
        <v>0</v>
      </c>
      <c r="P61">
        <f>IFERROR(P13*'Input Data'!P52*VLOOKUP(P$54,'Energy Heat Value Conversion'!$A:$E,5,FALSE),0)</f>
        <v>0</v>
      </c>
      <c r="Q61">
        <f>IFERROR(Q13*'Input Data'!Q52*VLOOKUP(Q$54,'Energy Heat Value Conversion'!$A:$E,5,FALSE),0)</f>
        <v>1427575284.8571734</v>
      </c>
      <c r="R61">
        <f>IFERROR(R13*'Input Data'!R52*VLOOKUP(R$54,'Energy Heat Value Conversion'!$A:$E,5,FALSE),0)</f>
        <v>780686382.66186106</v>
      </c>
      <c r="S61">
        <f>IFERROR(S13*'Input Data'!S52*VLOOKUP(S$54,'Energy Heat Value Conversion'!$A:$E,5,FALSE),0)</f>
        <v>456054008925.66046</v>
      </c>
      <c r="T61">
        <f>IFERROR(T13*'Input Data'!T52*VLOOKUP(T$54,'Energy Heat Value Conversion'!$A:$E,5,FALSE),0)</f>
        <v>1291922866.0770674</v>
      </c>
      <c r="U61">
        <f>IFERROR(U13*'Input Data'!U52*VLOOKUP(U$54,'Energy Heat Value Conversion'!$A:$E,5,FALSE),0)</f>
        <v>0</v>
      </c>
      <c r="V61">
        <f>IFERROR(V13*'Input Data'!V52*VLOOKUP(V$54,'Energy Heat Value Conversion'!$A:$E,5,FALSE),0)</f>
        <v>11009105502.823582</v>
      </c>
      <c r="W61">
        <f>IFERROR(W13*'Input Data'!W52*VLOOKUP(W$54,'Energy Heat Value Conversion'!$A:$E,5,FALSE),0)</f>
        <v>0</v>
      </c>
      <c r="X61">
        <f>IFERROR(X13*'Input Data'!X52*VLOOKUP(X$54,'Energy Heat Value Conversion'!$A:$E,5,FALSE),0)</f>
        <v>0</v>
      </c>
      <c r="Y61">
        <f>IFERROR(Y13*'Input Data'!Y52*VLOOKUP(Y$54,'Energy Heat Value Conversion'!$A:$E,5,FALSE),0)</f>
        <v>73899913516.302475</v>
      </c>
      <c r="Z61">
        <f>IFERROR(Z13*'Input Data'!Z52*VLOOKUP(Z$54,'Energy Heat Value Conversion'!$A:$E,5,FALSE),0)</f>
        <v>0</v>
      </c>
      <c r="AA61">
        <f>IFERROR(AA13*'Input Data'!AA52*VLOOKUP(AA$54,'Energy Heat Value Conversion'!$A:$E,5,FALSE),0)</f>
        <v>0</v>
      </c>
      <c r="AB61">
        <f>IFERROR(AB13*'Input Data'!AB52*VLOOKUP(AB$54,'Energy Heat Value Conversion'!$A:$E,5,FALSE),0)</f>
        <v>0</v>
      </c>
      <c r="AC61">
        <f>IFERROR(AC13*'Input Data'!AC52*VLOOKUP(AC$54,'Energy Heat Value Conversion'!$A:$E,5,FALSE),0)</f>
        <v>0</v>
      </c>
      <c r="AD61">
        <f>IFERROR(AD13*'Input Data'!AD52*VLOOKUP(AD$54,'Energy Heat Value Conversion'!$A:$E,5,FALSE),0)</f>
        <v>58470741653.830421</v>
      </c>
      <c r="AE61">
        <f>IFERROR(AE13*'Input Data'!AE52*VLOOKUP(AE$54,'Energy Heat Value Conversion'!$A:$E,5,FALSE),0)</f>
        <v>95877666614.220596</v>
      </c>
      <c r="AF61">
        <f>IFERROR(AF13*'Input Data'!AF52*VLOOKUP(AF$54,'Energy Heat Value Conversion'!$A:$E,5,FALSE),0)</f>
        <v>0</v>
      </c>
      <c r="AG61">
        <f>IFERROR(AG13*'Input Data'!AG52*VLOOKUP(AG$54,'Energy Heat Value Conversion'!$A:$E,5,FALSE),0)</f>
        <v>0</v>
      </c>
      <c r="AH61">
        <f>IFERROR(AH13*'Input Data'!AH52*VLOOKUP(AH$54,'Energy Heat Value Conversion'!$A:$E,5,FALSE),0)</f>
        <v>0</v>
      </c>
      <c r="AJ61" s="41" t="s">
        <v>585</v>
      </c>
    </row>
    <row r="62" spans="1:48" x14ac:dyDescent="0.2">
      <c r="A62" s="206" t="str">
        <f>IFERROR(VLOOKUP(B62,'Sector Code Switch'!F:H,3,FALSE),"")</f>
        <v>Mining Support Service Activities 09</v>
      </c>
      <c r="B62" s="138" t="s">
        <v>7</v>
      </c>
      <c r="C62">
        <f>IFERROR(C14*'Input Data'!C53*VLOOKUP(C$54,'Energy Heat Value Conversion'!$A:$E,5,FALSE),0)</f>
        <v>0</v>
      </c>
      <c r="D62">
        <f>IFERROR(D14*'Input Data'!D53*VLOOKUP(D$54,'Energy Heat Value Conversion'!$A:$E,5,FALSE),0)</f>
        <v>0</v>
      </c>
      <c r="E62">
        <f>IFERROR(E14*'Input Data'!E53*VLOOKUP(E$54,'Energy Heat Value Conversion'!$A:$E,5,FALSE),0)</f>
        <v>0</v>
      </c>
      <c r="F62">
        <f>IFERROR(F14*'Input Data'!F53*VLOOKUP(F$54,'Energy Heat Value Conversion'!$A:$E,5,FALSE),0)</f>
        <v>0</v>
      </c>
      <c r="G62">
        <f>IFERROR(G14*'Input Data'!G53*VLOOKUP(G$54,'Energy Heat Value Conversion'!$A:$E,5,FALSE),0)</f>
        <v>0</v>
      </c>
      <c r="H62">
        <f>IFERROR(H14*'Input Data'!H53*VLOOKUP(H$54,'Energy Heat Value Conversion'!$A:$E,5,FALSE),0)</f>
        <v>0</v>
      </c>
      <c r="I62">
        <f>IFERROR(I14*'Input Data'!I53*VLOOKUP(I$54,'Energy Heat Value Conversion'!$A:$E,5,FALSE),0)</f>
        <v>0</v>
      </c>
      <c r="J62">
        <f>IFERROR(J14*'Input Data'!J53*VLOOKUP(J$54,'Energy Heat Value Conversion'!$A:$E,5,FALSE),0)</f>
        <v>0</v>
      </c>
      <c r="K62">
        <f>IFERROR(K14*'Input Data'!K53*VLOOKUP(K$54,'Energy Heat Value Conversion'!$A:$E,5,FALSE),0)</f>
        <v>0</v>
      </c>
      <c r="L62">
        <f>IFERROR(L14*'Input Data'!L53*VLOOKUP(L$54,'Energy Heat Value Conversion'!$A:$E,5,FALSE),0)</f>
        <v>0</v>
      </c>
      <c r="M62">
        <f>IFERROR(M14*'Input Data'!M53*VLOOKUP(M$54,'Energy Heat Value Conversion'!$A:$E,5,FALSE),0)</f>
        <v>0</v>
      </c>
      <c r="N62">
        <f>IFERROR(N14*'Input Data'!N53*VLOOKUP(N$54,'Energy Heat Value Conversion'!$A:$E,5,FALSE),0)</f>
        <v>0</v>
      </c>
      <c r="O62">
        <f>IFERROR(O14*'Input Data'!O53*VLOOKUP(O$54,'Energy Heat Value Conversion'!$A:$E,5,FALSE),0)</f>
        <v>0</v>
      </c>
      <c r="P62">
        <f>IFERROR(P14*'Input Data'!P53*VLOOKUP(P$54,'Energy Heat Value Conversion'!$A:$E,5,FALSE),0)</f>
        <v>0</v>
      </c>
      <c r="Q62">
        <f>IFERROR(Q14*'Input Data'!Q53*VLOOKUP(Q$54,'Energy Heat Value Conversion'!$A:$E,5,FALSE),0)</f>
        <v>4801844139.9741287</v>
      </c>
      <c r="R62">
        <f>IFERROR(R14*'Input Data'!R53*VLOOKUP(R$54,'Energy Heat Value Conversion'!$A:$E,5,FALSE),0)</f>
        <v>0</v>
      </c>
      <c r="S62">
        <f>IFERROR(S14*'Input Data'!S53*VLOOKUP(S$54,'Energy Heat Value Conversion'!$A:$E,5,FALSE),0)</f>
        <v>1002994565426.8446</v>
      </c>
      <c r="T62">
        <f>IFERROR(T14*'Input Data'!T53*VLOOKUP(T$54,'Energy Heat Value Conversion'!$A:$E,5,FALSE),0)</f>
        <v>2260865015.6348677</v>
      </c>
      <c r="U62">
        <f>IFERROR(U14*'Input Data'!U53*VLOOKUP(U$54,'Energy Heat Value Conversion'!$A:$E,5,FALSE),0)</f>
        <v>0</v>
      </c>
      <c r="V62">
        <f>IFERROR(V14*'Input Data'!V53*VLOOKUP(V$54,'Energy Heat Value Conversion'!$A:$E,5,FALSE),0)</f>
        <v>30275040132.764847</v>
      </c>
      <c r="W62">
        <f>IFERROR(W14*'Input Data'!W53*VLOOKUP(W$54,'Energy Heat Value Conversion'!$A:$E,5,FALSE),0)</f>
        <v>0</v>
      </c>
      <c r="X62">
        <f>IFERROR(X14*'Input Data'!X53*VLOOKUP(X$54,'Energy Heat Value Conversion'!$A:$E,5,FALSE),0)</f>
        <v>0</v>
      </c>
      <c r="Y62">
        <f>IFERROR(Y14*'Input Data'!Y53*VLOOKUP(Y$54,'Energy Heat Value Conversion'!$A:$E,5,FALSE),0)</f>
        <v>0</v>
      </c>
      <c r="Z62">
        <f>IFERROR(Z14*'Input Data'!Z53*VLOOKUP(Z$54,'Energy Heat Value Conversion'!$A:$E,5,FALSE),0)</f>
        <v>0</v>
      </c>
      <c r="AA62">
        <f>IFERROR(AA14*'Input Data'!AA53*VLOOKUP(AA$54,'Energy Heat Value Conversion'!$A:$E,5,FALSE),0)</f>
        <v>0</v>
      </c>
      <c r="AB62">
        <f>IFERROR(AB14*'Input Data'!AB53*VLOOKUP(AB$54,'Energy Heat Value Conversion'!$A:$E,5,FALSE),0)</f>
        <v>0</v>
      </c>
      <c r="AC62">
        <f>IFERROR(AC14*'Input Data'!AC53*VLOOKUP(AC$54,'Energy Heat Value Conversion'!$A:$E,5,FALSE),0)</f>
        <v>0</v>
      </c>
      <c r="AD62">
        <f>IFERROR(AD14*'Input Data'!AD53*VLOOKUP(AD$54,'Energy Heat Value Conversion'!$A:$E,5,FALSE),0)</f>
        <v>206735836561.7576</v>
      </c>
      <c r="AE62">
        <f>IFERROR(AE14*'Input Data'!AE53*VLOOKUP(AE$54,'Energy Heat Value Conversion'!$A:$E,5,FALSE),0)</f>
        <v>2764638599.0259686</v>
      </c>
      <c r="AF62">
        <f>IFERROR(AF14*'Input Data'!AF53*VLOOKUP(AF$54,'Energy Heat Value Conversion'!$A:$E,5,FALSE),0)</f>
        <v>0</v>
      </c>
      <c r="AG62">
        <f>IFERROR(AG14*'Input Data'!AG53*VLOOKUP(AG$54,'Energy Heat Value Conversion'!$A:$E,5,FALSE),0)</f>
        <v>0</v>
      </c>
      <c r="AH62">
        <f>IFERROR(AH14*'Input Data'!AH53*VLOOKUP(AH$54,'Energy Heat Value Conversion'!$A:$E,5,FALSE),0)</f>
        <v>0</v>
      </c>
      <c r="AK62" t="s">
        <v>576</v>
      </c>
      <c r="AL62" t="s">
        <v>577</v>
      </c>
      <c r="AM62" t="s">
        <v>578</v>
      </c>
      <c r="AN62" t="s">
        <v>579</v>
      </c>
      <c r="AO62" t="s">
        <v>580</v>
      </c>
      <c r="AP62" t="s">
        <v>578</v>
      </c>
      <c r="AQ62" t="s">
        <v>618</v>
      </c>
      <c r="AR62" t="s">
        <v>581</v>
      </c>
      <c r="AS62" s="191" t="s">
        <v>583</v>
      </c>
      <c r="AV62" t="s">
        <v>582</v>
      </c>
    </row>
    <row r="63" spans="1:48" x14ac:dyDescent="0.2">
      <c r="A63" s="206" t="str">
        <f>IFERROR(VLOOKUP(B63,'Sector Code Switch'!F:H,3,FALSE),"")</f>
        <v>Mining Support Service Activities 09</v>
      </c>
      <c r="B63" s="138" t="s">
        <v>8</v>
      </c>
      <c r="C63">
        <f>IFERROR(C15*'Input Data'!C54*VLOOKUP(C$54,'Energy Heat Value Conversion'!$A:$E,5,FALSE),0)</f>
        <v>0</v>
      </c>
      <c r="D63">
        <f>IFERROR(D15*'Input Data'!D54*VLOOKUP(D$54,'Energy Heat Value Conversion'!$A:$E,5,FALSE),0)</f>
        <v>0</v>
      </c>
      <c r="E63">
        <f>IFERROR(E15*'Input Data'!E54*VLOOKUP(E$54,'Energy Heat Value Conversion'!$A:$E,5,FALSE),0)</f>
        <v>0</v>
      </c>
      <c r="F63">
        <f>IFERROR(F15*'Input Data'!F54*VLOOKUP(F$54,'Energy Heat Value Conversion'!$A:$E,5,FALSE),0)</f>
        <v>0</v>
      </c>
      <c r="G63">
        <f>IFERROR(G15*'Input Data'!G54*VLOOKUP(G$54,'Energy Heat Value Conversion'!$A:$E,5,FALSE),0)</f>
        <v>0</v>
      </c>
      <c r="H63">
        <f>IFERROR(H15*'Input Data'!H54*VLOOKUP(H$54,'Energy Heat Value Conversion'!$A:$E,5,FALSE),0)</f>
        <v>0</v>
      </c>
      <c r="I63">
        <f>IFERROR(I15*'Input Data'!I54*VLOOKUP(I$54,'Energy Heat Value Conversion'!$A:$E,5,FALSE),0)</f>
        <v>0</v>
      </c>
      <c r="J63">
        <f>IFERROR(J15*'Input Data'!J54*VLOOKUP(J$54,'Energy Heat Value Conversion'!$A:$E,5,FALSE),0)</f>
        <v>0</v>
      </c>
      <c r="K63">
        <f>IFERROR(K15*'Input Data'!K54*VLOOKUP(K$54,'Energy Heat Value Conversion'!$A:$E,5,FALSE),0)</f>
        <v>0</v>
      </c>
      <c r="L63">
        <f>IFERROR(L15*'Input Data'!L54*VLOOKUP(L$54,'Energy Heat Value Conversion'!$A:$E,5,FALSE),0)</f>
        <v>0</v>
      </c>
      <c r="M63">
        <f>IFERROR(M15*'Input Data'!M54*VLOOKUP(M$54,'Energy Heat Value Conversion'!$A:$E,5,FALSE),0)</f>
        <v>0</v>
      </c>
      <c r="N63">
        <f>IFERROR(N15*'Input Data'!N54*VLOOKUP(N$54,'Energy Heat Value Conversion'!$A:$E,5,FALSE),0)</f>
        <v>0</v>
      </c>
      <c r="O63">
        <f>IFERROR(O15*'Input Data'!O54*VLOOKUP(O$54,'Energy Heat Value Conversion'!$A:$E,5,FALSE),0)</f>
        <v>0</v>
      </c>
      <c r="P63">
        <f>IFERROR(P15*'Input Data'!P54*VLOOKUP(P$54,'Energy Heat Value Conversion'!$A:$E,5,FALSE),0)</f>
        <v>0</v>
      </c>
      <c r="Q63">
        <f>IFERROR(Q15*'Input Data'!Q54*VLOOKUP(Q$54,'Energy Heat Value Conversion'!$A:$E,5,FALSE),0)</f>
        <v>0</v>
      </c>
      <c r="R63">
        <f>IFERROR(R15*'Input Data'!R54*VLOOKUP(R$54,'Energy Heat Value Conversion'!$A:$E,5,FALSE),0)</f>
        <v>0</v>
      </c>
      <c r="S63">
        <f>IFERROR(S15*'Input Data'!S54*VLOOKUP(S$54,'Energy Heat Value Conversion'!$A:$E,5,FALSE),0)</f>
        <v>2193484359.1154728</v>
      </c>
      <c r="T63">
        <f>IFERROR(T15*'Input Data'!T54*VLOOKUP(T$54,'Energy Heat Value Conversion'!$A:$E,5,FALSE),0)</f>
        <v>0</v>
      </c>
      <c r="U63">
        <f>IFERROR(U15*'Input Data'!U54*VLOOKUP(U$54,'Energy Heat Value Conversion'!$A:$E,5,FALSE),0)</f>
        <v>0</v>
      </c>
      <c r="V63">
        <f>IFERROR(V15*'Input Data'!V54*VLOOKUP(V$54,'Energy Heat Value Conversion'!$A:$E,5,FALSE),0)</f>
        <v>0</v>
      </c>
      <c r="W63">
        <f>IFERROR(W15*'Input Data'!W54*VLOOKUP(W$54,'Energy Heat Value Conversion'!$A:$E,5,FALSE),0)</f>
        <v>0</v>
      </c>
      <c r="X63">
        <f>IFERROR(X15*'Input Data'!X54*VLOOKUP(X$54,'Energy Heat Value Conversion'!$A:$E,5,FALSE),0)</f>
        <v>0</v>
      </c>
      <c r="Y63">
        <f>IFERROR(Y15*'Input Data'!Y54*VLOOKUP(Y$54,'Energy Heat Value Conversion'!$A:$E,5,FALSE),0)</f>
        <v>0</v>
      </c>
      <c r="Z63">
        <f>IFERROR(Z15*'Input Data'!Z54*VLOOKUP(Z$54,'Energy Heat Value Conversion'!$A:$E,5,FALSE),0)</f>
        <v>0</v>
      </c>
      <c r="AA63">
        <f>IFERROR(AA15*'Input Data'!AA54*VLOOKUP(AA$54,'Energy Heat Value Conversion'!$A:$E,5,FALSE),0)</f>
        <v>0</v>
      </c>
      <c r="AB63">
        <f>IFERROR(AB15*'Input Data'!AB54*VLOOKUP(AB$54,'Energy Heat Value Conversion'!$A:$E,5,FALSE),0)</f>
        <v>0</v>
      </c>
      <c r="AC63">
        <f>IFERROR(AC15*'Input Data'!AC54*VLOOKUP(AC$54,'Energy Heat Value Conversion'!$A:$E,5,FALSE),0)</f>
        <v>0</v>
      </c>
      <c r="AD63">
        <f>IFERROR(AD15*'Input Data'!AD54*VLOOKUP(AD$54,'Energy Heat Value Conversion'!$A:$E,5,FALSE),0)</f>
        <v>0</v>
      </c>
      <c r="AE63">
        <f>IFERROR(AE15*'Input Data'!AE54*VLOOKUP(AE$54,'Energy Heat Value Conversion'!$A:$E,5,FALSE),0)</f>
        <v>0</v>
      </c>
      <c r="AF63">
        <f>IFERROR(AF15*'Input Data'!AF54*VLOOKUP(AF$54,'Energy Heat Value Conversion'!$A:$E,5,FALSE),0)</f>
        <v>0</v>
      </c>
      <c r="AG63">
        <f>IFERROR(AG15*'Input Data'!AG54*VLOOKUP(AG$54,'Energy Heat Value Conversion'!$A:$E,5,FALSE),0)</f>
        <v>0</v>
      </c>
      <c r="AH63">
        <f>IFERROR(AH15*'Input Data'!AH54*VLOOKUP(AH$54,'Energy Heat Value Conversion'!$A:$E,5,FALSE),0)</f>
        <v>0</v>
      </c>
      <c r="AJ63" s="155" t="s">
        <v>431</v>
      </c>
      <c r="AK63" s="147">
        <v>13300.72</v>
      </c>
      <c r="AL63" s="189">
        <v>2302.54</v>
      </c>
      <c r="AM63" s="196">
        <f>AL63/AK63</f>
        <v>0.17311393668914166</v>
      </c>
      <c r="AN63" s="138" t="s">
        <v>507</v>
      </c>
      <c r="AO63" s="145">
        <v>9828.51</v>
      </c>
      <c r="AP63" s="196">
        <f>AO63/AK63</f>
        <v>0.73894571120961883</v>
      </c>
      <c r="AR63">
        <f>AL63-AO63</f>
        <v>-7525.97</v>
      </c>
      <c r="AS63" s="204">
        <f>IF(AR63&gt;0,100%,AL63/AO63)</f>
        <v>0.23427152233654946</v>
      </c>
      <c r="AV63" s="203">
        <f>IF(AR63&gt;0,AR63/(AK63-AO63),0)</f>
        <v>0</v>
      </c>
    </row>
    <row r="64" spans="1:48" x14ac:dyDescent="0.2">
      <c r="A64" s="206" t="str">
        <f>IFERROR(VLOOKUP(B64,'Sector Code Switch'!F:H,3,FALSE),"")</f>
        <v/>
      </c>
      <c r="B64" s="137" t="s">
        <v>489</v>
      </c>
      <c r="C64">
        <f>IFERROR(C16*'Input Data'!C55*VLOOKUP(C$54,'Energy Heat Value Conversion'!$A:$E,5,FALSE),0)</f>
        <v>0</v>
      </c>
      <c r="D64">
        <f>IFERROR(D16*'Input Data'!D55*VLOOKUP(D$54,'Energy Heat Value Conversion'!$A:$E,5,FALSE),0)</f>
        <v>0</v>
      </c>
      <c r="E64">
        <f>IFERROR(E16*'Input Data'!E55*VLOOKUP(E$54,'Energy Heat Value Conversion'!$A:$E,5,FALSE),0)</f>
        <v>0</v>
      </c>
      <c r="F64">
        <f>IFERROR(F16*'Input Data'!F55*VLOOKUP(F$54,'Energy Heat Value Conversion'!$A:$E,5,FALSE),0)</f>
        <v>0</v>
      </c>
      <c r="G64">
        <f>IFERROR(G16*'Input Data'!G55*VLOOKUP(G$54,'Energy Heat Value Conversion'!$A:$E,5,FALSE),0)</f>
        <v>0</v>
      </c>
      <c r="H64">
        <f>IFERROR(H16*'Input Data'!H55*VLOOKUP(H$54,'Energy Heat Value Conversion'!$A:$E,5,FALSE),0)</f>
        <v>0</v>
      </c>
      <c r="I64">
        <f>IFERROR(I16*'Input Data'!I55*VLOOKUP(I$54,'Energy Heat Value Conversion'!$A:$E,5,FALSE),0)</f>
        <v>0</v>
      </c>
      <c r="J64">
        <f>IFERROR(J16*'Input Data'!J55*VLOOKUP(J$54,'Energy Heat Value Conversion'!$A:$E,5,FALSE),0)</f>
        <v>171525193698630.13</v>
      </c>
      <c r="K64">
        <f>IFERROR(K16*'Input Data'!K55*VLOOKUP(K$54,'Energy Heat Value Conversion'!$A:$E,5,FALSE),0)</f>
        <v>0</v>
      </c>
      <c r="L64">
        <f>IFERROR(L16*'Input Data'!L55*VLOOKUP(L$54,'Energy Heat Value Conversion'!$A:$E,5,FALSE),0)</f>
        <v>0</v>
      </c>
      <c r="M64">
        <f>IFERROR(M16*'Input Data'!M55*VLOOKUP(M$54,'Energy Heat Value Conversion'!$A:$E,5,FALSE),0)</f>
        <v>0</v>
      </c>
      <c r="N64">
        <f>IFERROR(N16*'Input Data'!N55*VLOOKUP(N$54,'Energy Heat Value Conversion'!$A:$E,5,FALSE),0)</f>
        <v>76439901237740.906</v>
      </c>
      <c r="O64">
        <f>IFERROR(O16*'Input Data'!O55*VLOOKUP(O$54,'Energy Heat Value Conversion'!$A:$E,5,FALSE),0)</f>
        <v>0</v>
      </c>
      <c r="P64">
        <f>IFERROR(P16*'Input Data'!P55*VLOOKUP(P$54,'Energy Heat Value Conversion'!$A:$E,5,FALSE),0)</f>
        <v>0</v>
      </c>
      <c r="Q64">
        <f>IFERROR(Q16*'Input Data'!Q55*VLOOKUP(Q$54,'Energy Heat Value Conversion'!$A:$E,5,FALSE),0)</f>
        <v>238831491162.72867</v>
      </c>
      <c r="R64">
        <f>IFERROR(R16*'Input Data'!R55*VLOOKUP(R$54,'Energy Heat Value Conversion'!$A:$E,5,FALSE),0)</f>
        <v>651873129522.65393</v>
      </c>
      <c r="S64">
        <f>IFERROR(S16*'Input Data'!S55*VLOOKUP(S$54,'Energy Heat Value Conversion'!$A:$E,5,FALSE),0)</f>
        <v>4596780265624.5996</v>
      </c>
      <c r="T64">
        <f>IFERROR(T16*'Input Data'!T55*VLOOKUP(T$54,'Energy Heat Value Conversion'!$A:$E,5,FALSE),0)</f>
        <v>7389152832527.7852</v>
      </c>
      <c r="U64">
        <f>IFERROR(U16*'Input Data'!U55*VLOOKUP(U$54,'Energy Heat Value Conversion'!$A:$E,5,FALSE),0)</f>
        <v>0</v>
      </c>
      <c r="V64">
        <f>IFERROR(V16*'Input Data'!V55*VLOOKUP(V$54,'Energy Heat Value Conversion'!$A:$E,5,FALSE),0)</f>
        <v>18251720785493.645</v>
      </c>
      <c r="W64">
        <f>IFERROR(W16*'Input Data'!W55*VLOOKUP(W$54,'Energy Heat Value Conversion'!$A:$E,5,FALSE),0)</f>
        <v>18930197735252.695</v>
      </c>
      <c r="X64">
        <f>IFERROR(X16*'Input Data'!X55*VLOOKUP(X$54,'Energy Heat Value Conversion'!$A:$E,5,FALSE),0)</f>
        <v>7612425358215.5234</v>
      </c>
      <c r="Y64">
        <f>IFERROR(Y16*'Input Data'!Y55*VLOOKUP(Y$54,'Energy Heat Value Conversion'!$A:$E,5,FALSE),0)</f>
        <v>43610969301874.906</v>
      </c>
      <c r="Z64">
        <f>IFERROR(Z16*'Input Data'!Z55*VLOOKUP(Z$54,'Energy Heat Value Conversion'!$A:$E,5,FALSE),0)</f>
        <v>0</v>
      </c>
      <c r="AA64">
        <f>IFERROR(AA16*'Input Data'!AA55*VLOOKUP(AA$54,'Energy Heat Value Conversion'!$A:$E,5,FALSE),0)</f>
        <v>0</v>
      </c>
      <c r="AB64">
        <f>IFERROR(AB16*'Input Data'!AB55*VLOOKUP(AB$54,'Energy Heat Value Conversion'!$A:$E,5,FALSE),0)</f>
        <v>55083458079323.484</v>
      </c>
      <c r="AC64">
        <f>IFERROR(AC16*'Input Data'!AC55*VLOOKUP(AC$54,'Energy Heat Value Conversion'!$A:$E,5,FALSE),0)</f>
        <v>0</v>
      </c>
      <c r="AD64">
        <f>IFERROR(AD16*'Input Data'!AD55*VLOOKUP(AD$54,'Energy Heat Value Conversion'!$A:$E,5,FALSE),0)</f>
        <v>32597438472010.465</v>
      </c>
      <c r="AE64">
        <f>IFERROR(AE16*'Input Data'!AE55*VLOOKUP(AE$54,'Energy Heat Value Conversion'!$A:$E,5,FALSE),0)</f>
        <v>38321429719906.68</v>
      </c>
      <c r="AF64">
        <f>IFERROR(AF16*'Input Data'!AF55*VLOOKUP(AF$54,'Energy Heat Value Conversion'!$A:$E,5,FALSE),0)</f>
        <v>0</v>
      </c>
      <c r="AG64">
        <f>IFERROR(AG16*'Input Data'!AG55*VLOOKUP(AG$54,'Energy Heat Value Conversion'!$A:$E,5,FALSE),0)</f>
        <v>0</v>
      </c>
      <c r="AH64">
        <f>IFERROR(AH16*'Input Data'!AH55*VLOOKUP(AH$54,'Energy Heat Value Conversion'!$A:$E,5,FALSE),0)</f>
        <v>0</v>
      </c>
      <c r="AJ64" s="155" t="s">
        <v>478</v>
      </c>
      <c r="AK64" s="147">
        <v>47724.27</v>
      </c>
      <c r="AL64" s="189">
        <v>1818.29</v>
      </c>
      <c r="AM64" s="191">
        <f>AL64/AK64</f>
        <v>3.8099901790011666E-2</v>
      </c>
      <c r="AN64" s="138" t="s">
        <v>503</v>
      </c>
      <c r="AO64" s="145">
        <v>4059.94</v>
      </c>
      <c r="AP64" s="196">
        <f>AO64/AK64</f>
        <v>8.5070761690016428E-2</v>
      </c>
      <c r="AR64">
        <f>AL64-AO64</f>
        <v>-2241.65</v>
      </c>
      <c r="AS64" s="204">
        <f>IF(AR64&gt;0,100%,AL64/AO64)</f>
        <v>0.44786129844283412</v>
      </c>
      <c r="AV64" s="203">
        <f t="shared" ref="AV64:AV68" si="38">IF(AR64&gt;0,AR64/(AK64-AO64),0)</f>
        <v>0</v>
      </c>
    </row>
    <row r="65" spans="1:48" x14ac:dyDescent="0.2">
      <c r="A65" s="206" t="str">
        <f>IFERROR(VLOOKUP(B65,'Sector Code Switch'!F:H,3,FALSE),"")</f>
        <v>food beverage and tobacco 10T12</v>
      </c>
      <c r="B65" s="138" t="s">
        <v>9</v>
      </c>
      <c r="C65">
        <f>IFERROR(C17*'Input Data'!C56*VLOOKUP(C$54,'Energy Heat Value Conversion'!$A:$E,5,FALSE),0)</f>
        <v>0</v>
      </c>
      <c r="D65">
        <f>IFERROR(D17*'Input Data'!D56*VLOOKUP(D$54,'Energy Heat Value Conversion'!$A:$E,5,FALSE),0)</f>
        <v>0</v>
      </c>
      <c r="E65">
        <f>IFERROR(E17*'Input Data'!E56*VLOOKUP(E$54,'Energy Heat Value Conversion'!$A:$E,5,FALSE),0)</f>
        <v>0</v>
      </c>
      <c r="F65">
        <f>IFERROR(F17*'Input Data'!F56*VLOOKUP(F$54,'Energy Heat Value Conversion'!$A:$E,5,FALSE),0)</f>
        <v>0</v>
      </c>
      <c r="G65">
        <f>IFERROR(G17*'Input Data'!G56*VLOOKUP(G$54,'Energy Heat Value Conversion'!$A:$E,5,FALSE),0)</f>
        <v>0</v>
      </c>
      <c r="H65">
        <f>IFERROR(H17*'Input Data'!H56*VLOOKUP(H$54,'Energy Heat Value Conversion'!$A:$E,5,FALSE),0)</f>
        <v>0</v>
      </c>
      <c r="I65">
        <f>IFERROR(I17*'Input Data'!I56*VLOOKUP(I$54,'Energy Heat Value Conversion'!$A:$E,5,FALSE),0)</f>
        <v>0</v>
      </c>
      <c r="J65">
        <f>IFERROR(J17*'Input Data'!J56*VLOOKUP(J$54,'Energy Heat Value Conversion'!$A:$E,5,FALSE),0)</f>
        <v>7243156695.1830626</v>
      </c>
      <c r="K65">
        <f>IFERROR(K17*'Input Data'!K56*VLOOKUP(K$54,'Energy Heat Value Conversion'!$A:$E,5,FALSE),0)</f>
        <v>0</v>
      </c>
      <c r="L65">
        <f>IFERROR(L17*'Input Data'!L56*VLOOKUP(L$54,'Energy Heat Value Conversion'!$A:$E,5,FALSE),0)</f>
        <v>0</v>
      </c>
      <c r="M65">
        <f>IFERROR(M17*'Input Data'!M56*VLOOKUP(M$54,'Energy Heat Value Conversion'!$A:$E,5,FALSE),0)</f>
        <v>0</v>
      </c>
      <c r="N65">
        <f>IFERROR(N17*'Input Data'!N56*VLOOKUP(N$54,'Energy Heat Value Conversion'!$A:$E,5,FALSE),0)</f>
        <v>0</v>
      </c>
      <c r="O65">
        <f>IFERROR(O17*'Input Data'!O56*VLOOKUP(O$54,'Energy Heat Value Conversion'!$A:$E,5,FALSE),0)</f>
        <v>0</v>
      </c>
      <c r="P65">
        <f>IFERROR(P17*'Input Data'!P56*VLOOKUP(P$54,'Energy Heat Value Conversion'!$A:$E,5,FALSE),0)</f>
        <v>0</v>
      </c>
      <c r="Q65">
        <f>IFERROR(Q17*'Input Data'!Q56*VLOOKUP(Q$54,'Energy Heat Value Conversion'!$A:$E,5,FALSE),0)</f>
        <v>8991870300.7237549</v>
      </c>
      <c r="R65">
        <f>IFERROR(R17*'Input Data'!R56*VLOOKUP(R$54,'Energy Heat Value Conversion'!$A:$E,5,FALSE),0)</f>
        <v>3122745530.6474442</v>
      </c>
      <c r="S65">
        <f>IFERROR(S17*'Input Data'!S56*VLOOKUP(S$54,'Energy Heat Value Conversion'!$A:$E,5,FALSE),0)</f>
        <v>117589835425.62512</v>
      </c>
      <c r="T65">
        <f>IFERROR(T17*'Input Data'!T56*VLOOKUP(T$54,'Energy Heat Value Conversion'!$A:$E,5,FALSE),0)</f>
        <v>30037206636.291809</v>
      </c>
      <c r="U65">
        <f>IFERROR(U17*'Input Data'!U56*VLOOKUP(U$54,'Energy Heat Value Conversion'!$A:$E,5,FALSE),0)</f>
        <v>0</v>
      </c>
      <c r="V65">
        <f>IFERROR(V17*'Input Data'!V56*VLOOKUP(V$54,'Energy Heat Value Conversion'!$A:$E,5,FALSE),0)</f>
        <v>2064207281.7794211</v>
      </c>
      <c r="W65">
        <f>IFERROR(W17*'Input Data'!W56*VLOOKUP(W$54,'Energy Heat Value Conversion'!$A:$E,5,FALSE),0)</f>
        <v>1910308061.481679</v>
      </c>
      <c r="X65">
        <f>IFERROR(X17*'Input Data'!X56*VLOOKUP(X$54,'Energy Heat Value Conversion'!$A:$E,5,FALSE),0)</f>
        <v>230992979619.76453</v>
      </c>
      <c r="Y65">
        <f>IFERROR(Y17*'Input Data'!Y56*VLOOKUP(Y$54,'Energy Heat Value Conversion'!$A:$E,5,FALSE),0)</f>
        <v>0</v>
      </c>
      <c r="Z65">
        <f>IFERROR(Z17*'Input Data'!Z56*VLOOKUP(Z$54,'Energy Heat Value Conversion'!$A:$E,5,FALSE),0)</f>
        <v>0</v>
      </c>
      <c r="AA65">
        <f>IFERROR(AA17*'Input Data'!AA56*VLOOKUP(AA$54,'Energy Heat Value Conversion'!$A:$E,5,FALSE),0)</f>
        <v>0</v>
      </c>
      <c r="AB65">
        <f>IFERROR(AB17*'Input Data'!AB56*VLOOKUP(AB$54,'Energy Heat Value Conversion'!$A:$E,5,FALSE),0)</f>
        <v>0</v>
      </c>
      <c r="AC65">
        <f>IFERROR(AC17*'Input Data'!AC56*VLOOKUP(AC$54,'Energy Heat Value Conversion'!$A:$E,5,FALSE),0)</f>
        <v>0</v>
      </c>
      <c r="AD65">
        <f>IFERROR(AD17*'Input Data'!AD56*VLOOKUP(AD$54,'Energy Heat Value Conversion'!$A:$E,5,FALSE),0)</f>
        <v>292353708269.15216</v>
      </c>
      <c r="AE65">
        <f>IFERROR(AE17*'Input Data'!AE56*VLOOKUP(AE$54,'Energy Heat Value Conversion'!$A:$E,5,FALSE),0)</f>
        <v>1034472470983.537</v>
      </c>
      <c r="AF65">
        <f>IFERROR(AF17*'Input Data'!AF56*VLOOKUP(AF$54,'Energy Heat Value Conversion'!$A:$E,5,FALSE),0)</f>
        <v>0</v>
      </c>
      <c r="AG65">
        <f>IFERROR(AG17*'Input Data'!AG56*VLOOKUP(AG$54,'Energy Heat Value Conversion'!$A:$E,5,FALSE),0)</f>
        <v>0</v>
      </c>
      <c r="AH65">
        <f>IFERROR(AH17*'Input Data'!AH56*VLOOKUP(AH$54,'Energy Heat Value Conversion'!$A:$E,5,FALSE),0)</f>
        <v>0</v>
      </c>
      <c r="AJ65" s="155" t="s">
        <v>545</v>
      </c>
      <c r="AK65" s="147">
        <v>897.76</v>
      </c>
      <c r="AL65" s="189">
        <v>165.3</v>
      </c>
      <c r="AM65" s="191">
        <f>AL65/AK65</f>
        <v>0.18412493316699341</v>
      </c>
      <c r="AN65" t="s">
        <v>611</v>
      </c>
      <c r="AO65">
        <v>39.299999999999955</v>
      </c>
      <c r="AP65" s="196">
        <f>AO65/(AO65+AO66)</f>
        <v>0.16500818742914714</v>
      </c>
      <c r="AQ65">
        <f>AP65*AL65</f>
        <v>27.275853382038022</v>
      </c>
      <c r="AR65">
        <f>AL65-(AQ65+AQ66)</f>
        <v>0</v>
      </c>
      <c r="AS65" s="204">
        <f>AQ65/AO65</f>
        <v>0.69404207078977231</v>
      </c>
      <c r="AV65" s="203">
        <f t="shared" si="38"/>
        <v>0</v>
      </c>
    </row>
    <row r="66" spans="1:48" x14ac:dyDescent="0.2">
      <c r="A66" s="206" t="str">
        <f>IFERROR(VLOOKUP(B66,'Sector Code Switch'!F:H,3,FALSE),"")</f>
        <v>food beverage and tobacco 10T12</v>
      </c>
      <c r="B66" s="138" t="s">
        <v>10</v>
      </c>
      <c r="C66">
        <f>IFERROR(C18*'Input Data'!C57*VLOOKUP(C$54,'Energy Heat Value Conversion'!$A:$E,5,FALSE),0)</f>
        <v>0</v>
      </c>
      <c r="D66">
        <f>IFERROR(D18*'Input Data'!D57*VLOOKUP(D$54,'Energy Heat Value Conversion'!$A:$E,5,FALSE),0)</f>
        <v>0</v>
      </c>
      <c r="E66">
        <f>IFERROR(E18*'Input Data'!E57*VLOOKUP(E$54,'Energy Heat Value Conversion'!$A:$E,5,FALSE),0)</f>
        <v>0</v>
      </c>
      <c r="F66">
        <f>IFERROR(F18*'Input Data'!F57*VLOOKUP(F$54,'Energy Heat Value Conversion'!$A:$E,5,FALSE),0)</f>
        <v>0</v>
      </c>
      <c r="G66">
        <f>IFERROR(G18*'Input Data'!G57*VLOOKUP(G$54,'Energy Heat Value Conversion'!$A:$E,5,FALSE),0)</f>
        <v>0</v>
      </c>
      <c r="H66">
        <f>IFERROR(H18*'Input Data'!H57*VLOOKUP(H$54,'Energy Heat Value Conversion'!$A:$E,5,FALSE),0)</f>
        <v>0</v>
      </c>
      <c r="I66">
        <f>IFERROR(I18*'Input Data'!I57*VLOOKUP(I$54,'Energy Heat Value Conversion'!$A:$E,5,FALSE),0)</f>
        <v>0</v>
      </c>
      <c r="J66">
        <f>IFERROR(J18*'Input Data'!J57*VLOOKUP(J$54,'Energy Heat Value Conversion'!$A:$E,5,FALSE),0)</f>
        <v>0</v>
      </c>
      <c r="K66">
        <f>IFERROR(K18*'Input Data'!K57*VLOOKUP(K$54,'Energy Heat Value Conversion'!$A:$E,5,FALSE),0)</f>
        <v>0</v>
      </c>
      <c r="L66">
        <f>IFERROR(L18*'Input Data'!L57*VLOOKUP(L$54,'Energy Heat Value Conversion'!$A:$E,5,FALSE),0)</f>
        <v>0</v>
      </c>
      <c r="M66">
        <f>IFERROR(M18*'Input Data'!M57*VLOOKUP(M$54,'Energy Heat Value Conversion'!$A:$E,5,FALSE),0)</f>
        <v>0</v>
      </c>
      <c r="N66">
        <f>IFERROR(N18*'Input Data'!N57*VLOOKUP(N$54,'Energy Heat Value Conversion'!$A:$E,5,FALSE),0)</f>
        <v>0</v>
      </c>
      <c r="O66">
        <f>IFERROR(O18*'Input Data'!O57*VLOOKUP(O$54,'Energy Heat Value Conversion'!$A:$E,5,FALSE),0)</f>
        <v>0</v>
      </c>
      <c r="P66">
        <f>IFERROR(P18*'Input Data'!P57*VLOOKUP(P$54,'Energy Heat Value Conversion'!$A:$E,5,FALSE),0)</f>
        <v>0</v>
      </c>
      <c r="Q66">
        <f>IFERROR(Q18*'Input Data'!Q57*VLOOKUP(Q$54,'Energy Heat Value Conversion'!$A:$E,5,FALSE),0)</f>
        <v>6841237404.0558052</v>
      </c>
      <c r="R66">
        <f>IFERROR(R18*'Input Data'!R57*VLOOKUP(R$54,'Energy Heat Value Conversion'!$A:$E,5,FALSE),0)</f>
        <v>780686382.66186106</v>
      </c>
      <c r="S66">
        <f>IFERROR(S18*'Input Data'!S57*VLOOKUP(S$54,'Energy Heat Value Conversion'!$A:$E,5,FALSE),0)</f>
        <v>47779811474.645729</v>
      </c>
      <c r="T66">
        <f>IFERROR(T18*'Input Data'!T57*VLOOKUP(T$54,'Energy Heat Value Conversion'!$A:$E,5,FALSE),0)</f>
        <v>13888170810.32847</v>
      </c>
      <c r="U66">
        <f>IFERROR(U18*'Input Data'!U57*VLOOKUP(U$54,'Energy Heat Value Conversion'!$A:$E,5,FALSE),0)</f>
        <v>0</v>
      </c>
      <c r="V66">
        <f>IFERROR(V18*'Input Data'!V57*VLOOKUP(V$54,'Energy Heat Value Conversion'!$A:$E,5,FALSE),0)</f>
        <v>688069093.92647386</v>
      </c>
      <c r="W66">
        <f>IFERROR(W18*'Input Data'!W57*VLOOKUP(W$54,'Energy Heat Value Conversion'!$A:$E,5,FALSE),0)</f>
        <v>0</v>
      </c>
      <c r="X66">
        <f>IFERROR(X18*'Input Data'!X57*VLOOKUP(X$54,'Energy Heat Value Conversion'!$A:$E,5,FALSE),0)</f>
        <v>0</v>
      </c>
      <c r="Y66">
        <f>IFERROR(Y18*'Input Data'!Y57*VLOOKUP(Y$54,'Energy Heat Value Conversion'!$A:$E,5,FALSE),0)</f>
        <v>0</v>
      </c>
      <c r="Z66">
        <f>IFERROR(Z18*'Input Data'!Z57*VLOOKUP(Z$54,'Energy Heat Value Conversion'!$A:$E,5,FALSE),0)</f>
        <v>0</v>
      </c>
      <c r="AA66">
        <f>IFERROR(AA18*'Input Data'!AA57*VLOOKUP(AA$54,'Energy Heat Value Conversion'!$A:$E,5,FALSE),0)</f>
        <v>0</v>
      </c>
      <c r="AB66">
        <f>IFERROR(AB18*'Input Data'!AB57*VLOOKUP(AB$54,'Energy Heat Value Conversion'!$A:$E,5,FALSE),0)</f>
        <v>0</v>
      </c>
      <c r="AC66">
        <f>IFERROR(AC18*'Input Data'!AC57*VLOOKUP(AC$54,'Energy Heat Value Conversion'!$A:$E,5,FALSE),0)</f>
        <v>0</v>
      </c>
      <c r="AD66">
        <f>IFERROR(AD18*'Input Data'!AD57*VLOOKUP(AD$54,'Energy Heat Value Conversion'!$A:$E,5,FALSE),0)</f>
        <v>965463317545.98584</v>
      </c>
      <c r="AE66">
        <f>IFERROR(AE18*'Input Data'!AE57*VLOOKUP(AE$54,'Energy Heat Value Conversion'!$A:$E,5,FALSE),0)</f>
        <v>493653868242.0769</v>
      </c>
      <c r="AF66">
        <f>IFERROR(AF18*'Input Data'!AF57*VLOOKUP(AF$54,'Energy Heat Value Conversion'!$A:$E,5,FALSE),0)</f>
        <v>0</v>
      </c>
      <c r="AG66">
        <f>IFERROR(AG18*'Input Data'!AG57*VLOOKUP(AG$54,'Energy Heat Value Conversion'!$A:$E,5,FALSE),0)</f>
        <v>0</v>
      </c>
      <c r="AH66">
        <f>IFERROR(AH18*'Input Data'!AH57*VLOOKUP(AH$54,'Energy Heat Value Conversion'!$A:$E,5,FALSE),0)</f>
        <v>0</v>
      </c>
      <c r="AJ66" s="155"/>
      <c r="AK66" s="147"/>
      <c r="AL66" s="189"/>
      <c r="AM66" s="191"/>
      <c r="AN66" t="s">
        <v>1</v>
      </c>
      <c r="AO66">
        <v>198.86999999999992</v>
      </c>
      <c r="AP66" s="196">
        <f>AO66/(AO65+AO66)</f>
        <v>0.83499181257085286</v>
      </c>
      <c r="AQ66">
        <f>AP66*AL65</f>
        <v>138.02414661796197</v>
      </c>
      <c r="AR66">
        <f>AL65-(AQ65+AQ66)</f>
        <v>0</v>
      </c>
      <c r="AS66" s="204">
        <f t="shared" ref="AS66:AS68" si="39">AQ66/AO66</f>
        <v>0.69404207078977231</v>
      </c>
      <c r="AV66" s="203">
        <f t="shared" si="38"/>
        <v>0</v>
      </c>
    </row>
    <row r="67" spans="1:48" x14ac:dyDescent="0.2">
      <c r="A67" s="206" t="str">
        <f>IFERROR(VLOOKUP(B67,'Sector Code Switch'!F:H,3,FALSE),"")</f>
        <v>food beverage and tobacco 10T12</v>
      </c>
      <c r="B67" s="138" t="s">
        <v>11</v>
      </c>
      <c r="C67">
        <f>IFERROR(C19*'Input Data'!C58*VLOOKUP(C$54,'Energy Heat Value Conversion'!$A:$E,5,FALSE),0)</f>
        <v>0</v>
      </c>
      <c r="D67">
        <f>IFERROR(D19*'Input Data'!D58*VLOOKUP(D$54,'Energy Heat Value Conversion'!$A:$E,5,FALSE),0)</f>
        <v>0</v>
      </c>
      <c r="E67">
        <f>IFERROR(E19*'Input Data'!E58*VLOOKUP(E$54,'Energy Heat Value Conversion'!$A:$E,5,FALSE),0)</f>
        <v>0</v>
      </c>
      <c r="F67">
        <f>IFERROR(F19*'Input Data'!F58*VLOOKUP(F$54,'Energy Heat Value Conversion'!$A:$E,5,FALSE),0)</f>
        <v>0</v>
      </c>
      <c r="G67">
        <f>IFERROR(G19*'Input Data'!G58*VLOOKUP(G$54,'Energy Heat Value Conversion'!$A:$E,5,FALSE),0)</f>
        <v>0</v>
      </c>
      <c r="H67">
        <f>IFERROR(H19*'Input Data'!H58*VLOOKUP(H$54,'Energy Heat Value Conversion'!$A:$E,5,FALSE),0)</f>
        <v>0</v>
      </c>
      <c r="I67">
        <f>IFERROR(I19*'Input Data'!I58*VLOOKUP(I$54,'Energy Heat Value Conversion'!$A:$E,5,FALSE),0)</f>
        <v>0</v>
      </c>
      <c r="J67">
        <f>IFERROR(J19*'Input Data'!J58*VLOOKUP(J$54,'Energy Heat Value Conversion'!$A:$E,5,FALSE),0)</f>
        <v>4828771130.1220427</v>
      </c>
      <c r="K67">
        <f>IFERROR(K19*'Input Data'!K58*VLOOKUP(K$54,'Energy Heat Value Conversion'!$A:$E,5,FALSE),0)</f>
        <v>0</v>
      </c>
      <c r="L67">
        <f>IFERROR(L19*'Input Data'!L58*VLOOKUP(L$54,'Energy Heat Value Conversion'!$A:$E,5,FALSE),0)</f>
        <v>0</v>
      </c>
      <c r="M67">
        <f>IFERROR(M19*'Input Data'!M58*VLOOKUP(M$54,'Energy Heat Value Conversion'!$A:$E,5,FALSE),0)</f>
        <v>0</v>
      </c>
      <c r="N67">
        <f>IFERROR(N19*'Input Data'!N58*VLOOKUP(N$54,'Energy Heat Value Conversion'!$A:$E,5,FALSE),0)</f>
        <v>763528589.78505397</v>
      </c>
      <c r="O67">
        <f>IFERROR(O19*'Input Data'!O58*VLOOKUP(O$54,'Energy Heat Value Conversion'!$A:$E,5,FALSE),0)</f>
        <v>0</v>
      </c>
      <c r="P67">
        <f>IFERROR(P19*'Input Data'!P58*VLOOKUP(P$54,'Energy Heat Value Conversion'!$A:$E,5,FALSE),0)</f>
        <v>0</v>
      </c>
      <c r="Q67">
        <f>IFERROR(Q19*'Input Data'!Q58*VLOOKUP(Q$54,'Energy Heat Value Conversion'!$A:$E,5,FALSE),0)</f>
        <v>3374268855.1169558</v>
      </c>
      <c r="R67">
        <f>IFERROR(R19*'Input Data'!R58*VLOOKUP(R$54,'Energy Heat Value Conversion'!$A:$E,5,FALSE),0)</f>
        <v>0</v>
      </c>
      <c r="S67">
        <f>IFERROR(S19*'Input Data'!S58*VLOOKUP(S$54,'Energy Heat Value Conversion'!$A:$E,5,FALSE),0)</f>
        <v>27561607816.711807</v>
      </c>
      <c r="T67">
        <f>IFERROR(T19*'Input Data'!T58*VLOOKUP(T$54,'Energy Heat Value Conversion'!$A:$E,5,FALSE),0)</f>
        <v>12596247944.251406</v>
      </c>
      <c r="U67">
        <f>IFERROR(U19*'Input Data'!U58*VLOOKUP(U$54,'Energy Heat Value Conversion'!$A:$E,5,FALSE),0)</f>
        <v>0</v>
      </c>
      <c r="V67">
        <f>IFERROR(V19*'Input Data'!V58*VLOOKUP(V$54,'Energy Heat Value Conversion'!$A:$E,5,FALSE),0)</f>
        <v>688069093.92647386</v>
      </c>
      <c r="W67">
        <f>IFERROR(W19*'Input Data'!W58*VLOOKUP(W$54,'Energy Heat Value Conversion'!$A:$E,5,FALSE),0)</f>
        <v>0</v>
      </c>
      <c r="X67">
        <f>IFERROR(X19*'Input Data'!X58*VLOOKUP(X$54,'Energy Heat Value Conversion'!$A:$E,5,FALSE),0)</f>
        <v>0</v>
      </c>
      <c r="Y67">
        <f>IFERROR(Y19*'Input Data'!Y58*VLOOKUP(Y$54,'Energy Heat Value Conversion'!$A:$E,5,FALSE),0)</f>
        <v>0</v>
      </c>
      <c r="Z67">
        <f>IFERROR(Z19*'Input Data'!Z58*VLOOKUP(Z$54,'Energy Heat Value Conversion'!$A:$E,5,FALSE),0)</f>
        <v>0</v>
      </c>
      <c r="AA67">
        <f>IFERROR(AA19*'Input Data'!AA58*VLOOKUP(AA$54,'Energy Heat Value Conversion'!$A:$E,5,FALSE),0)</f>
        <v>0</v>
      </c>
      <c r="AB67">
        <f>IFERROR(AB19*'Input Data'!AB58*VLOOKUP(AB$54,'Energy Heat Value Conversion'!$A:$E,5,FALSE),0)</f>
        <v>0</v>
      </c>
      <c r="AC67">
        <f>IFERROR(AC19*'Input Data'!AC58*VLOOKUP(AC$54,'Energy Heat Value Conversion'!$A:$E,5,FALSE),0)</f>
        <v>0</v>
      </c>
      <c r="AD67">
        <f>IFERROR(AD19*'Input Data'!AD58*VLOOKUP(AD$54,'Energy Heat Value Conversion'!$A:$E,5,FALSE),0)</f>
        <v>693992017010.3446</v>
      </c>
      <c r="AE67">
        <f>IFERROR(AE19*'Input Data'!AE58*VLOOKUP(AE$54,'Energy Heat Value Conversion'!$A:$E,5,FALSE),0)</f>
        <v>191921211544.38272</v>
      </c>
      <c r="AF67">
        <f>IFERROR(AF19*'Input Data'!AF58*VLOOKUP(AF$54,'Energy Heat Value Conversion'!$A:$E,5,FALSE),0)</f>
        <v>0</v>
      </c>
      <c r="AG67">
        <f>IFERROR(AG19*'Input Data'!AG58*VLOOKUP(AG$54,'Energy Heat Value Conversion'!$A:$E,5,FALSE),0)</f>
        <v>0</v>
      </c>
      <c r="AH67">
        <f>IFERROR(AH19*'Input Data'!AH58*VLOOKUP(AH$54,'Energy Heat Value Conversion'!$A:$E,5,FALSE),0)</f>
        <v>0</v>
      </c>
      <c r="AJ67" s="155" t="s">
        <v>409</v>
      </c>
      <c r="AK67" s="147">
        <v>44258.69</v>
      </c>
      <c r="AL67" s="189">
        <v>11477.5</v>
      </c>
      <c r="AM67" s="191">
        <f>AL67/AK67</f>
        <v>0.25932760323452864</v>
      </c>
      <c r="AN67" t="s">
        <v>611</v>
      </c>
      <c r="AO67">
        <v>1138.29</v>
      </c>
      <c r="AP67" s="196">
        <f>AO67/(AO67+AO68)</f>
        <v>8.7603695041339483E-2</v>
      </c>
      <c r="AQ67">
        <f t="shared" ref="AQ67" si="40">AP67*AL67</f>
        <v>1005.4714098369739</v>
      </c>
      <c r="AR67">
        <f>AL67-(AQ67+AQ68)</f>
        <v>0</v>
      </c>
      <c r="AS67" s="204">
        <f t="shared" si="39"/>
        <v>0.88331744093067133</v>
      </c>
      <c r="AV67" s="203">
        <f t="shared" si="38"/>
        <v>0</v>
      </c>
    </row>
    <row r="68" spans="1:48" x14ac:dyDescent="0.2">
      <c r="A68" s="206" t="str">
        <f>IFERROR(VLOOKUP(B68,'Sector Code Switch'!F:H,3,FALSE),"")</f>
        <v>food beverage and tobacco 10T12</v>
      </c>
      <c r="B68" s="138" t="s">
        <v>12</v>
      </c>
      <c r="C68">
        <f>IFERROR(C20*'Input Data'!C59*VLOOKUP(C$54,'Energy Heat Value Conversion'!$A:$E,5,FALSE),0)</f>
        <v>0</v>
      </c>
      <c r="D68">
        <f>IFERROR(D20*'Input Data'!D59*VLOOKUP(D$54,'Energy Heat Value Conversion'!$A:$E,5,FALSE),0)</f>
        <v>0</v>
      </c>
      <c r="E68">
        <f>IFERROR(E20*'Input Data'!E59*VLOOKUP(E$54,'Energy Heat Value Conversion'!$A:$E,5,FALSE),0)</f>
        <v>0</v>
      </c>
      <c r="F68">
        <f>IFERROR(F20*'Input Data'!F59*VLOOKUP(F$54,'Energy Heat Value Conversion'!$A:$E,5,FALSE),0)</f>
        <v>0</v>
      </c>
      <c r="G68">
        <f>IFERROR(G20*'Input Data'!G59*VLOOKUP(G$54,'Energy Heat Value Conversion'!$A:$E,5,FALSE),0)</f>
        <v>0</v>
      </c>
      <c r="H68">
        <f>IFERROR(H20*'Input Data'!H59*VLOOKUP(H$54,'Energy Heat Value Conversion'!$A:$E,5,FALSE),0)</f>
        <v>0</v>
      </c>
      <c r="I68">
        <f>IFERROR(I20*'Input Data'!I59*VLOOKUP(I$54,'Energy Heat Value Conversion'!$A:$E,5,FALSE),0)</f>
        <v>0</v>
      </c>
      <c r="J68">
        <f>IFERROR(J20*'Input Data'!J59*VLOOKUP(J$54,'Energy Heat Value Conversion'!$A:$E,5,FALSE),0)</f>
        <v>0</v>
      </c>
      <c r="K68">
        <f>IFERROR(K20*'Input Data'!K59*VLOOKUP(K$54,'Energy Heat Value Conversion'!$A:$E,5,FALSE),0)</f>
        <v>0</v>
      </c>
      <c r="L68">
        <f>IFERROR(L20*'Input Data'!L59*VLOOKUP(L$54,'Energy Heat Value Conversion'!$A:$E,5,FALSE),0)</f>
        <v>0</v>
      </c>
      <c r="M68">
        <f>IFERROR(M20*'Input Data'!M59*VLOOKUP(M$54,'Energy Heat Value Conversion'!$A:$E,5,FALSE),0)</f>
        <v>0</v>
      </c>
      <c r="N68">
        <f>IFERROR(N20*'Input Data'!N59*VLOOKUP(N$54,'Energy Heat Value Conversion'!$A:$E,5,FALSE),0)</f>
        <v>0</v>
      </c>
      <c r="O68">
        <f>IFERROR(O20*'Input Data'!O59*VLOOKUP(O$54,'Energy Heat Value Conversion'!$A:$E,5,FALSE),0)</f>
        <v>0</v>
      </c>
      <c r="P68">
        <f>IFERROR(P20*'Input Data'!P59*VLOOKUP(P$54,'Energy Heat Value Conversion'!$A:$E,5,FALSE),0)</f>
        <v>0</v>
      </c>
      <c r="Q68">
        <f>IFERROR(Q20*'Input Data'!Q59*VLOOKUP(Q$54,'Energy Heat Value Conversion'!$A:$E,5,FALSE),0)</f>
        <v>148319510.115031</v>
      </c>
      <c r="R68">
        <f>IFERROR(R20*'Input Data'!R59*VLOOKUP(R$54,'Energy Heat Value Conversion'!$A:$E,5,FALSE),0)</f>
        <v>0</v>
      </c>
      <c r="S68">
        <f>IFERROR(S20*'Input Data'!S59*VLOOKUP(S$54,'Energy Heat Value Conversion'!$A:$E,5,FALSE),0)</f>
        <v>5245288684.8413477</v>
      </c>
      <c r="T68">
        <f>IFERROR(T20*'Input Data'!T59*VLOOKUP(T$54,'Energy Heat Value Conversion'!$A:$E,5,FALSE),0)</f>
        <v>0</v>
      </c>
      <c r="U68">
        <f>IFERROR(U20*'Input Data'!U59*VLOOKUP(U$54,'Energy Heat Value Conversion'!$A:$E,5,FALSE),0)</f>
        <v>0</v>
      </c>
      <c r="V68">
        <f>IFERROR(V20*'Input Data'!V59*VLOOKUP(V$54,'Energy Heat Value Conversion'!$A:$E,5,FALSE),0)</f>
        <v>0</v>
      </c>
      <c r="W68">
        <f>IFERROR(W20*'Input Data'!W59*VLOOKUP(W$54,'Energy Heat Value Conversion'!$A:$E,5,FALSE),0)</f>
        <v>0</v>
      </c>
      <c r="X68">
        <f>IFERROR(X20*'Input Data'!X59*VLOOKUP(X$54,'Energy Heat Value Conversion'!$A:$E,5,FALSE),0)</f>
        <v>0</v>
      </c>
      <c r="Y68">
        <f>IFERROR(Y20*'Input Data'!Y59*VLOOKUP(Y$54,'Energy Heat Value Conversion'!$A:$E,5,FALSE),0)</f>
        <v>0</v>
      </c>
      <c r="Z68">
        <f>IFERROR(Z20*'Input Data'!Z59*VLOOKUP(Z$54,'Energy Heat Value Conversion'!$A:$E,5,FALSE),0)</f>
        <v>0</v>
      </c>
      <c r="AA68">
        <f>IFERROR(AA20*'Input Data'!AA59*VLOOKUP(AA$54,'Energy Heat Value Conversion'!$A:$E,5,FALSE),0)</f>
        <v>0</v>
      </c>
      <c r="AB68">
        <f>IFERROR(AB20*'Input Data'!AB59*VLOOKUP(AB$54,'Energy Heat Value Conversion'!$A:$E,5,FALSE),0)</f>
        <v>0</v>
      </c>
      <c r="AC68">
        <f>IFERROR(AC20*'Input Data'!AC59*VLOOKUP(AC$54,'Energy Heat Value Conversion'!$A:$E,5,FALSE),0)</f>
        <v>0</v>
      </c>
      <c r="AD68">
        <f>IFERROR(AD20*'Input Data'!AD59*VLOOKUP(AD$54,'Energy Heat Value Conversion'!$A:$E,5,FALSE),0)</f>
        <v>79353149387.341293</v>
      </c>
      <c r="AE68">
        <f>IFERROR(AE20*'Input Data'!AE59*VLOOKUP(AE$54,'Energy Heat Value Conversion'!$A:$E,5,FALSE),0)</f>
        <v>0</v>
      </c>
      <c r="AF68">
        <f>IFERROR(AF20*'Input Data'!AF59*VLOOKUP(AF$54,'Energy Heat Value Conversion'!$A:$E,5,FALSE),0)</f>
        <v>0</v>
      </c>
      <c r="AG68">
        <f>IFERROR(AG20*'Input Data'!AG59*VLOOKUP(AG$54,'Energy Heat Value Conversion'!$A:$E,5,FALSE),0)</f>
        <v>0</v>
      </c>
      <c r="AH68">
        <f>IFERROR(AH20*'Input Data'!AH59*VLOOKUP(AH$54,'Energy Heat Value Conversion'!$A:$E,5,FALSE),0)</f>
        <v>0</v>
      </c>
      <c r="AJ68" s="155"/>
      <c r="AK68" s="147"/>
      <c r="AL68" s="147"/>
      <c r="AM68" s="191"/>
      <c r="AN68" t="s">
        <v>1</v>
      </c>
      <c r="AO68">
        <v>11855.34</v>
      </c>
      <c r="AP68" s="196">
        <f>AO68/(AO67+AO68)</f>
        <v>0.91239630495866042</v>
      </c>
      <c r="AQ68">
        <f>AP68*AL67</f>
        <v>10472.028590163025</v>
      </c>
      <c r="AR68">
        <f>AL67-(AQ67+AQ68)</f>
        <v>0</v>
      </c>
      <c r="AS68" s="204">
        <f t="shared" si="39"/>
        <v>0.88331744093067133</v>
      </c>
      <c r="AV68" s="203">
        <f t="shared" si="38"/>
        <v>0</v>
      </c>
    </row>
    <row r="69" spans="1:48" x14ac:dyDescent="0.2">
      <c r="A69" s="206" t="str">
        <f>IFERROR(VLOOKUP(B69,'Sector Code Switch'!F:H,3,FALSE),"")</f>
        <v>textiles apparel and leather 13T15</v>
      </c>
      <c r="B69" s="138" t="s">
        <v>13</v>
      </c>
      <c r="C69">
        <f>IFERROR(C21*'Input Data'!C60*VLOOKUP(C$54,'Energy Heat Value Conversion'!$A:$E,5,FALSE),0)</f>
        <v>0</v>
      </c>
      <c r="D69">
        <f>IFERROR(D21*'Input Data'!D60*VLOOKUP(D$54,'Energy Heat Value Conversion'!$A:$E,5,FALSE),0)</f>
        <v>0</v>
      </c>
      <c r="E69">
        <f>IFERROR(E21*'Input Data'!E60*VLOOKUP(E$54,'Energy Heat Value Conversion'!$A:$E,5,FALSE),0)</f>
        <v>0</v>
      </c>
      <c r="F69">
        <f>IFERROR(F21*'Input Data'!F60*VLOOKUP(F$54,'Energy Heat Value Conversion'!$A:$E,5,FALSE),0)</f>
        <v>0</v>
      </c>
      <c r="G69">
        <f>IFERROR(G21*'Input Data'!G60*VLOOKUP(G$54,'Energy Heat Value Conversion'!$A:$E,5,FALSE),0)</f>
        <v>0</v>
      </c>
      <c r="H69">
        <f>IFERROR(H21*'Input Data'!H60*VLOOKUP(H$54,'Energy Heat Value Conversion'!$A:$E,5,FALSE),0)</f>
        <v>0</v>
      </c>
      <c r="I69">
        <f>IFERROR(I21*'Input Data'!I60*VLOOKUP(I$54,'Energy Heat Value Conversion'!$A:$E,5,FALSE),0)</f>
        <v>0</v>
      </c>
      <c r="J69">
        <f>IFERROR(J21*'Input Data'!J60*VLOOKUP(J$54,'Energy Heat Value Conversion'!$A:$E,5,FALSE),0)</f>
        <v>0</v>
      </c>
      <c r="K69">
        <f>IFERROR(K21*'Input Data'!K60*VLOOKUP(K$54,'Energy Heat Value Conversion'!$A:$E,5,FALSE),0)</f>
        <v>0</v>
      </c>
      <c r="L69">
        <f>IFERROR(L21*'Input Data'!L60*VLOOKUP(L$54,'Energy Heat Value Conversion'!$A:$E,5,FALSE),0)</f>
        <v>0</v>
      </c>
      <c r="M69">
        <f>IFERROR(M21*'Input Data'!M60*VLOOKUP(M$54,'Energy Heat Value Conversion'!$A:$E,5,FALSE),0)</f>
        <v>0</v>
      </c>
      <c r="N69">
        <f>IFERROR(N21*'Input Data'!N60*VLOOKUP(N$54,'Energy Heat Value Conversion'!$A:$E,5,FALSE),0)</f>
        <v>0</v>
      </c>
      <c r="O69">
        <f>IFERROR(O21*'Input Data'!O60*VLOOKUP(O$54,'Energy Heat Value Conversion'!$A:$E,5,FALSE),0)</f>
        <v>0</v>
      </c>
      <c r="P69">
        <f>IFERROR(P21*'Input Data'!P60*VLOOKUP(P$54,'Energy Heat Value Conversion'!$A:$E,5,FALSE),0)</f>
        <v>0</v>
      </c>
      <c r="Q69">
        <f>IFERROR(Q21*'Input Data'!Q60*VLOOKUP(Q$54,'Energy Heat Value Conversion'!$A:$E,5,FALSE),0)</f>
        <v>6062559975.9518919</v>
      </c>
      <c r="R69">
        <f>IFERROR(R21*'Input Data'!R60*VLOOKUP(R$54,'Energy Heat Value Conversion'!$A:$E,5,FALSE),0)</f>
        <v>780686382.66186106</v>
      </c>
      <c r="S69">
        <f>IFERROR(S21*'Input Data'!S60*VLOOKUP(S$54,'Energy Heat Value Conversion'!$A:$E,5,FALSE),0)</f>
        <v>36240176367.994759</v>
      </c>
      <c r="T69">
        <f>IFERROR(T21*'Input Data'!T60*VLOOKUP(T$54,'Energy Heat Value Conversion'!$A:$E,5,FALSE),0)</f>
        <v>37788743832.754211</v>
      </c>
      <c r="U69">
        <f>IFERROR(U21*'Input Data'!U60*VLOOKUP(U$54,'Energy Heat Value Conversion'!$A:$E,5,FALSE),0)</f>
        <v>0</v>
      </c>
      <c r="V69">
        <f>IFERROR(V21*'Input Data'!V60*VLOOKUP(V$54,'Energy Heat Value Conversion'!$A:$E,5,FALSE),0)</f>
        <v>6880690939.2647381</v>
      </c>
      <c r="W69">
        <f>IFERROR(W21*'Input Data'!W60*VLOOKUP(W$54,'Energy Heat Value Conversion'!$A:$E,5,FALSE),0)</f>
        <v>0</v>
      </c>
      <c r="X69">
        <f>IFERROR(X21*'Input Data'!X60*VLOOKUP(X$54,'Energy Heat Value Conversion'!$A:$E,5,FALSE),0)</f>
        <v>0</v>
      </c>
      <c r="Y69">
        <f>IFERROR(Y21*'Input Data'!Y60*VLOOKUP(Y$54,'Energy Heat Value Conversion'!$A:$E,5,FALSE),0)</f>
        <v>197901463314.84393</v>
      </c>
      <c r="Z69">
        <f>IFERROR(Z21*'Input Data'!Z60*VLOOKUP(Z$54,'Energy Heat Value Conversion'!$A:$E,5,FALSE),0)</f>
        <v>0</v>
      </c>
      <c r="AA69">
        <f>IFERROR(AA21*'Input Data'!AA60*VLOOKUP(AA$54,'Energy Heat Value Conversion'!$A:$E,5,FALSE),0)</f>
        <v>0</v>
      </c>
      <c r="AB69">
        <f>IFERROR(AB21*'Input Data'!AB60*VLOOKUP(AB$54,'Energy Heat Value Conversion'!$A:$E,5,FALSE),0)</f>
        <v>0</v>
      </c>
      <c r="AC69">
        <f>IFERROR(AC21*'Input Data'!AC60*VLOOKUP(AC$54,'Energy Heat Value Conversion'!$A:$E,5,FALSE),0)</f>
        <v>0</v>
      </c>
      <c r="AD69">
        <f>IFERROR(AD21*'Input Data'!AD60*VLOOKUP(AD$54,'Energy Heat Value Conversion'!$A:$E,5,FALSE),0)</f>
        <v>1106767609876.0762</v>
      </c>
      <c r="AE69">
        <f>IFERROR(AE21*'Input Data'!AE60*VLOOKUP(AE$54,'Energy Heat Value Conversion'!$A:$E,5,FALSE),0)</f>
        <v>1396806005771.8804</v>
      </c>
      <c r="AF69">
        <f>IFERROR(AF21*'Input Data'!AF60*VLOOKUP(AF$54,'Energy Heat Value Conversion'!$A:$E,5,FALSE),0)</f>
        <v>0</v>
      </c>
      <c r="AG69">
        <f>IFERROR(AG21*'Input Data'!AG60*VLOOKUP(AG$54,'Energy Heat Value Conversion'!$A:$E,5,FALSE),0)</f>
        <v>0</v>
      </c>
      <c r="AH69">
        <f>IFERROR(AH21*'Input Data'!AH60*VLOOKUP(AH$54,'Energy Heat Value Conversion'!$A:$E,5,FALSE),0)</f>
        <v>0</v>
      </c>
    </row>
    <row r="70" spans="1:48" x14ac:dyDescent="0.2">
      <c r="A70" s="206" t="str">
        <f>IFERROR(VLOOKUP(B70,'Sector Code Switch'!F:H,3,FALSE),"")</f>
        <v>textiles apparel and leather 13T15</v>
      </c>
      <c r="B70" s="138" t="s">
        <v>14</v>
      </c>
      <c r="C70">
        <f>IFERROR(C22*'Input Data'!C61*VLOOKUP(C$54,'Energy Heat Value Conversion'!$A:$E,5,FALSE),0)</f>
        <v>0</v>
      </c>
      <c r="D70">
        <f>IFERROR(D22*'Input Data'!D61*VLOOKUP(D$54,'Energy Heat Value Conversion'!$A:$E,5,FALSE),0)</f>
        <v>0</v>
      </c>
      <c r="E70">
        <f>IFERROR(E22*'Input Data'!E61*VLOOKUP(E$54,'Energy Heat Value Conversion'!$A:$E,5,FALSE),0)</f>
        <v>0</v>
      </c>
      <c r="F70">
        <f>IFERROR(F22*'Input Data'!F61*VLOOKUP(F$54,'Energy Heat Value Conversion'!$A:$E,5,FALSE),0)</f>
        <v>0</v>
      </c>
      <c r="G70">
        <f>IFERROR(G22*'Input Data'!G61*VLOOKUP(G$54,'Energy Heat Value Conversion'!$A:$E,5,FALSE),0)</f>
        <v>0</v>
      </c>
      <c r="H70">
        <f>IFERROR(H22*'Input Data'!H61*VLOOKUP(H$54,'Energy Heat Value Conversion'!$A:$E,5,FALSE),0)</f>
        <v>0</v>
      </c>
      <c r="I70">
        <f>IFERROR(I22*'Input Data'!I61*VLOOKUP(I$54,'Energy Heat Value Conversion'!$A:$E,5,FALSE),0)</f>
        <v>0</v>
      </c>
      <c r="J70">
        <f>IFERROR(J22*'Input Data'!J61*VLOOKUP(J$54,'Energy Heat Value Conversion'!$A:$E,5,FALSE),0)</f>
        <v>0</v>
      </c>
      <c r="K70">
        <f>IFERROR(K22*'Input Data'!K61*VLOOKUP(K$54,'Energy Heat Value Conversion'!$A:$E,5,FALSE),0)</f>
        <v>0</v>
      </c>
      <c r="L70">
        <f>IFERROR(L22*'Input Data'!L61*VLOOKUP(L$54,'Energy Heat Value Conversion'!$A:$E,5,FALSE),0)</f>
        <v>0</v>
      </c>
      <c r="M70">
        <f>IFERROR(M22*'Input Data'!M61*VLOOKUP(M$54,'Energy Heat Value Conversion'!$A:$E,5,FALSE),0)</f>
        <v>0</v>
      </c>
      <c r="N70">
        <f>IFERROR(N22*'Input Data'!N61*VLOOKUP(N$54,'Energy Heat Value Conversion'!$A:$E,5,FALSE),0)</f>
        <v>0</v>
      </c>
      <c r="O70">
        <f>IFERROR(O22*'Input Data'!O61*VLOOKUP(O$54,'Energy Heat Value Conversion'!$A:$E,5,FALSE),0)</f>
        <v>0</v>
      </c>
      <c r="P70">
        <f>IFERROR(P22*'Input Data'!P61*VLOOKUP(P$54,'Energy Heat Value Conversion'!$A:$E,5,FALSE),0)</f>
        <v>0</v>
      </c>
      <c r="Q70">
        <f>IFERROR(Q22*'Input Data'!Q61*VLOOKUP(Q$54,'Energy Heat Value Conversion'!$A:$E,5,FALSE),0)</f>
        <v>5358042302.9054947</v>
      </c>
      <c r="R70">
        <f>IFERROR(R22*'Input Data'!R61*VLOOKUP(R$54,'Energy Heat Value Conversion'!$A:$E,5,FALSE),0)</f>
        <v>0</v>
      </c>
      <c r="S70">
        <f>IFERROR(S22*'Input Data'!S61*VLOOKUP(S$54,'Energy Heat Value Conversion'!$A:$E,5,FALSE),0)</f>
        <v>20599679198.649658</v>
      </c>
      <c r="T70">
        <f>IFERROR(T22*'Input Data'!T61*VLOOKUP(T$54,'Energy Heat Value Conversion'!$A:$E,5,FALSE),0)</f>
        <v>8074517912.9816694</v>
      </c>
      <c r="U70">
        <f>IFERROR(U22*'Input Data'!U61*VLOOKUP(U$54,'Energy Heat Value Conversion'!$A:$E,5,FALSE),0)</f>
        <v>0</v>
      </c>
      <c r="V70">
        <f>IFERROR(V22*'Input Data'!V61*VLOOKUP(V$54,'Energy Heat Value Conversion'!$A:$E,5,FALSE),0)</f>
        <v>1376138187.8529477</v>
      </c>
      <c r="W70">
        <f>IFERROR(W22*'Input Data'!W61*VLOOKUP(W$54,'Energy Heat Value Conversion'!$A:$E,5,FALSE),0)</f>
        <v>0</v>
      </c>
      <c r="X70">
        <f>IFERROR(X22*'Input Data'!X61*VLOOKUP(X$54,'Energy Heat Value Conversion'!$A:$E,5,FALSE),0)</f>
        <v>0</v>
      </c>
      <c r="Y70">
        <f>IFERROR(Y22*'Input Data'!Y61*VLOOKUP(Y$54,'Energy Heat Value Conversion'!$A:$E,5,FALSE),0)</f>
        <v>0</v>
      </c>
      <c r="Z70">
        <f>IFERROR(Z22*'Input Data'!Z61*VLOOKUP(Z$54,'Energy Heat Value Conversion'!$A:$E,5,FALSE),0)</f>
        <v>0</v>
      </c>
      <c r="AA70">
        <f>IFERROR(AA22*'Input Data'!AA61*VLOOKUP(AA$54,'Energy Heat Value Conversion'!$A:$E,5,FALSE),0)</f>
        <v>0</v>
      </c>
      <c r="AB70">
        <f>IFERROR(AB22*'Input Data'!AB61*VLOOKUP(AB$54,'Energy Heat Value Conversion'!$A:$E,5,FALSE),0)</f>
        <v>0</v>
      </c>
      <c r="AC70">
        <f>IFERROR(AC22*'Input Data'!AC61*VLOOKUP(AC$54,'Energy Heat Value Conversion'!$A:$E,5,FALSE),0)</f>
        <v>0</v>
      </c>
      <c r="AD70">
        <f>IFERROR(AD22*'Input Data'!AD61*VLOOKUP(AD$54,'Energy Heat Value Conversion'!$A:$E,5,FALSE),0)</f>
        <v>70304106036.153259</v>
      </c>
      <c r="AE70">
        <f>IFERROR(AE22*'Input Data'!AE61*VLOOKUP(AE$54,'Energy Heat Value Conversion'!$A:$E,5,FALSE),0)</f>
        <v>423929682774.64203</v>
      </c>
      <c r="AF70">
        <f>IFERROR(AF22*'Input Data'!AF61*VLOOKUP(AF$54,'Energy Heat Value Conversion'!$A:$E,5,FALSE),0)</f>
        <v>0</v>
      </c>
      <c r="AG70">
        <f>IFERROR(AG22*'Input Data'!AG61*VLOOKUP(AG$54,'Energy Heat Value Conversion'!$A:$E,5,FALSE),0)</f>
        <v>0</v>
      </c>
      <c r="AH70">
        <f>IFERROR(AH22*'Input Data'!AH61*VLOOKUP(AH$54,'Energy Heat Value Conversion'!$A:$E,5,FALSE),0)</f>
        <v>0</v>
      </c>
      <c r="AJ70" s="41" t="s">
        <v>586</v>
      </c>
    </row>
    <row r="71" spans="1:48" x14ac:dyDescent="0.2">
      <c r="A71" s="206" t="str">
        <f>IFERROR(VLOOKUP(B71,'Sector Code Switch'!F:H,3,FALSE),"")</f>
        <v>textiles apparel and leather 13T15</v>
      </c>
      <c r="B71" s="138" t="s">
        <v>15</v>
      </c>
      <c r="C71">
        <f>IFERROR(C23*'Input Data'!C62*VLOOKUP(C$54,'Energy Heat Value Conversion'!$A:$E,5,FALSE),0)</f>
        <v>0</v>
      </c>
      <c r="D71">
        <f>IFERROR(D23*'Input Data'!D62*VLOOKUP(D$54,'Energy Heat Value Conversion'!$A:$E,5,FALSE),0)</f>
        <v>0</v>
      </c>
      <c r="E71">
        <f>IFERROR(E23*'Input Data'!E62*VLOOKUP(E$54,'Energy Heat Value Conversion'!$A:$E,5,FALSE),0)</f>
        <v>0</v>
      </c>
      <c r="F71">
        <f>IFERROR(F23*'Input Data'!F62*VLOOKUP(F$54,'Energy Heat Value Conversion'!$A:$E,5,FALSE),0)</f>
        <v>0</v>
      </c>
      <c r="G71">
        <f>IFERROR(G23*'Input Data'!G62*VLOOKUP(G$54,'Energy Heat Value Conversion'!$A:$E,5,FALSE),0)</f>
        <v>0</v>
      </c>
      <c r="H71">
        <f>IFERROR(H23*'Input Data'!H62*VLOOKUP(H$54,'Energy Heat Value Conversion'!$A:$E,5,FALSE),0)</f>
        <v>0</v>
      </c>
      <c r="I71">
        <f>IFERROR(I23*'Input Data'!I62*VLOOKUP(I$54,'Energy Heat Value Conversion'!$A:$E,5,FALSE),0)</f>
        <v>0</v>
      </c>
      <c r="J71">
        <f>IFERROR(J23*'Input Data'!J62*VLOOKUP(J$54,'Energy Heat Value Conversion'!$A:$E,5,FALSE),0)</f>
        <v>0</v>
      </c>
      <c r="K71">
        <f>IFERROR(K23*'Input Data'!K62*VLOOKUP(K$54,'Energy Heat Value Conversion'!$A:$E,5,FALSE),0)</f>
        <v>0</v>
      </c>
      <c r="L71">
        <f>IFERROR(L23*'Input Data'!L62*VLOOKUP(L$54,'Energy Heat Value Conversion'!$A:$E,5,FALSE),0)</f>
        <v>0</v>
      </c>
      <c r="M71">
        <f>IFERROR(M23*'Input Data'!M62*VLOOKUP(M$54,'Energy Heat Value Conversion'!$A:$E,5,FALSE),0)</f>
        <v>0</v>
      </c>
      <c r="N71">
        <f>IFERROR(N23*'Input Data'!N62*VLOOKUP(N$54,'Energy Heat Value Conversion'!$A:$E,5,FALSE),0)</f>
        <v>0</v>
      </c>
      <c r="O71">
        <f>IFERROR(O23*'Input Data'!O62*VLOOKUP(O$54,'Energy Heat Value Conversion'!$A:$E,5,FALSE),0)</f>
        <v>0</v>
      </c>
      <c r="P71">
        <f>IFERROR(P23*'Input Data'!P62*VLOOKUP(P$54,'Energy Heat Value Conversion'!$A:$E,5,FALSE),0)</f>
        <v>0</v>
      </c>
      <c r="Q71">
        <f>IFERROR(Q23*'Input Data'!Q62*VLOOKUP(Q$54,'Energy Heat Value Conversion'!$A:$E,5,FALSE),0)</f>
        <v>2892230447.2431045</v>
      </c>
      <c r="R71">
        <f>IFERROR(R23*'Input Data'!R62*VLOOKUP(R$54,'Energy Heat Value Conversion'!$A:$E,5,FALSE),0)</f>
        <v>0</v>
      </c>
      <c r="S71">
        <f>IFERROR(S23*'Input Data'!S62*VLOOKUP(S$54,'Energy Heat Value Conversion'!$A:$E,5,FALSE),0)</f>
        <v>9536888517.8933582</v>
      </c>
      <c r="T71">
        <f>IFERROR(T23*'Input Data'!T62*VLOOKUP(T$54,'Energy Heat Value Conversion'!$A:$E,5,FALSE),0)</f>
        <v>4521730031.2697353</v>
      </c>
      <c r="U71">
        <f>IFERROR(U23*'Input Data'!U62*VLOOKUP(U$54,'Energy Heat Value Conversion'!$A:$E,5,FALSE),0)</f>
        <v>0</v>
      </c>
      <c r="V71">
        <f>IFERROR(V23*'Input Data'!V62*VLOOKUP(V$54,'Energy Heat Value Conversion'!$A:$E,5,FALSE),0)</f>
        <v>2752276375.7058954</v>
      </c>
      <c r="W71">
        <f>IFERROR(W23*'Input Data'!W62*VLOOKUP(W$54,'Energy Heat Value Conversion'!$A:$E,5,FALSE),0)</f>
        <v>0</v>
      </c>
      <c r="X71">
        <f>IFERROR(X23*'Input Data'!X62*VLOOKUP(X$54,'Energy Heat Value Conversion'!$A:$E,5,FALSE),0)</f>
        <v>17238282061.17646</v>
      </c>
      <c r="Y71">
        <f>IFERROR(Y23*'Input Data'!Y62*VLOOKUP(Y$54,'Energy Heat Value Conversion'!$A:$E,5,FALSE),0)</f>
        <v>0</v>
      </c>
      <c r="Z71">
        <f>IFERROR(Z23*'Input Data'!Z62*VLOOKUP(Z$54,'Energy Heat Value Conversion'!$A:$E,5,FALSE),0)</f>
        <v>0</v>
      </c>
      <c r="AA71">
        <f>IFERROR(AA23*'Input Data'!AA62*VLOOKUP(AA$54,'Energy Heat Value Conversion'!$A:$E,5,FALSE),0)</f>
        <v>0</v>
      </c>
      <c r="AB71">
        <f>IFERROR(AB23*'Input Data'!AB62*VLOOKUP(AB$54,'Energy Heat Value Conversion'!$A:$E,5,FALSE),0)</f>
        <v>0</v>
      </c>
      <c r="AC71">
        <f>IFERROR(AC23*'Input Data'!AC62*VLOOKUP(AC$54,'Energy Heat Value Conversion'!$A:$E,5,FALSE),0)</f>
        <v>0</v>
      </c>
      <c r="AD71">
        <f>IFERROR(AD23*'Input Data'!AD62*VLOOKUP(AD$54,'Energy Heat Value Conversion'!$A:$E,5,FALSE),0)</f>
        <v>7656882835.6206522</v>
      </c>
      <c r="AE71">
        <f>IFERROR(AE23*'Input Data'!AE62*VLOOKUP(AE$54,'Energy Heat Value Conversion'!$A:$E,5,FALSE),0)</f>
        <v>112907840384.22057</v>
      </c>
      <c r="AF71">
        <f>IFERROR(AF23*'Input Data'!AF62*VLOOKUP(AF$54,'Energy Heat Value Conversion'!$A:$E,5,FALSE),0)</f>
        <v>0</v>
      </c>
      <c r="AG71">
        <f>IFERROR(AG23*'Input Data'!AG62*VLOOKUP(AG$54,'Energy Heat Value Conversion'!$A:$E,5,FALSE),0)</f>
        <v>0</v>
      </c>
      <c r="AH71">
        <f>IFERROR(AH23*'Input Data'!AH62*VLOOKUP(AH$54,'Energy Heat Value Conversion'!$A:$E,5,FALSE),0)</f>
        <v>0</v>
      </c>
      <c r="AJ71" t="s">
        <v>587</v>
      </c>
    </row>
    <row r="72" spans="1:48" x14ac:dyDescent="0.2">
      <c r="A72" s="206" t="str">
        <f>IFERROR(VLOOKUP(B72,'Sector Code Switch'!F:H,3,FALSE),"")</f>
        <v>wood products 16</v>
      </c>
      <c r="B72" s="138" t="s">
        <v>16</v>
      </c>
      <c r="C72">
        <f>IFERROR(C24*'Input Data'!C63*VLOOKUP(C$54,'Energy Heat Value Conversion'!$A:$E,5,FALSE),0)</f>
        <v>0</v>
      </c>
      <c r="D72">
        <f>IFERROR(D24*'Input Data'!D63*VLOOKUP(D$54,'Energy Heat Value Conversion'!$A:$E,5,FALSE),0)</f>
        <v>0</v>
      </c>
      <c r="E72">
        <f>IFERROR(E24*'Input Data'!E63*VLOOKUP(E$54,'Energy Heat Value Conversion'!$A:$E,5,FALSE),0)</f>
        <v>0</v>
      </c>
      <c r="F72">
        <f>IFERROR(F24*'Input Data'!F63*VLOOKUP(F$54,'Energy Heat Value Conversion'!$A:$E,5,FALSE),0)</f>
        <v>0</v>
      </c>
      <c r="G72">
        <f>IFERROR(G24*'Input Data'!G63*VLOOKUP(G$54,'Energy Heat Value Conversion'!$A:$E,5,FALSE),0)</f>
        <v>0</v>
      </c>
      <c r="H72">
        <f>IFERROR(H24*'Input Data'!H63*VLOOKUP(H$54,'Energy Heat Value Conversion'!$A:$E,5,FALSE),0)</f>
        <v>0</v>
      </c>
      <c r="I72">
        <f>IFERROR(I24*'Input Data'!I63*VLOOKUP(I$54,'Energy Heat Value Conversion'!$A:$E,5,FALSE),0)</f>
        <v>0</v>
      </c>
      <c r="J72">
        <f>IFERROR(J24*'Input Data'!J63*VLOOKUP(J$54,'Energy Heat Value Conversion'!$A:$E,5,FALSE),0)</f>
        <v>0</v>
      </c>
      <c r="K72">
        <f>IFERROR(K24*'Input Data'!K63*VLOOKUP(K$54,'Energy Heat Value Conversion'!$A:$E,5,FALSE),0)</f>
        <v>0</v>
      </c>
      <c r="L72">
        <f>IFERROR(L24*'Input Data'!L63*VLOOKUP(L$54,'Energy Heat Value Conversion'!$A:$E,5,FALSE),0)</f>
        <v>0</v>
      </c>
      <c r="M72">
        <f>IFERROR(M24*'Input Data'!M63*VLOOKUP(M$54,'Energy Heat Value Conversion'!$A:$E,5,FALSE),0)</f>
        <v>0</v>
      </c>
      <c r="N72">
        <f>IFERROR(N24*'Input Data'!N63*VLOOKUP(N$54,'Energy Heat Value Conversion'!$A:$E,5,FALSE),0)</f>
        <v>0</v>
      </c>
      <c r="O72">
        <f>IFERROR(O24*'Input Data'!O63*VLOOKUP(O$54,'Energy Heat Value Conversion'!$A:$E,5,FALSE),0)</f>
        <v>0</v>
      </c>
      <c r="P72">
        <f>IFERROR(P24*'Input Data'!P63*VLOOKUP(P$54,'Energy Heat Value Conversion'!$A:$E,5,FALSE),0)</f>
        <v>0</v>
      </c>
      <c r="Q72">
        <f>IFERROR(Q24*'Input Data'!Q63*VLOOKUP(Q$54,'Energy Heat Value Conversion'!$A:$E,5,FALSE),0)</f>
        <v>2354572223.076117</v>
      </c>
      <c r="R72">
        <f>IFERROR(R24*'Input Data'!R63*VLOOKUP(R$54,'Energy Heat Value Conversion'!$A:$E,5,FALSE),0)</f>
        <v>0</v>
      </c>
      <c r="S72">
        <f>IFERROR(S24*'Input Data'!S63*VLOOKUP(S$54,'Energy Heat Value Conversion'!$A:$E,5,FALSE),0)</f>
        <v>37003127449.426231</v>
      </c>
      <c r="T72">
        <f>IFERROR(T24*'Input Data'!T63*VLOOKUP(T$54,'Energy Heat Value Conversion'!$A:$E,5,FALSE),0)</f>
        <v>4198749314.7504683</v>
      </c>
      <c r="U72">
        <f>IFERROR(U24*'Input Data'!U63*VLOOKUP(U$54,'Energy Heat Value Conversion'!$A:$E,5,FALSE),0)</f>
        <v>0</v>
      </c>
      <c r="V72">
        <f>IFERROR(V24*'Input Data'!V63*VLOOKUP(V$54,'Energy Heat Value Conversion'!$A:$E,5,FALSE),0)</f>
        <v>4816483657.4853172</v>
      </c>
      <c r="W72">
        <f>IFERROR(W24*'Input Data'!W63*VLOOKUP(W$54,'Energy Heat Value Conversion'!$A:$E,5,FALSE),0)</f>
        <v>161421031195.20187</v>
      </c>
      <c r="X72">
        <f>IFERROR(X24*'Input Data'!X63*VLOOKUP(X$54,'Energy Heat Value Conversion'!$A:$E,5,FALSE),0)</f>
        <v>0</v>
      </c>
      <c r="Y72">
        <f>IFERROR(Y24*'Input Data'!Y63*VLOOKUP(Y$54,'Energy Heat Value Conversion'!$A:$E,5,FALSE),0)</f>
        <v>0</v>
      </c>
      <c r="Z72">
        <f>IFERROR(Z24*'Input Data'!Z63*VLOOKUP(Z$54,'Energy Heat Value Conversion'!$A:$E,5,FALSE),0)</f>
        <v>0</v>
      </c>
      <c r="AA72">
        <f>IFERROR(AA24*'Input Data'!AA63*VLOOKUP(AA$54,'Energy Heat Value Conversion'!$A:$E,5,FALSE),0)</f>
        <v>0</v>
      </c>
      <c r="AB72">
        <f>IFERROR(AB24*'Input Data'!AB63*VLOOKUP(AB$54,'Energy Heat Value Conversion'!$A:$E,5,FALSE),0)</f>
        <v>0</v>
      </c>
      <c r="AC72">
        <f>IFERROR(AC24*'Input Data'!AC63*VLOOKUP(AC$54,'Energy Heat Value Conversion'!$A:$E,5,FALSE),0)</f>
        <v>0</v>
      </c>
      <c r="AD72">
        <f>IFERROR(AD24*'Input Data'!AD63*VLOOKUP(AD$54,'Energy Heat Value Conversion'!$A:$E,5,FALSE),0)</f>
        <v>195598552437.21848</v>
      </c>
      <c r="AE72">
        <f>IFERROR(AE24*'Input Data'!AE63*VLOOKUP(AE$54,'Energy Heat Value Conversion'!$A:$E,5,FALSE),0)</f>
        <v>12662044783.538935</v>
      </c>
      <c r="AF72">
        <f>IFERROR(AF24*'Input Data'!AF63*VLOOKUP(AF$54,'Energy Heat Value Conversion'!$A:$E,5,FALSE),0)</f>
        <v>0</v>
      </c>
      <c r="AG72">
        <f>IFERROR(AG24*'Input Data'!AG63*VLOOKUP(AG$54,'Energy Heat Value Conversion'!$A:$E,5,FALSE),0)</f>
        <v>0</v>
      </c>
      <c r="AH72">
        <f>IFERROR(AH24*'Input Data'!AH63*VLOOKUP(AH$54,'Energy Heat Value Conversion'!$A:$E,5,FALSE),0)</f>
        <v>0</v>
      </c>
      <c r="AJ72" t="s">
        <v>588</v>
      </c>
    </row>
    <row r="73" spans="1:48" x14ac:dyDescent="0.2">
      <c r="A73" s="206" t="str">
        <f>IFERROR(VLOOKUP(B73,'Sector Code Switch'!F:H,3,FALSE),"")</f>
        <v>wood products 16</v>
      </c>
      <c r="B73" s="138" t="s">
        <v>17</v>
      </c>
      <c r="C73">
        <f>IFERROR(C25*'Input Data'!C64*VLOOKUP(C$54,'Energy Heat Value Conversion'!$A:$E,5,FALSE),0)</f>
        <v>0</v>
      </c>
      <c r="D73">
        <f>IFERROR(D25*'Input Data'!D64*VLOOKUP(D$54,'Energy Heat Value Conversion'!$A:$E,5,FALSE),0)</f>
        <v>0</v>
      </c>
      <c r="E73">
        <f>IFERROR(E25*'Input Data'!E64*VLOOKUP(E$54,'Energy Heat Value Conversion'!$A:$E,5,FALSE),0)</f>
        <v>0</v>
      </c>
      <c r="F73">
        <f>IFERROR(F25*'Input Data'!F64*VLOOKUP(F$54,'Energy Heat Value Conversion'!$A:$E,5,FALSE),0)</f>
        <v>0</v>
      </c>
      <c r="G73">
        <f>IFERROR(G25*'Input Data'!G64*VLOOKUP(G$54,'Energy Heat Value Conversion'!$A:$E,5,FALSE),0)</f>
        <v>0</v>
      </c>
      <c r="H73">
        <f>IFERROR(H25*'Input Data'!H64*VLOOKUP(H$54,'Energy Heat Value Conversion'!$A:$E,5,FALSE),0)</f>
        <v>0</v>
      </c>
      <c r="I73">
        <f>IFERROR(I25*'Input Data'!I64*VLOOKUP(I$54,'Energy Heat Value Conversion'!$A:$E,5,FALSE),0)</f>
        <v>0</v>
      </c>
      <c r="J73">
        <f>IFERROR(J25*'Input Data'!J64*VLOOKUP(J$54,'Energy Heat Value Conversion'!$A:$E,5,FALSE),0)</f>
        <v>0</v>
      </c>
      <c r="K73">
        <f>IFERROR(K25*'Input Data'!K64*VLOOKUP(K$54,'Energy Heat Value Conversion'!$A:$E,5,FALSE),0)</f>
        <v>0</v>
      </c>
      <c r="L73">
        <f>IFERROR(L25*'Input Data'!L64*VLOOKUP(L$54,'Energy Heat Value Conversion'!$A:$E,5,FALSE),0)</f>
        <v>0</v>
      </c>
      <c r="M73">
        <f>IFERROR(M25*'Input Data'!M64*VLOOKUP(M$54,'Energy Heat Value Conversion'!$A:$E,5,FALSE),0)</f>
        <v>0</v>
      </c>
      <c r="N73">
        <f>IFERROR(N25*'Input Data'!N64*VLOOKUP(N$54,'Energy Heat Value Conversion'!$A:$E,5,FALSE),0)</f>
        <v>0</v>
      </c>
      <c r="O73">
        <f>IFERROR(O25*'Input Data'!O64*VLOOKUP(O$54,'Energy Heat Value Conversion'!$A:$E,5,FALSE),0)</f>
        <v>0</v>
      </c>
      <c r="P73">
        <f>IFERROR(P25*'Input Data'!P64*VLOOKUP(P$54,'Energy Heat Value Conversion'!$A:$E,5,FALSE),0)</f>
        <v>0</v>
      </c>
      <c r="Q73">
        <f>IFERROR(Q25*'Input Data'!Q64*VLOOKUP(Q$54,'Energy Heat Value Conversion'!$A:$E,5,FALSE),0)</f>
        <v>3022010018.5937567</v>
      </c>
      <c r="R73">
        <f>IFERROR(R25*'Input Data'!R64*VLOOKUP(R$54,'Energy Heat Value Conversion'!$A:$E,5,FALSE),0)</f>
        <v>1561372765.3237221</v>
      </c>
      <c r="S73">
        <f>IFERROR(S25*'Input Data'!S64*VLOOKUP(S$54,'Energy Heat Value Conversion'!$A:$E,5,FALSE),0)</f>
        <v>17929350413.639515</v>
      </c>
      <c r="T73">
        <f>IFERROR(T25*'Input Data'!T64*VLOOKUP(T$54,'Energy Heat Value Conversion'!$A:$E,5,FALSE),0)</f>
        <v>1937884299.1156008</v>
      </c>
      <c r="U73">
        <f>IFERROR(U25*'Input Data'!U64*VLOOKUP(U$54,'Energy Heat Value Conversion'!$A:$E,5,FALSE),0)</f>
        <v>0</v>
      </c>
      <c r="V73">
        <f>IFERROR(V25*'Input Data'!V64*VLOOKUP(V$54,'Energy Heat Value Conversion'!$A:$E,5,FALSE),0)</f>
        <v>5504552751.4117908</v>
      </c>
      <c r="W73">
        <f>IFERROR(W25*'Input Data'!W64*VLOOKUP(W$54,'Energy Heat Value Conversion'!$A:$E,5,FALSE),0)</f>
        <v>0</v>
      </c>
      <c r="X73">
        <f>IFERROR(X25*'Input Data'!X64*VLOOKUP(X$54,'Energy Heat Value Conversion'!$A:$E,5,FALSE),0)</f>
        <v>0</v>
      </c>
      <c r="Y73">
        <f>IFERROR(Y25*'Input Data'!Y64*VLOOKUP(Y$54,'Energy Heat Value Conversion'!$A:$E,5,FALSE),0)</f>
        <v>0</v>
      </c>
      <c r="Z73">
        <f>IFERROR(Z25*'Input Data'!Z64*VLOOKUP(Z$54,'Energy Heat Value Conversion'!$A:$E,5,FALSE),0)</f>
        <v>0</v>
      </c>
      <c r="AA73">
        <f>IFERROR(AA25*'Input Data'!AA64*VLOOKUP(AA$54,'Energy Heat Value Conversion'!$A:$E,5,FALSE),0)</f>
        <v>0</v>
      </c>
      <c r="AB73">
        <f>IFERROR(AB25*'Input Data'!AB64*VLOOKUP(AB$54,'Energy Heat Value Conversion'!$A:$E,5,FALSE),0)</f>
        <v>0</v>
      </c>
      <c r="AC73">
        <f>IFERROR(AC25*'Input Data'!AC64*VLOOKUP(AC$54,'Energy Heat Value Conversion'!$A:$E,5,FALSE),0)</f>
        <v>0</v>
      </c>
      <c r="AD73">
        <f>IFERROR(AD25*'Input Data'!AD64*VLOOKUP(AD$54,'Energy Heat Value Conversion'!$A:$E,5,FALSE),0)</f>
        <v>95362995316.366302</v>
      </c>
      <c r="AE73">
        <f>IFERROR(AE25*'Input Data'!AE64*VLOOKUP(AE$54,'Energy Heat Value Conversion'!$A:$E,5,FALSE),0)</f>
        <v>12330288151.655821</v>
      </c>
      <c r="AF73">
        <f>IFERROR(AF25*'Input Data'!AF64*VLOOKUP(AF$54,'Energy Heat Value Conversion'!$A:$E,5,FALSE),0)</f>
        <v>0</v>
      </c>
      <c r="AG73">
        <f>IFERROR(AG25*'Input Data'!AG64*VLOOKUP(AG$54,'Energy Heat Value Conversion'!$A:$E,5,FALSE),0)</f>
        <v>0</v>
      </c>
      <c r="AH73">
        <f>IFERROR(AH25*'Input Data'!AH64*VLOOKUP(AH$54,'Energy Heat Value Conversion'!$A:$E,5,FALSE),0)</f>
        <v>0</v>
      </c>
      <c r="AJ73" t="s">
        <v>598</v>
      </c>
    </row>
    <row r="74" spans="1:48" x14ac:dyDescent="0.2">
      <c r="A74" s="206" t="str">
        <f>IFERROR(VLOOKUP(B74,'Sector Code Switch'!F:H,3,FALSE),"")</f>
        <v>pulp paper and printing 17T18</v>
      </c>
      <c r="B74" s="138" t="s">
        <v>18</v>
      </c>
      <c r="C74">
        <f>IFERROR(C26*'Input Data'!C65*VLOOKUP(C$54,'Energy Heat Value Conversion'!$A:$E,5,FALSE),0)</f>
        <v>0</v>
      </c>
      <c r="D74">
        <f>IFERROR(D26*'Input Data'!D65*VLOOKUP(D$54,'Energy Heat Value Conversion'!$A:$E,5,FALSE),0)</f>
        <v>0</v>
      </c>
      <c r="E74">
        <f>IFERROR(E26*'Input Data'!E65*VLOOKUP(E$54,'Energy Heat Value Conversion'!$A:$E,5,FALSE),0)</f>
        <v>0</v>
      </c>
      <c r="F74">
        <f>IFERROR(F26*'Input Data'!F65*VLOOKUP(F$54,'Energy Heat Value Conversion'!$A:$E,5,FALSE),0)</f>
        <v>0</v>
      </c>
      <c r="G74">
        <f>IFERROR(G26*'Input Data'!G65*VLOOKUP(G$54,'Energy Heat Value Conversion'!$A:$E,5,FALSE),0)</f>
        <v>0</v>
      </c>
      <c r="H74">
        <f>IFERROR(H26*'Input Data'!H65*VLOOKUP(H$54,'Energy Heat Value Conversion'!$A:$E,5,FALSE),0)</f>
        <v>0</v>
      </c>
      <c r="I74">
        <f>IFERROR(I26*'Input Data'!I65*VLOOKUP(I$54,'Energy Heat Value Conversion'!$A:$E,5,FALSE),0)</f>
        <v>0</v>
      </c>
      <c r="J74">
        <f>IFERROR(J26*'Input Data'!J65*VLOOKUP(J$54,'Energy Heat Value Conversion'!$A:$E,5,FALSE),0)</f>
        <v>16900698955.427149</v>
      </c>
      <c r="K74">
        <f>IFERROR(K26*'Input Data'!K65*VLOOKUP(K$54,'Energy Heat Value Conversion'!$A:$E,5,FALSE),0)</f>
        <v>0</v>
      </c>
      <c r="L74">
        <f>IFERROR(L26*'Input Data'!L65*VLOOKUP(L$54,'Energy Heat Value Conversion'!$A:$E,5,FALSE),0)</f>
        <v>0</v>
      </c>
      <c r="M74">
        <f>IFERROR(M26*'Input Data'!M65*VLOOKUP(M$54,'Energy Heat Value Conversion'!$A:$E,5,FALSE),0)</f>
        <v>0</v>
      </c>
      <c r="N74">
        <f>IFERROR(N26*'Input Data'!N65*VLOOKUP(N$54,'Energy Heat Value Conversion'!$A:$E,5,FALSE),0)</f>
        <v>0</v>
      </c>
      <c r="O74">
        <f>IFERROR(O26*'Input Data'!O65*VLOOKUP(O$54,'Energy Heat Value Conversion'!$A:$E,5,FALSE),0)</f>
        <v>0</v>
      </c>
      <c r="P74">
        <f>IFERROR(P26*'Input Data'!P65*VLOOKUP(P$54,'Energy Heat Value Conversion'!$A:$E,5,FALSE),0)</f>
        <v>0</v>
      </c>
      <c r="Q74">
        <f>IFERROR(Q26*'Input Data'!Q65*VLOOKUP(Q$54,'Energy Heat Value Conversion'!$A:$E,5,FALSE),0)</f>
        <v>3022010018.5937567</v>
      </c>
      <c r="R74">
        <f>IFERROR(R26*'Input Data'!R65*VLOOKUP(R$54,'Energy Heat Value Conversion'!$A:$E,5,FALSE),0)</f>
        <v>0</v>
      </c>
      <c r="S74">
        <f>IFERROR(S26*'Input Data'!S65*VLOOKUP(S$54,'Energy Heat Value Conversion'!$A:$E,5,FALSE),0)</f>
        <v>88025481020.155701</v>
      </c>
      <c r="T74">
        <f>IFERROR(T26*'Input Data'!T65*VLOOKUP(T$54,'Energy Heat Value Conversion'!$A:$E,5,FALSE),0)</f>
        <v>87850754893.24057</v>
      </c>
      <c r="U74">
        <f>IFERROR(U26*'Input Data'!U65*VLOOKUP(U$54,'Energy Heat Value Conversion'!$A:$E,5,FALSE),0)</f>
        <v>0</v>
      </c>
      <c r="V74">
        <f>IFERROR(V26*'Input Data'!V65*VLOOKUP(V$54,'Energy Heat Value Conversion'!$A:$E,5,FALSE),0)</f>
        <v>6192621845.3382635</v>
      </c>
      <c r="W74">
        <f>IFERROR(W26*'Input Data'!W65*VLOOKUP(W$54,'Energy Heat Value Conversion'!$A:$E,5,FALSE),0)</f>
        <v>2865462092.222518</v>
      </c>
      <c r="X74">
        <f>IFERROR(X26*'Input Data'!X65*VLOOKUP(X$54,'Energy Heat Value Conversion'!$A:$E,5,FALSE),0)</f>
        <v>44819533359.058792</v>
      </c>
      <c r="Y74">
        <f>IFERROR(Y26*'Input Data'!Y65*VLOOKUP(Y$54,'Energy Heat Value Conversion'!$A:$E,5,FALSE),0)</f>
        <v>0</v>
      </c>
      <c r="Z74">
        <f>IFERROR(Z26*'Input Data'!Z65*VLOOKUP(Z$54,'Energy Heat Value Conversion'!$A:$E,5,FALSE),0)</f>
        <v>0</v>
      </c>
      <c r="AA74">
        <f>IFERROR(AA26*'Input Data'!AA65*VLOOKUP(AA$54,'Energy Heat Value Conversion'!$A:$E,5,FALSE),0)</f>
        <v>0</v>
      </c>
      <c r="AB74">
        <f>IFERROR(AB26*'Input Data'!AB65*VLOOKUP(AB$54,'Energy Heat Value Conversion'!$A:$E,5,FALSE),0)</f>
        <v>0</v>
      </c>
      <c r="AC74">
        <f>IFERROR(AC26*'Input Data'!AC65*VLOOKUP(AC$54,'Energy Heat Value Conversion'!$A:$E,5,FALSE),0)</f>
        <v>0</v>
      </c>
      <c r="AD74">
        <f>IFERROR(AD26*'Input Data'!AD65*VLOOKUP(AD$54,'Energy Heat Value Conversion'!$A:$E,5,FALSE),0)</f>
        <v>355697011727.46844</v>
      </c>
      <c r="AE74">
        <f>IFERROR(AE26*'Input Data'!AE65*VLOOKUP(AE$54,'Energy Heat Value Conversion'!$A:$E,5,FALSE),0)</f>
        <v>646427797224.25195</v>
      </c>
      <c r="AF74">
        <f>IFERROR(AF26*'Input Data'!AF65*VLOOKUP(AF$54,'Energy Heat Value Conversion'!$A:$E,5,FALSE),0)</f>
        <v>0</v>
      </c>
      <c r="AG74">
        <f>IFERROR(AG26*'Input Data'!AG65*VLOOKUP(AG$54,'Energy Heat Value Conversion'!$A:$E,5,FALSE),0)</f>
        <v>0</v>
      </c>
      <c r="AH74">
        <f>IFERROR(AH26*'Input Data'!AH65*VLOOKUP(AH$54,'Energy Heat Value Conversion'!$A:$E,5,FALSE),0)</f>
        <v>0</v>
      </c>
      <c r="AJ74" s="41" t="s">
        <v>589</v>
      </c>
    </row>
    <row r="75" spans="1:48" x14ac:dyDescent="0.2">
      <c r="A75" s="206" t="str">
        <f>IFERROR(VLOOKUP(B75,'Sector Code Switch'!F:H,3,FALSE),"")</f>
        <v>pulp paper and printing 17T18</v>
      </c>
      <c r="B75" s="138" t="s">
        <v>19</v>
      </c>
      <c r="C75">
        <f>IFERROR(C27*'Input Data'!C66*VLOOKUP(C$54,'Energy Heat Value Conversion'!$A:$E,5,FALSE),0)</f>
        <v>0</v>
      </c>
      <c r="D75">
        <f>IFERROR(D27*'Input Data'!D66*VLOOKUP(D$54,'Energy Heat Value Conversion'!$A:$E,5,FALSE),0)</f>
        <v>0</v>
      </c>
      <c r="E75">
        <f>IFERROR(E27*'Input Data'!E66*VLOOKUP(E$54,'Energy Heat Value Conversion'!$A:$E,5,FALSE),0)</f>
        <v>0</v>
      </c>
      <c r="F75">
        <f>IFERROR(F27*'Input Data'!F66*VLOOKUP(F$54,'Energy Heat Value Conversion'!$A:$E,5,FALSE),0)</f>
        <v>0</v>
      </c>
      <c r="G75">
        <f>IFERROR(G27*'Input Data'!G66*VLOOKUP(G$54,'Energy Heat Value Conversion'!$A:$E,5,FALSE),0)</f>
        <v>0</v>
      </c>
      <c r="H75">
        <f>IFERROR(H27*'Input Data'!H66*VLOOKUP(H$54,'Energy Heat Value Conversion'!$A:$E,5,FALSE),0)</f>
        <v>0</v>
      </c>
      <c r="I75">
        <f>IFERROR(I27*'Input Data'!I66*VLOOKUP(I$54,'Energy Heat Value Conversion'!$A:$E,5,FALSE),0)</f>
        <v>0</v>
      </c>
      <c r="J75">
        <f>IFERROR(J27*'Input Data'!J66*VLOOKUP(J$54,'Energy Heat Value Conversion'!$A:$E,5,FALSE),0)</f>
        <v>96575422602.440842</v>
      </c>
      <c r="K75">
        <f>IFERROR(K27*'Input Data'!K66*VLOOKUP(K$54,'Energy Heat Value Conversion'!$A:$E,5,FALSE),0)</f>
        <v>0</v>
      </c>
      <c r="L75">
        <f>IFERROR(L27*'Input Data'!L66*VLOOKUP(L$54,'Energy Heat Value Conversion'!$A:$E,5,FALSE),0)</f>
        <v>0</v>
      </c>
      <c r="M75">
        <f>IFERROR(M27*'Input Data'!M66*VLOOKUP(M$54,'Energy Heat Value Conversion'!$A:$E,5,FALSE),0)</f>
        <v>0</v>
      </c>
      <c r="N75">
        <f>IFERROR(N27*'Input Data'!N66*VLOOKUP(N$54,'Energy Heat Value Conversion'!$A:$E,5,FALSE),0)</f>
        <v>0</v>
      </c>
      <c r="O75">
        <f>IFERROR(O27*'Input Data'!O66*VLOOKUP(O$54,'Energy Heat Value Conversion'!$A:$E,5,FALSE),0)</f>
        <v>0</v>
      </c>
      <c r="P75">
        <f>IFERROR(P27*'Input Data'!P66*VLOOKUP(P$54,'Energy Heat Value Conversion'!$A:$E,5,FALSE),0)</f>
        <v>0</v>
      </c>
      <c r="Q75">
        <f>IFERROR(Q27*'Input Data'!Q66*VLOOKUP(Q$54,'Energy Heat Value Conversion'!$A:$E,5,FALSE),0)</f>
        <v>5246802670.3192225</v>
      </c>
      <c r="R75">
        <f>IFERROR(R27*'Input Data'!R66*VLOOKUP(R$54,'Energy Heat Value Conversion'!$A:$E,5,FALSE),0)</f>
        <v>780686382.66186106</v>
      </c>
      <c r="S75">
        <f>IFERROR(S27*'Input Data'!S66*VLOOKUP(S$54,'Energy Heat Value Conversion'!$A:$E,5,FALSE),0)</f>
        <v>29755092175.827278</v>
      </c>
      <c r="T75">
        <f>IFERROR(T27*'Input Data'!T66*VLOOKUP(T$54,'Energy Heat Value Conversion'!$A:$E,5,FALSE),0)</f>
        <v>5167691464.3082695</v>
      </c>
      <c r="U75">
        <f>IFERROR(U27*'Input Data'!U66*VLOOKUP(U$54,'Energy Heat Value Conversion'!$A:$E,5,FALSE),0)</f>
        <v>0</v>
      </c>
      <c r="V75">
        <f>IFERROR(V27*'Input Data'!V66*VLOOKUP(V$54,'Energy Heat Value Conversion'!$A:$E,5,FALSE),0)</f>
        <v>4128414563.5588422</v>
      </c>
      <c r="W75">
        <f>IFERROR(W27*'Input Data'!W66*VLOOKUP(W$54,'Energy Heat Value Conversion'!$A:$E,5,FALSE),0)</f>
        <v>0</v>
      </c>
      <c r="X75">
        <f>IFERROR(X27*'Input Data'!X66*VLOOKUP(X$54,'Energy Heat Value Conversion'!$A:$E,5,FALSE),0)</f>
        <v>3447656412.235292</v>
      </c>
      <c r="Y75">
        <f>IFERROR(Y27*'Input Data'!Y66*VLOOKUP(Y$54,'Energy Heat Value Conversion'!$A:$E,5,FALSE),0)</f>
        <v>0</v>
      </c>
      <c r="Z75">
        <f>IFERROR(Z27*'Input Data'!Z66*VLOOKUP(Z$54,'Energy Heat Value Conversion'!$A:$E,5,FALSE),0)</f>
        <v>0</v>
      </c>
      <c r="AA75">
        <f>IFERROR(AA27*'Input Data'!AA66*VLOOKUP(AA$54,'Energy Heat Value Conversion'!$A:$E,5,FALSE),0)</f>
        <v>0</v>
      </c>
      <c r="AB75">
        <f>IFERROR(AB27*'Input Data'!AB66*VLOOKUP(AB$54,'Energy Heat Value Conversion'!$A:$E,5,FALSE),0)</f>
        <v>0</v>
      </c>
      <c r="AC75">
        <f>IFERROR(AC27*'Input Data'!AC66*VLOOKUP(AC$54,'Energy Heat Value Conversion'!$A:$E,5,FALSE),0)</f>
        <v>0</v>
      </c>
      <c r="AD75">
        <f>IFERROR(AD27*'Input Data'!AD66*VLOOKUP(AD$54,'Energy Heat Value Conversion'!$A:$E,5,FALSE),0)</f>
        <v>248500652028.77933</v>
      </c>
      <c r="AE75">
        <f>IFERROR(AE27*'Input Data'!AE66*VLOOKUP(AE$54,'Energy Heat Value Conversion'!$A:$E,5,FALSE),0)</f>
        <v>45505951339.967445</v>
      </c>
      <c r="AF75">
        <f>IFERROR(AF27*'Input Data'!AF66*VLOOKUP(AF$54,'Energy Heat Value Conversion'!$A:$E,5,FALSE),0)</f>
        <v>0</v>
      </c>
      <c r="AG75">
        <f>IFERROR(AG27*'Input Data'!AG66*VLOOKUP(AG$54,'Energy Heat Value Conversion'!$A:$E,5,FALSE),0)</f>
        <v>0</v>
      </c>
      <c r="AH75">
        <f>IFERROR(AH27*'Input Data'!AH66*VLOOKUP(AH$54,'Energy Heat Value Conversion'!$A:$E,5,FALSE),0)</f>
        <v>0</v>
      </c>
      <c r="AJ75" t="s">
        <v>590</v>
      </c>
    </row>
    <row r="76" spans="1:48" x14ac:dyDescent="0.2">
      <c r="A76" s="206" t="str">
        <f>IFERROR(VLOOKUP(B76,'Sector Code Switch'!F:H,3,FALSE),"")</f>
        <v>pulp paper and printing 17T18</v>
      </c>
      <c r="B76" s="138" t="s">
        <v>20</v>
      </c>
      <c r="C76">
        <f>IFERROR(C28*'Input Data'!C67*VLOOKUP(C$54,'Energy Heat Value Conversion'!$A:$E,5,FALSE),0)</f>
        <v>0</v>
      </c>
      <c r="D76">
        <f>IFERROR(D28*'Input Data'!D67*VLOOKUP(D$54,'Energy Heat Value Conversion'!$A:$E,5,FALSE),0)</f>
        <v>0</v>
      </c>
      <c r="E76">
        <f>IFERROR(E28*'Input Data'!E67*VLOOKUP(E$54,'Energy Heat Value Conversion'!$A:$E,5,FALSE),0)</f>
        <v>0</v>
      </c>
      <c r="F76">
        <f>IFERROR(F28*'Input Data'!F67*VLOOKUP(F$54,'Energy Heat Value Conversion'!$A:$E,5,FALSE),0)</f>
        <v>0</v>
      </c>
      <c r="G76">
        <f>IFERROR(G28*'Input Data'!G67*VLOOKUP(G$54,'Energy Heat Value Conversion'!$A:$E,5,FALSE),0)</f>
        <v>0</v>
      </c>
      <c r="H76">
        <f>IFERROR(H28*'Input Data'!H67*VLOOKUP(H$54,'Energy Heat Value Conversion'!$A:$E,5,FALSE),0)</f>
        <v>0</v>
      </c>
      <c r="I76">
        <f>IFERROR(I28*'Input Data'!I67*VLOOKUP(I$54,'Energy Heat Value Conversion'!$A:$E,5,FALSE),0)</f>
        <v>0</v>
      </c>
      <c r="J76">
        <f>IFERROR(J28*'Input Data'!J67*VLOOKUP(J$54,'Energy Heat Value Conversion'!$A:$E,5,FALSE),0)</f>
        <v>0</v>
      </c>
      <c r="K76">
        <f>IFERROR(K28*'Input Data'!K67*VLOOKUP(K$54,'Energy Heat Value Conversion'!$A:$E,5,FALSE),0)</f>
        <v>0</v>
      </c>
      <c r="L76">
        <f>IFERROR(L28*'Input Data'!L67*VLOOKUP(L$54,'Energy Heat Value Conversion'!$A:$E,5,FALSE),0)</f>
        <v>0</v>
      </c>
      <c r="M76">
        <f>IFERROR(M28*'Input Data'!M67*VLOOKUP(M$54,'Energy Heat Value Conversion'!$A:$E,5,FALSE),0)</f>
        <v>0</v>
      </c>
      <c r="N76">
        <f>IFERROR(N28*'Input Data'!N67*VLOOKUP(N$54,'Energy Heat Value Conversion'!$A:$E,5,FALSE),0)</f>
        <v>0</v>
      </c>
      <c r="O76">
        <f>IFERROR(O28*'Input Data'!O67*VLOOKUP(O$54,'Energy Heat Value Conversion'!$A:$E,5,FALSE),0)</f>
        <v>0</v>
      </c>
      <c r="P76">
        <f>IFERROR(P28*'Input Data'!P67*VLOOKUP(P$54,'Energy Heat Value Conversion'!$A:$E,5,FALSE),0)</f>
        <v>0</v>
      </c>
      <c r="Q76">
        <f>IFERROR(Q28*'Input Data'!Q67*VLOOKUP(Q$54,'Energy Heat Value Conversion'!$A:$E,5,FALSE),0)</f>
        <v>3819227385.4620485</v>
      </c>
      <c r="R76">
        <f>IFERROR(R28*'Input Data'!R67*VLOOKUP(R$54,'Energy Heat Value Conversion'!$A:$E,5,FALSE),0)</f>
        <v>0</v>
      </c>
      <c r="S76">
        <f>IFERROR(S28*'Input Data'!S67*VLOOKUP(S$54,'Energy Heat Value Conversion'!$A:$E,5,FALSE),0)</f>
        <v>18883039265.428852</v>
      </c>
      <c r="T76">
        <f>IFERROR(T28*'Input Data'!T67*VLOOKUP(T$54,'Energy Heat Value Conversion'!$A:$E,5,FALSE),0)</f>
        <v>8720479346.0202045</v>
      </c>
      <c r="U76">
        <f>IFERROR(U28*'Input Data'!U67*VLOOKUP(U$54,'Energy Heat Value Conversion'!$A:$E,5,FALSE),0)</f>
        <v>0</v>
      </c>
      <c r="V76">
        <f>IFERROR(V28*'Input Data'!V67*VLOOKUP(V$54,'Energy Heat Value Conversion'!$A:$E,5,FALSE),0)</f>
        <v>1376138187.8529477</v>
      </c>
      <c r="W76">
        <f>IFERROR(W28*'Input Data'!W67*VLOOKUP(W$54,'Energy Heat Value Conversion'!$A:$E,5,FALSE),0)</f>
        <v>48712855567.782806</v>
      </c>
      <c r="X76">
        <f>IFERROR(X28*'Input Data'!X67*VLOOKUP(X$54,'Energy Heat Value Conversion'!$A:$E,5,FALSE),0)</f>
        <v>10342969236.705873</v>
      </c>
      <c r="Y76">
        <f>IFERROR(Y28*'Input Data'!Y67*VLOOKUP(Y$54,'Energy Heat Value Conversion'!$A:$E,5,FALSE),0)</f>
        <v>0</v>
      </c>
      <c r="Z76">
        <f>IFERROR(Z28*'Input Data'!Z67*VLOOKUP(Z$54,'Energy Heat Value Conversion'!$A:$E,5,FALSE),0)</f>
        <v>0</v>
      </c>
      <c r="AA76">
        <f>IFERROR(AA28*'Input Data'!AA67*VLOOKUP(AA$54,'Energy Heat Value Conversion'!$A:$E,5,FALSE),0)</f>
        <v>0</v>
      </c>
      <c r="AB76">
        <f>IFERROR(AB28*'Input Data'!AB67*VLOOKUP(AB$54,'Energy Heat Value Conversion'!$A:$E,5,FALSE),0)</f>
        <v>0</v>
      </c>
      <c r="AC76">
        <f>IFERROR(AC28*'Input Data'!AC67*VLOOKUP(AC$54,'Energy Heat Value Conversion'!$A:$E,5,FALSE),0)</f>
        <v>0</v>
      </c>
      <c r="AD76">
        <f>IFERROR(AD28*'Input Data'!AD67*VLOOKUP(AD$54,'Energy Heat Value Conversion'!$A:$E,5,FALSE),0)</f>
        <v>225530003521.91742</v>
      </c>
      <c r="AE76">
        <f>IFERROR(AE28*'Input Data'!AE67*VLOOKUP(AE$54,'Energy Heat Value Conversion'!$A:$E,5,FALSE),0)</f>
        <v>530589439925.0639</v>
      </c>
      <c r="AF76">
        <f>IFERROR(AF28*'Input Data'!AF67*VLOOKUP(AF$54,'Energy Heat Value Conversion'!$A:$E,5,FALSE),0)</f>
        <v>0</v>
      </c>
      <c r="AG76">
        <f>IFERROR(AG28*'Input Data'!AG67*VLOOKUP(AG$54,'Energy Heat Value Conversion'!$A:$E,5,FALSE),0)</f>
        <v>0</v>
      </c>
      <c r="AH76">
        <f>IFERROR(AH28*'Input Data'!AH67*VLOOKUP(AH$54,'Energy Heat Value Conversion'!$A:$E,5,FALSE),0)</f>
        <v>0</v>
      </c>
      <c r="AJ76" t="s">
        <v>591</v>
      </c>
    </row>
    <row r="77" spans="1:48" x14ac:dyDescent="0.2">
      <c r="A77" s="206" t="str">
        <f>IFERROR(VLOOKUP(B77,'Sector Code Switch'!F:H,3,FALSE),"")</f>
        <v>refined petroleum and coke 19</v>
      </c>
      <c r="B77" s="138" t="s">
        <v>21</v>
      </c>
      <c r="C77">
        <f>IFERROR(C29*'Input Data'!C68*VLOOKUP(C$54,'Energy Heat Value Conversion'!$A:$E,5,FALSE),0)</f>
        <v>0</v>
      </c>
      <c r="D77">
        <f>IFERROR(D29*'Input Data'!D68*VLOOKUP(D$54,'Energy Heat Value Conversion'!$A:$E,5,FALSE),0)</f>
        <v>199253871127973.47</v>
      </c>
      <c r="E77">
        <f>IFERROR(E29*'Input Data'!E68*VLOOKUP(E$54,'Energy Heat Value Conversion'!$A:$E,5,FALSE),0)</f>
        <v>0</v>
      </c>
      <c r="F77">
        <f>IFERROR(F29*'Input Data'!F68*VLOOKUP(F$54,'Energy Heat Value Conversion'!$A:$E,5,FALSE),0)</f>
        <v>0</v>
      </c>
      <c r="G77">
        <f>IFERROR(G29*'Input Data'!G68*VLOOKUP(G$54,'Energy Heat Value Conversion'!$A:$E,5,FALSE),0)</f>
        <v>4000160554346.7129</v>
      </c>
      <c r="H77">
        <f>IFERROR(H29*'Input Data'!H68*VLOOKUP(H$54,'Energy Heat Value Conversion'!$A:$E,5,FALSE),0)</f>
        <v>0</v>
      </c>
      <c r="I77">
        <f>IFERROR(I29*'Input Data'!I68*VLOOKUP(I$54,'Energy Heat Value Conversion'!$A:$E,5,FALSE),0)</f>
        <v>0</v>
      </c>
      <c r="J77">
        <f>IFERROR(J29*'Input Data'!J68*VLOOKUP(J$54,'Energy Heat Value Conversion'!$A:$E,5,FALSE),0)</f>
        <v>47512693534835.836</v>
      </c>
      <c r="K77">
        <f>IFERROR(K29*'Input Data'!K68*VLOOKUP(K$54,'Energy Heat Value Conversion'!$A:$E,5,FALSE),0)</f>
        <v>0</v>
      </c>
      <c r="L77">
        <f>IFERROR(L29*'Input Data'!L68*VLOOKUP(L$54,'Energy Heat Value Conversion'!$A:$E,5,FALSE),0)</f>
        <v>0</v>
      </c>
      <c r="M77">
        <f>IFERROR(M29*'Input Data'!M68*VLOOKUP(M$54,'Energy Heat Value Conversion'!$A:$E,5,FALSE),0)</f>
        <v>0</v>
      </c>
      <c r="N77">
        <f>IFERROR(N29*'Input Data'!N68*VLOOKUP(N$54,'Energy Heat Value Conversion'!$A:$E,5,FALSE),0)</f>
        <v>6958799567300.9814</v>
      </c>
      <c r="O77">
        <f>IFERROR(O29*'Input Data'!O68*VLOOKUP(O$54,'Energy Heat Value Conversion'!$A:$E,5,FALSE),0)</f>
        <v>0</v>
      </c>
      <c r="P77">
        <f>IFERROR(P29*'Input Data'!P68*VLOOKUP(P$54,'Energy Heat Value Conversion'!$A:$E,5,FALSE),0)</f>
        <v>0</v>
      </c>
      <c r="Q77">
        <f>IFERROR(Q29*'Input Data'!Q68*VLOOKUP(Q$54,'Energy Heat Value Conversion'!$A:$E,5,FALSE),0)</f>
        <v>2206252712.9610863</v>
      </c>
      <c r="R77">
        <f>IFERROR(R29*'Input Data'!R68*VLOOKUP(R$54,'Energy Heat Value Conversion'!$A:$E,5,FALSE),0)</f>
        <v>12246745041.98048</v>
      </c>
      <c r="S77">
        <f>IFERROR(S29*'Input Data'!S68*VLOOKUP(S$54,'Energy Heat Value Conversion'!$A:$E,5,FALSE),0)</f>
        <v>111772333429.71016</v>
      </c>
      <c r="T77">
        <f>IFERROR(T29*'Input Data'!T68*VLOOKUP(T$54,'Energy Heat Value Conversion'!$A:$E,5,FALSE),0)</f>
        <v>3767893038913.7661</v>
      </c>
      <c r="U77">
        <f>IFERROR(U29*'Input Data'!U68*VLOOKUP(U$54,'Energy Heat Value Conversion'!$A:$E,5,FALSE),0)</f>
        <v>513541741135973.63</v>
      </c>
      <c r="V77">
        <f>IFERROR(V29*'Input Data'!V68*VLOOKUP(V$54,'Energy Heat Value Conversion'!$A:$E,5,FALSE),0)</f>
        <v>16604483374633.666</v>
      </c>
      <c r="W77">
        <f>IFERROR(W29*'Input Data'!W68*VLOOKUP(W$54,'Energy Heat Value Conversion'!$A:$E,5,FALSE),0)</f>
        <v>7568319724.4961014</v>
      </c>
      <c r="X77">
        <f>IFERROR(X29*'Input Data'!X68*VLOOKUP(X$54,'Energy Heat Value Conversion'!$A:$E,5,FALSE),0)</f>
        <v>427392066495.81635</v>
      </c>
      <c r="Y77">
        <f>IFERROR(Y29*'Input Data'!Y68*VLOOKUP(Y$54,'Energy Heat Value Conversion'!$A:$E,5,FALSE),0)</f>
        <v>987002234760.10767</v>
      </c>
      <c r="Z77">
        <f>IFERROR(Z29*'Input Data'!Z68*VLOOKUP(Z$54,'Energy Heat Value Conversion'!$A:$E,5,FALSE),0)</f>
        <v>0</v>
      </c>
      <c r="AA77">
        <f>IFERROR(AA29*'Input Data'!AA68*VLOOKUP(AA$54,'Energy Heat Value Conversion'!$A:$E,5,FALSE),0)</f>
        <v>361369552047884.44</v>
      </c>
      <c r="AB77">
        <f>IFERROR(AB29*'Input Data'!AB68*VLOOKUP(AB$54,'Energy Heat Value Conversion'!$A:$E,5,FALSE),0)</f>
        <v>49389108143788.891</v>
      </c>
      <c r="AC77">
        <f>IFERROR(AC29*'Input Data'!AC68*VLOOKUP(AC$54,'Energy Heat Value Conversion'!$A:$E,5,FALSE),0)</f>
        <v>1320051037125494.3</v>
      </c>
      <c r="AD77">
        <f>IFERROR(AD29*'Input Data'!AD68*VLOOKUP(AD$54,'Energy Heat Value Conversion'!$A:$E,5,FALSE),0)</f>
        <v>1910044227358.4609</v>
      </c>
      <c r="AE77">
        <f>IFERROR(AE29*'Input Data'!AE68*VLOOKUP(AE$54,'Energy Heat Value Conversion'!$A:$E,5,FALSE),0)</f>
        <v>43685612072781.891</v>
      </c>
      <c r="AF77">
        <f>IFERROR(AF29*'Input Data'!AF68*VLOOKUP(AF$54,'Energy Heat Value Conversion'!$A:$E,5,FALSE),0)</f>
        <v>0</v>
      </c>
      <c r="AG77">
        <f>IFERROR(AG29*'Input Data'!AG68*VLOOKUP(AG$54,'Energy Heat Value Conversion'!$A:$E,5,FALSE),0)</f>
        <v>0</v>
      </c>
      <c r="AH77">
        <f>IFERROR(AH29*'Input Data'!AH68*VLOOKUP(AH$54,'Energy Heat Value Conversion'!$A:$E,5,FALSE),0)</f>
        <v>0</v>
      </c>
      <c r="AJ77" t="s">
        <v>593</v>
      </c>
    </row>
    <row r="78" spans="1:48" x14ac:dyDescent="0.2">
      <c r="A78" s="206" t="str">
        <f>IFERROR(VLOOKUP(B78,'Sector Code Switch'!F:H,3,FALSE),"")</f>
        <v>chemicals 20</v>
      </c>
      <c r="B78" s="199" t="s">
        <v>1</v>
      </c>
      <c r="C78">
        <f>IFERROR(C30*'Input Data'!C69*VLOOKUP(C$54,'Energy Heat Value Conversion'!$A:$E,5,FALSE),0)</f>
        <v>0</v>
      </c>
      <c r="D78">
        <f>IFERROR(D30*'Input Data'!D69*VLOOKUP(D$54,'Energy Heat Value Conversion'!$A:$E,5,FALSE),0)</f>
        <v>2075237758864884</v>
      </c>
      <c r="E78">
        <f>IFERROR(E30*'Input Data'!E69*VLOOKUP(E$54,'Energy Heat Value Conversion'!$A:$E,5,FALSE),0)</f>
        <v>0</v>
      </c>
      <c r="F78">
        <f>IFERROR(F30*'Input Data'!F69*VLOOKUP(F$54,'Energy Heat Value Conversion'!$A:$E,5,FALSE),0)</f>
        <v>0</v>
      </c>
      <c r="G78">
        <f>IFERROR(G30*'Input Data'!G69*VLOOKUP(G$54,'Energy Heat Value Conversion'!$A:$E,5,FALSE),0)</f>
        <v>20242033828064.414</v>
      </c>
      <c r="H78">
        <f>IFERROR(H30*'Input Data'!H69*VLOOKUP(H$54,'Energy Heat Value Conversion'!$A:$E,5,FALSE),0)</f>
        <v>0</v>
      </c>
      <c r="I78">
        <f>IFERROR(I30*'Input Data'!I69*VLOOKUP(I$54,'Energy Heat Value Conversion'!$A:$E,5,FALSE),0)</f>
        <v>490050608695264.81</v>
      </c>
      <c r="J78">
        <f>IFERROR(J30*'Input Data'!J69*VLOOKUP(J$54,'Energy Heat Value Conversion'!$A:$E,5,FALSE),0)</f>
        <v>21830874279281.754</v>
      </c>
      <c r="K78">
        <f>IFERROR(K30*'Input Data'!K69*VLOOKUP(K$54,'Energy Heat Value Conversion'!$A:$E,5,FALSE),0)</f>
        <v>0</v>
      </c>
      <c r="L78">
        <f>IFERROR(L30*'Input Data'!L69*VLOOKUP(L$54,'Energy Heat Value Conversion'!$A:$E,5,FALSE),0)</f>
        <v>0</v>
      </c>
      <c r="M78">
        <f>IFERROR(M30*'Input Data'!M69*VLOOKUP(M$54,'Energy Heat Value Conversion'!$A:$E,5,FALSE),0)</f>
        <v>0</v>
      </c>
      <c r="N78">
        <f>IFERROR(N30*'Input Data'!N69*VLOOKUP(N$54,'Energy Heat Value Conversion'!$A:$E,5,FALSE),0)</f>
        <v>82470955939811.578</v>
      </c>
      <c r="O78">
        <f>IFERROR(O30*'Input Data'!O69*VLOOKUP(O$54,'Energy Heat Value Conversion'!$A:$E,5,FALSE),0)</f>
        <v>0</v>
      </c>
      <c r="P78">
        <f>IFERROR(P30*'Input Data'!P69*VLOOKUP(P$54,'Energy Heat Value Conversion'!$A:$E,5,FALSE),0)</f>
        <v>0</v>
      </c>
      <c r="Q78">
        <f>IFERROR(Q30*'Input Data'!Q69*VLOOKUP(Q$54,'Energy Heat Value Conversion'!$A:$E,5,FALSE),0)</f>
        <v>727268410060.50696</v>
      </c>
      <c r="R78">
        <f>IFERROR(R30*'Input Data'!R69*VLOOKUP(R$54,'Energy Heat Value Conversion'!$A:$E,5,FALSE),0)</f>
        <v>156137276532.37222</v>
      </c>
      <c r="S78">
        <f>IFERROR(S30*'Input Data'!S69*VLOOKUP(S$54,'Energy Heat Value Conversion'!$A:$E,5,FALSE),0)</f>
        <v>243095288321.10172</v>
      </c>
      <c r="T78">
        <f>IFERROR(T30*'Input Data'!T69*VLOOKUP(T$54,'Energy Heat Value Conversion'!$A:$E,5,FALSE),0)</f>
        <v>8567920936879.9229</v>
      </c>
      <c r="U78">
        <f>IFERROR(U30*'Input Data'!U69*VLOOKUP(U$54,'Energy Heat Value Conversion'!$A:$E,5,FALSE),0)</f>
        <v>1879525267212447.5</v>
      </c>
      <c r="V78">
        <f>IFERROR(V30*'Input Data'!V69*VLOOKUP(V$54,'Energy Heat Value Conversion'!$A:$E,5,FALSE),0)</f>
        <v>81880222177.250381</v>
      </c>
      <c r="W78">
        <f>IFERROR(W30*'Input Data'!W69*VLOOKUP(W$54,'Energy Heat Value Conversion'!$A:$E,5,FALSE),0)</f>
        <v>18436383101359.684</v>
      </c>
      <c r="X78">
        <f>IFERROR(X30*'Input Data'!X69*VLOOKUP(X$54,'Energy Heat Value Conversion'!$A:$E,5,FALSE),0)</f>
        <v>6834978837256.4648</v>
      </c>
      <c r="Y78">
        <f>IFERROR(Y30*'Input Data'!Y69*VLOOKUP(Y$54,'Energy Heat Value Conversion'!$A:$E,5,FALSE),0)</f>
        <v>4892424782960.6348</v>
      </c>
      <c r="Z78">
        <f>IFERROR(Z30*'Input Data'!Z69*VLOOKUP(Z$54,'Energy Heat Value Conversion'!$A:$E,5,FALSE),0)</f>
        <v>0</v>
      </c>
      <c r="AA78">
        <f>IFERROR(AA30*'Input Data'!AA69*VLOOKUP(AA$54,'Energy Heat Value Conversion'!$A:$E,5,FALSE),0)</f>
        <v>50865971218490.492</v>
      </c>
      <c r="AB78">
        <f>IFERROR(AB30*'Input Data'!AB69*VLOOKUP(AB$54,'Energy Heat Value Conversion'!$A:$E,5,FALSE),0)</f>
        <v>5664306089560.1387</v>
      </c>
      <c r="AC78">
        <f>IFERROR(AC30*'Input Data'!AC69*VLOOKUP(AC$54,'Energy Heat Value Conversion'!$A:$E,5,FALSE),0)</f>
        <v>380377454882772.38</v>
      </c>
      <c r="AD78">
        <f>IFERROR(AD30*'Input Data'!AD69*VLOOKUP(AD$54,'Energy Heat Value Conversion'!$A:$E,5,FALSE),0)</f>
        <v>265101002982227.97</v>
      </c>
      <c r="AE78">
        <f>IFERROR(AE30*'Input Data'!AE69*VLOOKUP(AE$54,'Energy Heat Value Conversion'!$A:$E,5,FALSE),0)</f>
        <v>9484700934450.3691</v>
      </c>
      <c r="AF78">
        <f>IFERROR(AF30*'Input Data'!AF69*VLOOKUP(AF$54,'Energy Heat Value Conversion'!$A:$E,5,FALSE),0)</f>
        <v>0</v>
      </c>
      <c r="AG78">
        <f>IFERROR(AG30*'Input Data'!AG69*VLOOKUP(AG$54,'Energy Heat Value Conversion'!$A:$E,5,FALSE),0)</f>
        <v>0</v>
      </c>
      <c r="AH78">
        <f>IFERROR(AH30*'Input Data'!AH69*VLOOKUP(AH$54,'Energy Heat Value Conversion'!$A:$E,5,FALSE),0)</f>
        <v>0</v>
      </c>
      <c r="AJ78" t="s">
        <v>592</v>
      </c>
    </row>
    <row r="79" spans="1:48" x14ac:dyDescent="0.2">
      <c r="A79" s="206">
        <f>IFERROR(VLOOKUP(B79,'Sector Code Switch'!F:H,3,FALSE),"")</f>
        <v>0</v>
      </c>
      <c r="B79" s="138" t="s">
        <v>22</v>
      </c>
      <c r="C79">
        <f>IFERROR(C31*'Input Data'!C70*VLOOKUP(C$54,'Energy Heat Value Conversion'!$A:$E,5,FALSE),0)</f>
        <v>0</v>
      </c>
      <c r="D79">
        <f>IFERROR(D31*'Input Data'!D70*VLOOKUP(D$54,'Energy Heat Value Conversion'!$A:$E,5,FALSE),0)</f>
        <v>0</v>
      </c>
      <c r="E79">
        <f>IFERROR(E31*'Input Data'!E70*VLOOKUP(E$54,'Energy Heat Value Conversion'!$A:$E,5,FALSE),0)</f>
        <v>0</v>
      </c>
      <c r="F79">
        <f>IFERROR(F31*'Input Data'!F70*VLOOKUP(F$54,'Energy Heat Value Conversion'!$A:$E,5,FALSE),0)</f>
        <v>0</v>
      </c>
      <c r="G79">
        <f>IFERROR(G31*'Input Data'!G70*VLOOKUP(G$54,'Energy Heat Value Conversion'!$A:$E,5,FALSE),0)</f>
        <v>0</v>
      </c>
      <c r="H79">
        <f>IFERROR(H31*'Input Data'!H70*VLOOKUP(H$54,'Energy Heat Value Conversion'!$A:$E,5,FALSE),0)</f>
        <v>0</v>
      </c>
      <c r="I79">
        <f>IFERROR(I31*'Input Data'!I70*VLOOKUP(I$54,'Energy Heat Value Conversion'!$A:$E,5,FALSE),0)</f>
        <v>0</v>
      </c>
      <c r="J79">
        <f>IFERROR(J31*'Input Data'!J70*VLOOKUP(J$54,'Energy Heat Value Conversion'!$A:$E,5,FALSE),0)</f>
        <v>36215783475.915314</v>
      </c>
      <c r="K79">
        <f>IFERROR(K31*'Input Data'!K70*VLOOKUP(K$54,'Energy Heat Value Conversion'!$A:$E,5,FALSE),0)</f>
        <v>0</v>
      </c>
      <c r="L79">
        <f>IFERROR(L31*'Input Data'!L70*VLOOKUP(L$54,'Energy Heat Value Conversion'!$A:$E,5,FALSE),0)</f>
        <v>0</v>
      </c>
      <c r="M79">
        <f>IFERROR(M31*'Input Data'!M70*VLOOKUP(M$54,'Energy Heat Value Conversion'!$A:$E,5,FALSE),0)</f>
        <v>0</v>
      </c>
      <c r="N79">
        <f>IFERROR(N31*'Input Data'!N70*VLOOKUP(N$54,'Energy Heat Value Conversion'!$A:$E,5,FALSE),0)</f>
        <v>763528589.78505397</v>
      </c>
      <c r="O79">
        <f>IFERROR(O31*'Input Data'!O70*VLOOKUP(O$54,'Energy Heat Value Conversion'!$A:$E,5,FALSE),0)</f>
        <v>0</v>
      </c>
      <c r="P79">
        <f>IFERROR(P31*'Input Data'!P70*VLOOKUP(P$54,'Energy Heat Value Conversion'!$A:$E,5,FALSE),0)</f>
        <v>0</v>
      </c>
      <c r="Q79">
        <f>IFERROR(Q31*'Input Data'!Q70*VLOOKUP(Q$54,'Energy Heat Value Conversion'!$A:$E,5,FALSE),0)</f>
        <v>5524901751.7849054</v>
      </c>
      <c r="R79">
        <f>IFERROR(R31*'Input Data'!R70*VLOOKUP(R$54,'Energy Heat Value Conversion'!$A:$E,5,FALSE),0)</f>
        <v>780686382.66186106</v>
      </c>
      <c r="S79">
        <f>IFERROR(S31*'Input Data'!S70*VLOOKUP(S$54,'Energy Heat Value Conversion'!$A:$E,5,FALSE),0)</f>
        <v>35858700827.27903</v>
      </c>
      <c r="T79">
        <f>IFERROR(T31*'Input Data'!T70*VLOOKUP(T$54,'Energy Heat Value Conversion'!$A:$E,5,FALSE),0)</f>
        <v>48447107477.890015</v>
      </c>
      <c r="U79">
        <f>IFERROR(U31*'Input Data'!U70*VLOOKUP(U$54,'Energy Heat Value Conversion'!$A:$E,5,FALSE),0)</f>
        <v>0</v>
      </c>
      <c r="V79">
        <f>IFERROR(V31*'Input Data'!V70*VLOOKUP(V$54,'Energy Heat Value Conversion'!$A:$E,5,FALSE),0)</f>
        <v>688069093.92647386</v>
      </c>
      <c r="W79">
        <f>IFERROR(W31*'Input Data'!W70*VLOOKUP(W$54,'Energy Heat Value Conversion'!$A:$E,5,FALSE),0)</f>
        <v>2865462092.222518</v>
      </c>
      <c r="X79">
        <f>IFERROR(X31*'Input Data'!X70*VLOOKUP(X$54,'Energy Heat Value Conversion'!$A:$E,5,FALSE),0)</f>
        <v>58610159007.999954</v>
      </c>
      <c r="Y79">
        <f>IFERROR(Y31*'Input Data'!Y70*VLOOKUP(Y$54,'Energy Heat Value Conversion'!$A:$E,5,FALSE),0)</f>
        <v>0</v>
      </c>
      <c r="Z79">
        <f>IFERROR(Z31*'Input Data'!Z70*VLOOKUP(Z$54,'Energy Heat Value Conversion'!$A:$E,5,FALSE),0)</f>
        <v>0</v>
      </c>
      <c r="AA79">
        <f>IFERROR(AA31*'Input Data'!AA70*VLOOKUP(AA$54,'Energy Heat Value Conversion'!$A:$E,5,FALSE),0)</f>
        <v>0</v>
      </c>
      <c r="AB79">
        <f>IFERROR(AB31*'Input Data'!AB70*VLOOKUP(AB$54,'Energy Heat Value Conversion'!$A:$E,5,FALSE),0)</f>
        <v>0</v>
      </c>
      <c r="AC79">
        <f>IFERROR(AC31*'Input Data'!AC70*VLOOKUP(AC$54,'Energy Heat Value Conversion'!$A:$E,5,FALSE),0)</f>
        <v>0</v>
      </c>
      <c r="AD79">
        <f>IFERROR(AD31*'Input Data'!AD70*VLOOKUP(AD$54,'Energy Heat Value Conversion'!$A:$E,5,FALSE),0)</f>
        <v>556168125969.17273</v>
      </c>
      <c r="AE79">
        <f>IFERROR(AE31*'Input Data'!AE70*VLOOKUP(AE$54,'Energy Heat Value Conversion'!$A:$E,5,FALSE),0)</f>
        <v>452792509748.47314</v>
      </c>
      <c r="AF79">
        <f>IFERROR(AF31*'Input Data'!AF70*VLOOKUP(AF$54,'Energy Heat Value Conversion'!$A:$E,5,FALSE),0)</f>
        <v>0</v>
      </c>
      <c r="AG79">
        <f>IFERROR(AG31*'Input Data'!AG70*VLOOKUP(AG$54,'Energy Heat Value Conversion'!$A:$E,5,FALSE),0)</f>
        <v>0</v>
      </c>
      <c r="AH79">
        <f>IFERROR(AH31*'Input Data'!AH70*VLOOKUP(AH$54,'Energy Heat Value Conversion'!$A:$E,5,FALSE),0)</f>
        <v>0</v>
      </c>
      <c r="AJ79" t="s">
        <v>597</v>
      </c>
    </row>
    <row r="80" spans="1:48" x14ac:dyDescent="0.2">
      <c r="A80" s="206" t="str">
        <f>IFERROR(VLOOKUP(B80,'Sector Code Switch'!F:H,3,FALSE),"")</f>
        <v>chemicals 20</v>
      </c>
      <c r="B80" s="138" t="s">
        <v>23</v>
      </c>
      <c r="C80">
        <f>IFERROR(C32*'Input Data'!C71*VLOOKUP(C$54,'Energy Heat Value Conversion'!$A:$E,5,FALSE),0)</f>
        <v>0</v>
      </c>
      <c r="D80">
        <f>IFERROR(D32*'Input Data'!D71*VLOOKUP(D$54,'Energy Heat Value Conversion'!$A:$E,5,FALSE),0)</f>
        <v>0</v>
      </c>
      <c r="E80">
        <f>IFERROR(E32*'Input Data'!E71*VLOOKUP(E$54,'Energy Heat Value Conversion'!$A:$E,5,FALSE),0)</f>
        <v>0</v>
      </c>
      <c r="F80">
        <f>IFERROR(F32*'Input Data'!F71*VLOOKUP(F$54,'Energy Heat Value Conversion'!$A:$E,5,FALSE),0)</f>
        <v>0</v>
      </c>
      <c r="G80">
        <f>IFERROR(G32*'Input Data'!G71*VLOOKUP(G$54,'Energy Heat Value Conversion'!$A:$E,5,FALSE),0)</f>
        <v>0</v>
      </c>
      <c r="H80">
        <f>IFERROR(H32*'Input Data'!H71*VLOOKUP(H$54,'Energy Heat Value Conversion'!$A:$E,5,FALSE),0)</f>
        <v>0</v>
      </c>
      <c r="I80">
        <f>IFERROR(I32*'Input Data'!I71*VLOOKUP(I$54,'Energy Heat Value Conversion'!$A:$E,5,FALSE),0)</f>
        <v>0</v>
      </c>
      <c r="J80">
        <f>IFERROR(J32*'Input Data'!J71*VLOOKUP(J$54,'Energy Heat Value Conversion'!$A:$E,5,FALSE),0)</f>
        <v>0</v>
      </c>
      <c r="K80">
        <f>IFERROR(K32*'Input Data'!K71*VLOOKUP(K$54,'Energy Heat Value Conversion'!$A:$E,5,FALSE),0)</f>
        <v>0</v>
      </c>
      <c r="L80">
        <f>IFERROR(L32*'Input Data'!L71*VLOOKUP(L$54,'Energy Heat Value Conversion'!$A:$E,5,FALSE),0)</f>
        <v>0</v>
      </c>
      <c r="M80">
        <f>IFERROR(M32*'Input Data'!M71*VLOOKUP(M$54,'Energy Heat Value Conversion'!$A:$E,5,FALSE),0)</f>
        <v>0</v>
      </c>
      <c r="N80">
        <f>IFERROR(N32*'Input Data'!N71*VLOOKUP(N$54,'Energy Heat Value Conversion'!$A:$E,5,FALSE),0)</f>
        <v>0</v>
      </c>
      <c r="O80">
        <f>IFERROR(O32*'Input Data'!O71*VLOOKUP(O$54,'Energy Heat Value Conversion'!$A:$E,5,FALSE),0)</f>
        <v>0</v>
      </c>
      <c r="P80">
        <f>IFERROR(P32*'Input Data'!P71*VLOOKUP(P$54,'Energy Heat Value Conversion'!$A:$E,5,FALSE),0)</f>
        <v>0</v>
      </c>
      <c r="Q80">
        <f>IFERROR(Q32*'Input Data'!Q71*VLOOKUP(Q$54,'Energy Heat Value Conversion'!$A:$E,5,FALSE),0)</f>
        <v>685977734.28201842</v>
      </c>
      <c r="R80">
        <f>IFERROR(R32*'Input Data'!R71*VLOOKUP(R$54,'Energy Heat Value Conversion'!$A:$E,5,FALSE),0)</f>
        <v>1561372765.3237221</v>
      </c>
      <c r="S80">
        <f>IFERROR(S32*'Input Data'!S71*VLOOKUP(S$54,'Energy Heat Value Conversion'!$A:$E,5,FALSE),0)</f>
        <v>10585946254.861629</v>
      </c>
      <c r="T80">
        <f>IFERROR(T32*'Input Data'!T71*VLOOKUP(T$54,'Energy Heat Value Conversion'!$A:$E,5,FALSE),0)</f>
        <v>20347785140.713806</v>
      </c>
      <c r="U80">
        <f>IFERROR(U32*'Input Data'!U71*VLOOKUP(U$54,'Energy Heat Value Conversion'!$A:$E,5,FALSE),0)</f>
        <v>0</v>
      </c>
      <c r="V80">
        <f>IFERROR(V32*'Input Data'!V71*VLOOKUP(V$54,'Energy Heat Value Conversion'!$A:$E,5,FALSE),0)</f>
        <v>2752276375.7058954</v>
      </c>
      <c r="W80">
        <f>IFERROR(W32*'Input Data'!W71*VLOOKUP(W$54,'Energy Heat Value Conversion'!$A:$E,5,FALSE),0)</f>
        <v>0</v>
      </c>
      <c r="X80">
        <f>IFERROR(X32*'Input Data'!X71*VLOOKUP(X$54,'Energy Heat Value Conversion'!$A:$E,5,FALSE),0)</f>
        <v>15514453855.058811</v>
      </c>
      <c r="Y80">
        <f>IFERROR(Y32*'Input Data'!Y71*VLOOKUP(Y$54,'Energy Heat Value Conversion'!$A:$E,5,FALSE),0)</f>
        <v>0</v>
      </c>
      <c r="Z80">
        <f>IFERROR(Z32*'Input Data'!Z71*VLOOKUP(Z$54,'Energy Heat Value Conversion'!$A:$E,5,FALSE),0)</f>
        <v>0</v>
      </c>
      <c r="AA80">
        <f>IFERROR(AA32*'Input Data'!AA71*VLOOKUP(AA$54,'Energy Heat Value Conversion'!$A:$E,5,FALSE),0)</f>
        <v>0</v>
      </c>
      <c r="AB80">
        <f>IFERROR(AB32*'Input Data'!AB71*VLOOKUP(AB$54,'Energy Heat Value Conversion'!$A:$E,5,FALSE),0)</f>
        <v>0</v>
      </c>
      <c r="AC80">
        <f>IFERROR(AC32*'Input Data'!AC71*VLOOKUP(AC$54,'Energy Heat Value Conversion'!$A:$E,5,FALSE),0)</f>
        <v>0</v>
      </c>
      <c r="AD80">
        <f>IFERROR(AD32*'Input Data'!AD71*VLOOKUP(AD$54,'Energy Heat Value Conversion'!$A:$E,5,FALSE),0)</f>
        <v>158010218516.8989</v>
      </c>
      <c r="AE80">
        <f>IFERROR(AE32*'Input Data'!AE71*VLOOKUP(AE$54,'Energy Heat Value Conversion'!$A:$E,5,FALSE),0)</f>
        <v>640843227254.21948</v>
      </c>
      <c r="AF80">
        <f>IFERROR(AF32*'Input Data'!AF71*VLOOKUP(AF$54,'Energy Heat Value Conversion'!$A:$E,5,FALSE),0)</f>
        <v>0</v>
      </c>
      <c r="AG80">
        <f>IFERROR(AG32*'Input Data'!AG71*VLOOKUP(AG$54,'Energy Heat Value Conversion'!$A:$E,5,FALSE),0)</f>
        <v>0</v>
      </c>
      <c r="AH80">
        <f>IFERROR(AH32*'Input Data'!AH71*VLOOKUP(AH$54,'Energy Heat Value Conversion'!$A:$E,5,FALSE),0)</f>
        <v>0</v>
      </c>
      <c r="AJ80" s="41" t="s">
        <v>595</v>
      </c>
    </row>
    <row r="81" spans="1:48" x14ac:dyDescent="0.2">
      <c r="A81" s="206" t="str">
        <f>IFERROR(VLOOKUP(B81,'Sector Code Switch'!F:H,3,FALSE),"")</f>
        <v>rubber and plastic products 22</v>
      </c>
      <c r="B81" s="138" t="s">
        <v>24</v>
      </c>
      <c r="C81">
        <f>IFERROR(C33*'Input Data'!C72*VLOOKUP(C$54,'Energy Heat Value Conversion'!$A:$E,5,FALSE),0)</f>
        <v>0</v>
      </c>
      <c r="D81">
        <f>IFERROR(D33*'Input Data'!D72*VLOOKUP(D$54,'Energy Heat Value Conversion'!$A:$E,5,FALSE),0)</f>
        <v>0</v>
      </c>
      <c r="E81">
        <f>IFERROR(E33*'Input Data'!E72*VLOOKUP(E$54,'Energy Heat Value Conversion'!$A:$E,5,FALSE),0)</f>
        <v>0</v>
      </c>
      <c r="F81">
        <f>IFERROR(F33*'Input Data'!F72*VLOOKUP(F$54,'Energy Heat Value Conversion'!$A:$E,5,FALSE),0)</f>
        <v>0</v>
      </c>
      <c r="G81">
        <f>IFERROR(G33*'Input Data'!G72*VLOOKUP(G$54,'Energy Heat Value Conversion'!$A:$E,5,FALSE),0)</f>
        <v>0</v>
      </c>
      <c r="H81">
        <f>IFERROR(H33*'Input Data'!H72*VLOOKUP(H$54,'Energy Heat Value Conversion'!$A:$E,5,FALSE),0)</f>
        <v>0</v>
      </c>
      <c r="I81">
        <f>IFERROR(I33*'Input Data'!I72*VLOOKUP(I$54,'Energy Heat Value Conversion'!$A:$E,5,FALSE),0)</f>
        <v>0</v>
      </c>
      <c r="J81">
        <f>IFERROR(J33*'Input Data'!J72*VLOOKUP(J$54,'Energy Heat Value Conversion'!$A:$E,5,FALSE),0)</f>
        <v>171421375119.33249</v>
      </c>
      <c r="K81">
        <f>IFERROR(K33*'Input Data'!K72*VLOOKUP(K$54,'Energy Heat Value Conversion'!$A:$E,5,FALSE),0)</f>
        <v>0</v>
      </c>
      <c r="L81">
        <f>IFERROR(L33*'Input Data'!L72*VLOOKUP(L$54,'Energy Heat Value Conversion'!$A:$E,5,FALSE),0)</f>
        <v>0</v>
      </c>
      <c r="M81">
        <f>IFERROR(M33*'Input Data'!M72*VLOOKUP(M$54,'Energy Heat Value Conversion'!$A:$E,5,FALSE),0)</f>
        <v>0</v>
      </c>
      <c r="N81">
        <f>IFERROR(N33*'Input Data'!N72*VLOOKUP(N$54,'Energy Heat Value Conversion'!$A:$E,5,FALSE),0)</f>
        <v>195463318984.97382</v>
      </c>
      <c r="O81">
        <f>IFERROR(O33*'Input Data'!O72*VLOOKUP(O$54,'Energy Heat Value Conversion'!$A:$E,5,FALSE),0)</f>
        <v>0</v>
      </c>
      <c r="P81">
        <f>IFERROR(P33*'Input Data'!P72*VLOOKUP(P$54,'Energy Heat Value Conversion'!$A:$E,5,FALSE),0)</f>
        <v>0</v>
      </c>
      <c r="Q81">
        <f>IFERROR(Q33*'Input Data'!Q72*VLOOKUP(Q$54,'Energy Heat Value Conversion'!$A:$E,5,FALSE),0)</f>
        <v>10975643748.512295</v>
      </c>
      <c r="R81">
        <f>IFERROR(R33*'Input Data'!R72*VLOOKUP(R$54,'Energy Heat Value Conversion'!$A:$E,5,FALSE),0)</f>
        <v>3903431913.3093057</v>
      </c>
      <c r="S81">
        <f>IFERROR(S33*'Input Data'!S72*VLOOKUP(S$54,'Energy Heat Value Conversion'!$A:$E,5,FALSE),0)</f>
        <v>73338672702.59993</v>
      </c>
      <c r="T81">
        <f>IFERROR(T33*'Input Data'!T72*VLOOKUP(T$54,'Energy Heat Value Conversion'!$A:$E,5,FALSE),0)</f>
        <v>71378738350.757965</v>
      </c>
      <c r="U81">
        <f>IFERROR(U33*'Input Data'!U72*VLOOKUP(U$54,'Energy Heat Value Conversion'!$A:$E,5,FALSE),0)</f>
        <v>0</v>
      </c>
      <c r="V81">
        <f>IFERROR(V33*'Input Data'!V72*VLOOKUP(V$54,'Energy Heat Value Conversion'!$A:$E,5,FALSE),0)</f>
        <v>37155731072.029587</v>
      </c>
      <c r="W81">
        <f>IFERROR(W33*'Input Data'!W72*VLOOKUP(W$54,'Energy Heat Value Conversion'!$A:$E,5,FALSE),0)</f>
        <v>120349407873.34576</v>
      </c>
      <c r="X81">
        <f>IFERROR(X33*'Input Data'!X72*VLOOKUP(X$54,'Energy Heat Value Conversion'!$A:$E,5,FALSE),0)</f>
        <v>86191410305.882294</v>
      </c>
      <c r="Y81">
        <f>IFERROR(Y33*'Input Data'!Y72*VLOOKUP(Y$54,'Energy Heat Value Conversion'!$A:$E,5,FALSE),0)</f>
        <v>361984322139.17651</v>
      </c>
      <c r="Z81">
        <f>IFERROR(Z33*'Input Data'!Z72*VLOOKUP(Z$54,'Energy Heat Value Conversion'!$A:$E,5,FALSE),0)</f>
        <v>0</v>
      </c>
      <c r="AA81">
        <f>IFERROR(AA33*'Input Data'!AA72*VLOOKUP(AA$54,'Energy Heat Value Conversion'!$A:$E,5,FALSE),0)</f>
        <v>0</v>
      </c>
      <c r="AB81">
        <f>IFERROR(AB33*'Input Data'!AB72*VLOOKUP(AB$54,'Energy Heat Value Conversion'!$A:$E,5,FALSE),0)</f>
        <v>297463821.52925843</v>
      </c>
      <c r="AC81">
        <f>IFERROR(AC33*'Input Data'!AC72*VLOOKUP(AC$54,'Energy Heat Value Conversion'!$A:$E,5,FALSE),0)</f>
        <v>0</v>
      </c>
      <c r="AD81">
        <f>IFERROR(AD33*'Input Data'!AD72*VLOOKUP(AD$54,'Energy Heat Value Conversion'!$A:$E,5,FALSE),0)</f>
        <v>576354453444.8999</v>
      </c>
      <c r="AE81">
        <f>IFERROR(AE33*'Input Data'!AE72*VLOOKUP(AE$54,'Energy Heat Value Conversion'!$A:$E,5,FALSE),0)</f>
        <v>424814367126.33032</v>
      </c>
      <c r="AF81">
        <f>IFERROR(AF33*'Input Data'!AF72*VLOOKUP(AF$54,'Energy Heat Value Conversion'!$A:$E,5,FALSE),0)</f>
        <v>0</v>
      </c>
      <c r="AG81">
        <f>IFERROR(AG33*'Input Data'!AG72*VLOOKUP(AG$54,'Energy Heat Value Conversion'!$A:$E,5,FALSE),0)</f>
        <v>0</v>
      </c>
      <c r="AH81">
        <f>IFERROR(AH33*'Input Data'!AH72*VLOOKUP(AH$54,'Energy Heat Value Conversion'!$A:$E,5,FALSE),0)</f>
        <v>0</v>
      </c>
      <c r="AJ81" t="s">
        <v>594</v>
      </c>
    </row>
    <row r="82" spans="1:48" x14ac:dyDescent="0.2">
      <c r="A82" s="206" t="str">
        <f>IFERROR(VLOOKUP(B82,'Sector Code Switch'!F:H,3,FALSE),"")</f>
        <v>glass and glass products 231</v>
      </c>
      <c r="B82" s="138" t="s">
        <v>25</v>
      </c>
      <c r="C82">
        <f>IFERROR(C34*'Input Data'!C73*VLOOKUP(C$54,'Energy Heat Value Conversion'!$A:$E,5,FALSE),0)</f>
        <v>0</v>
      </c>
      <c r="D82">
        <f>IFERROR(D34*'Input Data'!D73*VLOOKUP(D$54,'Energy Heat Value Conversion'!$A:$E,5,FALSE),0)</f>
        <v>0</v>
      </c>
      <c r="E82">
        <f>IFERROR(E34*'Input Data'!E73*VLOOKUP(E$54,'Energy Heat Value Conversion'!$A:$E,5,FALSE),0)</f>
        <v>0</v>
      </c>
      <c r="F82">
        <f>IFERROR(F34*'Input Data'!F73*VLOOKUP(F$54,'Energy Heat Value Conversion'!$A:$E,5,FALSE),0)</f>
        <v>182513011230637.69</v>
      </c>
      <c r="G82">
        <f>IFERROR(G34*'Input Data'!G73*VLOOKUP(G$54,'Energy Heat Value Conversion'!$A:$E,5,FALSE),0)</f>
        <v>0</v>
      </c>
      <c r="H82">
        <f>IFERROR(H34*'Input Data'!H73*VLOOKUP(H$54,'Energy Heat Value Conversion'!$A:$E,5,FALSE),0)</f>
        <v>0</v>
      </c>
      <c r="I82">
        <f>IFERROR(I34*'Input Data'!I73*VLOOKUP(I$54,'Energy Heat Value Conversion'!$A:$E,5,FALSE),0)</f>
        <v>0</v>
      </c>
      <c r="J82">
        <f>IFERROR(J34*'Input Data'!J73*VLOOKUP(J$54,'Energy Heat Value Conversion'!$A:$E,5,FALSE),0)</f>
        <v>9239853557488.5293</v>
      </c>
      <c r="K82">
        <f>IFERROR(K34*'Input Data'!K73*VLOOKUP(K$54,'Energy Heat Value Conversion'!$A:$E,5,FALSE),0)</f>
        <v>0</v>
      </c>
      <c r="L82">
        <f>IFERROR(L34*'Input Data'!L73*VLOOKUP(L$54,'Energy Heat Value Conversion'!$A:$E,5,FALSE),0)</f>
        <v>0</v>
      </c>
      <c r="M82">
        <f>IFERROR(M34*'Input Data'!M73*VLOOKUP(M$54,'Energy Heat Value Conversion'!$A:$E,5,FALSE),0)</f>
        <v>0</v>
      </c>
      <c r="N82">
        <f>IFERROR(N34*'Input Data'!N73*VLOOKUP(N$54,'Energy Heat Value Conversion'!$A:$E,5,FALSE),0)</f>
        <v>1264403344684.0493</v>
      </c>
      <c r="O82">
        <f>IFERROR(O34*'Input Data'!O73*VLOOKUP(O$54,'Energy Heat Value Conversion'!$A:$E,5,FALSE),0)</f>
        <v>0</v>
      </c>
      <c r="P82">
        <f>IFERROR(P34*'Input Data'!P73*VLOOKUP(P$54,'Energy Heat Value Conversion'!$A:$E,5,FALSE),0)</f>
        <v>0</v>
      </c>
      <c r="Q82">
        <f>IFERROR(Q34*'Input Data'!Q73*VLOOKUP(Q$54,'Energy Heat Value Conversion'!$A:$E,5,FALSE),0)</f>
        <v>23953600883.577507</v>
      </c>
      <c r="R82">
        <f>IFERROR(R34*'Input Data'!R73*VLOOKUP(R$54,'Energy Heat Value Conversion'!$A:$E,5,FALSE),0)</f>
        <v>41376378281.078636</v>
      </c>
      <c r="S82">
        <f>IFERROR(S34*'Input Data'!S73*VLOOKUP(S$54,'Energy Heat Value Conversion'!$A:$E,5,FALSE),0)</f>
        <v>2215133096051.0908</v>
      </c>
      <c r="T82">
        <f>IFERROR(T34*'Input Data'!T73*VLOOKUP(T$54,'Energy Heat Value Conversion'!$A:$E,5,FALSE),0)</f>
        <v>1882654596590.8059</v>
      </c>
      <c r="U82">
        <f>IFERROR(U34*'Input Data'!U73*VLOOKUP(U$54,'Energy Heat Value Conversion'!$A:$E,5,FALSE),0)</f>
        <v>0</v>
      </c>
      <c r="V82">
        <f>IFERROR(V34*'Input Data'!V73*VLOOKUP(V$54,'Energy Heat Value Conversion'!$A:$E,5,FALSE),0)</f>
        <v>54357458420.191437</v>
      </c>
      <c r="W82">
        <f>IFERROR(W34*'Input Data'!W73*VLOOKUP(W$54,'Energy Heat Value Conversion'!$A:$E,5,FALSE),0)</f>
        <v>85008708735.934708</v>
      </c>
      <c r="X82">
        <f>IFERROR(X34*'Input Data'!X73*VLOOKUP(X$54,'Energy Heat Value Conversion'!$A:$E,5,FALSE),0)</f>
        <v>44819533359.058792</v>
      </c>
      <c r="Y82">
        <f>IFERROR(Y34*'Input Data'!Y73*VLOOKUP(Y$54,'Energy Heat Value Conversion'!$A:$E,5,FALSE),0)</f>
        <v>103621087168039.5</v>
      </c>
      <c r="Z82">
        <f>IFERROR(Z34*'Input Data'!Z73*VLOOKUP(Z$54,'Energy Heat Value Conversion'!$A:$E,5,FALSE),0)</f>
        <v>733691390934423</v>
      </c>
      <c r="AA82">
        <f>IFERROR(AA34*'Input Data'!AA73*VLOOKUP(AA$54,'Energy Heat Value Conversion'!$A:$E,5,FALSE),0)</f>
        <v>0</v>
      </c>
      <c r="AB82">
        <f>IFERROR(AB34*'Input Data'!AB73*VLOOKUP(AB$54,'Energy Heat Value Conversion'!$A:$E,5,FALSE),0)</f>
        <v>2379710572.2340674</v>
      </c>
      <c r="AC82">
        <f>IFERROR(AC34*'Input Data'!AC73*VLOOKUP(AC$54,'Energy Heat Value Conversion'!$A:$E,5,FALSE),0)</f>
        <v>0</v>
      </c>
      <c r="AD82">
        <f>IFERROR(AD34*'Input Data'!AD73*VLOOKUP(AD$54,'Energy Heat Value Conversion'!$A:$E,5,FALSE),0)</f>
        <v>2954164614034.0039</v>
      </c>
      <c r="AE82">
        <f>IFERROR(AE34*'Input Data'!AE73*VLOOKUP(AE$54,'Energy Heat Value Conversion'!$A:$E,5,FALSE),0)</f>
        <v>7369088892931.7383</v>
      </c>
      <c r="AF82">
        <f>IFERROR(AF34*'Input Data'!AF73*VLOOKUP(AF$54,'Energy Heat Value Conversion'!$A:$E,5,FALSE),0)</f>
        <v>0</v>
      </c>
      <c r="AG82">
        <f>IFERROR(AG34*'Input Data'!AG73*VLOOKUP(AG$54,'Energy Heat Value Conversion'!$A:$E,5,FALSE),0)</f>
        <v>0</v>
      </c>
      <c r="AH82">
        <f>IFERROR(AH34*'Input Data'!AH73*VLOOKUP(AH$54,'Energy Heat Value Conversion'!$A:$E,5,FALSE),0)</f>
        <v>0</v>
      </c>
      <c r="AJ82" t="s">
        <v>596</v>
      </c>
    </row>
    <row r="83" spans="1:48" x14ac:dyDescent="0.2">
      <c r="A83" s="206" t="str">
        <f>IFERROR(VLOOKUP(B83,'Sector Code Switch'!F:H,3,FALSE),"")</f>
        <v>iron and steel 241</v>
      </c>
      <c r="B83" s="138" t="s">
        <v>26</v>
      </c>
      <c r="C83">
        <f>IFERROR(C35*'Input Data'!C74*VLOOKUP(C$54,'Energy Heat Value Conversion'!$A:$E,5,FALSE),0)</f>
        <v>0</v>
      </c>
      <c r="D83">
        <f>IFERROR(D35*'Input Data'!D74*VLOOKUP(D$54,'Energy Heat Value Conversion'!$A:$E,5,FALSE),0)</f>
        <v>0</v>
      </c>
      <c r="E83">
        <f>IFERROR(E35*'Input Data'!E74*VLOOKUP(E$54,'Energy Heat Value Conversion'!$A:$E,5,FALSE),0)</f>
        <v>0</v>
      </c>
      <c r="F83">
        <f>IFERROR(F35*'Input Data'!F74*VLOOKUP(F$54,'Energy Heat Value Conversion'!$A:$E,5,FALSE),0)</f>
        <v>0</v>
      </c>
      <c r="G83">
        <f>IFERROR(G35*'Input Data'!G74*VLOOKUP(G$54,'Energy Heat Value Conversion'!$A:$E,5,FALSE),0)</f>
        <v>0</v>
      </c>
      <c r="H83">
        <f>IFERROR(H35*'Input Data'!H74*VLOOKUP(H$54,'Energy Heat Value Conversion'!$A:$E,5,FALSE),0)</f>
        <v>0</v>
      </c>
      <c r="I83">
        <f>IFERROR(I35*'Input Data'!I74*VLOOKUP(I$54,'Energy Heat Value Conversion'!$A:$E,5,FALSE),0)</f>
        <v>0</v>
      </c>
      <c r="J83">
        <f>IFERROR(J35*'Input Data'!J74*VLOOKUP(J$54,'Energy Heat Value Conversion'!$A:$E,5,FALSE),0)</f>
        <v>85394403050643.25</v>
      </c>
      <c r="K83">
        <f>IFERROR(K35*'Input Data'!K74*VLOOKUP(K$54,'Energy Heat Value Conversion'!$A:$E,5,FALSE),0)</f>
        <v>0</v>
      </c>
      <c r="L83">
        <f>IFERROR(L35*'Input Data'!L74*VLOOKUP(L$54,'Energy Heat Value Conversion'!$A:$E,5,FALSE),0)</f>
        <v>0</v>
      </c>
      <c r="M83">
        <f>IFERROR(M35*'Input Data'!M74*VLOOKUP(M$54,'Energy Heat Value Conversion'!$A:$E,5,FALSE),0)</f>
        <v>0</v>
      </c>
      <c r="N83">
        <f>IFERROR(N35*'Input Data'!N74*VLOOKUP(N$54,'Energy Heat Value Conversion'!$A:$E,5,FALSE),0)</f>
        <v>25122381189697.629</v>
      </c>
      <c r="O83">
        <f>IFERROR(O35*'Input Data'!O74*VLOOKUP(O$54,'Energy Heat Value Conversion'!$A:$E,5,FALSE),0)</f>
        <v>0</v>
      </c>
      <c r="P83">
        <f>IFERROR(P35*'Input Data'!P74*VLOOKUP(P$54,'Energy Heat Value Conversion'!$A:$E,5,FALSE),0)</f>
        <v>0</v>
      </c>
      <c r="Q83">
        <f>IFERROR(Q35*'Input Data'!Q74*VLOOKUP(Q$54,'Energy Heat Value Conversion'!$A:$E,5,FALSE),0)</f>
        <v>4634984691.0947189</v>
      </c>
      <c r="R83">
        <f>IFERROR(R35*'Input Data'!R74*VLOOKUP(R$54,'Energy Heat Value Conversion'!$A:$E,5,FALSE),0)</f>
        <v>1561372765.3237221</v>
      </c>
      <c r="S83">
        <f>IFERROR(S35*'Input Data'!S74*VLOOKUP(S$54,'Energy Heat Value Conversion'!$A:$E,5,FALSE),0)</f>
        <v>390535584807.73309</v>
      </c>
      <c r="T83">
        <f>IFERROR(T35*'Input Data'!T74*VLOOKUP(T$54,'Energy Heat Value Conversion'!$A:$E,5,FALSE),0)</f>
        <v>8720479346.0202045</v>
      </c>
      <c r="U83">
        <f>IFERROR(U35*'Input Data'!U74*VLOOKUP(U$54,'Energy Heat Value Conversion'!$A:$E,5,FALSE),0)</f>
        <v>0</v>
      </c>
      <c r="V83">
        <f>IFERROR(V35*'Input Data'!V74*VLOOKUP(V$54,'Energy Heat Value Conversion'!$A:$E,5,FALSE),0)</f>
        <v>88760913116.515121</v>
      </c>
      <c r="W83">
        <f>IFERROR(W35*'Input Data'!W74*VLOOKUP(W$54,'Energy Heat Value Conversion'!$A:$E,5,FALSE),0)</f>
        <v>955154030.74083948</v>
      </c>
      <c r="X83">
        <f>IFERROR(X35*'Input Data'!X74*VLOOKUP(X$54,'Energy Heat Value Conversion'!$A:$E,5,FALSE),0)</f>
        <v>0</v>
      </c>
      <c r="Y83">
        <f>IFERROR(Y35*'Input Data'!Y74*VLOOKUP(Y$54,'Energy Heat Value Conversion'!$A:$E,5,FALSE),0)</f>
        <v>0</v>
      </c>
      <c r="Z83">
        <f>IFERROR(Z35*'Input Data'!Z74*VLOOKUP(Z$54,'Energy Heat Value Conversion'!$A:$E,5,FALSE),0)</f>
        <v>0</v>
      </c>
      <c r="AA83">
        <f>IFERROR(AA35*'Input Data'!AA74*VLOOKUP(AA$54,'Energy Heat Value Conversion'!$A:$E,5,FALSE),0)</f>
        <v>0</v>
      </c>
      <c r="AB83">
        <f>IFERROR(AB35*'Input Data'!AB74*VLOOKUP(AB$54,'Energy Heat Value Conversion'!$A:$E,5,FALSE),0)</f>
        <v>27366671580.691776</v>
      </c>
      <c r="AC83">
        <f>IFERROR(AC35*'Input Data'!AC74*VLOOKUP(AC$54,'Energy Heat Value Conversion'!$A:$E,5,FALSE),0)</f>
        <v>0</v>
      </c>
      <c r="AD83">
        <f>IFERROR(AD35*'Input Data'!AD74*VLOOKUP(AD$54,'Energy Heat Value Conversion'!$A:$E,5,FALSE),0)</f>
        <v>3362067645095.2495</v>
      </c>
      <c r="AE83">
        <f>IFERROR(AE35*'Input Data'!AE74*VLOOKUP(AE$54,'Energy Heat Value Conversion'!$A:$E,5,FALSE),0)</f>
        <v>3824877501752.4272</v>
      </c>
      <c r="AF83">
        <f>IFERROR(AF35*'Input Data'!AF74*VLOOKUP(AF$54,'Energy Heat Value Conversion'!$A:$E,5,FALSE),0)</f>
        <v>0</v>
      </c>
      <c r="AG83">
        <f>IFERROR(AG35*'Input Data'!AG74*VLOOKUP(AG$54,'Energy Heat Value Conversion'!$A:$E,5,FALSE),0)</f>
        <v>0</v>
      </c>
      <c r="AH83">
        <f>IFERROR(AH35*'Input Data'!AH74*VLOOKUP(AH$54,'Energy Heat Value Conversion'!$A:$E,5,FALSE),0)</f>
        <v>0</v>
      </c>
      <c r="AJ83" s="41" t="s">
        <v>599</v>
      </c>
    </row>
    <row r="84" spans="1:48" ht="17.25" x14ac:dyDescent="0.2">
      <c r="A84" s="206" t="str">
        <f>IFERROR(VLOOKUP(B84,'Sector Code Switch'!F:H,3,FALSE),"")</f>
        <v>other metals 242</v>
      </c>
      <c r="B84" s="138" t="s">
        <v>27</v>
      </c>
      <c r="C84">
        <f>IFERROR(C36*'Input Data'!C75*VLOOKUP(C$54,'Energy Heat Value Conversion'!$A:$E,5,FALSE),0)</f>
        <v>0</v>
      </c>
      <c r="D84">
        <f>IFERROR(D36*'Input Data'!D75*VLOOKUP(D$54,'Energy Heat Value Conversion'!$A:$E,5,FALSE),0)</f>
        <v>0</v>
      </c>
      <c r="E84">
        <f>IFERROR(E36*'Input Data'!E75*VLOOKUP(E$54,'Energy Heat Value Conversion'!$A:$E,5,FALSE),0)</f>
        <v>0</v>
      </c>
      <c r="F84">
        <f>IFERROR(F36*'Input Data'!F75*VLOOKUP(F$54,'Energy Heat Value Conversion'!$A:$E,5,FALSE),0)</f>
        <v>0</v>
      </c>
      <c r="G84">
        <f>IFERROR(G36*'Input Data'!G75*VLOOKUP(G$54,'Energy Heat Value Conversion'!$A:$E,5,FALSE),0)</f>
        <v>0</v>
      </c>
      <c r="H84">
        <f>IFERROR(H36*'Input Data'!H75*VLOOKUP(H$54,'Energy Heat Value Conversion'!$A:$E,5,FALSE),0)</f>
        <v>0</v>
      </c>
      <c r="I84">
        <f>IFERROR(I36*'Input Data'!I75*VLOOKUP(I$54,'Energy Heat Value Conversion'!$A:$E,5,FALSE),0)</f>
        <v>0</v>
      </c>
      <c r="J84">
        <f>IFERROR(J36*'Input Data'!J75*VLOOKUP(J$54,'Energy Heat Value Conversion'!$A:$E,5,FALSE),0)</f>
        <v>5702778704674.1318</v>
      </c>
      <c r="K84">
        <f>IFERROR(K36*'Input Data'!K75*VLOOKUP(K$54,'Energy Heat Value Conversion'!$A:$E,5,FALSE),0)</f>
        <v>0</v>
      </c>
      <c r="L84">
        <f>IFERROR(L36*'Input Data'!L75*VLOOKUP(L$54,'Energy Heat Value Conversion'!$A:$E,5,FALSE),0)</f>
        <v>0</v>
      </c>
      <c r="M84">
        <f>IFERROR(M36*'Input Data'!M75*VLOOKUP(M$54,'Energy Heat Value Conversion'!$A:$E,5,FALSE),0)</f>
        <v>0</v>
      </c>
      <c r="N84">
        <f>IFERROR(N36*'Input Data'!N75*VLOOKUP(N$54,'Energy Heat Value Conversion'!$A:$E,5,FALSE),0)</f>
        <v>747494489399.56775</v>
      </c>
      <c r="O84">
        <f>IFERROR(O36*'Input Data'!O75*VLOOKUP(O$54,'Energy Heat Value Conversion'!$A:$E,5,FALSE),0)</f>
        <v>0</v>
      </c>
      <c r="P84">
        <f>IFERROR(P36*'Input Data'!P75*VLOOKUP(P$54,'Energy Heat Value Conversion'!$A:$E,5,FALSE),0)</f>
        <v>0</v>
      </c>
      <c r="Q84">
        <f>IFERROR(Q36*'Input Data'!Q75*VLOOKUP(Q$54,'Energy Heat Value Conversion'!$A:$E,5,FALSE),0)</f>
        <v>4597904813.5659609</v>
      </c>
      <c r="R84">
        <f>IFERROR(R36*'Input Data'!R75*VLOOKUP(R$54,'Energy Heat Value Conversion'!$A:$E,5,FALSE),0)</f>
        <v>28885396158.488857</v>
      </c>
      <c r="S84">
        <f>IFERROR(S36*'Input Data'!S75*VLOOKUP(S$54,'Energy Heat Value Conversion'!$A:$E,5,FALSE),0)</f>
        <v>231174177673.73502</v>
      </c>
      <c r="T84">
        <f>IFERROR(T36*'Input Data'!T75*VLOOKUP(T$54,'Energy Heat Value Conversion'!$A:$E,5,FALSE),0)</f>
        <v>249341113152.87396</v>
      </c>
      <c r="U84">
        <f>IFERROR(U36*'Input Data'!U75*VLOOKUP(U$54,'Energy Heat Value Conversion'!$A:$E,5,FALSE),0)</f>
        <v>0</v>
      </c>
      <c r="V84">
        <f>IFERROR(V36*'Input Data'!V75*VLOOKUP(V$54,'Energy Heat Value Conversion'!$A:$E,5,FALSE),0)</f>
        <v>33027316508.470737</v>
      </c>
      <c r="W84">
        <f>IFERROR(W36*'Input Data'!W75*VLOOKUP(W$54,'Energy Heat Value Conversion'!$A:$E,5,FALSE),0)</f>
        <v>955154030.74083948</v>
      </c>
      <c r="X84">
        <f>IFERROR(X36*'Input Data'!X75*VLOOKUP(X$54,'Energy Heat Value Conversion'!$A:$E,5,FALSE),0)</f>
        <v>17238282061.17646</v>
      </c>
      <c r="Y84">
        <f>IFERROR(Y36*'Input Data'!Y75*VLOOKUP(Y$54,'Energy Heat Value Conversion'!$A:$E,5,FALSE),0)</f>
        <v>1966489224077.8792</v>
      </c>
      <c r="Z84">
        <f>IFERROR(Z36*'Input Data'!Z75*VLOOKUP(Z$54,'Energy Heat Value Conversion'!$A:$E,5,FALSE),0)</f>
        <v>0</v>
      </c>
      <c r="AA84">
        <f>IFERROR(AA36*'Input Data'!AA75*VLOOKUP(AA$54,'Energy Heat Value Conversion'!$A:$E,5,FALSE),0)</f>
        <v>0</v>
      </c>
      <c r="AB84">
        <f>IFERROR(AB36*'Input Data'!AB75*VLOOKUP(AB$54,'Energy Heat Value Conversion'!$A:$E,5,FALSE),0)</f>
        <v>0</v>
      </c>
      <c r="AC84">
        <f>IFERROR(AC36*'Input Data'!AC75*VLOOKUP(AC$54,'Energy Heat Value Conversion'!$A:$E,5,FALSE),0)</f>
        <v>0</v>
      </c>
      <c r="AD84">
        <f>IFERROR(AD36*'Input Data'!AD75*VLOOKUP(AD$54,'Energy Heat Value Conversion'!$A:$E,5,FALSE),0)</f>
        <v>1523719684288.5098</v>
      </c>
      <c r="AE84">
        <f>IFERROR(AE36*'Input Data'!AE75*VLOOKUP(AE$54,'Energy Heat Value Conversion'!$A:$E,5,FALSE),0)</f>
        <v>1211906976269.0237</v>
      </c>
      <c r="AF84">
        <f>IFERROR(AF36*'Input Data'!AF75*VLOOKUP(AF$54,'Energy Heat Value Conversion'!$A:$E,5,FALSE),0)</f>
        <v>0</v>
      </c>
      <c r="AG84">
        <f>IFERROR(AG36*'Input Data'!AG75*VLOOKUP(AG$54,'Energy Heat Value Conversion'!$A:$E,5,FALSE),0)</f>
        <v>0</v>
      </c>
      <c r="AH84">
        <f>IFERROR(AH36*'Input Data'!AH75*VLOOKUP(AH$54,'Energy Heat Value Conversion'!$A:$E,5,FALSE),0)</f>
        <v>0</v>
      </c>
      <c r="AJ84" s="200" t="s">
        <v>600</v>
      </c>
    </row>
    <row r="85" spans="1:48" x14ac:dyDescent="0.2">
      <c r="A85" s="206" t="str">
        <f>IFERROR(VLOOKUP(B85,'Sector Code Switch'!F:H,3,FALSE),"")</f>
        <v>metal products except machinery and vehicles 25</v>
      </c>
      <c r="B85" s="138" t="s">
        <v>28</v>
      </c>
      <c r="C85">
        <f>IFERROR(C37*'Input Data'!C76*VLOOKUP(C$54,'Energy Heat Value Conversion'!$A:$E,5,FALSE),0)</f>
        <v>0</v>
      </c>
      <c r="D85">
        <f>IFERROR(D37*'Input Data'!D76*VLOOKUP(D$54,'Energy Heat Value Conversion'!$A:$E,5,FALSE),0)</f>
        <v>0</v>
      </c>
      <c r="E85">
        <f>IFERROR(E37*'Input Data'!E76*VLOOKUP(E$54,'Energy Heat Value Conversion'!$A:$E,5,FALSE),0)</f>
        <v>0</v>
      </c>
      <c r="F85">
        <f>IFERROR(F37*'Input Data'!F76*VLOOKUP(F$54,'Energy Heat Value Conversion'!$A:$E,5,FALSE),0)</f>
        <v>0</v>
      </c>
      <c r="G85">
        <f>IFERROR(G37*'Input Data'!G76*VLOOKUP(G$54,'Energy Heat Value Conversion'!$A:$E,5,FALSE),0)</f>
        <v>0</v>
      </c>
      <c r="H85">
        <f>IFERROR(H37*'Input Data'!H76*VLOOKUP(H$54,'Energy Heat Value Conversion'!$A:$E,5,FALSE),0)</f>
        <v>0</v>
      </c>
      <c r="I85">
        <f>IFERROR(I37*'Input Data'!I76*VLOOKUP(I$54,'Energy Heat Value Conversion'!$A:$E,5,FALSE),0)</f>
        <v>0</v>
      </c>
      <c r="J85">
        <f>IFERROR(J37*'Input Data'!J76*VLOOKUP(J$54,'Energy Heat Value Conversion'!$A:$E,5,FALSE),0)</f>
        <v>775017766384.58777</v>
      </c>
      <c r="K85">
        <f>IFERROR(K37*'Input Data'!K76*VLOOKUP(K$54,'Energy Heat Value Conversion'!$A:$E,5,FALSE),0)</f>
        <v>0</v>
      </c>
      <c r="L85">
        <f>IFERROR(L37*'Input Data'!L76*VLOOKUP(L$54,'Energy Heat Value Conversion'!$A:$E,5,FALSE),0)</f>
        <v>0</v>
      </c>
      <c r="M85">
        <f>IFERROR(M37*'Input Data'!M76*VLOOKUP(M$54,'Energy Heat Value Conversion'!$A:$E,5,FALSE),0)</f>
        <v>0</v>
      </c>
      <c r="N85">
        <f>IFERROR(N37*'Input Data'!N76*VLOOKUP(N$54,'Energy Heat Value Conversion'!$A:$E,5,FALSE),0)</f>
        <v>229822105525.30124</v>
      </c>
      <c r="O85">
        <f>IFERROR(O37*'Input Data'!O76*VLOOKUP(O$54,'Energy Heat Value Conversion'!$A:$E,5,FALSE),0)</f>
        <v>0</v>
      </c>
      <c r="P85">
        <f>IFERROR(P37*'Input Data'!P76*VLOOKUP(P$54,'Energy Heat Value Conversion'!$A:$E,5,FALSE),0)</f>
        <v>0</v>
      </c>
      <c r="Q85">
        <f>IFERROR(Q37*'Input Data'!Q76*VLOOKUP(Q$54,'Energy Heat Value Conversion'!$A:$E,5,FALSE),0)</f>
        <v>15276909541.848194</v>
      </c>
      <c r="R85">
        <f>IFERROR(R37*'Input Data'!R76*VLOOKUP(R$54,'Energy Heat Value Conversion'!$A:$E,5,FALSE),0)</f>
        <v>23420591479.855831</v>
      </c>
      <c r="S85">
        <f>IFERROR(S37*'Input Data'!S76*VLOOKUP(S$54,'Energy Heat Value Conversion'!$A:$E,5,FALSE),0)</f>
        <v>125028608469.58192</v>
      </c>
      <c r="T85">
        <f>IFERROR(T37*'Input Data'!T76*VLOOKUP(T$54,'Energy Heat Value Conversion'!$A:$E,5,FALSE),0)</f>
        <v>24223553738.945007</v>
      </c>
      <c r="U85">
        <f>IFERROR(U37*'Input Data'!U76*VLOOKUP(U$54,'Energy Heat Value Conversion'!$A:$E,5,FALSE),0)</f>
        <v>0</v>
      </c>
      <c r="V85">
        <f>IFERROR(V37*'Input Data'!V76*VLOOKUP(V$54,'Energy Heat Value Conversion'!$A:$E,5,FALSE),0)</f>
        <v>45412560199.14727</v>
      </c>
      <c r="W85">
        <f>IFERROR(W37*'Input Data'!W76*VLOOKUP(W$54,'Energy Heat Value Conversion'!$A:$E,5,FALSE),0)</f>
        <v>2865462092.222518</v>
      </c>
      <c r="X85">
        <f>IFERROR(X37*'Input Data'!X76*VLOOKUP(X$54,'Energy Heat Value Conversion'!$A:$E,5,FALSE),0)</f>
        <v>3447656412.235292</v>
      </c>
      <c r="Y85">
        <f>IFERROR(Y37*'Input Data'!Y76*VLOOKUP(Y$54,'Energy Heat Value Conversion'!$A:$E,5,FALSE),0)</f>
        <v>23798277234.063511</v>
      </c>
      <c r="Z85">
        <f>IFERROR(Z37*'Input Data'!Z76*VLOOKUP(Z$54,'Energy Heat Value Conversion'!$A:$E,5,FALSE),0)</f>
        <v>0</v>
      </c>
      <c r="AA85">
        <f>IFERROR(AA37*'Input Data'!AA76*VLOOKUP(AA$54,'Energy Heat Value Conversion'!$A:$E,5,FALSE),0)</f>
        <v>0</v>
      </c>
      <c r="AB85">
        <f>IFERROR(AB37*'Input Data'!AB76*VLOOKUP(AB$54,'Energy Heat Value Conversion'!$A:$E,5,FALSE),0)</f>
        <v>0</v>
      </c>
      <c r="AC85">
        <f>IFERROR(AC37*'Input Data'!AC76*VLOOKUP(AC$54,'Energy Heat Value Conversion'!$A:$E,5,FALSE),0)</f>
        <v>0</v>
      </c>
      <c r="AD85">
        <f>IFERROR(AD37*'Input Data'!AD76*VLOOKUP(AD$54,'Energy Heat Value Conversion'!$A:$E,5,FALSE),0)</f>
        <v>941100508523.55652</v>
      </c>
      <c r="AE85">
        <f>IFERROR(AE37*'Input Data'!AE76*VLOOKUP(AE$54,'Energy Heat Value Conversion'!$A:$E,5,FALSE),0)</f>
        <v>2432384332195.0278</v>
      </c>
      <c r="AF85">
        <f>IFERROR(AF37*'Input Data'!AF76*VLOOKUP(AF$54,'Energy Heat Value Conversion'!$A:$E,5,FALSE),0)</f>
        <v>0</v>
      </c>
      <c r="AG85">
        <f>IFERROR(AG37*'Input Data'!AG76*VLOOKUP(AG$54,'Energy Heat Value Conversion'!$A:$E,5,FALSE),0)</f>
        <v>0</v>
      </c>
      <c r="AH85">
        <f>IFERROR(AH37*'Input Data'!AH76*VLOOKUP(AH$54,'Energy Heat Value Conversion'!$A:$E,5,FALSE),0)</f>
        <v>0</v>
      </c>
      <c r="AJ85" t="s">
        <v>601</v>
      </c>
    </row>
    <row r="86" spans="1:48" x14ac:dyDescent="0.2">
      <c r="A86" s="206" t="str">
        <f>IFERROR(VLOOKUP(B86,'Sector Code Switch'!F:H,3,FALSE),"")</f>
        <v>other manufacturing 31T33</v>
      </c>
      <c r="B86" s="138" t="s">
        <v>29</v>
      </c>
      <c r="C86">
        <f>IFERROR(C38*'Input Data'!C77*VLOOKUP(C$54,'Energy Heat Value Conversion'!$A:$E,5,FALSE),0)</f>
        <v>0</v>
      </c>
      <c r="D86">
        <f>IFERROR(D38*'Input Data'!D77*VLOOKUP(D$54,'Energy Heat Value Conversion'!$A:$E,5,FALSE),0)</f>
        <v>0</v>
      </c>
      <c r="E86">
        <f>IFERROR(E38*'Input Data'!E77*VLOOKUP(E$54,'Energy Heat Value Conversion'!$A:$E,5,FALSE),0)</f>
        <v>0</v>
      </c>
      <c r="F86">
        <f>IFERROR(F38*'Input Data'!F77*VLOOKUP(F$54,'Energy Heat Value Conversion'!$A:$E,5,FALSE),0)</f>
        <v>0</v>
      </c>
      <c r="G86">
        <f>IFERROR(G38*'Input Data'!G77*VLOOKUP(G$54,'Energy Heat Value Conversion'!$A:$E,5,FALSE),0)</f>
        <v>0</v>
      </c>
      <c r="H86">
        <f>IFERROR(H38*'Input Data'!H77*VLOOKUP(H$54,'Energy Heat Value Conversion'!$A:$E,5,FALSE),0)</f>
        <v>0</v>
      </c>
      <c r="I86">
        <f>IFERROR(I38*'Input Data'!I77*VLOOKUP(I$54,'Energy Heat Value Conversion'!$A:$E,5,FALSE),0)</f>
        <v>0</v>
      </c>
      <c r="J86">
        <f>IFERROR(J38*'Input Data'!J77*VLOOKUP(J$54,'Energy Heat Value Conversion'!$A:$E,5,FALSE),0)</f>
        <v>282483111112.13947</v>
      </c>
      <c r="K86">
        <f>IFERROR(K38*'Input Data'!K77*VLOOKUP(K$54,'Energy Heat Value Conversion'!$A:$E,5,FALSE),0)</f>
        <v>0</v>
      </c>
      <c r="L86">
        <f>IFERROR(L38*'Input Data'!L77*VLOOKUP(L$54,'Energy Heat Value Conversion'!$A:$E,5,FALSE),0)</f>
        <v>0</v>
      </c>
      <c r="M86">
        <f>IFERROR(M38*'Input Data'!M77*VLOOKUP(M$54,'Energy Heat Value Conversion'!$A:$E,5,FALSE),0)</f>
        <v>0</v>
      </c>
      <c r="N86">
        <f>IFERROR(N38*'Input Data'!N77*VLOOKUP(N$54,'Energy Heat Value Conversion'!$A:$E,5,FALSE),0)</f>
        <v>0</v>
      </c>
      <c r="O86">
        <f>IFERROR(O38*'Input Data'!O77*VLOOKUP(O$54,'Energy Heat Value Conversion'!$A:$E,5,FALSE),0)</f>
        <v>0</v>
      </c>
      <c r="P86">
        <f>IFERROR(P38*'Input Data'!P77*VLOOKUP(P$54,'Energy Heat Value Conversion'!$A:$E,5,FALSE),0)</f>
        <v>0</v>
      </c>
      <c r="Q86">
        <f>IFERROR(Q38*'Input Data'!Q77*VLOOKUP(Q$54,'Energy Heat Value Conversion'!$A:$E,5,FALSE),0)</f>
        <v>20171453375.644218</v>
      </c>
      <c r="R86">
        <f>IFERROR(R38*'Input Data'!R77*VLOOKUP(R$54,'Energy Heat Value Conversion'!$A:$E,5,FALSE),0)</f>
        <v>112418839103.30798</v>
      </c>
      <c r="S86">
        <f>IFERROR(S38*'Input Data'!S77*VLOOKUP(S$54,'Energy Heat Value Conversion'!$A:$E,5,FALSE),0)</f>
        <v>140001523442.6745</v>
      </c>
      <c r="T86">
        <f>IFERROR(T38*'Input Data'!T77*VLOOKUP(T$54,'Energy Heat Value Conversion'!$A:$E,5,FALSE),0)</f>
        <v>14534132243.367006</v>
      </c>
      <c r="U86">
        <f>IFERROR(U38*'Input Data'!U77*VLOOKUP(U$54,'Energy Heat Value Conversion'!$A:$E,5,FALSE),0)</f>
        <v>0</v>
      </c>
      <c r="V86">
        <f>IFERROR(V38*'Input Data'!V77*VLOOKUP(V$54,'Energy Heat Value Conversion'!$A:$E,5,FALSE),0)</f>
        <v>247704873813.53058</v>
      </c>
      <c r="W86">
        <f>IFERROR(W38*'Input Data'!W77*VLOOKUP(W$54,'Energy Heat Value Conversion'!$A:$E,5,FALSE),0)</f>
        <v>13372156430.371754</v>
      </c>
      <c r="X86">
        <f>IFERROR(X38*'Input Data'!X77*VLOOKUP(X$54,'Energy Heat Value Conversion'!$A:$E,5,FALSE),0)</f>
        <v>6895312824.4705839</v>
      </c>
      <c r="Y86">
        <f>IFERROR(Y38*'Input Data'!Y77*VLOOKUP(Y$54,'Energy Heat Value Conversion'!$A:$E,5,FALSE),0)</f>
        <v>0</v>
      </c>
      <c r="Z86">
        <f>IFERROR(Z38*'Input Data'!Z77*VLOOKUP(Z$54,'Energy Heat Value Conversion'!$A:$E,5,FALSE),0)</f>
        <v>0</v>
      </c>
      <c r="AA86">
        <f>IFERROR(AA38*'Input Data'!AA77*VLOOKUP(AA$54,'Energy Heat Value Conversion'!$A:$E,5,FALSE),0)</f>
        <v>0</v>
      </c>
      <c r="AB86">
        <f>IFERROR(AB38*'Input Data'!AB77*VLOOKUP(AB$54,'Energy Heat Value Conversion'!$A:$E,5,FALSE),0)</f>
        <v>0</v>
      </c>
      <c r="AC86">
        <f>IFERROR(AC38*'Input Data'!AC77*VLOOKUP(AC$54,'Energy Heat Value Conversion'!$A:$E,5,FALSE),0)</f>
        <v>0</v>
      </c>
      <c r="AD86">
        <f>IFERROR(AD38*'Input Data'!AD77*VLOOKUP(AD$54,'Energy Heat Value Conversion'!$A:$E,5,FALSE),0)</f>
        <v>726011708868.39453</v>
      </c>
      <c r="AE86">
        <f>IFERROR(AE38*'Input Data'!AE77*VLOOKUP(AE$54,'Energy Heat Value Conversion'!$A:$E,5,FALSE),0)</f>
        <v>469103877482.72638</v>
      </c>
      <c r="AF86">
        <f>IFERROR(AF38*'Input Data'!AF77*VLOOKUP(AF$54,'Energy Heat Value Conversion'!$A:$E,5,FALSE),0)</f>
        <v>0</v>
      </c>
      <c r="AG86">
        <f>IFERROR(AG38*'Input Data'!AG77*VLOOKUP(AG$54,'Energy Heat Value Conversion'!$A:$E,5,FALSE),0)</f>
        <v>0</v>
      </c>
      <c r="AH86">
        <f>IFERROR(AH38*'Input Data'!AH77*VLOOKUP(AH$54,'Energy Heat Value Conversion'!$A:$E,5,FALSE),0)</f>
        <v>0</v>
      </c>
      <c r="AJ86" t="s">
        <v>603</v>
      </c>
    </row>
    <row r="87" spans="1:48" x14ac:dyDescent="0.2">
      <c r="A87" s="206" t="str">
        <f>IFERROR(VLOOKUP(B87,'Sector Code Switch'!F:H,3,FALSE),"")</f>
        <v>cement and other nonmetallic minerals 239</v>
      </c>
      <c r="B87" s="138" t="s">
        <v>30</v>
      </c>
      <c r="C87">
        <f>IFERROR(C39*'Input Data'!C78*VLOOKUP(C$54,'Energy Heat Value Conversion'!$A:$E,5,FALSE),0)</f>
        <v>0</v>
      </c>
      <c r="D87">
        <f>IFERROR(D39*'Input Data'!D78*VLOOKUP(D$54,'Energy Heat Value Conversion'!$A:$E,5,FALSE),0)</f>
        <v>0</v>
      </c>
      <c r="E87">
        <f>IFERROR(E39*'Input Data'!E78*VLOOKUP(E$54,'Energy Heat Value Conversion'!$A:$E,5,FALSE),0)</f>
        <v>0</v>
      </c>
      <c r="F87">
        <f>IFERROR(F39*'Input Data'!F78*VLOOKUP(F$54,'Energy Heat Value Conversion'!$A:$E,5,FALSE),0)</f>
        <v>0</v>
      </c>
      <c r="G87">
        <f>IFERROR(G39*'Input Data'!G78*VLOOKUP(G$54,'Energy Heat Value Conversion'!$A:$E,5,FALSE),0)</f>
        <v>0</v>
      </c>
      <c r="H87">
        <f>IFERROR(H39*'Input Data'!H78*VLOOKUP(H$54,'Energy Heat Value Conversion'!$A:$E,5,FALSE),0)</f>
        <v>0</v>
      </c>
      <c r="I87">
        <f>IFERROR(I39*'Input Data'!I78*VLOOKUP(I$54,'Energy Heat Value Conversion'!$A:$E,5,FALSE),0)</f>
        <v>0</v>
      </c>
      <c r="J87">
        <f>IFERROR(J39*'Input Data'!J78*VLOOKUP(J$54,'Energy Heat Value Conversion'!$A:$E,5,FALSE),0)</f>
        <v>79674723647.013687</v>
      </c>
      <c r="K87">
        <f>IFERROR(K39*'Input Data'!K78*VLOOKUP(K$54,'Energy Heat Value Conversion'!$A:$E,5,FALSE),0)</f>
        <v>0</v>
      </c>
      <c r="L87">
        <f>IFERROR(L39*'Input Data'!L78*VLOOKUP(L$54,'Energy Heat Value Conversion'!$A:$E,5,FALSE),0)</f>
        <v>0</v>
      </c>
      <c r="M87">
        <f>IFERROR(M39*'Input Data'!M78*VLOOKUP(M$54,'Energy Heat Value Conversion'!$A:$E,5,FALSE),0)</f>
        <v>0</v>
      </c>
      <c r="N87">
        <f>IFERROR(N39*'Input Data'!N78*VLOOKUP(N$54,'Energy Heat Value Conversion'!$A:$E,5,FALSE),0)</f>
        <v>211497419370.45996</v>
      </c>
      <c r="O87">
        <f>IFERROR(O39*'Input Data'!O78*VLOOKUP(O$54,'Energy Heat Value Conversion'!$A:$E,5,FALSE),0)</f>
        <v>0</v>
      </c>
      <c r="P87">
        <f>IFERROR(P39*'Input Data'!P78*VLOOKUP(P$54,'Energy Heat Value Conversion'!$A:$E,5,FALSE),0)</f>
        <v>0</v>
      </c>
      <c r="Q87">
        <f>IFERROR(Q39*'Input Data'!Q78*VLOOKUP(Q$54,'Energy Heat Value Conversion'!$A:$E,5,FALSE),0)</f>
        <v>15388149174.434469</v>
      </c>
      <c r="R87">
        <f>IFERROR(R39*'Input Data'!R78*VLOOKUP(R$54,'Energy Heat Value Conversion'!$A:$E,5,FALSE),0)</f>
        <v>68700401674.243774</v>
      </c>
      <c r="S87">
        <f>IFERROR(S39*'Input Data'!S78*VLOOKUP(S$54,'Energy Heat Value Conversion'!$A:$E,5,FALSE),0)</f>
        <v>143148696653.57932</v>
      </c>
      <c r="T87">
        <f>IFERROR(T39*'Input Data'!T78*VLOOKUP(T$54,'Energy Heat Value Conversion'!$A:$E,5,FALSE),0)</f>
        <v>12273267227.732138</v>
      </c>
      <c r="U87">
        <f>IFERROR(U39*'Input Data'!U78*VLOOKUP(U$54,'Energy Heat Value Conversion'!$A:$E,5,FALSE),0)</f>
        <v>0</v>
      </c>
      <c r="V87">
        <f>IFERROR(V39*'Input Data'!V78*VLOOKUP(V$54,'Energy Heat Value Conversion'!$A:$E,5,FALSE),0)</f>
        <v>253897495658.8688</v>
      </c>
      <c r="W87">
        <f>IFERROR(W39*'Input Data'!W78*VLOOKUP(W$54,'Energy Heat Value Conversion'!$A:$E,5,FALSE),0)</f>
        <v>2865462092.222518</v>
      </c>
      <c r="X87">
        <f>IFERROR(X39*'Input Data'!X78*VLOOKUP(X$54,'Energy Heat Value Conversion'!$A:$E,5,FALSE),0)</f>
        <v>6895312824.4705839</v>
      </c>
      <c r="Y87">
        <f>IFERROR(Y39*'Input Data'!Y78*VLOOKUP(Y$54,'Energy Heat Value Conversion'!$A:$E,5,FALSE),0)</f>
        <v>0</v>
      </c>
      <c r="Z87">
        <f>IFERROR(Z39*'Input Data'!Z78*VLOOKUP(Z$54,'Energy Heat Value Conversion'!$A:$E,5,FALSE),0)</f>
        <v>0</v>
      </c>
      <c r="AA87">
        <f>IFERROR(AA39*'Input Data'!AA78*VLOOKUP(AA$54,'Energy Heat Value Conversion'!$A:$E,5,FALSE),0)</f>
        <v>0</v>
      </c>
      <c r="AB87">
        <f>IFERROR(AB39*'Input Data'!AB78*VLOOKUP(AB$54,'Energy Heat Value Conversion'!$A:$E,5,FALSE),0)</f>
        <v>0</v>
      </c>
      <c r="AC87">
        <f>IFERROR(AC39*'Input Data'!AC78*VLOOKUP(AC$54,'Energy Heat Value Conversion'!$A:$E,5,FALSE),0)</f>
        <v>0</v>
      </c>
      <c r="AD87">
        <f>IFERROR(AD39*'Input Data'!AD78*VLOOKUP(AD$54,'Energy Heat Value Conversion'!$A:$E,5,FALSE),0)</f>
        <v>367530376109.79126</v>
      </c>
      <c r="AE87">
        <f>IFERROR(AE39*'Input Data'!AE78*VLOOKUP(AE$54,'Energy Heat Value Conversion'!$A:$E,5,FALSE),0)</f>
        <v>517263881877.75867</v>
      </c>
      <c r="AF87">
        <f>IFERROR(AF39*'Input Data'!AF78*VLOOKUP(AF$54,'Energy Heat Value Conversion'!$A:$E,5,FALSE),0)</f>
        <v>0</v>
      </c>
      <c r="AG87">
        <f>IFERROR(AG39*'Input Data'!AG78*VLOOKUP(AG$54,'Energy Heat Value Conversion'!$A:$E,5,FALSE),0)</f>
        <v>0</v>
      </c>
      <c r="AH87">
        <f>IFERROR(AH39*'Input Data'!AH78*VLOOKUP(AH$54,'Energy Heat Value Conversion'!$A:$E,5,FALSE),0)</f>
        <v>0</v>
      </c>
      <c r="AJ87" t="s">
        <v>602</v>
      </c>
    </row>
    <row r="88" spans="1:48" x14ac:dyDescent="0.2">
      <c r="A88" s="206" t="str">
        <f>IFERROR(VLOOKUP(B88,'Sector Code Switch'!F:H,3,FALSE),"")</f>
        <v>road vehicles 29</v>
      </c>
      <c r="B88" s="138" t="s">
        <v>31</v>
      </c>
      <c r="C88">
        <f>IFERROR(C40*'Input Data'!C79*VLOOKUP(C$54,'Energy Heat Value Conversion'!$A:$E,5,FALSE),0)</f>
        <v>0</v>
      </c>
      <c r="D88">
        <f>IFERROR(D40*'Input Data'!D79*VLOOKUP(D$54,'Energy Heat Value Conversion'!$A:$E,5,FALSE),0)</f>
        <v>0</v>
      </c>
      <c r="E88">
        <f>IFERROR(E40*'Input Data'!E79*VLOOKUP(E$54,'Energy Heat Value Conversion'!$A:$E,5,FALSE),0)</f>
        <v>0</v>
      </c>
      <c r="F88">
        <f>IFERROR(F40*'Input Data'!F79*VLOOKUP(F$54,'Energy Heat Value Conversion'!$A:$E,5,FALSE),0)</f>
        <v>0</v>
      </c>
      <c r="G88">
        <f>IFERROR(G40*'Input Data'!G79*VLOOKUP(G$54,'Energy Heat Value Conversion'!$A:$E,5,FALSE),0)</f>
        <v>0</v>
      </c>
      <c r="H88">
        <f>IFERROR(H40*'Input Data'!H79*VLOOKUP(H$54,'Energy Heat Value Conversion'!$A:$E,5,FALSE),0)</f>
        <v>0</v>
      </c>
      <c r="I88">
        <f>IFERROR(I40*'Input Data'!I79*VLOOKUP(I$54,'Energy Heat Value Conversion'!$A:$E,5,FALSE),0)</f>
        <v>0</v>
      </c>
      <c r="J88">
        <f>IFERROR(J40*'Input Data'!J79*VLOOKUP(J$54,'Energy Heat Value Conversion'!$A:$E,5,FALSE),0)</f>
        <v>14486313390.366125</v>
      </c>
      <c r="K88">
        <f>IFERROR(K40*'Input Data'!K79*VLOOKUP(K$54,'Energy Heat Value Conversion'!$A:$E,5,FALSE),0)</f>
        <v>0</v>
      </c>
      <c r="L88">
        <f>IFERROR(L40*'Input Data'!L79*VLOOKUP(L$54,'Energy Heat Value Conversion'!$A:$E,5,FALSE),0)</f>
        <v>0</v>
      </c>
      <c r="M88">
        <f>IFERROR(M40*'Input Data'!M79*VLOOKUP(M$54,'Energy Heat Value Conversion'!$A:$E,5,FALSE),0)</f>
        <v>0</v>
      </c>
      <c r="N88">
        <f>IFERROR(N40*'Input Data'!N79*VLOOKUP(N$54,'Energy Heat Value Conversion'!$A:$E,5,FALSE),0)</f>
        <v>0</v>
      </c>
      <c r="O88">
        <f>IFERROR(O40*'Input Data'!O79*VLOOKUP(O$54,'Energy Heat Value Conversion'!$A:$E,5,FALSE),0)</f>
        <v>0</v>
      </c>
      <c r="P88">
        <f>IFERROR(P40*'Input Data'!P79*VLOOKUP(P$54,'Energy Heat Value Conversion'!$A:$E,5,FALSE),0)</f>
        <v>0</v>
      </c>
      <c r="Q88">
        <f>IFERROR(Q40*'Input Data'!Q79*VLOOKUP(Q$54,'Energy Heat Value Conversion'!$A:$E,5,FALSE),0)</f>
        <v>25251396597.084026</v>
      </c>
      <c r="R88">
        <f>IFERROR(R40*'Input Data'!R79*VLOOKUP(R$54,'Energy Heat Value Conversion'!$A:$E,5,FALSE),0)</f>
        <v>18736473183.884663</v>
      </c>
      <c r="S88">
        <f>IFERROR(S40*'Input Data'!S79*VLOOKUP(S$54,'Energy Heat Value Conversion'!$A:$E,5,FALSE),0)</f>
        <v>155737389497.19855</v>
      </c>
      <c r="T88">
        <f>IFERROR(T40*'Input Data'!T79*VLOOKUP(T$54,'Energy Heat Value Conversion'!$A:$E,5,FALSE),0)</f>
        <v>5490672180.8275356</v>
      </c>
      <c r="U88">
        <f>IFERROR(U40*'Input Data'!U79*VLOOKUP(U$54,'Energy Heat Value Conversion'!$A:$E,5,FALSE),0)</f>
        <v>0</v>
      </c>
      <c r="V88">
        <f>IFERROR(V40*'Input Data'!V79*VLOOKUP(V$54,'Energy Heat Value Conversion'!$A:$E,5,FALSE),0)</f>
        <v>575225762522.5321</v>
      </c>
      <c r="W88">
        <f>IFERROR(W40*'Input Data'!W79*VLOOKUP(W$54,'Energy Heat Value Conversion'!$A:$E,5,FALSE),0)</f>
        <v>955154030.74083948</v>
      </c>
      <c r="X88">
        <f>IFERROR(X40*'Input Data'!X79*VLOOKUP(X$54,'Energy Heat Value Conversion'!$A:$E,5,FALSE),0)</f>
        <v>20685938473.411747</v>
      </c>
      <c r="Y88">
        <f>IFERROR(Y40*'Input Data'!Y79*VLOOKUP(Y$54,'Energy Heat Value Conversion'!$A:$E,5,FALSE),0)</f>
        <v>1252540907.0559742</v>
      </c>
      <c r="Z88">
        <f>IFERROR(Z40*'Input Data'!Z79*VLOOKUP(Z$54,'Energy Heat Value Conversion'!$A:$E,5,FALSE),0)</f>
        <v>0</v>
      </c>
      <c r="AA88">
        <f>IFERROR(AA40*'Input Data'!AA79*VLOOKUP(AA$54,'Energy Heat Value Conversion'!$A:$E,5,FALSE),0)</f>
        <v>0</v>
      </c>
      <c r="AB88">
        <f>IFERROR(AB40*'Input Data'!AB79*VLOOKUP(AB$54,'Energy Heat Value Conversion'!$A:$E,5,FALSE),0)</f>
        <v>0</v>
      </c>
      <c r="AC88">
        <f>IFERROR(AC40*'Input Data'!AC79*VLOOKUP(AC$54,'Energy Heat Value Conversion'!$A:$E,5,FALSE),0)</f>
        <v>0</v>
      </c>
      <c r="AD88">
        <f>IFERROR(AD40*'Input Data'!AD79*VLOOKUP(AD$54,'Energy Heat Value Conversion'!$A:$E,5,FALSE),0)</f>
        <v>478903217355.1825</v>
      </c>
      <c r="AE88">
        <f>IFERROR(AE40*'Input Data'!AE79*VLOOKUP(AE$54,'Energy Heat Value Conversion'!$A:$E,5,FALSE),0)</f>
        <v>881256199825.51782</v>
      </c>
      <c r="AF88">
        <f>IFERROR(AF40*'Input Data'!AF79*VLOOKUP(AF$54,'Energy Heat Value Conversion'!$A:$E,5,FALSE),0)</f>
        <v>0</v>
      </c>
      <c r="AG88">
        <f>IFERROR(AG40*'Input Data'!AG79*VLOOKUP(AG$54,'Energy Heat Value Conversion'!$A:$E,5,FALSE),0)</f>
        <v>0</v>
      </c>
      <c r="AH88">
        <f>IFERROR(AH40*'Input Data'!AH79*VLOOKUP(AH$54,'Energy Heat Value Conversion'!$A:$E,5,FALSE),0)</f>
        <v>0</v>
      </c>
    </row>
    <row r="89" spans="1:48" x14ac:dyDescent="0.2">
      <c r="A89" s="206" t="str">
        <f>IFERROR(VLOOKUP(B89,'Sector Code Switch'!F:H,3,FALSE),"")</f>
        <v>nonroad vehicles 30</v>
      </c>
      <c r="B89" s="138" t="s">
        <v>32</v>
      </c>
      <c r="C89">
        <f>IFERROR(C41*'Input Data'!C80*VLOOKUP(C$54,'Energy Heat Value Conversion'!$A:$E,5,FALSE),0)</f>
        <v>0</v>
      </c>
      <c r="D89">
        <f>IFERROR(D41*'Input Data'!D80*VLOOKUP(D$54,'Energy Heat Value Conversion'!$A:$E,5,FALSE),0)</f>
        <v>0</v>
      </c>
      <c r="E89">
        <f>IFERROR(E41*'Input Data'!E80*VLOOKUP(E$54,'Energy Heat Value Conversion'!$A:$E,5,FALSE),0)</f>
        <v>0</v>
      </c>
      <c r="F89">
        <f>IFERROR(F41*'Input Data'!F80*VLOOKUP(F$54,'Energy Heat Value Conversion'!$A:$E,5,FALSE),0)</f>
        <v>0</v>
      </c>
      <c r="G89">
        <f>IFERROR(G41*'Input Data'!G80*VLOOKUP(G$54,'Energy Heat Value Conversion'!$A:$E,5,FALSE),0)</f>
        <v>0</v>
      </c>
      <c r="H89">
        <f>IFERROR(H41*'Input Data'!H80*VLOOKUP(H$54,'Energy Heat Value Conversion'!$A:$E,5,FALSE),0)</f>
        <v>0</v>
      </c>
      <c r="I89">
        <f>IFERROR(I41*'Input Data'!I80*VLOOKUP(I$54,'Energy Heat Value Conversion'!$A:$E,5,FALSE),0)</f>
        <v>0</v>
      </c>
      <c r="J89">
        <f>IFERROR(J41*'Input Data'!J80*VLOOKUP(J$54,'Energy Heat Value Conversion'!$A:$E,5,FALSE),0)</f>
        <v>57945253561.4645</v>
      </c>
      <c r="K89">
        <f>IFERROR(K41*'Input Data'!K80*VLOOKUP(K$54,'Energy Heat Value Conversion'!$A:$E,5,FALSE),0)</f>
        <v>0</v>
      </c>
      <c r="L89">
        <f>IFERROR(L41*'Input Data'!L80*VLOOKUP(L$54,'Energy Heat Value Conversion'!$A:$E,5,FALSE),0)</f>
        <v>0</v>
      </c>
      <c r="M89">
        <f>IFERROR(M41*'Input Data'!M80*VLOOKUP(M$54,'Energy Heat Value Conversion'!$A:$E,5,FALSE),0)</f>
        <v>0</v>
      </c>
      <c r="N89">
        <f>IFERROR(N41*'Input Data'!N80*VLOOKUP(N$54,'Energy Heat Value Conversion'!$A:$E,5,FALSE),0)</f>
        <v>0</v>
      </c>
      <c r="O89">
        <f>IFERROR(O41*'Input Data'!O80*VLOOKUP(O$54,'Energy Heat Value Conversion'!$A:$E,5,FALSE),0)</f>
        <v>0</v>
      </c>
      <c r="P89">
        <f>IFERROR(P41*'Input Data'!P80*VLOOKUP(P$54,'Energy Heat Value Conversion'!$A:$E,5,FALSE),0)</f>
        <v>0</v>
      </c>
      <c r="Q89">
        <f>IFERROR(Q41*'Input Data'!Q80*VLOOKUP(Q$54,'Energy Heat Value Conversion'!$A:$E,5,FALSE),0)</f>
        <v>5024323405.1466751</v>
      </c>
      <c r="R89">
        <f>IFERROR(R41*'Input Data'!R80*VLOOKUP(R$54,'Energy Heat Value Conversion'!$A:$E,5,FALSE),0)</f>
        <v>101489229746.04195</v>
      </c>
      <c r="S89">
        <f>IFERROR(S41*'Input Data'!S80*VLOOKUP(S$54,'Energy Heat Value Conversion'!$A:$E,5,FALSE),0)</f>
        <v>72384983850.810593</v>
      </c>
      <c r="T89">
        <f>IFERROR(T41*'Input Data'!T80*VLOOKUP(T$54,'Energy Heat Value Conversion'!$A:$E,5,FALSE),0)</f>
        <v>31652110218.888145</v>
      </c>
      <c r="U89">
        <f>IFERROR(U41*'Input Data'!U80*VLOOKUP(U$54,'Energy Heat Value Conversion'!$A:$E,5,FALSE),0)</f>
        <v>0</v>
      </c>
      <c r="V89">
        <f>IFERROR(V41*'Input Data'!V80*VLOOKUP(V$54,'Energy Heat Value Conversion'!$A:$E,5,FALSE),0)</f>
        <v>23394349193.500111</v>
      </c>
      <c r="W89">
        <f>IFERROR(W41*'Input Data'!W80*VLOOKUP(W$54,'Energy Heat Value Conversion'!$A:$E,5,FALSE),0)</f>
        <v>21013388676.298466</v>
      </c>
      <c r="X89">
        <f>IFERROR(X41*'Input Data'!X80*VLOOKUP(X$54,'Energy Heat Value Conversion'!$A:$E,5,FALSE),0)</f>
        <v>5171484618.3529367</v>
      </c>
      <c r="Y89">
        <f>IFERROR(Y41*'Input Data'!Y80*VLOOKUP(Y$54,'Energy Heat Value Conversion'!$A:$E,5,FALSE),0)</f>
        <v>0</v>
      </c>
      <c r="Z89">
        <f>IFERROR(Z41*'Input Data'!Z80*VLOOKUP(Z$54,'Energy Heat Value Conversion'!$A:$E,5,FALSE),0)</f>
        <v>0</v>
      </c>
      <c r="AA89">
        <f>IFERROR(AA41*'Input Data'!AA80*VLOOKUP(AA$54,'Energy Heat Value Conversion'!$A:$E,5,FALSE),0)</f>
        <v>0</v>
      </c>
      <c r="AB89">
        <f>IFERROR(AB41*'Input Data'!AB80*VLOOKUP(AB$54,'Energy Heat Value Conversion'!$A:$E,5,FALSE),0)</f>
        <v>0</v>
      </c>
      <c r="AC89">
        <f>IFERROR(AC41*'Input Data'!AC80*VLOOKUP(AC$54,'Energy Heat Value Conversion'!$A:$E,5,FALSE),0)</f>
        <v>0</v>
      </c>
      <c r="AD89">
        <f>IFERROR(AD41*'Input Data'!AD80*VLOOKUP(AD$54,'Energy Heat Value Conversion'!$A:$E,5,FALSE),0)</f>
        <v>347344048634.06415</v>
      </c>
      <c r="AE89">
        <f>IFERROR(AE41*'Input Data'!AE80*VLOOKUP(AE$54,'Energy Heat Value Conversion'!$A:$E,5,FALSE),0)</f>
        <v>704595793347.7583</v>
      </c>
      <c r="AF89">
        <f>IFERROR(AF41*'Input Data'!AF80*VLOOKUP(AF$54,'Energy Heat Value Conversion'!$A:$E,5,FALSE),0)</f>
        <v>0</v>
      </c>
      <c r="AG89">
        <f>IFERROR(AG41*'Input Data'!AG80*VLOOKUP(AG$54,'Energy Heat Value Conversion'!$A:$E,5,FALSE),0)</f>
        <v>0</v>
      </c>
      <c r="AH89">
        <f>IFERROR(AH41*'Input Data'!AH80*VLOOKUP(AH$54,'Energy Heat Value Conversion'!$A:$E,5,FALSE),0)</f>
        <v>0</v>
      </c>
    </row>
    <row r="90" spans="1:48" x14ac:dyDescent="0.2">
      <c r="A90" s="206" t="str">
        <f>IFERROR(VLOOKUP(B90,'Sector Code Switch'!F:H,3,FALSE),"")</f>
        <v>appliances and electrical equipment 27</v>
      </c>
      <c r="B90" s="138" t="s">
        <v>33</v>
      </c>
      <c r="C90">
        <f>IFERROR(C42*'Input Data'!C81*VLOOKUP(C$54,'Energy Heat Value Conversion'!$A:$E,5,FALSE),0)</f>
        <v>0</v>
      </c>
      <c r="D90">
        <f>IFERROR(D42*'Input Data'!D81*VLOOKUP(D$54,'Energy Heat Value Conversion'!$A:$E,5,FALSE),0)</f>
        <v>0</v>
      </c>
      <c r="E90">
        <f>IFERROR(E42*'Input Data'!E81*VLOOKUP(E$54,'Energy Heat Value Conversion'!$A:$E,5,FALSE),0)</f>
        <v>0</v>
      </c>
      <c r="F90">
        <f>IFERROR(F42*'Input Data'!F81*VLOOKUP(F$54,'Energy Heat Value Conversion'!$A:$E,5,FALSE),0)</f>
        <v>0</v>
      </c>
      <c r="G90">
        <f>IFERROR(G42*'Input Data'!G81*VLOOKUP(G$54,'Energy Heat Value Conversion'!$A:$E,5,FALSE),0)</f>
        <v>0</v>
      </c>
      <c r="H90">
        <f>IFERROR(H42*'Input Data'!H81*VLOOKUP(H$54,'Energy Heat Value Conversion'!$A:$E,5,FALSE),0)</f>
        <v>0</v>
      </c>
      <c r="I90">
        <f>IFERROR(I42*'Input Data'!I81*VLOOKUP(I$54,'Energy Heat Value Conversion'!$A:$E,5,FALSE),0)</f>
        <v>0</v>
      </c>
      <c r="J90">
        <f>IFERROR(J42*'Input Data'!J81*VLOOKUP(J$54,'Energy Heat Value Conversion'!$A:$E,5,FALSE),0)</f>
        <v>0</v>
      </c>
      <c r="K90">
        <f>IFERROR(K42*'Input Data'!K81*VLOOKUP(K$54,'Energy Heat Value Conversion'!$A:$E,5,FALSE),0)</f>
        <v>0</v>
      </c>
      <c r="L90">
        <f>IFERROR(L42*'Input Data'!L81*VLOOKUP(L$54,'Energy Heat Value Conversion'!$A:$E,5,FALSE),0)</f>
        <v>0</v>
      </c>
      <c r="M90">
        <f>IFERROR(M42*'Input Data'!M81*VLOOKUP(M$54,'Energy Heat Value Conversion'!$A:$E,5,FALSE),0)</f>
        <v>0</v>
      </c>
      <c r="N90">
        <f>IFERROR(N42*'Input Data'!N81*VLOOKUP(N$54,'Energy Heat Value Conversion'!$A:$E,5,FALSE),0)</f>
        <v>0</v>
      </c>
      <c r="O90">
        <f>IFERROR(O42*'Input Data'!O81*VLOOKUP(O$54,'Energy Heat Value Conversion'!$A:$E,5,FALSE),0)</f>
        <v>0</v>
      </c>
      <c r="P90">
        <f>IFERROR(P42*'Input Data'!P81*VLOOKUP(P$54,'Energy Heat Value Conversion'!$A:$E,5,FALSE),0)</f>
        <v>0</v>
      </c>
      <c r="Q90">
        <f>IFERROR(Q42*'Input Data'!Q81*VLOOKUP(Q$54,'Energy Heat Value Conversion'!$A:$E,5,FALSE),0)</f>
        <v>19021977172.252724</v>
      </c>
      <c r="R90">
        <f>IFERROR(R42*'Input Data'!R81*VLOOKUP(R$54,'Energy Heat Value Conversion'!$A:$E,5,FALSE),0)</f>
        <v>9368236591.9423313</v>
      </c>
      <c r="S90">
        <f>IFERROR(S42*'Input Data'!S81*VLOOKUP(S$54,'Energy Heat Value Conversion'!$A:$E,5,FALSE),0)</f>
        <v>61894406481.127899</v>
      </c>
      <c r="T90">
        <f>IFERROR(T42*'Input Data'!T81*VLOOKUP(T$54,'Energy Heat Value Conversion'!$A:$E,5,FALSE),0)</f>
        <v>38434705265.792747</v>
      </c>
      <c r="U90">
        <f>IFERROR(U42*'Input Data'!U81*VLOOKUP(U$54,'Energy Heat Value Conversion'!$A:$E,5,FALSE),0)</f>
        <v>0</v>
      </c>
      <c r="V90">
        <f>IFERROR(V42*'Input Data'!V81*VLOOKUP(V$54,'Energy Heat Value Conversion'!$A:$E,5,FALSE),0)</f>
        <v>130045058752.10355</v>
      </c>
      <c r="W90">
        <f>IFERROR(W42*'Input Data'!W81*VLOOKUP(W$54,'Energy Heat Value Conversion'!$A:$E,5,FALSE),0)</f>
        <v>13372156430.371754</v>
      </c>
      <c r="X90">
        <f>IFERROR(X42*'Input Data'!X81*VLOOKUP(X$54,'Energy Heat Value Conversion'!$A:$E,5,FALSE),0)</f>
        <v>15514453855.058811</v>
      </c>
      <c r="Y90">
        <f>IFERROR(Y42*'Input Data'!Y81*VLOOKUP(Y$54,'Energy Heat Value Conversion'!$A:$E,5,FALSE),0)</f>
        <v>5010163628.223897</v>
      </c>
      <c r="Z90">
        <f>IFERROR(Z42*'Input Data'!Z81*VLOOKUP(Z$54,'Energy Heat Value Conversion'!$A:$E,5,FALSE),0)</f>
        <v>0</v>
      </c>
      <c r="AA90">
        <f>IFERROR(AA42*'Input Data'!AA81*VLOOKUP(AA$54,'Energy Heat Value Conversion'!$A:$E,5,FALSE),0)</f>
        <v>0</v>
      </c>
      <c r="AB90">
        <f>IFERROR(AB42*'Input Data'!AB81*VLOOKUP(AB$54,'Energy Heat Value Conversion'!$A:$E,5,FALSE),0)</f>
        <v>0</v>
      </c>
      <c r="AC90">
        <f>IFERROR(AC42*'Input Data'!AC81*VLOOKUP(AC$54,'Energy Heat Value Conversion'!$A:$E,5,FALSE),0)</f>
        <v>0</v>
      </c>
      <c r="AD90">
        <f>IFERROR(AD42*'Input Data'!AD81*VLOOKUP(AD$54,'Energy Heat Value Conversion'!$A:$E,5,FALSE),0)</f>
        <v>239451608677.59125</v>
      </c>
      <c r="AE90">
        <f>IFERROR(AE42*'Input Data'!AE81*VLOOKUP(AE$54,'Energy Heat Value Conversion'!$A:$E,5,FALSE),0)</f>
        <v>485083488585.0965</v>
      </c>
      <c r="AF90">
        <f>IFERROR(AF42*'Input Data'!AF81*VLOOKUP(AF$54,'Energy Heat Value Conversion'!$A:$E,5,FALSE),0)</f>
        <v>0</v>
      </c>
      <c r="AG90">
        <f>IFERROR(AG42*'Input Data'!AG81*VLOOKUP(AG$54,'Energy Heat Value Conversion'!$A:$E,5,FALSE),0)</f>
        <v>0</v>
      </c>
      <c r="AH90">
        <f>IFERROR(AH42*'Input Data'!AH81*VLOOKUP(AH$54,'Energy Heat Value Conversion'!$A:$E,5,FALSE),0)</f>
        <v>0</v>
      </c>
      <c r="AJ90" s="41" t="s">
        <v>619</v>
      </c>
    </row>
    <row r="91" spans="1:48" x14ac:dyDescent="0.2">
      <c r="A91" s="206" t="str">
        <f>IFERROR(VLOOKUP(B91,'Sector Code Switch'!F:H,3,FALSE),"")</f>
        <v>computers and electronics 26</v>
      </c>
      <c r="B91" s="138" t="s">
        <v>34</v>
      </c>
      <c r="C91">
        <f>IFERROR(C43*'Input Data'!C82*VLOOKUP(C$54,'Energy Heat Value Conversion'!$A:$E,5,FALSE),0)</f>
        <v>0</v>
      </c>
      <c r="D91">
        <f>IFERROR(D43*'Input Data'!D82*VLOOKUP(D$54,'Energy Heat Value Conversion'!$A:$E,5,FALSE),0)</f>
        <v>0</v>
      </c>
      <c r="E91">
        <f>IFERROR(E43*'Input Data'!E82*VLOOKUP(E$54,'Energy Heat Value Conversion'!$A:$E,5,FALSE),0)</f>
        <v>0</v>
      </c>
      <c r="F91">
        <f>IFERROR(F43*'Input Data'!F82*VLOOKUP(F$54,'Energy Heat Value Conversion'!$A:$E,5,FALSE),0)</f>
        <v>0</v>
      </c>
      <c r="G91">
        <f>IFERROR(G43*'Input Data'!G82*VLOOKUP(G$54,'Energy Heat Value Conversion'!$A:$E,5,FALSE),0)</f>
        <v>0</v>
      </c>
      <c r="H91">
        <f>IFERROR(H43*'Input Data'!H82*VLOOKUP(H$54,'Energy Heat Value Conversion'!$A:$E,5,FALSE),0)</f>
        <v>0</v>
      </c>
      <c r="I91">
        <f>IFERROR(I43*'Input Data'!I82*VLOOKUP(I$54,'Energy Heat Value Conversion'!$A:$E,5,FALSE),0)</f>
        <v>0</v>
      </c>
      <c r="J91">
        <f>IFERROR(J43*'Input Data'!J82*VLOOKUP(J$54,'Energy Heat Value Conversion'!$A:$E,5,FALSE),0)</f>
        <v>12071927825.305105</v>
      </c>
      <c r="K91">
        <f>IFERROR(K43*'Input Data'!K82*VLOOKUP(K$54,'Energy Heat Value Conversion'!$A:$E,5,FALSE),0)</f>
        <v>0</v>
      </c>
      <c r="L91">
        <f>IFERROR(L43*'Input Data'!L82*VLOOKUP(L$54,'Energy Heat Value Conversion'!$A:$E,5,FALSE),0)</f>
        <v>0</v>
      </c>
      <c r="M91">
        <f>IFERROR(M43*'Input Data'!M82*VLOOKUP(M$54,'Energy Heat Value Conversion'!$A:$E,5,FALSE),0)</f>
        <v>0</v>
      </c>
      <c r="N91">
        <f>IFERROR(N43*'Input Data'!N82*VLOOKUP(N$54,'Energy Heat Value Conversion'!$A:$E,5,FALSE),0)</f>
        <v>0</v>
      </c>
      <c r="O91">
        <f>IFERROR(O43*'Input Data'!O82*VLOOKUP(O$54,'Energy Heat Value Conversion'!$A:$E,5,FALSE),0)</f>
        <v>0</v>
      </c>
      <c r="P91">
        <f>IFERROR(P43*'Input Data'!P82*VLOOKUP(P$54,'Energy Heat Value Conversion'!$A:$E,5,FALSE),0)</f>
        <v>0</v>
      </c>
      <c r="Q91">
        <f>IFERROR(Q43*'Input Data'!Q82*VLOOKUP(Q$54,'Energy Heat Value Conversion'!$A:$E,5,FALSE),0)</f>
        <v>11661621482.794313</v>
      </c>
      <c r="R91">
        <f>IFERROR(R43*'Input Data'!R82*VLOOKUP(R$54,'Energy Heat Value Conversion'!$A:$E,5,FALSE),0)</f>
        <v>1561372765.3237221</v>
      </c>
      <c r="S91">
        <f>IFERROR(S43*'Input Data'!S82*VLOOKUP(S$54,'Energy Heat Value Conversion'!$A:$E,5,FALSE),0)</f>
        <v>33569847582.984623</v>
      </c>
      <c r="T91">
        <f>IFERROR(T43*'Input Data'!T82*VLOOKUP(T$54,'Energy Heat Value Conversion'!$A:$E,5,FALSE),0)</f>
        <v>8397498629.5009365</v>
      </c>
      <c r="U91">
        <f>IFERROR(U43*'Input Data'!U82*VLOOKUP(U$54,'Energy Heat Value Conversion'!$A:$E,5,FALSE),0)</f>
        <v>0</v>
      </c>
      <c r="V91">
        <f>IFERROR(V43*'Input Data'!V82*VLOOKUP(V$54,'Energy Heat Value Conversion'!$A:$E,5,FALSE),0)</f>
        <v>22018211005.647163</v>
      </c>
      <c r="W91">
        <f>IFERROR(W43*'Input Data'!W82*VLOOKUP(W$54,'Energy Heat Value Conversion'!$A:$E,5,FALSE),0)</f>
        <v>955154030.74083948</v>
      </c>
      <c r="X91">
        <f>IFERROR(X43*'Input Data'!X82*VLOOKUP(X$54,'Energy Heat Value Conversion'!$A:$E,5,FALSE),0)</f>
        <v>5171484618.3529367</v>
      </c>
      <c r="Y91">
        <f>IFERROR(Y43*'Input Data'!Y82*VLOOKUP(Y$54,'Energy Heat Value Conversion'!$A:$E,5,FALSE),0)</f>
        <v>0</v>
      </c>
      <c r="Z91">
        <f>IFERROR(Z43*'Input Data'!Z82*VLOOKUP(Z$54,'Energy Heat Value Conversion'!$A:$E,5,FALSE),0)</f>
        <v>0</v>
      </c>
      <c r="AA91">
        <f>IFERROR(AA43*'Input Data'!AA82*VLOOKUP(AA$54,'Energy Heat Value Conversion'!$A:$E,5,FALSE),0)</f>
        <v>0</v>
      </c>
      <c r="AB91">
        <f>IFERROR(AB43*'Input Data'!AB82*VLOOKUP(AB$54,'Energy Heat Value Conversion'!$A:$E,5,FALSE),0)</f>
        <v>0</v>
      </c>
      <c r="AC91">
        <f>IFERROR(AC43*'Input Data'!AC82*VLOOKUP(AC$54,'Energy Heat Value Conversion'!$A:$E,5,FALSE),0)</f>
        <v>0</v>
      </c>
      <c r="AD91">
        <f>IFERROR(AD43*'Input Data'!AD82*VLOOKUP(AD$54,'Energy Heat Value Conversion'!$A:$E,5,FALSE),0)</f>
        <v>868708161714.05212</v>
      </c>
      <c r="AE91">
        <f>IFERROR(AE43*'Input Data'!AE82*VLOOKUP(AE$54,'Energy Heat Value Conversion'!$A:$E,5,FALSE),0)</f>
        <v>626909448715.12866</v>
      </c>
      <c r="AF91">
        <f>IFERROR(AF43*'Input Data'!AF82*VLOOKUP(AF$54,'Energy Heat Value Conversion'!$A:$E,5,FALSE),0)</f>
        <v>0</v>
      </c>
      <c r="AG91">
        <f>IFERROR(AG43*'Input Data'!AG82*VLOOKUP(AG$54,'Energy Heat Value Conversion'!$A:$E,5,FALSE),0)</f>
        <v>0</v>
      </c>
      <c r="AH91">
        <f>IFERROR(AH43*'Input Data'!AH82*VLOOKUP(AH$54,'Energy Heat Value Conversion'!$A:$E,5,FALSE),0)</f>
        <v>0</v>
      </c>
      <c r="AK91" t="s">
        <v>576</v>
      </c>
      <c r="AL91" t="s">
        <v>577</v>
      </c>
      <c r="AM91" t="s">
        <v>578</v>
      </c>
      <c r="AN91" t="s">
        <v>579</v>
      </c>
      <c r="AO91" t="s">
        <v>580</v>
      </c>
      <c r="AP91" t="s">
        <v>578</v>
      </c>
      <c r="AQ91" t="s">
        <v>618</v>
      </c>
      <c r="AR91" t="s">
        <v>581</v>
      </c>
      <c r="AS91" s="191" t="s">
        <v>583</v>
      </c>
      <c r="AV91" t="s">
        <v>582</v>
      </c>
    </row>
    <row r="92" spans="1:48" x14ac:dyDescent="0.2">
      <c r="A92" s="206" t="str">
        <f>IFERROR(VLOOKUP(B92,'Sector Code Switch'!F:H,3,FALSE),"")</f>
        <v>computers and electronics 26</v>
      </c>
      <c r="B92" s="138" t="s">
        <v>35</v>
      </c>
      <c r="C92">
        <f>IFERROR(C44*'Input Data'!C83*VLOOKUP(C$54,'Energy Heat Value Conversion'!$A:$E,5,FALSE),0)</f>
        <v>0</v>
      </c>
      <c r="D92">
        <f>IFERROR(D44*'Input Data'!D83*VLOOKUP(D$54,'Energy Heat Value Conversion'!$A:$E,5,FALSE),0)</f>
        <v>0</v>
      </c>
      <c r="E92">
        <f>IFERROR(E44*'Input Data'!E83*VLOOKUP(E$54,'Energy Heat Value Conversion'!$A:$E,5,FALSE),0)</f>
        <v>0</v>
      </c>
      <c r="F92">
        <f>IFERROR(F44*'Input Data'!F83*VLOOKUP(F$54,'Energy Heat Value Conversion'!$A:$E,5,FALSE),0)</f>
        <v>0</v>
      </c>
      <c r="G92">
        <f>IFERROR(G44*'Input Data'!G83*VLOOKUP(G$54,'Energy Heat Value Conversion'!$A:$E,5,FALSE),0)</f>
        <v>0</v>
      </c>
      <c r="H92">
        <f>IFERROR(H44*'Input Data'!H83*VLOOKUP(H$54,'Energy Heat Value Conversion'!$A:$E,5,FALSE),0)</f>
        <v>0</v>
      </c>
      <c r="I92">
        <f>IFERROR(I44*'Input Data'!I83*VLOOKUP(I$54,'Energy Heat Value Conversion'!$A:$E,5,FALSE),0)</f>
        <v>0</v>
      </c>
      <c r="J92">
        <f>IFERROR(J44*'Input Data'!J83*VLOOKUP(J$54,'Energy Heat Value Conversion'!$A:$E,5,FALSE),0)</f>
        <v>0</v>
      </c>
      <c r="K92">
        <f>IFERROR(K44*'Input Data'!K83*VLOOKUP(K$54,'Energy Heat Value Conversion'!$A:$E,5,FALSE),0)</f>
        <v>0</v>
      </c>
      <c r="L92">
        <f>IFERROR(L44*'Input Data'!L83*VLOOKUP(L$54,'Energy Heat Value Conversion'!$A:$E,5,FALSE),0)</f>
        <v>0</v>
      </c>
      <c r="M92">
        <f>IFERROR(M44*'Input Data'!M83*VLOOKUP(M$54,'Energy Heat Value Conversion'!$A:$E,5,FALSE),0)</f>
        <v>0</v>
      </c>
      <c r="N92">
        <f>IFERROR(N44*'Input Data'!N83*VLOOKUP(N$54,'Energy Heat Value Conversion'!$A:$E,5,FALSE),0)</f>
        <v>0</v>
      </c>
      <c r="O92">
        <f>IFERROR(O44*'Input Data'!O83*VLOOKUP(O$54,'Energy Heat Value Conversion'!$A:$E,5,FALSE),0)</f>
        <v>0</v>
      </c>
      <c r="P92">
        <f>IFERROR(P44*'Input Data'!P83*VLOOKUP(P$54,'Energy Heat Value Conversion'!$A:$E,5,FALSE),0)</f>
        <v>0</v>
      </c>
      <c r="Q92">
        <f>IFERROR(Q44*'Input Data'!Q83*VLOOKUP(Q$54,'Energy Heat Value Conversion'!$A:$E,5,FALSE),0)</f>
        <v>4913083772.5604019</v>
      </c>
      <c r="R92">
        <f>IFERROR(R44*'Input Data'!R83*VLOOKUP(R$54,'Energy Heat Value Conversion'!$A:$E,5,FALSE),0)</f>
        <v>3122745530.6474442</v>
      </c>
      <c r="S92">
        <f>IFERROR(S44*'Input Data'!S83*VLOOKUP(S$54,'Energy Heat Value Conversion'!$A:$E,5,FALSE),0)</f>
        <v>6675821962.5253506</v>
      </c>
      <c r="T92">
        <f>IFERROR(T44*'Input Data'!T83*VLOOKUP(T$54,'Energy Heat Value Conversion'!$A:$E,5,FALSE),0)</f>
        <v>2260865015.6348677</v>
      </c>
      <c r="U92">
        <f>IFERROR(U44*'Input Data'!U83*VLOOKUP(U$54,'Energy Heat Value Conversion'!$A:$E,5,FALSE),0)</f>
        <v>0</v>
      </c>
      <c r="V92">
        <f>IFERROR(V44*'Input Data'!V83*VLOOKUP(V$54,'Energy Heat Value Conversion'!$A:$E,5,FALSE),0)</f>
        <v>5504552751.4117908</v>
      </c>
      <c r="W92">
        <f>IFERROR(W44*'Input Data'!W83*VLOOKUP(W$54,'Energy Heat Value Conversion'!$A:$E,5,FALSE),0)</f>
        <v>5730924184.4450359</v>
      </c>
      <c r="X92">
        <f>IFERROR(X44*'Input Data'!X83*VLOOKUP(X$54,'Energy Heat Value Conversion'!$A:$E,5,FALSE),0)</f>
        <v>0</v>
      </c>
      <c r="Y92">
        <f>IFERROR(Y44*'Input Data'!Y83*VLOOKUP(Y$54,'Energy Heat Value Conversion'!$A:$E,5,FALSE),0)</f>
        <v>0</v>
      </c>
      <c r="Z92">
        <f>IFERROR(Z44*'Input Data'!Z83*VLOOKUP(Z$54,'Energy Heat Value Conversion'!$A:$E,5,FALSE),0)</f>
        <v>0</v>
      </c>
      <c r="AA92">
        <f>IFERROR(AA44*'Input Data'!AA83*VLOOKUP(AA$54,'Energy Heat Value Conversion'!$A:$E,5,FALSE),0)</f>
        <v>0</v>
      </c>
      <c r="AB92">
        <f>IFERROR(AB44*'Input Data'!AB83*VLOOKUP(AB$54,'Energy Heat Value Conversion'!$A:$E,5,FALSE),0)</f>
        <v>0</v>
      </c>
      <c r="AC92">
        <f>IFERROR(AC44*'Input Data'!AC83*VLOOKUP(AC$54,'Energy Heat Value Conversion'!$A:$E,5,FALSE),0)</f>
        <v>0</v>
      </c>
      <c r="AD92">
        <f>IFERROR(AD44*'Input Data'!AD83*VLOOKUP(AD$54,'Energy Heat Value Conversion'!$A:$E,5,FALSE),0)</f>
        <v>36196173404.752174</v>
      </c>
      <c r="AE92">
        <f>IFERROR(AE44*'Input Data'!AE83*VLOOKUP(AE$54,'Energy Heat Value Conversion'!$A:$E,5,FALSE),0)</f>
        <v>14984341206.720749</v>
      </c>
      <c r="AF92">
        <f>IFERROR(AF44*'Input Data'!AF83*VLOOKUP(AF$54,'Energy Heat Value Conversion'!$A:$E,5,FALSE),0)</f>
        <v>0</v>
      </c>
      <c r="AG92">
        <f>IFERROR(AG44*'Input Data'!AG83*VLOOKUP(AG$54,'Energy Heat Value Conversion'!$A:$E,5,FALSE),0)</f>
        <v>0</v>
      </c>
      <c r="AH92">
        <f>IFERROR(AH44*'Input Data'!AH83*VLOOKUP(AH$54,'Energy Heat Value Conversion'!$A:$E,5,FALSE),0)</f>
        <v>0</v>
      </c>
      <c r="AJ92" s="165" t="s">
        <v>462</v>
      </c>
      <c r="AK92" s="147">
        <v>1863.57</v>
      </c>
      <c r="AL92" s="189">
        <v>127.15</v>
      </c>
      <c r="AM92" s="191">
        <f>AL92/AK92</f>
        <v>6.8229258895560682E-2</v>
      </c>
      <c r="AV92" s="203">
        <f>AM92</f>
        <v>6.8229258895560682E-2</v>
      </c>
    </row>
    <row r="93" spans="1:48" x14ac:dyDescent="0.2">
      <c r="A93" s="206" t="str">
        <f>IFERROR(VLOOKUP(B93,'Sector Code Switch'!F:H,3,FALSE),"")</f>
        <v>other machinery 28</v>
      </c>
      <c r="B93" s="138" t="s">
        <v>36</v>
      </c>
      <c r="C93">
        <f>IFERROR(C45*'Input Data'!C84*VLOOKUP(C$54,'Energy Heat Value Conversion'!$A:$E,5,FALSE),0)</f>
        <v>0</v>
      </c>
      <c r="D93">
        <f>IFERROR(D45*'Input Data'!D84*VLOOKUP(D$54,'Energy Heat Value Conversion'!$A:$E,5,FALSE),0)</f>
        <v>0</v>
      </c>
      <c r="E93">
        <f>IFERROR(E45*'Input Data'!E84*VLOOKUP(E$54,'Energy Heat Value Conversion'!$A:$E,5,FALSE),0)</f>
        <v>0</v>
      </c>
      <c r="F93">
        <f>IFERROR(F45*'Input Data'!F84*VLOOKUP(F$54,'Energy Heat Value Conversion'!$A:$E,5,FALSE),0)</f>
        <v>0</v>
      </c>
      <c r="G93">
        <f>IFERROR(G45*'Input Data'!G84*VLOOKUP(G$54,'Energy Heat Value Conversion'!$A:$E,5,FALSE),0)</f>
        <v>0</v>
      </c>
      <c r="H93">
        <f>IFERROR(H45*'Input Data'!H84*VLOOKUP(H$54,'Energy Heat Value Conversion'!$A:$E,5,FALSE),0)</f>
        <v>0</v>
      </c>
      <c r="I93">
        <f>IFERROR(I45*'Input Data'!I84*VLOOKUP(I$54,'Energy Heat Value Conversion'!$A:$E,5,FALSE),0)</f>
        <v>0</v>
      </c>
      <c r="J93">
        <f>IFERROR(J45*'Input Data'!J84*VLOOKUP(J$54,'Energy Heat Value Conversion'!$A:$E,5,FALSE),0)</f>
        <v>0</v>
      </c>
      <c r="K93">
        <f>IFERROR(K45*'Input Data'!K84*VLOOKUP(K$54,'Energy Heat Value Conversion'!$A:$E,5,FALSE),0)</f>
        <v>0</v>
      </c>
      <c r="L93">
        <f>IFERROR(L45*'Input Data'!L84*VLOOKUP(L$54,'Energy Heat Value Conversion'!$A:$E,5,FALSE),0)</f>
        <v>0</v>
      </c>
      <c r="M93">
        <f>IFERROR(M45*'Input Data'!M84*VLOOKUP(M$54,'Energy Heat Value Conversion'!$A:$E,5,FALSE),0)</f>
        <v>0</v>
      </c>
      <c r="N93">
        <f>IFERROR(N45*'Input Data'!N84*VLOOKUP(N$54,'Energy Heat Value Conversion'!$A:$E,5,FALSE),0)</f>
        <v>0</v>
      </c>
      <c r="O93">
        <f>IFERROR(O45*'Input Data'!O84*VLOOKUP(O$54,'Energy Heat Value Conversion'!$A:$E,5,FALSE),0)</f>
        <v>0</v>
      </c>
      <c r="P93">
        <f>IFERROR(P45*'Input Data'!P84*VLOOKUP(P$54,'Energy Heat Value Conversion'!$A:$E,5,FALSE),0)</f>
        <v>0</v>
      </c>
      <c r="Q93">
        <f>IFERROR(Q45*'Input Data'!Q84*VLOOKUP(Q$54,'Energy Heat Value Conversion'!$A:$E,5,FALSE),0)</f>
        <v>834297244.39704943</v>
      </c>
      <c r="R93">
        <f>IFERROR(R45*'Input Data'!R84*VLOOKUP(R$54,'Energy Heat Value Conversion'!$A:$E,5,FALSE),0)</f>
        <v>7026177443.956749</v>
      </c>
      <c r="S93">
        <f>IFERROR(S45*'Input Data'!S84*VLOOKUP(S$54,'Energy Heat Value Conversion'!$A:$E,5,FALSE),0)</f>
        <v>7915617469.8514872</v>
      </c>
      <c r="T93">
        <f>IFERROR(T45*'Input Data'!T84*VLOOKUP(T$54,'Energy Heat Value Conversion'!$A:$E,5,FALSE),0)</f>
        <v>0</v>
      </c>
      <c r="U93">
        <f>IFERROR(U45*'Input Data'!U84*VLOOKUP(U$54,'Energy Heat Value Conversion'!$A:$E,5,FALSE),0)</f>
        <v>0</v>
      </c>
      <c r="V93">
        <f>IFERROR(V45*'Input Data'!V84*VLOOKUP(V$54,'Energy Heat Value Conversion'!$A:$E,5,FALSE),0)</f>
        <v>688069093.92647386</v>
      </c>
      <c r="W93">
        <f>IFERROR(W45*'Input Data'!W84*VLOOKUP(W$54,'Energy Heat Value Conversion'!$A:$E,5,FALSE),0)</f>
        <v>6686078215.1858768</v>
      </c>
      <c r="X93">
        <f>IFERROR(X45*'Input Data'!X84*VLOOKUP(X$54,'Energy Heat Value Conversion'!$A:$E,5,FALSE),0)</f>
        <v>0</v>
      </c>
      <c r="Y93">
        <f>IFERROR(Y45*'Input Data'!Y84*VLOOKUP(Y$54,'Energy Heat Value Conversion'!$A:$E,5,FALSE),0)</f>
        <v>0</v>
      </c>
      <c r="Z93">
        <f>IFERROR(Z45*'Input Data'!Z84*VLOOKUP(Z$54,'Energy Heat Value Conversion'!$A:$E,5,FALSE),0)</f>
        <v>0</v>
      </c>
      <c r="AA93">
        <f>IFERROR(AA45*'Input Data'!AA84*VLOOKUP(AA$54,'Energy Heat Value Conversion'!$A:$E,5,FALSE),0)</f>
        <v>0</v>
      </c>
      <c r="AB93">
        <f>IFERROR(AB45*'Input Data'!AB84*VLOOKUP(AB$54,'Energy Heat Value Conversion'!$A:$E,5,FALSE),0)</f>
        <v>0</v>
      </c>
      <c r="AC93">
        <f>IFERROR(AC45*'Input Data'!AC84*VLOOKUP(AC$54,'Energy Heat Value Conversion'!$A:$E,5,FALSE),0)</f>
        <v>0</v>
      </c>
      <c r="AD93">
        <f>IFERROR(AD45*'Input Data'!AD84*VLOOKUP(AD$54,'Energy Heat Value Conversion'!$A:$E,5,FALSE),0)</f>
        <v>3480401288.918478</v>
      </c>
      <c r="AE93">
        <f>IFERROR(AE45*'Input Data'!AE84*VLOOKUP(AE$54,'Energy Heat Value Conversion'!$A:$E,5,FALSE),0)</f>
        <v>165048924361.85031</v>
      </c>
      <c r="AF93">
        <f>IFERROR(AF45*'Input Data'!AF84*VLOOKUP(AF$54,'Energy Heat Value Conversion'!$A:$E,5,FALSE),0)</f>
        <v>0</v>
      </c>
      <c r="AG93">
        <f>IFERROR(AG45*'Input Data'!AG84*VLOOKUP(AG$54,'Energy Heat Value Conversion'!$A:$E,5,FALSE),0)</f>
        <v>0</v>
      </c>
      <c r="AH93">
        <f>IFERROR(AH45*'Input Data'!AH84*VLOOKUP(AH$54,'Energy Heat Value Conversion'!$A:$E,5,FALSE),0)</f>
        <v>0</v>
      </c>
      <c r="AJ93" s="165" t="s">
        <v>436</v>
      </c>
      <c r="AK93" s="147">
        <v>879.58</v>
      </c>
      <c r="AL93" s="189">
        <v>20.75</v>
      </c>
      <c r="AM93" s="191">
        <f>AL93/AK93</f>
        <v>2.3590804702244252E-2</v>
      </c>
      <c r="AV93" s="203">
        <f t="shared" ref="AV93:AV94" si="41">AM93</f>
        <v>2.3590804702244252E-2</v>
      </c>
    </row>
    <row r="94" spans="1:48" x14ac:dyDescent="0.2">
      <c r="A94" s="206" t="str">
        <f>IFERROR(VLOOKUP(B94,'Sector Code Switch'!F:H,3,FALSE),"")</f>
        <v>water and waste 36T39</v>
      </c>
      <c r="B94" s="138" t="s">
        <v>37</v>
      </c>
      <c r="C94">
        <f>IFERROR(C46*'Input Data'!C85*VLOOKUP(C$54,'Energy Heat Value Conversion'!$A:$E,5,FALSE),0)</f>
        <v>0</v>
      </c>
      <c r="D94">
        <f>IFERROR(D46*'Input Data'!D85*VLOOKUP(D$54,'Energy Heat Value Conversion'!$A:$E,5,FALSE),0)</f>
        <v>0</v>
      </c>
      <c r="E94">
        <f>IFERROR(E46*'Input Data'!E85*VLOOKUP(E$54,'Energy Heat Value Conversion'!$A:$E,5,FALSE),0)</f>
        <v>0</v>
      </c>
      <c r="F94">
        <f>IFERROR(F46*'Input Data'!F85*VLOOKUP(F$54,'Energy Heat Value Conversion'!$A:$E,5,FALSE),0)</f>
        <v>0</v>
      </c>
      <c r="G94">
        <f>IFERROR(G46*'Input Data'!G85*VLOOKUP(G$54,'Energy Heat Value Conversion'!$A:$E,5,FALSE),0)</f>
        <v>0</v>
      </c>
      <c r="H94">
        <f>IFERROR(H46*'Input Data'!H85*VLOOKUP(H$54,'Energy Heat Value Conversion'!$A:$E,5,FALSE),0)</f>
        <v>0</v>
      </c>
      <c r="I94">
        <f>IFERROR(I46*'Input Data'!I85*VLOOKUP(I$54,'Energy Heat Value Conversion'!$A:$E,5,FALSE),0)</f>
        <v>0</v>
      </c>
      <c r="J94">
        <f>IFERROR(J46*'Input Data'!J85*VLOOKUP(J$54,'Energy Heat Value Conversion'!$A:$E,5,FALSE),0)</f>
        <v>275239954416.95636</v>
      </c>
      <c r="K94">
        <f>IFERROR(K46*'Input Data'!K85*VLOOKUP(K$54,'Energy Heat Value Conversion'!$A:$E,5,FALSE),0)</f>
        <v>0</v>
      </c>
      <c r="L94">
        <f>IFERROR(L46*'Input Data'!L85*VLOOKUP(L$54,'Energy Heat Value Conversion'!$A:$E,5,FALSE),0)</f>
        <v>0</v>
      </c>
      <c r="M94">
        <f>IFERROR(M46*'Input Data'!M85*VLOOKUP(M$54,'Energy Heat Value Conversion'!$A:$E,5,FALSE),0)</f>
        <v>0</v>
      </c>
      <c r="N94">
        <f>IFERROR(N46*'Input Data'!N85*VLOOKUP(N$54,'Energy Heat Value Conversion'!$A:$E,5,FALSE),0)</f>
        <v>45811715387.103233</v>
      </c>
      <c r="O94">
        <f>IFERROR(O46*'Input Data'!O85*VLOOKUP(O$54,'Energy Heat Value Conversion'!$A:$E,5,FALSE),0)</f>
        <v>0</v>
      </c>
      <c r="P94">
        <f>IFERROR(P46*'Input Data'!P85*VLOOKUP(P$54,'Energy Heat Value Conversion'!$A:$E,5,FALSE),0)</f>
        <v>0</v>
      </c>
      <c r="Q94">
        <f>IFERROR(Q46*'Input Data'!Q85*VLOOKUP(Q$54,'Energy Heat Value Conversion'!$A:$E,5,FALSE),0)</f>
        <v>444958530.34509301</v>
      </c>
      <c r="R94">
        <f>IFERROR(R46*'Input Data'!R85*VLOOKUP(R$54,'Energy Heat Value Conversion'!$A:$E,5,FALSE),0)</f>
        <v>780686382.66186106</v>
      </c>
      <c r="S94">
        <f>IFERROR(S46*'Input Data'!S85*VLOOKUP(S$54,'Energy Heat Value Conversion'!$A:$E,5,FALSE),0)</f>
        <v>39005874038.183838</v>
      </c>
      <c r="T94">
        <f>IFERROR(T46*'Input Data'!T85*VLOOKUP(T$54,'Energy Heat Value Conversion'!$A:$E,5,FALSE),0)</f>
        <v>20993746573.752342</v>
      </c>
      <c r="U94">
        <f>IFERROR(U46*'Input Data'!U85*VLOOKUP(U$54,'Energy Heat Value Conversion'!$A:$E,5,FALSE),0)</f>
        <v>0</v>
      </c>
      <c r="V94">
        <f>IFERROR(V46*'Input Data'!V85*VLOOKUP(V$54,'Energy Heat Value Conversion'!$A:$E,5,FALSE),0)</f>
        <v>1376138187.8529477</v>
      </c>
      <c r="W94">
        <f>IFERROR(W46*'Input Data'!W85*VLOOKUP(W$54,'Energy Heat Value Conversion'!$A:$E,5,FALSE),0)</f>
        <v>0</v>
      </c>
      <c r="X94">
        <f>IFERROR(X46*'Input Data'!X85*VLOOKUP(X$54,'Energy Heat Value Conversion'!$A:$E,5,FALSE),0)</f>
        <v>0</v>
      </c>
      <c r="Y94">
        <f>IFERROR(Y46*'Input Data'!Y85*VLOOKUP(Y$54,'Energy Heat Value Conversion'!$A:$E,5,FALSE),0)</f>
        <v>0</v>
      </c>
      <c r="Z94">
        <f>IFERROR(Z46*'Input Data'!Z85*VLOOKUP(Z$54,'Energy Heat Value Conversion'!$A:$E,5,FALSE),0)</f>
        <v>0</v>
      </c>
      <c r="AA94">
        <f>IFERROR(AA46*'Input Data'!AA85*VLOOKUP(AA$54,'Energy Heat Value Conversion'!$A:$E,5,FALSE),0)</f>
        <v>0</v>
      </c>
      <c r="AB94">
        <f>IFERROR(AB46*'Input Data'!AB85*VLOOKUP(AB$54,'Energy Heat Value Conversion'!$A:$E,5,FALSE),0)</f>
        <v>0</v>
      </c>
      <c r="AC94">
        <f>IFERROR(AC46*'Input Data'!AC85*VLOOKUP(AC$54,'Energy Heat Value Conversion'!$A:$E,5,FALSE),0)</f>
        <v>0</v>
      </c>
      <c r="AD94">
        <f>IFERROR(AD46*'Input Data'!AD85*VLOOKUP(AD$54,'Energy Heat Value Conversion'!$A:$E,5,FALSE),0)</f>
        <v>202559355015.05542</v>
      </c>
      <c r="AE94">
        <f>IFERROR(AE46*'Input Data'!AE85*VLOOKUP(AE$54,'Energy Heat Value Conversion'!$A:$E,5,FALSE),0)</f>
        <v>525944847078.70026</v>
      </c>
      <c r="AF94">
        <f>IFERROR(AF46*'Input Data'!AF85*VLOOKUP(AF$54,'Energy Heat Value Conversion'!$A:$E,5,FALSE),0)</f>
        <v>0</v>
      </c>
      <c r="AG94">
        <f>IFERROR(AG46*'Input Data'!AG85*VLOOKUP(AG$54,'Energy Heat Value Conversion'!$A:$E,5,FALSE),0)</f>
        <v>0</v>
      </c>
      <c r="AH94">
        <f>IFERROR(AH46*'Input Data'!AH85*VLOOKUP(AH$54,'Energy Heat Value Conversion'!$A:$E,5,FALSE),0)</f>
        <v>0</v>
      </c>
      <c r="AJ94" s="155" t="s">
        <v>446</v>
      </c>
      <c r="AK94" s="147">
        <v>718.58</v>
      </c>
      <c r="AL94" s="189">
        <v>105.48</v>
      </c>
      <c r="AM94" s="191">
        <f>AL94/AK94</f>
        <v>0.1467895015168805</v>
      </c>
      <c r="AV94" s="203">
        <f t="shared" si="41"/>
        <v>0.1467895015168805</v>
      </c>
    </row>
    <row r="95" spans="1:48" x14ac:dyDescent="0.2">
      <c r="A95" s="206" t="str">
        <f>IFERROR(VLOOKUP(B95,'Sector Code Switch'!F:H,3,FALSE),"")</f>
        <v>other machinery 28</v>
      </c>
      <c r="B95" s="138" t="s">
        <v>38</v>
      </c>
      <c r="C95">
        <f>IFERROR(C47*'Input Data'!C86*VLOOKUP(C$54,'Energy Heat Value Conversion'!$A:$E,5,FALSE),0)</f>
        <v>0</v>
      </c>
      <c r="D95">
        <f>IFERROR(D47*'Input Data'!D86*VLOOKUP(D$54,'Energy Heat Value Conversion'!$A:$E,5,FALSE),0)</f>
        <v>0</v>
      </c>
      <c r="E95">
        <f>IFERROR(E47*'Input Data'!E86*VLOOKUP(E$54,'Energy Heat Value Conversion'!$A:$E,5,FALSE),0)</f>
        <v>0</v>
      </c>
      <c r="F95">
        <f>IFERROR(F47*'Input Data'!F86*VLOOKUP(F$54,'Energy Heat Value Conversion'!$A:$E,5,FALSE),0)</f>
        <v>0</v>
      </c>
      <c r="G95">
        <f>IFERROR(G47*'Input Data'!G86*VLOOKUP(G$54,'Energy Heat Value Conversion'!$A:$E,5,FALSE),0)</f>
        <v>0</v>
      </c>
      <c r="H95">
        <f>IFERROR(H47*'Input Data'!H86*VLOOKUP(H$54,'Energy Heat Value Conversion'!$A:$E,5,FALSE),0)</f>
        <v>0</v>
      </c>
      <c r="I95">
        <f>IFERROR(I47*'Input Data'!I86*VLOOKUP(I$54,'Energy Heat Value Conversion'!$A:$E,5,FALSE),0)</f>
        <v>0</v>
      </c>
      <c r="J95">
        <f>IFERROR(J47*'Input Data'!J86*VLOOKUP(J$54,'Energy Heat Value Conversion'!$A:$E,5,FALSE),0)</f>
        <v>14486313390.366125</v>
      </c>
      <c r="K95">
        <f>IFERROR(K47*'Input Data'!K86*VLOOKUP(K$54,'Energy Heat Value Conversion'!$A:$E,5,FALSE),0)</f>
        <v>0</v>
      </c>
      <c r="L95">
        <f>IFERROR(L47*'Input Data'!L86*VLOOKUP(L$54,'Energy Heat Value Conversion'!$A:$E,5,FALSE),0)</f>
        <v>0</v>
      </c>
      <c r="M95">
        <f>IFERROR(M47*'Input Data'!M86*VLOOKUP(M$54,'Energy Heat Value Conversion'!$A:$E,5,FALSE),0)</f>
        <v>0</v>
      </c>
      <c r="N95">
        <f>IFERROR(N47*'Input Data'!N86*VLOOKUP(N$54,'Energy Heat Value Conversion'!$A:$E,5,FALSE),0)</f>
        <v>0</v>
      </c>
      <c r="O95">
        <f>IFERROR(O47*'Input Data'!O86*VLOOKUP(O$54,'Energy Heat Value Conversion'!$A:$E,5,FALSE),0)</f>
        <v>0</v>
      </c>
      <c r="P95">
        <f>IFERROR(P47*'Input Data'!P86*VLOOKUP(P$54,'Energy Heat Value Conversion'!$A:$E,5,FALSE),0)</f>
        <v>0</v>
      </c>
      <c r="Q95">
        <f>IFERROR(Q47*'Input Data'!Q86*VLOOKUP(Q$54,'Energy Heat Value Conversion'!$A:$E,5,FALSE),0)</f>
        <v>778677428.10391271</v>
      </c>
      <c r="R95">
        <f>IFERROR(R47*'Input Data'!R86*VLOOKUP(R$54,'Energy Heat Value Conversion'!$A:$E,5,FALSE),0)</f>
        <v>61674224230.287033</v>
      </c>
      <c r="S95">
        <f>IFERROR(S47*'Input Data'!S86*VLOOKUP(S$54,'Energy Heat Value Conversion'!$A:$E,5,FALSE),0)</f>
        <v>43774318297.130516</v>
      </c>
      <c r="T95">
        <f>IFERROR(T47*'Input Data'!T86*VLOOKUP(T$54,'Energy Heat Value Conversion'!$A:$E,5,FALSE),0)</f>
        <v>5490672180.8275356</v>
      </c>
      <c r="U95">
        <f>IFERROR(U47*'Input Data'!U86*VLOOKUP(U$54,'Energy Heat Value Conversion'!$A:$E,5,FALSE),0)</f>
        <v>0</v>
      </c>
      <c r="V95">
        <f>IFERROR(V47*'Input Data'!V86*VLOOKUP(V$54,'Energy Heat Value Conversion'!$A:$E,5,FALSE),0)</f>
        <v>6880690939.2647381</v>
      </c>
      <c r="W95">
        <f>IFERROR(W47*'Input Data'!W86*VLOOKUP(W$54,'Energy Heat Value Conversion'!$A:$E,5,FALSE),0)</f>
        <v>0</v>
      </c>
      <c r="X95">
        <f>IFERROR(X47*'Input Data'!X86*VLOOKUP(X$54,'Energy Heat Value Conversion'!$A:$E,5,FALSE),0)</f>
        <v>0</v>
      </c>
      <c r="Y95">
        <f>IFERROR(Y47*'Input Data'!Y86*VLOOKUP(Y$54,'Energy Heat Value Conversion'!$A:$E,5,FALSE),0)</f>
        <v>0</v>
      </c>
      <c r="Z95">
        <f>IFERROR(Z47*'Input Data'!Z86*VLOOKUP(Z$54,'Energy Heat Value Conversion'!$A:$E,5,FALSE),0)</f>
        <v>0</v>
      </c>
      <c r="AA95">
        <f>IFERROR(AA47*'Input Data'!AA86*VLOOKUP(AA$54,'Energy Heat Value Conversion'!$A:$E,5,FALSE),0)</f>
        <v>0</v>
      </c>
      <c r="AB95">
        <f>IFERROR(AB47*'Input Data'!AB86*VLOOKUP(AB$54,'Energy Heat Value Conversion'!$A:$E,5,FALSE),0)</f>
        <v>0</v>
      </c>
      <c r="AC95">
        <f>IFERROR(AC47*'Input Data'!AC86*VLOOKUP(AC$54,'Energy Heat Value Conversion'!$A:$E,5,FALSE),0)</f>
        <v>0</v>
      </c>
      <c r="AD95">
        <f>IFERROR(AD47*'Input Data'!AD86*VLOOKUP(AD$54,'Energy Heat Value Conversion'!$A:$E,5,FALSE),0)</f>
        <v>16009845929.025002</v>
      </c>
      <c r="AE95">
        <f>IFERROR(AE47*'Input Data'!AE86*VLOOKUP(AE$54,'Energy Heat Value Conversion'!$A:$E,5,FALSE),0)</f>
        <v>16090196646.331137</v>
      </c>
      <c r="AF95">
        <f>IFERROR(AF47*'Input Data'!AF86*VLOOKUP(AF$54,'Energy Heat Value Conversion'!$A:$E,5,FALSE),0)</f>
        <v>0</v>
      </c>
      <c r="AG95">
        <f>IFERROR(AG47*'Input Data'!AG86*VLOOKUP(AG$54,'Energy Heat Value Conversion'!$A:$E,5,FALSE),0)</f>
        <v>0</v>
      </c>
      <c r="AH95">
        <f>IFERROR(AH47*'Input Data'!AH86*VLOOKUP(AH$54,'Energy Heat Value Conversion'!$A:$E,5,FALSE),0)</f>
        <v>0</v>
      </c>
    </row>
    <row r="96" spans="1:48" x14ac:dyDescent="0.2">
      <c r="A96" s="206" t="str">
        <f>IFERROR(VLOOKUP(B96,'Sector Code Switch'!F:H,3,FALSE),"")</f>
        <v/>
      </c>
      <c r="B96" s="137" t="s">
        <v>521</v>
      </c>
      <c r="C96">
        <f>IFERROR(C48*'Input Data'!C87*VLOOKUP(C$54,'Energy Heat Value Conversion'!$A:$E,5,FALSE),0)</f>
        <v>0</v>
      </c>
      <c r="D96">
        <f>IFERROR(D48*'Input Data'!D87*VLOOKUP(D$54,'Energy Heat Value Conversion'!$A:$E,5,FALSE),0)</f>
        <v>0</v>
      </c>
      <c r="E96">
        <f>IFERROR(E48*'Input Data'!E87*VLOOKUP(E$54,'Energy Heat Value Conversion'!$A:$E,5,FALSE),0)</f>
        <v>0</v>
      </c>
      <c r="F96">
        <f>IFERROR(F48*'Input Data'!F87*VLOOKUP(F$54,'Energy Heat Value Conversion'!$A:$E,5,FALSE),0)</f>
        <v>0</v>
      </c>
      <c r="G96">
        <f>IFERROR(G48*'Input Data'!G87*VLOOKUP(G$54,'Energy Heat Value Conversion'!$A:$E,5,FALSE),0)</f>
        <v>0</v>
      </c>
      <c r="H96">
        <f>IFERROR(H48*'Input Data'!H87*VLOOKUP(H$54,'Energy Heat Value Conversion'!$A:$E,5,FALSE),0)</f>
        <v>0</v>
      </c>
      <c r="I96">
        <f>IFERROR(I48*'Input Data'!I87*VLOOKUP(I$54,'Energy Heat Value Conversion'!$A:$E,5,FALSE),0)</f>
        <v>0</v>
      </c>
      <c r="J96">
        <f>IFERROR(J48*'Input Data'!J87*VLOOKUP(J$54,'Energy Heat Value Conversion'!$A:$E,5,FALSE),0)</f>
        <v>427346245015.80072</v>
      </c>
      <c r="K96">
        <f>IFERROR(K48*'Input Data'!K87*VLOOKUP(K$54,'Energy Heat Value Conversion'!$A:$E,5,FALSE),0)</f>
        <v>0</v>
      </c>
      <c r="L96">
        <f>IFERROR(L48*'Input Data'!L87*VLOOKUP(L$54,'Energy Heat Value Conversion'!$A:$E,5,FALSE),0)</f>
        <v>0</v>
      </c>
      <c r="M96">
        <f>IFERROR(M48*'Input Data'!M87*VLOOKUP(M$54,'Energy Heat Value Conversion'!$A:$E,5,FALSE),0)</f>
        <v>0</v>
      </c>
      <c r="N96">
        <f>IFERROR(N48*'Input Data'!N87*VLOOKUP(N$54,'Energy Heat Value Conversion'!$A:$E,5,FALSE),0)</f>
        <v>19088214744.62635</v>
      </c>
      <c r="O96">
        <f>IFERROR(O48*'Input Data'!O87*VLOOKUP(O$54,'Energy Heat Value Conversion'!$A:$E,5,FALSE),0)</f>
        <v>0</v>
      </c>
      <c r="P96">
        <f>IFERROR(P48*'Input Data'!P87*VLOOKUP(P$54,'Energy Heat Value Conversion'!$A:$E,5,FALSE),0)</f>
        <v>0</v>
      </c>
      <c r="Q96">
        <f>IFERROR(Q48*'Input Data'!Q87*VLOOKUP(Q$54,'Energy Heat Value Conversion'!$A:$E,5,FALSE),0)</f>
        <v>32760071796.657478</v>
      </c>
      <c r="R96">
        <f>IFERROR(R48*'Input Data'!R87*VLOOKUP(R$54,'Energy Heat Value Conversion'!$A:$E,5,FALSE),0)</f>
        <v>0</v>
      </c>
      <c r="S96">
        <f>IFERROR(S48*'Input Data'!S87*VLOOKUP(S$54,'Energy Heat Value Conversion'!$A:$E,5,FALSE),0)</f>
        <v>195410845731.63492</v>
      </c>
      <c r="T96">
        <f>IFERROR(T48*'Input Data'!T87*VLOOKUP(T$54,'Energy Heat Value Conversion'!$A:$E,5,FALSE),0)</f>
        <v>25192495888.502811</v>
      </c>
      <c r="U96">
        <f>IFERROR(U48*'Input Data'!U87*VLOOKUP(U$54,'Energy Heat Value Conversion'!$A:$E,5,FALSE),0)</f>
        <v>0</v>
      </c>
      <c r="V96">
        <f>IFERROR(V48*'Input Data'!V87*VLOOKUP(V$54,'Energy Heat Value Conversion'!$A:$E,5,FALSE),0)</f>
        <v>24082418287.426579</v>
      </c>
      <c r="W96">
        <f>IFERROR(W48*'Input Data'!W87*VLOOKUP(W$54,'Energy Heat Value Conversion'!$A:$E,5,FALSE),0)</f>
        <v>1910308061.481679</v>
      </c>
      <c r="X96">
        <f>IFERROR(X48*'Input Data'!X87*VLOOKUP(X$54,'Energy Heat Value Conversion'!$A:$E,5,FALSE),0)</f>
        <v>0</v>
      </c>
      <c r="Y96">
        <f>IFERROR(Y48*'Input Data'!Y87*VLOOKUP(Y$54,'Energy Heat Value Conversion'!$A:$E,5,FALSE),0)</f>
        <v>0</v>
      </c>
      <c r="Z96">
        <f>IFERROR(Z48*'Input Data'!Z87*VLOOKUP(Z$54,'Energy Heat Value Conversion'!$A:$E,5,FALSE),0)</f>
        <v>0</v>
      </c>
      <c r="AA96">
        <f>IFERROR(AA48*'Input Data'!AA87*VLOOKUP(AA$54,'Energy Heat Value Conversion'!$A:$E,5,FALSE),0)</f>
        <v>0</v>
      </c>
      <c r="AB96">
        <f>IFERROR(AB48*'Input Data'!AB87*VLOOKUP(AB$54,'Energy Heat Value Conversion'!$A:$E,5,FALSE),0)</f>
        <v>34803267118.923233</v>
      </c>
      <c r="AC96">
        <f>IFERROR(AC48*'Input Data'!AC87*VLOOKUP(AC$54,'Energy Heat Value Conversion'!$A:$E,5,FALSE),0)</f>
        <v>0</v>
      </c>
      <c r="AD96">
        <f>IFERROR(AD48*'Input Data'!AD87*VLOOKUP(AD$54,'Energy Heat Value Conversion'!$A:$E,5,FALSE),0)</f>
        <v>475422816066.2641</v>
      </c>
      <c r="AE96">
        <f>IFERROR(AE48*'Input Data'!AE87*VLOOKUP(AE$54,'Energy Heat Value Conversion'!$A:$E,5,FALSE),0)</f>
        <v>371290963849.18762</v>
      </c>
      <c r="AF96">
        <f>IFERROR(AF48*'Input Data'!AF87*VLOOKUP(AF$54,'Energy Heat Value Conversion'!$A:$E,5,FALSE),0)</f>
        <v>0</v>
      </c>
      <c r="AG96">
        <f>IFERROR(AG48*'Input Data'!AG87*VLOOKUP(AG$54,'Energy Heat Value Conversion'!$A:$E,5,FALSE),0)</f>
        <v>0</v>
      </c>
      <c r="AH96">
        <f>IFERROR(AH48*'Input Data'!AH87*VLOOKUP(AH$54,'Energy Heat Value Conversion'!$A:$E,5,FALSE),0)</f>
        <v>0</v>
      </c>
    </row>
    <row r="97" spans="1:45" x14ac:dyDescent="0.2">
      <c r="A97" s="206">
        <f>IFERROR(VLOOKUP(B97,'Sector Code Switch'!F:H,3,FALSE),"")</f>
        <v>0</v>
      </c>
      <c r="B97" s="138" t="s">
        <v>39</v>
      </c>
      <c r="C97">
        <f>IFERROR(C49*'Input Data'!C88*VLOOKUP(C$54,'Energy Heat Value Conversion'!$A:$E,5,FALSE),0)</f>
        <v>0</v>
      </c>
      <c r="D97">
        <f>IFERROR(D49*'Input Data'!D88*VLOOKUP(D$54,'Energy Heat Value Conversion'!$A:$E,5,FALSE),0)</f>
        <v>0</v>
      </c>
      <c r="E97">
        <f>IFERROR(E49*'Input Data'!E88*VLOOKUP(E$54,'Energy Heat Value Conversion'!$A:$E,5,FALSE),0)</f>
        <v>0</v>
      </c>
      <c r="F97">
        <f>IFERROR(F49*'Input Data'!F88*VLOOKUP(F$54,'Energy Heat Value Conversion'!$A:$E,5,FALSE),0)</f>
        <v>0</v>
      </c>
      <c r="G97">
        <f>IFERROR(G49*'Input Data'!G88*VLOOKUP(G$54,'Energy Heat Value Conversion'!$A:$E,5,FALSE),0)</f>
        <v>0</v>
      </c>
      <c r="H97">
        <f>IFERROR(H49*'Input Data'!H88*VLOOKUP(H$54,'Energy Heat Value Conversion'!$A:$E,5,FALSE),0)</f>
        <v>0</v>
      </c>
      <c r="I97">
        <f>IFERROR(I49*'Input Data'!I88*VLOOKUP(I$54,'Energy Heat Value Conversion'!$A:$E,5,FALSE),0)</f>
        <v>0</v>
      </c>
      <c r="J97">
        <f>IFERROR(J49*'Input Data'!J88*VLOOKUP(J$54,'Energy Heat Value Conversion'!$A:$E,5,FALSE),0)</f>
        <v>19315084520.488171</v>
      </c>
      <c r="K97">
        <f>IFERROR(K49*'Input Data'!K88*VLOOKUP(K$54,'Energy Heat Value Conversion'!$A:$E,5,FALSE),0)</f>
        <v>0</v>
      </c>
      <c r="L97">
        <f>IFERROR(L49*'Input Data'!L88*VLOOKUP(L$54,'Energy Heat Value Conversion'!$A:$E,5,FALSE),0)</f>
        <v>0</v>
      </c>
      <c r="M97">
        <f>IFERROR(M49*'Input Data'!M88*VLOOKUP(M$54,'Energy Heat Value Conversion'!$A:$E,5,FALSE),0)</f>
        <v>0</v>
      </c>
      <c r="N97">
        <f>IFERROR(N49*'Input Data'!N88*VLOOKUP(N$54,'Energy Heat Value Conversion'!$A:$E,5,FALSE),0)</f>
        <v>19088214744.62635</v>
      </c>
      <c r="O97">
        <f>IFERROR(O49*'Input Data'!O88*VLOOKUP(O$54,'Energy Heat Value Conversion'!$A:$E,5,FALSE),0)</f>
        <v>0</v>
      </c>
      <c r="P97">
        <f>IFERROR(P49*'Input Data'!P88*VLOOKUP(P$54,'Energy Heat Value Conversion'!$A:$E,5,FALSE),0)</f>
        <v>0</v>
      </c>
      <c r="Q97">
        <f>IFERROR(Q49*'Input Data'!Q88*VLOOKUP(Q$54,'Energy Heat Value Conversion'!$A:$E,5,FALSE),0)</f>
        <v>25214316719.555267</v>
      </c>
      <c r="R97">
        <f>IFERROR(R49*'Input Data'!R88*VLOOKUP(R$54,'Energy Heat Value Conversion'!$A:$E,5,FALSE),0)</f>
        <v>0</v>
      </c>
      <c r="S97">
        <f>IFERROR(S49*'Input Data'!S88*VLOOKUP(S$54,'Energy Heat Value Conversion'!$A:$E,5,FALSE),0)</f>
        <v>179388873021.57407</v>
      </c>
      <c r="T97">
        <f>IFERROR(T49*'Input Data'!T88*VLOOKUP(T$54,'Energy Heat Value Conversion'!$A:$E,5,FALSE),0)</f>
        <v>23254611589.387207</v>
      </c>
      <c r="U97">
        <f>IFERROR(U49*'Input Data'!U88*VLOOKUP(U$54,'Energy Heat Value Conversion'!$A:$E,5,FALSE),0)</f>
        <v>0</v>
      </c>
      <c r="V97">
        <f>IFERROR(V49*'Input Data'!V88*VLOOKUP(V$54,'Energy Heat Value Conversion'!$A:$E,5,FALSE),0)</f>
        <v>22018211005.647163</v>
      </c>
      <c r="W97">
        <f>IFERROR(W49*'Input Data'!W88*VLOOKUP(W$54,'Energy Heat Value Conversion'!$A:$E,5,FALSE),0)</f>
        <v>0</v>
      </c>
      <c r="X97">
        <f>IFERROR(X49*'Input Data'!X88*VLOOKUP(X$54,'Energy Heat Value Conversion'!$A:$E,5,FALSE),0)</f>
        <v>0</v>
      </c>
      <c r="Y97">
        <f>IFERROR(Y49*'Input Data'!Y88*VLOOKUP(Y$54,'Energy Heat Value Conversion'!$A:$E,5,FALSE),0)</f>
        <v>0</v>
      </c>
      <c r="Z97">
        <f>IFERROR(Z49*'Input Data'!Z88*VLOOKUP(Z$54,'Energy Heat Value Conversion'!$A:$E,5,FALSE),0)</f>
        <v>0</v>
      </c>
      <c r="AA97">
        <f>IFERROR(AA49*'Input Data'!AA88*VLOOKUP(AA$54,'Energy Heat Value Conversion'!$A:$E,5,FALSE),0)</f>
        <v>0</v>
      </c>
      <c r="AB97">
        <f>IFERROR(AB49*'Input Data'!AB88*VLOOKUP(AB$54,'Energy Heat Value Conversion'!$A:$E,5,FALSE),0)</f>
        <v>34803267118.923233</v>
      </c>
      <c r="AC97">
        <f>IFERROR(AC49*'Input Data'!AC88*VLOOKUP(AC$54,'Energy Heat Value Conversion'!$A:$E,5,FALSE),0)</f>
        <v>0</v>
      </c>
      <c r="AD97">
        <f>IFERROR(AD49*'Input Data'!AD88*VLOOKUP(AD$54,'Energy Heat Value Conversion'!$A:$E,5,FALSE),0)</f>
        <v>178892626250.40976</v>
      </c>
      <c r="AE97">
        <f>IFERROR(AE49*'Input Data'!AE88*VLOOKUP(AE$54,'Energy Heat Value Conversion'!$A:$E,5,FALSE),0)</f>
        <v>0</v>
      </c>
      <c r="AF97">
        <f>IFERROR(AF49*'Input Data'!AF88*VLOOKUP(AF$54,'Energy Heat Value Conversion'!$A:$E,5,FALSE),0)</f>
        <v>0</v>
      </c>
      <c r="AG97">
        <f>IFERROR(AG49*'Input Data'!AG88*VLOOKUP(AG$54,'Energy Heat Value Conversion'!$A:$E,5,FALSE),0)</f>
        <v>0</v>
      </c>
      <c r="AH97">
        <f>IFERROR(AH49*'Input Data'!AH88*VLOOKUP(AH$54,'Energy Heat Value Conversion'!$A:$E,5,FALSE),0)</f>
        <v>0</v>
      </c>
      <c r="AJ97" s="41" t="s">
        <v>636</v>
      </c>
    </row>
    <row r="98" spans="1:45" x14ac:dyDescent="0.2">
      <c r="A98" s="206" t="str">
        <f>IFERROR(VLOOKUP(B98,'Sector Code Switch'!F:H,3,FALSE),"")</f>
        <v>energy pipelines and gas processing 352T353</v>
      </c>
      <c r="B98" s="138" t="s">
        <v>40</v>
      </c>
      <c r="C98">
        <f>IFERROR(C50*'Input Data'!C89*VLOOKUP(C$54,'Energy Heat Value Conversion'!$A:$E,5,FALSE),0)</f>
        <v>0</v>
      </c>
      <c r="D98">
        <f>IFERROR(D50*'Input Data'!D89*VLOOKUP(D$54,'Energy Heat Value Conversion'!$A:$E,5,FALSE),0)</f>
        <v>0</v>
      </c>
      <c r="E98">
        <f>IFERROR(E50*'Input Data'!E89*VLOOKUP(E$54,'Energy Heat Value Conversion'!$A:$E,5,FALSE),0)</f>
        <v>0</v>
      </c>
      <c r="F98">
        <f>IFERROR(F50*'Input Data'!F89*VLOOKUP(F$54,'Energy Heat Value Conversion'!$A:$E,5,FALSE),0)</f>
        <v>0</v>
      </c>
      <c r="G98">
        <f>IFERROR(G50*'Input Data'!G89*VLOOKUP(G$54,'Energy Heat Value Conversion'!$A:$E,5,FALSE),0)</f>
        <v>0</v>
      </c>
      <c r="H98">
        <f>IFERROR(H50*'Input Data'!H89*VLOOKUP(H$54,'Energy Heat Value Conversion'!$A:$E,5,FALSE),0)</f>
        <v>0</v>
      </c>
      <c r="I98">
        <f>IFERROR(I50*'Input Data'!I89*VLOOKUP(I$54,'Energy Heat Value Conversion'!$A:$E,5,FALSE),0)</f>
        <v>0</v>
      </c>
      <c r="J98">
        <f>IFERROR(J50*'Input Data'!J89*VLOOKUP(J$54,'Energy Heat Value Conversion'!$A:$E,5,FALSE),0)</f>
        <v>408031160495.31256</v>
      </c>
      <c r="K98">
        <f>IFERROR(K50*'Input Data'!K89*VLOOKUP(K$54,'Energy Heat Value Conversion'!$A:$E,5,FALSE),0)</f>
        <v>0</v>
      </c>
      <c r="L98">
        <f>IFERROR(L50*'Input Data'!L89*VLOOKUP(L$54,'Energy Heat Value Conversion'!$A:$E,5,FALSE),0)</f>
        <v>0</v>
      </c>
      <c r="M98">
        <f>IFERROR(M50*'Input Data'!M89*VLOOKUP(M$54,'Energy Heat Value Conversion'!$A:$E,5,FALSE),0)</f>
        <v>0</v>
      </c>
      <c r="N98">
        <f>IFERROR(N50*'Input Data'!N89*VLOOKUP(N$54,'Energy Heat Value Conversion'!$A:$E,5,FALSE),0)</f>
        <v>0</v>
      </c>
      <c r="O98">
        <f>IFERROR(O50*'Input Data'!O89*VLOOKUP(O$54,'Energy Heat Value Conversion'!$A:$E,5,FALSE),0)</f>
        <v>0</v>
      </c>
      <c r="P98">
        <f>IFERROR(P50*'Input Data'!P89*VLOOKUP(P$54,'Energy Heat Value Conversion'!$A:$E,5,FALSE),0)</f>
        <v>0</v>
      </c>
      <c r="Q98">
        <f>IFERROR(Q50*'Input Data'!Q89*VLOOKUP(Q$54,'Energy Heat Value Conversion'!$A:$E,5,FALSE),0)</f>
        <v>4227106038.2783833</v>
      </c>
      <c r="R98">
        <f>IFERROR(R50*'Input Data'!R89*VLOOKUP(R$54,'Energy Heat Value Conversion'!$A:$E,5,FALSE),0)</f>
        <v>0</v>
      </c>
      <c r="S98">
        <f>IFERROR(S50*'Input Data'!S89*VLOOKUP(S$54,'Energy Heat Value Conversion'!$A:$E,5,FALSE),0)</f>
        <v>7057297503.241086</v>
      </c>
      <c r="T98">
        <f>IFERROR(T50*'Input Data'!T89*VLOOKUP(T$54,'Energy Heat Value Conversion'!$A:$E,5,FALSE),0)</f>
        <v>0</v>
      </c>
      <c r="U98">
        <f>IFERROR(U50*'Input Data'!U89*VLOOKUP(U$54,'Energy Heat Value Conversion'!$A:$E,5,FALSE),0)</f>
        <v>0</v>
      </c>
      <c r="V98">
        <f>IFERROR(V50*'Input Data'!V89*VLOOKUP(V$54,'Energy Heat Value Conversion'!$A:$E,5,FALSE),0)</f>
        <v>2064207281.7794211</v>
      </c>
      <c r="W98">
        <f>IFERROR(W50*'Input Data'!W89*VLOOKUP(W$54,'Energy Heat Value Conversion'!$A:$E,5,FALSE),0)</f>
        <v>0</v>
      </c>
      <c r="X98">
        <f>IFERROR(X50*'Input Data'!X89*VLOOKUP(X$54,'Energy Heat Value Conversion'!$A:$E,5,FALSE),0)</f>
        <v>0</v>
      </c>
      <c r="Y98">
        <f>IFERROR(Y50*'Input Data'!Y89*VLOOKUP(Y$54,'Energy Heat Value Conversion'!$A:$E,5,FALSE),0)</f>
        <v>0</v>
      </c>
      <c r="Z98">
        <f>IFERROR(Z50*'Input Data'!Z89*VLOOKUP(Z$54,'Energy Heat Value Conversion'!$A:$E,5,FALSE),0)</f>
        <v>0</v>
      </c>
      <c r="AA98">
        <f>IFERROR(AA50*'Input Data'!AA89*VLOOKUP(AA$54,'Energy Heat Value Conversion'!$A:$E,5,FALSE),0)</f>
        <v>0</v>
      </c>
      <c r="AB98">
        <f>IFERROR(AB50*'Input Data'!AB89*VLOOKUP(AB$54,'Energy Heat Value Conversion'!$A:$E,5,FALSE),0)</f>
        <v>0</v>
      </c>
      <c r="AC98">
        <f>IFERROR(AC50*'Input Data'!AC89*VLOOKUP(AC$54,'Energy Heat Value Conversion'!$A:$E,5,FALSE),0)</f>
        <v>0</v>
      </c>
      <c r="AD98">
        <f>IFERROR(AD50*'Input Data'!AD89*VLOOKUP(AD$54,'Energy Heat Value Conversion'!$A:$E,5,FALSE),0)</f>
        <v>263118337442.23691</v>
      </c>
      <c r="AE98">
        <f>IFERROR(AE50*'Input Data'!AE89*VLOOKUP(AE$54,'Energy Heat Value Conversion'!$A:$E,5,FALSE),0)</f>
        <v>370627450585.42133</v>
      </c>
      <c r="AF98">
        <f>IFERROR(AF50*'Input Data'!AF89*VLOOKUP(AF$54,'Energy Heat Value Conversion'!$A:$E,5,FALSE),0)</f>
        <v>0</v>
      </c>
      <c r="AG98">
        <f>IFERROR(AG50*'Input Data'!AG89*VLOOKUP(AG$54,'Energy Heat Value Conversion'!$A:$E,5,FALSE),0)</f>
        <v>0</v>
      </c>
      <c r="AH98">
        <f>IFERROR(AH50*'Input Data'!AH89*VLOOKUP(AH$54,'Energy Heat Value Conversion'!$A:$E,5,FALSE),0)</f>
        <v>0</v>
      </c>
      <c r="AJ98" s="165" t="s">
        <v>438</v>
      </c>
      <c r="AS98" s="191">
        <v>1</v>
      </c>
    </row>
    <row r="99" spans="1:45" x14ac:dyDescent="0.2">
      <c r="A99" s="206" t="str">
        <f>IFERROR(VLOOKUP(B99,'Sector Code Switch'!F:H,3,FALSE),"")</f>
        <v>water and waste 36T39</v>
      </c>
      <c r="B99" s="139" t="s">
        <v>41</v>
      </c>
      <c r="C99">
        <f>IFERROR(C51*'Input Data'!C90*VLOOKUP(C$54,'Energy Heat Value Conversion'!$A:$E,5,FALSE),0)</f>
        <v>0</v>
      </c>
      <c r="D99">
        <f>IFERROR(D51*'Input Data'!D90*VLOOKUP(D$54,'Energy Heat Value Conversion'!$A:$E,5,FALSE),0)</f>
        <v>0</v>
      </c>
      <c r="E99">
        <f>IFERROR(E51*'Input Data'!E90*VLOOKUP(E$54,'Energy Heat Value Conversion'!$A:$E,5,FALSE),0)</f>
        <v>0</v>
      </c>
      <c r="F99">
        <f>IFERROR(F51*'Input Data'!F90*VLOOKUP(F$54,'Energy Heat Value Conversion'!$A:$E,5,FALSE),0)</f>
        <v>0</v>
      </c>
      <c r="G99">
        <f>IFERROR(G51*'Input Data'!G90*VLOOKUP(G$54,'Energy Heat Value Conversion'!$A:$E,5,FALSE),0)</f>
        <v>0</v>
      </c>
      <c r="H99">
        <f>IFERROR(H51*'Input Data'!H90*VLOOKUP(H$54,'Energy Heat Value Conversion'!$A:$E,5,FALSE),0)</f>
        <v>0</v>
      </c>
      <c r="I99">
        <f>IFERROR(I51*'Input Data'!I90*VLOOKUP(I$54,'Energy Heat Value Conversion'!$A:$E,5,FALSE),0)</f>
        <v>0</v>
      </c>
      <c r="J99">
        <f>IFERROR(J51*'Input Data'!J90*VLOOKUP(J$54,'Energy Heat Value Conversion'!$A:$E,5,FALSE),0)</f>
        <v>0</v>
      </c>
      <c r="K99">
        <f>IFERROR(K51*'Input Data'!K90*VLOOKUP(K$54,'Energy Heat Value Conversion'!$A:$E,5,FALSE),0)</f>
        <v>0</v>
      </c>
      <c r="L99">
        <f>IFERROR(L51*'Input Data'!L90*VLOOKUP(L$54,'Energy Heat Value Conversion'!$A:$E,5,FALSE),0)</f>
        <v>0</v>
      </c>
      <c r="M99">
        <f>IFERROR(M51*'Input Data'!M90*VLOOKUP(M$54,'Energy Heat Value Conversion'!$A:$E,5,FALSE),0)</f>
        <v>0</v>
      </c>
      <c r="N99">
        <f>IFERROR(N51*'Input Data'!N90*VLOOKUP(N$54,'Energy Heat Value Conversion'!$A:$E,5,FALSE),0)</f>
        <v>0</v>
      </c>
      <c r="O99">
        <f>IFERROR(O51*'Input Data'!O90*VLOOKUP(O$54,'Energy Heat Value Conversion'!$A:$E,5,FALSE),0)</f>
        <v>0</v>
      </c>
      <c r="P99">
        <f>IFERROR(P51*'Input Data'!P90*VLOOKUP(P$54,'Energy Heat Value Conversion'!$A:$E,5,FALSE),0)</f>
        <v>0</v>
      </c>
      <c r="Q99">
        <f>IFERROR(Q51*'Input Data'!Q90*VLOOKUP(Q$54,'Energy Heat Value Conversion'!$A:$E,5,FALSE),0)</f>
        <v>3318649038.8238187</v>
      </c>
      <c r="R99">
        <f>IFERROR(R51*'Input Data'!R90*VLOOKUP(R$54,'Energy Heat Value Conversion'!$A:$E,5,FALSE),0)</f>
        <v>0</v>
      </c>
      <c r="S99">
        <f>IFERROR(S51*'Input Data'!S90*VLOOKUP(S$54,'Energy Heat Value Conversion'!$A:$E,5,FALSE),0)</f>
        <v>8964675206.8197575</v>
      </c>
      <c r="T99">
        <f>IFERROR(T51*'Input Data'!T90*VLOOKUP(T$54,'Energy Heat Value Conversion'!$A:$E,5,FALSE),0)</f>
        <v>1937884299.1156008</v>
      </c>
      <c r="U99">
        <f>IFERROR(U51*'Input Data'!U90*VLOOKUP(U$54,'Energy Heat Value Conversion'!$A:$E,5,FALSE),0)</f>
        <v>0</v>
      </c>
      <c r="V99">
        <f>IFERROR(V51*'Input Data'!V90*VLOOKUP(V$54,'Energy Heat Value Conversion'!$A:$E,5,FALSE),0)</f>
        <v>0</v>
      </c>
      <c r="W99">
        <f>IFERROR(W51*'Input Data'!W90*VLOOKUP(W$54,'Energy Heat Value Conversion'!$A:$E,5,FALSE),0)</f>
        <v>1910308061.481679</v>
      </c>
      <c r="X99">
        <f>IFERROR(X51*'Input Data'!X90*VLOOKUP(X$54,'Energy Heat Value Conversion'!$A:$E,5,FALSE),0)</f>
        <v>0</v>
      </c>
      <c r="Y99">
        <f>IFERROR(Y51*'Input Data'!Y90*VLOOKUP(Y$54,'Energy Heat Value Conversion'!$A:$E,5,FALSE),0)</f>
        <v>0</v>
      </c>
      <c r="Z99">
        <f>IFERROR(Z51*'Input Data'!Z90*VLOOKUP(Z$54,'Energy Heat Value Conversion'!$A:$E,5,FALSE),0)</f>
        <v>0</v>
      </c>
      <c r="AA99">
        <f>IFERROR(AA51*'Input Data'!AA90*VLOOKUP(AA$54,'Energy Heat Value Conversion'!$A:$E,5,FALSE),0)</f>
        <v>0</v>
      </c>
      <c r="AB99">
        <f>IFERROR(AB51*'Input Data'!AB90*VLOOKUP(AB$54,'Energy Heat Value Conversion'!$A:$E,5,FALSE),0)</f>
        <v>0</v>
      </c>
      <c r="AC99">
        <f>IFERROR(AC51*'Input Data'!AC90*VLOOKUP(AC$54,'Energy Heat Value Conversion'!$A:$E,5,FALSE),0)</f>
        <v>0</v>
      </c>
      <c r="AD99">
        <f>IFERROR(AD51*'Input Data'!AD90*VLOOKUP(AD$54,'Energy Heat Value Conversion'!$A:$E,5,FALSE),0)</f>
        <v>32715772115.833691</v>
      </c>
      <c r="AE99">
        <f>IFERROR(AE51*'Input Data'!AE90*VLOOKUP(AE$54,'Energy Heat Value Conversion'!$A:$E,5,FALSE),0)</f>
        <v>663513263.76623237</v>
      </c>
      <c r="AF99">
        <f>IFERROR(AF51*'Input Data'!AF90*VLOOKUP(AF$54,'Energy Heat Value Conversion'!$A:$E,5,FALSE),0)</f>
        <v>0</v>
      </c>
      <c r="AG99">
        <f>IFERROR(AG51*'Input Data'!AG90*VLOOKUP(AG$54,'Energy Heat Value Conversion'!$A:$E,5,FALSE),0)</f>
        <v>0</v>
      </c>
      <c r="AH99">
        <f>IFERROR(AH51*'Input Data'!AH90*VLOOKUP(AH$54,'Energy Heat Value Conversion'!$A:$E,5,FALSE),0)</f>
        <v>0</v>
      </c>
      <c r="AJ99" t="s">
        <v>634</v>
      </c>
    </row>
    <row r="100" spans="1:45" x14ac:dyDescent="0.2">
      <c r="AJ100" t="s">
        <v>633</v>
      </c>
    </row>
    <row r="101" spans="1:45" x14ac:dyDescent="0.2">
      <c r="B101" s="199" t="s">
        <v>627</v>
      </c>
      <c r="AJ101" t="s">
        <v>635</v>
      </c>
    </row>
    <row r="102" spans="1:45" x14ac:dyDescent="0.2">
      <c r="A102" s="206" t="s">
        <v>374</v>
      </c>
      <c r="B102" s="188" t="s">
        <v>89</v>
      </c>
      <c r="C102">
        <f>'Input Data'!C120</f>
        <v>0</v>
      </c>
      <c r="D102">
        <f>'Input Data'!D120</f>
        <v>1.7867702743129666E+16</v>
      </c>
      <c r="E102">
        <f>'Input Data'!E120</f>
        <v>0</v>
      </c>
      <c r="F102">
        <f>'Input Data'!F120</f>
        <v>0</v>
      </c>
      <c r="G102">
        <f>'Input Data'!G120</f>
        <v>0</v>
      </c>
      <c r="H102">
        <f>'Input Data'!H120</f>
        <v>0</v>
      </c>
      <c r="I102">
        <f>'Input Data'!I120</f>
        <v>0</v>
      </c>
      <c r="J102">
        <f>'Input Data'!J120</f>
        <v>0</v>
      </c>
      <c r="K102">
        <f>'Input Data'!K120</f>
        <v>0</v>
      </c>
      <c r="L102">
        <f>'Input Data'!L120</f>
        <v>0</v>
      </c>
      <c r="M102">
        <f>'Input Data'!M120</f>
        <v>0</v>
      </c>
      <c r="N102">
        <f>'Input Data'!N120</f>
        <v>0</v>
      </c>
      <c r="O102">
        <f>'Input Data'!O120</f>
        <v>0</v>
      </c>
      <c r="P102">
        <f>'Input Data'!P120</f>
        <v>0</v>
      </c>
      <c r="Q102">
        <f>'Input Data'!Q120</f>
        <v>0</v>
      </c>
      <c r="R102">
        <f>'Input Data'!R120</f>
        <v>0</v>
      </c>
      <c r="S102">
        <f>'Input Data'!S120</f>
        <v>0</v>
      </c>
      <c r="T102">
        <f>'Input Data'!T120</f>
        <v>0</v>
      </c>
      <c r="U102">
        <f>'Input Data'!U120</f>
        <v>0</v>
      </c>
      <c r="V102">
        <f>'Input Data'!V120</f>
        <v>0</v>
      </c>
      <c r="W102">
        <f>'Input Data'!W120</f>
        <v>0</v>
      </c>
      <c r="X102">
        <f>'Input Data'!X120</f>
        <v>0</v>
      </c>
      <c r="Y102">
        <f>'Input Data'!Y120</f>
        <v>0</v>
      </c>
      <c r="Z102">
        <f>'Input Data'!Z120</f>
        <v>0</v>
      </c>
      <c r="AA102">
        <f>'Input Data'!AA120</f>
        <v>0</v>
      </c>
      <c r="AB102">
        <f>'Input Data'!AB120</f>
        <v>0</v>
      </c>
      <c r="AC102">
        <f>'Input Data'!AC120</f>
        <v>0</v>
      </c>
      <c r="AD102">
        <f>'Input Data'!AD120</f>
        <v>0</v>
      </c>
      <c r="AE102">
        <f>'Input Data'!AE120</f>
        <v>0</v>
      </c>
      <c r="AF102">
        <f>'Input Data'!AF120</f>
        <v>0</v>
      </c>
      <c r="AG102">
        <f>'Input Data'!AG120</f>
        <v>0</v>
      </c>
      <c r="AH102">
        <f>'Input Data'!AH120</f>
        <v>0</v>
      </c>
      <c r="AJ102" t="s">
        <v>632</v>
      </c>
      <c r="AS102"/>
    </row>
    <row r="103" spans="1:45" x14ac:dyDescent="0.2">
      <c r="A103" s="206" t="s">
        <v>381</v>
      </c>
      <c r="B103" s="188" t="s">
        <v>90</v>
      </c>
      <c r="C103">
        <f>'Input Data'!C121</f>
        <v>0</v>
      </c>
      <c r="D103">
        <f>'Input Data'!D121</f>
        <v>2171940841615162</v>
      </c>
      <c r="E103">
        <f>'Input Data'!E121</f>
        <v>1.3735017010900418E+16</v>
      </c>
      <c r="F103">
        <f>'Input Data'!F121</f>
        <v>0</v>
      </c>
      <c r="G103">
        <f>'Input Data'!G121</f>
        <v>0</v>
      </c>
      <c r="H103">
        <f>'Input Data'!H121</f>
        <v>0</v>
      </c>
      <c r="I103">
        <f>'Input Data'!I121</f>
        <v>0</v>
      </c>
      <c r="J103">
        <f>'Input Data'!J121</f>
        <v>0</v>
      </c>
      <c r="K103">
        <f>'Input Data'!K121</f>
        <v>0</v>
      </c>
      <c r="L103">
        <f>'Input Data'!L121</f>
        <v>0</v>
      </c>
      <c r="M103">
        <f>'Input Data'!M121</f>
        <v>0</v>
      </c>
      <c r="N103">
        <f>'Input Data'!N121</f>
        <v>0</v>
      </c>
      <c r="O103">
        <f>'Input Data'!O121</f>
        <v>0</v>
      </c>
      <c r="P103">
        <f>'Input Data'!P121</f>
        <v>0</v>
      </c>
      <c r="Q103">
        <f>'Input Data'!Q121</f>
        <v>0</v>
      </c>
      <c r="R103">
        <f>'Input Data'!R121</f>
        <v>0</v>
      </c>
      <c r="S103">
        <f>'Input Data'!S121</f>
        <v>0</v>
      </c>
      <c r="T103">
        <f>'Input Data'!T121</f>
        <v>0</v>
      </c>
      <c r="U103">
        <f>'Input Data'!U121</f>
        <v>0</v>
      </c>
      <c r="V103">
        <f>'Input Data'!V121</f>
        <v>0</v>
      </c>
      <c r="W103">
        <f>'Input Data'!W121</f>
        <v>0</v>
      </c>
      <c r="X103">
        <f>'Input Data'!X121</f>
        <v>0</v>
      </c>
      <c r="Y103">
        <f>'Input Data'!Y121</f>
        <v>0</v>
      </c>
      <c r="Z103">
        <f>'Input Data'!Z121</f>
        <v>1392876026420.7813</v>
      </c>
      <c r="AA103">
        <f>'Input Data'!AA121</f>
        <v>0</v>
      </c>
      <c r="AB103">
        <f>'Input Data'!AB121</f>
        <v>0</v>
      </c>
      <c r="AC103">
        <f>'Input Data'!AC121</f>
        <v>0</v>
      </c>
      <c r="AD103">
        <f>'Input Data'!AD121</f>
        <v>0</v>
      </c>
      <c r="AE103">
        <f>'Input Data'!AE121</f>
        <v>0</v>
      </c>
      <c r="AF103">
        <f>'Input Data'!AF121</f>
        <v>0</v>
      </c>
      <c r="AG103">
        <f>'Input Data'!AG121</f>
        <v>0</v>
      </c>
      <c r="AH103">
        <f>'Input Data'!AH121</f>
        <v>0</v>
      </c>
      <c r="AJ103" t="s">
        <v>631</v>
      </c>
      <c r="AS103"/>
    </row>
    <row r="104" spans="1:45" x14ac:dyDescent="0.2">
      <c r="A104" s="206" t="s">
        <v>381</v>
      </c>
      <c r="B104" s="188" t="s">
        <v>91</v>
      </c>
      <c r="C104">
        <f>'Input Data'!C122</f>
        <v>0</v>
      </c>
      <c r="D104">
        <f>'Input Data'!D122</f>
        <v>577521713566158.63</v>
      </c>
      <c r="E104">
        <f>'Input Data'!E122</f>
        <v>0</v>
      </c>
      <c r="F104">
        <f>'Input Data'!F122</f>
        <v>10543163473289.113</v>
      </c>
      <c r="G104">
        <f>'Input Data'!G122</f>
        <v>0</v>
      </c>
      <c r="H104">
        <f>'Input Data'!H122</f>
        <v>0</v>
      </c>
      <c r="I104">
        <f>'Input Data'!I122</f>
        <v>0</v>
      </c>
      <c r="J104">
        <f>'Input Data'!J122</f>
        <v>0</v>
      </c>
      <c r="K104">
        <f>'Input Data'!K122</f>
        <v>0</v>
      </c>
      <c r="L104">
        <f>'Input Data'!L122</f>
        <v>0</v>
      </c>
      <c r="M104">
        <f>'Input Data'!M122</f>
        <v>0</v>
      </c>
      <c r="N104">
        <f>'Input Data'!N122</f>
        <v>130653208358590.69</v>
      </c>
      <c r="O104">
        <f>'Input Data'!O122</f>
        <v>0</v>
      </c>
      <c r="P104">
        <f>'Input Data'!P122</f>
        <v>2.7356889750244024E+16</v>
      </c>
      <c r="Q104">
        <f>'Input Data'!Q122</f>
        <v>0</v>
      </c>
      <c r="R104">
        <f>'Input Data'!R122</f>
        <v>0</v>
      </c>
      <c r="S104">
        <f>'Input Data'!S122</f>
        <v>0</v>
      </c>
      <c r="T104">
        <f>'Input Data'!T122</f>
        <v>0</v>
      </c>
      <c r="U104">
        <f>'Input Data'!U122</f>
        <v>0</v>
      </c>
      <c r="V104">
        <f>'Input Data'!V122</f>
        <v>0</v>
      </c>
      <c r="W104">
        <f>'Input Data'!W122</f>
        <v>0</v>
      </c>
      <c r="X104">
        <f>'Input Data'!X122</f>
        <v>0</v>
      </c>
      <c r="Y104">
        <f>'Input Data'!Y122</f>
        <v>0</v>
      </c>
      <c r="Z104">
        <f>'Input Data'!Z122</f>
        <v>0</v>
      </c>
      <c r="AA104">
        <f>'Input Data'!AA122</f>
        <v>0</v>
      </c>
      <c r="AB104">
        <f>'Input Data'!AB122</f>
        <v>0</v>
      </c>
      <c r="AC104">
        <f>'Input Data'!AC122</f>
        <v>0</v>
      </c>
      <c r="AD104">
        <f>'Input Data'!AD122</f>
        <v>105972114177652.31</v>
      </c>
      <c r="AE104">
        <f>'Input Data'!AE122</f>
        <v>0</v>
      </c>
      <c r="AF104">
        <f>'Input Data'!AF122</f>
        <v>0</v>
      </c>
      <c r="AG104">
        <f>'Input Data'!AG122</f>
        <v>0</v>
      </c>
      <c r="AH104">
        <f>'Input Data'!AH122</f>
        <v>115202337771976.72</v>
      </c>
      <c r="AS104"/>
    </row>
    <row r="105" spans="1:45" x14ac:dyDescent="0.2">
      <c r="A105" s="206" t="s">
        <v>381</v>
      </c>
      <c r="B105" s="188" t="s">
        <v>92</v>
      </c>
      <c r="C105">
        <f>'Input Data'!C123</f>
        <v>0</v>
      </c>
      <c r="D105">
        <f>'Input Data'!D123</f>
        <v>0</v>
      </c>
      <c r="E105">
        <f>'Input Data'!E123</f>
        <v>0</v>
      </c>
      <c r="F105">
        <f>'Input Data'!F123</f>
        <v>0</v>
      </c>
      <c r="G105">
        <f>'Input Data'!G123</f>
        <v>0</v>
      </c>
      <c r="H105">
        <f>'Input Data'!H123</f>
        <v>0</v>
      </c>
      <c r="I105">
        <f>'Input Data'!I123</f>
        <v>0</v>
      </c>
      <c r="J105">
        <f>'Input Data'!J123</f>
        <v>0</v>
      </c>
      <c r="K105">
        <f>'Input Data'!K123</f>
        <v>0</v>
      </c>
      <c r="L105">
        <f>'Input Data'!L123</f>
        <v>0</v>
      </c>
      <c r="M105">
        <f>'Input Data'!M123</f>
        <v>0</v>
      </c>
      <c r="N105">
        <f>'Input Data'!N123</f>
        <v>0</v>
      </c>
      <c r="O105">
        <f>'Input Data'!O123</f>
        <v>0</v>
      </c>
      <c r="P105">
        <f>'Input Data'!P123</f>
        <v>0</v>
      </c>
      <c r="Q105">
        <f>'Input Data'!Q123</f>
        <v>9630023851343.9844</v>
      </c>
      <c r="R105">
        <f>'Input Data'!R123</f>
        <v>0</v>
      </c>
      <c r="S105">
        <f>'Input Data'!S123</f>
        <v>46910673780918.805</v>
      </c>
      <c r="T105">
        <f>'Input Data'!T123</f>
        <v>1098188567742646</v>
      </c>
      <c r="U105">
        <f>'Input Data'!U123</f>
        <v>652872932461348</v>
      </c>
      <c r="V105">
        <f>'Input Data'!V123</f>
        <v>1746079129365.5215</v>
      </c>
      <c r="W105">
        <f>'Input Data'!W123</f>
        <v>3852274739768.5151</v>
      </c>
      <c r="X105">
        <f>'Input Data'!X123</f>
        <v>944332946924.08936</v>
      </c>
      <c r="Y105">
        <f>'Input Data'!Y123</f>
        <v>232075516570994.84</v>
      </c>
      <c r="Z105">
        <f>'Input Data'!Z123</f>
        <v>12820515425794.758</v>
      </c>
      <c r="AA105">
        <f>'Input Data'!AA123</f>
        <v>264854998150097.94</v>
      </c>
      <c r="AB105">
        <f>'Input Data'!AB123</f>
        <v>96433734953462.422</v>
      </c>
      <c r="AC105">
        <f>'Input Data'!AC123</f>
        <v>3411227676714934.5</v>
      </c>
      <c r="AD105">
        <f>'Input Data'!AD123</f>
        <v>0</v>
      </c>
      <c r="AE105">
        <f>'Input Data'!AE123</f>
        <v>0</v>
      </c>
      <c r="AF105">
        <f>'Input Data'!AF123</f>
        <v>0</v>
      </c>
      <c r="AG105">
        <f>'Input Data'!AG123</f>
        <v>0</v>
      </c>
      <c r="AH105">
        <f>'Input Data'!AH123</f>
        <v>0</v>
      </c>
      <c r="AS105"/>
    </row>
    <row r="106" spans="1:45" x14ac:dyDescent="0.2">
      <c r="A106" s="206" t="s">
        <v>395</v>
      </c>
      <c r="B106" s="188" t="s">
        <v>93</v>
      </c>
      <c r="C106">
        <f>'Input Data'!C124</f>
        <v>0</v>
      </c>
      <c r="D106">
        <f>'Input Data'!D124</f>
        <v>624351172689104.63</v>
      </c>
      <c r="E106">
        <f>'Input Data'!E124</f>
        <v>0</v>
      </c>
      <c r="F106">
        <f>'Input Data'!F124</f>
        <v>12551762544134.51</v>
      </c>
      <c r="G106">
        <f>'Input Data'!G124</f>
        <v>0</v>
      </c>
      <c r="H106">
        <f>'Input Data'!H124</f>
        <v>0</v>
      </c>
      <c r="I106">
        <f>'Input Data'!I124</f>
        <v>0</v>
      </c>
      <c r="J106">
        <f>'Input Data'!J124</f>
        <v>0</v>
      </c>
      <c r="K106">
        <f>'Input Data'!K124</f>
        <v>0</v>
      </c>
      <c r="L106">
        <f>'Input Data'!L124</f>
        <v>0</v>
      </c>
      <c r="M106">
        <f>'Input Data'!M124</f>
        <v>0</v>
      </c>
      <c r="N106">
        <f>'Input Data'!N124</f>
        <v>0</v>
      </c>
      <c r="O106">
        <f>'Input Data'!O124</f>
        <v>0</v>
      </c>
      <c r="P106">
        <f>'Input Data'!P124</f>
        <v>0</v>
      </c>
      <c r="Q106">
        <f>'Input Data'!Q124</f>
        <v>0</v>
      </c>
      <c r="R106">
        <f>'Input Data'!R124</f>
        <v>0</v>
      </c>
      <c r="S106">
        <f>'Input Data'!S124</f>
        <v>0</v>
      </c>
      <c r="T106">
        <f>'Input Data'!T124</f>
        <v>0</v>
      </c>
      <c r="U106">
        <f>'Input Data'!U124</f>
        <v>0</v>
      </c>
      <c r="V106">
        <f>'Input Data'!V124</f>
        <v>0</v>
      </c>
      <c r="W106">
        <f>'Input Data'!W124</f>
        <v>0</v>
      </c>
      <c r="X106">
        <f>'Input Data'!X124</f>
        <v>0</v>
      </c>
      <c r="Y106">
        <f>'Input Data'!Y124</f>
        <v>0</v>
      </c>
      <c r="Z106">
        <f>'Input Data'!Z124</f>
        <v>2800892009650.4844</v>
      </c>
      <c r="AA106">
        <f>'Input Data'!AA124</f>
        <v>1769251172817.0601</v>
      </c>
      <c r="AB106">
        <f>'Input Data'!AB124</f>
        <v>6932033029341.5273</v>
      </c>
      <c r="AC106">
        <f>'Input Data'!AC124</f>
        <v>0</v>
      </c>
      <c r="AD106">
        <f>'Input Data'!AD124</f>
        <v>0</v>
      </c>
      <c r="AE106">
        <f>'Input Data'!AE124</f>
        <v>0</v>
      </c>
      <c r="AF106">
        <f>'Input Data'!AF124</f>
        <v>0</v>
      </c>
      <c r="AG106">
        <f>'Input Data'!AG124</f>
        <v>0</v>
      </c>
      <c r="AH106">
        <f>'Input Data'!AH124</f>
        <v>0</v>
      </c>
      <c r="AS106"/>
    </row>
    <row r="107" spans="1:45" x14ac:dyDescent="0.2">
      <c r="A107" s="206" t="s">
        <v>395</v>
      </c>
      <c r="B107" s="188" t="s">
        <v>525</v>
      </c>
      <c r="C107">
        <f>'Input Data'!C125</f>
        <v>0</v>
      </c>
      <c r="D107">
        <f>'Input Data'!D125</f>
        <v>0</v>
      </c>
      <c r="E107">
        <f>'Input Data'!E125</f>
        <v>0</v>
      </c>
      <c r="F107">
        <f>'Input Data'!F125</f>
        <v>0</v>
      </c>
      <c r="G107">
        <f>'Input Data'!G125</f>
        <v>0</v>
      </c>
      <c r="H107">
        <f>'Input Data'!H125</f>
        <v>0</v>
      </c>
      <c r="I107">
        <f>'Input Data'!I125</f>
        <v>4740712541426.124</v>
      </c>
      <c r="J107">
        <f>'Input Data'!J125</f>
        <v>75644096471291.078</v>
      </c>
      <c r="K107">
        <f>'Input Data'!K125</f>
        <v>0</v>
      </c>
      <c r="L107">
        <f>'Input Data'!L125</f>
        <v>0</v>
      </c>
      <c r="M107">
        <f>'Input Data'!M125</f>
        <v>0</v>
      </c>
      <c r="N107">
        <f>'Input Data'!N125</f>
        <v>2102195727363.6272</v>
      </c>
      <c r="O107">
        <f>'Input Data'!O125</f>
        <v>0</v>
      </c>
      <c r="P107">
        <f>'Input Data'!P125</f>
        <v>0</v>
      </c>
      <c r="Q107">
        <f>'Input Data'!Q125</f>
        <v>0</v>
      </c>
      <c r="R107">
        <f>'Input Data'!R125</f>
        <v>0</v>
      </c>
      <c r="S107">
        <f>'Input Data'!S125</f>
        <v>0</v>
      </c>
      <c r="T107">
        <f>'Input Data'!T125</f>
        <v>0</v>
      </c>
      <c r="U107">
        <f>'Input Data'!U125</f>
        <v>0</v>
      </c>
      <c r="V107">
        <f>'Input Data'!V125</f>
        <v>0</v>
      </c>
      <c r="W107">
        <f>'Input Data'!W125</f>
        <v>0</v>
      </c>
      <c r="X107">
        <f>'Input Data'!X125</f>
        <v>0</v>
      </c>
      <c r="Y107">
        <f>'Input Data'!Y125</f>
        <v>0</v>
      </c>
      <c r="Z107">
        <f>'Input Data'!Z125</f>
        <v>0</v>
      </c>
      <c r="AA107">
        <f>'Input Data'!AA125</f>
        <v>0</v>
      </c>
      <c r="AB107">
        <f>'Input Data'!AB125</f>
        <v>0</v>
      </c>
      <c r="AC107">
        <f>'Input Data'!AC125</f>
        <v>0</v>
      </c>
      <c r="AD107">
        <f>'Input Data'!AD125</f>
        <v>51164766775142.758</v>
      </c>
      <c r="AE107">
        <f>'Input Data'!AE125</f>
        <v>0</v>
      </c>
      <c r="AF107">
        <f>'Input Data'!AF125</f>
        <v>0</v>
      </c>
      <c r="AG107">
        <f>'Input Data'!AG125</f>
        <v>0</v>
      </c>
      <c r="AH107">
        <f>'Input Data'!AH125</f>
        <v>0</v>
      </c>
      <c r="AS107"/>
    </row>
    <row r="108" spans="1:45" x14ac:dyDescent="0.2">
      <c r="A108" s="206" t="s">
        <v>395</v>
      </c>
      <c r="B108" s="188" t="s">
        <v>95</v>
      </c>
      <c r="C108">
        <f>'Input Data'!C126</f>
        <v>0</v>
      </c>
      <c r="D108">
        <f>'Input Data'!D126</f>
        <v>0</v>
      </c>
      <c r="E108">
        <f>'Input Data'!E126</f>
        <v>0</v>
      </c>
      <c r="F108">
        <f>'Input Data'!F126</f>
        <v>0</v>
      </c>
      <c r="G108">
        <f>'Input Data'!G126</f>
        <v>0</v>
      </c>
      <c r="H108">
        <f>'Input Data'!H126</f>
        <v>0</v>
      </c>
      <c r="I108">
        <f>'Input Data'!I126</f>
        <v>0</v>
      </c>
      <c r="J108">
        <f>'Input Data'!J126</f>
        <v>0</v>
      </c>
      <c r="K108">
        <f>'Input Data'!K126</f>
        <v>0</v>
      </c>
      <c r="L108">
        <f>'Input Data'!L126</f>
        <v>0</v>
      </c>
      <c r="M108">
        <f>'Input Data'!M126</f>
        <v>0</v>
      </c>
      <c r="N108">
        <f>'Input Data'!N126</f>
        <v>0</v>
      </c>
      <c r="O108">
        <f>'Input Data'!O126</f>
        <v>0</v>
      </c>
      <c r="P108">
        <f>'Input Data'!P126</f>
        <v>0</v>
      </c>
      <c r="Q108">
        <f>'Input Data'!Q126</f>
        <v>0</v>
      </c>
      <c r="R108">
        <f>'Input Data'!R126</f>
        <v>0</v>
      </c>
      <c r="S108">
        <f>'Input Data'!S126</f>
        <v>0</v>
      </c>
      <c r="T108">
        <f>'Input Data'!T126</f>
        <v>0</v>
      </c>
      <c r="U108">
        <f>'Input Data'!U126</f>
        <v>0</v>
      </c>
      <c r="V108">
        <f>'Input Data'!V126</f>
        <v>0</v>
      </c>
      <c r="W108">
        <f>'Input Data'!W126</f>
        <v>0</v>
      </c>
      <c r="X108">
        <f>'Input Data'!X126</f>
        <v>0</v>
      </c>
      <c r="Y108">
        <f>'Input Data'!Y126</f>
        <v>0</v>
      </c>
      <c r="Z108">
        <f>'Input Data'!Z126</f>
        <v>0</v>
      </c>
      <c r="AA108">
        <f>'Input Data'!AA126</f>
        <v>0</v>
      </c>
      <c r="AB108">
        <f>'Input Data'!AB126</f>
        <v>0</v>
      </c>
      <c r="AC108">
        <f>'Input Data'!AC126</f>
        <v>0</v>
      </c>
      <c r="AD108">
        <f>'Input Data'!AD126</f>
        <v>668649638310616.5</v>
      </c>
      <c r="AE108">
        <f>'Input Data'!AE126</f>
        <v>0</v>
      </c>
      <c r="AF108">
        <f>'Input Data'!AF126</f>
        <v>0</v>
      </c>
      <c r="AG108">
        <f>'Input Data'!AG126</f>
        <v>0</v>
      </c>
      <c r="AH108">
        <f>'Input Data'!AH126</f>
        <v>0</v>
      </c>
      <c r="AS108"/>
    </row>
    <row r="109" spans="1:45" x14ac:dyDescent="0.2">
      <c r="A109" s="206" t="s">
        <v>381</v>
      </c>
      <c r="B109" s="188" t="s">
        <v>96</v>
      </c>
      <c r="C109">
        <f>'Input Data'!C127</f>
        <v>0</v>
      </c>
      <c r="D109">
        <f>'Input Data'!D127</f>
        <v>88744312066512.875</v>
      </c>
      <c r="E109">
        <f>'Input Data'!E127</f>
        <v>0</v>
      </c>
      <c r="F109">
        <f>'Input Data'!F127</f>
        <v>91090839788244.391</v>
      </c>
      <c r="G109">
        <f>'Input Data'!G127</f>
        <v>0</v>
      </c>
      <c r="H109">
        <f>'Input Data'!H127</f>
        <v>0</v>
      </c>
      <c r="I109">
        <f>'Input Data'!I127</f>
        <v>0</v>
      </c>
      <c r="J109">
        <f>'Input Data'!J127</f>
        <v>0</v>
      </c>
      <c r="K109">
        <f>'Input Data'!K127</f>
        <v>0</v>
      </c>
      <c r="L109">
        <f>'Input Data'!L127</f>
        <v>0</v>
      </c>
      <c r="M109">
        <f>'Input Data'!M127</f>
        <v>0</v>
      </c>
      <c r="N109">
        <f>'Input Data'!N127</f>
        <v>0</v>
      </c>
      <c r="O109">
        <f>'Input Data'!O127</f>
        <v>0</v>
      </c>
      <c r="P109">
        <f>'Input Data'!P127</f>
        <v>0</v>
      </c>
      <c r="Q109">
        <f>'Input Data'!Q127</f>
        <v>0</v>
      </c>
      <c r="R109">
        <f>'Input Data'!R127</f>
        <v>0</v>
      </c>
      <c r="S109">
        <f>'Input Data'!S127</f>
        <v>0</v>
      </c>
      <c r="T109">
        <f>'Input Data'!T127</f>
        <v>0</v>
      </c>
      <c r="U109">
        <f>'Input Data'!U127</f>
        <v>0</v>
      </c>
      <c r="V109">
        <f>'Input Data'!V127</f>
        <v>0</v>
      </c>
      <c r="W109">
        <f>'Input Data'!W127</f>
        <v>0</v>
      </c>
      <c r="X109">
        <f>'Input Data'!X127</f>
        <v>0</v>
      </c>
      <c r="Y109">
        <f>'Input Data'!Y127</f>
        <v>0</v>
      </c>
      <c r="Z109">
        <f>'Input Data'!Z127</f>
        <v>0</v>
      </c>
      <c r="AA109">
        <f>'Input Data'!AA127</f>
        <v>0</v>
      </c>
      <c r="AB109">
        <f>'Input Data'!AB127</f>
        <v>0</v>
      </c>
      <c r="AC109">
        <f>'Input Data'!AC127</f>
        <v>0</v>
      </c>
      <c r="AD109">
        <f>'Input Data'!AD127</f>
        <v>0</v>
      </c>
      <c r="AE109">
        <f>'Input Data'!AE127</f>
        <v>0</v>
      </c>
      <c r="AF109">
        <f>'Input Data'!AF127</f>
        <v>0</v>
      </c>
      <c r="AG109">
        <f>'Input Data'!AG127</f>
        <v>0</v>
      </c>
      <c r="AH109">
        <f>'Input Data'!AH127</f>
        <v>0</v>
      </c>
      <c r="AS109"/>
    </row>
    <row r="113" spans="1:34" x14ac:dyDescent="0.2">
      <c r="A113" s="178" t="s">
        <v>373</v>
      </c>
      <c r="C113">
        <f>SUMIFS(C$55:C$109,$A$55:$A$109,$A113)</f>
        <v>0</v>
      </c>
      <c r="D113">
        <f t="shared" ref="D113:AH121" si="42">SUMIFS(D$55:D$109,$A$55:$A$109,$A113)</f>
        <v>0</v>
      </c>
      <c r="E113">
        <f t="shared" si="42"/>
        <v>0</v>
      </c>
      <c r="F113">
        <f t="shared" si="42"/>
        <v>0</v>
      </c>
      <c r="G113">
        <f t="shared" si="42"/>
        <v>0</v>
      </c>
      <c r="H113">
        <f t="shared" si="42"/>
        <v>0</v>
      </c>
      <c r="I113">
        <f t="shared" si="42"/>
        <v>0</v>
      </c>
      <c r="J113">
        <f t="shared" si="42"/>
        <v>0</v>
      </c>
      <c r="K113">
        <f t="shared" si="42"/>
        <v>0</v>
      </c>
      <c r="L113">
        <f t="shared" si="42"/>
        <v>0</v>
      </c>
      <c r="M113">
        <f t="shared" si="42"/>
        <v>0</v>
      </c>
      <c r="N113">
        <f t="shared" si="42"/>
        <v>0</v>
      </c>
      <c r="O113">
        <f t="shared" si="42"/>
        <v>0</v>
      </c>
      <c r="P113">
        <f t="shared" si="42"/>
        <v>0</v>
      </c>
      <c r="Q113">
        <f t="shared" si="42"/>
        <v>0</v>
      </c>
      <c r="R113">
        <f t="shared" si="42"/>
        <v>0</v>
      </c>
      <c r="S113">
        <f t="shared" si="42"/>
        <v>0</v>
      </c>
      <c r="T113">
        <f t="shared" si="42"/>
        <v>0</v>
      </c>
      <c r="U113">
        <f t="shared" si="42"/>
        <v>0</v>
      </c>
      <c r="V113">
        <f t="shared" si="42"/>
        <v>0</v>
      </c>
      <c r="W113">
        <f t="shared" si="42"/>
        <v>0</v>
      </c>
      <c r="X113">
        <f t="shared" si="42"/>
        <v>0</v>
      </c>
      <c r="Y113">
        <f t="shared" si="42"/>
        <v>0</v>
      </c>
      <c r="Z113">
        <f t="shared" si="42"/>
        <v>0</v>
      </c>
      <c r="AA113">
        <f t="shared" si="42"/>
        <v>0</v>
      </c>
      <c r="AB113">
        <f t="shared" si="42"/>
        <v>0</v>
      </c>
      <c r="AC113">
        <f t="shared" si="42"/>
        <v>0</v>
      </c>
      <c r="AD113">
        <f t="shared" si="42"/>
        <v>0</v>
      </c>
      <c r="AE113">
        <f t="shared" si="42"/>
        <v>0</v>
      </c>
      <c r="AF113">
        <f t="shared" si="42"/>
        <v>0</v>
      </c>
      <c r="AG113">
        <f t="shared" si="42"/>
        <v>0</v>
      </c>
      <c r="AH113">
        <f t="shared" si="42"/>
        <v>0</v>
      </c>
    </row>
    <row r="114" spans="1:34" x14ac:dyDescent="0.2">
      <c r="A114" s="178" t="s">
        <v>374</v>
      </c>
      <c r="C114">
        <f t="shared" ref="C114:R137" si="43">SUMIFS(C$55:C$109,$A$55:$A$109,$A114)</f>
        <v>0</v>
      </c>
      <c r="D114">
        <f t="shared" si="42"/>
        <v>1.7867702743129666E+16</v>
      </c>
      <c r="E114">
        <f t="shared" si="42"/>
        <v>0</v>
      </c>
      <c r="F114">
        <f t="shared" si="42"/>
        <v>0</v>
      </c>
      <c r="G114">
        <f t="shared" si="42"/>
        <v>0</v>
      </c>
      <c r="H114">
        <f t="shared" si="42"/>
        <v>0</v>
      </c>
      <c r="I114">
        <f t="shared" si="42"/>
        <v>0</v>
      </c>
      <c r="J114">
        <f t="shared" si="42"/>
        <v>229366628680.797</v>
      </c>
      <c r="K114">
        <f t="shared" si="42"/>
        <v>0</v>
      </c>
      <c r="L114">
        <f t="shared" si="42"/>
        <v>0</v>
      </c>
      <c r="M114">
        <f t="shared" si="42"/>
        <v>0</v>
      </c>
      <c r="N114">
        <f t="shared" si="42"/>
        <v>43521129617.74807</v>
      </c>
      <c r="O114">
        <f t="shared" si="42"/>
        <v>0</v>
      </c>
      <c r="P114">
        <f t="shared" si="42"/>
        <v>0</v>
      </c>
      <c r="Q114">
        <f t="shared" si="42"/>
        <v>5969860282.1299982</v>
      </c>
      <c r="R114">
        <f t="shared" si="42"/>
        <v>47621869342.37352</v>
      </c>
      <c r="S114">
        <f t="shared" si="42"/>
        <v>1405928105307.8389</v>
      </c>
      <c r="T114">
        <f t="shared" si="42"/>
        <v>6459614330.3853359</v>
      </c>
      <c r="U114">
        <f t="shared" si="42"/>
        <v>0</v>
      </c>
      <c r="V114">
        <f t="shared" si="42"/>
        <v>83944429459.0298</v>
      </c>
      <c r="W114">
        <f t="shared" si="42"/>
        <v>0</v>
      </c>
      <c r="X114">
        <f t="shared" si="42"/>
        <v>0</v>
      </c>
      <c r="Y114">
        <f t="shared" si="42"/>
        <v>45091472654.015068</v>
      </c>
      <c r="Z114">
        <f t="shared" si="42"/>
        <v>0</v>
      </c>
      <c r="AA114">
        <f t="shared" si="42"/>
        <v>0</v>
      </c>
      <c r="AB114">
        <f t="shared" si="42"/>
        <v>0</v>
      </c>
      <c r="AC114">
        <f t="shared" si="42"/>
        <v>0</v>
      </c>
      <c r="AD114">
        <f t="shared" si="42"/>
        <v>602805503240.68042</v>
      </c>
      <c r="AE114">
        <f t="shared" si="42"/>
        <v>84100306182.369965</v>
      </c>
      <c r="AF114">
        <f t="shared" si="42"/>
        <v>0</v>
      </c>
      <c r="AG114">
        <f t="shared" si="42"/>
        <v>0</v>
      </c>
      <c r="AH114">
        <f t="shared" si="42"/>
        <v>0</v>
      </c>
    </row>
    <row r="115" spans="1:34" x14ac:dyDescent="0.2">
      <c r="A115" s="178" t="s">
        <v>375</v>
      </c>
      <c r="C115">
        <f t="shared" si="43"/>
        <v>0</v>
      </c>
      <c r="D115">
        <f t="shared" si="42"/>
        <v>0</v>
      </c>
      <c r="E115">
        <f t="shared" si="42"/>
        <v>0</v>
      </c>
      <c r="F115">
        <f t="shared" si="42"/>
        <v>0</v>
      </c>
      <c r="G115">
        <f t="shared" si="42"/>
        <v>0</v>
      </c>
      <c r="H115">
        <f t="shared" si="42"/>
        <v>0</v>
      </c>
      <c r="I115">
        <f t="shared" si="42"/>
        <v>0</v>
      </c>
      <c r="J115">
        <f t="shared" si="42"/>
        <v>0</v>
      </c>
      <c r="K115">
        <f t="shared" si="42"/>
        <v>0</v>
      </c>
      <c r="L115">
        <f t="shared" si="42"/>
        <v>0</v>
      </c>
      <c r="M115">
        <f t="shared" si="42"/>
        <v>0</v>
      </c>
      <c r="N115">
        <f t="shared" si="42"/>
        <v>0</v>
      </c>
      <c r="O115">
        <f t="shared" si="42"/>
        <v>0</v>
      </c>
      <c r="P115">
        <f t="shared" si="42"/>
        <v>0</v>
      </c>
      <c r="Q115">
        <f t="shared" si="42"/>
        <v>10475065401.874065</v>
      </c>
      <c r="R115">
        <f t="shared" si="42"/>
        <v>0</v>
      </c>
      <c r="S115">
        <f t="shared" si="42"/>
        <v>238422212947.33398</v>
      </c>
      <c r="T115">
        <f t="shared" si="42"/>
        <v>9689421495.5780029</v>
      </c>
      <c r="U115">
        <f t="shared" si="42"/>
        <v>0</v>
      </c>
      <c r="V115">
        <f t="shared" si="42"/>
        <v>688069093.92647386</v>
      </c>
      <c r="W115">
        <f t="shared" si="42"/>
        <v>0</v>
      </c>
      <c r="X115">
        <f t="shared" si="42"/>
        <v>0</v>
      </c>
      <c r="Y115">
        <f t="shared" si="42"/>
        <v>0</v>
      </c>
      <c r="Z115">
        <f t="shared" si="42"/>
        <v>0</v>
      </c>
      <c r="AA115">
        <f t="shared" si="42"/>
        <v>0</v>
      </c>
      <c r="AB115">
        <f t="shared" si="42"/>
        <v>316204042285.60175</v>
      </c>
      <c r="AC115">
        <f t="shared" si="42"/>
        <v>0</v>
      </c>
      <c r="AD115">
        <f t="shared" si="42"/>
        <v>8804719180705.9648</v>
      </c>
      <c r="AE115">
        <f t="shared" si="42"/>
        <v>64416079357.305069</v>
      </c>
      <c r="AF115">
        <f t="shared" si="42"/>
        <v>0</v>
      </c>
      <c r="AG115">
        <f t="shared" si="42"/>
        <v>0</v>
      </c>
      <c r="AH115">
        <f t="shared" si="42"/>
        <v>0</v>
      </c>
    </row>
    <row r="116" spans="1:34" x14ac:dyDescent="0.2">
      <c r="A116" s="178" t="s">
        <v>376</v>
      </c>
      <c r="C116">
        <f t="shared" si="43"/>
        <v>0</v>
      </c>
      <c r="D116">
        <f t="shared" si="42"/>
        <v>0</v>
      </c>
      <c r="E116">
        <f t="shared" si="42"/>
        <v>0</v>
      </c>
      <c r="F116">
        <f t="shared" si="42"/>
        <v>0</v>
      </c>
      <c r="G116">
        <f t="shared" si="42"/>
        <v>0</v>
      </c>
      <c r="H116">
        <f t="shared" si="42"/>
        <v>0</v>
      </c>
      <c r="I116">
        <f t="shared" si="42"/>
        <v>0</v>
      </c>
      <c r="J116">
        <f t="shared" si="42"/>
        <v>1313425747393.1953</v>
      </c>
      <c r="K116">
        <f t="shared" si="42"/>
        <v>0</v>
      </c>
      <c r="L116">
        <f t="shared" si="42"/>
        <v>0</v>
      </c>
      <c r="M116">
        <f t="shared" si="42"/>
        <v>0</v>
      </c>
      <c r="N116">
        <f t="shared" si="42"/>
        <v>0</v>
      </c>
      <c r="O116">
        <f t="shared" si="42"/>
        <v>0</v>
      </c>
      <c r="P116">
        <f t="shared" si="42"/>
        <v>0</v>
      </c>
      <c r="Q116">
        <f t="shared" si="42"/>
        <v>4523745058.5084457</v>
      </c>
      <c r="R116">
        <f t="shared" si="42"/>
        <v>32788828071.798168</v>
      </c>
      <c r="S116">
        <f t="shared" si="42"/>
        <v>946822292056.45264</v>
      </c>
      <c r="T116">
        <f t="shared" si="42"/>
        <v>18409900841.598206</v>
      </c>
      <c r="U116">
        <f t="shared" si="42"/>
        <v>0</v>
      </c>
      <c r="V116">
        <f t="shared" si="42"/>
        <v>33715385602.397213</v>
      </c>
      <c r="W116">
        <f t="shared" si="42"/>
        <v>0</v>
      </c>
      <c r="X116">
        <f t="shared" si="42"/>
        <v>0</v>
      </c>
      <c r="Y116">
        <f t="shared" si="42"/>
        <v>124001549798.54144</v>
      </c>
      <c r="Z116">
        <f t="shared" si="42"/>
        <v>0</v>
      </c>
      <c r="AA116">
        <f t="shared" si="42"/>
        <v>0</v>
      </c>
      <c r="AB116">
        <f t="shared" si="42"/>
        <v>0</v>
      </c>
      <c r="AC116">
        <f t="shared" si="42"/>
        <v>0</v>
      </c>
      <c r="AD116">
        <f t="shared" si="42"/>
        <v>119725804338.79562</v>
      </c>
      <c r="AE116">
        <f t="shared" si="42"/>
        <v>95877666614.220596</v>
      </c>
      <c r="AF116">
        <f t="shared" si="42"/>
        <v>0</v>
      </c>
      <c r="AG116">
        <f t="shared" si="42"/>
        <v>0</v>
      </c>
      <c r="AH116">
        <f t="shared" si="42"/>
        <v>0</v>
      </c>
    </row>
    <row r="117" spans="1:34" x14ac:dyDescent="0.2">
      <c r="A117" s="178" t="s">
        <v>377</v>
      </c>
      <c r="C117">
        <f t="shared" si="43"/>
        <v>0</v>
      </c>
      <c r="D117">
        <f t="shared" si="42"/>
        <v>0</v>
      </c>
      <c r="E117">
        <f t="shared" si="42"/>
        <v>0</v>
      </c>
      <c r="F117">
        <f t="shared" si="42"/>
        <v>0</v>
      </c>
      <c r="G117">
        <f t="shared" si="42"/>
        <v>0</v>
      </c>
      <c r="H117">
        <f t="shared" si="42"/>
        <v>0</v>
      </c>
      <c r="I117">
        <f t="shared" si="42"/>
        <v>0</v>
      </c>
      <c r="J117">
        <f t="shared" si="42"/>
        <v>12071927825.305105</v>
      </c>
      <c r="K117">
        <f t="shared" si="42"/>
        <v>0</v>
      </c>
      <c r="L117">
        <f t="shared" si="42"/>
        <v>0</v>
      </c>
      <c r="M117">
        <f t="shared" si="42"/>
        <v>0</v>
      </c>
      <c r="N117">
        <f t="shared" si="42"/>
        <v>763528589.78505397</v>
      </c>
      <c r="O117">
        <f t="shared" si="42"/>
        <v>0</v>
      </c>
      <c r="P117">
        <f t="shared" si="42"/>
        <v>0</v>
      </c>
      <c r="Q117">
        <f t="shared" si="42"/>
        <v>19355696070.011547</v>
      </c>
      <c r="R117">
        <f t="shared" si="42"/>
        <v>3903431913.3093052</v>
      </c>
      <c r="S117">
        <f t="shared" si="42"/>
        <v>198176543401.82401</v>
      </c>
      <c r="T117">
        <f t="shared" si="42"/>
        <v>56521625390.871681</v>
      </c>
      <c r="U117">
        <f t="shared" si="42"/>
        <v>0</v>
      </c>
      <c r="V117">
        <f t="shared" si="42"/>
        <v>3440345469.632369</v>
      </c>
      <c r="W117">
        <f t="shared" si="42"/>
        <v>1910308061.481679</v>
      </c>
      <c r="X117">
        <f t="shared" si="42"/>
        <v>230992979619.76453</v>
      </c>
      <c r="Y117">
        <f t="shared" si="42"/>
        <v>0</v>
      </c>
      <c r="Z117">
        <f t="shared" si="42"/>
        <v>0</v>
      </c>
      <c r="AA117">
        <f t="shared" si="42"/>
        <v>0</v>
      </c>
      <c r="AB117">
        <f t="shared" si="42"/>
        <v>0</v>
      </c>
      <c r="AC117">
        <f t="shared" si="42"/>
        <v>0</v>
      </c>
      <c r="AD117">
        <f t="shared" si="42"/>
        <v>2031162192212.8237</v>
      </c>
      <c r="AE117">
        <f t="shared" si="42"/>
        <v>1720047550769.9966</v>
      </c>
      <c r="AF117">
        <f t="shared" si="42"/>
        <v>0</v>
      </c>
      <c r="AG117">
        <f t="shared" si="42"/>
        <v>0</v>
      </c>
      <c r="AH117">
        <f t="shared" si="42"/>
        <v>0</v>
      </c>
    </row>
    <row r="118" spans="1:34" x14ac:dyDescent="0.2">
      <c r="A118" s="178" t="s">
        <v>378</v>
      </c>
      <c r="C118">
        <f t="shared" si="43"/>
        <v>0</v>
      </c>
      <c r="D118">
        <f t="shared" si="42"/>
        <v>0</v>
      </c>
      <c r="E118">
        <f t="shared" si="42"/>
        <v>0</v>
      </c>
      <c r="F118">
        <f t="shared" si="42"/>
        <v>0</v>
      </c>
      <c r="G118">
        <f t="shared" si="42"/>
        <v>0</v>
      </c>
      <c r="H118">
        <f t="shared" si="42"/>
        <v>0</v>
      </c>
      <c r="I118">
        <f t="shared" si="42"/>
        <v>0</v>
      </c>
      <c r="J118">
        <f t="shared" si="42"/>
        <v>0</v>
      </c>
      <c r="K118">
        <f t="shared" si="42"/>
        <v>0</v>
      </c>
      <c r="L118">
        <f t="shared" si="42"/>
        <v>0</v>
      </c>
      <c r="M118">
        <f t="shared" si="42"/>
        <v>0</v>
      </c>
      <c r="N118">
        <f t="shared" si="42"/>
        <v>0</v>
      </c>
      <c r="O118">
        <f t="shared" si="42"/>
        <v>0</v>
      </c>
      <c r="P118">
        <f t="shared" si="42"/>
        <v>0</v>
      </c>
      <c r="Q118">
        <f t="shared" si="42"/>
        <v>14312832726.100492</v>
      </c>
      <c r="R118">
        <f t="shared" si="42"/>
        <v>780686382.66186106</v>
      </c>
      <c r="S118">
        <f t="shared" si="42"/>
        <v>66376744084.537773</v>
      </c>
      <c r="T118">
        <f t="shared" si="42"/>
        <v>50384991777.005615</v>
      </c>
      <c r="U118">
        <f t="shared" si="42"/>
        <v>0</v>
      </c>
      <c r="V118">
        <f t="shared" si="42"/>
        <v>11009105502.823582</v>
      </c>
      <c r="W118">
        <f t="shared" si="42"/>
        <v>0</v>
      </c>
      <c r="X118">
        <f t="shared" si="42"/>
        <v>17238282061.17646</v>
      </c>
      <c r="Y118">
        <f t="shared" si="42"/>
        <v>197901463314.84393</v>
      </c>
      <c r="Z118">
        <f t="shared" si="42"/>
        <v>0</v>
      </c>
      <c r="AA118">
        <f t="shared" si="42"/>
        <v>0</v>
      </c>
      <c r="AB118">
        <f t="shared" si="42"/>
        <v>0</v>
      </c>
      <c r="AC118">
        <f t="shared" si="42"/>
        <v>0</v>
      </c>
      <c r="AD118">
        <f t="shared" si="42"/>
        <v>1184728598747.8501</v>
      </c>
      <c r="AE118">
        <f t="shared" si="42"/>
        <v>1933643528930.7429</v>
      </c>
      <c r="AF118">
        <f t="shared" si="42"/>
        <v>0</v>
      </c>
      <c r="AG118">
        <f t="shared" si="42"/>
        <v>0</v>
      </c>
      <c r="AH118">
        <f t="shared" si="42"/>
        <v>0</v>
      </c>
    </row>
    <row r="119" spans="1:34" x14ac:dyDescent="0.2">
      <c r="A119" s="178" t="s">
        <v>379</v>
      </c>
      <c r="C119">
        <f t="shared" si="43"/>
        <v>0</v>
      </c>
      <c r="D119">
        <f t="shared" si="42"/>
        <v>0</v>
      </c>
      <c r="E119">
        <f t="shared" si="42"/>
        <v>0</v>
      </c>
      <c r="F119">
        <f t="shared" si="42"/>
        <v>0</v>
      </c>
      <c r="G119">
        <f t="shared" si="42"/>
        <v>0</v>
      </c>
      <c r="H119">
        <f t="shared" si="42"/>
        <v>0</v>
      </c>
      <c r="I119">
        <f t="shared" si="42"/>
        <v>0</v>
      </c>
      <c r="J119">
        <f t="shared" si="42"/>
        <v>0</v>
      </c>
      <c r="K119">
        <f t="shared" si="42"/>
        <v>0</v>
      </c>
      <c r="L119">
        <f t="shared" si="42"/>
        <v>0</v>
      </c>
      <c r="M119">
        <f t="shared" si="42"/>
        <v>0</v>
      </c>
      <c r="N119">
        <f t="shared" si="42"/>
        <v>0</v>
      </c>
      <c r="O119">
        <f t="shared" si="42"/>
        <v>0</v>
      </c>
      <c r="P119">
        <f t="shared" si="42"/>
        <v>0</v>
      </c>
      <c r="Q119">
        <f t="shared" si="42"/>
        <v>5376582241.6698742</v>
      </c>
      <c r="R119">
        <f t="shared" si="42"/>
        <v>1561372765.3237221</v>
      </c>
      <c r="S119">
        <f t="shared" si="42"/>
        <v>54932477863.06575</v>
      </c>
      <c r="T119">
        <f t="shared" si="42"/>
        <v>6136633613.8660688</v>
      </c>
      <c r="U119">
        <f t="shared" si="42"/>
        <v>0</v>
      </c>
      <c r="V119">
        <f t="shared" si="42"/>
        <v>10321036408.897108</v>
      </c>
      <c r="W119">
        <f t="shared" si="42"/>
        <v>161421031195.20187</v>
      </c>
      <c r="X119">
        <f t="shared" si="42"/>
        <v>0</v>
      </c>
      <c r="Y119">
        <f t="shared" si="42"/>
        <v>0</v>
      </c>
      <c r="Z119">
        <f t="shared" si="42"/>
        <v>0</v>
      </c>
      <c r="AA119">
        <f t="shared" si="42"/>
        <v>0</v>
      </c>
      <c r="AB119">
        <f t="shared" si="42"/>
        <v>0</v>
      </c>
      <c r="AC119">
        <f t="shared" si="42"/>
        <v>0</v>
      </c>
      <c r="AD119">
        <f t="shared" si="42"/>
        <v>290961547753.58478</v>
      </c>
      <c r="AE119">
        <f t="shared" si="42"/>
        <v>24992332935.194756</v>
      </c>
      <c r="AF119">
        <f t="shared" si="42"/>
        <v>0</v>
      </c>
      <c r="AG119">
        <f t="shared" si="42"/>
        <v>0</v>
      </c>
      <c r="AH119">
        <f t="shared" si="42"/>
        <v>0</v>
      </c>
    </row>
    <row r="120" spans="1:34" x14ac:dyDescent="0.2">
      <c r="A120" s="178" t="s">
        <v>380</v>
      </c>
      <c r="C120">
        <f t="shared" si="43"/>
        <v>0</v>
      </c>
      <c r="D120">
        <f t="shared" si="42"/>
        <v>0</v>
      </c>
      <c r="E120">
        <f t="shared" si="42"/>
        <v>0</v>
      </c>
      <c r="F120">
        <f t="shared" si="42"/>
        <v>0</v>
      </c>
      <c r="G120">
        <f t="shared" si="42"/>
        <v>0</v>
      </c>
      <c r="H120">
        <f t="shared" si="42"/>
        <v>0</v>
      </c>
      <c r="I120">
        <f t="shared" si="42"/>
        <v>0</v>
      </c>
      <c r="J120">
        <f t="shared" si="42"/>
        <v>113476121557.868</v>
      </c>
      <c r="K120">
        <f t="shared" si="42"/>
        <v>0</v>
      </c>
      <c r="L120">
        <f t="shared" si="42"/>
        <v>0</v>
      </c>
      <c r="M120">
        <f t="shared" si="42"/>
        <v>0</v>
      </c>
      <c r="N120">
        <f t="shared" si="42"/>
        <v>0</v>
      </c>
      <c r="O120">
        <f t="shared" si="42"/>
        <v>0</v>
      </c>
      <c r="P120">
        <f t="shared" si="42"/>
        <v>0</v>
      </c>
      <c r="Q120">
        <f t="shared" si="42"/>
        <v>12088040074.375027</v>
      </c>
      <c r="R120">
        <f t="shared" si="42"/>
        <v>780686382.66186106</v>
      </c>
      <c r="S120">
        <f t="shared" si="42"/>
        <v>136663612461.41182</v>
      </c>
      <c r="T120">
        <f t="shared" si="42"/>
        <v>101738925703.56905</v>
      </c>
      <c r="U120">
        <f t="shared" si="42"/>
        <v>0</v>
      </c>
      <c r="V120">
        <f t="shared" si="42"/>
        <v>11697174596.750053</v>
      </c>
      <c r="W120">
        <f t="shared" si="42"/>
        <v>51578317660.005325</v>
      </c>
      <c r="X120">
        <f t="shared" si="42"/>
        <v>58610159007.999954</v>
      </c>
      <c r="Y120">
        <f t="shared" si="42"/>
        <v>0</v>
      </c>
      <c r="Z120">
        <f t="shared" si="42"/>
        <v>0</v>
      </c>
      <c r="AA120">
        <f t="shared" si="42"/>
        <v>0</v>
      </c>
      <c r="AB120">
        <f t="shared" si="42"/>
        <v>0</v>
      </c>
      <c r="AC120">
        <f t="shared" si="42"/>
        <v>0</v>
      </c>
      <c r="AD120">
        <f t="shared" si="42"/>
        <v>829727667278.16528</v>
      </c>
      <c r="AE120">
        <f t="shared" si="42"/>
        <v>1222523188489.2832</v>
      </c>
      <c r="AF120">
        <f t="shared" si="42"/>
        <v>0</v>
      </c>
      <c r="AG120">
        <f t="shared" si="42"/>
        <v>0</v>
      </c>
      <c r="AH120">
        <f t="shared" si="42"/>
        <v>0</v>
      </c>
    </row>
    <row r="121" spans="1:34" x14ac:dyDescent="0.2">
      <c r="A121" s="178" t="s">
        <v>381</v>
      </c>
      <c r="C121">
        <f t="shared" si="43"/>
        <v>0</v>
      </c>
      <c r="D121">
        <f t="shared" si="42"/>
        <v>3037460738375807</v>
      </c>
      <c r="E121">
        <f t="shared" si="42"/>
        <v>1.3735017010900418E+16</v>
      </c>
      <c r="F121">
        <f t="shared" si="42"/>
        <v>101634003261533.5</v>
      </c>
      <c r="G121">
        <f t="shared" si="42"/>
        <v>4000160554346.7129</v>
      </c>
      <c r="H121">
        <f t="shared" si="42"/>
        <v>0</v>
      </c>
      <c r="I121">
        <f t="shared" si="42"/>
        <v>0</v>
      </c>
      <c r="J121">
        <f t="shared" si="42"/>
        <v>47512693534835.836</v>
      </c>
      <c r="K121">
        <f t="shared" ref="K121:Z136" si="44">SUMIFS(K$55:K$109,$A$55:$A$109,$A121)</f>
        <v>0</v>
      </c>
      <c r="L121">
        <f t="shared" si="44"/>
        <v>0</v>
      </c>
      <c r="M121">
        <f t="shared" si="44"/>
        <v>0</v>
      </c>
      <c r="N121">
        <f t="shared" si="44"/>
        <v>137612007925891.67</v>
      </c>
      <c r="O121">
        <f t="shared" si="44"/>
        <v>0</v>
      </c>
      <c r="P121">
        <f t="shared" si="44"/>
        <v>2.7356889750244024E+16</v>
      </c>
      <c r="Q121">
        <f t="shared" si="44"/>
        <v>9632230104056.9453</v>
      </c>
      <c r="R121">
        <f t="shared" si="44"/>
        <v>12246745041.98048</v>
      </c>
      <c r="S121">
        <f t="shared" si="44"/>
        <v>47022446114348.516</v>
      </c>
      <c r="T121">
        <f t="shared" si="44"/>
        <v>1101956460781559.8</v>
      </c>
      <c r="U121">
        <f t="shared" si="44"/>
        <v>1166414673597321.5</v>
      </c>
      <c r="V121">
        <f t="shared" si="44"/>
        <v>18350562503999.188</v>
      </c>
      <c r="W121">
        <f t="shared" si="44"/>
        <v>3859843059493.0112</v>
      </c>
      <c r="X121">
        <f t="shared" si="44"/>
        <v>1371725013419.9058</v>
      </c>
      <c r="Y121">
        <f t="shared" si="44"/>
        <v>233062518805754.94</v>
      </c>
      <c r="Z121">
        <f t="shared" si="44"/>
        <v>14213391452215.539</v>
      </c>
      <c r="AA121">
        <f t="shared" ref="AA121:AH136" si="45">SUMIFS(AA$55:AA$109,$A$55:$A$109,$A121)</f>
        <v>626224550197982.38</v>
      </c>
      <c r="AB121">
        <f t="shared" si="45"/>
        <v>145822843097251.31</v>
      </c>
      <c r="AC121">
        <f t="shared" si="45"/>
        <v>4731278713840429</v>
      </c>
      <c r="AD121">
        <f t="shared" si="45"/>
        <v>107882158405010.78</v>
      </c>
      <c r="AE121">
        <f t="shared" si="45"/>
        <v>43685612072781.891</v>
      </c>
      <c r="AF121">
        <f t="shared" si="45"/>
        <v>0</v>
      </c>
      <c r="AG121">
        <f t="shared" si="45"/>
        <v>0</v>
      </c>
      <c r="AH121">
        <f>SUMIFS(AH$55:AH$109,$A$55:$A$109,$A121)</f>
        <v>115202337771976.72</v>
      </c>
    </row>
    <row r="122" spans="1:34" x14ac:dyDescent="0.2">
      <c r="A122" s="178" t="s">
        <v>382</v>
      </c>
      <c r="C122">
        <f t="shared" si="43"/>
        <v>0</v>
      </c>
      <c r="D122">
        <f t="shared" si="43"/>
        <v>2075237758864884</v>
      </c>
      <c r="E122">
        <f t="shared" si="43"/>
        <v>0</v>
      </c>
      <c r="F122">
        <f t="shared" si="43"/>
        <v>0</v>
      </c>
      <c r="G122">
        <f t="shared" si="43"/>
        <v>20242033828064.414</v>
      </c>
      <c r="H122">
        <f t="shared" si="43"/>
        <v>0</v>
      </c>
      <c r="I122">
        <f t="shared" si="43"/>
        <v>490050608695264.81</v>
      </c>
      <c r="J122">
        <f t="shared" si="43"/>
        <v>21830874279281.754</v>
      </c>
      <c r="K122">
        <f t="shared" si="43"/>
        <v>0</v>
      </c>
      <c r="L122">
        <f t="shared" si="43"/>
        <v>0</v>
      </c>
      <c r="M122">
        <f t="shared" si="43"/>
        <v>0</v>
      </c>
      <c r="N122">
        <f t="shared" si="43"/>
        <v>82470955939811.578</v>
      </c>
      <c r="O122">
        <f t="shared" si="43"/>
        <v>0</v>
      </c>
      <c r="P122">
        <f t="shared" si="43"/>
        <v>0</v>
      </c>
      <c r="Q122">
        <f t="shared" si="43"/>
        <v>727954387794.78894</v>
      </c>
      <c r="R122">
        <f t="shared" si="43"/>
        <v>157698649297.69595</v>
      </c>
      <c r="S122">
        <f t="shared" si="44"/>
        <v>253681234575.96335</v>
      </c>
      <c r="T122">
        <f t="shared" si="44"/>
        <v>8588268722020.6367</v>
      </c>
      <c r="U122">
        <f t="shared" si="44"/>
        <v>1879525267212447.5</v>
      </c>
      <c r="V122">
        <f t="shared" si="44"/>
        <v>84632498552.956284</v>
      </c>
      <c r="W122">
        <f t="shared" si="44"/>
        <v>18436383101359.684</v>
      </c>
      <c r="X122">
        <f t="shared" si="44"/>
        <v>6850493291111.5234</v>
      </c>
      <c r="Y122">
        <f t="shared" si="44"/>
        <v>4892424782960.6348</v>
      </c>
      <c r="Z122">
        <f t="shared" si="44"/>
        <v>0</v>
      </c>
      <c r="AA122">
        <f t="shared" si="45"/>
        <v>50865971218490.492</v>
      </c>
      <c r="AB122">
        <f t="shared" si="45"/>
        <v>5664306089560.1387</v>
      </c>
      <c r="AC122">
        <f t="shared" si="45"/>
        <v>380377454882772.38</v>
      </c>
      <c r="AD122">
        <f t="shared" si="45"/>
        <v>265259013200744.88</v>
      </c>
      <c r="AE122">
        <f t="shared" si="45"/>
        <v>10125544161704.588</v>
      </c>
      <c r="AF122">
        <f t="shared" si="45"/>
        <v>0</v>
      </c>
      <c r="AG122">
        <f t="shared" si="45"/>
        <v>0</v>
      </c>
      <c r="AH122">
        <f t="shared" si="45"/>
        <v>0</v>
      </c>
    </row>
    <row r="123" spans="1:34" x14ac:dyDescent="0.2">
      <c r="A123" s="178" t="s">
        <v>383</v>
      </c>
      <c r="C123">
        <f t="shared" si="43"/>
        <v>0</v>
      </c>
      <c r="D123">
        <f t="shared" si="43"/>
        <v>0</v>
      </c>
      <c r="E123">
        <f t="shared" si="43"/>
        <v>0</v>
      </c>
      <c r="F123">
        <f t="shared" si="43"/>
        <v>0</v>
      </c>
      <c r="G123">
        <f t="shared" si="43"/>
        <v>0</v>
      </c>
      <c r="H123">
        <f t="shared" si="43"/>
        <v>0</v>
      </c>
      <c r="I123">
        <f t="shared" si="43"/>
        <v>0</v>
      </c>
      <c r="J123">
        <f t="shared" si="43"/>
        <v>171421375119.33249</v>
      </c>
      <c r="K123">
        <f t="shared" si="43"/>
        <v>0</v>
      </c>
      <c r="L123">
        <f t="shared" si="43"/>
        <v>0</v>
      </c>
      <c r="M123">
        <f t="shared" si="43"/>
        <v>0</v>
      </c>
      <c r="N123">
        <f t="shared" si="43"/>
        <v>195463318984.97382</v>
      </c>
      <c r="O123">
        <f t="shared" si="43"/>
        <v>0</v>
      </c>
      <c r="P123">
        <f t="shared" si="43"/>
        <v>0</v>
      </c>
      <c r="Q123">
        <f t="shared" si="43"/>
        <v>10975643748.512295</v>
      </c>
      <c r="R123">
        <f t="shared" si="43"/>
        <v>3903431913.3093057</v>
      </c>
      <c r="S123">
        <f t="shared" si="44"/>
        <v>73338672702.59993</v>
      </c>
      <c r="T123">
        <f t="shared" si="44"/>
        <v>71378738350.757965</v>
      </c>
      <c r="U123">
        <f t="shared" si="44"/>
        <v>0</v>
      </c>
      <c r="V123">
        <f t="shared" si="44"/>
        <v>37155731072.029587</v>
      </c>
      <c r="W123">
        <f t="shared" si="44"/>
        <v>120349407873.34576</v>
      </c>
      <c r="X123">
        <f t="shared" si="44"/>
        <v>86191410305.882294</v>
      </c>
      <c r="Y123">
        <f t="shared" si="44"/>
        <v>361984322139.17651</v>
      </c>
      <c r="Z123">
        <f t="shared" si="44"/>
        <v>0</v>
      </c>
      <c r="AA123">
        <f t="shared" si="45"/>
        <v>0</v>
      </c>
      <c r="AB123">
        <f t="shared" si="45"/>
        <v>297463821.52925843</v>
      </c>
      <c r="AC123">
        <f t="shared" si="45"/>
        <v>0</v>
      </c>
      <c r="AD123">
        <f t="shared" si="45"/>
        <v>576354453444.8999</v>
      </c>
      <c r="AE123">
        <f t="shared" si="45"/>
        <v>424814367126.33032</v>
      </c>
      <c r="AF123">
        <f t="shared" si="45"/>
        <v>0</v>
      </c>
      <c r="AG123">
        <f t="shared" si="45"/>
        <v>0</v>
      </c>
      <c r="AH123">
        <f t="shared" si="45"/>
        <v>0</v>
      </c>
    </row>
    <row r="124" spans="1:34" x14ac:dyDescent="0.2">
      <c r="A124" s="178" t="s">
        <v>384</v>
      </c>
      <c r="C124">
        <f t="shared" si="43"/>
        <v>0</v>
      </c>
      <c r="D124">
        <f t="shared" si="43"/>
        <v>0</v>
      </c>
      <c r="E124">
        <f t="shared" si="43"/>
        <v>0</v>
      </c>
      <c r="F124">
        <f t="shared" si="43"/>
        <v>182513011230637.69</v>
      </c>
      <c r="G124">
        <f t="shared" si="43"/>
        <v>0</v>
      </c>
      <c r="H124">
        <f t="shared" si="43"/>
        <v>0</v>
      </c>
      <c r="I124">
        <f t="shared" si="43"/>
        <v>0</v>
      </c>
      <c r="J124">
        <f t="shared" si="43"/>
        <v>9239853557488.5293</v>
      </c>
      <c r="K124">
        <f t="shared" si="43"/>
        <v>0</v>
      </c>
      <c r="L124">
        <f t="shared" si="43"/>
        <v>0</v>
      </c>
      <c r="M124">
        <f t="shared" si="43"/>
        <v>0</v>
      </c>
      <c r="N124">
        <f t="shared" si="43"/>
        <v>1264403344684.0493</v>
      </c>
      <c r="O124">
        <f t="shared" si="43"/>
        <v>0</v>
      </c>
      <c r="P124">
        <f t="shared" si="43"/>
        <v>0</v>
      </c>
      <c r="Q124">
        <f t="shared" si="43"/>
        <v>23953600883.577507</v>
      </c>
      <c r="R124">
        <f t="shared" si="43"/>
        <v>41376378281.078636</v>
      </c>
      <c r="S124">
        <f t="shared" si="44"/>
        <v>2215133096051.0908</v>
      </c>
      <c r="T124">
        <f t="shared" si="44"/>
        <v>1882654596590.8059</v>
      </c>
      <c r="U124">
        <f t="shared" si="44"/>
        <v>0</v>
      </c>
      <c r="V124">
        <f t="shared" si="44"/>
        <v>54357458420.191437</v>
      </c>
      <c r="W124">
        <f t="shared" si="44"/>
        <v>85008708735.934708</v>
      </c>
      <c r="X124">
        <f t="shared" si="44"/>
        <v>44819533359.058792</v>
      </c>
      <c r="Y124">
        <f t="shared" si="44"/>
        <v>103621087168039.5</v>
      </c>
      <c r="Z124">
        <f t="shared" si="44"/>
        <v>733691390934423</v>
      </c>
      <c r="AA124">
        <f t="shared" si="45"/>
        <v>0</v>
      </c>
      <c r="AB124">
        <f t="shared" si="45"/>
        <v>2379710572.2340674</v>
      </c>
      <c r="AC124">
        <f t="shared" si="45"/>
        <v>0</v>
      </c>
      <c r="AD124">
        <f t="shared" si="45"/>
        <v>2954164614034.0039</v>
      </c>
      <c r="AE124">
        <f t="shared" si="45"/>
        <v>7369088892931.7383</v>
      </c>
      <c r="AF124">
        <f t="shared" si="45"/>
        <v>0</v>
      </c>
      <c r="AG124">
        <f t="shared" si="45"/>
        <v>0</v>
      </c>
      <c r="AH124">
        <f t="shared" si="45"/>
        <v>0</v>
      </c>
    </row>
    <row r="125" spans="1:34" x14ac:dyDescent="0.2">
      <c r="A125" s="178" t="s">
        <v>385</v>
      </c>
      <c r="C125">
        <f t="shared" si="43"/>
        <v>0</v>
      </c>
      <c r="D125">
        <f t="shared" si="43"/>
        <v>0</v>
      </c>
      <c r="E125">
        <f t="shared" si="43"/>
        <v>0</v>
      </c>
      <c r="F125">
        <f t="shared" si="43"/>
        <v>0</v>
      </c>
      <c r="G125">
        <f t="shared" si="43"/>
        <v>0</v>
      </c>
      <c r="H125">
        <f t="shared" si="43"/>
        <v>0</v>
      </c>
      <c r="I125">
        <f t="shared" si="43"/>
        <v>0</v>
      </c>
      <c r="J125">
        <f t="shared" si="43"/>
        <v>79674723647.013687</v>
      </c>
      <c r="K125">
        <f t="shared" si="43"/>
        <v>0</v>
      </c>
      <c r="L125">
        <f t="shared" si="43"/>
        <v>0</v>
      </c>
      <c r="M125">
        <f t="shared" si="43"/>
        <v>0</v>
      </c>
      <c r="N125">
        <f t="shared" si="43"/>
        <v>211497419370.45996</v>
      </c>
      <c r="O125">
        <f t="shared" si="43"/>
        <v>0</v>
      </c>
      <c r="P125">
        <f t="shared" si="43"/>
        <v>0</v>
      </c>
      <c r="Q125">
        <f t="shared" si="43"/>
        <v>15388149174.434469</v>
      </c>
      <c r="R125">
        <f t="shared" si="43"/>
        <v>68700401674.243774</v>
      </c>
      <c r="S125">
        <f t="shared" si="44"/>
        <v>143148696653.57932</v>
      </c>
      <c r="T125">
        <f t="shared" si="44"/>
        <v>12273267227.732138</v>
      </c>
      <c r="U125">
        <f t="shared" si="44"/>
        <v>0</v>
      </c>
      <c r="V125">
        <f t="shared" si="44"/>
        <v>253897495658.8688</v>
      </c>
      <c r="W125">
        <f t="shared" si="44"/>
        <v>2865462092.222518</v>
      </c>
      <c r="X125">
        <f t="shared" si="44"/>
        <v>6895312824.4705839</v>
      </c>
      <c r="Y125">
        <f t="shared" si="44"/>
        <v>0</v>
      </c>
      <c r="Z125">
        <f t="shared" si="44"/>
        <v>0</v>
      </c>
      <c r="AA125">
        <f t="shared" si="45"/>
        <v>0</v>
      </c>
      <c r="AB125">
        <f t="shared" si="45"/>
        <v>0</v>
      </c>
      <c r="AC125">
        <f t="shared" si="45"/>
        <v>0</v>
      </c>
      <c r="AD125">
        <f t="shared" si="45"/>
        <v>367530376109.79126</v>
      </c>
      <c r="AE125">
        <f t="shared" si="45"/>
        <v>517263881877.75867</v>
      </c>
      <c r="AF125">
        <f t="shared" si="45"/>
        <v>0</v>
      </c>
      <c r="AG125">
        <f t="shared" si="45"/>
        <v>0</v>
      </c>
      <c r="AH125">
        <f t="shared" si="45"/>
        <v>0</v>
      </c>
    </row>
    <row r="126" spans="1:34" x14ac:dyDescent="0.2">
      <c r="A126" s="178" t="s">
        <v>386</v>
      </c>
      <c r="C126">
        <f t="shared" si="43"/>
        <v>0</v>
      </c>
      <c r="D126">
        <f t="shared" si="43"/>
        <v>0</v>
      </c>
      <c r="E126">
        <f t="shared" si="43"/>
        <v>0</v>
      </c>
      <c r="F126">
        <f t="shared" si="43"/>
        <v>0</v>
      </c>
      <c r="G126">
        <f t="shared" si="43"/>
        <v>0</v>
      </c>
      <c r="H126">
        <f t="shared" si="43"/>
        <v>0</v>
      </c>
      <c r="I126">
        <f t="shared" si="43"/>
        <v>0</v>
      </c>
      <c r="J126">
        <f t="shared" si="43"/>
        <v>85394403050643.25</v>
      </c>
      <c r="K126">
        <f t="shared" si="43"/>
        <v>0</v>
      </c>
      <c r="L126">
        <f t="shared" si="43"/>
        <v>0</v>
      </c>
      <c r="M126">
        <f t="shared" si="43"/>
        <v>0</v>
      </c>
      <c r="N126">
        <f t="shared" si="43"/>
        <v>25122381189697.629</v>
      </c>
      <c r="O126">
        <f t="shared" si="43"/>
        <v>0</v>
      </c>
      <c r="P126">
        <f t="shared" si="43"/>
        <v>0</v>
      </c>
      <c r="Q126">
        <f t="shared" si="43"/>
        <v>4634984691.0947189</v>
      </c>
      <c r="R126">
        <f t="shared" si="43"/>
        <v>1561372765.3237221</v>
      </c>
      <c r="S126">
        <f t="shared" si="44"/>
        <v>390535584807.73309</v>
      </c>
      <c r="T126">
        <f t="shared" si="44"/>
        <v>8720479346.0202045</v>
      </c>
      <c r="U126">
        <f t="shared" si="44"/>
        <v>0</v>
      </c>
      <c r="V126">
        <f t="shared" si="44"/>
        <v>88760913116.515121</v>
      </c>
      <c r="W126">
        <f t="shared" si="44"/>
        <v>955154030.74083948</v>
      </c>
      <c r="X126">
        <f t="shared" si="44"/>
        <v>0</v>
      </c>
      <c r="Y126">
        <f t="shared" si="44"/>
        <v>0</v>
      </c>
      <c r="Z126">
        <f t="shared" si="44"/>
        <v>0</v>
      </c>
      <c r="AA126">
        <f t="shared" si="45"/>
        <v>0</v>
      </c>
      <c r="AB126">
        <f t="shared" si="45"/>
        <v>27366671580.691776</v>
      </c>
      <c r="AC126">
        <f t="shared" si="45"/>
        <v>0</v>
      </c>
      <c r="AD126">
        <f t="shared" si="45"/>
        <v>3362067645095.2495</v>
      </c>
      <c r="AE126">
        <f t="shared" si="45"/>
        <v>3824877501752.4272</v>
      </c>
      <c r="AF126">
        <f t="shared" si="45"/>
        <v>0</v>
      </c>
      <c r="AG126">
        <f t="shared" si="45"/>
        <v>0</v>
      </c>
      <c r="AH126">
        <f t="shared" si="45"/>
        <v>0</v>
      </c>
    </row>
    <row r="127" spans="1:34" x14ac:dyDescent="0.2">
      <c r="A127" s="178" t="s">
        <v>387</v>
      </c>
      <c r="C127">
        <f t="shared" si="43"/>
        <v>0</v>
      </c>
      <c r="D127">
        <f t="shared" si="43"/>
        <v>0</v>
      </c>
      <c r="E127">
        <f t="shared" si="43"/>
        <v>0</v>
      </c>
      <c r="F127">
        <f t="shared" si="43"/>
        <v>0</v>
      </c>
      <c r="G127">
        <f t="shared" si="43"/>
        <v>0</v>
      </c>
      <c r="H127">
        <f t="shared" si="43"/>
        <v>0</v>
      </c>
      <c r="I127">
        <f t="shared" si="43"/>
        <v>0</v>
      </c>
      <c r="J127">
        <f t="shared" si="43"/>
        <v>5702778704674.1318</v>
      </c>
      <c r="K127">
        <f t="shared" si="43"/>
        <v>0</v>
      </c>
      <c r="L127">
        <f t="shared" si="43"/>
        <v>0</v>
      </c>
      <c r="M127">
        <f t="shared" si="43"/>
        <v>0</v>
      </c>
      <c r="N127">
        <f t="shared" si="43"/>
        <v>747494489399.56775</v>
      </c>
      <c r="O127">
        <f t="shared" si="43"/>
        <v>0</v>
      </c>
      <c r="P127">
        <f t="shared" si="43"/>
        <v>0</v>
      </c>
      <c r="Q127">
        <f t="shared" si="43"/>
        <v>4597904813.5659609</v>
      </c>
      <c r="R127">
        <f t="shared" si="43"/>
        <v>28885396158.488857</v>
      </c>
      <c r="S127">
        <f t="shared" si="44"/>
        <v>231174177673.73502</v>
      </c>
      <c r="T127">
        <f t="shared" si="44"/>
        <v>249341113152.87396</v>
      </c>
      <c r="U127">
        <f t="shared" si="44"/>
        <v>0</v>
      </c>
      <c r="V127">
        <f t="shared" si="44"/>
        <v>33027316508.470737</v>
      </c>
      <c r="W127">
        <f t="shared" si="44"/>
        <v>955154030.74083948</v>
      </c>
      <c r="X127">
        <f t="shared" si="44"/>
        <v>17238282061.17646</v>
      </c>
      <c r="Y127">
        <f t="shared" si="44"/>
        <v>1966489224077.8792</v>
      </c>
      <c r="Z127">
        <f t="shared" si="44"/>
        <v>0</v>
      </c>
      <c r="AA127">
        <f t="shared" si="45"/>
        <v>0</v>
      </c>
      <c r="AB127">
        <f t="shared" si="45"/>
        <v>0</v>
      </c>
      <c r="AC127">
        <f t="shared" si="45"/>
        <v>0</v>
      </c>
      <c r="AD127">
        <f t="shared" si="45"/>
        <v>1523719684288.5098</v>
      </c>
      <c r="AE127">
        <f t="shared" si="45"/>
        <v>1211906976269.0237</v>
      </c>
      <c r="AF127">
        <f t="shared" si="45"/>
        <v>0</v>
      </c>
      <c r="AG127">
        <f t="shared" si="45"/>
        <v>0</v>
      </c>
      <c r="AH127">
        <f t="shared" si="45"/>
        <v>0</v>
      </c>
    </row>
    <row r="128" spans="1:34" x14ac:dyDescent="0.2">
      <c r="A128" s="178" t="s">
        <v>388</v>
      </c>
      <c r="C128">
        <f t="shared" si="43"/>
        <v>0</v>
      </c>
      <c r="D128">
        <f t="shared" si="43"/>
        <v>0</v>
      </c>
      <c r="E128">
        <f t="shared" si="43"/>
        <v>0</v>
      </c>
      <c r="F128">
        <f t="shared" si="43"/>
        <v>0</v>
      </c>
      <c r="G128">
        <f t="shared" si="43"/>
        <v>0</v>
      </c>
      <c r="H128">
        <f t="shared" si="43"/>
        <v>0</v>
      </c>
      <c r="I128">
        <f t="shared" si="43"/>
        <v>0</v>
      </c>
      <c r="J128">
        <f t="shared" si="43"/>
        <v>775017766384.58777</v>
      </c>
      <c r="K128">
        <f t="shared" si="43"/>
        <v>0</v>
      </c>
      <c r="L128">
        <f t="shared" si="43"/>
        <v>0</v>
      </c>
      <c r="M128">
        <f t="shared" si="43"/>
        <v>0</v>
      </c>
      <c r="N128">
        <f t="shared" si="43"/>
        <v>229822105525.30124</v>
      </c>
      <c r="O128">
        <f t="shared" si="43"/>
        <v>0</v>
      </c>
      <c r="P128">
        <f t="shared" si="43"/>
        <v>0</v>
      </c>
      <c r="Q128">
        <f t="shared" si="43"/>
        <v>15276909541.848194</v>
      </c>
      <c r="R128">
        <f t="shared" si="43"/>
        <v>23420591479.855831</v>
      </c>
      <c r="S128">
        <f t="shared" si="44"/>
        <v>125028608469.58192</v>
      </c>
      <c r="T128">
        <f t="shared" si="44"/>
        <v>24223553738.945007</v>
      </c>
      <c r="U128">
        <f t="shared" si="44"/>
        <v>0</v>
      </c>
      <c r="V128">
        <f t="shared" si="44"/>
        <v>45412560199.14727</v>
      </c>
      <c r="W128">
        <f t="shared" si="44"/>
        <v>2865462092.222518</v>
      </c>
      <c r="X128">
        <f t="shared" si="44"/>
        <v>3447656412.235292</v>
      </c>
      <c r="Y128">
        <f t="shared" si="44"/>
        <v>23798277234.063511</v>
      </c>
      <c r="Z128">
        <f t="shared" si="44"/>
        <v>0</v>
      </c>
      <c r="AA128">
        <f t="shared" si="45"/>
        <v>0</v>
      </c>
      <c r="AB128">
        <f t="shared" si="45"/>
        <v>0</v>
      </c>
      <c r="AC128">
        <f t="shared" si="45"/>
        <v>0</v>
      </c>
      <c r="AD128">
        <f t="shared" si="45"/>
        <v>941100508523.55652</v>
      </c>
      <c r="AE128">
        <f t="shared" si="45"/>
        <v>2432384332195.0278</v>
      </c>
      <c r="AF128">
        <f t="shared" si="45"/>
        <v>0</v>
      </c>
      <c r="AG128">
        <f t="shared" si="45"/>
        <v>0</v>
      </c>
      <c r="AH128">
        <f t="shared" si="45"/>
        <v>0</v>
      </c>
    </row>
    <row r="129" spans="1:34" x14ac:dyDescent="0.2">
      <c r="A129" s="178" t="s">
        <v>389</v>
      </c>
      <c r="C129">
        <f t="shared" si="43"/>
        <v>0</v>
      </c>
      <c r="D129">
        <f t="shared" si="43"/>
        <v>0</v>
      </c>
      <c r="E129">
        <f t="shared" si="43"/>
        <v>0</v>
      </c>
      <c r="F129">
        <f t="shared" si="43"/>
        <v>0</v>
      </c>
      <c r="G129">
        <f t="shared" si="43"/>
        <v>0</v>
      </c>
      <c r="H129">
        <f t="shared" si="43"/>
        <v>0</v>
      </c>
      <c r="I129">
        <f t="shared" si="43"/>
        <v>0</v>
      </c>
      <c r="J129">
        <f t="shared" si="43"/>
        <v>12071927825.305105</v>
      </c>
      <c r="K129">
        <f t="shared" si="43"/>
        <v>0</v>
      </c>
      <c r="L129">
        <f t="shared" si="43"/>
        <v>0</v>
      </c>
      <c r="M129">
        <f t="shared" si="43"/>
        <v>0</v>
      </c>
      <c r="N129">
        <f t="shared" si="43"/>
        <v>0</v>
      </c>
      <c r="O129">
        <f t="shared" si="43"/>
        <v>0</v>
      </c>
      <c r="P129">
        <f t="shared" si="43"/>
        <v>0</v>
      </c>
      <c r="Q129">
        <f t="shared" si="43"/>
        <v>16574705255.354715</v>
      </c>
      <c r="R129">
        <f t="shared" si="43"/>
        <v>4684118295.9711666</v>
      </c>
      <c r="S129">
        <f t="shared" si="44"/>
        <v>40245669545.509972</v>
      </c>
      <c r="T129">
        <f t="shared" si="44"/>
        <v>10658363645.135803</v>
      </c>
      <c r="U129">
        <f t="shared" si="44"/>
        <v>0</v>
      </c>
      <c r="V129">
        <f t="shared" si="44"/>
        <v>27522763757.058952</v>
      </c>
      <c r="W129">
        <f t="shared" si="44"/>
        <v>6686078215.1858749</v>
      </c>
      <c r="X129">
        <f t="shared" si="44"/>
        <v>5171484618.3529367</v>
      </c>
      <c r="Y129">
        <f t="shared" si="44"/>
        <v>0</v>
      </c>
      <c r="Z129">
        <f t="shared" si="44"/>
        <v>0</v>
      </c>
      <c r="AA129">
        <f t="shared" si="45"/>
        <v>0</v>
      </c>
      <c r="AB129">
        <f t="shared" si="45"/>
        <v>0</v>
      </c>
      <c r="AC129">
        <f t="shared" si="45"/>
        <v>0</v>
      </c>
      <c r="AD129">
        <f t="shared" si="45"/>
        <v>904904335118.80432</v>
      </c>
      <c r="AE129">
        <f t="shared" si="45"/>
        <v>641893789921.84937</v>
      </c>
      <c r="AF129">
        <f t="shared" si="45"/>
        <v>0</v>
      </c>
      <c r="AG129">
        <f t="shared" si="45"/>
        <v>0</v>
      </c>
      <c r="AH129">
        <f t="shared" si="45"/>
        <v>0</v>
      </c>
    </row>
    <row r="130" spans="1:34" x14ac:dyDescent="0.2">
      <c r="A130" s="178" t="s">
        <v>390</v>
      </c>
      <c r="C130">
        <f t="shared" si="43"/>
        <v>0</v>
      </c>
      <c r="D130">
        <f t="shared" si="43"/>
        <v>0</v>
      </c>
      <c r="E130">
        <f t="shared" si="43"/>
        <v>0</v>
      </c>
      <c r="F130">
        <f t="shared" si="43"/>
        <v>0</v>
      </c>
      <c r="G130">
        <f t="shared" si="43"/>
        <v>0</v>
      </c>
      <c r="H130">
        <f t="shared" si="43"/>
        <v>0</v>
      </c>
      <c r="I130">
        <f t="shared" si="43"/>
        <v>0</v>
      </c>
      <c r="J130">
        <f t="shared" si="43"/>
        <v>0</v>
      </c>
      <c r="K130">
        <f t="shared" si="43"/>
        <v>0</v>
      </c>
      <c r="L130">
        <f t="shared" si="43"/>
        <v>0</v>
      </c>
      <c r="M130">
        <f t="shared" si="43"/>
        <v>0</v>
      </c>
      <c r="N130">
        <f t="shared" si="43"/>
        <v>0</v>
      </c>
      <c r="O130">
        <f t="shared" si="43"/>
        <v>0</v>
      </c>
      <c r="P130">
        <f t="shared" si="43"/>
        <v>0</v>
      </c>
      <c r="Q130">
        <f t="shared" si="43"/>
        <v>19021977172.252724</v>
      </c>
      <c r="R130">
        <f t="shared" si="43"/>
        <v>9368236591.9423313</v>
      </c>
      <c r="S130">
        <f t="shared" si="44"/>
        <v>61894406481.127899</v>
      </c>
      <c r="T130">
        <f t="shared" si="44"/>
        <v>38434705265.792747</v>
      </c>
      <c r="U130">
        <f t="shared" si="44"/>
        <v>0</v>
      </c>
      <c r="V130">
        <f t="shared" si="44"/>
        <v>130045058752.10355</v>
      </c>
      <c r="W130">
        <f t="shared" si="44"/>
        <v>13372156430.371754</v>
      </c>
      <c r="X130">
        <f t="shared" si="44"/>
        <v>15514453855.058811</v>
      </c>
      <c r="Y130">
        <f t="shared" si="44"/>
        <v>5010163628.223897</v>
      </c>
      <c r="Z130">
        <f t="shared" si="44"/>
        <v>0</v>
      </c>
      <c r="AA130">
        <f t="shared" si="45"/>
        <v>0</v>
      </c>
      <c r="AB130">
        <f t="shared" si="45"/>
        <v>0</v>
      </c>
      <c r="AC130">
        <f t="shared" si="45"/>
        <v>0</v>
      </c>
      <c r="AD130">
        <f t="shared" si="45"/>
        <v>239451608677.59125</v>
      </c>
      <c r="AE130">
        <f t="shared" si="45"/>
        <v>485083488585.0965</v>
      </c>
      <c r="AF130">
        <f t="shared" si="45"/>
        <v>0</v>
      </c>
      <c r="AG130">
        <f t="shared" si="45"/>
        <v>0</v>
      </c>
      <c r="AH130">
        <f t="shared" si="45"/>
        <v>0</v>
      </c>
    </row>
    <row r="131" spans="1:34" x14ac:dyDescent="0.2">
      <c r="A131" s="178" t="s">
        <v>391</v>
      </c>
      <c r="C131">
        <f t="shared" si="43"/>
        <v>0</v>
      </c>
      <c r="D131">
        <f t="shared" si="43"/>
        <v>0</v>
      </c>
      <c r="E131">
        <f t="shared" si="43"/>
        <v>0</v>
      </c>
      <c r="F131">
        <f t="shared" si="43"/>
        <v>0</v>
      </c>
      <c r="G131">
        <f t="shared" si="43"/>
        <v>0</v>
      </c>
      <c r="H131">
        <f t="shared" si="43"/>
        <v>0</v>
      </c>
      <c r="I131">
        <f t="shared" si="43"/>
        <v>0</v>
      </c>
      <c r="J131">
        <f t="shared" si="43"/>
        <v>14486313390.366125</v>
      </c>
      <c r="K131">
        <f t="shared" si="43"/>
        <v>0</v>
      </c>
      <c r="L131">
        <f t="shared" si="43"/>
        <v>0</v>
      </c>
      <c r="M131">
        <f t="shared" si="43"/>
        <v>0</v>
      </c>
      <c r="N131">
        <f t="shared" si="43"/>
        <v>0</v>
      </c>
      <c r="O131">
        <f t="shared" si="43"/>
        <v>0</v>
      </c>
      <c r="P131">
        <f t="shared" si="43"/>
        <v>0</v>
      </c>
      <c r="Q131">
        <f t="shared" si="43"/>
        <v>1612974672.5009623</v>
      </c>
      <c r="R131">
        <f t="shared" si="43"/>
        <v>68700401674.243782</v>
      </c>
      <c r="S131">
        <f t="shared" si="44"/>
        <v>51689935766.982002</v>
      </c>
      <c r="T131">
        <f t="shared" si="44"/>
        <v>5490672180.8275356</v>
      </c>
      <c r="U131">
        <f t="shared" si="44"/>
        <v>0</v>
      </c>
      <c r="V131">
        <f t="shared" si="44"/>
        <v>7568760033.1912117</v>
      </c>
      <c r="W131">
        <f t="shared" si="44"/>
        <v>6686078215.1858768</v>
      </c>
      <c r="X131">
        <f t="shared" si="44"/>
        <v>0</v>
      </c>
      <c r="Y131">
        <f t="shared" si="44"/>
        <v>0</v>
      </c>
      <c r="Z131">
        <f t="shared" si="44"/>
        <v>0</v>
      </c>
      <c r="AA131">
        <f t="shared" si="45"/>
        <v>0</v>
      </c>
      <c r="AB131">
        <f t="shared" si="45"/>
        <v>0</v>
      </c>
      <c r="AC131">
        <f t="shared" si="45"/>
        <v>0</v>
      </c>
      <c r="AD131">
        <f t="shared" si="45"/>
        <v>19490247217.943481</v>
      </c>
      <c r="AE131">
        <f t="shared" si="45"/>
        <v>181139121008.18146</v>
      </c>
      <c r="AF131">
        <f t="shared" si="45"/>
        <v>0</v>
      </c>
      <c r="AG131">
        <f t="shared" si="45"/>
        <v>0</v>
      </c>
      <c r="AH131">
        <f t="shared" si="45"/>
        <v>0</v>
      </c>
    </row>
    <row r="132" spans="1:34" x14ac:dyDescent="0.2">
      <c r="A132" s="178" t="s">
        <v>392</v>
      </c>
      <c r="C132">
        <f t="shared" si="43"/>
        <v>0</v>
      </c>
      <c r="D132">
        <f t="shared" si="43"/>
        <v>0</v>
      </c>
      <c r="E132">
        <f t="shared" si="43"/>
        <v>0</v>
      </c>
      <c r="F132">
        <f t="shared" si="43"/>
        <v>0</v>
      </c>
      <c r="G132">
        <f t="shared" si="43"/>
        <v>0</v>
      </c>
      <c r="H132">
        <f t="shared" si="43"/>
        <v>0</v>
      </c>
      <c r="I132">
        <f t="shared" si="43"/>
        <v>0</v>
      </c>
      <c r="J132">
        <f t="shared" si="43"/>
        <v>14486313390.366125</v>
      </c>
      <c r="K132">
        <f t="shared" si="43"/>
        <v>0</v>
      </c>
      <c r="L132">
        <f t="shared" si="43"/>
        <v>0</v>
      </c>
      <c r="M132">
        <f t="shared" si="43"/>
        <v>0</v>
      </c>
      <c r="N132">
        <f t="shared" si="43"/>
        <v>0</v>
      </c>
      <c r="O132">
        <f t="shared" si="43"/>
        <v>0</v>
      </c>
      <c r="P132">
        <f t="shared" si="43"/>
        <v>0</v>
      </c>
      <c r="Q132">
        <f t="shared" si="43"/>
        <v>25251396597.084026</v>
      </c>
      <c r="R132">
        <f t="shared" si="43"/>
        <v>18736473183.884663</v>
      </c>
      <c r="S132">
        <f t="shared" si="44"/>
        <v>155737389497.19855</v>
      </c>
      <c r="T132">
        <f t="shared" si="44"/>
        <v>5490672180.8275356</v>
      </c>
      <c r="U132">
        <f t="shared" si="44"/>
        <v>0</v>
      </c>
      <c r="V132">
        <f t="shared" si="44"/>
        <v>575225762522.5321</v>
      </c>
      <c r="W132">
        <f t="shared" si="44"/>
        <v>955154030.74083948</v>
      </c>
      <c r="X132">
        <f t="shared" si="44"/>
        <v>20685938473.411747</v>
      </c>
      <c r="Y132">
        <f t="shared" si="44"/>
        <v>1252540907.0559742</v>
      </c>
      <c r="Z132">
        <f t="shared" si="44"/>
        <v>0</v>
      </c>
      <c r="AA132">
        <f t="shared" si="45"/>
        <v>0</v>
      </c>
      <c r="AB132">
        <f t="shared" si="45"/>
        <v>0</v>
      </c>
      <c r="AC132">
        <f t="shared" si="45"/>
        <v>0</v>
      </c>
      <c r="AD132">
        <f t="shared" si="45"/>
        <v>478903217355.1825</v>
      </c>
      <c r="AE132">
        <f t="shared" si="45"/>
        <v>881256199825.51782</v>
      </c>
      <c r="AF132">
        <f t="shared" si="45"/>
        <v>0</v>
      </c>
      <c r="AG132">
        <f t="shared" si="45"/>
        <v>0</v>
      </c>
      <c r="AH132">
        <f t="shared" si="45"/>
        <v>0</v>
      </c>
    </row>
    <row r="133" spans="1:34" x14ac:dyDescent="0.2">
      <c r="A133" s="178" t="s">
        <v>393</v>
      </c>
      <c r="C133">
        <f t="shared" si="43"/>
        <v>0</v>
      </c>
      <c r="D133">
        <f t="shared" si="43"/>
        <v>0</v>
      </c>
      <c r="E133">
        <f t="shared" si="43"/>
        <v>0</v>
      </c>
      <c r="F133">
        <f t="shared" si="43"/>
        <v>0</v>
      </c>
      <c r="G133">
        <f t="shared" si="43"/>
        <v>0</v>
      </c>
      <c r="H133">
        <f t="shared" si="43"/>
        <v>0</v>
      </c>
      <c r="I133">
        <f t="shared" si="43"/>
        <v>0</v>
      </c>
      <c r="J133">
        <f t="shared" si="43"/>
        <v>57945253561.4645</v>
      </c>
      <c r="K133">
        <f t="shared" si="43"/>
        <v>0</v>
      </c>
      <c r="L133">
        <f t="shared" si="43"/>
        <v>0</v>
      </c>
      <c r="M133">
        <f t="shared" si="43"/>
        <v>0</v>
      </c>
      <c r="N133">
        <f t="shared" si="43"/>
        <v>0</v>
      </c>
      <c r="O133">
        <f t="shared" si="43"/>
        <v>0</v>
      </c>
      <c r="P133">
        <f t="shared" si="43"/>
        <v>0</v>
      </c>
      <c r="Q133">
        <f t="shared" si="43"/>
        <v>5024323405.1466751</v>
      </c>
      <c r="R133">
        <f t="shared" si="43"/>
        <v>101489229746.04195</v>
      </c>
      <c r="S133">
        <f t="shared" si="44"/>
        <v>72384983850.810593</v>
      </c>
      <c r="T133">
        <f t="shared" si="44"/>
        <v>31652110218.888145</v>
      </c>
      <c r="U133">
        <f t="shared" si="44"/>
        <v>0</v>
      </c>
      <c r="V133">
        <f t="shared" si="44"/>
        <v>23394349193.500111</v>
      </c>
      <c r="W133">
        <f t="shared" si="44"/>
        <v>21013388676.298466</v>
      </c>
      <c r="X133">
        <f t="shared" si="44"/>
        <v>5171484618.3529367</v>
      </c>
      <c r="Y133">
        <f t="shared" si="44"/>
        <v>0</v>
      </c>
      <c r="Z133">
        <f t="shared" si="44"/>
        <v>0</v>
      </c>
      <c r="AA133">
        <f t="shared" si="45"/>
        <v>0</v>
      </c>
      <c r="AB133">
        <f t="shared" si="45"/>
        <v>0</v>
      </c>
      <c r="AC133">
        <f t="shared" si="45"/>
        <v>0</v>
      </c>
      <c r="AD133">
        <f t="shared" si="45"/>
        <v>347344048634.06415</v>
      </c>
      <c r="AE133">
        <f t="shared" si="45"/>
        <v>704595793347.7583</v>
      </c>
      <c r="AF133">
        <f t="shared" si="45"/>
        <v>0</v>
      </c>
      <c r="AG133">
        <f t="shared" si="45"/>
        <v>0</v>
      </c>
      <c r="AH133">
        <f t="shared" si="45"/>
        <v>0</v>
      </c>
    </row>
    <row r="134" spans="1:34" x14ac:dyDescent="0.2">
      <c r="A134" s="178" t="s">
        <v>394</v>
      </c>
      <c r="C134">
        <f t="shared" si="43"/>
        <v>0</v>
      </c>
      <c r="D134">
        <f t="shared" si="43"/>
        <v>0</v>
      </c>
      <c r="E134">
        <f t="shared" si="43"/>
        <v>0</v>
      </c>
      <c r="F134">
        <f t="shared" si="43"/>
        <v>0</v>
      </c>
      <c r="G134">
        <f t="shared" si="43"/>
        <v>0</v>
      </c>
      <c r="H134">
        <f t="shared" si="43"/>
        <v>0</v>
      </c>
      <c r="I134">
        <f t="shared" si="43"/>
        <v>0</v>
      </c>
      <c r="J134">
        <f t="shared" si="43"/>
        <v>282483111112.13947</v>
      </c>
      <c r="K134">
        <f t="shared" si="43"/>
        <v>0</v>
      </c>
      <c r="L134">
        <f t="shared" si="43"/>
        <v>0</v>
      </c>
      <c r="M134">
        <f t="shared" si="43"/>
        <v>0</v>
      </c>
      <c r="N134">
        <f t="shared" si="43"/>
        <v>0</v>
      </c>
      <c r="O134">
        <f t="shared" si="43"/>
        <v>0</v>
      </c>
      <c r="P134">
        <f t="shared" si="43"/>
        <v>0</v>
      </c>
      <c r="Q134">
        <f t="shared" si="43"/>
        <v>20171453375.644218</v>
      </c>
      <c r="R134">
        <f t="shared" si="43"/>
        <v>112418839103.30798</v>
      </c>
      <c r="S134">
        <f t="shared" si="44"/>
        <v>140001523442.6745</v>
      </c>
      <c r="T134">
        <f t="shared" si="44"/>
        <v>14534132243.367006</v>
      </c>
      <c r="U134">
        <f t="shared" si="44"/>
        <v>0</v>
      </c>
      <c r="V134">
        <f t="shared" si="44"/>
        <v>247704873813.53058</v>
      </c>
      <c r="W134">
        <f t="shared" si="44"/>
        <v>13372156430.371754</v>
      </c>
      <c r="X134">
        <f t="shared" si="44"/>
        <v>6895312824.4705839</v>
      </c>
      <c r="Y134">
        <f t="shared" si="44"/>
        <v>0</v>
      </c>
      <c r="Z134">
        <f t="shared" si="44"/>
        <v>0</v>
      </c>
      <c r="AA134">
        <f t="shared" si="45"/>
        <v>0</v>
      </c>
      <c r="AB134">
        <f t="shared" si="45"/>
        <v>0</v>
      </c>
      <c r="AC134">
        <f t="shared" si="45"/>
        <v>0</v>
      </c>
      <c r="AD134">
        <f t="shared" si="45"/>
        <v>726011708868.39453</v>
      </c>
      <c r="AE134">
        <f t="shared" si="45"/>
        <v>469103877482.72638</v>
      </c>
      <c r="AF134">
        <f t="shared" si="45"/>
        <v>0</v>
      </c>
      <c r="AG134">
        <f t="shared" si="45"/>
        <v>0</v>
      </c>
      <c r="AH134">
        <f t="shared" si="45"/>
        <v>0</v>
      </c>
    </row>
    <row r="135" spans="1:34" x14ac:dyDescent="0.2">
      <c r="A135" s="178" t="s">
        <v>395</v>
      </c>
      <c r="C135">
        <f t="shared" si="43"/>
        <v>0</v>
      </c>
      <c r="D135">
        <f t="shared" si="43"/>
        <v>624351172689104.63</v>
      </c>
      <c r="E135">
        <f t="shared" si="43"/>
        <v>0</v>
      </c>
      <c r="F135">
        <f t="shared" si="43"/>
        <v>12551762544134.51</v>
      </c>
      <c r="G135">
        <f t="shared" si="43"/>
        <v>0</v>
      </c>
      <c r="H135">
        <f t="shared" si="43"/>
        <v>0</v>
      </c>
      <c r="I135">
        <f t="shared" si="43"/>
        <v>4740712541426.124</v>
      </c>
      <c r="J135">
        <f t="shared" si="43"/>
        <v>76052127631786.391</v>
      </c>
      <c r="K135">
        <f t="shared" si="43"/>
        <v>0</v>
      </c>
      <c r="L135">
        <f t="shared" si="43"/>
        <v>0</v>
      </c>
      <c r="M135">
        <f t="shared" si="43"/>
        <v>0</v>
      </c>
      <c r="N135">
        <f t="shared" si="43"/>
        <v>2102195727363.6272</v>
      </c>
      <c r="O135">
        <f t="shared" si="43"/>
        <v>0</v>
      </c>
      <c r="P135">
        <f t="shared" si="43"/>
        <v>0</v>
      </c>
      <c r="Q135">
        <f t="shared" si="43"/>
        <v>4227106038.2783833</v>
      </c>
      <c r="R135">
        <f t="shared" si="43"/>
        <v>0</v>
      </c>
      <c r="S135">
        <f t="shared" si="44"/>
        <v>7057297503.241086</v>
      </c>
      <c r="T135">
        <f t="shared" si="44"/>
        <v>0</v>
      </c>
      <c r="U135">
        <f t="shared" si="44"/>
        <v>0</v>
      </c>
      <c r="V135">
        <f t="shared" si="44"/>
        <v>2064207281.7794211</v>
      </c>
      <c r="W135">
        <f t="shared" si="44"/>
        <v>0</v>
      </c>
      <c r="X135">
        <f t="shared" si="44"/>
        <v>0</v>
      </c>
      <c r="Y135">
        <f t="shared" si="44"/>
        <v>0</v>
      </c>
      <c r="Z135">
        <f t="shared" si="44"/>
        <v>2800892009650.4844</v>
      </c>
      <c r="AA135">
        <f t="shared" si="45"/>
        <v>1769251172817.0601</v>
      </c>
      <c r="AB135">
        <f t="shared" si="45"/>
        <v>6932033029341.5273</v>
      </c>
      <c r="AC135">
        <f t="shared" si="45"/>
        <v>0</v>
      </c>
      <c r="AD135">
        <f t="shared" si="45"/>
        <v>720077523423201.5</v>
      </c>
      <c r="AE135">
        <f t="shared" si="45"/>
        <v>370627450585.42133</v>
      </c>
      <c r="AF135">
        <f t="shared" si="45"/>
        <v>0</v>
      </c>
      <c r="AG135">
        <f t="shared" si="45"/>
        <v>0</v>
      </c>
      <c r="AH135">
        <f t="shared" si="45"/>
        <v>0</v>
      </c>
    </row>
    <row r="136" spans="1:34" x14ac:dyDescent="0.2">
      <c r="A136" s="178" t="s">
        <v>396</v>
      </c>
      <c r="C136">
        <f t="shared" si="43"/>
        <v>0</v>
      </c>
      <c r="D136">
        <f t="shared" si="43"/>
        <v>0</v>
      </c>
      <c r="E136">
        <f t="shared" si="43"/>
        <v>0</v>
      </c>
      <c r="F136">
        <f t="shared" si="43"/>
        <v>0</v>
      </c>
      <c r="G136">
        <f t="shared" si="43"/>
        <v>0</v>
      </c>
      <c r="H136">
        <f t="shared" si="43"/>
        <v>0</v>
      </c>
      <c r="I136">
        <f t="shared" si="43"/>
        <v>0</v>
      </c>
      <c r="J136">
        <f t="shared" si="43"/>
        <v>275239954416.95636</v>
      </c>
      <c r="K136">
        <f t="shared" si="43"/>
        <v>0</v>
      </c>
      <c r="L136">
        <f t="shared" si="43"/>
        <v>0</v>
      </c>
      <c r="M136">
        <f t="shared" si="43"/>
        <v>0</v>
      </c>
      <c r="N136">
        <f t="shared" si="43"/>
        <v>45811715387.103233</v>
      </c>
      <c r="O136">
        <f t="shared" si="43"/>
        <v>0</v>
      </c>
      <c r="P136">
        <f t="shared" si="43"/>
        <v>0</v>
      </c>
      <c r="Q136">
        <f t="shared" si="43"/>
        <v>3763607569.1689119</v>
      </c>
      <c r="R136">
        <f t="shared" si="43"/>
        <v>780686382.66186106</v>
      </c>
      <c r="S136">
        <f t="shared" si="44"/>
        <v>47970549245.003593</v>
      </c>
      <c r="T136">
        <f t="shared" si="44"/>
        <v>22931630872.867943</v>
      </c>
      <c r="U136">
        <f t="shared" si="44"/>
        <v>0</v>
      </c>
      <c r="V136">
        <f t="shared" si="44"/>
        <v>1376138187.8529477</v>
      </c>
      <c r="W136">
        <f t="shared" si="44"/>
        <v>1910308061.481679</v>
      </c>
      <c r="X136">
        <f t="shared" si="44"/>
        <v>0</v>
      </c>
      <c r="Y136">
        <f t="shared" si="44"/>
        <v>0</v>
      </c>
      <c r="Z136">
        <f t="shared" si="44"/>
        <v>0</v>
      </c>
      <c r="AA136">
        <f t="shared" si="45"/>
        <v>0</v>
      </c>
      <c r="AB136">
        <f t="shared" si="45"/>
        <v>0</v>
      </c>
      <c r="AC136">
        <f t="shared" si="45"/>
        <v>0</v>
      </c>
      <c r="AD136">
        <f t="shared" si="45"/>
        <v>235275127130.8891</v>
      </c>
      <c r="AE136">
        <f t="shared" si="45"/>
        <v>526608360342.46649</v>
      </c>
      <c r="AF136">
        <f t="shared" si="45"/>
        <v>0</v>
      </c>
      <c r="AG136">
        <f t="shared" si="45"/>
        <v>0</v>
      </c>
      <c r="AH136">
        <f t="shared" si="45"/>
        <v>0</v>
      </c>
    </row>
    <row r="137" spans="1:34" x14ac:dyDescent="0.2">
      <c r="A137" s="178" t="s">
        <v>397</v>
      </c>
      <c r="C137">
        <f t="shared" si="43"/>
        <v>0</v>
      </c>
      <c r="D137">
        <f t="shared" si="43"/>
        <v>0</v>
      </c>
      <c r="E137">
        <f>SUMIFS(E$55:E$109,$A$55:$A$109,$A137)</f>
        <v>0</v>
      </c>
      <c r="F137">
        <f t="shared" si="43"/>
        <v>0</v>
      </c>
      <c r="G137">
        <f t="shared" si="43"/>
        <v>0</v>
      </c>
      <c r="H137">
        <f t="shared" si="43"/>
        <v>0</v>
      </c>
      <c r="I137">
        <f t="shared" si="43"/>
        <v>0</v>
      </c>
      <c r="J137">
        <f t="shared" ref="J137:AH137" si="46">SUMIFS(J$55:J$109,$A$55:$A$109,$A137)</f>
        <v>0</v>
      </c>
      <c r="K137">
        <f t="shared" si="46"/>
        <v>0</v>
      </c>
      <c r="L137">
        <f t="shared" si="46"/>
        <v>0</v>
      </c>
      <c r="M137">
        <f t="shared" si="46"/>
        <v>0</v>
      </c>
      <c r="N137">
        <f t="shared" si="46"/>
        <v>0</v>
      </c>
      <c r="O137">
        <f t="shared" si="46"/>
        <v>0</v>
      </c>
      <c r="P137">
        <f t="shared" si="46"/>
        <v>0</v>
      </c>
      <c r="Q137">
        <f t="shared" si="46"/>
        <v>0</v>
      </c>
      <c r="R137">
        <f t="shared" si="46"/>
        <v>0</v>
      </c>
      <c r="S137">
        <f t="shared" si="46"/>
        <v>0</v>
      </c>
      <c r="T137">
        <f t="shared" si="46"/>
        <v>0</v>
      </c>
      <c r="U137">
        <f t="shared" si="46"/>
        <v>0</v>
      </c>
      <c r="V137">
        <f t="shared" si="46"/>
        <v>0</v>
      </c>
      <c r="W137">
        <f t="shared" si="46"/>
        <v>0</v>
      </c>
      <c r="X137">
        <f t="shared" si="46"/>
        <v>0</v>
      </c>
      <c r="Y137" s="215">
        <f>AS98*'Input Data'!Y117</f>
        <v>1113928532029844.9</v>
      </c>
      <c r="Z137">
        <f t="shared" si="46"/>
        <v>0</v>
      </c>
      <c r="AA137">
        <f t="shared" si="46"/>
        <v>0</v>
      </c>
      <c r="AB137">
        <f t="shared" si="46"/>
        <v>0</v>
      </c>
      <c r="AC137">
        <f t="shared" si="46"/>
        <v>0</v>
      </c>
      <c r="AD137">
        <f t="shared" si="46"/>
        <v>0</v>
      </c>
      <c r="AE137">
        <f t="shared" si="46"/>
        <v>0</v>
      </c>
      <c r="AF137">
        <f t="shared" si="46"/>
        <v>0</v>
      </c>
      <c r="AG137">
        <f t="shared" si="46"/>
        <v>0</v>
      </c>
      <c r="AH137">
        <f t="shared" si="46"/>
        <v>0</v>
      </c>
    </row>
  </sheetData>
  <phoneticPr fontId="3" type="noConversion"/>
  <conditionalFormatting sqref="C7:AH51">
    <cfRule type="dataBar" priority="2">
      <dataBar>
        <cfvo type="min"/>
        <cfvo type="max"/>
        <color rgb="FFFF555A"/>
      </dataBar>
      <extLst>
        <ext xmlns:x14="http://schemas.microsoft.com/office/spreadsheetml/2009/9/main" uri="{B025F937-C7B1-47D3-B67F-A62EFF666E3E}">
          <x14:id>{E742503A-620E-4040-9188-0A2291631112}</x14:id>
        </ext>
      </extLst>
    </cfRule>
  </conditionalFormatting>
  <conditionalFormatting sqref="C55:AH109">
    <cfRule type="colorScale" priority="1">
      <colorScale>
        <cfvo type="min"/>
        <cfvo type="max"/>
        <color rgb="FFFCFCFF"/>
        <color rgb="FF63BE7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E742503A-620E-4040-9188-0A2291631112}">
            <x14:dataBar minLength="0" maxLength="100" border="1" negativeBarBorderColorSameAsPositive="0">
              <x14:cfvo type="autoMin"/>
              <x14:cfvo type="autoMax"/>
              <x14:borderColor rgb="FFFF555A"/>
              <x14:negativeFillColor rgb="FFFF0000"/>
              <x14:negativeBorderColor rgb="FFFF0000"/>
              <x14:axisColor rgb="FF000000"/>
            </x14:dataBar>
          </x14:cfRule>
          <xm:sqref>C7:AH51</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472A7-6057-4721-B888-04D60C2D5DAD}">
  <sheetPr codeName="Sheet16"/>
  <dimension ref="A1:O84"/>
  <sheetViews>
    <sheetView topLeftCell="A85" workbookViewId="0">
      <selection activeCell="K39" sqref="K39"/>
    </sheetView>
  </sheetViews>
  <sheetFormatPr defaultRowHeight="14.25" x14ac:dyDescent="0.2"/>
  <cols>
    <col min="1" max="1" width="13" bestFit="1" customWidth="1"/>
    <col min="2" max="2" width="25.5" bestFit="1" customWidth="1"/>
    <col min="3" max="3" width="13.875" style="201" bestFit="1" customWidth="1"/>
    <col min="4" max="4" width="12.75" style="201" bestFit="1" customWidth="1"/>
    <col min="5" max="5" width="13.875" style="201" bestFit="1" customWidth="1"/>
    <col min="6" max="6" width="12.75" style="201" bestFit="1" customWidth="1"/>
    <col min="7" max="7" width="13.875" style="202" bestFit="1" customWidth="1"/>
  </cols>
  <sheetData>
    <row r="1" spans="1:15" x14ac:dyDescent="0.2">
      <c r="A1" t="s">
        <v>604</v>
      </c>
      <c r="B1" t="s">
        <v>605</v>
      </c>
      <c r="C1" s="201" t="s">
        <v>606</v>
      </c>
      <c r="D1" s="201" t="s">
        <v>607</v>
      </c>
      <c r="E1" s="201" t="s">
        <v>608</v>
      </c>
      <c r="F1" s="201" t="s">
        <v>609</v>
      </c>
      <c r="G1" s="202" t="s">
        <v>610</v>
      </c>
      <c r="I1" t="s">
        <v>409</v>
      </c>
      <c r="J1" t="s">
        <v>616</v>
      </c>
      <c r="K1">
        <v>9521.4761709646009</v>
      </c>
      <c r="L1">
        <v>1941.64106050687</v>
      </c>
      <c r="M1">
        <v>4.9038292219052204</v>
      </c>
      <c r="N1">
        <v>2.8812664272519299E-4</v>
      </c>
    </row>
    <row r="2" spans="1:15" x14ac:dyDescent="0.2">
      <c r="A2" t="s">
        <v>409</v>
      </c>
      <c r="B2" t="s">
        <v>480</v>
      </c>
      <c r="C2" s="201">
        <v>3.9590012872200403E-2</v>
      </c>
      <c r="D2" s="201">
        <v>6.8913857538353093E-2</v>
      </c>
      <c r="E2" s="201">
        <v>0.57448551403710202</v>
      </c>
      <c r="F2" s="201">
        <v>0.57833287040192605</v>
      </c>
      <c r="G2" s="202">
        <v>-0.34705882352941197</v>
      </c>
      <c r="I2" t="s">
        <v>409</v>
      </c>
      <c r="J2" t="s">
        <v>480</v>
      </c>
      <c r="K2">
        <v>-0.143945458227664</v>
      </c>
      <c r="L2">
        <v>3.09711835319532E-2</v>
      </c>
      <c r="M2">
        <v>-4.6477222311880402</v>
      </c>
      <c r="N2">
        <v>4.56400213473499E-4</v>
      </c>
      <c r="O2">
        <v>-0.34705882352941197</v>
      </c>
    </row>
    <row r="3" spans="1:15" x14ac:dyDescent="0.2">
      <c r="A3" t="s">
        <v>409</v>
      </c>
      <c r="B3" t="s">
        <v>23</v>
      </c>
      <c r="C3" s="201">
        <v>3.3534846117508801</v>
      </c>
      <c r="D3" s="201">
        <v>3.9808385785235298</v>
      </c>
      <c r="E3" s="201">
        <v>0.84240657982034395</v>
      </c>
      <c r="F3" s="201">
        <v>0.41925182901776098</v>
      </c>
      <c r="G3" s="202">
        <v>-0.42058823529411798</v>
      </c>
      <c r="I3" t="s">
        <v>409</v>
      </c>
      <c r="J3" t="s">
        <v>23</v>
      </c>
      <c r="O3">
        <v>-0.42058823529411798</v>
      </c>
    </row>
    <row r="4" spans="1:15" x14ac:dyDescent="0.2">
      <c r="A4" s="187" t="s">
        <v>409</v>
      </c>
      <c r="B4" s="187" t="s">
        <v>613</v>
      </c>
      <c r="C4" s="201">
        <v>1.2345210008695899</v>
      </c>
      <c r="D4" s="201">
        <v>0.292282865172727</v>
      </c>
      <c r="E4" s="201">
        <v>4.2237200601548599</v>
      </c>
      <c r="F4" s="201">
        <v>1.7612156172726601E-3</v>
      </c>
      <c r="G4" s="202">
        <v>0.1</v>
      </c>
      <c r="I4" t="s">
        <v>409</v>
      </c>
      <c r="J4" t="s">
        <v>1</v>
      </c>
      <c r="K4">
        <v>0.56577914494731796</v>
      </c>
      <c r="L4">
        <v>0.18487066453175199</v>
      </c>
      <c r="M4">
        <v>3.0604052102065298</v>
      </c>
      <c r="N4">
        <v>9.1156225549354E-3</v>
      </c>
      <c r="O4">
        <v>0.1</v>
      </c>
    </row>
    <row r="5" spans="1:15" x14ac:dyDescent="0.2">
      <c r="A5" t="s">
        <v>409</v>
      </c>
      <c r="B5" t="s">
        <v>612</v>
      </c>
      <c r="C5" s="201">
        <v>-0.485924743477334</v>
      </c>
      <c r="D5" s="201">
        <v>1.1260159996872501</v>
      </c>
      <c r="E5" s="201">
        <v>-0.43154337381733199</v>
      </c>
      <c r="F5" s="201">
        <v>0.67522884547358097</v>
      </c>
      <c r="G5" s="202">
        <v>-0.50882352941176501</v>
      </c>
      <c r="I5" t="s">
        <v>409</v>
      </c>
      <c r="J5" t="s">
        <v>611</v>
      </c>
      <c r="O5">
        <v>-0.50882352941176501</v>
      </c>
    </row>
    <row r="6" spans="1:15" x14ac:dyDescent="0.2">
      <c r="A6" t="s">
        <v>409</v>
      </c>
      <c r="B6" t="s">
        <v>24</v>
      </c>
      <c r="C6" s="201">
        <v>2.0871225798040798</v>
      </c>
      <c r="D6" s="201">
        <v>3.1695546558167198</v>
      </c>
      <c r="E6" s="201">
        <v>0.65849079963768098</v>
      </c>
      <c r="F6" s="201">
        <v>0.52509292895284398</v>
      </c>
      <c r="G6" s="202">
        <v>-0.79411764705882304</v>
      </c>
      <c r="I6" t="s">
        <v>409</v>
      </c>
      <c r="J6" t="s">
        <v>24</v>
      </c>
      <c r="O6">
        <v>-0.79411764705882304</v>
      </c>
    </row>
    <row r="7" spans="1:15" x14ac:dyDescent="0.2">
      <c r="A7" t="s">
        <v>409</v>
      </c>
      <c r="B7" t="s">
        <v>22</v>
      </c>
      <c r="C7" s="201">
        <v>-16.318172586072102</v>
      </c>
      <c r="D7" s="201">
        <v>3.7480620332493699</v>
      </c>
      <c r="E7" s="201">
        <v>-4.35376267556732</v>
      </c>
      <c r="F7" s="201">
        <v>1.4350949428421501E-3</v>
      </c>
      <c r="G7" s="202">
        <v>-0.21176470588235299</v>
      </c>
      <c r="I7" t="s">
        <v>409</v>
      </c>
      <c r="J7" t="s">
        <v>22</v>
      </c>
      <c r="O7">
        <v>-0.21176470588235299</v>
      </c>
    </row>
    <row r="9" spans="1:15" x14ac:dyDescent="0.2">
      <c r="A9" t="s">
        <v>446</v>
      </c>
      <c r="B9" t="s">
        <v>480</v>
      </c>
      <c r="C9" s="201">
        <v>-9.0516764524570404E-3</v>
      </c>
      <c r="D9" s="201">
        <v>3.8946066764965002E-2</v>
      </c>
      <c r="E9" s="201">
        <v>-0.232415676455413</v>
      </c>
      <c r="F9" s="201">
        <v>0.82090271283858396</v>
      </c>
      <c r="G9" s="202">
        <v>0.45474625997731399</v>
      </c>
    </row>
    <row r="10" spans="1:15" x14ac:dyDescent="0.2">
      <c r="A10" t="s">
        <v>446</v>
      </c>
      <c r="B10" t="s">
        <v>23</v>
      </c>
      <c r="C10" s="201">
        <v>-347.91653930603002</v>
      </c>
      <c r="D10" s="201">
        <v>553.89150921248995</v>
      </c>
      <c r="E10" s="201">
        <v>-0.62813120172340098</v>
      </c>
      <c r="F10" s="201">
        <v>0.54399572526846496</v>
      </c>
      <c r="G10" s="202">
        <v>8.4078650324285395E-2</v>
      </c>
    </row>
    <row r="11" spans="1:15" x14ac:dyDescent="0.2">
      <c r="A11" t="s">
        <v>446</v>
      </c>
      <c r="B11" t="s">
        <v>1</v>
      </c>
      <c r="C11" s="201">
        <v>-0.18408827407966299</v>
      </c>
      <c r="D11" s="201">
        <v>0.72374136155552904</v>
      </c>
      <c r="E11" s="201">
        <v>-0.25435643706199801</v>
      </c>
      <c r="F11" s="201">
        <v>0.80437412317260204</v>
      </c>
      <c r="G11" s="202">
        <v>0.48417967486257701</v>
      </c>
    </row>
    <row r="12" spans="1:15" x14ac:dyDescent="0.2">
      <c r="A12" t="s">
        <v>446</v>
      </c>
      <c r="B12" t="s">
        <v>612</v>
      </c>
      <c r="C12" s="201">
        <v>0.32588530865653198</v>
      </c>
      <c r="D12" s="201">
        <v>0.363769917086257</v>
      </c>
      <c r="E12" s="201">
        <v>0.89585557614776301</v>
      </c>
      <c r="F12" s="201">
        <v>0.39138472109309103</v>
      </c>
      <c r="G12" s="202">
        <v>0.46357628444289201</v>
      </c>
    </row>
    <row r="13" spans="1:15" x14ac:dyDescent="0.2">
      <c r="A13" t="s">
        <v>446</v>
      </c>
      <c r="B13" t="s">
        <v>24</v>
      </c>
      <c r="C13" s="201">
        <v>45.281223415107299</v>
      </c>
      <c r="D13" s="201">
        <v>55.2670275787994</v>
      </c>
      <c r="E13" s="201">
        <v>0.81931714801462197</v>
      </c>
      <c r="F13" s="201">
        <v>0.43169871757502598</v>
      </c>
      <c r="G13" s="202">
        <v>0.18275612921024501</v>
      </c>
    </row>
    <row r="14" spans="1:15" x14ac:dyDescent="0.2">
      <c r="A14" t="s">
        <v>446</v>
      </c>
      <c r="B14" t="s">
        <v>22</v>
      </c>
      <c r="C14" s="201">
        <v>-135.81938012966501</v>
      </c>
      <c r="D14" s="201">
        <v>79.653108107038605</v>
      </c>
      <c r="E14" s="201">
        <v>-1.7051359746960499</v>
      </c>
      <c r="F14" s="201">
        <v>0.11898371442012499</v>
      </c>
      <c r="G14" s="202">
        <v>-0.39440775946252399</v>
      </c>
    </row>
    <row r="15" spans="1:15" x14ac:dyDescent="0.2">
      <c r="I15" t="s">
        <v>434</v>
      </c>
      <c r="J15" t="s">
        <v>616</v>
      </c>
      <c r="K15">
        <v>-73.349823714653297</v>
      </c>
      <c r="L15">
        <v>47.730941239890797</v>
      </c>
      <c r="M15">
        <v>-1.5367353295214601</v>
      </c>
      <c r="N15">
        <v>0.14833375903555099</v>
      </c>
    </row>
    <row r="16" spans="1:15" x14ac:dyDescent="0.2">
      <c r="A16" t="s">
        <v>434</v>
      </c>
      <c r="B16" t="s">
        <v>615</v>
      </c>
      <c r="C16" s="201">
        <v>0.29439567540882</v>
      </c>
      <c r="D16" s="201">
        <v>0.100863339463753</v>
      </c>
      <c r="E16" s="201">
        <v>2.9187579647272801</v>
      </c>
      <c r="F16" s="201">
        <v>1.53330459408909E-2</v>
      </c>
      <c r="G16" s="202">
        <v>0.95</v>
      </c>
      <c r="I16" t="s">
        <v>434</v>
      </c>
      <c r="J16" t="s">
        <v>480</v>
      </c>
      <c r="K16">
        <v>0.20054340460630099</v>
      </c>
      <c r="L16">
        <v>0.12555433417344</v>
      </c>
      <c r="M16">
        <v>1.5972638931705201</v>
      </c>
      <c r="N16">
        <v>0.13421898847101399</v>
      </c>
      <c r="O16">
        <v>0.95</v>
      </c>
    </row>
    <row r="17" spans="1:15" x14ac:dyDescent="0.2">
      <c r="A17" t="s">
        <v>434</v>
      </c>
      <c r="B17" t="s">
        <v>23</v>
      </c>
      <c r="C17" s="201">
        <v>-15.4230020703836</v>
      </c>
      <c r="D17" s="201">
        <v>8.9904460223908096</v>
      </c>
      <c r="E17" s="201">
        <v>-1.71548797823516</v>
      </c>
      <c r="F17" s="201">
        <v>0.11701931727887301</v>
      </c>
      <c r="G17" s="202">
        <v>-0.37104830263599697</v>
      </c>
      <c r="I17" t="s">
        <v>434</v>
      </c>
      <c r="J17" t="s">
        <v>23</v>
      </c>
      <c r="O17">
        <v>-0.37104830263599697</v>
      </c>
    </row>
    <row r="18" spans="1:15" x14ac:dyDescent="0.2">
      <c r="A18" s="187" t="s">
        <v>434</v>
      </c>
      <c r="B18" s="187" t="s">
        <v>1</v>
      </c>
      <c r="C18" s="201">
        <v>0.275827474151353</v>
      </c>
      <c r="D18" s="201">
        <v>0.19058546877968999</v>
      </c>
      <c r="E18" s="201">
        <v>1.44726392792412</v>
      </c>
      <c r="F18" s="201">
        <v>0.17843433681790999</v>
      </c>
      <c r="G18" s="202">
        <v>0.96470588235294097</v>
      </c>
      <c r="I18" t="s">
        <v>434</v>
      </c>
      <c r="J18" t="s">
        <v>1</v>
      </c>
      <c r="K18">
        <v>0.476671612887616</v>
      </c>
      <c r="L18">
        <v>0.181473081469121</v>
      </c>
      <c r="M18">
        <v>2.62667944484497</v>
      </c>
      <c r="N18">
        <v>2.0918987599291401E-2</v>
      </c>
      <c r="O18">
        <v>0.96470588235294097</v>
      </c>
    </row>
    <row r="19" spans="1:15" x14ac:dyDescent="0.2">
      <c r="A19" t="s">
        <v>434</v>
      </c>
      <c r="B19" t="s">
        <v>611</v>
      </c>
      <c r="C19" s="201">
        <v>-0.74608247217222101</v>
      </c>
      <c r="D19" s="201">
        <v>0.45443289418736699</v>
      </c>
      <c r="E19" s="201">
        <v>-1.6417879993181199</v>
      </c>
      <c r="F19" s="201">
        <v>0.13166621518430399</v>
      </c>
      <c r="G19" s="202">
        <v>0.50882352941176501</v>
      </c>
      <c r="I19" t="s">
        <v>434</v>
      </c>
      <c r="J19" t="s">
        <v>611</v>
      </c>
      <c r="O19">
        <v>0.50882352941176501</v>
      </c>
    </row>
    <row r="20" spans="1:15" x14ac:dyDescent="0.2">
      <c r="A20" t="s">
        <v>434</v>
      </c>
      <c r="B20" t="s">
        <v>614</v>
      </c>
      <c r="C20" s="201">
        <v>6.5518040920999496</v>
      </c>
      <c r="D20" s="201">
        <v>7.5660843338975701</v>
      </c>
      <c r="E20" s="201">
        <v>0.86594383606676895</v>
      </c>
      <c r="F20" s="201">
        <v>0.40681692607942799</v>
      </c>
      <c r="G20" s="202">
        <v>0.61908394736136496</v>
      </c>
      <c r="I20" t="s">
        <v>434</v>
      </c>
      <c r="J20" t="s">
        <v>24</v>
      </c>
      <c r="O20">
        <v>0.61908394736136496</v>
      </c>
    </row>
    <row r="21" spans="1:15" x14ac:dyDescent="0.2">
      <c r="A21" t="s">
        <v>434</v>
      </c>
      <c r="B21" t="s">
        <v>22</v>
      </c>
      <c r="C21" s="201">
        <v>86.2788469161015</v>
      </c>
      <c r="D21" s="201">
        <v>71.663781853759303</v>
      </c>
      <c r="E21" s="201">
        <v>1.20393934961689</v>
      </c>
      <c r="F21" s="201">
        <v>0.25633683291269599</v>
      </c>
      <c r="G21" s="202">
        <v>0.79011516748625199</v>
      </c>
      <c r="I21" t="s">
        <v>434</v>
      </c>
      <c r="J21" t="s">
        <v>22</v>
      </c>
      <c r="O21">
        <v>0.79011516748625199</v>
      </c>
    </row>
    <row r="22" spans="1:15" x14ac:dyDescent="0.2">
      <c r="I22" t="s">
        <v>443</v>
      </c>
      <c r="J22" t="s">
        <v>616</v>
      </c>
      <c r="K22">
        <v>2.4971429055854899</v>
      </c>
      <c r="L22">
        <v>2.0770827130417699</v>
      </c>
      <c r="M22">
        <v>1.20223565961347</v>
      </c>
      <c r="N22">
        <v>0.25071413653470997</v>
      </c>
    </row>
    <row r="23" spans="1:15" x14ac:dyDescent="0.2">
      <c r="A23" t="s">
        <v>443</v>
      </c>
      <c r="B23" t="s">
        <v>480</v>
      </c>
      <c r="C23" s="201">
        <v>-1.45575918137692E-2</v>
      </c>
      <c r="D23" s="201">
        <v>1.99963895099705E-2</v>
      </c>
      <c r="E23" s="201">
        <v>-0.72801101451392602</v>
      </c>
      <c r="F23" s="201">
        <v>0.483304934038991</v>
      </c>
      <c r="G23" s="202">
        <v>0.48823529411764699</v>
      </c>
      <c r="I23" t="s">
        <v>443</v>
      </c>
      <c r="J23" t="s">
        <v>480</v>
      </c>
      <c r="K23">
        <v>-1.5540597636712001E-3</v>
      </c>
      <c r="L23">
        <v>1.2145288784979599E-2</v>
      </c>
      <c r="M23">
        <v>-0.12795576879103501</v>
      </c>
      <c r="N23">
        <v>0.90014219427068798</v>
      </c>
      <c r="O23">
        <v>0.48823529411764699</v>
      </c>
    </row>
    <row r="24" spans="1:15" x14ac:dyDescent="0.2">
      <c r="A24" t="s">
        <v>443</v>
      </c>
      <c r="B24" t="s">
        <v>23</v>
      </c>
      <c r="C24" s="201">
        <v>2.7429275180486998</v>
      </c>
      <c r="D24" s="201">
        <v>1.90251796184567</v>
      </c>
      <c r="E24" s="201">
        <v>1.44173541225741</v>
      </c>
      <c r="F24" s="201">
        <v>0.179951530494013</v>
      </c>
      <c r="G24" s="202">
        <v>0.66470588235294104</v>
      </c>
      <c r="I24" t="s">
        <v>443</v>
      </c>
      <c r="J24" t="s">
        <v>23</v>
      </c>
      <c r="O24">
        <v>0.66470588235294104</v>
      </c>
    </row>
    <row r="25" spans="1:15" x14ac:dyDescent="0.2">
      <c r="A25" s="187" t="s">
        <v>443</v>
      </c>
      <c r="B25" s="187" t="s">
        <v>1</v>
      </c>
      <c r="C25" s="201">
        <v>8.1982620063372202E-2</v>
      </c>
      <c r="D25" s="201">
        <v>0.11037141678175</v>
      </c>
      <c r="E25" s="201">
        <v>0.74278850859988499</v>
      </c>
      <c r="F25" s="201">
        <v>0.47469712844321099</v>
      </c>
      <c r="G25" s="202">
        <v>0.5</v>
      </c>
      <c r="I25" t="s">
        <v>443</v>
      </c>
      <c r="J25" t="s">
        <v>1</v>
      </c>
      <c r="K25">
        <v>0.20267791447648301</v>
      </c>
      <c r="L25">
        <v>0.13690428019698</v>
      </c>
      <c r="M25">
        <v>1.4804351930039601</v>
      </c>
      <c r="N25">
        <v>0.162581579824955</v>
      </c>
      <c r="O25">
        <v>0.5</v>
      </c>
    </row>
    <row r="26" spans="1:15" x14ac:dyDescent="0.2">
      <c r="A26" t="s">
        <v>443</v>
      </c>
      <c r="B26" t="s">
        <v>612</v>
      </c>
      <c r="C26" s="201">
        <v>-8.3508136518638504E-2</v>
      </c>
      <c r="D26" s="201">
        <v>5.5582715306377199E-2</v>
      </c>
      <c r="E26" s="201">
        <v>-1.5024119649127201</v>
      </c>
      <c r="F26" s="201">
        <v>0.163893539605067</v>
      </c>
      <c r="G26" s="202">
        <v>0.24117647058823499</v>
      </c>
      <c r="I26" t="s">
        <v>443</v>
      </c>
      <c r="J26" t="s">
        <v>611</v>
      </c>
      <c r="O26">
        <v>0.24117647058823499</v>
      </c>
    </row>
    <row r="27" spans="1:15" x14ac:dyDescent="0.2">
      <c r="A27" t="s">
        <v>443</v>
      </c>
      <c r="B27" t="s">
        <v>24</v>
      </c>
      <c r="C27" s="201">
        <v>0.23238095250253901</v>
      </c>
      <c r="D27" s="201">
        <v>0.29065534046550301</v>
      </c>
      <c r="E27" s="201">
        <v>0.79950690783925304</v>
      </c>
      <c r="F27" s="201">
        <v>0.44257327813490399</v>
      </c>
      <c r="G27" s="202">
        <v>0.59705882352941197</v>
      </c>
      <c r="I27" t="s">
        <v>443</v>
      </c>
      <c r="J27" t="s">
        <v>24</v>
      </c>
      <c r="O27">
        <v>0.59705882352941197</v>
      </c>
    </row>
    <row r="28" spans="1:15" x14ac:dyDescent="0.2">
      <c r="A28" t="s">
        <v>443</v>
      </c>
      <c r="B28" t="s">
        <v>22</v>
      </c>
      <c r="C28" s="201">
        <v>0.67830266668418004</v>
      </c>
      <c r="D28" s="201">
        <v>0.62959891752433905</v>
      </c>
      <c r="E28" s="201">
        <v>1.07735678668469</v>
      </c>
      <c r="F28" s="201">
        <v>0.30662375548119702</v>
      </c>
      <c r="G28" s="202">
        <v>0.57647058823529396</v>
      </c>
      <c r="I28" t="s">
        <v>443</v>
      </c>
      <c r="J28" t="s">
        <v>22</v>
      </c>
      <c r="O28">
        <v>0.57647058823529396</v>
      </c>
    </row>
    <row r="29" spans="1:15" x14ac:dyDescent="0.2">
      <c r="I29" t="s">
        <v>426</v>
      </c>
      <c r="J29" t="s">
        <v>616</v>
      </c>
      <c r="K29">
        <v>1.4418536787312</v>
      </c>
      <c r="L29">
        <v>0.61042166964317301</v>
      </c>
      <c r="M29">
        <v>2.3620617524506402</v>
      </c>
      <c r="N29">
        <v>3.4442530744919E-2</v>
      </c>
    </row>
    <row r="30" spans="1:15" x14ac:dyDescent="0.2">
      <c r="A30" t="s">
        <v>426</v>
      </c>
      <c r="B30" t="s">
        <v>480</v>
      </c>
      <c r="C30" s="201">
        <v>4.3043818135635799E-2</v>
      </c>
      <c r="D30" s="201">
        <v>5.0812504060731498E-2</v>
      </c>
      <c r="E30" s="201">
        <v>0.84711074431973499</v>
      </c>
      <c r="F30" s="201">
        <v>0.41674609861190198</v>
      </c>
      <c r="G30" s="202">
        <v>0.86534239762673304</v>
      </c>
      <c r="I30" t="s">
        <v>426</v>
      </c>
      <c r="J30" t="s">
        <v>480</v>
      </c>
      <c r="K30">
        <v>1.46235448742561E-2</v>
      </c>
      <c r="L30">
        <v>2.6769548473271499E-2</v>
      </c>
      <c r="M30">
        <v>0.54627536541594202</v>
      </c>
      <c r="N30">
        <v>0.59412844283597499</v>
      </c>
      <c r="O30">
        <v>0.86534239762673304</v>
      </c>
    </row>
    <row r="31" spans="1:15" x14ac:dyDescent="0.2">
      <c r="A31" t="s">
        <v>426</v>
      </c>
      <c r="B31" t="s">
        <v>23</v>
      </c>
      <c r="C31" s="201">
        <v>-7.63400795520056</v>
      </c>
      <c r="D31" s="201">
        <v>3.2649647652922198</v>
      </c>
      <c r="E31" s="201">
        <v>-2.33815936893191</v>
      </c>
      <c r="F31" s="201">
        <v>4.1469480566253797E-2</v>
      </c>
      <c r="G31" s="202">
        <v>0.23154453470609701</v>
      </c>
      <c r="I31" t="s">
        <v>426</v>
      </c>
      <c r="J31" t="s">
        <v>23</v>
      </c>
      <c r="O31">
        <v>0.23154453470609701</v>
      </c>
    </row>
    <row r="32" spans="1:15" x14ac:dyDescent="0.2">
      <c r="A32" t="s">
        <v>426</v>
      </c>
      <c r="B32" t="s">
        <v>1</v>
      </c>
      <c r="C32" s="201">
        <v>0.138495224929509</v>
      </c>
      <c r="D32" s="201">
        <v>0.33496018189072202</v>
      </c>
      <c r="E32" s="201">
        <v>0.41346772666457499</v>
      </c>
      <c r="F32" s="201">
        <v>0.68799106303160196</v>
      </c>
      <c r="G32" s="202">
        <v>0.79705882352941204</v>
      </c>
      <c r="I32" t="s">
        <v>426</v>
      </c>
      <c r="J32" t="s">
        <v>1</v>
      </c>
      <c r="O32">
        <v>0.79705882352941204</v>
      </c>
    </row>
    <row r="33" spans="1:15" x14ac:dyDescent="0.2">
      <c r="A33" s="187" t="s">
        <v>426</v>
      </c>
      <c r="B33" s="187" t="s">
        <v>611</v>
      </c>
      <c r="C33" s="201">
        <v>0.64993605282595202</v>
      </c>
      <c r="D33" s="201">
        <v>0.38731045103759998</v>
      </c>
      <c r="E33" s="201">
        <v>1.67807517479784</v>
      </c>
      <c r="F33" s="201">
        <v>0.124260303496789</v>
      </c>
      <c r="G33" s="202">
        <v>0.87334409883781705</v>
      </c>
      <c r="I33" t="s">
        <v>426</v>
      </c>
      <c r="J33" t="s">
        <v>611</v>
      </c>
      <c r="K33">
        <v>1.20386296658785</v>
      </c>
      <c r="L33">
        <v>0.37330188208210502</v>
      </c>
      <c r="M33">
        <v>3.2249046264467198</v>
      </c>
      <c r="N33">
        <v>6.6414223860377297E-3</v>
      </c>
      <c r="O33">
        <v>0.87334409883781705</v>
      </c>
    </row>
    <row r="34" spans="1:15" x14ac:dyDescent="0.2">
      <c r="A34" t="s">
        <v>426</v>
      </c>
      <c r="B34" t="s">
        <v>614</v>
      </c>
      <c r="C34" s="201">
        <v>3.2338191771056199</v>
      </c>
      <c r="D34" s="201">
        <v>1.8347569635016101</v>
      </c>
      <c r="E34" s="201">
        <v>1.7625327176488399</v>
      </c>
      <c r="F34" s="201">
        <v>0.10845767662029999</v>
      </c>
      <c r="G34" s="202">
        <v>0.710816969479102</v>
      </c>
      <c r="I34" t="s">
        <v>426</v>
      </c>
      <c r="J34" t="s">
        <v>24</v>
      </c>
      <c r="O34">
        <v>0.710816969479102</v>
      </c>
    </row>
    <row r="35" spans="1:15" x14ac:dyDescent="0.2">
      <c r="A35" t="s">
        <v>426</v>
      </c>
      <c r="B35" t="s">
        <v>22</v>
      </c>
      <c r="C35" s="201">
        <v>1.2850172261185899</v>
      </c>
      <c r="D35" s="201">
        <v>3.2093183647759198</v>
      </c>
      <c r="E35" s="201">
        <v>0.40040191718664703</v>
      </c>
      <c r="F35" s="201">
        <v>0.69728080452882002</v>
      </c>
      <c r="G35" s="202">
        <v>0.84536174153947297</v>
      </c>
      <c r="I35" t="s">
        <v>426</v>
      </c>
      <c r="J35" t="s">
        <v>22</v>
      </c>
      <c r="O35">
        <v>0.84536174153947297</v>
      </c>
    </row>
    <row r="37" spans="1:15" x14ac:dyDescent="0.2">
      <c r="A37" t="s">
        <v>436</v>
      </c>
      <c r="B37" t="s">
        <v>480</v>
      </c>
      <c r="C37" s="201">
        <v>2.52141482205832E-2</v>
      </c>
      <c r="D37" s="201">
        <v>8.1589859706695297E-3</v>
      </c>
      <c r="E37" s="201">
        <v>3.0903531776160298</v>
      </c>
      <c r="F37" s="201">
        <v>1.1437082901154401E-2</v>
      </c>
      <c r="G37" s="202">
        <v>0.108823529411765</v>
      </c>
    </row>
    <row r="38" spans="1:15" x14ac:dyDescent="0.2">
      <c r="A38" t="s">
        <v>436</v>
      </c>
      <c r="B38" t="s">
        <v>23</v>
      </c>
      <c r="C38" s="201">
        <v>-2.7912681812335301E-2</v>
      </c>
      <c r="D38" s="201">
        <v>1.21533528340724</v>
      </c>
      <c r="E38" s="201">
        <v>-2.2967062829017101E-2</v>
      </c>
      <c r="F38" s="201">
        <v>0.98212837487479998</v>
      </c>
      <c r="G38" s="202">
        <v>8.2352941176470601E-2</v>
      </c>
    </row>
    <row r="39" spans="1:15" x14ac:dyDescent="0.2">
      <c r="A39" t="s">
        <v>436</v>
      </c>
      <c r="B39" t="s">
        <v>1</v>
      </c>
      <c r="C39" s="201">
        <v>8.7671911376891495E-2</v>
      </c>
      <c r="D39" s="201">
        <v>0.20377735767584601</v>
      </c>
      <c r="E39" s="201">
        <v>0.43023382173967301</v>
      </c>
      <c r="F39" s="201">
        <v>0.67614989227794398</v>
      </c>
      <c r="G39" s="202">
        <v>3.5294117647058802E-2</v>
      </c>
    </row>
    <row r="40" spans="1:15" x14ac:dyDescent="0.2">
      <c r="A40" t="s">
        <v>436</v>
      </c>
      <c r="B40" t="s">
        <v>611</v>
      </c>
      <c r="C40" s="201">
        <v>-0.13312795504458699</v>
      </c>
      <c r="D40" s="201">
        <v>0.17849537122957199</v>
      </c>
      <c r="E40" s="201">
        <v>-0.74583421478960499</v>
      </c>
      <c r="F40" s="201">
        <v>0.47293517399891499</v>
      </c>
      <c r="G40" s="202">
        <v>-0.28529411764705898</v>
      </c>
    </row>
    <row r="41" spans="1:15" x14ac:dyDescent="0.2">
      <c r="A41" t="s">
        <v>436</v>
      </c>
      <c r="B41" t="s">
        <v>24</v>
      </c>
      <c r="C41" s="201">
        <v>-0.587644639513492</v>
      </c>
      <c r="D41" s="201">
        <v>0.61392346964858102</v>
      </c>
      <c r="E41" s="201">
        <v>-0.95719526710693903</v>
      </c>
      <c r="F41" s="201">
        <v>0.361037347125722</v>
      </c>
      <c r="G41" s="202">
        <v>2.3529411764705899E-2</v>
      </c>
    </row>
    <row r="42" spans="1:15" x14ac:dyDescent="0.2">
      <c r="A42" t="s">
        <v>436</v>
      </c>
      <c r="B42" t="s">
        <v>22</v>
      </c>
      <c r="C42" s="201">
        <v>-3.6728912452355697E-2</v>
      </c>
      <c r="D42" s="201">
        <v>1.15774735211512</v>
      </c>
      <c r="E42" s="201">
        <v>-3.17244624962904E-2</v>
      </c>
      <c r="F42" s="201">
        <v>0.97531604582026499</v>
      </c>
      <c r="G42" s="202">
        <v>0.375276039787103</v>
      </c>
    </row>
    <row r="43" spans="1:15" x14ac:dyDescent="0.2">
      <c r="I43" t="s">
        <v>419</v>
      </c>
      <c r="J43" t="s">
        <v>616</v>
      </c>
      <c r="K43">
        <v>15.2436152440865</v>
      </c>
      <c r="L43">
        <v>8.1539468379329598</v>
      </c>
      <c r="M43">
        <v>1.8694768983741401</v>
      </c>
      <c r="N43">
        <v>8.4245569194134395E-2</v>
      </c>
    </row>
    <row r="44" spans="1:15" x14ac:dyDescent="0.2">
      <c r="A44" t="s">
        <v>419</v>
      </c>
      <c r="B44" t="s">
        <v>480</v>
      </c>
      <c r="C44" s="201">
        <v>-0.198884163126721</v>
      </c>
      <c r="D44" s="201">
        <v>0.100416484072528</v>
      </c>
      <c r="E44" s="201">
        <v>-1.98059277780601</v>
      </c>
      <c r="F44" s="201">
        <v>7.5797882731503397E-2</v>
      </c>
      <c r="G44" s="202">
        <v>0.90588235294117603</v>
      </c>
      <c r="I44" t="s">
        <v>419</v>
      </c>
      <c r="J44" t="s">
        <v>480</v>
      </c>
      <c r="K44">
        <v>-3.70356663484104E-2</v>
      </c>
      <c r="L44">
        <v>3.40483203395959E-2</v>
      </c>
      <c r="M44">
        <v>-1.08773842524444</v>
      </c>
      <c r="N44">
        <v>0.296466539575646</v>
      </c>
      <c r="O44">
        <v>0.90588235294117603</v>
      </c>
    </row>
    <row r="45" spans="1:15" x14ac:dyDescent="0.2">
      <c r="A45" t="s">
        <v>419</v>
      </c>
      <c r="B45" t="s">
        <v>23</v>
      </c>
      <c r="C45" s="201">
        <v>1.70299902479298</v>
      </c>
      <c r="D45" s="201">
        <v>1.4197739919351799</v>
      </c>
      <c r="E45" s="201">
        <v>1.1994859988044699</v>
      </c>
      <c r="F45" s="201">
        <v>0.257987220254357</v>
      </c>
      <c r="G45" s="202">
        <v>0.82058823529411795</v>
      </c>
      <c r="I45" t="s">
        <v>419</v>
      </c>
      <c r="J45" t="s">
        <v>23</v>
      </c>
      <c r="O45">
        <v>0.82058823529411795</v>
      </c>
    </row>
    <row r="46" spans="1:15" x14ac:dyDescent="0.2">
      <c r="A46" s="187" t="s">
        <v>419</v>
      </c>
      <c r="B46" s="187" t="s">
        <v>1</v>
      </c>
      <c r="C46" s="201">
        <v>1.2288026021557099</v>
      </c>
      <c r="D46" s="201">
        <v>0.351220708306412</v>
      </c>
      <c r="E46" s="201">
        <v>3.4986621605571102</v>
      </c>
      <c r="F46" s="201">
        <v>5.7393196528473401E-3</v>
      </c>
      <c r="G46" s="202">
        <v>0.93235294117647005</v>
      </c>
      <c r="I46" t="s">
        <v>419</v>
      </c>
      <c r="J46" t="s">
        <v>1</v>
      </c>
      <c r="K46">
        <v>0.72591157188882005</v>
      </c>
      <c r="L46">
        <v>0.22543999740978199</v>
      </c>
      <c r="M46">
        <v>3.21997684629729</v>
      </c>
      <c r="N46">
        <v>6.7047225803953401E-3</v>
      </c>
      <c r="O46">
        <v>0.93235294117647005</v>
      </c>
    </row>
    <row r="47" spans="1:15" x14ac:dyDescent="0.2">
      <c r="A47" t="s">
        <v>419</v>
      </c>
      <c r="B47" t="s">
        <v>611</v>
      </c>
      <c r="C47" s="201">
        <v>0.35162122695501902</v>
      </c>
      <c r="D47" s="201">
        <v>0.19974795441547</v>
      </c>
      <c r="E47" s="201">
        <v>1.7603245449195299</v>
      </c>
      <c r="F47" s="201">
        <v>0.1088464191038</v>
      </c>
      <c r="G47" s="202">
        <v>0.77941176470588203</v>
      </c>
      <c r="I47" t="s">
        <v>419</v>
      </c>
      <c r="J47" t="s">
        <v>611</v>
      </c>
      <c r="O47">
        <v>0.77941176470588203</v>
      </c>
    </row>
    <row r="48" spans="1:15" x14ac:dyDescent="0.2">
      <c r="A48" t="s">
        <v>419</v>
      </c>
      <c r="B48" t="s">
        <v>24</v>
      </c>
      <c r="C48" s="201">
        <v>-0.76547629161428499</v>
      </c>
      <c r="D48" s="201">
        <v>2.6046146189658299</v>
      </c>
      <c r="E48" s="201">
        <v>-0.29389234247568602</v>
      </c>
      <c r="F48" s="201">
        <v>0.77484963329355805</v>
      </c>
      <c r="G48" s="202">
        <v>0.85294117647058798</v>
      </c>
      <c r="I48" t="s">
        <v>419</v>
      </c>
      <c r="J48" t="s">
        <v>24</v>
      </c>
      <c r="O48">
        <v>0.85294117647058798</v>
      </c>
    </row>
    <row r="49" spans="1:15" x14ac:dyDescent="0.2">
      <c r="A49" t="s">
        <v>419</v>
      </c>
      <c r="B49" t="s">
        <v>22</v>
      </c>
      <c r="C49" s="201">
        <v>6.1923822454320101</v>
      </c>
      <c r="D49" s="201">
        <v>5.8444974996425003</v>
      </c>
      <c r="E49" s="201">
        <v>1.0595234655863499</v>
      </c>
      <c r="F49" s="201">
        <v>0.31428202697304503</v>
      </c>
      <c r="G49" s="202">
        <v>0.55882352941176505</v>
      </c>
      <c r="I49" t="s">
        <v>419</v>
      </c>
      <c r="J49" t="s">
        <v>22</v>
      </c>
      <c r="O49">
        <v>0.55882352941176505</v>
      </c>
    </row>
    <row r="50" spans="1:15" x14ac:dyDescent="0.2">
      <c r="I50" t="s">
        <v>460</v>
      </c>
      <c r="J50" t="s">
        <v>616</v>
      </c>
      <c r="K50">
        <v>209.50186331743501</v>
      </c>
      <c r="L50">
        <v>76.955304619625693</v>
      </c>
      <c r="M50">
        <v>2.7223836531212502</v>
      </c>
      <c r="N50">
        <v>1.8525881321174099E-2</v>
      </c>
    </row>
    <row r="51" spans="1:15" x14ac:dyDescent="0.2">
      <c r="A51" t="s">
        <v>460</v>
      </c>
      <c r="B51" t="s">
        <v>480</v>
      </c>
      <c r="C51" s="201">
        <v>-0.61179037071684195</v>
      </c>
      <c r="D51" s="201">
        <v>0.50713673824493899</v>
      </c>
      <c r="E51" s="201">
        <v>-1.20636176514066</v>
      </c>
      <c r="F51" s="201">
        <v>0.25544266099478502</v>
      </c>
      <c r="G51" s="202">
        <v>0.78823529411764703</v>
      </c>
      <c r="I51" t="s">
        <v>460</v>
      </c>
      <c r="J51" t="s">
        <v>480</v>
      </c>
      <c r="K51">
        <v>-0.55783352690890398</v>
      </c>
      <c r="L51">
        <v>0.30364299283860102</v>
      </c>
      <c r="M51">
        <v>-1.83713617658029</v>
      </c>
      <c r="N51">
        <v>9.1067754584846297E-2</v>
      </c>
      <c r="O51">
        <v>0.78823529411764703</v>
      </c>
    </row>
    <row r="52" spans="1:15" x14ac:dyDescent="0.2">
      <c r="A52" t="s">
        <v>460</v>
      </c>
      <c r="B52" t="s">
        <v>23</v>
      </c>
      <c r="C52" s="201">
        <v>51.561705179444601</v>
      </c>
      <c r="D52" s="201">
        <v>66.652993983178206</v>
      </c>
      <c r="E52" s="201">
        <v>0.77358423227706297</v>
      </c>
      <c r="F52" s="201">
        <v>0.45707418899153701</v>
      </c>
      <c r="G52" s="202">
        <v>-0.74760873808568096</v>
      </c>
      <c r="I52" t="s">
        <v>460</v>
      </c>
      <c r="J52" t="s">
        <v>23</v>
      </c>
      <c r="O52">
        <v>-0.74760873808568096</v>
      </c>
    </row>
    <row r="53" spans="1:15" x14ac:dyDescent="0.2">
      <c r="A53" s="187" t="s">
        <v>460</v>
      </c>
      <c r="B53" s="187" t="s">
        <v>613</v>
      </c>
      <c r="C53" s="201">
        <v>0.59344892772106905</v>
      </c>
      <c r="D53" s="201">
        <v>0.52251042032157702</v>
      </c>
      <c r="E53" s="201">
        <v>1.1357647706926699</v>
      </c>
      <c r="F53" s="201">
        <v>0.28254220142456798</v>
      </c>
      <c r="G53" s="202">
        <v>0.94411764705882295</v>
      </c>
      <c r="I53" t="s">
        <v>460</v>
      </c>
      <c r="J53" t="s">
        <v>1</v>
      </c>
      <c r="K53">
        <v>0.42781301158336699</v>
      </c>
      <c r="L53">
        <v>0.28392439405153502</v>
      </c>
      <c r="M53">
        <v>1.5067849770799</v>
      </c>
      <c r="N53">
        <v>0.157730410005996</v>
      </c>
      <c r="O53">
        <v>0.94411764705882295</v>
      </c>
    </row>
    <row r="54" spans="1:15" x14ac:dyDescent="0.2">
      <c r="A54" s="187" t="s">
        <v>460</v>
      </c>
      <c r="B54" s="187" t="s">
        <v>611</v>
      </c>
      <c r="C54" s="201">
        <v>1.1499462088282499</v>
      </c>
      <c r="D54" s="201">
        <v>0.51734930110315702</v>
      </c>
      <c r="E54" s="201">
        <v>2.2227655597024798</v>
      </c>
      <c r="F54" s="201">
        <v>5.0457503467843202E-2</v>
      </c>
      <c r="G54" s="202">
        <v>0.85588235294117598</v>
      </c>
      <c r="I54" t="s">
        <v>460</v>
      </c>
      <c r="J54" t="s">
        <v>611</v>
      </c>
      <c r="K54">
        <v>1.09060522337204</v>
      </c>
      <c r="L54">
        <v>0.31340712245364</v>
      </c>
      <c r="M54">
        <v>3.4798354767236099</v>
      </c>
      <c r="N54">
        <v>4.5477456285886002E-3</v>
      </c>
      <c r="O54">
        <v>0.85588235294117598</v>
      </c>
    </row>
    <row r="55" spans="1:15" x14ac:dyDescent="0.2">
      <c r="A55" t="s">
        <v>460</v>
      </c>
      <c r="B55" t="s">
        <v>24</v>
      </c>
      <c r="C55" s="201">
        <v>38.477899468238903</v>
      </c>
      <c r="D55" s="201">
        <v>31.171984098627501</v>
      </c>
      <c r="E55" s="201">
        <v>1.23437440961395</v>
      </c>
      <c r="F55" s="201">
        <v>0.24528368967129899</v>
      </c>
      <c r="G55" s="202">
        <v>-0.435294117647059</v>
      </c>
      <c r="I55" t="s">
        <v>460</v>
      </c>
      <c r="J55" t="s">
        <v>24</v>
      </c>
      <c r="O55">
        <v>-0.435294117647059</v>
      </c>
    </row>
    <row r="56" spans="1:15" x14ac:dyDescent="0.2">
      <c r="A56" t="s">
        <v>460</v>
      </c>
      <c r="B56" t="s">
        <v>22</v>
      </c>
      <c r="C56" s="201">
        <v>64.984065716542204</v>
      </c>
      <c r="D56" s="201">
        <v>39.4237344428497</v>
      </c>
      <c r="E56" s="201">
        <v>1.64834880903395</v>
      </c>
      <c r="F56" s="201">
        <v>0.130298601206848</v>
      </c>
      <c r="G56" s="202">
        <v>-0.442972894023208</v>
      </c>
      <c r="I56" t="s">
        <v>460</v>
      </c>
      <c r="J56" t="s">
        <v>22</v>
      </c>
      <c r="O56">
        <v>-0.442972894023208</v>
      </c>
    </row>
    <row r="58" spans="1:15" x14ac:dyDescent="0.2">
      <c r="A58" t="s">
        <v>462</v>
      </c>
      <c r="B58" t="s">
        <v>480</v>
      </c>
      <c r="C58" s="201">
        <v>-1.0416643535110299</v>
      </c>
      <c r="D58" s="201">
        <v>0.32775132825340397</v>
      </c>
      <c r="E58" s="201">
        <v>-3.17821550582905</v>
      </c>
      <c r="F58" s="201">
        <v>9.8492511541270304E-3</v>
      </c>
      <c r="G58" s="202">
        <v>0.73529411764705899</v>
      </c>
    </row>
    <row r="59" spans="1:15" x14ac:dyDescent="0.2">
      <c r="A59" t="s">
        <v>462</v>
      </c>
      <c r="B59" t="s">
        <v>23</v>
      </c>
      <c r="C59" s="201">
        <v>24.563208073040101</v>
      </c>
      <c r="D59" s="201">
        <v>12.4324021438189</v>
      </c>
      <c r="E59" s="201">
        <v>1.9757411149423201</v>
      </c>
      <c r="F59" s="201">
        <v>7.6411860961685604E-2</v>
      </c>
      <c r="G59" s="202">
        <v>-0.30038338673790399</v>
      </c>
    </row>
    <row r="60" spans="1:15" x14ac:dyDescent="0.2">
      <c r="A60" t="s">
        <v>462</v>
      </c>
      <c r="B60" t="s">
        <v>1</v>
      </c>
      <c r="C60" s="201">
        <v>1.6087355326486901</v>
      </c>
      <c r="D60" s="201">
        <v>0.38341173089318697</v>
      </c>
      <c r="E60" s="201">
        <v>4.1958432750636403</v>
      </c>
      <c r="F60" s="201">
        <v>1.8407997410941599E-3</v>
      </c>
      <c r="G60" s="202">
        <v>0.152941176470588</v>
      </c>
    </row>
    <row r="61" spans="1:15" x14ac:dyDescent="0.2">
      <c r="A61" t="s">
        <v>462</v>
      </c>
      <c r="B61" t="s">
        <v>611</v>
      </c>
      <c r="C61" s="201">
        <v>1.0497458572846701</v>
      </c>
      <c r="D61" s="201">
        <v>0.33049246328090398</v>
      </c>
      <c r="E61" s="201">
        <v>3.1763080067348701</v>
      </c>
      <c r="F61" s="201">
        <v>9.8812093301919E-3</v>
      </c>
      <c r="G61" s="202">
        <v>0.73235294117647098</v>
      </c>
    </row>
    <row r="62" spans="1:15" x14ac:dyDescent="0.2">
      <c r="A62" t="s">
        <v>462</v>
      </c>
      <c r="B62" t="s">
        <v>24</v>
      </c>
      <c r="C62" s="201">
        <v>117.17004885848</v>
      </c>
      <c r="D62" s="201">
        <v>506.63880714399602</v>
      </c>
      <c r="E62" s="201">
        <v>0.23126939193424001</v>
      </c>
      <c r="F62" s="201">
        <v>0.82176885326664895</v>
      </c>
      <c r="G62" s="202">
        <v>0.18429926790800599</v>
      </c>
    </row>
    <row r="63" spans="1:15" x14ac:dyDescent="0.2">
      <c r="A63" t="s">
        <v>462</v>
      </c>
      <c r="B63" t="s">
        <v>22</v>
      </c>
      <c r="C63" s="201">
        <v>78.746161819183101</v>
      </c>
      <c r="D63" s="201">
        <v>136.93706663058299</v>
      </c>
      <c r="E63" s="201">
        <v>0.575053663385516</v>
      </c>
      <c r="F63" s="201">
        <v>0.577963103474325</v>
      </c>
      <c r="G63" s="202">
        <v>0.24467172577489499</v>
      </c>
    </row>
    <row r="65" spans="1:15" x14ac:dyDescent="0.2">
      <c r="A65" t="s">
        <v>423</v>
      </c>
      <c r="B65" t="s">
        <v>480</v>
      </c>
      <c r="C65" s="201">
        <v>5.4797387205526196</v>
      </c>
      <c r="D65" s="201">
        <v>4.7646413015303297</v>
      </c>
      <c r="E65" s="201">
        <v>1.1500842086040399</v>
      </c>
      <c r="F65" s="201">
        <v>0.276869752702321</v>
      </c>
      <c r="G65" s="202">
        <v>0.752941176470588</v>
      </c>
    </row>
    <row r="66" spans="1:15" x14ac:dyDescent="0.2">
      <c r="A66" t="s">
        <v>423</v>
      </c>
      <c r="B66" t="s">
        <v>23</v>
      </c>
      <c r="C66" s="201">
        <v>27.307712608778299</v>
      </c>
      <c r="D66" s="201">
        <v>46.518433566552801</v>
      </c>
      <c r="E66" s="201">
        <v>0.58702992588324898</v>
      </c>
      <c r="F66" s="201">
        <v>0.57019867291250104</v>
      </c>
      <c r="G66" s="202">
        <v>0.168142324478077</v>
      </c>
    </row>
    <row r="67" spans="1:15" x14ac:dyDescent="0.2">
      <c r="A67" t="s">
        <v>423</v>
      </c>
      <c r="B67" t="s">
        <v>1</v>
      </c>
      <c r="C67" s="201">
        <v>-6.9440872512245004</v>
      </c>
      <c r="D67" s="201">
        <v>5.7161926806596304</v>
      </c>
      <c r="E67" s="201">
        <v>-1.21480986369115</v>
      </c>
      <c r="F67" s="201">
        <v>0.252343849702789</v>
      </c>
      <c r="G67" s="202">
        <v>0.66470588235294104</v>
      </c>
    </row>
    <row r="68" spans="1:15" x14ac:dyDescent="0.2">
      <c r="A68" t="s">
        <v>423</v>
      </c>
      <c r="B68" t="s">
        <v>611</v>
      </c>
      <c r="C68" s="201">
        <v>-4.4901422681773999</v>
      </c>
      <c r="D68" s="201">
        <v>4.6141843287957602</v>
      </c>
      <c r="E68" s="201">
        <v>-0.97311722900963205</v>
      </c>
      <c r="F68" s="201">
        <v>0.35344539993785701</v>
      </c>
      <c r="G68" s="202">
        <v>0.82352941176470595</v>
      </c>
    </row>
    <row r="69" spans="1:15" x14ac:dyDescent="0.2">
      <c r="A69" t="s">
        <v>423</v>
      </c>
      <c r="B69" t="s">
        <v>24</v>
      </c>
      <c r="C69" s="201">
        <v>109.046819942837</v>
      </c>
      <c r="D69" s="201">
        <v>67.185200692188502</v>
      </c>
      <c r="E69" s="201">
        <v>1.62307798174838</v>
      </c>
      <c r="F69" s="201">
        <v>0.135637091985225</v>
      </c>
      <c r="G69" s="202">
        <v>0.44411764705882401</v>
      </c>
    </row>
    <row r="70" spans="1:15" x14ac:dyDescent="0.2">
      <c r="A70" t="s">
        <v>423</v>
      </c>
      <c r="B70" t="s">
        <v>22</v>
      </c>
      <c r="C70" s="201">
        <v>-103.550100039622</v>
      </c>
      <c r="D70" s="201">
        <v>673.14394479426801</v>
      </c>
      <c r="E70" s="201">
        <v>-0.153830545220562</v>
      </c>
      <c r="F70" s="201">
        <v>0.88080346531541798</v>
      </c>
      <c r="G70" s="202">
        <v>0.32301025491841201</v>
      </c>
    </row>
    <row r="71" spans="1:15" x14ac:dyDescent="0.2">
      <c r="I71" t="s">
        <v>465</v>
      </c>
      <c r="J71" t="s">
        <v>616</v>
      </c>
      <c r="K71">
        <v>30.035594810532402</v>
      </c>
      <c r="L71">
        <v>19.240974489986598</v>
      </c>
      <c r="M71">
        <v>1.5610225368867701</v>
      </c>
      <c r="N71">
        <v>0.14252425310724501</v>
      </c>
    </row>
    <row r="72" spans="1:15" x14ac:dyDescent="0.2">
      <c r="A72" t="s">
        <v>465</v>
      </c>
      <c r="B72" t="s">
        <v>480</v>
      </c>
      <c r="C72" s="201">
        <v>0.231629202706986</v>
      </c>
      <c r="D72" s="201">
        <v>0.16893679338724099</v>
      </c>
      <c r="E72" s="201">
        <v>1.37109979456068</v>
      </c>
      <c r="F72" s="201">
        <v>0.20032681073130601</v>
      </c>
      <c r="G72" s="202">
        <v>0.191176470588235</v>
      </c>
      <c r="I72" t="s">
        <v>465</v>
      </c>
      <c r="J72" t="s">
        <v>480</v>
      </c>
      <c r="K72">
        <v>-2.6924101360014201E-2</v>
      </c>
      <c r="L72">
        <v>3.3276963082443503E-2</v>
      </c>
      <c r="M72">
        <v>-0.809091301189652</v>
      </c>
      <c r="N72">
        <v>0.43302180590745398</v>
      </c>
      <c r="O72">
        <v>0.191176470588235</v>
      </c>
    </row>
    <row r="73" spans="1:15" x14ac:dyDescent="0.2">
      <c r="A73" t="s">
        <v>465</v>
      </c>
      <c r="B73" t="s">
        <v>23</v>
      </c>
      <c r="C73" s="201">
        <v>12.5442083501478</v>
      </c>
      <c r="D73" s="201">
        <v>9.0513026602970097</v>
      </c>
      <c r="E73" s="201">
        <v>1.38590088310407</v>
      </c>
      <c r="F73" s="201">
        <v>0.19590258712615499</v>
      </c>
      <c r="G73" s="202">
        <v>-9.7130269121367893E-2</v>
      </c>
      <c r="I73" t="s">
        <v>465</v>
      </c>
      <c r="J73" t="s">
        <v>23</v>
      </c>
      <c r="O73">
        <v>-9.7130269121367893E-2</v>
      </c>
    </row>
    <row r="74" spans="1:15" x14ac:dyDescent="0.2">
      <c r="A74" s="187" t="s">
        <v>465</v>
      </c>
      <c r="B74" s="187" t="s">
        <v>1</v>
      </c>
      <c r="C74" s="201">
        <v>0.117454414885935</v>
      </c>
      <c r="D74" s="201">
        <v>0.28203612289762597</v>
      </c>
      <c r="E74" s="201">
        <v>0.41645167179017301</v>
      </c>
      <c r="F74" s="201">
        <v>0.68587703195684402</v>
      </c>
      <c r="G74" s="202">
        <v>0.50588235294117601</v>
      </c>
      <c r="I74" t="s">
        <v>465</v>
      </c>
      <c r="J74" t="s">
        <v>1</v>
      </c>
      <c r="K74">
        <v>0.421067212573279</v>
      </c>
      <c r="L74">
        <v>0.137510951860398</v>
      </c>
      <c r="M74">
        <v>3.0620631075315998</v>
      </c>
      <c r="N74">
        <v>9.0865864131965401E-3</v>
      </c>
      <c r="O74">
        <v>0.50588235294117601</v>
      </c>
    </row>
    <row r="75" spans="1:15" x14ac:dyDescent="0.2">
      <c r="A75" t="s">
        <v>465</v>
      </c>
      <c r="B75" t="s">
        <v>611</v>
      </c>
      <c r="C75" s="201">
        <v>2.9051490971426099E-2</v>
      </c>
      <c r="D75" s="201">
        <v>0.77148981802024696</v>
      </c>
      <c r="E75" s="201">
        <v>3.7656350470024802E-2</v>
      </c>
      <c r="F75" s="201">
        <v>0.97070281281507398</v>
      </c>
      <c r="G75" s="202">
        <v>0.42058823529411798</v>
      </c>
      <c r="I75" t="s">
        <v>465</v>
      </c>
      <c r="J75" t="s">
        <v>611</v>
      </c>
      <c r="O75">
        <v>0.42058823529411798</v>
      </c>
    </row>
    <row r="76" spans="1:15" x14ac:dyDescent="0.2">
      <c r="A76" t="s">
        <v>465</v>
      </c>
      <c r="B76" t="s">
        <v>24</v>
      </c>
      <c r="C76" s="201">
        <v>-11.155546046220501</v>
      </c>
      <c r="D76" s="201">
        <v>4.9471907589468103</v>
      </c>
      <c r="E76" s="201">
        <v>-2.2549253889282599</v>
      </c>
      <c r="F76" s="201">
        <v>4.7778459750816897E-2</v>
      </c>
      <c r="G76" s="202">
        <v>-0.15305375740336799</v>
      </c>
      <c r="I76" t="s">
        <v>465</v>
      </c>
      <c r="J76" t="s">
        <v>24</v>
      </c>
      <c r="O76">
        <v>-0.15305375740336799</v>
      </c>
    </row>
    <row r="77" spans="1:15" x14ac:dyDescent="0.2">
      <c r="A77" t="s">
        <v>465</v>
      </c>
      <c r="B77" t="s">
        <v>22</v>
      </c>
      <c r="C77" s="201">
        <v>-1.74401540843381</v>
      </c>
      <c r="D77" s="201">
        <v>9.3542978721682601</v>
      </c>
      <c r="E77" s="201">
        <v>-0.18644001209569799</v>
      </c>
      <c r="F77" s="201">
        <v>0.85582763957475105</v>
      </c>
      <c r="G77" s="202">
        <v>-0.120677001029578</v>
      </c>
      <c r="I77" t="s">
        <v>465</v>
      </c>
      <c r="J77" t="s">
        <v>22</v>
      </c>
      <c r="O77">
        <v>-0.120677001029578</v>
      </c>
    </row>
    <row r="78" spans="1:15" x14ac:dyDescent="0.2">
      <c r="I78" t="s">
        <v>467</v>
      </c>
      <c r="J78" t="s">
        <v>616</v>
      </c>
      <c r="K78">
        <v>67.555916367194897</v>
      </c>
      <c r="L78">
        <v>39.271151722175603</v>
      </c>
      <c r="M78">
        <v>1.7202428094067701</v>
      </c>
      <c r="N78">
        <v>0.123700030429106</v>
      </c>
    </row>
    <row r="79" spans="1:15" x14ac:dyDescent="0.2">
      <c r="A79" t="s">
        <v>467</v>
      </c>
      <c r="B79" t="s">
        <v>480</v>
      </c>
      <c r="C79" s="201">
        <v>-5.6553716107282902E-2</v>
      </c>
      <c r="D79" s="201">
        <v>0.72293069332083704</v>
      </c>
      <c r="E79" s="201">
        <v>-7.8228406443083903E-2</v>
      </c>
      <c r="F79" s="201">
        <v>0.94257195307936403</v>
      </c>
      <c r="G79" s="202">
        <v>-8.3333333333333301E-2</v>
      </c>
      <c r="I79" t="s">
        <v>467</v>
      </c>
      <c r="J79" t="s">
        <v>480</v>
      </c>
      <c r="K79">
        <v>-6.4124595078319802E-3</v>
      </c>
      <c r="L79">
        <v>8.6083728665998591E-3</v>
      </c>
      <c r="M79">
        <v>-0.74490959060475503</v>
      </c>
      <c r="N79">
        <v>0.47763673291332298</v>
      </c>
      <c r="O79">
        <v>-8.3333333333333301E-2</v>
      </c>
    </row>
    <row r="80" spans="1:15" x14ac:dyDescent="0.2">
      <c r="A80" t="s">
        <v>467</v>
      </c>
      <c r="B80" t="s">
        <v>23</v>
      </c>
      <c r="C80" s="201">
        <v>-2.7806519685117999</v>
      </c>
      <c r="D80" s="201">
        <v>60.462745844518203</v>
      </c>
      <c r="E80" s="201">
        <v>-4.5989508575451303E-2</v>
      </c>
      <c r="F80" s="201">
        <v>0.96620875291781005</v>
      </c>
      <c r="G80" s="202">
        <v>-7.5314466788015094E-2</v>
      </c>
      <c r="I80" t="s">
        <v>467</v>
      </c>
      <c r="J80" t="s">
        <v>23</v>
      </c>
      <c r="O80">
        <v>-7.5314466788015094E-2</v>
      </c>
    </row>
    <row r="81" spans="1:15" x14ac:dyDescent="0.2">
      <c r="A81" t="s">
        <v>467</v>
      </c>
      <c r="B81" t="s">
        <v>1</v>
      </c>
      <c r="C81" s="201">
        <v>0.203354417340327</v>
      </c>
      <c r="D81" s="201">
        <v>0.483551814073929</v>
      </c>
      <c r="E81" s="201">
        <v>0.42054317949314302</v>
      </c>
      <c r="F81" s="201">
        <v>0.70239591498419196</v>
      </c>
      <c r="G81" s="202">
        <v>-8.3333333333333301E-2</v>
      </c>
      <c r="I81" t="s">
        <v>467</v>
      </c>
      <c r="J81" t="s">
        <v>1</v>
      </c>
      <c r="O81">
        <v>-8.3333333333333301E-2</v>
      </c>
    </row>
    <row r="82" spans="1:15" x14ac:dyDescent="0.2">
      <c r="A82" s="187" t="s">
        <v>467</v>
      </c>
      <c r="B82" s="187" t="s">
        <v>611</v>
      </c>
      <c r="C82" s="201">
        <v>0.28131111705114198</v>
      </c>
      <c r="D82" s="201">
        <v>0.63498325988870796</v>
      </c>
      <c r="E82" s="201">
        <v>0.44302131224758101</v>
      </c>
      <c r="F82" s="201">
        <v>0.68774939632281096</v>
      </c>
      <c r="G82" s="202">
        <v>0.133333333333333</v>
      </c>
      <c r="I82" t="s">
        <v>467</v>
      </c>
      <c r="J82" t="s">
        <v>611</v>
      </c>
      <c r="K82">
        <v>0.15617194903909501</v>
      </c>
      <c r="L82">
        <v>7.3057270533906801E-2</v>
      </c>
      <c r="M82">
        <v>2.13766471013468</v>
      </c>
      <c r="N82">
        <v>6.5012410208442797E-2</v>
      </c>
      <c r="O82">
        <v>0.133333333333333</v>
      </c>
    </row>
    <row r="83" spans="1:15" x14ac:dyDescent="0.2">
      <c r="A83" t="s">
        <v>467</v>
      </c>
      <c r="B83" t="s">
        <v>24</v>
      </c>
      <c r="C83" s="201">
        <v>1.38110072862287</v>
      </c>
      <c r="D83" s="201">
        <v>11.0887842355686</v>
      </c>
      <c r="E83" s="201">
        <v>0.124549337355923</v>
      </c>
      <c r="F83" s="201">
        <v>0.90875729122204096</v>
      </c>
      <c r="G83" s="202">
        <v>-1.6666666666666701E-2</v>
      </c>
      <c r="I83" t="s">
        <v>467</v>
      </c>
      <c r="J83" t="s">
        <v>24</v>
      </c>
      <c r="O83">
        <v>-1.6666666666666701E-2</v>
      </c>
    </row>
    <row r="84" spans="1:15" x14ac:dyDescent="0.2">
      <c r="A84" t="s">
        <v>467</v>
      </c>
      <c r="B84" t="s">
        <v>22</v>
      </c>
      <c r="C84" s="201">
        <v>2.9699354122709098</v>
      </c>
      <c r="D84" s="201">
        <v>44.183382119195699</v>
      </c>
      <c r="E84" s="201">
        <v>6.7218380979952405E-2</v>
      </c>
      <c r="F84" s="201">
        <v>0.95063696550516896</v>
      </c>
      <c r="G84" s="202">
        <v>-0.16666666666666699</v>
      </c>
      <c r="I84" t="s">
        <v>467</v>
      </c>
      <c r="J84" t="s">
        <v>22</v>
      </c>
      <c r="O84">
        <v>-0.16666666666666699</v>
      </c>
    </row>
  </sheetData>
  <phoneticPr fontId="3" type="noConversion"/>
  <conditionalFormatting sqref="G2:G7 G79:G1048576 G72:G77 G65:G70 G58:G63 G51:G56 G44:G49 G37:G42 G30:G35 G23:G28 G16:G21 G9:G14">
    <cfRule type="cellIs" dxfId="2" priority="4" operator="greaterThan">
      <formula>0.5</formula>
    </cfRule>
  </conditionalFormatting>
  <conditionalFormatting sqref="C2:C7 C79:C1048576 C72:C77 C65:C70 C58:C63 C51:C56 C44:C49 C37:C42 C30:C35 C23:C28 C16:C21 C9:C14">
    <cfRule type="cellIs" dxfId="1" priority="2" operator="greaterThan">
      <formula>0</formula>
    </cfRule>
  </conditionalFormatting>
  <conditionalFormatting sqref="F2:F7 F9:F14 F16:F21 F23:F28 F30:F35 F37:F42 F44:F49 F51:F56 F58:F63 F65:F70 F72:F77 F79:F84">
    <cfRule type="cellIs" dxfId="0" priority="1" operator="lessThan">
      <formula>0.1</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C4834-826B-4DD1-BCDA-AF4F2C3DA5E5}">
  <sheetPr codeName="Sheet17"/>
  <dimension ref="A1:K80"/>
  <sheetViews>
    <sheetView zoomScale="85" zoomScaleNormal="85" workbookViewId="0">
      <selection activeCell="F12" sqref="F11:F12"/>
    </sheetView>
  </sheetViews>
  <sheetFormatPr defaultRowHeight="14.25" x14ac:dyDescent="0.2"/>
  <cols>
    <col min="1" max="1" width="45.125" bestFit="1" customWidth="1"/>
    <col min="2" max="11" width="9.375" style="208" customWidth="1"/>
    <col min="12" max="22" width="13.625" customWidth="1"/>
  </cols>
  <sheetData>
    <row r="1" spans="1:11" s="211" customFormat="1" ht="42.75" x14ac:dyDescent="0.2">
      <c r="A1" s="211" t="s">
        <v>629</v>
      </c>
      <c r="B1" s="210" t="s">
        <v>564</v>
      </c>
      <c r="C1" s="210" t="s">
        <v>565</v>
      </c>
      <c r="D1" s="210" t="s">
        <v>566</v>
      </c>
      <c r="E1" s="210" t="s">
        <v>567</v>
      </c>
      <c r="F1" s="210" t="s">
        <v>570</v>
      </c>
      <c r="G1" s="210" t="s">
        <v>568</v>
      </c>
      <c r="H1" s="210" t="s">
        <v>569</v>
      </c>
      <c r="I1" s="210" t="s">
        <v>417</v>
      </c>
      <c r="J1" s="210" t="s">
        <v>571</v>
      </c>
      <c r="K1" s="210" t="s">
        <v>572</v>
      </c>
    </row>
    <row r="2" spans="1:11" x14ac:dyDescent="0.2">
      <c r="A2" s="177" t="s">
        <v>373</v>
      </c>
      <c r="B2" s="213">
        <f>SUMIFS('Input Data'!$C93:$AH93,'Input Data'!$C$1:$AH$1,'Start Year Energy'!B$1)</f>
        <v>485244074993755.06</v>
      </c>
      <c r="C2" s="213">
        <f>SUMIFS('Input Data'!$C93:$AH93,'Input Data'!$C$1:$AH$1,'Start Year Energy'!C$1)</f>
        <v>443213008107580.31</v>
      </c>
      <c r="D2" s="213">
        <f>SUMIFS('Input Data'!$C93:$AH93,'Input Data'!$C$1:$AH$1,'Start Year Energy'!D$1)</f>
        <v>4317132595397.6753</v>
      </c>
      <c r="E2" s="213">
        <f>SUMIFS('Input Data'!$C93:$AH93,'Input Data'!$C$1:$AH$1,'Start Year Energy'!E$1)</f>
        <v>184835886460418.19</v>
      </c>
      <c r="F2" s="213">
        <f>SUMIFS('Input Data'!$C93:$AH93,'Input Data'!$C$1:$AH$1,'Start Year Energy'!F$1)</f>
        <v>714789423706811.38</v>
      </c>
      <c r="G2" s="213">
        <f>SUMIFS('Input Data'!$C93:$AH93,'Input Data'!$C$1:$AH$1,'Start Year Energy'!G$1)</f>
        <v>1060512578552.1212</v>
      </c>
      <c r="H2" s="213">
        <f>SUMIFS('Input Data'!$C93:$AH93,'Input Data'!$C$1:$AH$1,'Start Year Energy'!H$1)</f>
        <v>0</v>
      </c>
      <c r="I2" s="213">
        <f>SUMIFS('Input Data'!$C93:$AH93,'Input Data'!$C$1:$AH$1,'Start Year Energy'!I$1)</f>
        <v>447863305056.31525</v>
      </c>
      <c r="J2" s="213">
        <f>SUMIFS('Input Data'!$C93:$AH93,'Input Data'!$C$1:$AH$1,'Start Year Energy'!J$1)</f>
        <v>3077165346270.5317</v>
      </c>
      <c r="K2" s="213">
        <f>SUMIFS('Input Data'!$C93:$AH93,'Input Data'!$C$1:$AH$1,'Start Year Energy'!K$1)</f>
        <v>0</v>
      </c>
    </row>
    <row r="3" spans="1:11" x14ac:dyDescent="0.2">
      <c r="A3" s="177" t="s">
        <v>374</v>
      </c>
      <c r="B3" s="213">
        <f>SUMIFS('Input Data'!$C94:$AH94,'Input Data'!$C$1:$AH$1,'Start Year Energy'!B$1)+SUMIFS('Input Data'!$C120:$AH120,'Input Data'!$C$1:$AH$1,'Start Year Energy'!B$1)</f>
        <v>310098844530363</v>
      </c>
      <c r="C3" s="213">
        <f>SUMIFS('Input Data'!$C94:$AH94,'Input Data'!$C$1:$AH$1,'Start Year Energy'!C$1)+SUMIFS('Input Data'!$C120:$AH120,'Input Data'!$C$1:$AH$1,'Start Year Energy'!C$1)</f>
        <v>1.8158818910107936E+16</v>
      </c>
      <c r="D3" s="213">
        <f>SUMIFS('Input Data'!$C94:$AH94,'Input Data'!$C$1:$AH$1,'Start Year Energy'!D$1)+SUMIFS('Input Data'!$C120:$AH120,'Input Data'!$C$1:$AH$1,'Start Year Energy'!D$1)</f>
        <v>36622979153188.906</v>
      </c>
      <c r="E3" s="213">
        <f>SUMIFS('Input Data'!$C94:$AH94,'Input Data'!$C$1:$AH$1,'Start Year Energy'!E$1)+SUMIFS('Input Data'!$C120:$AH120,'Input Data'!$C$1:$AH$1,'Start Year Energy'!E$1)</f>
        <v>313502171472.72339</v>
      </c>
      <c r="F3" s="213">
        <f>SUMIFS('Input Data'!$C94:$AH94,'Input Data'!$C$1:$AH$1,'Start Year Energy'!F$1)+SUMIFS('Input Data'!$C120:$AH120,'Input Data'!$C$1:$AH$1,'Start Year Energy'!F$1)</f>
        <v>61340678315749.82</v>
      </c>
      <c r="G3" s="213">
        <f>SUMIFS('Input Data'!$C94:$AH94,'Input Data'!$C$1:$AH$1,'Start Year Energy'!G$1)+SUMIFS('Input Data'!$C120:$AH120,'Input Data'!$C$1:$AH$1,'Start Year Energy'!G$1)</f>
        <v>5948784606994.9756</v>
      </c>
      <c r="H3" s="213">
        <f>SUMIFS('Input Data'!$C94:$AH94,'Input Data'!$C$1:$AH$1,'Start Year Energy'!H$1)+SUMIFS('Input Data'!$C120:$AH120,'Input Data'!$C$1:$AH$1,'Start Year Energy'!H$1)</f>
        <v>31707136641.155064</v>
      </c>
      <c r="I3" s="213">
        <f>SUMIFS('Input Data'!$C94:$AH94,'Input Data'!$C$1:$AH$1,'Start Year Energy'!I$1)+SUMIFS('Input Data'!$C120:$AH120,'Input Data'!$C$1:$AH$1,'Start Year Energy'!I$1)</f>
        <v>406313656286.53687</v>
      </c>
      <c r="J3" s="213">
        <f>SUMIFS('Input Data'!$C94:$AH94,'Input Data'!$C$1:$AH$1,'Start Year Energy'!J$1)+SUMIFS('Input Data'!$C120:$AH120,'Input Data'!$C$1:$AH$1,'Start Year Energy'!J$1)</f>
        <v>79415374740588.375</v>
      </c>
      <c r="K3" s="213">
        <f>SUMIFS('Input Data'!$C94:$AH94,'Input Data'!$C$1:$AH$1,'Start Year Energy'!K$1)+SUMIFS('Input Data'!$C120:$AH120,'Input Data'!$C$1:$AH$1,'Start Year Energy'!K$1)</f>
        <v>0</v>
      </c>
    </row>
    <row r="4" spans="1:11" x14ac:dyDescent="0.2">
      <c r="A4" s="177" t="s">
        <v>375</v>
      </c>
      <c r="B4" s="213">
        <f>SUMIFS('Input Data'!$C95:$AH95,'Input Data'!$C$1:$AH$1,'Start Year Energy'!B$1)</f>
        <v>158091346538669.03</v>
      </c>
      <c r="C4" s="213">
        <f>SUMIFS('Input Data'!$C95:$AH95,'Input Data'!$C$1:$AH$1,'Start Year Energy'!C$1)</f>
        <v>12997944326833.504</v>
      </c>
      <c r="D4" s="213">
        <f>SUMIFS('Input Data'!$C95:$AH95,'Input Data'!$C$1:$AH$1,'Start Year Energy'!D$1)</f>
        <v>432299770196999.56</v>
      </c>
      <c r="E4" s="213">
        <f>SUMIFS('Input Data'!$C95:$AH95,'Input Data'!$C$1:$AH$1,'Start Year Energy'!E$1)</f>
        <v>0</v>
      </c>
      <c r="F4" s="213">
        <f>SUMIFS('Input Data'!$C95:$AH95,'Input Data'!$C$1:$AH$1,'Start Year Energy'!F$1)</f>
        <v>12413044295238.02</v>
      </c>
      <c r="G4" s="213">
        <f>SUMIFS('Input Data'!$C95:$AH95,'Input Data'!$C$1:$AH$1,'Start Year Energy'!G$1)</f>
        <v>25451922758401.844</v>
      </c>
      <c r="H4" s="213">
        <f>SUMIFS('Input Data'!$C95:$AH95,'Input Data'!$C$1:$AH$1,'Start Year Energy'!H$1)</f>
        <v>98097917375653.625</v>
      </c>
      <c r="I4" s="213">
        <f>SUMIFS('Input Data'!$C95:$AH95,'Input Data'!$C$1:$AH$1,'Start Year Energy'!I$1)</f>
        <v>6453957863936.7754</v>
      </c>
      <c r="J4" s="213">
        <f>SUMIFS('Input Data'!$C95:$AH95,'Input Data'!$C$1:$AH$1,'Start Year Energy'!J$1)</f>
        <v>4685918949219.6074</v>
      </c>
      <c r="K4" s="213">
        <f>SUMIFS('Input Data'!$C95:$AH95,'Input Data'!$C$1:$AH$1,'Start Year Energy'!K$1)</f>
        <v>0</v>
      </c>
    </row>
    <row r="5" spans="1:11" x14ac:dyDescent="0.2">
      <c r="A5" s="177" t="s">
        <v>376</v>
      </c>
      <c r="B5" s="213">
        <f>SUMIFS('Input Data'!$C96:$AH96,'Input Data'!$C$1:$AH$1,'Start Year Energy'!B$1)</f>
        <v>342104733128582.81</v>
      </c>
      <c r="C5" s="213">
        <f>SUMIFS('Input Data'!$C96:$AH96,'Input Data'!$C$1:$AH$1,'Start Year Energy'!C$1)</f>
        <v>147353427498648.53</v>
      </c>
      <c r="D5" s="213">
        <f>SUMIFS('Input Data'!$C96:$AH96,'Input Data'!$C$1:$AH$1,'Start Year Energy'!D$1)</f>
        <v>14254401413915.672</v>
      </c>
      <c r="E5" s="213">
        <f>SUMIFS('Input Data'!$C96:$AH96,'Input Data'!$C$1:$AH$1,'Start Year Energy'!E$1)</f>
        <v>2422012351289.2705</v>
      </c>
      <c r="F5" s="213">
        <f>SUMIFS('Input Data'!$C96:$AH96,'Input Data'!$C$1:$AH$1,'Start Year Energy'!F$1)</f>
        <v>41302749612733.766</v>
      </c>
      <c r="G5" s="213">
        <f>SUMIFS('Input Data'!$C96:$AH96,'Input Data'!$C$1:$AH$1,'Start Year Energy'!G$1)</f>
        <v>22941439545593.727</v>
      </c>
      <c r="H5" s="213">
        <f>SUMIFS('Input Data'!$C96:$AH96,'Input Data'!$C$1:$AH$1,'Start Year Energy'!H$1)</f>
        <v>0</v>
      </c>
      <c r="I5" s="213">
        <f>SUMIFS('Input Data'!$C96:$AH96,'Input Data'!$C$1:$AH$1,'Start Year Energy'!I$1)</f>
        <v>933318269359.86389</v>
      </c>
      <c r="J5" s="213">
        <f>SUMIFS('Input Data'!$C96:$AH96,'Input Data'!$C$1:$AH$1,'Start Year Energy'!J$1)</f>
        <v>17188769295957.178</v>
      </c>
      <c r="K5" s="213">
        <f>SUMIFS('Input Data'!$C96:$AH96,'Input Data'!$C$1:$AH$1,'Start Year Energy'!K$1)</f>
        <v>0</v>
      </c>
    </row>
    <row r="6" spans="1:11" x14ac:dyDescent="0.2">
      <c r="A6" s="177" t="s">
        <v>377</v>
      </c>
      <c r="B6" s="213">
        <f>SUMIFS('Input Data'!$C97:$AH97,'Input Data'!$C$1:$AH$1,'Start Year Energy'!B$1)</f>
        <v>478873606548885.5</v>
      </c>
      <c r="C6" s="213">
        <f>SUMIFS('Input Data'!$C97:$AH97,'Input Data'!$C$1:$AH$1,'Start Year Energy'!C$1)</f>
        <v>394538117674054.88</v>
      </c>
      <c r="D6" s="213">
        <f>SUMIFS('Input Data'!$C97:$AH97,'Input Data'!$C$1:$AH$1,'Start Year Energy'!D$1)</f>
        <v>250068712665779.75</v>
      </c>
      <c r="E6" s="213">
        <f>SUMIFS('Input Data'!$C97:$AH97,'Input Data'!$C$1:$AH$1,'Start Year Energy'!E$1)</f>
        <v>67361351534139.156</v>
      </c>
      <c r="F6" s="213">
        <f>SUMIFS('Input Data'!$C97:$AH97,'Input Data'!$C$1:$AH$1,'Start Year Energy'!F$1)</f>
        <v>12686033540309.738</v>
      </c>
      <c r="G6" s="213">
        <f>SUMIFS('Input Data'!$C97:$AH97,'Input Data'!$C$1:$AH$1,'Start Year Energy'!G$1)</f>
        <v>224000748396400.09</v>
      </c>
      <c r="H6" s="213">
        <f>SUMIFS('Input Data'!$C97:$AH97,'Input Data'!$C$1:$AH$1,'Start Year Energy'!H$1)</f>
        <v>0</v>
      </c>
      <c r="I6" s="213">
        <f>SUMIFS('Input Data'!$C97:$AH97,'Input Data'!$C$1:$AH$1,'Start Year Energy'!I$1)</f>
        <v>1697157548579.0635</v>
      </c>
      <c r="J6" s="213">
        <f>SUMIFS('Input Data'!$C97:$AH97,'Input Data'!$C$1:$AH$1,'Start Year Energy'!J$1)</f>
        <v>1569893480046.5776</v>
      </c>
      <c r="K6" s="213">
        <f>SUMIFS('Input Data'!$C97:$AH97,'Input Data'!$C$1:$AH$1,'Start Year Energy'!K$1)</f>
        <v>0</v>
      </c>
    </row>
    <row r="7" spans="1:11" x14ac:dyDescent="0.2">
      <c r="A7" s="177" t="s">
        <v>378</v>
      </c>
      <c r="B7" s="213">
        <f>SUMIFS('Input Data'!$C98:$AH98,'Input Data'!$C$1:$AH$1,'Start Year Energy'!B$1)</f>
        <v>686379588341223.88</v>
      </c>
      <c r="C7" s="213">
        <f>SUMIFS('Input Data'!$C98:$AH98,'Input Data'!$C$1:$AH$1,'Start Year Energy'!C$1)</f>
        <v>56201523928804.336</v>
      </c>
      <c r="D7" s="213">
        <f>SUMIFS('Input Data'!$C98:$AH98,'Input Data'!$C$1:$AH$1,'Start Year Energy'!D$1)</f>
        <v>227888088009748.53</v>
      </c>
      <c r="E7" s="213">
        <f>SUMIFS('Input Data'!$C98:$AH98,'Input Data'!$C$1:$AH$1,'Start Year Energy'!E$1)</f>
        <v>18335715497904.684</v>
      </c>
      <c r="F7" s="213">
        <f>SUMIFS('Input Data'!$C98:$AH98,'Input Data'!$C$1:$AH$1,'Start Year Energy'!F$1)</f>
        <v>5969248168236.7813</v>
      </c>
      <c r="G7" s="213">
        <f>SUMIFS('Input Data'!$C98:$AH98,'Input Data'!$C$1:$AH$1,'Start Year Energy'!G$1)</f>
        <v>308572005927458.75</v>
      </c>
      <c r="H7" s="213">
        <f>SUMIFS('Input Data'!$C98:$AH98,'Input Data'!$C$1:$AH$1,'Start Year Energy'!H$1)</f>
        <v>0</v>
      </c>
      <c r="I7" s="213">
        <f>SUMIFS('Input Data'!$C98:$AH98,'Input Data'!$C$1:$AH$1,'Start Year Energy'!I$1)</f>
        <v>1502243127697.9319</v>
      </c>
      <c r="J7" s="213">
        <f>SUMIFS('Input Data'!$C98:$AH98,'Input Data'!$C$1:$AH$1,'Start Year Energy'!J$1)</f>
        <v>924811895029.06421</v>
      </c>
      <c r="K7" s="213">
        <f>SUMIFS('Input Data'!$C98:$AH98,'Input Data'!$C$1:$AH$1,'Start Year Energy'!K$1)</f>
        <v>0</v>
      </c>
    </row>
    <row r="8" spans="1:11" x14ac:dyDescent="0.2">
      <c r="A8" s="177" t="s">
        <v>379</v>
      </c>
      <c r="B8" s="213">
        <f>SUMIFS('Input Data'!$C99:$AH99,'Input Data'!$C$1:$AH$1,'Start Year Energy'!B$1)</f>
        <v>138096196518885.72</v>
      </c>
      <c r="C8" s="213">
        <f>SUMIFS('Input Data'!$C99:$AH99,'Input Data'!$C$1:$AH$1,'Start Year Energy'!C$1)</f>
        <v>7036842836329.4697</v>
      </c>
      <c r="D8" s="213">
        <f>SUMIFS('Input Data'!$C99:$AH99,'Input Data'!$C$1:$AH$1,'Start Year Energy'!D$1)</f>
        <v>16301637301949.465</v>
      </c>
      <c r="E8" s="213">
        <f>SUMIFS('Input Data'!$C99:$AH99,'Input Data'!$C$1:$AH$1,'Start Year Energy'!E$1)</f>
        <v>23348975885968.5</v>
      </c>
      <c r="F8" s="213">
        <f>SUMIFS('Input Data'!$C99:$AH99,'Input Data'!$C$1:$AH$1,'Start Year Energy'!F$1)</f>
        <v>3520571162180.6563</v>
      </c>
      <c r="G8" s="213">
        <f>SUMIFS('Input Data'!$C99:$AH99,'Input Data'!$C$1:$AH$1,'Start Year Energy'!G$1)</f>
        <v>7302267458163.4707</v>
      </c>
      <c r="H8" s="213">
        <f>SUMIFS('Input Data'!$C99:$AH99,'Input Data'!$C$1:$AH$1,'Start Year Energy'!H$1)</f>
        <v>0</v>
      </c>
      <c r="I8" s="213">
        <f>SUMIFS('Input Data'!$C99:$AH99,'Input Data'!$C$1:$AH$1,'Start Year Energy'!I$1)</f>
        <v>714827466242.66382</v>
      </c>
      <c r="J8" s="213">
        <f>SUMIFS('Input Data'!$C99:$AH99,'Input Data'!$C$1:$AH$1,'Start Year Energy'!J$1)</f>
        <v>258610764539.1474</v>
      </c>
      <c r="K8" s="213">
        <f>SUMIFS('Input Data'!$C99:$AH99,'Input Data'!$C$1:$AH$1,'Start Year Energy'!K$1)</f>
        <v>0</v>
      </c>
    </row>
    <row r="9" spans="1:11" x14ac:dyDescent="0.2">
      <c r="A9" s="177" t="s">
        <v>380</v>
      </c>
      <c r="B9" s="213">
        <f>SUMIFS('Input Data'!$C100:$AH100,'Input Data'!$C$1:$AH$1,'Start Year Energy'!B$1)</f>
        <v>346615584378779.56</v>
      </c>
      <c r="C9" s="213">
        <f>SUMIFS('Input Data'!$C100:$AH100,'Input Data'!$C$1:$AH$1,'Start Year Energy'!C$1)</f>
        <v>111576230869673.86</v>
      </c>
      <c r="D9" s="213">
        <f>SUMIFS('Input Data'!$C100:$AH100,'Input Data'!$C$1:$AH$1,'Start Year Energy'!D$1)</f>
        <v>147989604531362.03</v>
      </c>
      <c r="E9" s="213">
        <f>SUMIFS('Input Data'!$C100:$AH100,'Input Data'!$C$1:$AH$1,'Start Year Energy'!E$1)</f>
        <v>20938060956678.262</v>
      </c>
      <c r="F9" s="213">
        <f>SUMIFS('Input Data'!$C100:$AH100,'Input Data'!$C$1:$AH$1,'Start Year Energy'!F$1)</f>
        <v>8458796375566.2793</v>
      </c>
      <c r="G9" s="213">
        <f>SUMIFS('Input Data'!$C100:$AH100,'Input Data'!$C$1:$AH$1,'Start Year Energy'!G$1)</f>
        <v>221068486564005.16</v>
      </c>
      <c r="H9" s="213">
        <f>SUMIFS('Input Data'!$C100:$AH100,'Input Data'!$C$1:$AH$1,'Start Year Energy'!H$1)</f>
        <v>11890176240.433147</v>
      </c>
      <c r="I9" s="213">
        <f>SUMIFS('Input Data'!$C100:$AH100,'Input Data'!$C$1:$AH$1,'Start Year Energy'!I$1)</f>
        <v>5106327688719.0381</v>
      </c>
      <c r="J9" s="213">
        <f>SUMIFS('Input Data'!$C100:$AH100,'Input Data'!$C$1:$AH$1,'Start Year Energy'!J$1)</f>
        <v>2052550677767.4375</v>
      </c>
      <c r="K9" s="213">
        <f>SUMIFS('Input Data'!$C100:$AH100,'Input Data'!$C$1:$AH$1,'Start Year Energy'!K$1)</f>
        <v>0</v>
      </c>
    </row>
    <row r="10" spans="1:11" x14ac:dyDescent="0.2">
      <c r="A10" s="177" t="s">
        <v>381</v>
      </c>
      <c r="B10" s="213">
        <f>SUMIFS('Input Data'!$C101:$AH101,'Input Data'!$C$1:$AH$1,'Start Year Energy'!B$1)+SUMIFS('Input Data'!$C121:$AH121,'Input Data'!$C$1:$AH$1,'Start Year Energy'!B$1)+SUMIFS('Input Data'!$C122:$AH122,'Input Data'!$C$1:$AH$1,'Start Year Energy'!B$1)+SUMIFS('Input Data'!$C123:$AH123,'Input Data'!$C$1:$AH$1,'Start Year Energy'!B$1)+SUMIFS('Input Data'!$C127:$AH127,'Input Data'!$C$1:$AH$1,'Start Year Energy'!B$1)</f>
        <v>437880136866688.19</v>
      </c>
      <c r="C10" s="213">
        <f>SUMIFS('Input Data'!$C101:$AH101,'Input Data'!$C$1:$AH$1,'Start Year Energy'!C$1)+SUMIFS('Input Data'!$C121:$AH121,'Input Data'!$C$1:$AH$1,'Start Year Energy'!C$1)+SUMIFS('Input Data'!$C122:$AH122,'Input Data'!$C$1:$AH$1,'Start Year Energy'!C$1)+SUMIFS('Input Data'!$C123:$AH123,'Input Data'!$C$1:$AH$1,'Start Year Energy'!C$1)+SUMIFS('Input Data'!$C127:$AH127,'Input Data'!$C$1:$AH$1,'Start Year Energy'!C$1)</f>
        <v>1.6973129807014482E+16</v>
      </c>
      <c r="D10" s="213">
        <f>SUMIFS('Input Data'!$C101:$AH101,'Input Data'!$C$1:$AH$1,'Start Year Energy'!D$1)+SUMIFS('Input Data'!$C121:$AH121,'Input Data'!$C$1:$AH$1,'Start Year Energy'!D$1)+SUMIFS('Input Data'!$C122:$AH122,'Input Data'!$C$1:$AH$1,'Start Year Energy'!D$1)+SUMIFS('Input Data'!$C123:$AH123,'Input Data'!$C$1:$AH$1,'Start Year Energy'!D$1)+SUMIFS('Input Data'!$C127:$AH127,'Input Data'!$C$1:$AH$1,'Start Year Energy'!D$1)</f>
        <v>478248292732560.13</v>
      </c>
      <c r="E10" s="213">
        <f>SUMIFS('Input Data'!$C101:$AH101,'Input Data'!$C$1:$AH$1,'Start Year Energy'!E$1)+SUMIFS('Input Data'!$C121:$AH121,'Input Data'!$C$1:$AH$1,'Start Year Energy'!E$1)+SUMIFS('Input Data'!$C122:$AH122,'Input Data'!$C$1:$AH$1,'Start Year Energy'!E$1)+SUMIFS('Input Data'!$C123:$AH123,'Input Data'!$C$1:$AH$1,'Start Year Energy'!E$1)+SUMIFS('Input Data'!$C127:$AH127,'Input Data'!$C$1:$AH$1,'Start Year Energy'!E$1)</f>
        <v>129656729925719.09</v>
      </c>
      <c r="F10" s="213">
        <f>SUMIFS('Input Data'!$C101:$AH101,'Input Data'!$C$1:$AH$1,'Start Year Energy'!F$1)+SUMIFS('Input Data'!$C121:$AH121,'Input Data'!$C$1:$AH$1,'Start Year Energy'!F$1)+SUMIFS('Input Data'!$C122:$AH122,'Input Data'!$C$1:$AH$1,'Start Year Energy'!F$1)+SUMIFS('Input Data'!$C123:$AH123,'Input Data'!$C$1:$AH$1,'Start Year Energy'!F$1)+SUMIFS('Input Data'!$C127:$AH127,'Input Data'!$C$1:$AH$1,'Start Year Energy'!F$1)</f>
        <v>221327959273435.63</v>
      </c>
      <c r="G10" s="213">
        <f>SUMIFS('Input Data'!$C101:$AH101,'Input Data'!$C$1:$AH$1,'Start Year Energy'!G$1)+SUMIFS('Input Data'!$C121:$AH121,'Input Data'!$C$1:$AH$1,'Start Year Energy'!G$1)+SUMIFS('Input Data'!$C122:$AH122,'Input Data'!$C$1:$AH$1,'Start Year Energy'!G$1)+SUMIFS('Input Data'!$C123:$AH123,'Input Data'!$C$1:$AH$1,'Start Year Energy'!G$1)+SUMIFS('Input Data'!$C127:$AH127,'Input Data'!$C$1:$AH$1,'Start Year Energy'!G$1)</f>
        <v>629932150037365.38</v>
      </c>
      <c r="H10" s="213">
        <f>SUMIFS('Input Data'!$C101:$AH101,'Input Data'!$C$1:$AH$1,'Start Year Energy'!H$1)+SUMIFS('Input Data'!$C121:$AH121,'Input Data'!$C$1:$AH$1,'Start Year Energy'!H$1)+SUMIFS('Input Data'!$C122:$AH122,'Input Data'!$C$1:$AH$1,'Start Year Energy'!H$1)+SUMIFS('Input Data'!$C123:$AH123,'Input Data'!$C$1:$AH$1,'Start Year Energy'!H$1)+SUMIFS('Input Data'!$C127:$AH127,'Input Data'!$C$1:$AH$1,'Start Year Energy'!H$1)</f>
        <v>2.737759847386278E+16</v>
      </c>
      <c r="I10" s="213">
        <f>SUMIFS('Input Data'!$C101:$AH101,'Input Data'!$C$1:$AH$1,'Start Year Energy'!I$1)+SUMIFS('Input Data'!$C121:$AH121,'Input Data'!$C$1:$AH$1,'Start Year Energy'!I$1)+SUMIFS('Input Data'!$C122:$AH122,'Input Data'!$C$1:$AH$1,'Start Year Energy'!I$1)+SUMIFS('Input Data'!$C123:$AH123,'Input Data'!$C$1:$AH$1,'Start Year Energy'!I$1)+SUMIFS('Input Data'!$C127:$AH127,'Input Data'!$C$1:$AH$1,'Start Year Energy'!I$1)</f>
        <v>7322813080843067</v>
      </c>
      <c r="J10" s="213">
        <f>SUMIFS('Input Data'!$C101:$AH101,'Input Data'!$C$1:$AH$1,'Start Year Energy'!J$1)+SUMIFS('Input Data'!$C121:$AH121,'Input Data'!$C$1:$AH$1,'Start Year Energy'!J$1)+SUMIFS('Input Data'!$C122:$AH122,'Input Data'!$C$1:$AH$1,'Start Year Energy'!J$1)+SUMIFS('Input Data'!$C123:$AH123,'Input Data'!$C$1:$AH$1,'Start Year Energy'!J$1)+SUMIFS('Input Data'!$C127:$AH127,'Input Data'!$C$1:$AH$1,'Start Year Energy'!J$1)</f>
        <v>3459103488123401.5</v>
      </c>
      <c r="K10" s="213">
        <f>SUMIFS('Input Data'!$C101:$AH101,'Input Data'!$C$1:$AH$1,'Start Year Energy'!K$1)+SUMIFS('Input Data'!$C122:$AH122,'Input Data'!$C$1:$AH$1,'Start Year Energy'!K$1)+SUMIFS('Input Data'!$C123:$AH123,'Input Data'!$C$1:$AH$1,'Start Year Energy'!K$1)+SUMIFS('Input Data'!$C127:$AH127,'Input Data'!$C$1:$AH$1,'Start Year Energy'!K$1)</f>
        <v>0</v>
      </c>
    </row>
    <row r="11" spans="1:11" x14ac:dyDescent="0.2">
      <c r="A11" s="177" t="s">
        <v>382</v>
      </c>
      <c r="B11" s="213">
        <f>SUMIFS('Input Data'!$C102:$AH102,'Input Data'!$C$1:$AH$1,'Start Year Energy'!B$1)</f>
        <v>2126279476105459.5</v>
      </c>
      <c r="C11" s="213">
        <f>SUMIFS('Input Data'!$C102:$AH102,'Input Data'!$C$1:$AH$1,'Start Year Energy'!C$1)</f>
        <v>3533190970790788</v>
      </c>
      <c r="D11" s="213">
        <f>SUMIFS('Input Data'!$C102:$AH102,'Input Data'!$C$1:$AH$1,'Start Year Energy'!D$1)</f>
        <v>1529988968261727.5</v>
      </c>
      <c r="E11" s="213">
        <f>SUMIFS('Input Data'!$C102:$AH102,'Input Data'!$C$1:$AH$1,'Start Year Energy'!E$1)</f>
        <v>68548775688035.844</v>
      </c>
      <c r="F11" s="213">
        <f>SUMIFS('Input Data'!$C102:$AH102,'Input Data'!$C$1:$AH$1,'Start Year Energy'!F$1)</f>
        <v>188331544533874.66</v>
      </c>
      <c r="G11" s="213">
        <f>SUMIFS('Input Data'!$C102:$AH102,'Input Data'!$C$1:$AH$1,'Start Year Energy'!G$1)</f>
        <v>1685815494980668.8</v>
      </c>
      <c r="H11" s="213">
        <f>SUMIFS('Input Data'!$C102:$AH102,'Input Data'!$C$1:$AH$1,'Start Year Energy'!H$1)</f>
        <v>46859184563547.039</v>
      </c>
      <c r="I11" s="213">
        <f>SUMIFS('Input Data'!$C102:$AH102,'Input Data'!$C$1:$AH$1,'Start Year Energy'!I$1)</f>
        <v>846306672011723.38</v>
      </c>
      <c r="J11" s="213">
        <f>SUMIFS('Input Data'!$C102:$AH102,'Input Data'!$C$1:$AH$1,'Start Year Energy'!J$1)</f>
        <v>2621259337977227</v>
      </c>
      <c r="K11" s="213">
        <f>SUMIFS('Input Data'!$C102:$AH102,'Input Data'!$C$1:$AH$1,'Start Year Energy'!K$1)</f>
        <v>0</v>
      </c>
    </row>
    <row r="12" spans="1:11" x14ac:dyDescent="0.2">
      <c r="A12" s="177" t="s">
        <v>383</v>
      </c>
      <c r="B12" s="213">
        <f>SUMIFS('Input Data'!$C103:$AH103,'Input Data'!$C$1:$AH$1,'Start Year Energy'!B$1)</f>
        <v>505256285721746.44</v>
      </c>
      <c r="C12" s="213">
        <f>SUMIFS('Input Data'!$C103:$AH103,'Input Data'!$C$1:$AH$1,'Start Year Energy'!C$1)</f>
        <v>40176666382163.563</v>
      </c>
      <c r="D12" s="213">
        <f>SUMIFS('Input Data'!$C103:$AH103,'Input Data'!$C$1:$AH$1,'Start Year Energy'!D$1)</f>
        <v>65381096365656.859</v>
      </c>
      <c r="E12" s="213">
        <f>SUMIFS('Input Data'!$C103:$AH103,'Input Data'!$C$1:$AH$1,'Start Year Energy'!E$1)</f>
        <v>3842482367165.6812</v>
      </c>
      <c r="F12" s="213">
        <f>SUMIFS('Input Data'!$C103:$AH103,'Input Data'!$C$1:$AH$1,'Start Year Energy'!F$1)</f>
        <v>6357591970131.25</v>
      </c>
      <c r="G12" s="213">
        <f>SUMIFS('Input Data'!$C103:$AH103,'Input Data'!$C$1:$AH$1,'Start Year Energy'!G$1)</f>
        <v>29628194564297.238</v>
      </c>
      <c r="H12" s="213">
        <f>SUMIFS('Input Data'!$C103:$AH103,'Input Data'!$C$1:$AH$1,'Start Year Energy'!H$1)</f>
        <v>19816960400.721916</v>
      </c>
      <c r="I12" s="213">
        <f>SUMIFS('Input Data'!$C103:$AH103,'Input Data'!$C$1:$AH$1,'Start Year Energy'!I$1)</f>
        <v>3780106522322.9653</v>
      </c>
      <c r="J12" s="213">
        <f>SUMIFS('Input Data'!$C103:$AH103,'Input Data'!$C$1:$AH$1,'Start Year Energy'!J$1)</f>
        <v>2596840726488.5547</v>
      </c>
      <c r="K12" s="213">
        <f>SUMIFS('Input Data'!$C103:$AH103,'Input Data'!$C$1:$AH$1,'Start Year Energy'!K$1)</f>
        <v>0</v>
      </c>
    </row>
    <row r="13" spans="1:11" x14ac:dyDescent="0.2">
      <c r="A13" s="177" t="s">
        <v>384</v>
      </c>
      <c r="B13" s="213">
        <f>SUMIFS('Input Data'!$C104:$AH104,'Input Data'!$C$1:$AH$1,'Start Year Energy'!B$1)</f>
        <v>1340811294492135.3</v>
      </c>
      <c r="C13" s="213">
        <f>SUMIFS('Input Data'!$C104:$AH104,'Input Data'!$C$1:$AH$1,'Start Year Energy'!C$1)</f>
        <v>3965497113162303</v>
      </c>
      <c r="D13" s="213">
        <f>SUMIFS('Input Data'!$C104:$AH104,'Input Data'!$C$1:$AH$1,'Start Year Energy'!D$1)</f>
        <v>792851022625958.63</v>
      </c>
      <c r="E13" s="213">
        <f>SUMIFS('Input Data'!$C104:$AH104,'Input Data'!$C$1:$AH$1,'Start Year Energy'!E$1)</f>
        <v>23035473714495.777</v>
      </c>
      <c r="F13" s="213">
        <f>SUMIFS('Input Data'!$C104:$AH104,'Input Data'!$C$1:$AH$1,'Start Year Energy'!F$1)</f>
        <v>104639514770710.97</v>
      </c>
      <c r="G13" s="213">
        <f>SUMIFS('Input Data'!$C104:$AH104,'Input Data'!$C$1:$AH$1,'Start Year Energy'!G$1)</f>
        <v>45359968384612.055</v>
      </c>
      <c r="H13" s="213">
        <f>SUMIFS('Input Data'!$C104:$AH104,'Input Data'!$C$1:$AH$1,'Start Year Energy'!H$1)</f>
        <v>146645506965.34216</v>
      </c>
      <c r="I13" s="213">
        <f>SUMIFS('Input Data'!$C104:$AH104,'Input Data'!$C$1:$AH$1,'Start Year Energy'!I$1)</f>
        <v>909732059681958.88</v>
      </c>
      <c r="J13" s="213">
        <f>SUMIFS('Input Data'!$C104:$AH104,'Input Data'!$C$1:$AH$1,'Start Year Energy'!J$1)</f>
        <v>116956576658951.3</v>
      </c>
      <c r="K13" s="213">
        <f>SUMIFS('Input Data'!$C104:$AH104,'Input Data'!$C$1:$AH$1,'Start Year Energy'!K$1)</f>
        <v>0</v>
      </c>
    </row>
    <row r="14" spans="1:11" x14ac:dyDescent="0.2">
      <c r="A14" s="177" t="s">
        <v>385</v>
      </c>
      <c r="B14" s="213">
        <f>SUMIFS('Input Data'!$C105:$AH105,'Input Data'!$C$1:$AH$1,'Start Year Energy'!B$1)</f>
        <v>170108909400388.63</v>
      </c>
      <c r="C14" s="213">
        <f>SUMIFS('Input Data'!$C105:$AH105,'Input Data'!$C$1:$AH$1,'Start Year Energy'!C$1)</f>
        <v>808531984349.4541</v>
      </c>
      <c r="D14" s="213">
        <f>SUMIFS('Input Data'!$C105:$AH105,'Input Data'!$C$1:$AH$1,'Start Year Energy'!D$1)</f>
        <v>63413821173542.625</v>
      </c>
      <c r="E14" s="213">
        <f>SUMIFS('Input Data'!$C105:$AH105,'Input Data'!$C$1:$AH$1,'Start Year Energy'!E$1)</f>
        <v>1206844642394.9973</v>
      </c>
      <c r="F14" s="213">
        <f>SUMIFS('Input Data'!$C105:$AH105,'Input Data'!$C$1:$AH$1,'Start Year Energy'!F$1)</f>
        <v>10693783935703.5</v>
      </c>
      <c r="G14" s="213">
        <f>SUMIFS('Input Data'!$C105:$AH105,'Input Data'!$C$1:$AH$1,'Start Year Energy'!G$1)</f>
        <v>7897780956335.1553</v>
      </c>
      <c r="H14" s="213">
        <f>SUMIFS('Input Data'!$C105:$AH105,'Input Data'!$C$1:$AH$1,'Start Year Energy'!H$1)</f>
        <v>3963392080.144383</v>
      </c>
      <c r="I14" s="213">
        <f>SUMIFS('Input Data'!$C105:$AH105,'Input Data'!$C$1:$AH$1,'Start Year Energy'!I$1)</f>
        <v>1405635824871.2615</v>
      </c>
      <c r="J14" s="213">
        <f>SUMIFS('Input Data'!$C105:$AH105,'Input Data'!$C$1:$AH$1,'Start Year Energy'!J$1)</f>
        <v>5433093897351.5</v>
      </c>
      <c r="K14" s="213">
        <f>SUMIFS('Input Data'!$C105:$AH105,'Input Data'!$C$1:$AH$1,'Start Year Energy'!K$1)</f>
        <v>0</v>
      </c>
    </row>
    <row r="15" spans="1:11" x14ac:dyDescent="0.2">
      <c r="A15" s="177" t="s">
        <v>386</v>
      </c>
      <c r="B15" s="213">
        <f>SUMIFS('Input Data'!$C106:$AH106,'Input Data'!$C$1:$AH$1,'Start Year Energy'!B$1)</f>
        <v>2315329183758376.5</v>
      </c>
      <c r="C15" s="213">
        <f>SUMIFS('Input Data'!$C106:$AH106,'Input Data'!$C$1:$AH$1,'Start Year Energy'!C$1)</f>
        <v>1.2685796889520114E+16</v>
      </c>
      <c r="D15" s="213">
        <f>SUMIFS('Input Data'!$C106:$AH106,'Input Data'!$C$1:$AH$1,'Start Year Energy'!D$1)</f>
        <v>500132604354546.75</v>
      </c>
      <c r="E15" s="213">
        <f>SUMIFS('Input Data'!$C106:$AH106,'Input Data'!$C$1:$AH$1,'Start Year Energy'!E$1)</f>
        <v>13119927158358.488</v>
      </c>
      <c r="F15" s="213">
        <f>SUMIFS('Input Data'!$C106:$AH106,'Input Data'!$C$1:$AH$1,'Start Year Energy'!F$1)</f>
        <v>121909910172053.91</v>
      </c>
      <c r="G15" s="213">
        <f>SUMIFS('Input Data'!$C106:$AH106,'Input Data'!$C$1:$AH$1,'Start Year Energy'!G$1)</f>
        <v>177706421892262.88</v>
      </c>
      <c r="H15" s="213">
        <f>SUMIFS('Input Data'!$C106:$AH106,'Input Data'!$C$1:$AH$1,'Start Year Energy'!H$1)</f>
        <v>0</v>
      </c>
      <c r="I15" s="213">
        <f>SUMIFS('Input Data'!$C106:$AH106,'Input Data'!$C$1:$AH$1,'Start Year Energy'!I$1)</f>
        <v>6715783529374.2979</v>
      </c>
      <c r="J15" s="213">
        <f>SUMIFS('Input Data'!$C106:$AH106,'Input Data'!$C$1:$AH$1,'Start Year Energy'!J$1)</f>
        <v>4034643788572899</v>
      </c>
      <c r="K15" s="213">
        <f>SUMIFS('Input Data'!$C106:$AH106,'Input Data'!$C$1:$AH$1,'Start Year Energy'!K$1)</f>
        <v>0</v>
      </c>
    </row>
    <row r="16" spans="1:11" x14ac:dyDescent="0.2">
      <c r="A16" s="177" t="s">
        <v>387</v>
      </c>
      <c r="B16" s="213">
        <f>SUMIFS('Input Data'!$C107:$AH107,'Input Data'!$C$1:$AH$1,'Start Year Energy'!B$1)</f>
        <v>2433853335821037.5</v>
      </c>
      <c r="C16" s="213">
        <f>SUMIFS('Input Data'!$C107:$AH107,'Input Data'!$C$1:$AH$1,'Start Year Energy'!C$1)</f>
        <v>530165759566187.88</v>
      </c>
      <c r="D16" s="213">
        <f>SUMIFS('Input Data'!$C107:$AH107,'Input Data'!$C$1:$AH$1,'Start Year Energy'!D$1)</f>
        <v>180680019640666.44</v>
      </c>
      <c r="E16" s="213">
        <f>SUMIFS('Input Data'!$C107:$AH107,'Input Data'!$C$1:$AH$1,'Start Year Energy'!E$1)</f>
        <v>1964243693829.0991</v>
      </c>
      <c r="F16" s="213">
        <f>SUMIFS('Input Data'!$C107:$AH107,'Input Data'!$C$1:$AH$1,'Start Year Energy'!F$1)</f>
        <v>14066922144453.301</v>
      </c>
      <c r="G16" s="213">
        <f>SUMIFS('Input Data'!$C107:$AH107,'Input Data'!$C$1:$AH$1,'Start Year Energy'!G$1)</f>
        <v>205348939584572.72</v>
      </c>
      <c r="H16" s="213">
        <f>SUMIFS('Input Data'!$C107:$AH107,'Input Data'!$C$1:$AH$1,'Start Year Energy'!H$1)</f>
        <v>83231233683.032043</v>
      </c>
      <c r="I16" s="213">
        <f>SUMIFS('Input Data'!$C107:$AH107,'Input Data'!$C$1:$AH$1,'Start Year Energy'!I$1)</f>
        <v>89647814663081.578</v>
      </c>
      <c r="J16" s="213">
        <f>SUMIFS('Input Data'!$C107:$AH107,'Input Data'!$C$1:$AH$1,'Start Year Energy'!J$1)</f>
        <v>75809338150203.156</v>
      </c>
      <c r="K16" s="213">
        <f>SUMIFS('Input Data'!$C107:$AH107,'Input Data'!$C$1:$AH$1,'Start Year Energy'!K$1)</f>
        <v>0</v>
      </c>
    </row>
    <row r="17" spans="1:11" x14ac:dyDescent="0.2">
      <c r="A17" s="177" t="s">
        <v>388</v>
      </c>
      <c r="B17" s="213">
        <f>SUMIFS('Input Data'!$C108:$AH108,'Input Data'!$C$1:$AH$1,'Start Year Energy'!B$1)</f>
        <v>529516612793531.25</v>
      </c>
      <c r="C17" s="213">
        <f>SUMIFS('Input Data'!$C108:$AH108,'Input Data'!$C$1:$AH$1,'Start Year Energy'!C$1)</f>
        <v>200470529782854.63</v>
      </c>
      <c r="D17" s="213">
        <f>SUMIFS('Input Data'!$C108:$AH108,'Input Data'!$C$1:$AH$1,'Start Year Energy'!D$1)</f>
        <v>260055951919512.16</v>
      </c>
      <c r="E17" s="213">
        <f>SUMIFS('Input Data'!$C108:$AH108,'Input Data'!$C$1:$AH$1,'Start Year Energy'!E$1)</f>
        <v>1287300951887.9971</v>
      </c>
      <c r="F17" s="213">
        <f>SUMIFS('Input Data'!$C108:$AH108,'Input Data'!$C$1:$AH$1,'Start Year Energy'!F$1)</f>
        <v>9740518001961.6973</v>
      </c>
      <c r="G17" s="213">
        <f>SUMIFS('Input Data'!$C108:$AH108,'Input Data'!$C$1:$AH$1,'Start Year Energy'!G$1)</f>
        <v>5967456604311.5166</v>
      </c>
      <c r="H17" s="213">
        <f>SUMIFS('Input Data'!$C108:$AH108,'Input Data'!$C$1:$AH$1,'Start Year Energy'!H$1)</f>
        <v>0</v>
      </c>
      <c r="I17" s="213">
        <f>SUMIFS('Input Data'!$C108:$AH108,'Input Data'!$C$1:$AH$1,'Start Year Energy'!I$1)</f>
        <v>592716868969.54321</v>
      </c>
      <c r="J17" s="213">
        <f>SUMIFS('Input Data'!$C108:$AH108,'Input Data'!$C$1:$AH$1,'Start Year Energy'!J$1)</f>
        <v>44531994585879.039</v>
      </c>
      <c r="K17" s="213">
        <f>SUMIFS('Input Data'!$C108:$AH108,'Input Data'!$C$1:$AH$1,'Start Year Energy'!K$1)</f>
        <v>0</v>
      </c>
    </row>
    <row r="18" spans="1:11" x14ac:dyDescent="0.2">
      <c r="A18" s="177" t="s">
        <v>389</v>
      </c>
      <c r="B18" s="213">
        <f>SUMIFS('Input Data'!$C109:$AH109,'Input Data'!$C$1:$AH$1,'Start Year Energy'!B$1)</f>
        <v>562266348269620.06</v>
      </c>
      <c r="C18" s="213">
        <f>SUMIFS('Input Data'!$C109:$AH109,'Input Data'!$C$1:$AH$1,'Start Year Energy'!C$1)</f>
        <v>3443234877092.0518</v>
      </c>
      <c r="D18" s="213">
        <f>SUMIFS('Input Data'!$C109:$AH109,'Input Data'!$C$1:$AH$1,'Start Year Energy'!D$1)</f>
        <v>100439782974522.16</v>
      </c>
      <c r="E18" s="213">
        <f>SUMIFS('Input Data'!$C109:$AH109,'Input Data'!$C$1:$AH$1,'Start Year Energy'!E$1)</f>
        <v>1131937043901.5146</v>
      </c>
      <c r="F18" s="213">
        <f>SUMIFS('Input Data'!$C109:$AH109,'Input Data'!$C$1:$AH$1,'Start Year Energy'!F$1)</f>
        <v>5380013200249.0674</v>
      </c>
      <c r="G18" s="213">
        <f>SUMIFS('Input Data'!$C109:$AH109,'Input Data'!$C$1:$AH$1,'Start Year Energy'!G$1)</f>
        <v>12545307435620.588</v>
      </c>
      <c r="H18" s="213">
        <f>SUMIFS('Input Data'!$C109:$AH109,'Input Data'!$C$1:$AH$1,'Start Year Energy'!H$1)</f>
        <v>0</v>
      </c>
      <c r="I18" s="213">
        <f>SUMIFS('Input Data'!$C109:$AH109,'Input Data'!$C$1:$AH$1,'Start Year Energy'!I$1)</f>
        <v>429730615682.57263</v>
      </c>
      <c r="J18" s="213">
        <f>SUMIFS('Input Data'!$C109:$AH109,'Input Data'!$C$1:$AH$1,'Start Year Energy'!J$1)</f>
        <v>1017993691992.7036</v>
      </c>
      <c r="K18" s="213">
        <f>SUMIFS('Input Data'!$C109:$AH109,'Input Data'!$C$1:$AH$1,'Start Year Energy'!K$1)</f>
        <v>0</v>
      </c>
    </row>
    <row r="19" spans="1:11" x14ac:dyDescent="0.2">
      <c r="A19" s="177" t="s">
        <v>390</v>
      </c>
      <c r="B19" s="213">
        <f>SUMIFS('Input Data'!$C110:$AH110,'Input Data'!$C$1:$AH$1,'Start Year Energy'!B$1)</f>
        <v>321717186820015.31</v>
      </c>
      <c r="C19" s="213">
        <f>SUMIFS('Input Data'!$C110:$AH110,'Input Data'!$C$1:$AH$1,'Start Year Energy'!C$1)</f>
        <v>2257548925016.6235</v>
      </c>
      <c r="D19" s="213">
        <f>SUMIFS('Input Data'!$C110:$AH110,'Input Data'!$C$1:$AH$1,'Start Year Energy'!D$1)</f>
        <v>54370691561020.211</v>
      </c>
      <c r="E19" s="213">
        <f>SUMIFS('Input Data'!$C110:$AH110,'Input Data'!$C$1:$AH$1,'Start Year Energy'!E$1)</f>
        <v>1320593217885.1003</v>
      </c>
      <c r="F19" s="213">
        <f>SUMIFS('Input Data'!$C110:$AH110,'Input Data'!$C$1:$AH$1,'Start Year Energy'!F$1)</f>
        <v>6861040389473.2207</v>
      </c>
      <c r="G19" s="213">
        <f>SUMIFS('Input Data'!$C110:$AH110,'Input Data'!$C$1:$AH$1,'Start Year Energy'!G$1)</f>
        <v>13244891253861.111</v>
      </c>
      <c r="H19" s="213">
        <f>SUMIFS('Input Data'!$C110:$AH110,'Input Data'!$C$1:$AH$1,'Start Year Energy'!H$1)</f>
        <v>0</v>
      </c>
      <c r="I19" s="213">
        <f>SUMIFS('Input Data'!$C110:$AH110,'Input Data'!$C$1:$AH$1,'Start Year Energy'!I$1)</f>
        <v>1120444950852.6016</v>
      </c>
      <c r="J19" s="213">
        <f>SUMIFS('Input Data'!$C110:$AH110,'Input Data'!$C$1:$AH$1,'Start Year Energy'!J$1)</f>
        <v>2011657108009.9695</v>
      </c>
      <c r="K19" s="213">
        <f>SUMIFS('Input Data'!$C110:$AH110,'Input Data'!$C$1:$AH$1,'Start Year Energy'!K$1)</f>
        <v>0</v>
      </c>
    </row>
    <row r="20" spans="1:11" x14ac:dyDescent="0.2">
      <c r="A20" s="177" t="s">
        <v>391</v>
      </c>
      <c r="B20" s="213">
        <f>SUMIFS('Input Data'!$C111:$AH111,'Input Data'!$C$1:$AH$1,'Start Year Energy'!B$1)</f>
        <v>210030966607123.25</v>
      </c>
      <c r="C20" s="213">
        <f>SUMIFS('Input Data'!$C111:$AH111,'Input Data'!$C$1:$AH$1,'Start Year Energy'!C$1)</f>
        <v>812812516038.84277</v>
      </c>
      <c r="D20" s="213">
        <f>SUMIFS('Input Data'!$C111:$AH111,'Input Data'!$C$1:$AH$1,'Start Year Energy'!D$1)</f>
        <v>16914881235908.039</v>
      </c>
      <c r="E20" s="213">
        <f>SUMIFS('Input Data'!$C111:$AH111,'Input Data'!$C$1:$AH$1,'Start Year Energy'!E$1)</f>
        <v>210851017981.65469</v>
      </c>
      <c r="F20" s="213">
        <f>SUMIFS('Input Data'!$C111:$AH111,'Input Data'!$C$1:$AH$1,'Start Year Energy'!F$1)</f>
        <v>2905498699429.0396</v>
      </c>
      <c r="G20" s="213">
        <f>SUMIFS('Input Data'!$C111:$AH111,'Input Data'!$C$1:$AH$1,'Start Year Energy'!G$1)</f>
        <v>1059090852868.1208</v>
      </c>
      <c r="H20" s="213">
        <f>SUMIFS('Input Data'!$C111:$AH111,'Input Data'!$C$1:$AH$1,'Start Year Energy'!H$1)</f>
        <v>0</v>
      </c>
      <c r="I20" s="213">
        <f>SUMIFS('Input Data'!$C111:$AH111,'Input Data'!$C$1:$AH$1,'Start Year Energy'!I$1)</f>
        <v>93866784398.190872</v>
      </c>
      <c r="J20" s="213">
        <f>SUMIFS('Input Data'!$C111:$AH111,'Input Data'!$C$1:$AH$1,'Start Year Energy'!J$1)</f>
        <v>1800692541537.0193</v>
      </c>
      <c r="K20" s="213">
        <f>SUMIFS('Input Data'!$C111:$AH111,'Input Data'!$C$1:$AH$1,'Start Year Energy'!K$1)</f>
        <v>0</v>
      </c>
    </row>
    <row r="21" spans="1:11" x14ac:dyDescent="0.2">
      <c r="A21" s="177" t="s">
        <v>392</v>
      </c>
      <c r="B21" s="213">
        <f>SUMIFS('Input Data'!$C112:$AH112,'Input Data'!$C$1:$AH$1,'Start Year Energy'!B$1)</f>
        <v>403584701226954</v>
      </c>
      <c r="C21" s="213">
        <f>SUMIFS('Input Data'!$C112:$AH112,'Input Data'!$C$1:$AH$1,'Start Year Energy'!C$1)</f>
        <v>6148581328656.6777</v>
      </c>
      <c r="D21" s="213">
        <f>SUMIFS('Input Data'!$C112:$AH112,'Input Data'!$C$1:$AH$1,'Start Year Energy'!D$1)</f>
        <v>100902378959369.78</v>
      </c>
      <c r="E21" s="213">
        <f>SUMIFS('Input Data'!$C112:$AH112,'Input Data'!$C$1:$AH$1,'Start Year Energy'!E$1)</f>
        <v>643650475943.99854</v>
      </c>
      <c r="F21" s="213">
        <f>SUMIFS('Input Data'!$C112:$AH112,'Input Data'!$C$1:$AH$1,'Start Year Energy'!F$1)</f>
        <v>12259610332476.711</v>
      </c>
      <c r="G21" s="213">
        <f>SUMIFS('Input Data'!$C112:$AH112,'Input Data'!$C$1:$AH$1,'Start Year Energy'!G$1)</f>
        <v>24758973660019.988</v>
      </c>
      <c r="H21" s="213">
        <f>SUMIFS('Input Data'!$C112:$AH112,'Input Data'!$C$1:$AH$1,'Start Year Energy'!H$1)</f>
        <v>3963392080.144383</v>
      </c>
      <c r="I21" s="213">
        <f>SUMIFS('Input Data'!$C112:$AH112,'Input Data'!$C$1:$AH$1,'Start Year Energy'!I$1)</f>
        <v>659709910143.61938</v>
      </c>
      <c r="J21" s="213">
        <f>SUMIFS('Input Data'!$C112:$AH112,'Input Data'!$C$1:$AH$1,'Start Year Energy'!J$1)</f>
        <v>4234456877330.2383</v>
      </c>
      <c r="K21" s="213">
        <f>SUMIFS('Input Data'!$C112:$AH112,'Input Data'!$C$1:$AH$1,'Start Year Energy'!K$1)</f>
        <v>0</v>
      </c>
    </row>
    <row r="22" spans="1:11" x14ac:dyDescent="0.2">
      <c r="A22" s="177" t="s">
        <v>393</v>
      </c>
      <c r="B22" s="213">
        <f>SUMIFS('Input Data'!$C113:$AH113,'Input Data'!$C$1:$AH$1,'Start Year Energy'!B$1)</f>
        <v>54512374866221.539</v>
      </c>
      <c r="C22" s="213">
        <f>SUMIFS('Input Data'!$C113:$AH113,'Input Data'!$C$1:$AH$1,'Start Year Energy'!C$1)</f>
        <v>4681124416304.5977</v>
      </c>
      <c r="D22" s="213">
        <f>SUMIFS('Input Data'!$C113:$AH113,'Input Data'!$C$1:$AH$1,'Start Year Energy'!D$1)</f>
        <v>78952229590499.891</v>
      </c>
      <c r="E22" s="213">
        <f>SUMIFS('Input Data'!$C113:$AH113,'Input Data'!$C$1:$AH$1,'Start Year Energy'!E$1)</f>
        <v>66584531994.206749</v>
      </c>
      <c r="F22" s="213">
        <f>SUMIFS('Input Data'!$C113:$AH113,'Input Data'!$C$1:$AH$1,'Start Year Energy'!F$1)</f>
        <v>4705337447301.9609</v>
      </c>
      <c r="G22" s="213">
        <f>SUMIFS('Input Data'!$C113:$AH113,'Input Data'!$C$1:$AH$1,'Start Year Energy'!G$1)</f>
        <v>5615437324952.9873</v>
      </c>
      <c r="H22" s="213">
        <f>SUMIFS('Input Data'!$C113:$AH113,'Input Data'!$C$1:$AH$1,'Start Year Energy'!H$1)</f>
        <v>0</v>
      </c>
      <c r="I22" s="213">
        <f>SUMIFS('Input Data'!$C113:$AH113,'Input Data'!$C$1:$AH$1,'Start Year Energy'!I$1)</f>
        <v>612052243490.23804</v>
      </c>
      <c r="J22" s="213">
        <f>SUMIFS('Input Data'!$C113:$AH113,'Input Data'!$C$1:$AH$1,'Start Year Energy'!J$1)</f>
        <v>1151201711264.8589</v>
      </c>
      <c r="K22" s="213">
        <f>SUMIFS('Input Data'!$C113:$AH113,'Input Data'!$C$1:$AH$1,'Start Year Energy'!K$1)</f>
        <v>0</v>
      </c>
    </row>
    <row r="23" spans="1:11" x14ac:dyDescent="0.2">
      <c r="A23" s="177" t="s">
        <v>394</v>
      </c>
      <c r="B23" s="213">
        <f>SUMIFS('Input Data'!$C114:$AH114,'Input Data'!$C$1:$AH$1,'Start Year Energy'!B$1)</f>
        <v>367648025457609.69</v>
      </c>
      <c r="C23" s="213">
        <f>SUMIFS('Input Data'!$C114:$AH114,'Input Data'!$C$1:$AH$1,'Start Year Energy'!C$1)</f>
        <v>113584705586912.77</v>
      </c>
      <c r="D23" s="213">
        <f>SUMIFS('Input Data'!$C114:$AH114,'Input Data'!$C$1:$AH$1,'Start Year Energy'!D$1)</f>
        <v>76537407095558.031</v>
      </c>
      <c r="E23" s="213">
        <f>SUMIFS('Input Data'!$C114:$AH114,'Input Data'!$C$1:$AH$1,'Start Year Energy'!E$1)</f>
        <v>1403823882877.8589</v>
      </c>
      <c r="F23" s="213">
        <f>SUMIFS('Input Data'!$C114:$AH114,'Input Data'!$C$1:$AH$1,'Start Year Energy'!F$1)</f>
        <v>10963910204374.488</v>
      </c>
      <c r="G23" s="213">
        <f>SUMIFS('Input Data'!$C114:$AH114,'Input Data'!$C$1:$AH$1,'Start Year Energy'!G$1)</f>
        <v>3330818932476.4185</v>
      </c>
      <c r="H23" s="213">
        <f>SUMIFS('Input Data'!$C114:$AH114,'Input Data'!$C$1:$AH$1,'Start Year Energy'!H$1)</f>
        <v>0</v>
      </c>
      <c r="I23" s="213">
        <f>SUMIFS('Input Data'!$C114:$AH114,'Input Data'!$C$1:$AH$1,'Start Year Energy'!I$1)</f>
        <v>841888133220.62537</v>
      </c>
      <c r="J23" s="213">
        <f>SUMIFS('Input Data'!$C114:$AH114,'Input Data'!$C$1:$AH$1,'Start Year Energy'!J$1)</f>
        <v>5031103234961.4473</v>
      </c>
      <c r="K23" s="213">
        <f>SUMIFS('Input Data'!$C114:$AH114,'Input Data'!$C$1:$AH$1,'Start Year Energy'!K$1)</f>
        <v>0</v>
      </c>
    </row>
    <row r="24" spans="1:11" x14ac:dyDescent="0.2">
      <c r="A24" s="177" t="s">
        <v>395</v>
      </c>
      <c r="B24" s="213">
        <f>SUMIFS('Input Data'!$C115:$AH115,'Input Data'!$C$1:$AH$1,'Start Year Energy'!B$1)+SUMIFS('Input Data'!$C124:$AH124,'Input Data'!$C$1:$AH$1,'Start Year Energy'!B$1)+SUMIFS('Input Data'!$C125:$AH125,'Input Data'!$C$1:$AH$1,'Start Year Energy'!B$1)+SUMIFS('Input Data'!$C126:$AH126,'Input Data'!$C$1:$AH$1,'Start Year Energy'!B$1)</f>
        <v>57846037250065.961</v>
      </c>
      <c r="C24" s="213">
        <f>SUMIFS('Input Data'!$C115:$AH115,'Input Data'!$C$1:$AH$1,'Start Year Energy'!C$1)+SUMIFS('Input Data'!$C124:$AH124,'Input Data'!$C$1:$AH$1,'Start Year Energy'!C$1)+SUMIFS('Input Data'!$C125:$AH125,'Input Data'!$C$1:$AH$1,'Start Year Energy'!C$1)+SUMIFS('Input Data'!$C126:$AH126,'Input Data'!$C$1:$AH$1,'Start Year Energy'!C$1)</f>
        <v>678336731652642</v>
      </c>
      <c r="D24" s="213">
        <f>SUMIFS('Input Data'!$C115:$AH115,'Input Data'!$C$1:$AH$1,'Start Year Energy'!D$1)+SUMIFS('Input Data'!$C124:$AH124,'Input Data'!$C$1:$AH$1,'Start Year Energy'!D$1)+SUMIFS('Input Data'!$C125:$AH125,'Input Data'!$C$1:$AH$1,'Start Year Energy'!D$1)+SUMIFS('Input Data'!$C126:$AH126,'Input Data'!$C$1:$AH$1,'Start Year Energy'!D$1)</f>
        <v>765240579633770.13</v>
      </c>
      <c r="E24" s="213">
        <f>SUMIFS('Input Data'!$C115:$AH115,'Input Data'!$C$1:$AH$1,'Start Year Energy'!E$1)+SUMIFS('Input Data'!$C124:$AH124,'Input Data'!$C$1:$AH$1,'Start Year Energy'!E$1)+SUMIFS('Input Data'!$C125:$AH125,'Input Data'!$C$1:$AH$1,'Start Year Energy'!E$1)+SUMIFS('Input Data'!$C126:$AH126,'Input Data'!$C$1:$AH$1,'Start Year Energy'!E$1)</f>
        <v>0</v>
      </c>
      <c r="F24" s="213">
        <f>SUMIFS('Input Data'!$C115:$AH115,'Input Data'!$C$1:$AH$1,'Start Year Energy'!F$1)+SUMIFS('Input Data'!$C124:$AH124,'Input Data'!$C$1:$AH$1,'Start Year Energy'!F$1)+SUMIFS('Input Data'!$C125:$AH125,'Input Data'!$C$1:$AH$1,'Start Year Energy'!F$1)+SUMIFS('Input Data'!$C126:$AH126,'Input Data'!$C$1:$AH$1,'Start Year Energy'!F$1)</f>
        <v>3332102940332.4951</v>
      </c>
      <c r="G24" s="213">
        <f>SUMIFS('Input Data'!$C115:$AH115,'Input Data'!$C$1:$AH$1,'Start Year Energy'!G$1)+SUMIFS('Input Data'!$C124:$AH124,'Input Data'!$C$1:$AH$1,'Start Year Energy'!G$1)+SUMIFS('Input Data'!$C125:$AH125,'Input Data'!$C$1:$AH$1,'Start Year Energy'!G$1)+SUMIFS('Input Data'!$C126:$AH126,'Input Data'!$C$1:$AH$1,'Start Year Energy'!G$1)</f>
        <v>38577389054806.914</v>
      </c>
      <c r="H24" s="213">
        <f>SUMIFS('Input Data'!$C115:$AH115,'Input Data'!$C$1:$AH$1,'Start Year Energy'!H$1)+SUMIFS('Input Data'!$C124:$AH124,'Input Data'!$C$1:$AH$1,'Start Year Energy'!H$1)+SUMIFS('Input Data'!$C125:$AH125,'Input Data'!$C$1:$AH$1,'Start Year Energy'!H$1)+SUMIFS('Input Data'!$C126:$AH126,'Input Data'!$C$1:$AH$1,'Start Year Energy'!H$1)</f>
        <v>0</v>
      </c>
      <c r="I24" s="213">
        <f>SUMIFS('Input Data'!$C115:$AH115,'Input Data'!$C$1:$AH$1,'Start Year Energy'!I$1)+SUMIFS('Input Data'!$C124:$AH124,'Input Data'!$C$1:$AH$1,'Start Year Energy'!I$1)+SUMIFS('Input Data'!$C125:$AH125,'Input Data'!$C$1:$AH$1,'Start Year Energy'!I$1)+SUMIFS('Input Data'!$C126:$AH126,'Input Data'!$C$1:$AH$1,'Start Year Energy'!I$1)</f>
        <v>2804776164219.1738</v>
      </c>
      <c r="J24" s="213">
        <f>SUMIFS('Input Data'!$C115:$AH115,'Input Data'!$C$1:$AH$1,'Start Year Energy'!J$1)+SUMIFS('Input Data'!$C124:$AH124,'Input Data'!$C$1:$AH$1,'Start Year Energy'!J$1)+SUMIFS('Input Data'!$C125:$AH125,'Input Data'!$C$1:$AH$1,'Start Year Energy'!J$1)+SUMIFS('Input Data'!$C126:$AH126,'Input Data'!$C$1:$AH$1,'Start Year Energy'!J$1)</f>
        <v>87842670034955.984</v>
      </c>
      <c r="K24" s="213">
        <f>SUMIFS('Input Data'!$C115:$AH115,'Input Data'!$C$1:$AH$1,'Start Year Energy'!K$1)+SUMIFS('Input Data'!$C124:$AH124,'Input Data'!$C$1:$AH$1,'Start Year Energy'!K$1)+SUMIFS('Input Data'!$C125:$AH125,'Input Data'!$C$1:$AH$1,'Start Year Energy'!K$1)+SUMIFS('Input Data'!$C126:$AH126,'Input Data'!$C$1:$AH$1,'Start Year Energy'!K$1)</f>
        <v>0</v>
      </c>
    </row>
    <row r="25" spans="1:11" x14ac:dyDescent="0.2">
      <c r="A25" s="177" t="s">
        <v>396</v>
      </c>
      <c r="B25" s="213">
        <f>SUMIFS('Input Data'!$C116:$AH116,'Input Data'!$C$1:$AH$1,'Start Year Energy'!B$1)</f>
        <v>242995667006632.88</v>
      </c>
      <c r="C25" s="213">
        <f>SUMIFS('Input Data'!$C116:$AH116,'Input Data'!$C$1:$AH$1,'Start Year Energy'!C$1)</f>
        <v>53198660905012.75</v>
      </c>
      <c r="D25" s="213">
        <f>SUMIFS('Input Data'!$C116:$AH116,'Input Data'!$C$1:$AH$1,'Start Year Energy'!D$1)</f>
        <v>57829452914743.813</v>
      </c>
      <c r="E25" s="213">
        <f>SUMIFS('Input Data'!$C116:$AH116,'Input Data'!$C$1:$AH$1,'Start Year Energy'!E$1)</f>
        <v>1664613299855.1687</v>
      </c>
      <c r="F25" s="213">
        <f>SUMIFS('Input Data'!$C116:$AH116,'Input Data'!$C$1:$AH$1,'Start Year Energy'!F$1)</f>
        <v>3056465304656.6206</v>
      </c>
      <c r="G25" s="213">
        <f>SUMIFS('Input Data'!$C116:$AH116,'Input Data'!$C$1:$AH$1,'Start Year Energy'!G$1)</f>
        <v>2281964504533.1011</v>
      </c>
      <c r="H25" s="213">
        <f>SUMIFS('Input Data'!$C116:$AH116,'Input Data'!$C$1:$AH$1,'Start Year Energy'!H$1)</f>
        <v>11890176240.433147</v>
      </c>
      <c r="I25" s="213">
        <f>SUMIFS('Input Data'!$C116:$AH116,'Input Data'!$C$1:$AH$1,'Start Year Energy'!I$1)</f>
        <v>1127263262887.9314</v>
      </c>
      <c r="J25" s="213">
        <f>SUMIFS('Input Data'!$C116:$AH116,'Input Data'!$C$1:$AH$1,'Start Year Energy'!J$1)</f>
        <v>7286137601151.6367</v>
      </c>
      <c r="K25" s="213">
        <f>SUMIFS('Input Data'!$C116:$AH116,'Input Data'!$C$1:$AH$1,'Start Year Energy'!K$1)</f>
        <v>0</v>
      </c>
    </row>
    <row r="26" spans="1:11" x14ac:dyDescent="0.2">
      <c r="A26" s="177" t="s">
        <v>397</v>
      </c>
      <c r="B26" s="213">
        <f>SUMIFS('Input Data'!$C117:$AH117,'Input Data'!$C$1:$AH$1,'Start Year Energy'!B$1)</f>
        <v>345001641382302.19</v>
      </c>
      <c r="C26" s="213">
        <f>SUMIFS('Input Data'!$C117:$AH117,'Input Data'!$C$1:$AH$1,'Start Year Energy'!C$1)</f>
        <v>122589068626082.69</v>
      </c>
      <c r="D26" s="213">
        <f>SUMIFS('Input Data'!$C117:$AH117,'Input Data'!$C$1:$AH$1,'Start Year Energy'!D$1)</f>
        <v>8904085978007.7051</v>
      </c>
      <c r="E26" s="213">
        <f>SUMIFS('Input Data'!$C117:$AH117,'Input Data'!$C$1:$AH$1,'Start Year Energy'!E$1)</f>
        <v>7920784951810.8447</v>
      </c>
      <c r="F26" s="213">
        <f>SUMIFS('Input Data'!$C117:$AH117,'Input Data'!$C$1:$AH$1,'Start Year Energy'!F$1)</f>
        <v>415666524573083.06</v>
      </c>
      <c r="G26" s="213">
        <f>SUMIFS('Input Data'!$C117:$AH117,'Input Data'!$C$1:$AH$1,'Start Year Energy'!G$1)</f>
        <v>18322347579988.301</v>
      </c>
      <c r="H26" s="213">
        <f>SUMIFS('Input Data'!$C117:$AH117,'Input Data'!$C$1:$AH$1,'Start Year Energy'!H$1)</f>
        <v>0</v>
      </c>
      <c r="I26" s="213">
        <f>SUMIFS('Input Data'!$C117:$AH117,'Input Data'!$C$1:$AH$1,'Start Year Energy'!I$1)</f>
        <v>1163584072065948.3</v>
      </c>
      <c r="J26" s="213">
        <f>SUMIFS('Input Data'!$C117:$AH117,'Input Data'!$C$1:$AH$1,'Start Year Energy'!J$1)</f>
        <v>5393362446168.1338</v>
      </c>
      <c r="K26" s="213">
        <f>SUMIFS('Input Data'!$C117:$AH117,'Input Data'!$C$1:$AH$1,'Start Year Energy'!K$1)</f>
        <v>0</v>
      </c>
    </row>
    <row r="28" spans="1:11" s="211" customFormat="1" ht="42.75" x14ac:dyDescent="0.2">
      <c r="A28" s="212" t="s">
        <v>628</v>
      </c>
      <c r="B28" s="210" t="s">
        <v>564</v>
      </c>
      <c r="C28" s="210" t="s">
        <v>565</v>
      </c>
      <c r="D28" s="210" t="s">
        <v>566</v>
      </c>
      <c r="E28" s="210" t="s">
        <v>567</v>
      </c>
      <c r="F28" s="210" t="s">
        <v>570</v>
      </c>
      <c r="G28" s="210" t="s">
        <v>568</v>
      </c>
      <c r="H28" s="210" t="s">
        <v>569</v>
      </c>
      <c r="I28" s="210" t="s">
        <v>417</v>
      </c>
      <c r="J28" s="210" t="s">
        <v>571</v>
      </c>
      <c r="K28" s="210" t="s">
        <v>572</v>
      </c>
    </row>
    <row r="29" spans="1:11" x14ac:dyDescent="0.2">
      <c r="A29" s="177" t="s">
        <v>373</v>
      </c>
      <c r="B29" s="214">
        <f>SUMIFS('Non Energy Use Worksheet'!$C113:$AH113,'Non Energy Use Worksheet'!$C$1:$AH$1,'Start Year Energy'!B$28)</f>
        <v>0</v>
      </c>
      <c r="C29" s="214">
        <f>SUMIFS('Non Energy Use Worksheet'!$C113:$AH113,'Non Energy Use Worksheet'!$C$1:$AH$1,'Start Year Energy'!C$28)</f>
        <v>0</v>
      </c>
      <c r="D29" s="214">
        <f>SUMIFS('Non Energy Use Worksheet'!$C113:$AH113,'Non Energy Use Worksheet'!$C$1:$AH$1,'Start Year Energy'!D$28)</f>
        <v>0</v>
      </c>
      <c r="E29" s="214">
        <f>SUMIFS('Non Energy Use Worksheet'!$C113:$AH113,'Non Energy Use Worksheet'!$C$1:$AH$1,'Start Year Energy'!E$28)</f>
        <v>0</v>
      </c>
      <c r="F29" s="214">
        <f>SUMIFS('Non Energy Use Worksheet'!$C113:$AH113,'Non Energy Use Worksheet'!$C$1:$AH$1,'Start Year Energy'!F$28)</f>
        <v>0</v>
      </c>
      <c r="G29" s="214">
        <f>SUMIFS('Non Energy Use Worksheet'!$C113:$AH113,'Non Energy Use Worksheet'!$C$1:$AH$1,'Start Year Energy'!G$28)</f>
        <v>0</v>
      </c>
      <c r="H29" s="214">
        <f>SUMIFS('Non Energy Use Worksheet'!$C113:$AH113,'Non Energy Use Worksheet'!$C$1:$AH$1,'Start Year Energy'!H$28)</f>
        <v>0</v>
      </c>
      <c r="I29" s="214">
        <f>SUMIFS('Non Energy Use Worksheet'!$C113:$AH113,'Non Energy Use Worksheet'!$C$1:$AH$1,'Start Year Energy'!I$28)</f>
        <v>0</v>
      </c>
      <c r="J29" s="214">
        <f>SUMIFS('Non Energy Use Worksheet'!$C113:$AH113,'Non Energy Use Worksheet'!$C$1:$AH$1,'Start Year Energy'!J$28)</f>
        <v>0</v>
      </c>
      <c r="K29" s="214">
        <f>SUMIFS('Non Energy Use Worksheet'!$C113:$AH113,'Non Energy Use Worksheet'!$C$1:$AH$1,'Start Year Energy'!K$28)</f>
        <v>0</v>
      </c>
    </row>
    <row r="30" spans="1:11" x14ac:dyDescent="0.2">
      <c r="A30" s="177" t="s">
        <v>374</v>
      </c>
      <c r="B30" s="214">
        <f>SUMIFS('Non Energy Use Worksheet'!$C114:$AH114,'Non Energy Use Worksheet'!$C$1:$AH$1,'Start Year Energy'!B$28)</f>
        <v>0</v>
      </c>
      <c r="C30" s="214">
        <f>SUMIFS('Non Energy Use Worksheet'!$C114:$AH114,'Non Energy Use Worksheet'!$C$1:$AH$1,'Start Year Energy'!C$28)</f>
        <v>1.7867702743129666E+16</v>
      </c>
      <c r="D30" s="214">
        <f>SUMIFS('Non Energy Use Worksheet'!$C114:$AH114,'Non Energy Use Worksheet'!$C$1:$AH$1,'Start Year Energy'!D$28)</f>
        <v>686905809423.05042</v>
      </c>
      <c r="E30" s="214">
        <f>SUMIFS('Non Energy Use Worksheet'!$C114:$AH114,'Non Energy Use Worksheet'!$C$1:$AH$1,'Start Year Energy'!E$28)</f>
        <v>0</v>
      </c>
      <c r="F30" s="214">
        <f>SUMIFS('Non Energy Use Worksheet'!$C114:$AH114,'Non Energy Use Worksheet'!$C$1:$AH$1,'Start Year Energy'!F$28)</f>
        <v>1503040964550.0903</v>
      </c>
      <c r="G30" s="214">
        <f>SUMIFS('Non Energy Use Worksheet'!$C114:$AH114,'Non Energy Use Worksheet'!$C$1:$AH$1,'Start Year Energy'!G$28)</f>
        <v>0</v>
      </c>
      <c r="H30" s="214">
        <f>SUMIFS('Non Energy Use Worksheet'!$C114:$AH114,'Non Energy Use Worksheet'!$C$1:$AH$1,'Start Year Energy'!H$28)</f>
        <v>0</v>
      </c>
      <c r="I30" s="214">
        <f>SUMIFS('Non Energy Use Worksheet'!$C114:$AH114,'Non Energy Use Worksheet'!$C$1:$AH$1,'Start Year Energy'!I$28)</f>
        <v>51551086984.400406</v>
      </c>
      <c r="J30" s="214">
        <f>SUMIFS('Non Energy Use Worksheet'!$C114:$AH114,'Non Energy Use Worksheet'!$C$1:$AH$1,'Start Year Energy'!J$28)</f>
        <v>313311058139.82678</v>
      </c>
      <c r="K30" s="214">
        <f>SUMIFS('Non Energy Use Worksheet'!$C114:$AH114,'Non Energy Use Worksheet'!$C$1:$AH$1,'Start Year Energy'!K$28)</f>
        <v>0</v>
      </c>
    </row>
    <row r="31" spans="1:11" x14ac:dyDescent="0.2">
      <c r="A31" s="177" t="s">
        <v>375</v>
      </c>
      <c r="B31" s="214">
        <f>SUMIFS('Non Energy Use Worksheet'!$C115:$AH115,'Non Energy Use Worksheet'!$C$1:$AH$1,'Start Year Energy'!B$28)</f>
        <v>0</v>
      </c>
      <c r="C31" s="214">
        <f>SUMIFS('Non Energy Use Worksheet'!$C115:$AH115,'Non Energy Use Worksheet'!$C$1:$AH$1,'Start Year Energy'!C$28)</f>
        <v>0</v>
      </c>
      <c r="D31" s="214">
        <f>SUMIFS('Non Energy Use Worksheet'!$C115:$AH115,'Non Energy Use Worksheet'!$C$1:$AH$1,'Start Year Energy'!D$28)</f>
        <v>8869135260063.2695</v>
      </c>
      <c r="E31" s="214">
        <f>SUMIFS('Non Energy Use Worksheet'!$C115:$AH115,'Non Energy Use Worksheet'!$C$1:$AH$1,'Start Year Energy'!E$28)</f>
        <v>0</v>
      </c>
      <c r="F31" s="214">
        <f>SUMIFS('Non Energy Use Worksheet'!$C115:$AH115,'Non Energy Use Worksheet'!$C$1:$AH$1,'Start Year Energy'!F$28)</f>
        <v>248897278349.20804</v>
      </c>
      <c r="G31" s="214">
        <f>SUMIFS('Non Energy Use Worksheet'!$C115:$AH115,'Non Energy Use Worksheet'!$C$1:$AH$1,'Start Year Energy'!G$28)</f>
        <v>0</v>
      </c>
      <c r="H31" s="214">
        <f>SUMIFS('Non Energy Use Worksheet'!$C115:$AH115,'Non Energy Use Worksheet'!$C$1:$AH$1,'Start Year Energy'!H$28)</f>
        <v>0</v>
      </c>
      <c r="I31" s="214">
        <f>SUMIFS('Non Energy Use Worksheet'!$C115:$AH115,'Non Energy Use Worksheet'!$C$1:$AH$1,'Start Year Energy'!I$28)</f>
        <v>9689421495.5780029</v>
      </c>
      <c r="J31" s="214">
        <f>SUMIFS('Non Energy Use Worksheet'!$C115:$AH115,'Non Energy Use Worksheet'!$C$1:$AH$1,'Start Year Energy'!J$28)</f>
        <v>316892111379.5282</v>
      </c>
      <c r="K31" s="214">
        <f>SUMIFS('Non Energy Use Worksheet'!$C115:$AH115,'Non Energy Use Worksheet'!$C$1:$AH$1,'Start Year Energy'!K$28)</f>
        <v>0</v>
      </c>
    </row>
    <row r="32" spans="1:11" x14ac:dyDescent="0.2">
      <c r="A32" s="177" t="s">
        <v>376</v>
      </c>
      <c r="B32" s="214">
        <f>SUMIFS('Non Energy Use Worksheet'!$C116:$AH116,'Non Energy Use Worksheet'!$C$1:$AH$1,'Start Year Energy'!B$28)</f>
        <v>0</v>
      </c>
      <c r="C32" s="214">
        <f>SUMIFS('Non Energy Use Worksheet'!$C116:$AH116,'Non Energy Use Worksheet'!$C$1:$AH$1,'Start Year Energy'!C$28)</f>
        <v>0</v>
      </c>
      <c r="D32" s="214">
        <f>SUMIFS('Non Energy Use Worksheet'!$C116:$AH116,'Non Energy Use Worksheet'!$C$1:$AH$1,'Start Year Energy'!D$28)</f>
        <v>215603470953.01624</v>
      </c>
      <c r="E32" s="214">
        <f>SUMIFS('Non Energy Use Worksheet'!$C116:$AH116,'Non Energy Use Worksheet'!$C$1:$AH$1,'Start Year Energy'!E$28)</f>
        <v>0</v>
      </c>
      <c r="F32" s="214">
        <f>SUMIFS('Non Energy Use Worksheet'!$C116:$AH116,'Non Energy Use Worksheet'!$C$1:$AH$1,'Start Year Energy'!F$28)</f>
        <v>984134865186.75928</v>
      </c>
      <c r="G32" s="214">
        <f>SUMIFS('Non Energy Use Worksheet'!$C116:$AH116,'Non Energy Use Worksheet'!$C$1:$AH$1,'Start Year Energy'!G$28)</f>
        <v>0</v>
      </c>
      <c r="H32" s="214">
        <f>SUMIFS('Non Energy Use Worksheet'!$C116:$AH116,'Non Energy Use Worksheet'!$C$1:$AH$1,'Start Year Energy'!H$28)</f>
        <v>0</v>
      </c>
      <c r="I32" s="214">
        <f>SUMIFS('Non Energy Use Worksheet'!$C116:$AH116,'Non Energy Use Worksheet'!$C$1:$AH$1,'Start Year Energy'!I$28)</f>
        <v>142411450640.13965</v>
      </c>
      <c r="J32" s="214">
        <f>SUMIFS('Non Energy Use Worksheet'!$C116:$AH116,'Non Energy Use Worksheet'!$C$1:$AH$1,'Start Year Energy'!J$28)</f>
        <v>1347141132995.5925</v>
      </c>
      <c r="K32" s="214">
        <f>SUMIFS('Non Energy Use Worksheet'!$C116:$AH116,'Non Energy Use Worksheet'!$C$1:$AH$1,'Start Year Energy'!K$28)</f>
        <v>0</v>
      </c>
    </row>
    <row r="33" spans="1:11" x14ac:dyDescent="0.2">
      <c r="A33" s="177" t="s">
        <v>377</v>
      </c>
      <c r="B33" s="214">
        <f>SUMIFS('Non Energy Use Worksheet'!$C117:$AH117,'Non Energy Use Worksheet'!$C$1:$AH$1,'Start Year Energy'!B$28)</f>
        <v>0</v>
      </c>
      <c r="C33" s="214">
        <f>SUMIFS('Non Energy Use Worksheet'!$C117:$AH117,'Non Energy Use Worksheet'!$C$1:$AH$1,'Start Year Energy'!C$28)</f>
        <v>0</v>
      </c>
      <c r="D33" s="214">
        <f>SUMIFS('Non Energy Use Worksheet'!$C117:$AH117,'Non Energy Use Worksheet'!$C$1:$AH$1,'Start Year Energy'!D$28)</f>
        <v>3751209742982.8203</v>
      </c>
      <c r="E33" s="214">
        <f>SUMIFS('Non Energy Use Worksheet'!$C117:$AH117,'Non Energy Use Worksheet'!$C$1:$AH$1,'Start Year Energy'!E$28)</f>
        <v>0</v>
      </c>
      <c r="F33" s="214">
        <f>SUMIFS('Non Energy Use Worksheet'!$C117:$AH117,'Non Energy Use Worksheet'!$C$1:$AH$1,'Start Year Energy'!F$28)</f>
        <v>222199199974.9299</v>
      </c>
      <c r="G33" s="214">
        <f>SUMIFS('Non Energy Use Worksheet'!$C117:$AH117,'Non Energy Use Worksheet'!$C$1:$AH$1,'Start Year Energy'!G$28)</f>
        <v>0</v>
      </c>
      <c r="H33" s="214">
        <f>SUMIFS('Non Energy Use Worksheet'!$C117:$AH117,'Non Energy Use Worksheet'!$C$1:$AH$1,'Start Year Energy'!H$28)</f>
        <v>0</v>
      </c>
      <c r="I33" s="214">
        <f>SUMIFS('Non Energy Use Worksheet'!$C117:$AH117,'Non Energy Use Worksheet'!$C$1:$AH$1,'Start Year Energy'!I$28)</f>
        <v>289424913072.11792</v>
      </c>
      <c r="J33" s="214">
        <f>SUMIFS('Non Energy Use Worksheet'!$C117:$AH117,'Non Energy Use Worksheet'!$C$1:$AH$1,'Start Year Energy'!J$28)</f>
        <v>15512273294.937473</v>
      </c>
      <c r="K33" s="214">
        <f>SUMIFS('Non Energy Use Worksheet'!$C117:$AH117,'Non Energy Use Worksheet'!$C$1:$AH$1,'Start Year Energy'!K$28)</f>
        <v>0</v>
      </c>
    </row>
    <row r="34" spans="1:11" x14ac:dyDescent="0.2">
      <c r="A34" s="177" t="s">
        <v>378</v>
      </c>
      <c r="B34" s="214">
        <f>SUMIFS('Non Energy Use Worksheet'!$C118:$AH118,'Non Energy Use Worksheet'!$C$1:$AH$1,'Start Year Energy'!B$28)</f>
        <v>0</v>
      </c>
      <c r="C34" s="214">
        <f>SUMIFS('Non Energy Use Worksheet'!$C118:$AH118,'Non Energy Use Worksheet'!$C$1:$AH$1,'Start Year Energy'!C$28)</f>
        <v>0</v>
      </c>
      <c r="D34" s="214">
        <f>SUMIFS('Non Energy Use Worksheet'!$C118:$AH118,'Non Energy Use Worksheet'!$C$1:$AH$1,'Start Year Energy'!D$28)</f>
        <v>3118372127678.5928</v>
      </c>
      <c r="E34" s="214">
        <f>SUMIFS('Non Energy Use Worksheet'!$C118:$AH118,'Non Energy Use Worksheet'!$C$1:$AH$1,'Start Year Energy'!E$28)</f>
        <v>0</v>
      </c>
      <c r="F34" s="214">
        <f>SUMIFS('Non Energy Use Worksheet'!$C118:$AH118,'Non Energy Use Worksheet'!$C$1:$AH$1,'Start Year Energy'!F$28)</f>
        <v>81470263193.300125</v>
      </c>
      <c r="G34" s="214">
        <f>SUMIFS('Non Energy Use Worksheet'!$C118:$AH118,'Non Energy Use Worksheet'!$C$1:$AH$1,'Start Year Energy'!G$28)</f>
        <v>0</v>
      </c>
      <c r="H34" s="214">
        <f>SUMIFS('Non Energy Use Worksheet'!$C118:$AH118,'Non Energy Use Worksheet'!$C$1:$AH$1,'Start Year Energy'!H$28)</f>
        <v>0</v>
      </c>
      <c r="I34" s="214">
        <f>SUMIFS('Non Energy Use Worksheet'!$C118:$AH118,'Non Energy Use Worksheet'!$C$1:$AH$1,'Start Year Energy'!I$28)</f>
        <v>265524737153.026</v>
      </c>
      <c r="J34" s="214">
        <f>SUMIFS('Non Energy Use Worksheet'!$C118:$AH118,'Non Energy Use Worksheet'!$C$1:$AH$1,'Start Year Energy'!J$28)</f>
        <v>11009105502.823582</v>
      </c>
      <c r="K34" s="214">
        <f>SUMIFS('Non Energy Use Worksheet'!$C118:$AH118,'Non Energy Use Worksheet'!$C$1:$AH$1,'Start Year Energy'!K$28)</f>
        <v>0</v>
      </c>
    </row>
    <row r="35" spans="1:11" x14ac:dyDescent="0.2">
      <c r="A35" s="177" t="s">
        <v>379</v>
      </c>
      <c r="B35" s="214">
        <f>SUMIFS('Non Energy Use Worksheet'!$C119:$AH119,'Non Energy Use Worksheet'!$C$1:$AH$1,'Start Year Energy'!B$28)</f>
        <v>0</v>
      </c>
      <c r="C35" s="214">
        <f>SUMIFS('Non Energy Use Worksheet'!$C119:$AH119,'Non Energy Use Worksheet'!$C$1:$AH$1,'Start Year Energy'!C$28)</f>
        <v>0</v>
      </c>
      <c r="D35" s="214">
        <f>SUMIFS('Non Energy Use Worksheet'!$C119:$AH119,'Non Energy Use Worksheet'!$C$1:$AH$1,'Start Year Energy'!D$28)</f>
        <v>315953880688.77954</v>
      </c>
      <c r="E35" s="214">
        <f>SUMIFS('Non Energy Use Worksheet'!$C119:$AH119,'Non Energy Use Worksheet'!$C$1:$AH$1,'Start Year Energy'!E$28)</f>
        <v>0</v>
      </c>
      <c r="F35" s="214">
        <f>SUMIFS('Non Energy Use Worksheet'!$C119:$AH119,'Non Energy Use Worksheet'!$C$1:$AH$1,'Start Year Energy'!F$28)</f>
        <v>61870432870.059349</v>
      </c>
      <c r="G35" s="214">
        <f>SUMIFS('Non Energy Use Worksheet'!$C119:$AH119,'Non Energy Use Worksheet'!$C$1:$AH$1,'Start Year Energy'!G$28)</f>
        <v>0</v>
      </c>
      <c r="H35" s="214">
        <f>SUMIFS('Non Energy Use Worksheet'!$C119:$AH119,'Non Energy Use Worksheet'!$C$1:$AH$1,'Start Year Energy'!H$28)</f>
        <v>0</v>
      </c>
      <c r="I35" s="214">
        <f>SUMIFS('Non Energy Use Worksheet'!$C119:$AH119,'Non Energy Use Worksheet'!$C$1:$AH$1,'Start Year Energy'!I$28)</f>
        <v>167557664809.06793</v>
      </c>
      <c r="J35" s="214">
        <f>SUMIFS('Non Energy Use Worksheet'!$C119:$AH119,'Non Energy Use Worksheet'!$C$1:$AH$1,'Start Year Energy'!J$28)</f>
        <v>10321036408.897108</v>
      </c>
      <c r="K35" s="214">
        <f>SUMIFS('Non Energy Use Worksheet'!$C119:$AH119,'Non Energy Use Worksheet'!$C$1:$AH$1,'Start Year Energy'!K$28)</f>
        <v>0</v>
      </c>
    </row>
    <row r="36" spans="1:11" x14ac:dyDescent="0.2">
      <c r="A36" s="177" t="s">
        <v>380</v>
      </c>
      <c r="B36" s="214">
        <f>SUMIFS('Non Energy Use Worksheet'!$C120:$AH120,'Non Energy Use Worksheet'!$C$1:$AH$1,'Start Year Energy'!B$28)</f>
        <v>0</v>
      </c>
      <c r="C36" s="214">
        <f>SUMIFS('Non Energy Use Worksheet'!$C120:$AH120,'Non Energy Use Worksheet'!$C$1:$AH$1,'Start Year Energy'!C$28)</f>
        <v>0</v>
      </c>
      <c r="D36" s="214">
        <f>SUMIFS('Non Energy Use Worksheet'!$C120:$AH120,'Non Energy Use Worksheet'!$C$1:$AH$1,'Start Year Energy'!D$28)</f>
        <v>2052250855767.4485</v>
      </c>
      <c r="E36" s="214">
        <f>SUMIFS('Non Energy Use Worksheet'!$C120:$AH120,'Non Energy Use Worksheet'!$C$1:$AH$1,'Start Year Energy'!E$28)</f>
        <v>0</v>
      </c>
      <c r="F36" s="214">
        <f>SUMIFS('Non Energy Use Worksheet'!$C120:$AH120,'Non Energy Use Worksheet'!$C$1:$AH$1,'Start Year Energy'!F$28)</f>
        <v>149532338918.4487</v>
      </c>
      <c r="G36" s="214">
        <f>SUMIFS('Non Energy Use Worksheet'!$C120:$AH120,'Non Energy Use Worksheet'!$C$1:$AH$1,'Start Year Energy'!G$28)</f>
        <v>0</v>
      </c>
      <c r="H36" s="214">
        <f>SUMIFS('Non Energy Use Worksheet'!$C120:$AH120,'Non Energy Use Worksheet'!$C$1:$AH$1,'Start Year Energy'!H$28)</f>
        <v>0</v>
      </c>
      <c r="I36" s="214">
        <f>SUMIFS('Non Energy Use Worksheet'!$C120:$AH120,'Non Energy Use Worksheet'!$C$1:$AH$1,'Start Year Energy'!I$28)</f>
        <v>211927402371.57434</v>
      </c>
      <c r="J36" s="214">
        <f>SUMIFS('Non Energy Use Worksheet'!$C120:$AH120,'Non Energy Use Worksheet'!$C$1:$AH$1,'Start Year Energy'!J$28)</f>
        <v>125173296154.61804</v>
      </c>
      <c r="K36" s="214">
        <f>SUMIFS('Non Energy Use Worksheet'!$C120:$AH120,'Non Energy Use Worksheet'!$C$1:$AH$1,'Start Year Energy'!K$28)</f>
        <v>0</v>
      </c>
    </row>
    <row r="37" spans="1:11" x14ac:dyDescent="0.2">
      <c r="A37" s="177" t="s">
        <v>381</v>
      </c>
      <c r="B37" s="214">
        <f>SUMIFS('Non Energy Use Worksheet'!$C121:$AH121,'Non Energy Use Worksheet'!$C$1:$AH$1,'Start Year Energy'!B$28)</f>
        <v>0</v>
      </c>
      <c r="C37" s="214">
        <f>SUMIFS('Non Energy Use Worksheet'!$C121:$AH121,'Non Energy Use Worksheet'!$C$1:$AH$1,'Start Year Energy'!C$28)</f>
        <v>1.6874111752537758E+16</v>
      </c>
      <c r="D37" s="214">
        <f>SUMIFS('Non Energy Use Worksheet'!$C121:$AH121,'Non Energy Use Worksheet'!$C$1:$AH$1,'Start Year Energy'!D$28)</f>
        <v>151567770477792.69</v>
      </c>
      <c r="E37" s="214">
        <f>SUMIFS('Non Energy Use Worksheet'!$C121:$AH121,'Non Energy Use Worksheet'!$C$1:$AH$1,'Start Year Energy'!E$28)</f>
        <v>115202337771976.72</v>
      </c>
      <c r="F37" s="214">
        <f>SUMIFS('Non Energy Use Worksheet'!$C121:$AH121,'Non Energy Use Worksheet'!$C$1:$AH$1,'Start Year Energy'!F$28)</f>
        <v>194278930889339.13</v>
      </c>
      <c r="G37" s="214">
        <f>SUMIFS('Non Energy Use Worksheet'!$C121:$AH121,'Non Energy Use Worksheet'!$C$1:$AH$1,'Start Year Energy'!G$28)</f>
        <v>0</v>
      </c>
      <c r="H37" s="214">
        <f>SUMIFS('Non Energy Use Worksheet'!$C121:$AH121,'Non Energy Use Worksheet'!$C$1:$AH$1,'Start Year Energy'!H$28)</f>
        <v>2.7356889750244024E+16</v>
      </c>
      <c r="I37" s="214">
        <f>SUMIFS('Non Energy Use Worksheet'!$C121:$AH121,'Non Energy Use Worksheet'!$C$1:$AH$1,'Start Year Energy'!I$28)</f>
        <v>6085742652952872</v>
      </c>
      <c r="J37" s="214">
        <f>SUMIFS('Non Energy Use Worksheet'!$C121:$AH121,'Non Energy Use Worksheet'!$C$1:$AH$1,'Start Year Energy'!J$28)</f>
        <v>2004325322931390.3</v>
      </c>
      <c r="K37" s="214">
        <f>SUMIFS('Non Energy Use Worksheet'!$C121:$AH121,'Non Energy Use Worksheet'!$C$1:$AH$1,'Start Year Energy'!K$28)</f>
        <v>0</v>
      </c>
    </row>
    <row r="38" spans="1:11" x14ac:dyDescent="0.2">
      <c r="A38" s="177" t="s">
        <v>382</v>
      </c>
      <c r="B38" s="214">
        <f>SUMIFS('Non Energy Use Worksheet'!$C122:$AH122,'Non Energy Use Worksheet'!$C$1:$AH$1,'Start Year Energy'!B$28)</f>
        <v>0</v>
      </c>
      <c r="C38" s="214">
        <f>SUMIFS('Non Energy Use Worksheet'!$C122:$AH122,'Non Energy Use Worksheet'!$C$1:$AH$1,'Start Year Energy'!C$28)</f>
        <v>2565288367560149</v>
      </c>
      <c r="D38" s="214">
        <f>SUMIFS('Non Energy Use Worksheet'!$C122:$AH122,'Non Energy Use Worksheet'!$C$1:$AH$1,'Start Year Energy'!D$28)</f>
        <v>275384557362449.47</v>
      </c>
      <c r="E38" s="214">
        <f>SUMIFS('Non Energy Use Worksheet'!$C122:$AH122,'Non Energy Use Worksheet'!$C$1:$AH$1,'Start Year Energy'!E$28)</f>
        <v>0</v>
      </c>
      <c r="F38" s="214">
        <f>SUMIFS('Non Energy Use Worksheet'!$C122:$AH122,'Non Energy Use Worksheet'!$C$1:$AH$1,'Start Year Energy'!F$28)</f>
        <v>83610290211480.031</v>
      </c>
      <c r="G38" s="214">
        <f>SUMIFS('Non Energy Use Worksheet'!$C122:$AH122,'Non Energy Use Worksheet'!$C$1:$AH$1,'Start Year Energy'!G$28)</f>
        <v>0</v>
      </c>
      <c r="H38" s="214">
        <f>SUMIFS('Non Energy Use Worksheet'!$C122:$AH122,'Non Energy Use Worksheet'!$C$1:$AH$1,'Start Year Energy'!H$28)</f>
        <v>0</v>
      </c>
      <c r="I38" s="214">
        <f>SUMIFS('Non Energy Use Worksheet'!$C122:$AH122,'Non Energy Use Worksheet'!$C$1:$AH$1,'Start Year Energy'!I$28)</f>
        <v>419145024780224.88</v>
      </c>
      <c r="J38" s="214">
        <f>SUMIFS('Non Energy Use Worksheet'!$C122:$AH122,'Non Energy Use Worksheet'!$C$1:$AH$1,'Start Year Energy'!J$28)</f>
        <v>1957971051298333</v>
      </c>
      <c r="K38" s="214">
        <f>SUMIFS('Non Energy Use Worksheet'!$C122:$AH122,'Non Energy Use Worksheet'!$C$1:$AH$1,'Start Year Energy'!K$28)</f>
        <v>0</v>
      </c>
    </row>
    <row r="39" spans="1:11" x14ac:dyDescent="0.2">
      <c r="A39" s="177" t="s">
        <v>383</v>
      </c>
      <c r="B39" s="214">
        <f>SUMIFS('Non Energy Use Worksheet'!$C123:$AH123,'Non Energy Use Worksheet'!$C$1:$AH$1,'Start Year Energy'!B$28)</f>
        <v>0</v>
      </c>
      <c r="C39" s="214">
        <f>SUMIFS('Non Energy Use Worksheet'!$C123:$AH123,'Non Energy Use Worksheet'!$C$1:$AH$1,'Start Year Energy'!C$28)</f>
        <v>0</v>
      </c>
      <c r="D39" s="214">
        <f>SUMIFS('Non Energy Use Worksheet'!$C123:$AH123,'Non Energy Use Worksheet'!$C$1:$AH$1,'Start Year Energy'!D$28)</f>
        <v>1001168820571.2302</v>
      </c>
      <c r="E39" s="214">
        <f>SUMIFS('Non Energy Use Worksheet'!$C123:$AH123,'Non Energy Use Worksheet'!$C$1:$AH$1,'Start Year Energy'!E$28)</f>
        <v>0</v>
      </c>
      <c r="F39" s="214">
        <f>SUMIFS('Non Energy Use Worksheet'!$C123:$AH123,'Non Energy Use Worksheet'!$C$1:$AH$1,'Start Year Energy'!F$28)</f>
        <v>283681067349.39532</v>
      </c>
      <c r="G39" s="214">
        <f>SUMIFS('Non Energy Use Worksheet'!$C123:$AH123,'Non Energy Use Worksheet'!$C$1:$AH$1,'Start Year Energy'!G$28)</f>
        <v>0</v>
      </c>
      <c r="H39" s="214">
        <f>SUMIFS('Non Energy Use Worksheet'!$C123:$AH123,'Non Energy Use Worksheet'!$C$1:$AH$1,'Start Year Energy'!H$28)</f>
        <v>0</v>
      </c>
      <c r="I39" s="214">
        <f>SUMIFS('Non Energy Use Worksheet'!$C123:$AH123,'Non Energy Use Worksheet'!$C$1:$AH$1,'Start Year Energy'!I$28)</f>
        <v>639903878669.1626</v>
      </c>
      <c r="J39" s="214">
        <f>SUMIFS('Non Energy Use Worksheet'!$C123:$AH123,'Non Energy Use Worksheet'!$C$1:$AH$1,'Start Year Energy'!J$28)</f>
        <v>208874570012.89133</v>
      </c>
      <c r="K39" s="214">
        <f>SUMIFS('Non Energy Use Worksheet'!$C123:$AH123,'Non Energy Use Worksheet'!$C$1:$AH$1,'Start Year Energy'!K$28)</f>
        <v>0</v>
      </c>
    </row>
    <row r="40" spans="1:11" x14ac:dyDescent="0.2">
      <c r="A40" s="177" t="s">
        <v>384</v>
      </c>
      <c r="B40" s="214">
        <f>SUMIFS('Non Energy Use Worksheet'!$C124:$AH124,'Non Energy Use Worksheet'!$C$1:$AH$1,'Start Year Energy'!B$28)</f>
        <v>0</v>
      </c>
      <c r="C40" s="214">
        <f>SUMIFS('Non Energy Use Worksheet'!$C124:$AH124,'Non Energy Use Worksheet'!$C$1:$AH$1,'Start Year Energy'!C$28)</f>
        <v>182513011230637.69</v>
      </c>
      <c r="D40" s="214">
        <f>SUMIFS('Non Energy Use Worksheet'!$C124:$AH124,'Non Energy Use Worksheet'!$C$1:$AH$1,'Start Year Energy'!D$28)</f>
        <v>10323253506965.742</v>
      </c>
      <c r="E40" s="214">
        <f>SUMIFS('Non Energy Use Worksheet'!$C124:$AH124,'Non Energy Use Worksheet'!$C$1:$AH$1,'Start Year Energy'!E$28)</f>
        <v>0</v>
      </c>
      <c r="F40" s="214">
        <f>SUMIFS('Non Energy Use Worksheet'!$C124:$AH124,'Non Energy Use Worksheet'!$C$1:$AH$1,'Start Year Energy'!F$28)</f>
        <v>3544866419899.7959</v>
      </c>
      <c r="G40" s="214">
        <f>SUMIFS('Non Energy Use Worksheet'!$C124:$AH124,'Non Energy Use Worksheet'!$C$1:$AH$1,'Start Year Energy'!G$28)</f>
        <v>0</v>
      </c>
      <c r="H40" s="214">
        <f>SUMIFS('Non Energy Use Worksheet'!$C124:$AH124,'Non Energy Use Worksheet'!$C$1:$AH$1,'Start Year Energy'!H$28)</f>
        <v>0</v>
      </c>
      <c r="I40" s="214">
        <f>SUMIFS('Non Energy Use Worksheet'!$C124:$AH124,'Non Energy Use Worksheet'!$C$1:$AH$1,'Start Year Energy'!I$28)</f>
        <v>839324960941148.25</v>
      </c>
      <c r="J40" s="214">
        <f>SUMIFS('Non Energy Use Worksheet'!$C124:$AH124,'Non Energy Use Worksheet'!$C$1:$AH$1,'Start Year Energy'!J$28)</f>
        <v>9296590726480.9551</v>
      </c>
      <c r="K40" s="214">
        <f>SUMIFS('Non Energy Use Worksheet'!$C124:$AH124,'Non Energy Use Worksheet'!$C$1:$AH$1,'Start Year Energy'!K$28)</f>
        <v>0</v>
      </c>
    </row>
    <row r="41" spans="1:11" x14ac:dyDescent="0.2">
      <c r="A41" s="177" t="s">
        <v>385</v>
      </c>
      <c r="B41" s="214">
        <f>SUMIFS('Non Energy Use Worksheet'!$C125:$AH125,'Non Energy Use Worksheet'!$C$1:$AH$1,'Start Year Energy'!B$28)</f>
        <v>0</v>
      </c>
      <c r="C41" s="214">
        <f>SUMIFS('Non Energy Use Worksheet'!$C125:$AH125,'Non Energy Use Worksheet'!$C$1:$AH$1,'Start Year Energy'!C$28)</f>
        <v>0</v>
      </c>
      <c r="D41" s="214">
        <f>SUMIFS('Non Energy Use Worksheet'!$C125:$AH125,'Non Energy Use Worksheet'!$C$1:$AH$1,'Start Year Energy'!D$28)</f>
        <v>884794257987.54993</v>
      </c>
      <c r="E41" s="214">
        <f>SUMIFS('Non Energy Use Worksheet'!$C125:$AH125,'Non Energy Use Worksheet'!$C$1:$AH$1,'Start Year Energy'!E$28)</f>
        <v>0</v>
      </c>
      <c r="F41" s="214">
        <f>SUMIFS('Non Energy Use Worksheet'!$C125:$AH125,'Non Energy Use Worksheet'!$C$1:$AH$1,'Start Year Energy'!F$28)</f>
        <v>438734666872.71753</v>
      </c>
      <c r="G41" s="214">
        <f>SUMIFS('Non Energy Use Worksheet'!$C125:$AH125,'Non Energy Use Worksheet'!$C$1:$AH$1,'Start Year Energy'!G$28)</f>
        <v>0</v>
      </c>
      <c r="H41" s="214">
        <f>SUMIFS('Non Energy Use Worksheet'!$C125:$AH125,'Non Energy Use Worksheet'!$C$1:$AH$1,'Start Year Energy'!H$28)</f>
        <v>0</v>
      </c>
      <c r="I41" s="214">
        <f>SUMIFS('Non Energy Use Worksheet'!$C125:$AH125,'Non Energy Use Worksheet'!$C$1:$AH$1,'Start Year Energy'!I$28)</f>
        <v>22034042144.42524</v>
      </c>
      <c r="J41" s="214">
        <f>SUMIFS('Non Energy Use Worksheet'!$C125:$AH125,'Non Energy Use Worksheet'!$C$1:$AH$1,'Start Year Energy'!J$28)</f>
        <v>333572219305.88251</v>
      </c>
      <c r="K41" s="214">
        <f>SUMIFS('Non Energy Use Worksheet'!$C125:$AH125,'Non Energy Use Worksheet'!$C$1:$AH$1,'Start Year Energy'!K$28)</f>
        <v>0</v>
      </c>
    </row>
    <row r="42" spans="1:11" x14ac:dyDescent="0.2">
      <c r="A42" s="177" t="s">
        <v>386</v>
      </c>
      <c r="B42" s="214">
        <f>SUMIFS('Non Energy Use Worksheet'!$C126:$AH126,'Non Energy Use Worksheet'!$C$1:$AH$1,'Start Year Energy'!B$28)</f>
        <v>0</v>
      </c>
      <c r="C42" s="214">
        <f>SUMIFS('Non Energy Use Worksheet'!$C126:$AH126,'Non Energy Use Worksheet'!$C$1:$AH$1,'Start Year Energy'!C$28)</f>
        <v>0</v>
      </c>
      <c r="D42" s="214">
        <f>SUMIFS('Non Energy Use Worksheet'!$C126:$AH126,'Non Energy Use Worksheet'!$C$1:$AH$1,'Start Year Energy'!D$28)</f>
        <v>7186945146847.6768</v>
      </c>
      <c r="E42" s="214">
        <f>SUMIFS('Non Energy Use Worksheet'!$C126:$AH126,'Non Energy Use Worksheet'!$C$1:$AH$1,'Start Year Energy'!E$28)</f>
        <v>0</v>
      </c>
      <c r="F42" s="214">
        <f>SUMIFS('Non Energy Use Worksheet'!$C126:$AH126,'Non Energy Use Worksheet'!$C$1:$AH$1,'Start Year Energy'!F$28)</f>
        <v>25519113131961.781</v>
      </c>
      <c r="G42" s="214">
        <f>SUMIFS('Non Energy Use Worksheet'!$C126:$AH126,'Non Energy Use Worksheet'!$C$1:$AH$1,'Start Year Energy'!G$28)</f>
        <v>0</v>
      </c>
      <c r="H42" s="214">
        <f>SUMIFS('Non Energy Use Worksheet'!$C126:$AH126,'Non Energy Use Worksheet'!$C$1:$AH$1,'Start Year Energy'!H$28)</f>
        <v>0</v>
      </c>
      <c r="I42" s="214">
        <f>SUMIFS('Non Energy Use Worksheet'!$C126:$AH126,'Non Energy Use Worksheet'!$C$1:$AH$1,'Start Year Energy'!I$28)</f>
        <v>9675633376.7610435</v>
      </c>
      <c r="J42" s="214">
        <f>SUMIFS('Non Energy Use Worksheet'!$C126:$AH126,'Non Energy Use Worksheet'!$C$1:$AH$1,'Start Year Energy'!J$28)</f>
        <v>85510530635340.453</v>
      </c>
      <c r="K42" s="214">
        <f>SUMIFS('Non Energy Use Worksheet'!$C126:$AH126,'Non Energy Use Worksheet'!$C$1:$AH$1,'Start Year Energy'!K$28)</f>
        <v>0</v>
      </c>
    </row>
    <row r="43" spans="1:11" x14ac:dyDescent="0.2">
      <c r="A43" s="177" t="s">
        <v>387</v>
      </c>
      <c r="B43" s="214">
        <f>SUMIFS('Non Energy Use Worksheet'!$C127:$AH127,'Non Energy Use Worksheet'!$C$1:$AH$1,'Start Year Energy'!B$28)</f>
        <v>0</v>
      </c>
      <c r="C43" s="214">
        <f>SUMIFS('Non Energy Use Worksheet'!$C127:$AH127,'Non Energy Use Worksheet'!$C$1:$AH$1,'Start Year Energy'!C$28)</f>
        <v>0</v>
      </c>
      <c r="D43" s="214">
        <f>SUMIFS('Non Energy Use Worksheet'!$C127:$AH127,'Non Energy Use Worksheet'!$C$1:$AH$1,'Start Year Energy'!D$28)</f>
        <v>2735626660557.5332</v>
      </c>
      <c r="E43" s="214">
        <f>SUMIFS('Non Energy Use Worksheet'!$C127:$AH127,'Non Energy Use Worksheet'!$C$1:$AH$1,'Start Year Energy'!E$28)</f>
        <v>0</v>
      </c>
      <c r="F43" s="214">
        <f>SUMIFS('Non Energy Use Worksheet'!$C127:$AH127,'Non Energy Use Worksheet'!$C$1:$AH$1,'Start Year Energy'!F$28)</f>
        <v>1012151968045.3575</v>
      </c>
      <c r="G43" s="214">
        <f>SUMIFS('Non Energy Use Worksheet'!$C127:$AH127,'Non Energy Use Worksheet'!$C$1:$AH$1,'Start Year Energy'!G$28)</f>
        <v>0</v>
      </c>
      <c r="H43" s="214">
        <f>SUMIFS('Non Energy Use Worksheet'!$C127:$AH127,'Non Energy Use Worksheet'!$C$1:$AH$1,'Start Year Energy'!H$28)</f>
        <v>0</v>
      </c>
      <c r="I43" s="214">
        <f>SUMIFS('Non Energy Use Worksheet'!$C127:$AH127,'Non Energy Use Worksheet'!$C$1:$AH$1,'Start Year Energy'!I$28)</f>
        <v>2234023773322.6704</v>
      </c>
      <c r="J43" s="214">
        <f>SUMIFS('Non Energy Use Worksheet'!$C127:$AH127,'Non Energy Use Worksheet'!$C$1:$AH$1,'Start Year Energy'!J$28)</f>
        <v>5735806021182.6025</v>
      </c>
      <c r="K43" s="214">
        <f>SUMIFS('Non Energy Use Worksheet'!$C127:$AH127,'Non Energy Use Worksheet'!$C$1:$AH$1,'Start Year Energy'!K$28)</f>
        <v>0</v>
      </c>
    </row>
    <row r="44" spans="1:11" x14ac:dyDescent="0.2">
      <c r="A44" s="177" t="s">
        <v>388</v>
      </c>
      <c r="B44" s="214">
        <f>SUMIFS('Non Energy Use Worksheet'!$C128:$AH128,'Non Energy Use Worksheet'!$C$1:$AH$1,'Start Year Energy'!B$28)</f>
        <v>0</v>
      </c>
      <c r="C44" s="214">
        <f>SUMIFS('Non Energy Use Worksheet'!$C128:$AH128,'Non Energy Use Worksheet'!$C$1:$AH$1,'Start Year Energy'!C$28)</f>
        <v>0</v>
      </c>
      <c r="D44" s="214">
        <f>SUMIFS('Non Energy Use Worksheet'!$C128:$AH128,'Non Energy Use Worksheet'!$C$1:$AH$1,'Start Year Energy'!D$28)</f>
        <v>3373484840718.5845</v>
      </c>
      <c r="E44" s="214">
        <f>SUMIFS('Non Energy Use Worksheet'!$C128:$AH128,'Non Energy Use Worksheet'!$C$1:$AH$1,'Start Year Energy'!E$28)</f>
        <v>0</v>
      </c>
      <c r="F44" s="214">
        <f>SUMIFS('Non Energy Use Worksheet'!$C128:$AH128,'Non Energy Use Worksheet'!$C$1:$AH$1,'Start Year Energy'!F$28)</f>
        <v>393548215016.58722</v>
      </c>
      <c r="G44" s="214">
        <f>SUMIFS('Non Energy Use Worksheet'!$C128:$AH128,'Non Energy Use Worksheet'!$C$1:$AH$1,'Start Year Energy'!G$28)</f>
        <v>0</v>
      </c>
      <c r="H44" s="214">
        <f>SUMIFS('Non Energy Use Worksheet'!$C128:$AH128,'Non Energy Use Worksheet'!$C$1:$AH$1,'Start Year Energy'!H$28)</f>
        <v>0</v>
      </c>
      <c r="I44" s="214">
        <f>SUMIFS('Non Energy Use Worksheet'!$C128:$AH128,'Non Energy Use Worksheet'!$C$1:$AH$1,'Start Year Energy'!I$28)</f>
        <v>54334949477.466324</v>
      </c>
      <c r="J44" s="214">
        <f>SUMIFS('Non Energy Use Worksheet'!$C128:$AH128,'Non Energy Use Worksheet'!$C$1:$AH$1,'Start Year Energy'!J$28)</f>
        <v>820430326583.73499</v>
      </c>
      <c r="K44" s="214">
        <f>SUMIFS('Non Energy Use Worksheet'!$C128:$AH128,'Non Energy Use Worksheet'!$C$1:$AH$1,'Start Year Energy'!K$28)</f>
        <v>0</v>
      </c>
    </row>
    <row r="45" spans="1:11" x14ac:dyDescent="0.2">
      <c r="A45" s="177" t="s">
        <v>389</v>
      </c>
      <c r="B45" s="214">
        <f>SUMIFS('Non Energy Use Worksheet'!$C129:$AH129,'Non Energy Use Worksheet'!$C$1:$AH$1,'Start Year Energy'!B$28)</f>
        <v>0</v>
      </c>
      <c r="C45" s="214">
        <f>SUMIFS('Non Energy Use Worksheet'!$C129:$AH129,'Non Energy Use Worksheet'!$C$1:$AH$1,'Start Year Energy'!C$28)</f>
        <v>0</v>
      </c>
      <c r="D45" s="214">
        <f>SUMIFS('Non Energy Use Worksheet'!$C129:$AH129,'Non Energy Use Worksheet'!$C$1:$AH$1,'Start Year Energy'!D$28)</f>
        <v>1546798125040.6538</v>
      </c>
      <c r="E45" s="214">
        <f>SUMIFS('Non Energy Use Worksheet'!$C129:$AH129,'Non Energy Use Worksheet'!$C$1:$AH$1,'Start Year Energy'!E$28)</f>
        <v>0</v>
      </c>
      <c r="F45" s="214">
        <f>SUMIFS('Non Energy Use Worksheet'!$C129:$AH129,'Non Energy Use Worksheet'!$C$1:$AH$1,'Start Year Energy'!F$28)</f>
        <v>61504493096.835854</v>
      </c>
      <c r="G45" s="214">
        <f>SUMIFS('Non Energy Use Worksheet'!$C129:$AH129,'Non Energy Use Worksheet'!$C$1:$AH$1,'Start Year Energy'!G$28)</f>
        <v>0</v>
      </c>
      <c r="H45" s="214">
        <f>SUMIFS('Non Energy Use Worksheet'!$C129:$AH129,'Non Energy Use Worksheet'!$C$1:$AH$1,'Start Year Energy'!H$28)</f>
        <v>0</v>
      </c>
      <c r="I45" s="214">
        <f>SUMIFS('Non Energy Use Worksheet'!$C129:$AH129,'Non Energy Use Worksheet'!$C$1:$AH$1,'Start Year Energy'!I$28)</f>
        <v>22515926478.674614</v>
      </c>
      <c r="J45" s="214">
        <f>SUMIFS('Non Energy Use Worksheet'!$C129:$AH129,'Non Energy Use Worksheet'!$C$1:$AH$1,'Start Year Energy'!J$28)</f>
        <v>39594691582.364059</v>
      </c>
      <c r="K45" s="214">
        <f>SUMIFS('Non Energy Use Worksheet'!$C129:$AH129,'Non Energy Use Worksheet'!$C$1:$AH$1,'Start Year Energy'!K$28)</f>
        <v>0</v>
      </c>
    </row>
    <row r="46" spans="1:11" x14ac:dyDescent="0.2">
      <c r="A46" s="177" t="s">
        <v>390</v>
      </c>
      <c r="B46" s="214">
        <f>SUMIFS('Non Energy Use Worksheet'!$C130:$AH130,'Non Energy Use Worksheet'!$C$1:$AH$1,'Start Year Energy'!B$28)</f>
        <v>0</v>
      </c>
      <c r="C46" s="214">
        <f>SUMIFS('Non Energy Use Worksheet'!$C130:$AH130,'Non Energy Use Worksheet'!$C$1:$AH$1,'Start Year Energy'!C$28)</f>
        <v>0</v>
      </c>
      <c r="D46" s="214">
        <f>SUMIFS('Non Energy Use Worksheet'!$C130:$AH130,'Non Energy Use Worksheet'!$C$1:$AH$1,'Start Year Energy'!D$28)</f>
        <v>724535097262.68774</v>
      </c>
      <c r="E46" s="214">
        <f>SUMIFS('Non Energy Use Worksheet'!$C130:$AH130,'Non Energy Use Worksheet'!$C$1:$AH$1,'Start Year Energy'!E$28)</f>
        <v>0</v>
      </c>
      <c r="F46" s="214">
        <f>SUMIFS('Non Energy Use Worksheet'!$C130:$AH130,'Non Energy Use Worksheet'!$C$1:$AH$1,'Start Year Energy'!F$28)</f>
        <v>90284620245.322952</v>
      </c>
      <c r="G46" s="214">
        <f>SUMIFS('Non Energy Use Worksheet'!$C130:$AH130,'Non Energy Use Worksheet'!$C$1:$AH$1,'Start Year Energy'!G$28)</f>
        <v>0</v>
      </c>
      <c r="H46" s="214">
        <f>SUMIFS('Non Energy Use Worksheet'!$C130:$AH130,'Non Energy Use Worksheet'!$C$1:$AH$1,'Start Year Energy'!H$28)</f>
        <v>0</v>
      </c>
      <c r="I46" s="214">
        <f>SUMIFS('Non Energy Use Worksheet'!$C130:$AH130,'Non Energy Use Worksheet'!$C$1:$AH$1,'Start Year Energy'!I$28)</f>
        <v>72331479179.447205</v>
      </c>
      <c r="J46" s="214">
        <f>SUMIFS('Non Energy Use Worksheet'!$C130:$AH130,'Non Energy Use Worksheet'!$C$1:$AH$1,'Start Year Energy'!J$28)</f>
        <v>130045058752.10355</v>
      </c>
      <c r="K46" s="214">
        <f>SUMIFS('Non Energy Use Worksheet'!$C130:$AH130,'Non Energy Use Worksheet'!$C$1:$AH$1,'Start Year Energy'!K$28)</f>
        <v>0</v>
      </c>
    </row>
    <row r="47" spans="1:11" x14ac:dyDescent="0.2">
      <c r="A47" s="177" t="s">
        <v>391</v>
      </c>
      <c r="B47" s="214">
        <f>SUMIFS('Non Energy Use Worksheet'!$C131:$AH131,'Non Energy Use Worksheet'!$C$1:$AH$1,'Start Year Energy'!B$28)</f>
        <v>0</v>
      </c>
      <c r="C47" s="214">
        <f>SUMIFS('Non Energy Use Worksheet'!$C131:$AH131,'Non Energy Use Worksheet'!$C$1:$AH$1,'Start Year Energy'!C$28)</f>
        <v>0</v>
      </c>
      <c r="D47" s="214">
        <f>SUMIFS('Non Energy Use Worksheet'!$C131:$AH131,'Non Energy Use Worksheet'!$C$1:$AH$1,'Start Year Energy'!D$28)</f>
        <v>200629368226.12494</v>
      </c>
      <c r="E47" s="214">
        <f>SUMIFS('Non Energy Use Worksheet'!$C131:$AH131,'Non Energy Use Worksheet'!$C$1:$AH$1,'Start Year Energy'!E$28)</f>
        <v>0</v>
      </c>
      <c r="F47" s="214">
        <f>SUMIFS('Non Energy Use Worksheet'!$C131:$AH131,'Non Energy Use Worksheet'!$C$1:$AH$1,'Start Year Energy'!F$28)</f>
        <v>122003312113.72675</v>
      </c>
      <c r="G47" s="214">
        <f>SUMIFS('Non Energy Use Worksheet'!$C131:$AH131,'Non Energy Use Worksheet'!$C$1:$AH$1,'Start Year Energy'!G$28)</f>
        <v>0</v>
      </c>
      <c r="H47" s="214">
        <f>SUMIFS('Non Energy Use Worksheet'!$C131:$AH131,'Non Energy Use Worksheet'!$C$1:$AH$1,'Start Year Energy'!H$28)</f>
        <v>0</v>
      </c>
      <c r="I47" s="214">
        <f>SUMIFS('Non Energy Use Worksheet'!$C131:$AH131,'Non Energy Use Worksheet'!$C$1:$AH$1,'Start Year Energy'!I$28)</f>
        <v>12176750396.013412</v>
      </c>
      <c r="J47" s="214">
        <f>SUMIFS('Non Energy Use Worksheet'!$C131:$AH131,'Non Energy Use Worksheet'!$C$1:$AH$1,'Start Year Energy'!J$28)</f>
        <v>22055073423.557335</v>
      </c>
      <c r="K47" s="214">
        <f>SUMIFS('Non Energy Use Worksheet'!$C131:$AH131,'Non Energy Use Worksheet'!$C$1:$AH$1,'Start Year Energy'!K$28)</f>
        <v>0</v>
      </c>
    </row>
    <row r="48" spans="1:11" x14ac:dyDescent="0.2">
      <c r="A48" s="177" t="s">
        <v>392</v>
      </c>
      <c r="B48" s="214">
        <f>SUMIFS('Non Energy Use Worksheet'!$C132:$AH132,'Non Energy Use Worksheet'!$C$1:$AH$1,'Start Year Energy'!B$28)</f>
        <v>0</v>
      </c>
      <c r="C48" s="214">
        <f>SUMIFS('Non Energy Use Worksheet'!$C132:$AH132,'Non Energy Use Worksheet'!$C$1:$AH$1,'Start Year Energy'!C$28)</f>
        <v>0</v>
      </c>
      <c r="D48" s="214">
        <f>SUMIFS('Non Energy Use Worksheet'!$C132:$AH132,'Non Energy Use Worksheet'!$C$1:$AH$1,'Start Year Energy'!D$28)</f>
        <v>1360159417180.7002</v>
      </c>
      <c r="E48" s="214">
        <f>SUMIFS('Non Energy Use Worksheet'!$C132:$AH132,'Non Energy Use Worksheet'!$C$1:$AH$1,'Start Year Energy'!E$28)</f>
        <v>0</v>
      </c>
      <c r="F48" s="214">
        <f>SUMIFS('Non Energy Use Worksheet'!$C132:$AH132,'Non Energy Use Worksheet'!$C$1:$AH$1,'Start Year Energy'!F$28)</f>
        <v>199725259278.16724</v>
      </c>
      <c r="G48" s="214">
        <f>SUMIFS('Non Energy Use Worksheet'!$C132:$AH132,'Non Energy Use Worksheet'!$C$1:$AH$1,'Start Year Energy'!G$28)</f>
        <v>0</v>
      </c>
      <c r="H48" s="214">
        <f>SUMIFS('Non Energy Use Worksheet'!$C132:$AH132,'Non Energy Use Worksheet'!$C$1:$AH$1,'Start Year Energy'!H$28)</f>
        <v>0</v>
      </c>
      <c r="I48" s="214">
        <f>SUMIFS('Non Energy Use Worksheet'!$C132:$AH132,'Non Energy Use Worksheet'!$C$1:$AH$1,'Start Year Energy'!I$28)</f>
        <v>28384305592.036095</v>
      </c>
      <c r="J48" s="214">
        <f>SUMIFS('Non Energy Use Worksheet'!$C132:$AH132,'Non Energy Use Worksheet'!$C$1:$AH$1,'Start Year Energy'!J$28)</f>
        <v>589712075912.89819</v>
      </c>
      <c r="K48" s="214">
        <f>SUMIFS('Non Energy Use Worksheet'!$C132:$AH132,'Non Energy Use Worksheet'!$C$1:$AH$1,'Start Year Energy'!K$28)</f>
        <v>0</v>
      </c>
    </row>
    <row r="49" spans="1:11" x14ac:dyDescent="0.2">
      <c r="A49" s="177" t="s">
        <v>393</v>
      </c>
      <c r="B49" s="214">
        <f>SUMIFS('Non Energy Use Worksheet'!$C133:$AH133,'Non Energy Use Worksheet'!$C$1:$AH$1,'Start Year Energy'!B$28)</f>
        <v>0</v>
      </c>
      <c r="C49" s="214">
        <f>SUMIFS('Non Energy Use Worksheet'!$C133:$AH133,'Non Energy Use Worksheet'!$C$1:$AH$1,'Start Year Energy'!C$28)</f>
        <v>0</v>
      </c>
      <c r="D49" s="214">
        <f>SUMIFS('Non Energy Use Worksheet'!$C133:$AH133,'Non Energy Use Worksheet'!$C$1:$AH$1,'Start Year Energy'!D$28)</f>
        <v>1051939841981.8225</v>
      </c>
      <c r="E49" s="214">
        <f>SUMIFS('Non Energy Use Worksheet'!$C133:$AH133,'Non Energy Use Worksheet'!$C$1:$AH$1,'Start Year Energy'!E$28)</f>
        <v>0</v>
      </c>
      <c r="F49" s="214">
        <f>SUMIFS('Non Energy Use Worksheet'!$C133:$AH133,'Non Energy Use Worksheet'!$C$1:$AH$1,'Start Year Energy'!F$28)</f>
        <v>178898537001.99921</v>
      </c>
      <c r="G49" s="214">
        <f>SUMIFS('Non Energy Use Worksheet'!$C133:$AH133,'Non Energy Use Worksheet'!$C$1:$AH$1,'Start Year Energy'!G$28)</f>
        <v>0</v>
      </c>
      <c r="H49" s="214">
        <f>SUMIFS('Non Energy Use Worksheet'!$C133:$AH133,'Non Energy Use Worksheet'!$C$1:$AH$1,'Start Year Energy'!H$28)</f>
        <v>0</v>
      </c>
      <c r="I49" s="214">
        <f>SUMIFS('Non Energy Use Worksheet'!$C133:$AH133,'Non Energy Use Worksheet'!$C$1:$AH$1,'Start Year Energy'!I$28)</f>
        <v>57836983513.539551</v>
      </c>
      <c r="J49" s="214">
        <f>SUMIFS('Non Energy Use Worksheet'!$C133:$AH133,'Non Energy Use Worksheet'!$C$1:$AH$1,'Start Year Energy'!J$28)</f>
        <v>81339602754.964615</v>
      </c>
      <c r="K49" s="214">
        <f>SUMIFS('Non Energy Use Worksheet'!$C133:$AH133,'Non Energy Use Worksheet'!$C$1:$AH$1,'Start Year Energy'!K$28)</f>
        <v>0</v>
      </c>
    </row>
    <row r="50" spans="1:11" x14ac:dyDescent="0.2">
      <c r="A50" s="177" t="s">
        <v>394</v>
      </c>
      <c r="B50" s="214">
        <f>SUMIFS('Non Energy Use Worksheet'!$C134:$AH134,'Non Energy Use Worksheet'!$C$1:$AH$1,'Start Year Energy'!B$28)</f>
        <v>0</v>
      </c>
      <c r="C50" s="214">
        <f>SUMIFS('Non Energy Use Worksheet'!$C134:$AH134,'Non Energy Use Worksheet'!$C$1:$AH$1,'Start Year Energy'!C$28)</f>
        <v>0</v>
      </c>
      <c r="D50" s="214">
        <f>SUMIFS('Non Energy Use Worksheet'!$C134:$AH134,'Non Energy Use Worksheet'!$C$1:$AH$1,'Start Year Energy'!D$28)</f>
        <v>1195115586351.1208</v>
      </c>
      <c r="E50" s="214">
        <f>SUMIFS('Non Energy Use Worksheet'!$C134:$AH134,'Non Energy Use Worksheet'!$C$1:$AH$1,'Start Year Energy'!E$28)</f>
        <v>0</v>
      </c>
      <c r="F50" s="214">
        <f>SUMIFS('Non Energy Use Worksheet'!$C134:$AH134,'Non Energy Use Worksheet'!$C$1:$AH$1,'Start Year Energy'!F$28)</f>
        <v>272591815921.62671</v>
      </c>
      <c r="G50" s="214">
        <f>SUMIFS('Non Energy Use Worksheet'!$C134:$AH134,'Non Energy Use Worksheet'!$C$1:$AH$1,'Start Year Energy'!G$28)</f>
        <v>0</v>
      </c>
      <c r="H50" s="214">
        <f>SUMIFS('Non Energy Use Worksheet'!$C134:$AH134,'Non Energy Use Worksheet'!$C$1:$AH$1,'Start Year Energy'!H$28)</f>
        <v>0</v>
      </c>
      <c r="I50" s="214">
        <f>SUMIFS('Non Energy Use Worksheet'!$C134:$AH134,'Non Energy Use Worksheet'!$C$1:$AH$1,'Start Year Energy'!I$28)</f>
        <v>34801601498.209343</v>
      </c>
      <c r="J50" s="214">
        <f>SUMIFS('Non Energy Use Worksheet'!$C134:$AH134,'Non Energy Use Worksheet'!$C$1:$AH$1,'Start Year Energy'!J$28)</f>
        <v>530187984925.67004</v>
      </c>
      <c r="K50" s="214">
        <f>SUMIFS('Non Energy Use Worksheet'!$C134:$AH134,'Non Energy Use Worksheet'!$C$1:$AH$1,'Start Year Energy'!K$28)</f>
        <v>0</v>
      </c>
    </row>
    <row r="51" spans="1:11" x14ac:dyDescent="0.2">
      <c r="A51" s="177" t="s">
        <v>395</v>
      </c>
      <c r="B51" s="214">
        <f>SUMIFS('Non Energy Use Worksheet'!$C135:$AH135,'Non Energy Use Worksheet'!$C$1:$AH$1,'Start Year Energy'!B$28)</f>
        <v>0</v>
      </c>
      <c r="C51" s="214">
        <f>SUMIFS('Non Energy Use Worksheet'!$C135:$AH135,'Non Energy Use Worksheet'!$C$1:$AH$1,'Start Year Energy'!C$28)</f>
        <v>641643647774665.25</v>
      </c>
      <c r="D51" s="214">
        <f>SUMIFS('Non Energy Use Worksheet'!$C135:$AH135,'Non Energy Use Worksheet'!$C$1:$AH$1,'Start Year Energy'!D$28)</f>
        <v>720448150873786.88</v>
      </c>
      <c r="E51" s="214">
        <f>SUMIFS('Non Energy Use Worksheet'!$C135:$AH135,'Non Energy Use Worksheet'!$C$1:$AH$1,'Start Year Energy'!E$28)</f>
        <v>0</v>
      </c>
      <c r="F51" s="214">
        <f>SUMIFS('Non Energy Use Worksheet'!$C135:$AH135,'Non Energy Use Worksheet'!$C$1:$AH$1,'Start Year Energy'!F$28)</f>
        <v>2113480130905.1465</v>
      </c>
      <c r="G51" s="214">
        <f>SUMIFS('Non Energy Use Worksheet'!$C135:$AH135,'Non Energy Use Worksheet'!$C$1:$AH$1,'Start Year Energy'!G$28)</f>
        <v>0</v>
      </c>
      <c r="H51" s="214">
        <f>SUMIFS('Non Energy Use Worksheet'!$C135:$AH135,'Non Energy Use Worksheet'!$C$1:$AH$1,'Start Year Energy'!H$28)</f>
        <v>0</v>
      </c>
      <c r="I51" s="214">
        <f>SUMIFS('Non Energy Use Worksheet'!$C135:$AH135,'Non Energy Use Worksheet'!$C$1:$AH$1,'Start Year Energy'!I$28)</f>
        <v>2800892009650.4844</v>
      </c>
      <c r="J51" s="214">
        <f>SUMIFS('Non Energy Use Worksheet'!$C135:$AH135,'Non Energy Use Worksheet'!$C$1:$AH$1,'Start Year Energy'!J$28)</f>
        <v>84755476041226.766</v>
      </c>
      <c r="K51" s="214">
        <f>SUMIFS('Non Energy Use Worksheet'!$C135:$AH135,'Non Energy Use Worksheet'!$C$1:$AH$1,'Start Year Energy'!K$28)</f>
        <v>0</v>
      </c>
    </row>
    <row r="52" spans="1:11" x14ac:dyDescent="0.2">
      <c r="A52" s="177" t="s">
        <v>396</v>
      </c>
      <c r="B52" s="214">
        <f>SUMIFS('Non Energy Use Worksheet'!$C136:$AH136,'Non Energy Use Worksheet'!$C$1:$AH$1,'Start Year Energy'!B$28)</f>
        <v>0</v>
      </c>
      <c r="C52" s="214">
        <f>SUMIFS('Non Energy Use Worksheet'!$C136:$AH136,'Non Energy Use Worksheet'!$C$1:$AH$1,'Start Year Energy'!C$28)</f>
        <v>0</v>
      </c>
      <c r="D52" s="214">
        <f>SUMIFS('Non Energy Use Worksheet'!$C136:$AH136,'Non Energy Use Worksheet'!$C$1:$AH$1,'Start Year Energy'!D$28)</f>
        <v>761883487473.35559</v>
      </c>
      <c r="E52" s="214">
        <f>SUMIFS('Non Energy Use Worksheet'!$C136:$AH136,'Non Energy Use Worksheet'!$C$1:$AH$1,'Start Year Energy'!E$28)</f>
        <v>0</v>
      </c>
      <c r="F52" s="214">
        <f>SUMIFS('Non Energy Use Worksheet'!$C136:$AH136,'Non Energy Use Worksheet'!$C$1:$AH$1,'Start Year Energy'!F$28)</f>
        <v>98326558583.937592</v>
      </c>
      <c r="G52" s="214">
        <f>SUMIFS('Non Energy Use Worksheet'!$C136:$AH136,'Non Energy Use Worksheet'!$C$1:$AH$1,'Start Year Energy'!G$28)</f>
        <v>0</v>
      </c>
      <c r="H52" s="214">
        <f>SUMIFS('Non Energy Use Worksheet'!$C136:$AH136,'Non Energy Use Worksheet'!$C$1:$AH$1,'Start Year Energy'!H$28)</f>
        <v>0</v>
      </c>
      <c r="I52" s="214">
        <f>SUMIFS('Non Energy Use Worksheet'!$C136:$AH136,'Non Energy Use Worksheet'!$C$1:$AH$1,'Start Year Energy'!I$28)</f>
        <v>24841938934.349621</v>
      </c>
      <c r="J52" s="214">
        <f>SUMIFS('Non Energy Use Worksheet'!$C136:$AH136,'Non Energy Use Worksheet'!$C$1:$AH$1,'Start Year Energy'!J$28)</f>
        <v>276616092604.80933</v>
      </c>
      <c r="K52" s="214">
        <f>SUMIFS('Non Energy Use Worksheet'!$C136:$AH136,'Non Energy Use Worksheet'!$C$1:$AH$1,'Start Year Energy'!K$28)</f>
        <v>0</v>
      </c>
    </row>
    <row r="53" spans="1:11" x14ac:dyDescent="0.2">
      <c r="A53" s="177" t="s">
        <v>397</v>
      </c>
      <c r="B53" s="214">
        <f>SUMIFS('Non Energy Use Worksheet'!$C137:$AH137,'Non Energy Use Worksheet'!$C$1:$AH$1,'Start Year Energy'!B$28)</f>
        <v>0</v>
      </c>
      <c r="C53" s="214">
        <f>SUMIFS('Non Energy Use Worksheet'!$C137:$AH137,'Non Energy Use Worksheet'!$C$1:$AH$1,'Start Year Energy'!C$28)</f>
        <v>0</v>
      </c>
      <c r="D53" s="214">
        <f>SUMIFS('Non Energy Use Worksheet'!$C137:$AH137,'Non Energy Use Worksheet'!$C$1:$AH$1,'Start Year Energy'!D$28)</f>
        <v>0</v>
      </c>
      <c r="E53" s="214">
        <f>SUMIFS('Non Energy Use Worksheet'!$C137:$AH137,'Non Energy Use Worksheet'!$C$1:$AH$1,'Start Year Energy'!E$28)</f>
        <v>0</v>
      </c>
      <c r="F53" s="214">
        <f>SUMIFS('Non Energy Use Worksheet'!$C137:$AH137,'Non Energy Use Worksheet'!$C$1:$AH$1,'Start Year Energy'!F$28)</f>
        <v>0</v>
      </c>
      <c r="G53" s="214">
        <f>SUMIFS('Non Energy Use Worksheet'!$C137:$AH137,'Non Energy Use Worksheet'!$C$1:$AH$1,'Start Year Energy'!G$28)</f>
        <v>0</v>
      </c>
      <c r="H53" s="214">
        <f>SUMIFS('Non Energy Use Worksheet'!$C137:$AH137,'Non Energy Use Worksheet'!$C$1:$AH$1,'Start Year Energy'!H$28)</f>
        <v>0</v>
      </c>
      <c r="I53" s="214">
        <f>SUMIFS('Non Energy Use Worksheet'!$C137:$AH137,'Non Energy Use Worksheet'!$C$1:$AH$1,'Start Year Energy'!I$28)</f>
        <v>1113928532029844.9</v>
      </c>
      <c r="J53" s="214">
        <f>SUMIFS('Non Energy Use Worksheet'!$C137:$AH137,'Non Energy Use Worksheet'!$C$1:$AH$1,'Start Year Energy'!J$28)</f>
        <v>0</v>
      </c>
      <c r="K53" s="214">
        <f>SUMIFS('Non Energy Use Worksheet'!$C137:$AH137,'Non Energy Use Worksheet'!$C$1:$AH$1,'Start Year Energy'!K$28)</f>
        <v>0</v>
      </c>
    </row>
    <row r="55" spans="1:11" s="211" customFormat="1" ht="42.75" x14ac:dyDescent="0.2">
      <c r="A55" s="212" t="s">
        <v>630</v>
      </c>
      <c r="B55" s="210" t="s">
        <v>564</v>
      </c>
      <c r="C55" s="210" t="s">
        <v>565</v>
      </c>
      <c r="D55" s="210" t="s">
        <v>566</v>
      </c>
      <c r="E55" s="210" t="s">
        <v>567</v>
      </c>
      <c r="F55" s="210" t="s">
        <v>570</v>
      </c>
      <c r="G55" s="210" t="s">
        <v>568</v>
      </c>
      <c r="H55" s="210" t="s">
        <v>569</v>
      </c>
      <c r="I55" s="210" t="s">
        <v>417</v>
      </c>
      <c r="J55" s="210" t="s">
        <v>571</v>
      </c>
      <c r="K55" s="210" t="s">
        <v>572</v>
      </c>
    </row>
    <row r="56" spans="1:11" x14ac:dyDescent="0.2">
      <c r="A56" t="s">
        <v>373</v>
      </c>
      <c r="B56" s="209">
        <f>1-IFERROR(B29/B2,0)</f>
        <v>1</v>
      </c>
      <c r="C56" s="209">
        <f t="shared" ref="C56:K56" si="0">1-IFERROR(C29/C2,0)</f>
        <v>1</v>
      </c>
      <c r="D56" s="209">
        <f t="shared" si="0"/>
        <v>1</v>
      </c>
      <c r="E56" s="209">
        <f t="shared" si="0"/>
        <v>1</v>
      </c>
      <c r="F56" s="209">
        <f t="shared" si="0"/>
        <v>1</v>
      </c>
      <c r="G56" s="209">
        <f t="shared" si="0"/>
        <v>1</v>
      </c>
      <c r="H56" s="209">
        <f t="shared" si="0"/>
        <v>1</v>
      </c>
      <c r="I56" s="209">
        <f t="shared" si="0"/>
        <v>1</v>
      </c>
      <c r="J56" s="209">
        <f t="shared" si="0"/>
        <v>1</v>
      </c>
      <c r="K56" s="209">
        <f t="shared" si="0"/>
        <v>1</v>
      </c>
    </row>
    <row r="57" spans="1:11" x14ac:dyDescent="0.2">
      <c r="A57" t="s">
        <v>374</v>
      </c>
      <c r="B57" s="209">
        <f t="shared" ref="B57:K57" si="1">1-IFERROR(B30/B3,0)</f>
        <v>1</v>
      </c>
      <c r="C57" s="209">
        <f t="shared" si="1"/>
        <v>1.6031668602423443E-2</v>
      </c>
      <c r="D57" s="209">
        <f t="shared" si="1"/>
        <v>0.98124385767335265</v>
      </c>
      <c r="E57" s="209">
        <f t="shared" si="1"/>
        <v>1</v>
      </c>
      <c r="F57" s="209">
        <f t="shared" si="1"/>
        <v>0.97549683169766688</v>
      </c>
      <c r="G57" s="209">
        <f t="shared" si="1"/>
        <v>1</v>
      </c>
      <c r="H57" s="209">
        <f t="shared" si="1"/>
        <v>1</v>
      </c>
      <c r="I57" s="209">
        <f t="shared" si="1"/>
        <v>0.87312489701786933</v>
      </c>
      <c r="J57" s="209">
        <f t="shared" si="1"/>
        <v>0.99605478083855603</v>
      </c>
      <c r="K57" s="209">
        <f t="shared" si="1"/>
        <v>1</v>
      </c>
    </row>
    <row r="58" spans="1:11" x14ac:dyDescent="0.2">
      <c r="A58" t="s">
        <v>375</v>
      </c>
      <c r="B58" s="209">
        <f t="shared" ref="B58:K58" si="2">1-IFERROR(B31/B4,0)</f>
        <v>1</v>
      </c>
      <c r="C58" s="209">
        <f t="shared" si="2"/>
        <v>1</v>
      </c>
      <c r="D58" s="209">
        <f t="shared" si="2"/>
        <v>0.97948383073157408</v>
      </c>
      <c r="E58" s="209">
        <f t="shared" si="2"/>
        <v>1</v>
      </c>
      <c r="F58" s="209">
        <f t="shared" si="2"/>
        <v>0.97994873196056409</v>
      </c>
      <c r="G58" s="209">
        <f t="shared" si="2"/>
        <v>1</v>
      </c>
      <c r="H58" s="209">
        <f t="shared" si="2"/>
        <v>1</v>
      </c>
      <c r="I58" s="209">
        <f t="shared" si="2"/>
        <v>0.99849868534938535</v>
      </c>
      <c r="J58" s="209">
        <f t="shared" si="2"/>
        <v>0.93237353978725912</v>
      </c>
      <c r="K58" s="209">
        <f t="shared" si="2"/>
        <v>1</v>
      </c>
    </row>
    <row r="59" spans="1:11" x14ac:dyDescent="0.2">
      <c r="A59" t="s">
        <v>376</v>
      </c>
      <c r="B59" s="209">
        <f t="shared" ref="B59:K59" si="3">1-IFERROR(B32/B5,0)</f>
        <v>1</v>
      </c>
      <c r="C59" s="209">
        <f t="shared" si="3"/>
        <v>1</v>
      </c>
      <c r="D59" s="209">
        <f t="shared" si="3"/>
        <v>0.98487460366153745</v>
      </c>
      <c r="E59" s="209">
        <f t="shared" si="3"/>
        <v>1</v>
      </c>
      <c r="F59" s="209">
        <f t="shared" si="3"/>
        <v>0.9761726549826758</v>
      </c>
      <c r="G59" s="209">
        <f t="shared" si="3"/>
        <v>1</v>
      </c>
      <c r="H59" s="209">
        <f t="shared" si="3"/>
        <v>1</v>
      </c>
      <c r="I59" s="209">
        <f t="shared" si="3"/>
        <v>0.847413840149282</v>
      </c>
      <c r="J59" s="209">
        <f t="shared" si="3"/>
        <v>0.92162666740122912</v>
      </c>
      <c r="K59" s="209">
        <f t="shared" si="3"/>
        <v>1</v>
      </c>
    </row>
    <row r="60" spans="1:11" x14ac:dyDescent="0.2">
      <c r="A60" t="s">
        <v>377</v>
      </c>
      <c r="B60" s="209">
        <f t="shared" ref="B60:K60" si="4">1-IFERROR(B33/B6,0)</f>
        <v>1</v>
      </c>
      <c r="C60" s="209">
        <f t="shared" si="4"/>
        <v>1</v>
      </c>
      <c r="D60" s="209">
        <f t="shared" si="4"/>
        <v>0.98499928398481273</v>
      </c>
      <c r="E60" s="209">
        <f t="shared" si="4"/>
        <v>1</v>
      </c>
      <c r="F60" s="209">
        <f t="shared" si="4"/>
        <v>0.98248473809651427</v>
      </c>
      <c r="G60" s="209">
        <f t="shared" si="4"/>
        <v>1</v>
      </c>
      <c r="H60" s="209">
        <f t="shared" si="4"/>
        <v>1</v>
      </c>
      <c r="I60" s="209">
        <f t="shared" si="4"/>
        <v>0.82946491130747557</v>
      </c>
      <c r="J60" s="209">
        <f t="shared" si="4"/>
        <v>0.99011890074575171</v>
      </c>
      <c r="K60" s="209">
        <f t="shared" si="4"/>
        <v>1</v>
      </c>
    </row>
    <row r="61" spans="1:11" x14ac:dyDescent="0.2">
      <c r="A61" t="s">
        <v>378</v>
      </c>
      <c r="B61" s="209">
        <f t="shared" ref="B61:K61" si="5">1-IFERROR(B34/B7,0)</f>
        <v>1</v>
      </c>
      <c r="C61" s="209">
        <f t="shared" si="5"/>
        <v>1</v>
      </c>
      <c r="D61" s="209">
        <f t="shared" si="5"/>
        <v>0.98631621268617953</v>
      </c>
      <c r="E61" s="209">
        <f t="shared" si="5"/>
        <v>1</v>
      </c>
      <c r="F61" s="209">
        <f t="shared" si="5"/>
        <v>0.98635167094797382</v>
      </c>
      <c r="G61" s="209">
        <f t="shared" si="5"/>
        <v>1</v>
      </c>
      <c r="H61" s="209">
        <f t="shared" si="5"/>
        <v>1</v>
      </c>
      <c r="I61" s="209">
        <f t="shared" si="5"/>
        <v>0.82324782702789157</v>
      </c>
      <c r="J61" s="209">
        <f t="shared" si="5"/>
        <v>0.98809584353099433</v>
      </c>
      <c r="K61" s="209">
        <f t="shared" si="5"/>
        <v>1</v>
      </c>
    </row>
    <row r="62" spans="1:11" x14ac:dyDescent="0.2">
      <c r="A62" t="s">
        <v>379</v>
      </c>
      <c r="B62" s="209">
        <f t="shared" ref="B62:K62" si="6">1-IFERROR(B35/B8,0)</f>
        <v>1</v>
      </c>
      <c r="C62" s="209">
        <f t="shared" si="6"/>
        <v>1</v>
      </c>
      <c r="D62" s="209">
        <f t="shared" si="6"/>
        <v>0.98061827319327022</v>
      </c>
      <c r="E62" s="209">
        <f t="shared" si="6"/>
        <v>1</v>
      </c>
      <c r="F62" s="209">
        <f t="shared" si="6"/>
        <v>0.98242602406828317</v>
      </c>
      <c r="G62" s="209">
        <f t="shared" si="6"/>
        <v>1</v>
      </c>
      <c r="H62" s="209">
        <f t="shared" si="6"/>
        <v>1</v>
      </c>
      <c r="I62" s="209">
        <f t="shared" si="6"/>
        <v>0.76559705282479062</v>
      </c>
      <c r="J62" s="209">
        <f t="shared" si="6"/>
        <v>0.96009046093928252</v>
      </c>
      <c r="K62" s="209">
        <f t="shared" si="6"/>
        <v>1</v>
      </c>
    </row>
    <row r="63" spans="1:11" x14ac:dyDescent="0.2">
      <c r="A63" t="s">
        <v>380</v>
      </c>
      <c r="B63" s="209">
        <f t="shared" ref="B63:K63" si="7">1-IFERROR(B36/B9,0)</f>
        <v>1</v>
      </c>
      <c r="C63" s="209">
        <f t="shared" si="7"/>
        <v>1</v>
      </c>
      <c r="D63" s="209">
        <f t="shared" si="7"/>
        <v>0.98613246611296579</v>
      </c>
      <c r="E63" s="209">
        <f t="shared" si="7"/>
        <v>1</v>
      </c>
      <c r="F63" s="209">
        <f t="shared" si="7"/>
        <v>0.98232226758048213</v>
      </c>
      <c r="G63" s="209">
        <f t="shared" si="7"/>
        <v>1</v>
      </c>
      <c r="H63" s="209">
        <f t="shared" si="7"/>
        <v>1</v>
      </c>
      <c r="I63" s="209">
        <f t="shared" si="7"/>
        <v>0.95849710099103769</v>
      </c>
      <c r="J63" s="209">
        <f t="shared" si="7"/>
        <v>0.93901573417384787</v>
      </c>
      <c r="K63" s="209">
        <f t="shared" si="7"/>
        <v>1</v>
      </c>
    </row>
    <row r="64" spans="1:11" x14ac:dyDescent="0.2">
      <c r="A64" t="s">
        <v>381</v>
      </c>
      <c r="B64" s="209">
        <f t="shared" ref="B64:K64" si="8">1-IFERROR(B37/B10,0)</f>
        <v>1</v>
      </c>
      <c r="C64" s="209">
        <f t="shared" si="8"/>
        <v>5.8338123612182713E-3</v>
      </c>
      <c r="D64" s="209">
        <f t="shared" si="8"/>
        <v>0.68307723669690024</v>
      </c>
      <c r="E64" s="209">
        <f t="shared" si="8"/>
        <v>0.11148200453631185</v>
      </c>
      <c r="F64" s="209">
        <f t="shared" si="8"/>
        <v>0.12221243295646744</v>
      </c>
      <c r="G64" s="209">
        <f t="shared" si="8"/>
        <v>1</v>
      </c>
      <c r="H64" s="209">
        <f t="shared" si="8"/>
        <v>7.5641125493630668E-4</v>
      </c>
      <c r="I64" s="209">
        <f t="shared" si="8"/>
        <v>0.16893377097477036</v>
      </c>
      <c r="J64" s="209">
        <f t="shared" si="8"/>
        <v>0.42056508866730757</v>
      </c>
      <c r="K64" s="209">
        <f t="shared" si="8"/>
        <v>1</v>
      </c>
    </row>
    <row r="65" spans="1:11" x14ac:dyDescent="0.2">
      <c r="A65" t="s">
        <v>382</v>
      </c>
      <c r="B65" s="209">
        <f t="shared" ref="B65:K65" si="9">1-IFERROR(B38/B11,0)</f>
        <v>1</v>
      </c>
      <c r="C65" s="209">
        <f t="shared" si="9"/>
        <v>0.27394573665346089</v>
      </c>
      <c r="D65" s="209">
        <f t="shared" si="9"/>
        <v>0.82000879543901339</v>
      </c>
      <c r="E65" s="209">
        <f t="shared" si="9"/>
        <v>1</v>
      </c>
      <c r="F65" s="209">
        <f t="shared" si="9"/>
        <v>0.556047339714557</v>
      </c>
      <c r="G65" s="209">
        <f t="shared" si="9"/>
        <v>1</v>
      </c>
      <c r="H65" s="209">
        <f t="shared" si="9"/>
        <v>1</v>
      </c>
      <c r="I65" s="209">
        <f t="shared" si="9"/>
        <v>0.50473623966133796</v>
      </c>
      <c r="J65" s="209">
        <f t="shared" si="9"/>
        <v>0.25304184025940002</v>
      </c>
      <c r="K65" s="209">
        <f t="shared" si="9"/>
        <v>1</v>
      </c>
    </row>
    <row r="66" spans="1:11" x14ac:dyDescent="0.2">
      <c r="A66" t="s">
        <v>383</v>
      </c>
      <c r="B66" s="209">
        <f t="shared" ref="B66:K66" si="10">1-IFERROR(B39/B12,0)</f>
        <v>1</v>
      </c>
      <c r="C66" s="209">
        <f t="shared" si="10"/>
        <v>1</v>
      </c>
      <c r="D66" s="209">
        <f t="shared" si="10"/>
        <v>0.98468718213331885</v>
      </c>
      <c r="E66" s="209">
        <f t="shared" si="10"/>
        <v>1</v>
      </c>
      <c r="F66" s="209">
        <f t="shared" si="10"/>
        <v>0.95537916420522673</v>
      </c>
      <c r="G66" s="209">
        <f t="shared" si="10"/>
        <v>1</v>
      </c>
      <c r="H66" s="209">
        <f t="shared" si="10"/>
        <v>1</v>
      </c>
      <c r="I66" s="209">
        <f t="shared" si="10"/>
        <v>0.83071803006336276</v>
      </c>
      <c r="J66" s="209">
        <f t="shared" si="10"/>
        <v>0.91956589101429742</v>
      </c>
      <c r="K66" s="209">
        <f t="shared" si="10"/>
        <v>1</v>
      </c>
    </row>
    <row r="67" spans="1:11" x14ac:dyDescent="0.2">
      <c r="A67" t="s">
        <v>384</v>
      </c>
      <c r="B67" s="209">
        <f t="shared" ref="B67:K67" si="11">1-IFERROR(B40/B13,0)</f>
        <v>1</v>
      </c>
      <c r="C67" s="209">
        <f t="shared" si="11"/>
        <v>0.95397474616112077</v>
      </c>
      <c r="D67" s="209">
        <f t="shared" si="11"/>
        <v>0.98697957975411998</v>
      </c>
      <c r="E67" s="209">
        <f t="shared" si="11"/>
        <v>1</v>
      </c>
      <c r="F67" s="209">
        <f t="shared" si="11"/>
        <v>0.96612306137249004</v>
      </c>
      <c r="G67" s="209">
        <f t="shared" si="11"/>
        <v>1</v>
      </c>
      <c r="H67" s="209">
        <f t="shared" si="11"/>
        <v>1</v>
      </c>
      <c r="I67" s="209">
        <f t="shared" si="11"/>
        <v>7.7393225831158263E-2</v>
      </c>
      <c r="J67" s="209">
        <f t="shared" si="11"/>
        <v>0.92051245862308306</v>
      </c>
      <c r="K67" s="209">
        <f t="shared" si="11"/>
        <v>1</v>
      </c>
    </row>
    <row r="68" spans="1:11" x14ac:dyDescent="0.2">
      <c r="A68" t="s">
        <v>385</v>
      </c>
      <c r="B68" s="209">
        <f t="shared" ref="B68:K68" si="12">1-IFERROR(B41/B14,0)</f>
        <v>1</v>
      </c>
      <c r="C68" s="209">
        <f t="shared" si="12"/>
        <v>1</v>
      </c>
      <c r="D68" s="209">
        <f t="shared" si="12"/>
        <v>0.98604729628946097</v>
      </c>
      <c r="E68" s="209">
        <f t="shared" si="12"/>
        <v>1</v>
      </c>
      <c r="F68" s="209">
        <f t="shared" si="12"/>
        <v>0.95897292581273241</v>
      </c>
      <c r="G68" s="209">
        <f t="shared" si="12"/>
        <v>1</v>
      </c>
      <c r="H68" s="209">
        <f t="shared" si="12"/>
        <v>1</v>
      </c>
      <c r="I68" s="209">
        <f t="shared" si="12"/>
        <v>0.98432450158529272</v>
      </c>
      <c r="J68" s="209">
        <f t="shared" si="12"/>
        <v>0.93860363439172456</v>
      </c>
      <c r="K68" s="209">
        <f t="shared" si="12"/>
        <v>1</v>
      </c>
    </row>
    <row r="69" spans="1:11" x14ac:dyDescent="0.2">
      <c r="A69" t="s">
        <v>386</v>
      </c>
      <c r="B69" s="209">
        <f t="shared" ref="B69:K69" si="13">1-IFERROR(B42/B15,0)</f>
        <v>1</v>
      </c>
      <c r="C69" s="209">
        <f t="shared" si="13"/>
        <v>1</v>
      </c>
      <c r="D69" s="209">
        <f t="shared" si="13"/>
        <v>0.98562992077646505</v>
      </c>
      <c r="E69" s="209">
        <f t="shared" si="13"/>
        <v>1</v>
      </c>
      <c r="F69" s="209">
        <f t="shared" si="13"/>
        <v>0.79067236538894869</v>
      </c>
      <c r="G69" s="209">
        <f t="shared" si="13"/>
        <v>1</v>
      </c>
      <c r="H69" s="209">
        <f t="shared" si="13"/>
        <v>1</v>
      </c>
      <c r="I69" s="209">
        <f t="shared" si="13"/>
        <v>0.9985592696169493</v>
      </c>
      <c r="J69" s="209">
        <f t="shared" si="13"/>
        <v>0.97880592807783251</v>
      </c>
      <c r="K69" s="209">
        <f t="shared" si="13"/>
        <v>1</v>
      </c>
    </row>
    <row r="70" spans="1:11" x14ac:dyDescent="0.2">
      <c r="A70" t="s">
        <v>387</v>
      </c>
      <c r="B70" s="209">
        <f t="shared" ref="B70:K70" si="14">1-IFERROR(B43/B16,0)</f>
        <v>1</v>
      </c>
      <c r="C70" s="209">
        <f t="shared" si="14"/>
        <v>1</v>
      </c>
      <c r="D70" s="209">
        <f t="shared" si="14"/>
        <v>0.98485927405809393</v>
      </c>
      <c r="E70" s="209">
        <f t="shared" si="14"/>
        <v>1</v>
      </c>
      <c r="F70" s="209">
        <f t="shared" si="14"/>
        <v>0.92804737542075211</v>
      </c>
      <c r="G70" s="209">
        <f t="shared" si="14"/>
        <v>1</v>
      </c>
      <c r="H70" s="209">
        <f t="shared" si="14"/>
        <v>1</v>
      </c>
      <c r="I70" s="209">
        <f t="shared" si="14"/>
        <v>0.97507999741300244</v>
      </c>
      <c r="J70" s="209">
        <f t="shared" si="14"/>
        <v>0.92433905688744977</v>
      </c>
      <c r="K70" s="209">
        <f t="shared" si="14"/>
        <v>1</v>
      </c>
    </row>
    <row r="71" spans="1:11" x14ac:dyDescent="0.2">
      <c r="A71" t="s">
        <v>388</v>
      </c>
      <c r="B71" s="209">
        <f t="shared" ref="B71:K71" si="15">1-IFERROR(B44/B17,0)</f>
        <v>1</v>
      </c>
      <c r="C71" s="209">
        <f t="shared" si="15"/>
        <v>1</v>
      </c>
      <c r="D71" s="209">
        <f t="shared" si="15"/>
        <v>0.98702784990761261</v>
      </c>
      <c r="E71" s="209">
        <f t="shared" si="15"/>
        <v>1</v>
      </c>
      <c r="F71" s="209">
        <f t="shared" si="15"/>
        <v>0.95959678787746927</v>
      </c>
      <c r="G71" s="209">
        <f t="shared" si="15"/>
        <v>1</v>
      </c>
      <c r="H71" s="209">
        <f t="shared" si="15"/>
        <v>1</v>
      </c>
      <c r="I71" s="209">
        <f t="shared" si="15"/>
        <v>0.90832899766809516</v>
      </c>
      <c r="J71" s="209">
        <f t="shared" si="15"/>
        <v>0.9815766094868813</v>
      </c>
      <c r="K71" s="209">
        <f t="shared" si="15"/>
        <v>1</v>
      </c>
    </row>
    <row r="72" spans="1:11" x14ac:dyDescent="0.2">
      <c r="A72" t="s">
        <v>389</v>
      </c>
      <c r="B72" s="209">
        <f t="shared" ref="B72:K72" si="16">1-IFERROR(B45/B18,0)</f>
        <v>1</v>
      </c>
      <c r="C72" s="209">
        <f t="shared" si="16"/>
        <v>1</v>
      </c>
      <c r="D72" s="209">
        <f t="shared" si="16"/>
        <v>0.98459974644277137</v>
      </c>
      <c r="E72" s="209">
        <f t="shared" si="16"/>
        <v>1</v>
      </c>
      <c r="F72" s="209">
        <f t="shared" si="16"/>
        <v>0.9885679661354756</v>
      </c>
      <c r="G72" s="209">
        <f t="shared" si="16"/>
        <v>1</v>
      </c>
      <c r="H72" s="209">
        <f t="shared" si="16"/>
        <v>1</v>
      </c>
      <c r="I72" s="209">
        <f t="shared" si="16"/>
        <v>0.9476045558380547</v>
      </c>
      <c r="J72" s="209">
        <f t="shared" si="16"/>
        <v>0.96110517000860962</v>
      </c>
      <c r="K72" s="209">
        <f t="shared" si="16"/>
        <v>1</v>
      </c>
    </row>
    <row r="73" spans="1:11" x14ac:dyDescent="0.2">
      <c r="A73" t="s">
        <v>390</v>
      </c>
      <c r="B73" s="209">
        <f t="shared" ref="B73:K73" si="17">1-IFERROR(B46/B19,0)</f>
        <v>1</v>
      </c>
      <c r="C73" s="209">
        <f t="shared" si="17"/>
        <v>1</v>
      </c>
      <c r="D73" s="209">
        <f t="shared" si="17"/>
        <v>0.98667416072040315</v>
      </c>
      <c r="E73" s="209">
        <f t="shared" si="17"/>
        <v>1</v>
      </c>
      <c r="F73" s="209">
        <f t="shared" si="17"/>
        <v>0.98684097234235124</v>
      </c>
      <c r="G73" s="209">
        <f t="shared" si="17"/>
        <v>1</v>
      </c>
      <c r="H73" s="209">
        <f t="shared" si="17"/>
        <v>1</v>
      </c>
      <c r="I73" s="209">
        <f t="shared" si="17"/>
        <v>0.93544396882291569</v>
      </c>
      <c r="J73" s="209">
        <f t="shared" si="17"/>
        <v>0.93535426180023762</v>
      </c>
      <c r="K73" s="209">
        <f t="shared" si="17"/>
        <v>1</v>
      </c>
    </row>
    <row r="74" spans="1:11" x14ac:dyDescent="0.2">
      <c r="A74" t="s">
        <v>391</v>
      </c>
      <c r="B74" s="209">
        <f t="shared" ref="B74:K74" si="18">1-IFERROR(B47/B20,0)</f>
        <v>1</v>
      </c>
      <c r="C74" s="209">
        <f t="shared" si="18"/>
        <v>1</v>
      </c>
      <c r="D74" s="209">
        <f t="shared" si="18"/>
        <v>0.98813888401414163</v>
      </c>
      <c r="E74" s="209">
        <f t="shared" si="18"/>
        <v>1</v>
      </c>
      <c r="F74" s="209">
        <f t="shared" si="18"/>
        <v>0.95800951067790818</v>
      </c>
      <c r="G74" s="209">
        <f t="shared" si="18"/>
        <v>1</v>
      </c>
      <c r="H74" s="209">
        <f t="shared" si="18"/>
        <v>1</v>
      </c>
      <c r="I74" s="209">
        <f t="shared" si="18"/>
        <v>0.87027625933835551</v>
      </c>
      <c r="J74" s="209">
        <f t="shared" si="18"/>
        <v>0.98775189383261852</v>
      </c>
      <c r="K74" s="209">
        <f t="shared" si="18"/>
        <v>1</v>
      </c>
    </row>
    <row r="75" spans="1:11" x14ac:dyDescent="0.2">
      <c r="A75" t="s">
        <v>392</v>
      </c>
      <c r="B75" s="209">
        <f t="shared" ref="B75:K75" si="19">1-IFERROR(B48/B21,0)</f>
        <v>1</v>
      </c>
      <c r="C75" s="209">
        <f t="shared" si="19"/>
        <v>1</v>
      </c>
      <c r="D75" s="209">
        <f t="shared" si="19"/>
        <v>0.98652004609595578</v>
      </c>
      <c r="E75" s="209">
        <f t="shared" si="19"/>
        <v>1</v>
      </c>
      <c r="F75" s="209">
        <f t="shared" si="19"/>
        <v>0.98370867801979978</v>
      </c>
      <c r="G75" s="209">
        <f t="shared" si="19"/>
        <v>1</v>
      </c>
      <c r="H75" s="209">
        <f t="shared" si="19"/>
        <v>1</v>
      </c>
      <c r="I75" s="209">
        <f t="shared" si="19"/>
        <v>0.95697456540275894</v>
      </c>
      <c r="J75" s="209">
        <f t="shared" si="19"/>
        <v>0.86073489635235045</v>
      </c>
      <c r="K75" s="209">
        <f t="shared" si="19"/>
        <v>1</v>
      </c>
    </row>
    <row r="76" spans="1:11" x14ac:dyDescent="0.2">
      <c r="A76" t="s">
        <v>393</v>
      </c>
      <c r="B76" s="209">
        <f t="shared" ref="B76:K76" si="20">1-IFERROR(B49/B22,0)</f>
        <v>1</v>
      </c>
      <c r="C76" s="209">
        <f t="shared" si="20"/>
        <v>1</v>
      </c>
      <c r="D76" s="209">
        <f t="shared" si="20"/>
        <v>0.98667624907570184</v>
      </c>
      <c r="E76" s="209">
        <f t="shared" si="20"/>
        <v>1</v>
      </c>
      <c r="F76" s="209">
        <f t="shared" si="20"/>
        <v>0.96197965841863697</v>
      </c>
      <c r="G76" s="209">
        <f t="shared" si="20"/>
        <v>1</v>
      </c>
      <c r="H76" s="209">
        <f t="shared" si="20"/>
        <v>1</v>
      </c>
      <c r="I76" s="209">
        <f t="shared" si="20"/>
        <v>0.90550319171493732</v>
      </c>
      <c r="J76" s="209">
        <f t="shared" si="20"/>
        <v>0.9293437440554233</v>
      </c>
      <c r="K76" s="209">
        <f t="shared" si="20"/>
        <v>1</v>
      </c>
    </row>
    <row r="77" spans="1:11" x14ac:dyDescent="0.2">
      <c r="A77" t="s">
        <v>394</v>
      </c>
      <c r="B77" s="209">
        <f t="shared" ref="B77:K77" si="21">1-IFERROR(B50/B23,0)</f>
        <v>1</v>
      </c>
      <c r="C77" s="209">
        <f t="shared" si="21"/>
        <v>1</v>
      </c>
      <c r="D77" s="209">
        <f t="shared" si="21"/>
        <v>0.98438520938057128</v>
      </c>
      <c r="E77" s="209">
        <f t="shared" si="21"/>
        <v>1</v>
      </c>
      <c r="F77" s="209">
        <f t="shared" si="21"/>
        <v>0.97513735420663461</v>
      </c>
      <c r="G77" s="209">
        <f t="shared" si="21"/>
        <v>1</v>
      </c>
      <c r="H77" s="209">
        <f t="shared" si="21"/>
        <v>1</v>
      </c>
      <c r="I77" s="209">
        <f t="shared" si="21"/>
        <v>0.95866243966989229</v>
      </c>
      <c r="J77" s="209">
        <f t="shared" si="21"/>
        <v>0.8946179475624032</v>
      </c>
      <c r="K77" s="209">
        <f t="shared" si="21"/>
        <v>1</v>
      </c>
    </row>
    <row r="78" spans="1:11" x14ac:dyDescent="0.2">
      <c r="A78" t="s">
        <v>395</v>
      </c>
      <c r="B78" s="209">
        <f t="shared" ref="B78:K78" si="22">1-IFERROR(B51/B24,0)</f>
        <v>1</v>
      </c>
      <c r="C78" s="209">
        <f t="shared" si="22"/>
        <v>5.4092727351769399E-2</v>
      </c>
      <c r="D78" s="209">
        <f t="shared" si="22"/>
        <v>5.8533786566075774E-2</v>
      </c>
      <c r="E78" s="209">
        <f t="shared" si="22"/>
        <v>1</v>
      </c>
      <c r="F78" s="209">
        <f t="shared" si="22"/>
        <v>0.36572183730486663</v>
      </c>
      <c r="G78" s="209">
        <f t="shared" si="22"/>
        <v>1</v>
      </c>
      <c r="H78" s="209">
        <f t="shared" si="22"/>
        <v>1</v>
      </c>
      <c r="I78" s="209">
        <f t="shared" si="22"/>
        <v>1.3848358447422493E-3</v>
      </c>
      <c r="J78" s="209">
        <f t="shared" si="22"/>
        <v>3.5144582837710936E-2</v>
      </c>
      <c r="K78" s="209">
        <f t="shared" si="22"/>
        <v>1</v>
      </c>
    </row>
    <row r="79" spans="1:11" x14ac:dyDescent="0.2">
      <c r="A79" t="s">
        <v>396</v>
      </c>
      <c r="B79" s="209">
        <f t="shared" ref="B79:K79" si="23">1-IFERROR(B52/B25,0)</f>
        <v>1</v>
      </c>
      <c r="C79" s="209">
        <f t="shared" si="23"/>
        <v>1</v>
      </c>
      <c r="D79" s="209">
        <f t="shared" si="23"/>
        <v>0.98682533814392859</v>
      </c>
      <c r="E79" s="209">
        <f t="shared" si="23"/>
        <v>1</v>
      </c>
      <c r="F79" s="209">
        <f t="shared" si="23"/>
        <v>0.96782997718503982</v>
      </c>
      <c r="G79" s="209">
        <f t="shared" si="23"/>
        <v>1</v>
      </c>
      <c r="H79" s="209">
        <f t="shared" si="23"/>
        <v>1</v>
      </c>
      <c r="I79" s="209">
        <f t="shared" si="23"/>
        <v>0.97796261108455962</v>
      </c>
      <c r="J79" s="209">
        <f t="shared" si="23"/>
        <v>0.96203529115877695</v>
      </c>
      <c r="K79" s="209">
        <f t="shared" si="23"/>
        <v>1</v>
      </c>
    </row>
    <row r="80" spans="1:11" x14ac:dyDescent="0.2">
      <c r="A80" t="s">
        <v>397</v>
      </c>
      <c r="B80" s="209">
        <f t="shared" ref="B80:K80" si="24">1-IFERROR(B53/B26,0)</f>
        <v>1</v>
      </c>
      <c r="C80" s="209">
        <f t="shared" si="24"/>
        <v>1</v>
      </c>
      <c r="D80" s="209">
        <f t="shared" si="24"/>
        <v>1</v>
      </c>
      <c r="E80" s="209">
        <f t="shared" si="24"/>
        <v>1</v>
      </c>
      <c r="F80" s="209">
        <f t="shared" si="24"/>
        <v>1</v>
      </c>
      <c r="G80" s="209">
        <f t="shared" si="24"/>
        <v>1</v>
      </c>
      <c r="H80" s="209">
        <f t="shared" si="24"/>
        <v>1</v>
      </c>
      <c r="I80" s="209">
        <f t="shared" si="24"/>
        <v>4.267464743474858E-2</v>
      </c>
      <c r="J80" s="209">
        <f t="shared" si="24"/>
        <v>1</v>
      </c>
      <c r="K80" s="209">
        <f t="shared" si="24"/>
        <v>1</v>
      </c>
    </row>
  </sheetData>
  <phoneticPr fontId="3" type="noConversion"/>
  <conditionalFormatting sqref="B56:K80">
    <cfRule type="dataBar" priority="3">
      <dataBar>
        <cfvo type="min"/>
        <cfvo type="max"/>
        <color rgb="FF638EC6"/>
      </dataBar>
      <extLst>
        <ext xmlns:x14="http://schemas.microsoft.com/office/spreadsheetml/2009/9/main" uri="{B025F937-C7B1-47D3-B67F-A62EFF666E3E}">
          <x14:id>{BA0B0505-AEE3-4A71-8F98-5855A4A2A6C3}</x14:id>
        </ext>
      </extLst>
    </cfRule>
  </conditionalFormatting>
  <conditionalFormatting sqref="B3:J3 B25:J25 B24:D24 F24:G24 B9:J14 B4:D4 F4:J4 B2:G2 I2:J2 B5:G8 I5:J8 B16:J16 B15:G15 I15:J15 B21:J21 B17:G20 I17:J20 B22:G23 I22:J24 B26:G26 I26:J26">
    <cfRule type="colorScale" priority="2">
      <colorScale>
        <cfvo type="min"/>
        <cfvo type="max"/>
        <color rgb="FFFCFCFF"/>
        <color rgb="FFF8696B"/>
      </colorScale>
    </cfRule>
  </conditionalFormatting>
  <conditionalFormatting sqref="C37:F37 D31:D36 C40:D40 D39 C51:D51 D41:D50 D52 C30:D30 F30:F36 C38:D38 F38:F52 I30:J36 I38:J52 H37:J37">
    <cfRule type="colorScale" priority="1">
      <colorScale>
        <cfvo type="min"/>
        <cfvo type="max"/>
        <color rgb="FFFCFCFF"/>
        <color rgb="FF63BE7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A0B0505-AEE3-4A71-8F98-5855A4A2A6C3}">
            <x14:dataBar minLength="0" maxLength="100" border="1" negativeBarBorderColorSameAsPositive="0">
              <x14:cfvo type="autoMin"/>
              <x14:cfvo type="autoMax"/>
              <x14:borderColor rgb="FF638EC6"/>
              <x14:negativeFillColor rgb="FFFF0000"/>
              <x14:negativeBorderColor rgb="FFFF0000"/>
              <x14:axisColor rgb="FF000000"/>
            </x14:dataBar>
          </x14:cfRule>
          <xm:sqref>B56:K80</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2CB74-2775-4120-BD75-DC33BC0F6FAF}">
  <sheetPr codeName="Sheet18"/>
  <dimension ref="A1:H44"/>
  <sheetViews>
    <sheetView topLeftCell="E9" workbookViewId="0">
      <selection activeCell="M39" sqref="M39"/>
    </sheetView>
  </sheetViews>
  <sheetFormatPr defaultRowHeight="14.25" x14ac:dyDescent="0.2"/>
  <cols>
    <col min="1" max="1" width="14.375" bestFit="1" customWidth="1"/>
    <col min="2" max="2" width="51.125" customWidth="1"/>
    <col min="3" max="3" width="66.625" hidden="1" customWidth="1"/>
    <col min="4" max="4" width="51.125" customWidth="1"/>
    <col min="6" max="7" width="35.375" customWidth="1"/>
    <col min="8" max="8" width="45.125" bestFit="1" customWidth="1"/>
  </cols>
  <sheetData>
    <row r="1" spans="1:8" ht="15" x14ac:dyDescent="0.2">
      <c r="A1" s="105" t="s">
        <v>206</v>
      </c>
      <c r="B1" s="105" t="s">
        <v>207</v>
      </c>
      <c r="C1" s="105" t="s">
        <v>208</v>
      </c>
      <c r="D1" s="106" t="s">
        <v>209</v>
      </c>
    </row>
    <row r="2" spans="1:8" x14ac:dyDescent="0.2">
      <c r="A2" s="107" t="s">
        <v>279</v>
      </c>
      <c r="B2" s="108" t="s">
        <v>280</v>
      </c>
      <c r="C2" s="109" t="s">
        <v>281</v>
      </c>
      <c r="D2" s="110" t="s">
        <v>282</v>
      </c>
      <c r="F2" s="18" t="s">
        <v>371</v>
      </c>
      <c r="G2" s="142" t="s">
        <v>100</v>
      </c>
      <c r="H2" s="103" t="s">
        <v>373</v>
      </c>
    </row>
    <row r="3" spans="1:8" x14ac:dyDescent="0.2">
      <c r="A3" s="107" t="s">
        <v>283</v>
      </c>
      <c r="B3" s="111" t="s">
        <v>284</v>
      </c>
      <c r="C3" s="112" t="s">
        <v>285</v>
      </c>
      <c r="D3" s="113" t="s">
        <v>286</v>
      </c>
      <c r="F3" s="18" t="s">
        <v>2</v>
      </c>
      <c r="G3" s="138" t="s">
        <v>482</v>
      </c>
      <c r="H3" s="103" t="s">
        <v>374</v>
      </c>
    </row>
    <row r="4" spans="1:8" x14ac:dyDescent="0.2">
      <c r="A4" s="107" t="s">
        <v>287</v>
      </c>
      <c r="B4" s="111" t="s">
        <v>288</v>
      </c>
      <c r="C4" s="112" t="s">
        <v>289</v>
      </c>
      <c r="D4" s="113" t="s">
        <v>290</v>
      </c>
      <c r="F4" s="18" t="s">
        <v>3</v>
      </c>
      <c r="G4" s="138" t="s">
        <v>483</v>
      </c>
      <c r="H4" s="103" t="s">
        <v>375</v>
      </c>
    </row>
    <row r="5" spans="1:8" x14ac:dyDescent="0.2">
      <c r="A5" s="107" t="s">
        <v>291</v>
      </c>
      <c r="B5" s="108" t="s">
        <v>292</v>
      </c>
      <c r="C5" s="114" t="s">
        <v>293</v>
      </c>
      <c r="D5" s="115" t="s">
        <v>294</v>
      </c>
      <c r="F5" s="18" t="s">
        <v>4</v>
      </c>
      <c r="G5" s="138" t="s">
        <v>484</v>
      </c>
      <c r="H5" s="103" t="s">
        <v>376</v>
      </c>
    </row>
    <row r="6" spans="1:8" x14ac:dyDescent="0.2">
      <c r="A6" s="107" t="s">
        <v>295</v>
      </c>
      <c r="B6" s="104" t="s">
        <v>296</v>
      </c>
      <c r="C6" s="116" t="s">
        <v>297</v>
      </c>
      <c r="D6" s="117" t="s">
        <v>398</v>
      </c>
      <c r="F6" s="18" t="s">
        <v>5</v>
      </c>
      <c r="G6" s="138" t="s">
        <v>485</v>
      </c>
      <c r="H6" s="103" t="s">
        <v>376</v>
      </c>
    </row>
    <row r="7" spans="1:8" x14ac:dyDescent="0.2">
      <c r="A7" s="107" t="s">
        <v>298</v>
      </c>
      <c r="B7" s="118" t="s">
        <v>299</v>
      </c>
      <c r="C7" s="114" t="s">
        <v>300</v>
      </c>
      <c r="D7" s="115" t="s">
        <v>301</v>
      </c>
      <c r="F7" s="18" t="s">
        <v>6</v>
      </c>
      <c r="G7" s="138" t="s">
        <v>486</v>
      </c>
      <c r="H7" s="103" t="s">
        <v>376</v>
      </c>
    </row>
    <row r="8" spans="1:8" x14ac:dyDescent="0.2">
      <c r="A8" s="107" t="s">
        <v>302</v>
      </c>
      <c r="B8" s="118" t="s">
        <v>303</v>
      </c>
      <c r="C8" s="114" t="s">
        <v>304</v>
      </c>
      <c r="D8" s="115" t="s">
        <v>305</v>
      </c>
      <c r="F8" s="18" t="s">
        <v>7</v>
      </c>
      <c r="G8" s="138" t="s">
        <v>487</v>
      </c>
      <c r="H8" s="104" t="s">
        <v>399</v>
      </c>
    </row>
    <row r="9" spans="1:8" x14ac:dyDescent="0.2">
      <c r="A9" s="107" t="s">
        <v>306</v>
      </c>
      <c r="B9" s="118" t="s">
        <v>307</v>
      </c>
      <c r="C9" s="119" t="s">
        <v>308</v>
      </c>
      <c r="D9" s="120" t="s">
        <v>309</v>
      </c>
      <c r="F9" s="18" t="s">
        <v>8</v>
      </c>
      <c r="G9" s="138" t="s">
        <v>488</v>
      </c>
      <c r="H9" s="104" t="s">
        <v>399</v>
      </c>
    </row>
    <row r="10" spans="1:8" x14ac:dyDescent="0.2">
      <c r="A10" s="107" t="s">
        <v>310</v>
      </c>
      <c r="B10" s="118" t="s">
        <v>311</v>
      </c>
      <c r="C10" s="114" t="s">
        <v>312</v>
      </c>
      <c r="D10" s="115" t="s">
        <v>313</v>
      </c>
      <c r="F10" s="18" t="s">
        <v>9</v>
      </c>
      <c r="G10" s="138" t="s">
        <v>490</v>
      </c>
      <c r="H10" s="103" t="s">
        <v>377</v>
      </c>
    </row>
    <row r="11" spans="1:8" x14ac:dyDescent="0.2">
      <c r="A11" s="107" t="s">
        <v>314</v>
      </c>
      <c r="B11" s="112" t="s">
        <v>315</v>
      </c>
      <c r="C11" s="112" t="s">
        <v>316</v>
      </c>
      <c r="D11" s="113" t="s">
        <v>317</v>
      </c>
      <c r="F11" s="18" t="s">
        <v>10</v>
      </c>
      <c r="G11" s="138" t="s">
        <v>491</v>
      </c>
      <c r="H11" s="103" t="s">
        <v>377</v>
      </c>
    </row>
    <row r="12" spans="1:8" x14ac:dyDescent="0.2">
      <c r="A12" s="107" t="s">
        <v>318</v>
      </c>
      <c r="B12" s="118" t="s">
        <v>319</v>
      </c>
      <c r="C12" s="121" t="s">
        <v>320</v>
      </c>
      <c r="D12" s="122" t="s">
        <v>321</v>
      </c>
      <c r="F12" s="18" t="s">
        <v>11</v>
      </c>
      <c r="G12" s="138" t="s">
        <v>492</v>
      </c>
      <c r="H12" s="103" t="s">
        <v>377</v>
      </c>
    </row>
    <row r="13" spans="1:8" x14ac:dyDescent="0.2">
      <c r="A13" s="107" t="s">
        <v>322</v>
      </c>
      <c r="B13" s="123" t="s">
        <v>323</v>
      </c>
      <c r="C13" s="116" t="s">
        <v>324</v>
      </c>
      <c r="D13" s="117" t="s">
        <v>22</v>
      </c>
      <c r="F13" s="18" t="s">
        <v>12</v>
      </c>
      <c r="G13" s="138" t="s">
        <v>493</v>
      </c>
      <c r="H13" s="103" t="s">
        <v>377</v>
      </c>
    </row>
    <row r="14" spans="1:8" x14ac:dyDescent="0.2">
      <c r="A14" s="107" t="s">
        <v>325</v>
      </c>
      <c r="B14" s="118" t="s">
        <v>326</v>
      </c>
      <c r="C14" s="116" t="s">
        <v>327</v>
      </c>
      <c r="D14" s="117" t="s">
        <v>24</v>
      </c>
      <c r="F14" s="18" t="s">
        <v>13</v>
      </c>
      <c r="G14" s="138" t="s">
        <v>494</v>
      </c>
      <c r="H14" s="103" t="s">
        <v>378</v>
      </c>
    </row>
    <row r="15" spans="1:8" x14ac:dyDescent="0.2">
      <c r="A15" s="107" t="s">
        <v>328</v>
      </c>
      <c r="B15" s="118" t="s">
        <v>329</v>
      </c>
      <c r="C15" s="119" t="s">
        <v>330</v>
      </c>
      <c r="D15" s="120" t="s">
        <v>331</v>
      </c>
      <c r="F15" s="18" t="s">
        <v>14</v>
      </c>
      <c r="G15" s="138" t="s">
        <v>495</v>
      </c>
      <c r="H15" s="103" t="s">
        <v>378</v>
      </c>
    </row>
    <row r="16" spans="1:8" x14ac:dyDescent="0.2">
      <c r="A16" s="107" t="s">
        <v>332</v>
      </c>
      <c r="B16" s="118" t="s">
        <v>333</v>
      </c>
      <c r="C16" s="124" t="s">
        <v>334</v>
      </c>
      <c r="D16" s="125" t="s">
        <v>335</v>
      </c>
      <c r="F16" s="18" t="s">
        <v>15</v>
      </c>
      <c r="G16" s="138" t="s">
        <v>496</v>
      </c>
      <c r="H16" s="103" t="s">
        <v>378</v>
      </c>
    </row>
    <row r="17" spans="1:8" x14ac:dyDescent="0.2">
      <c r="A17" s="107" t="s">
        <v>336</v>
      </c>
      <c r="B17" s="118" t="s">
        <v>337</v>
      </c>
      <c r="C17" s="116" t="s">
        <v>338</v>
      </c>
      <c r="D17" s="117" t="s">
        <v>339</v>
      </c>
      <c r="F17" s="18" t="s">
        <v>16</v>
      </c>
      <c r="G17" s="138" t="s">
        <v>497</v>
      </c>
      <c r="H17" s="103" t="s">
        <v>379</v>
      </c>
    </row>
    <row r="18" spans="1:8" x14ac:dyDescent="0.2">
      <c r="A18" s="107" t="s">
        <v>340</v>
      </c>
      <c r="B18" s="118" t="s">
        <v>341</v>
      </c>
      <c r="C18" s="116" t="s">
        <v>342</v>
      </c>
      <c r="D18" s="117" t="s">
        <v>343</v>
      </c>
      <c r="F18" s="18" t="s">
        <v>17</v>
      </c>
      <c r="G18" s="138" t="s">
        <v>498</v>
      </c>
      <c r="H18" s="103" t="s">
        <v>379</v>
      </c>
    </row>
    <row r="19" spans="1:8" x14ac:dyDescent="0.2">
      <c r="A19" s="107" t="s">
        <v>344</v>
      </c>
      <c r="B19" s="118" t="s">
        <v>345</v>
      </c>
      <c r="C19" s="109" t="s">
        <v>346</v>
      </c>
      <c r="D19" s="110" t="s">
        <v>347</v>
      </c>
      <c r="F19" s="18" t="s">
        <v>18</v>
      </c>
      <c r="G19" s="138" t="s">
        <v>499</v>
      </c>
      <c r="H19" s="103" t="s">
        <v>380</v>
      </c>
    </row>
    <row r="20" spans="1:8" x14ac:dyDescent="0.2">
      <c r="A20" s="107" t="s">
        <v>348</v>
      </c>
      <c r="B20" s="118" t="s">
        <v>349</v>
      </c>
      <c r="C20" s="119" t="s">
        <v>350</v>
      </c>
      <c r="D20" s="120" t="s">
        <v>351</v>
      </c>
      <c r="F20" s="18" t="s">
        <v>19</v>
      </c>
      <c r="G20" s="138" t="s">
        <v>500</v>
      </c>
      <c r="H20" s="103" t="s">
        <v>380</v>
      </c>
    </row>
    <row r="21" spans="1:8" x14ac:dyDescent="0.2">
      <c r="A21" s="107" t="s">
        <v>352</v>
      </c>
      <c r="B21" s="118" t="s">
        <v>353</v>
      </c>
      <c r="C21" s="119" t="s">
        <v>354</v>
      </c>
      <c r="D21" s="120" t="s">
        <v>355</v>
      </c>
      <c r="F21" s="18" t="s">
        <v>20</v>
      </c>
      <c r="G21" s="138" t="s">
        <v>501</v>
      </c>
      <c r="H21" s="103" t="s">
        <v>380</v>
      </c>
    </row>
    <row r="22" spans="1:8" x14ac:dyDescent="0.2">
      <c r="A22" s="107" t="s">
        <v>356</v>
      </c>
      <c r="B22" s="118" t="s">
        <v>357</v>
      </c>
      <c r="C22" s="109" t="s">
        <v>358</v>
      </c>
      <c r="D22" s="110" t="s">
        <v>359</v>
      </c>
      <c r="F22" s="18" t="s">
        <v>21</v>
      </c>
      <c r="G22" s="138" t="s">
        <v>502</v>
      </c>
      <c r="H22" s="103" t="s">
        <v>381</v>
      </c>
    </row>
    <row r="23" spans="1:8" x14ac:dyDescent="0.2">
      <c r="A23" s="107" t="s">
        <v>360</v>
      </c>
      <c r="B23" s="118" t="s">
        <v>361</v>
      </c>
      <c r="C23" s="116" t="s">
        <v>362</v>
      </c>
      <c r="D23" s="117" t="s">
        <v>31</v>
      </c>
      <c r="F23" s="18" t="s">
        <v>1</v>
      </c>
      <c r="G23" s="138" t="s">
        <v>503</v>
      </c>
      <c r="H23" s="103" t="s">
        <v>382</v>
      </c>
    </row>
    <row r="24" spans="1:8" x14ac:dyDescent="0.2">
      <c r="A24" s="107" t="s">
        <v>363</v>
      </c>
      <c r="B24" s="118" t="s">
        <v>364</v>
      </c>
      <c r="C24" s="116" t="s">
        <v>365</v>
      </c>
      <c r="D24" s="117" t="s">
        <v>366</v>
      </c>
      <c r="F24" s="18" t="s">
        <v>22</v>
      </c>
      <c r="G24" s="138" t="s">
        <v>504</v>
      </c>
    </row>
    <row r="25" spans="1:8" x14ac:dyDescent="0.2">
      <c r="A25" s="107" t="s">
        <v>367</v>
      </c>
      <c r="B25" s="118" t="s">
        <v>368</v>
      </c>
      <c r="C25" s="114" t="s">
        <v>369</v>
      </c>
      <c r="D25" s="115" t="s">
        <v>370</v>
      </c>
      <c r="F25" s="18" t="s">
        <v>23</v>
      </c>
      <c r="G25" s="138" t="s">
        <v>505</v>
      </c>
      <c r="H25" s="103" t="s">
        <v>382</v>
      </c>
    </row>
    <row r="26" spans="1:8" x14ac:dyDescent="0.2">
      <c r="A26" s="107" t="s">
        <v>210</v>
      </c>
      <c r="B26" s="126" t="s">
        <v>211</v>
      </c>
      <c r="C26" s="112" t="s">
        <v>212</v>
      </c>
      <c r="D26" s="113" t="s">
        <v>213</v>
      </c>
      <c r="F26" s="18" t="s">
        <v>24</v>
      </c>
      <c r="G26" s="138" t="s">
        <v>506</v>
      </c>
      <c r="H26" s="103" t="s">
        <v>383</v>
      </c>
    </row>
    <row r="27" spans="1:8" x14ac:dyDescent="0.2">
      <c r="A27" s="107" t="s">
        <v>214</v>
      </c>
      <c r="B27" s="111" t="s">
        <v>215</v>
      </c>
      <c r="C27" s="112" t="s">
        <v>216</v>
      </c>
      <c r="D27" s="113" t="s">
        <v>217</v>
      </c>
      <c r="F27" s="18" t="s">
        <v>25</v>
      </c>
      <c r="G27" s="138" t="s">
        <v>507</v>
      </c>
      <c r="H27" s="103" t="s">
        <v>384</v>
      </c>
    </row>
    <row r="28" spans="1:8" x14ac:dyDescent="0.2">
      <c r="A28" s="107" t="s">
        <v>218</v>
      </c>
      <c r="B28" s="108" t="s">
        <v>219</v>
      </c>
      <c r="C28" s="119" t="s">
        <v>220</v>
      </c>
      <c r="D28" s="120" t="s">
        <v>584</v>
      </c>
      <c r="F28" s="18" t="s">
        <v>26</v>
      </c>
      <c r="G28" s="138" t="s">
        <v>508</v>
      </c>
      <c r="H28" s="103" t="s">
        <v>386</v>
      </c>
    </row>
    <row r="29" spans="1:8" x14ac:dyDescent="0.2">
      <c r="A29" s="107" t="s">
        <v>221</v>
      </c>
      <c r="B29" s="118" t="s">
        <v>222</v>
      </c>
      <c r="C29" s="109" t="s">
        <v>222</v>
      </c>
      <c r="D29" s="110" t="s">
        <v>223</v>
      </c>
      <c r="F29" s="18" t="s">
        <v>27</v>
      </c>
      <c r="G29" s="138" t="s">
        <v>509</v>
      </c>
      <c r="H29" s="103" t="s">
        <v>387</v>
      </c>
    </row>
    <row r="30" spans="1:8" x14ac:dyDescent="0.2">
      <c r="A30" s="107" t="s">
        <v>224</v>
      </c>
      <c r="B30" s="109" t="s">
        <v>225</v>
      </c>
      <c r="C30" s="109" t="s">
        <v>226</v>
      </c>
      <c r="D30" s="110" t="s">
        <v>227</v>
      </c>
      <c r="F30" s="18" t="s">
        <v>28</v>
      </c>
      <c r="G30" s="138" t="s">
        <v>510</v>
      </c>
      <c r="H30" s="103" t="s">
        <v>388</v>
      </c>
    </row>
    <row r="31" spans="1:8" x14ac:dyDescent="0.2">
      <c r="A31" s="107" t="s">
        <v>228</v>
      </c>
      <c r="B31" s="109" t="s">
        <v>229</v>
      </c>
      <c r="C31" s="109" t="s">
        <v>230</v>
      </c>
      <c r="D31" s="110" t="s">
        <v>231</v>
      </c>
      <c r="F31" s="18" t="s">
        <v>29</v>
      </c>
      <c r="G31" s="138" t="s">
        <v>511</v>
      </c>
      <c r="H31" s="103" t="s">
        <v>394</v>
      </c>
    </row>
    <row r="32" spans="1:8" x14ac:dyDescent="0.2">
      <c r="A32" s="107" t="s">
        <v>232</v>
      </c>
      <c r="B32" s="109" t="s">
        <v>233</v>
      </c>
      <c r="C32" s="109" t="s">
        <v>234</v>
      </c>
      <c r="D32" s="110" t="s">
        <v>235</v>
      </c>
      <c r="F32" s="18" t="s">
        <v>30</v>
      </c>
      <c r="G32" s="138" t="s">
        <v>512</v>
      </c>
      <c r="H32" s="103" t="s">
        <v>385</v>
      </c>
    </row>
    <row r="33" spans="1:8" x14ac:dyDescent="0.2">
      <c r="A33" s="107" t="s">
        <v>236</v>
      </c>
      <c r="B33" s="109" t="s">
        <v>237</v>
      </c>
      <c r="C33" s="109" t="s">
        <v>238</v>
      </c>
      <c r="D33" s="110" t="s">
        <v>239</v>
      </c>
      <c r="F33" s="18" t="s">
        <v>31</v>
      </c>
      <c r="G33" s="138" t="s">
        <v>513</v>
      </c>
      <c r="H33" s="103" t="s">
        <v>392</v>
      </c>
    </row>
    <row r="34" spans="1:8" x14ac:dyDescent="0.2">
      <c r="A34" s="107" t="s">
        <v>240</v>
      </c>
      <c r="B34" s="109" t="s">
        <v>241</v>
      </c>
      <c r="C34" s="124" t="s">
        <v>242</v>
      </c>
      <c r="D34" s="125" t="s">
        <v>243</v>
      </c>
      <c r="F34" s="18" t="s">
        <v>32</v>
      </c>
      <c r="G34" s="138" t="s">
        <v>514</v>
      </c>
      <c r="H34" s="103" t="s">
        <v>393</v>
      </c>
    </row>
    <row r="35" spans="1:8" x14ac:dyDescent="0.2">
      <c r="A35" s="107" t="s">
        <v>244</v>
      </c>
      <c r="B35" s="109" t="s">
        <v>245</v>
      </c>
      <c r="C35" s="124" t="s">
        <v>246</v>
      </c>
      <c r="D35" s="125" t="s">
        <v>247</v>
      </c>
      <c r="F35" s="18" t="s">
        <v>33</v>
      </c>
      <c r="G35" s="138" t="s">
        <v>515</v>
      </c>
      <c r="H35" s="103" t="s">
        <v>390</v>
      </c>
    </row>
    <row r="36" spans="1:8" x14ac:dyDescent="0.2">
      <c r="A36" s="107" t="s">
        <v>248</v>
      </c>
      <c r="B36" s="109" t="s">
        <v>249</v>
      </c>
      <c r="C36" s="104" t="s">
        <v>250</v>
      </c>
      <c r="D36" s="110" t="s">
        <v>251</v>
      </c>
      <c r="F36" s="18" t="s">
        <v>34</v>
      </c>
      <c r="G36" s="138" t="s">
        <v>516</v>
      </c>
      <c r="H36" s="103" t="s">
        <v>389</v>
      </c>
    </row>
    <row r="37" spans="1:8" x14ac:dyDescent="0.2">
      <c r="A37" s="107" t="s">
        <v>252</v>
      </c>
      <c r="B37" s="109" t="s">
        <v>253</v>
      </c>
      <c r="C37" s="104" t="s">
        <v>254</v>
      </c>
      <c r="D37" s="110" t="s">
        <v>255</v>
      </c>
      <c r="F37" s="18" t="s">
        <v>35</v>
      </c>
      <c r="G37" s="138" t="s">
        <v>517</v>
      </c>
      <c r="H37" s="103" t="s">
        <v>389</v>
      </c>
    </row>
    <row r="38" spans="1:8" x14ac:dyDescent="0.2">
      <c r="A38" s="107" t="s">
        <v>256</v>
      </c>
      <c r="B38" s="109" t="s">
        <v>257</v>
      </c>
      <c r="C38" s="124" t="s">
        <v>258</v>
      </c>
      <c r="D38" s="125" t="s">
        <v>259</v>
      </c>
      <c r="F38" s="18" t="s">
        <v>36</v>
      </c>
      <c r="G38" s="138" t="s">
        <v>518</v>
      </c>
      <c r="H38" s="103" t="s">
        <v>391</v>
      </c>
    </row>
    <row r="39" spans="1:8" x14ac:dyDescent="0.2">
      <c r="A39" s="107" t="s">
        <v>260</v>
      </c>
      <c r="B39" s="127" t="s">
        <v>261</v>
      </c>
      <c r="C39" s="124" t="s">
        <v>262</v>
      </c>
      <c r="D39" s="125" t="s">
        <v>263</v>
      </c>
      <c r="F39" s="18" t="s">
        <v>37</v>
      </c>
      <c r="G39" s="138" t="s">
        <v>519</v>
      </c>
      <c r="H39" s="103" t="s">
        <v>396</v>
      </c>
    </row>
    <row r="40" spans="1:8" x14ac:dyDescent="0.2">
      <c r="A40" s="107" t="s">
        <v>264</v>
      </c>
      <c r="B40" s="127" t="s">
        <v>265</v>
      </c>
      <c r="C40" s="127" t="s">
        <v>265</v>
      </c>
      <c r="D40" s="128" t="s">
        <v>266</v>
      </c>
      <c r="F40" s="18" t="s">
        <v>38</v>
      </c>
      <c r="G40" s="138" t="s">
        <v>520</v>
      </c>
      <c r="H40" s="103" t="s">
        <v>391</v>
      </c>
    </row>
    <row r="41" spans="1:8" x14ac:dyDescent="0.2">
      <c r="A41" s="107" t="s">
        <v>267</v>
      </c>
      <c r="B41" s="109" t="s">
        <v>268</v>
      </c>
      <c r="C41" s="109" t="s">
        <v>269</v>
      </c>
      <c r="D41" s="110" t="s">
        <v>270</v>
      </c>
      <c r="F41" s="18" t="s">
        <v>39</v>
      </c>
      <c r="G41" s="138" t="s">
        <v>522</v>
      </c>
    </row>
    <row r="42" spans="1:8" x14ac:dyDescent="0.2">
      <c r="A42" s="107" t="s">
        <v>271</v>
      </c>
      <c r="B42" s="109" t="s">
        <v>272</v>
      </c>
      <c r="C42" s="109" t="s">
        <v>273</v>
      </c>
      <c r="D42" s="110" t="s">
        <v>274</v>
      </c>
      <c r="F42" s="18" t="s">
        <v>40</v>
      </c>
      <c r="G42" s="138" t="s">
        <v>523</v>
      </c>
      <c r="H42" s="103" t="s">
        <v>395</v>
      </c>
    </row>
    <row r="43" spans="1:8" x14ac:dyDescent="0.2">
      <c r="A43" s="107" t="s">
        <v>275</v>
      </c>
      <c r="B43" s="127" t="s">
        <v>276</v>
      </c>
      <c r="C43" s="124" t="s">
        <v>277</v>
      </c>
      <c r="D43" s="125" t="s">
        <v>278</v>
      </c>
      <c r="F43" s="18" t="s">
        <v>41</v>
      </c>
      <c r="G43" s="139" t="s">
        <v>524</v>
      </c>
      <c r="H43" s="103" t="s">
        <v>396</v>
      </c>
    </row>
    <row r="44" spans="1:8" x14ac:dyDescent="0.2">
      <c r="F44" s="18" t="s">
        <v>372</v>
      </c>
      <c r="G44" s="142" t="s">
        <v>103</v>
      </c>
      <c r="H44" s="103" t="s">
        <v>397</v>
      </c>
    </row>
  </sheetData>
  <autoFilter ref="A1:D43" xr:uid="{6BA2CB74-2775-4120-BD75-DC33BC0F6FAF}">
    <sortState xmlns:xlrd2="http://schemas.microsoft.com/office/spreadsheetml/2017/richdata2" ref="A2:D43">
      <sortCondition ref="A1:A43"/>
    </sortState>
  </autoFilter>
  <phoneticPr fontId="3"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D2C4F-6BD6-469F-8FD8-495B8C6363BC}">
  <sheetPr codeName="Sheet19"/>
  <dimension ref="A1:D35"/>
  <sheetViews>
    <sheetView workbookViewId="0">
      <selection activeCell="H16" sqref="H16"/>
    </sheetView>
  </sheetViews>
  <sheetFormatPr defaultRowHeight="14.25" x14ac:dyDescent="0.2"/>
  <cols>
    <col min="1" max="1" width="23" bestFit="1" customWidth="1"/>
    <col min="2" max="2" width="13" bestFit="1" customWidth="1"/>
    <col min="3" max="3" width="20.25" bestFit="1" customWidth="1"/>
    <col min="4" max="4" width="23.625" bestFit="1" customWidth="1"/>
  </cols>
  <sheetData>
    <row r="1" spans="1:4" ht="15.75" thickBot="1" x14ac:dyDescent="0.25">
      <c r="A1" s="255" t="s">
        <v>401</v>
      </c>
      <c r="B1" s="256"/>
      <c r="C1" s="184" t="s">
        <v>400</v>
      </c>
      <c r="D1" s="184" t="s">
        <v>573</v>
      </c>
    </row>
    <row r="2" spans="1:4" ht="16.5" thickTop="1" thickBot="1" x14ac:dyDescent="0.3">
      <c r="A2" s="129" t="s">
        <v>403</v>
      </c>
      <c r="B2" s="130" t="s">
        <v>404</v>
      </c>
      <c r="C2" s="181" t="s">
        <v>402</v>
      </c>
      <c r="D2" s="181" t="s">
        <v>402</v>
      </c>
    </row>
    <row r="3" spans="1:4" ht="15.75" thickBot="1" x14ac:dyDescent="0.3">
      <c r="A3" s="131" t="s">
        <v>406</v>
      </c>
      <c r="B3" s="132" t="s">
        <v>407</v>
      </c>
      <c r="C3" s="182" t="s">
        <v>405</v>
      </c>
      <c r="D3" s="182" t="s">
        <v>405</v>
      </c>
    </row>
    <row r="4" spans="1:4" ht="15.75" thickBot="1" x14ac:dyDescent="0.3">
      <c r="A4" s="133" t="s">
        <v>408</v>
      </c>
      <c r="B4" s="134" t="s">
        <v>409</v>
      </c>
      <c r="C4" s="182" t="s">
        <v>565</v>
      </c>
      <c r="D4" s="182" t="s">
        <v>565</v>
      </c>
    </row>
    <row r="5" spans="1:4" ht="15.75" thickBot="1" x14ac:dyDescent="0.3">
      <c r="A5" s="131" t="s">
        <v>410</v>
      </c>
      <c r="B5" s="132" t="s">
        <v>411</v>
      </c>
      <c r="C5" s="182" t="s">
        <v>565</v>
      </c>
      <c r="D5" s="182" t="s">
        <v>565</v>
      </c>
    </row>
    <row r="6" spans="1:4" ht="15.75" thickBot="1" x14ac:dyDescent="0.3">
      <c r="A6" s="133" t="s">
        <v>412</v>
      </c>
      <c r="B6" s="134" t="s">
        <v>413</v>
      </c>
      <c r="C6" s="182" t="s">
        <v>565</v>
      </c>
      <c r="D6" s="182" t="s">
        <v>565</v>
      </c>
    </row>
    <row r="7" spans="1:4" ht="15.75" thickBot="1" x14ac:dyDescent="0.3">
      <c r="A7" s="131" t="s">
        <v>415</v>
      </c>
      <c r="B7" s="132" t="s">
        <v>416</v>
      </c>
      <c r="C7" s="182" t="s">
        <v>414</v>
      </c>
      <c r="D7" s="182" t="s">
        <v>414</v>
      </c>
    </row>
    <row r="8" spans="1:4" ht="15.75" thickBot="1" x14ac:dyDescent="0.3">
      <c r="A8" s="133" t="s">
        <v>418</v>
      </c>
      <c r="B8" s="134" t="s">
        <v>419</v>
      </c>
      <c r="C8" s="182" t="s">
        <v>417</v>
      </c>
      <c r="D8" s="182" t="s">
        <v>417</v>
      </c>
    </row>
    <row r="9" spans="1:4" ht="15.75" thickBot="1" x14ac:dyDescent="0.3">
      <c r="A9" s="131" t="s">
        <v>420</v>
      </c>
      <c r="B9" s="132" t="s">
        <v>421</v>
      </c>
      <c r="C9" s="182" t="s">
        <v>417</v>
      </c>
      <c r="D9" s="182" t="s">
        <v>417</v>
      </c>
    </row>
    <row r="10" spans="1:4" ht="15.75" thickBot="1" x14ac:dyDescent="0.3">
      <c r="A10" s="133" t="s">
        <v>422</v>
      </c>
      <c r="B10" s="134" t="s">
        <v>423</v>
      </c>
      <c r="C10" s="182" t="s">
        <v>417</v>
      </c>
      <c r="D10" s="182" t="s">
        <v>417</v>
      </c>
    </row>
    <row r="11" spans="1:4" ht="15.75" thickBot="1" x14ac:dyDescent="0.3">
      <c r="A11" s="131" t="s">
        <v>425</v>
      </c>
      <c r="B11" s="132" t="s">
        <v>426</v>
      </c>
      <c r="C11" s="182" t="s">
        <v>424</v>
      </c>
      <c r="D11" s="185" t="s">
        <v>432</v>
      </c>
    </row>
    <row r="12" spans="1:4" ht="15.75" thickBot="1" x14ac:dyDescent="0.3">
      <c r="A12" s="133" t="s">
        <v>428</v>
      </c>
      <c r="B12" s="134" t="s">
        <v>429</v>
      </c>
      <c r="C12" s="182" t="s">
        <v>427</v>
      </c>
      <c r="D12" s="185" t="s">
        <v>565</v>
      </c>
    </row>
    <row r="13" spans="1:4" ht="15.75" thickBot="1" x14ac:dyDescent="0.3">
      <c r="A13" s="131" t="s">
        <v>430</v>
      </c>
      <c r="B13" s="132" t="s">
        <v>431</v>
      </c>
      <c r="C13" s="182" t="s">
        <v>427</v>
      </c>
      <c r="D13" s="185" t="s">
        <v>565</v>
      </c>
    </row>
    <row r="14" spans="1:4" ht="15.75" thickBot="1" x14ac:dyDescent="0.3">
      <c r="A14" s="133" t="s">
        <v>433</v>
      </c>
      <c r="B14" s="134" t="s">
        <v>434</v>
      </c>
      <c r="C14" s="182" t="s">
        <v>432</v>
      </c>
      <c r="D14" s="182" t="s">
        <v>432</v>
      </c>
    </row>
    <row r="15" spans="1:4" ht="15.75" thickBot="1" x14ac:dyDescent="0.3">
      <c r="A15" s="131" t="s">
        <v>435</v>
      </c>
      <c r="B15" s="132" t="s">
        <v>436</v>
      </c>
      <c r="C15" s="182" t="s">
        <v>432</v>
      </c>
      <c r="D15" s="182" t="s">
        <v>432</v>
      </c>
    </row>
    <row r="16" spans="1:4" ht="15.75" thickBot="1" x14ac:dyDescent="0.3">
      <c r="A16" s="133" t="s">
        <v>437</v>
      </c>
      <c r="B16" s="134" t="s">
        <v>438</v>
      </c>
      <c r="C16" s="182" t="s">
        <v>432</v>
      </c>
      <c r="D16" s="185" t="s">
        <v>417</v>
      </c>
    </row>
    <row r="17" spans="1:4" ht="15.75" thickBot="1" x14ac:dyDescent="0.3">
      <c r="A17" s="131" t="s">
        <v>439</v>
      </c>
      <c r="B17" s="132" t="s">
        <v>440</v>
      </c>
      <c r="C17" s="182" t="s">
        <v>432</v>
      </c>
      <c r="D17" s="185" t="s">
        <v>417</v>
      </c>
    </row>
    <row r="18" spans="1:4" ht="15.75" thickBot="1" x14ac:dyDescent="0.3">
      <c r="A18" s="133" t="s">
        <v>442</v>
      </c>
      <c r="B18" s="134" t="s">
        <v>443</v>
      </c>
      <c r="C18" s="182" t="s">
        <v>441</v>
      </c>
      <c r="D18" s="185" t="s">
        <v>432</v>
      </c>
    </row>
    <row r="19" spans="1:4" ht="15.75" thickBot="1" x14ac:dyDescent="0.3">
      <c r="A19" s="131" t="s">
        <v>445</v>
      </c>
      <c r="B19" s="132" t="s">
        <v>446</v>
      </c>
      <c r="C19" s="182" t="s">
        <v>444</v>
      </c>
      <c r="D19" s="182" t="s">
        <v>444</v>
      </c>
    </row>
    <row r="20" spans="1:4" ht="16.5" thickTop="1" thickBot="1" x14ac:dyDescent="0.3">
      <c r="A20" s="129" t="s">
        <v>447</v>
      </c>
      <c r="B20" s="130" t="s">
        <v>448</v>
      </c>
      <c r="C20" s="181" t="s">
        <v>444</v>
      </c>
      <c r="D20" s="181" t="s">
        <v>444</v>
      </c>
    </row>
    <row r="21" spans="1:4" ht="15.75" thickBot="1" x14ac:dyDescent="0.3">
      <c r="A21" s="131" t="s">
        <v>449</v>
      </c>
      <c r="B21" s="132" t="s">
        <v>450</v>
      </c>
      <c r="C21" s="182" t="s">
        <v>444</v>
      </c>
      <c r="D21" s="182" t="s">
        <v>444</v>
      </c>
    </row>
    <row r="22" spans="1:4" ht="15.75" thickBot="1" x14ac:dyDescent="0.3">
      <c r="A22" s="133" t="s">
        <v>451</v>
      </c>
      <c r="B22" s="134" t="s">
        <v>452</v>
      </c>
      <c r="C22" s="182" t="s">
        <v>444</v>
      </c>
      <c r="D22" s="182" t="s">
        <v>444</v>
      </c>
    </row>
    <row r="23" spans="1:4" ht="15.75" thickBot="1" x14ac:dyDescent="0.3">
      <c r="A23" s="131" t="s">
        <v>453</v>
      </c>
      <c r="B23" s="132" t="s">
        <v>454</v>
      </c>
      <c r="C23" s="182" t="s">
        <v>444</v>
      </c>
      <c r="D23" s="182" t="s">
        <v>444</v>
      </c>
    </row>
    <row r="24" spans="1:4" ht="15.75" thickBot="1" x14ac:dyDescent="0.3">
      <c r="A24" s="133" t="s">
        <v>455</v>
      </c>
      <c r="B24" s="134" t="s">
        <v>456</v>
      </c>
      <c r="C24" s="182" t="s">
        <v>444</v>
      </c>
      <c r="D24" s="182" t="s">
        <v>444</v>
      </c>
    </row>
    <row r="25" spans="1:4" ht="15.75" thickBot="1" x14ac:dyDescent="0.3">
      <c r="A25" s="131" t="s">
        <v>457</v>
      </c>
      <c r="B25" s="132" t="s">
        <v>458</v>
      </c>
      <c r="C25" s="182" t="s">
        <v>444</v>
      </c>
      <c r="D25" s="185" t="s">
        <v>417</v>
      </c>
    </row>
    <row r="26" spans="1:4" ht="15.75" thickBot="1" x14ac:dyDescent="0.3">
      <c r="A26" s="133" t="s">
        <v>459</v>
      </c>
      <c r="B26" s="134" t="s">
        <v>460</v>
      </c>
      <c r="C26" s="182" t="s">
        <v>444</v>
      </c>
      <c r="D26" s="182" t="s">
        <v>444</v>
      </c>
    </row>
    <row r="27" spans="1:4" ht="15.75" thickBot="1" x14ac:dyDescent="0.3">
      <c r="A27" s="131" t="s">
        <v>461</v>
      </c>
      <c r="B27" s="132" t="s">
        <v>462</v>
      </c>
      <c r="C27" s="182" t="s">
        <v>444</v>
      </c>
      <c r="D27" s="182" t="s">
        <v>444</v>
      </c>
    </row>
    <row r="28" spans="1:4" ht="15.75" thickBot="1" x14ac:dyDescent="0.3">
      <c r="A28" s="133" t="s">
        <v>464</v>
      </c>
      <c r="B28" s="134" t="s">
        <v>465</v>
      </c>
      <c r="C28" s="182" t="s">
        <v>463</v>
      </c>
      <c r="D28" s="182" t="s">
        <v>463</v>
      </c>
    </row>
    <row r="29" spans="1:4" ht="15.75" thickBot="1" x14ac:dyDescent="0.3">
      <c r="A29" s="131" t="s">
        <v>466</v>
      </c>
      <c r="B29" s="132" t="s">
        <v>467</v>
      </c>
      <c r="C29" s="182" t="s">
        <v>463</v>
      </c>
      <c r="D29" s="182" t="s">
        <v>463</v>
      </c>
    </row>
    <row r="30" spans="1:4" ht="15.75" thickBot="1" x14ac:dyDescent="0.3">
      <c r="A30" s="135" t="s">
        <v>468</v>
      </c>
      <c r="B30" s="134" t="s">
        <v>469</v>
      </c>
      <c r="C30" s="182" t="s">
        <v>468</v>
      </c>
      <c r="D30" s="180" t="s">
        <v>574</v>
      </c>
    </row>
    <row r="31" spans="1:4" ht="15.75" thickBot="1" x14ac:dyDescent="0.3">
      <c r="A31" s="136" t="s">
        <v>470</v>
      </c>
      <c r="B31" s="132" t="s">
        <v>471</v>
      </c>
      <c r="C31" s="182" t="s">
        <v>470</v>
      </c>
      <c r="D31" s="180" t="s">
        <v>574</v>
      </c>
    </row>
    <row r="32" spans="1:4" ht="15.75" thickBot="1" x14ac:dyDescent="0.3">
      <c r="A32" s="135" t="s">
        <v>472</v>
      </c>
      <c r="B32" s="134" t="s">
        <v>473</v>
      </c>
      <c r="C32" s="182" t="s">
        <v>472</v>
      </c>
      <c r="D32" s="180" t="s">
        <v>574</v>
      </c>
    </row>
    <row r="33" spans="1:4" ht="15.75" thickBot="1" x14ac:dyDescent="0.3">
      <c r="A33" s="136" t="s">
        <v>474</v>
      </c>
      <c r="B33" s="132" t="s">
        <v>475</v>
      </c>
      <c r="C33" s="182" t="s">
        <v>474</v>
      </c>
      <c r="D33" s="180" t="s">
        <v>574</v>
      </c>
    </row>
    <row r="34" spans="1:4" ht="15.75" thickBot="1" x14ac:dyDescent="0.3">
      <c r="A34" s="133" t="s">
        <v>477</v>
      </c>
      <c r="B34" s="134" t="s">
        <v>478</v>
      </c>
      <c r="C34" s="182" t="s">
        <v>574</v>
      </c>
      <c r="D34" s="185" t="s">
        <v>565</v>
      </c>
    </row>
    <row r="35" spans="1:4" ht="15.75" thickBot="1" x14ac:dyDescent="0.25">
      <c r="A35" s="131" t="s">
        <v>476</v>
      </c>
      <c r="B35" s="132" t="s">
        <v>479</v>
      </c>
      <c r="C35" s="183" t="s">
        <v>574</v>
      </c>
      <c r="D35" s="186" t="s">
        <v>567</v>
      </c>
    </row>
  </sheetData>
  <mergeCells count="1">
    <mergeCell ref="A1:B1"/>
  </mergeCells>
  <phoneticPr fontId="3"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BB547-7712-411E-96D0-95D60E12D780}">
  <sheetPr codeName="Sheet20"/>
  <dimension ref="A1:J33"/>
  <sheetViews>
    <sheetView topLeftCell="A2" workbookViewId="0">
      <selection activeCell="C39" sqref="C39"/>
    </sheetView>
  </sheetViews>
  <sheetFormatPr defaultRowHeight="14.25" x14ac:dyDescent="0.2"/>
  <cols>
    <col min="1" max="1" width="13" bestFit="1" customWidth="1"/>
    <col min="2" max="2" width="11" bestFit="1" customWidth="1"/>
    <col min="3" max="3" width="15.125" bestFit="1" customWidth="1"/>
    <col min="4" max="4" width="13.875" bestFit="1" customWidth="1"/>
    <col min="5" max="5" width="13.875" customWidth="1"/>
    <col min="6" max="6" width="15.125" bestFit="1" customWidth="1"/>
    <col min="7" max="7" width="13" bestFit="1" customWidth="1"/>
    <col min="8" max="8" width="12.25" bestFit="1" customWidth="1"/>
    <col min="9" max="9" width="16.375" bestFit="1" customWidth="1"/>
    <col min="10" max="10" width="40.375" bestFit="1" customWidth="1"/>
  </cols>
  <sheetData>
    <row r="1" spans="1:10" x14ac:dyDescent="0.2">
      <c r="A1" s="154" t="s">
        <v>528</v>
      </c>
      <c r="B1" s="154" t="s">
        <v>529</v>
      </c>
      <c r="C1" s="154" t="s">
        <v>530</v>
      </c>
      <c r="D1" s="154" t="s">
        <v>531</v>
      </c>
      <c r="E1" s="154" t="s">
        <v>560</v>
      </c>
      <c r="F1" s="154" t="s">
        <v>532</v>
      </c>
      <c r="G1" s="154" t="s">
        <v>533</v>
      </c>
      <c r="H1" s="154" t="s">
        <v>534</v>
      </c>
      <c r="I1" s="154" t="s">
        <v>535</v>
      </c>
      <c r="J1" s="154" t="s">
        <v>536</v>
      </c>
    </row>
    <row r="2" spans="1:10" x14ac:dyDescent="0.2">
      <c r="A2" s="154"/>
      <c r="B2" s="154"/>
      <c r="C2" s="154" t="s">
        <v>537</v>
      </c>
      <c r="D2" s="154" t="s">
        <v>538</v>
      </c>
      <c r="E2" s="154" t="s">
        <v>561</v>
      </c>
      <c r="F2" s="154" t="s">
        <v>539</v>
      </c>
      <c r="G2" s="154" t="s">
        <v>540</v>
      </c>
      <c r="H2" s="154" t="s">
        <v>541</v>
      </c>
      <c r="I2" s="154" t="s">
        <v>542</v>
      </c>
      <c r="J2" s="154"/>
    </row>
    <row r="3" spans="1:10" x14ac:dyDescent="0.2">
      <c r="A3" s="155" t="s">
        <v>409</v>
      </c>
      <c r="B3" s="156" t="s">
        <v>543</v>
      </c>
      <c r="C3" s="156">
        <v>209.08</v>
      </c>
      <c r="D3" s="157">
        <v>0.71430000000000005</v>
      </c>
      <c r="E3" s="173">
        <f>C3*10^12/1055.05585</f>
        <v>198169604007.21915</v>
      </c>
      <c r="F3" s="158">
        <v>2.7489999999999997E-3</v>
      </c>
      <c r="G3" s="159">
        <v>0.94</v>
      </c>
      <c r="H3" s="160">
        <f t="shared" ref="H3:H29" si="0">C3*F3*G3*44/12</f>
        <v>1.9810093042666665</v>
      </c>
      <c r="I3" s="157">
        <f>H3/D3</f>
        <v>2.7733575588221564</v>
      </c>
      <c r="J3" s="161" t="s">
        <v>544</v>
      </c>
    </row>
    <row r="4" spans="1:10" x14ac:dyDescent="0.2">
      <c r="A4" s="155" t="s">
        <v>411</v>
      </c>
      <c r="B4" s="156" t="s">
        <v>543</v>
      </c>
      <c r="C4" s="156">
        <v>263.44</v>
      </c>
      <c r="D4" s="157">
        <v>0.9</v>
      </c>
      <c r="E4" s="173">
        <f t="shared" ref="E4:E33" si="1">C4*10^12/1055.05585</f>
        <v>249692942795.39801</v>
      </c>
      <c r="F4" s="158">
        <v>2.5399999999999997E-3</v>
      </c>
      <c r="G4" s="159">
        <v>0.93</v>
      </c>
      <c r="H4" s="160">
        <f t="shared" si="0"/>
        <v>2.2817592159999998</v>
      </c>
      <c r="I4" s="157">
        <f t="shared" ref="I4:I29" si="2">H4/D4</f>
        <v>2.5352880177777775</v>
      </c>
      <c r="J4" s="161" t="s">
        <v>544</v>
      </c>
    </row>
    <row r="5" spans="1:10" x14ac:dyDescent="0.2">
      <c r="A5" s="155" t="s">
        <v>431</v>
      </c>
      <c r="B5" s="156" t="s">
        <v>543</v>
      </c>
      <c r="C5" s="162">
        <v>83.63</v>
      </c>
      <c r="D5" s="163">
        <v>0.28570000000000001</v>
      </c>
      <c r="E5" s="173">
        <f t="shared" si="1"/>
        <v>79265945968.642319</v>
      </c>
      <c r="F5" s="164">
        <v>2.5400000000000002E-3</v>
      </c>
      <c r="G5" s="159">
        <v>0.9</v>
      </c>
      <c r="H5" s="160">
        <f t="shared" si="0"/>
        <v>0.70098665999999998</v>
      </c>
      <c r="I5" s="157">
        <f t="shared" si="2"/>
        <v>2.4535759887994399</v>
      </c>
      <c r="J5" s="161" t="s">
        <v>544</v>
      </c>
    </row>
    <row r="6" spans="1:10" x14ac:dyDescent="0.2">
      <c r="A6" s="155" t="s">
        <v>545</v>
      </c>
      <c r="B6" s="156" t="s">
        <v>546</v>
      </c>
      <c r="C6" s="156">
        <v>154.72999999999999</v>
      </c>
      <c r="D6" s="157">
        <f>C6/292.7</f>
        <v>0.5286299965835326</v>
      </c>
      <c r="E6" s="173">
        <f t="shared" si="1"/>
        <v>146655743390.26697</v>
      </c>
      <c r="F6" s="158">
        <v>2.66E-3</v>
      </c>
      <c r="G6" s="159">
        <v>0.9</v>
      </c>
      <c r="H6" s="160">
        <f t="shared" si="0"/>
        <v>1.3582199399999999</v>
      </c>
      <c r="I6" s="157">
        <f t="shared" si="2"/>
        <v>2.5693205999999997</v>
      </c>
      <c r="J6" s="161" t="s">
        <v>547</v>
      </c>
    </row>
    <row r="7" spans="1:10" x14ac:dyDescent="0.2">
      <c r="A7" s="155" t="s">
        <v>429</v>
      </c>
      <c r="B7" s="156" t="s">
        <v>546</v>
      </c>
      <c r="C7" s="156">
        <v>83.74</v>
      </c>
      <c r="D7" s="157">
        <f>C7/292.7</f>
        <v>0.28609497779296206</v>
      </c>
      <c r="E7" s="173">
        <f t="shared" si="1"/>
        <v>79370205852.135696</v>
      </c>
      <c r="F7" s="158">
        <v>2.7299999999999998E-3</v>
      </c>
      <c r="G7" s="159">
        <v>0.98</v>
      </c>
      <c r="H7" s="160">
        <f t="shared" si="0"/>
        <v>0.82147265199999986</v>
      </c>
      <c r="I7" s="157">
        <f t="shared" si="2"/>
        <v>2.8713284599999995</v>
      </c>
      <c r="J7" s="161" t="s">
        <v>548</v>
      </c>
    </row>
    <row r="8" spans="1:10" x14ac:dyDescent="0.2">
      <c r="A8" s="155" t="s">
        <v>478</v>
      </c>
      <c r="B8" s="156" t="s">
        <v>543</v>
      </c>
      <c r="C8" s="156">
        <v>284.35000000000002</v>
      </c>
      <c r="D8" s="157">
        <v>0.97140000000000004</v>
      </c>
      <c r="E8" s="173">
        <f t="shared" si="1"/>
        <v>269511798830.36523</v>
      </c>
      <c r="F8" s="158">
        <v>2.9399999999999999E-3</v>
      </c>
      <c r="G8" s="159">
        <v>0.93</v>
      </c>
      <c r="H8" s="160">
        <f t="shared" si="0"/>
        <v>2.8507224900000008</v>
      </c>
      <c r="I8" s="157">
        <f t="shared" si="2"/>
        <v>2.9346535824583082</v>
      </c>
      <c r="J8" s="161" t="s">
        <v>544</v>
      </c>
    </row>
    <row r="9" spans="1:10" x14ac:dyDescent="0.2">
      <c r="A9" s="155" t="s">
        <v>446</v>
      </c>
      <c r="B9" s="156" t="s">
        <v>549</v>
      </c>
      <c r="C9" s="156">
        <v>1735.35</v>
      </c>
      <c r="D9" s="157">
        <v>5.9284999999999997</v>
      </c>
      <c r="E9" s="173">
        <f t="shared" si="1"/>
        <v>1644794443820.2017</v>
      </c>
      <c r="F9" s="158">
        <v>1.3599999999999999E-3</v>
      </c>
      <c r="G9" s="159">
        <v>0.99</v>
      </c>
      <c r="H9" s="160">
        <f t="shared" si="0"/>
        <v>8.5670758799999991</v>
      </c>
      <c r="I9" s="157">
        <f t="shared" si="2"/>
        <v>1.4450663540524584</v>
      </c>
      <c r="J9" s="161" t="s">
        <v>544</v>
      </c>
    </row>
    <row r="10" spans="1:10" x14ac:dyDescent="0.2">
      <c r="A10" s="155" t="s">
        <v>448</v>
      </c>
      <c r="B10" s="156" t="s">
        <v>549</v>
      </c>
      <c r="C10" s="156">
        <v>376.3</v>
      </c>
      <c r="D10" s="157">
        <f>C10/292.7</f>
        <v>1.2856166723607791</v>
      </c>
      <c r="E10" s="173">
        <f t="shared" si="1"/>
        <v>356663583259.59711</v>
      </c>
      <c r="F10" s="158">
        <v>7.0800000000000004E-3</v>
      </c>
      <c r="G10" s="159">
        <v>0.99</v>
      </c>
      <c r="H10" s="160">
        <f t="shared" si="0"/>
        <v>9.671060520000001</v>
      </c>
      <c r="I10" s="157">
        <f t="shared" si="2"/>
        <v>7.5225070799999996</v>
      </c>
      <c r="J10" s="161" t="s">
        <v>547</v>
      </c>
    </row>
    <row r="11" spans="1:10" x14ac:dyDescent="0.2">
      <c r="A11" s="155" t="s">
        <v>450</v>
      </c>
      <c r="B11" s="156" t="s">
        <v>549</v>
      </c>
      <c r="C11" s="156">
        <v>794.5</v>
      </c>
      <c r="D11" s="157">
        <f>C11/292.7</f>
        <v>2.7143833276392213</v>
      </c>
      <c r="E11" s="173">
        <f t="shared" si="1"/>
        <v>753040703958.94214</v>
      </c>
      <c r="F11" s="158">
        <v>4.6899999999999997E-3</v>
      </c>
      <c r="G11" s="159">
        <v>0.99</v>
      </c>
      <c r="H11" s="160">
        <f t="shared" si="0"/>
        <v>13.526124149999999</v>
      </c>
      <c r="I11" s="157">
        <f t="shared" si="2"/>
        <v>4.9831296899999993</v>
      </c>
      <c r="J11" s="161" t="s">
        <v>547</v>
      </c>
    </row>
    <row r="12" spans="1:10" x14ac:dyDescent="0.2">
      <c r="A12" s="155" t="s">
        <v>452</v>
      </c>
      <c r="B12" s="156" t="s">
        <v>549</v>
      </c>
      <c r="C12" s="162">
        <v>522.70000000000005</v>
      </c>
      <c r="D12" s="163">
        <v>1.786</v>
      </c>
      <c r="E12" s="173">
        <f t="shared" si="1"/>
        <v>495424010018.04791</v>
      </c>
      <c r="F12" s="158">
        <v>1.2199999999999999E-3</v>
      </c>
      <c r="G12" s="159">
        <v>0.99</v>
      </c>
      <c r="H12" s="160">
        <f t="shared" si="0"/>
        <v>2.31482922</v>
      </c>
      <c r="I12" s="157">
        <f t="shared" si="2"/>
        <v>1.2960969876819708</v>
      </c>
      <c r="J12" s="161" t="s">
        <v>544</v>
      </c>
    </row>
    <row r="13" spans="1:10" x14ac:dyDescent="0.2">
      <c r="A13" s="155" t="s">
        <v>434</v>
      </c>
      <c r="B13" s="156" t="s">
        <v>543</v>
      </c>
      <c r="C13" s="156">
        <v>334.53</v>
      </c>
      <c r="D13" s="157">
        <f>C13/292.7</f>
        <v>1.1429108302015716</v>
      </c>
      <c r="E13" s="173">
        <f t="shared" si="1"/>
        <v>317073262045.79596</v>
      </c>
      <c r="F13" s="158">
        <v>2.5799999999999998E-3</v>
      </c>
      <c r="G13" s="159">
        <v>0.93</v>
      </c>
      <c r="H13" s="160">
        <f t="shared" si="0"/>
        <v>2.9431280339999994</v>
      </c>
      <c r="I13" s="157">
        <f t="shared" si="2"/>
        <v>2.5751160599999996</v>
      </c>
      <c r="J13" s="161" t="s">
        <v>547</v>
      </c>
    </row>
    <row r="14" spans="1:10" x14ac:dyDescent="0.2">
      <c r="A14" s="165" t="s">
        <v>404</v>
      </c>
      <c r="B14" s="156" t="s">
        <v>543</v>
      </c>
      <c r="C14" s="156">
        <v>418.16</v>
      </c>
      <c r="D14" s="157">
        <v>1.4286000000000001</v>
      </c>
      <c r="E14" s="173">
        <f t="shared" si="1"/>
        <v>396339208014.43829</v>
      </c>
      <c r="F14" s="158">
        <v>2.0100000000000001E-3</v>
      </c>
      <c r="G14" s="159">
        <v>0.98</v>
      </c>
      <c r="H14" s="160">
        <f t="shared" si="0"/>
        <v>3.0202024160000001</v>
      </c>
      <c r="I14" s="157">
        <f t="shared" si="2"/>
        <v>2.1140994092118155</v>
      </c>
      <c r="J14" s="161" t="s">
        <v>544</v>
      </c>
    </row>
    <row r="15" spans="1:10" x14ac:dyDescent="0.2">
      <c r="A15" s="165" t="s">
        <v>443</v>
      </c>
      <c r="B15" s="156" t="s">
        <v>543</v>
      </c>
      <c r="C15" s="156">
        <v>430.7</v>
      </c>
      <c r="D15" s="157">
        <v>1.4714</v>
      </c>
      <c r="E15" s="173">
        <f t="shared" si="1"/>
        <v>408224834732.68268</v>
      </c>
      <c r="F15" s="158">
        <v>1.89E-3</v>
      </c>
      <c r="G15" s="159">
        <v>0.98</v>
      </c>
      <c r="H15" s="160">
        <f t="shared" si="0"/>
        <v>2.9250559799999998</v>
      </c>
      <c r="I15" s="157">
        <f t="shared" si="2"/>
        <v>1.987940723120837</v>
      </c>
      <c r="J15" s="161" t="s">
        <v>544</v>
      </c>
    </row>
    <row r="16" spans="1:10" x14ac:dyDescent="0.2">
      <c r="A16" s="165" t="s">
        <v>426</v>
      </c>
      <c r="B16" s="156" t="s">
        <v>543</v>
      </c>
      <c r="C16" s="156">
        <v>430.7</v>
      </c>
      <c r="D16" s="157">
        <v>1.4714</v>
      </c>
      <c r="E16" s="173">
        <f t="shared" si="1"/>
        <v>408224834732.68268</v>
      </c>
      <c r="F16" s="158">
        <v>1.89E-3</v>
      </c>
      <c r="G16" s="159">
        <v>0.98</v>
      </c>
      <c r="H16" s="160">
        <f t="shared" si="0"/>
        <v>2.9250559799999998</v>
      </c>
      <c r="I16" s="157">
        <f t="shared" si="2"/>
        <v>1.987940723120837</v>
      </c>
      <c r="J16" s="161" t="s">
        <v>544</v>
      </c>
    </row>
    <row r="17" spans="1:10" x14ac:dyDescent="0.2">
      <c r="A17" s="165" t="s">
        <v>436</v>
      </c>
      <c r="B17" s="156" t="s">
        <v>543</v>
      </c>
      <c r="C17" s="156">
        <v>426.52</v>
      </c>
      <c r="D17" s="157">
        <v>1.4571000000000001</v>
      </c>
      <c r="E17" s="173">
        <f t="shared" si="1"/>
        <v>404262959159.93451</v>
      </c>
      <c r="F17" s="158">
        <v>2.0200000000000001E-3</v>
      </c>
      <c r="G17" s="159">
        <v>0.98</v>
      </c>
      <c r="H17" s="160">
        <f t="shared" si="0"/>
        <v>3.095909637333333</v>
      </c>
      <c r="I17" s="157">
        <f t="shared" si="2"/>
        <v>2.1247063601217024</v>
      </c>
      <c r="J17" s="161" t="s">
        <v>544</v>
      </c>
    </row>
    <row r="18" spans="1:10" x14ac:dyDescent="0.2">
      <c r="A18" s="165" t="s">
        <v>419</v>
      </c>
      <c r="B18" s="156" t="s">
        <v>543</v>
      </c>
      <c r="C18" s="156">
        <v>418.16</v>
      </c>
      <c r="D18" s="157">
        <v>1.4286000000000001</v>
      </c>
      <c r="E18" s="173">
        <f t="shared" si="1"/>
        <v>396339208014.43829</v>
      </c>
      <c r="F18" s="158">
        <v>2.1099999999999999E-3</v>
      </c>
      <c r="G18" s="159">
        <v>0.98</v>
      </c>
      <c r="H18" s="160">
        <f t="shared" si="0"/>
        <v>3.1704612426666667</v>
      </c>
      <c r="I18" s="157">
        <f t="shared" si="2"/>
        <v>2.2192784842969808</v>
      </c>
      <c r="J18" s="161" t="s">
        <v>544</v>
      </c>
    </row>
    <row r="19" spans="1:10" x14ac:dyDescent="0.2">
      <c r="A19" s="165" t="s">
        <v>454</v>
      </c>
      <c r="B19" s="156" t="s">
        <v>543</v>
      </c>
      <c r="C19" s="156">
        <v>439.07</v>
      </c>
      <c r="D19" s="157">
        <f t="shared" ref="D19:D24" si="3">C19/292.7</f>
        <v>1.5000683293474548</v>
      </c>
      <c r="E19" s="173">
        <f t="shared" si="1"/>
        <v>416158064049.40558</v>
      </c>
      <c r="F19" s="158">
        <v>2E-3</v>
      </c>
      <c r="G19" s="159">
        <v>0.98</v>
      </c>
      <c r="H19" s="160">
        <f t="shared" si="0"/>
        <v>3.1554497333333331</v>
      </c>
      <c r="I19" s="157">
        <f t="shared" si="2"/>
        <v>2.1035373333333331</v>
      </c>
      <c r="J19" s="161" t="s">
        <v>547</v>
      </c>
    </row>
    <row r="20" spans="1:10" x14ac:dyDescent="0.2">
      <c r="A20" s="165" t="s">
        <v>456</v>
      </c>
      <c r="B20" s="156" t="s">
        <v>543</v>
      </c>
      <c r="C20" s="156">
        <v>413.98</v>
      </c>
      <c r="D20" s="157">
        <f t="shared" si="3"/>
        <v>1.4143491629654938</v>
      </c>
      <c r="E20" s="173">
        <f t="shared" si="1"/>
        <v>392377332441.69019</v>
      </c>
      <c r="F20" s="158">
        <v>2E-3</v>
      </c>
      <c r="G20" s="159">
        <v>0.98</v>
      </c>
      <c r="H20" s="160">
        <f t="shared" si="0"/>
        <v>2.9751362666666665</v>
      </c>
      <c r="I20" s="157">
        <f t="shared" si="2"/>
        <v>2.1035373333333331</v>
      </c>
      <c r="J20" s="161" t="s">
        <v>550</v>
      </c>
    </row>
    <row r="21" spans="1:10" x14ac:dyDescent="0.2">
      <c r="A21" s="165" t="s">
        <v>458</v>
      </c>
      <c r="B21" s="156" t="s">
        <v>543</v>
      </c>
      <c r="C21" s="156">
        <v>399.25</v>
      </c>
      <c r="D21" s="157">
        <f t="shared" si="3"/>
        <v>1.3640245985650838</v>
      </c>
      <c r="E21" s="173">
        <f t="shared" si="1"/>
        <v>378415986224.80505</v>
      </c>
      <c r="F21" s="158">
        <v>2E-3</v>
      </c>
      <c r="G21" s="159">
        <v>0.98</v>
      </c>
      <c r="H21" s="160">
        <f t="shared" si="0"/>
        <v>2.8692766666666665</v>
      </c>
      <c r="I21" s="157">
        <f t="shared" si="2"/>
        <v>2.1035373333333331</v>
      </c>
      <c r="J21" s="161" t="s">
        <v>551</v>
      </c>
    </row>
    <row r="22" spans="1:10" x14ac:dyDescent="0.2">
      <c r="A22" s="165" t="s">
        <v>421</v>
      </c>
      <c r="B22" s="156" t="s">
        <v>543</v>
      </c>
      <c r="C22" s="156">
        <v>429.45</v>
      </c>
      <c r="D22" s="157">
        <f t="shared" si="3"/>
        <v>1.4672019132217287</v>
      </c>
      <c r="E22" s="173">
        <f t="shared" si="1"/>
        <v>407040063329.34888</v>
      </c>
      <c r="F22" s="158">
        <v>2E-3</v>
      </c>
      <c r="G22" s="159">
        <v>0.98</v>
      </c>
      <c r="H22" s="160">
        <f t="shared" si="0"/>
        <v>3.0863139999999998</v>
      </c>
      <c r="I22" s="157">
        <f t="shared" si="2"/>
        <v>2.1035373333333331</v>
      </c>
      <c r="J22" s="161" t="s">
        <v>552</v>
      </c>
    </row>
    <row r="23" spans="1:10" x14ac:dyDescent="0.2">
      <c r="A23" s="165" t="s">
        <v>438</v>
      </c>
      <c r="B23" s="156" t="s">
        <v>543</v>
      </c>
      <c r="C23" s="156">
        <v>389.31</v>
      </c>
      <c r="D23" s="157">
        <f t="shared" si="3"/>
        <v>1.3300649128800821</v>
      </c>
      <c r="E23" s="173">
        <f t="shared" si="1"/>
        <v>368994684025.495</v>
      </c>
      <c r="F23" s="166">
        <v>2.2000000000000001E-3</v>
      </c>
      <c r="G23" s="159">
        <v>0.98</v>
      </c>
      <c r="H23" s="160">
        <f t="shared" si="0"/>
        <v>3.0776253199999997</v>
      </c>
      <c r="I23" s="157">
        <f t="shared" si="2"/>
        <v>2.3138910666666663</v>
      </c>
      <c r="J23" s="161" t="s">
        <v>553</v>
      </c>
    </row>
    <row r="24" spans="1:10" x14ac:dyDescent="0.2">
      <c r="A24" s="165" t="s">
        <v>440</v>
      </c>
      <c r="B24" s="156" t="s">
        <v>543</v>
      </c>
      <c r="C24" s="156">
        <v>319.47000000000003</v>
      </c>
      <c r="D24" s="157">
        <f t="shared" si="3"/>
        <v>1.0914588315681586</v>
      </c>
      <c r="E24" s="173">
        <f t="shared" si="1"/>
        <v>302799136178.43073</v>
      </c>
      <c r="F24" s="166">
        <v>2.7499999999999998E-3</v>
      </c>
      <c r="G24" s="159">
        <v>0.98</v>
      </c>
      <c r="H24" s="160">
        <f t="shared" si="0"/>
        <v>3.1568960499999998</v>
      </c>
      <c r="I24" s="157">
        <f t="shared" si="2"/>
        <v>2.892363833333333</v>
      </c>
      <c r="J24" s="161" t="s">
        <v>554</v>
      </c>
    </row>
    <row r="25" spans="1:10" x14ac:dyDescent="0.2">
      <c r="A25" s="165" t="s">
        <v>460</v>
      </c>
      <c r="B25" s="156" t="s">
        <v>543</v>
      </c>
      <c r="C25" s="156">
        <v>501.79</v>
      </c>
      <c r="D25" s="157">
        <v>1.7142999999999999</v>
      </c>
      <c r="E25" s="173">
        <f t="shared" si="1"/>
        <v>475605153983.08063</v>
      </c>
      <c r="F25" s="158">
        <v>1.72E-3</v>
      </c>
      <c r="G25" s="159">
        <v>0.99</v>
      </c>
      <c r="H25" s="160">
        <f t="shared" si="0"/>
        <v>3.1329760439999998</v>
      </c>
      <c r="I25" s="157">
        <f t="shared" si="2"/>
        <v>1.827554129382255</v>
      </c>
      <c r="J25" s="161" t="s">
        <v>544</v>
      </c>
    </row>
    <row r="26" spans="1:10" x14ac:dyDescent="0.2">
      <c r="A26" s="165" t="s">
        <v>462</v>
      </c>
      <c r="B26" s="156" t="s">
        <v>543</v>
      </c>
      <c r="C26" s="156">
        <v>459.98</v>
      </c>
      <c r="D26" s="157">
        <v>1.5713999999999999</v>
      </c>
      <c r="E26" s="173">
        <f t="shared" si="1"/>
        <v>435976920084.3728</v>
      </c>
      <c r="F26" s="158">
        <v>1.82E-3</v>
      </c>
      <c r="G26" s="159">
        <v>0.99</v>
      </c>
      <c r="H26" s="160">
        <f t="shared" si="0"/>
        <v>3.0389038680000002</v>
      </c>
      <c r="I26" s="157">
        <f t="shared" si="2"/>
        <v>1.9338830775105005</v>
      </c>
      <c r="J26" s="161" t="s">
        <v>544</v>
      </c>
    </row>
    <row r="27" spans="1:10" x14ac:dyDescent="0.2">
      <c r="A27" s="165" t="s">
        <v>423</v>
      </c>
      <c r="B27" s="156" t="s">
        <v>543</v>
      </c>
      <c r="C27" s="156">
        <v>409.8</v>
      </c>
      <c r="D27" s="157">
        <f>C27/292.7</f>
        <v>1.4000683293474547</v>
      </c>
      <c r="E27" s="173">
        <f t="shared" si="1"/>
        <v>388415456868.94208</v>
      </c>
      <c r="F27" s="158">
        <v>2E-3</v>
      </c>
      <c r="G27" s="159">
        <v>0.99</v>
      </c>
      <c r="H27" s="160">
        <f t="shared" si="0"/>
        <v>2.9751480000000003</v>
      </c>
      <c r="I27" s="157">
        <f t="shared" si="2"/>
        <v>2.1250020000000003</v>
      </c>
      <c r="J27" s="161" t="s">
        <v>554</v>
      </c>
    </row>
    <row r="28" spans="1:10" x14ac:dyDescent="0.2">
      <c r="A28" s="167" t="s">
        <v>465</v>
      </c>
      <c r="B28" s="156" t="s">
        <v>549</v>
      </c>
      <c r="C28" s="156">
        <v>3558.45</v>
      </c>
      <c r="D28" s="157">
        <v>12.15</v>
      </c>
      <c r="E28" s="173">
        <f t="shared" si="1"/>
        <v>3372759840154.4336</v>
      </c>
      <c r="F28" s="158">
        <v>1.5300000000000001E-3</v>
      </c>
      <c r="G28" s="159">
        <v>0.99</v>
      </c>
      <c r="H28" s="160">
        <f t="shared" si="0"/>
        <v>19.763275455000002</v>
      </c>
      <c r="I28" s="157">
        <f t="shared" si="2"/>
        <v>1.6266070333333336</v>
      </c>
      <c r="J28" s="161" t="s">
        <v>544</v>
      </c>
    </row>
    <row r="29" spans="1:10" x14ac:dyDescent="0.2">
      <c r="A29" s="167" t="s">
        <v>467</v>
      </c>
      <c r="B29" s="156" t="s">
        <v>543</v>
      </c>
      <c r="C29" s="156">
        <v>514.34</v>
      </c>
      <c r="D29" s="157">
        <f t="shared" ref="D29" si="4">C29/292.7</f>
        <v>1.757225828493338</v>
      </c>
      <c r="E29" s="173">
        <f t="shared" si="1"/>
        <v>487500258872.5517</v>
      </c>
      <c r="F29" s="158">
        <v>1.5299999999999999E-3</v>
      </c>
      <c r="G29" s="159">
        <v>1</v>
      </c>
      <c r="H29" s="160">
        <f t="shared" si="0"/>
        <v>2.8854473999999999</v>
      </c>
      <c r="I29" s="157">
        <f t="shared" si="2"/>
        <v>1.6420469999999998</v>
      </c>
      <c r="J29" s="161" t="s">
        <v>554</v>
      </c>
    </row>
    <row r="30" spans="1:10" x14ac:dyDescent="0.2">
      <c r="A30" s="168" t="s">
        <v>416</v>
      </c>
      <c r="B30" s="161" t="s">
        <v>555</v>
      </c>
      <c r="C30" s="156">
        <v>10</v>
      </c>
      <c r="D30" s="157">
        <f>C30/292.7</f>
        <v>3.4164673727365903E-2</v>
      </c>
      <c r="E30" s="173">
        <f t="shared" si="1"/>
        <v>9478171226.6701336</v>
      </c>
      <c r="F30" s="164"/>
      <c r="G30" s="159">
        <v>1</v>
      </c>
      <c r="H30" s="160"/>
      <c r="I30" s="157"/>
      <c r="J30" s="161" t="s">
        <v>556</v>
      </c>
    </row>
    <row r="31" spans="1:10" x14ac:dyDescent="0.2">
      <c r="A31" s="169" t="s">
        <v>407</v>
      </c>
      <c r="B31" s="161" t="s">
        <v>557</v>
      </c>
      <c r="C31" s="161">
        <v>360</v>
      </c>
      <c r="D31" s="157">
        <f>C31/292.7</f>
        <v>1.2299282541851726</v>
      </c>
      <c r="E31" s="173">
        <f t="shared" si="1"/>
        <v>341214164160.12482</v>
      </c>
      <c r="F31" s="161"/>
      <c r="G31" s="159">
        <v>1</v>
      </c>
      <c r="H31" s="170"/>
      <c r="I31" s="163"/>
      <c r="J31" s="161"/>
    </row>
    <row r="32" spans="1:10" x14ac:dyDescent="0.2">
      <c r="A32" s="171" t="s">
        <v>558</v>
      </c>
      <c r="B32" s="161" t="s">
        <v>546</v>
      </c>
      <c r="C32" s="179">
        <v>9.6903209999999991</v>
      </c>
      <c r="D32" s="161"/>
      <c r="E32" s="173">
        <f t="shared" si="1"/>
        <v>9184652167.9397354</v>
      </c>
      <c r="F32" s="161"/>
      <c r="G32" s="161"/>
      <c r="H32" s="161"/>
      <c r="I32" s="161"/>
      <c r="J32" s="161"/>
    </row>
    <row r="33" spans="1:10" x14ac:dyDescent="0.2">
      <c r="A33" s="172" t="s">
        <v>479</v>
      </c>
      <c r="B33" s="166" t="s">
        <v>559</v>
      </c>
      <c r="C33" s="156">
        <v>292.70999999999998</v>
      </c>
      <c r="D33" s="157">
        <f t="shared" ref="D33" si="5">C33/292.7</f>
        <v>1.0000341646737274</v>
      </c>
      <c r="E33" s="173">
        <f t="shared" si="1"/>
        <v>277435549975.86145</v>
      </c>
      <c r="F33" s="158">
        <v>0</v>
      </c>
      <c r="G33" s="159">
        <v>1</v>
      </c>
      <c r="H33" s="160">
        <f t="shared" ref="H33" si="6">C33*F33*G33*44/12</f>
        <v>0</v>
      </c>
      <c r="I33" s="157">
        <f t="shared" ref="I33" si="7">H33/D33</f>
        <v>0</v>
      </c>
      <c r="J33" s="161" t="s">
        <v>554</v>
      </c>
    </row>
  </sheetData>
  <phoneticPr fontId="3"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7B383-47A8-4364-B9FB-8E36B474D608}">
  <sheetPr filterMode="1"/>
  <dimension ref="A1:O253"/>
  <sheetViews>
    <sheetView zoomScale="70" zoomScaleNormal="70" workbookViewId="0">
      <selection activeCell="D1" sqref="D1:L1"/>
    </sheetView>
  </sheetViews>
  <sheetFormatPr defaultRowHeight="14.25" x14ac:dyDescent="0.2"/>
  <cols>
    <col min="1" max="1" width="9" style="216"/>
    <col min="2" max="2" width="41.5" style="216" bestFit="1" customWidth="1"/>
    <col min="3" max="5" width="13" style="218" bestFit="1" customWidth="1"/>
    <col min="6" max="6" width="13.375" style="218" bestFit="1" customWidth="1"/>
    <col min="7" max="7" width="15.75" style="218" bestFit="1" customWidth="1"/>
    <col min="8" max="8" width="13" style="218" bestFit="1" customWidth="1"/>
    <col min="9" max="10" width="13.375" style="218" bestFit="1" customWidth="1"/>
    <col min="11" max="11" width="21.25" style="218" bestFit="1" customWidth="1"/>
    <col min="12" max="12" width="9.125" style="216" bestFit="1" customWidth="1"/>
    <col min="13" max="13" width="13.5" style="217" bestFit="1" customWidth="1"/>
    <col min="14" max="14" width="14.625" style="217" bestFit="1" customWidth="1"/>
    <col min="15" max="15" width="10.125" style="216" bestFit="1" customWidth="1"/>
    <col min="16" max="16384" width="9" style="216"/>
  </cols>
  <sheetData>
    <row r="1" spans="1:15" x14ac:dyDescent="0.2">
      <c r="A1" s="216" t="s">
        <v>645</v>
      </c>
      <c r="B1" s="216" t="s">
        <v>605</v>
      </c>
      <c r="C1" s="218" t="s">
        <v>405</v>
      </c>
      <c r="D1" s="218" t="s">
        <v>644</v>
      </c>
      <c r="E1" s="218" t="s">
        <v>463</v>
      </c>
      <c r="F1" s="218" t="s">
        <v>472</v>
      </c>
      <c r="G1" s="218" t="s">
        <v>432</v>
      </c>
      <c r="H1" s="218" t="s">
        <v>414</v>
      </c>
      <c r="I1" s="218" t="s">
        <v>402</v>
      </c>
      <c r="J1" s="218" t="s">
        <v>417</v>
      </c>
      <c r="K1" s="218" t="s">
        <v>444</v>
      </c>
      <c r="L1" s="216" t="s">
        <v>643</v>
      </c>
      <c r="M1" s="217" t="s">
        <v>642</v>
      </c>
      <c r="N1" s="217" t="s">
        <v>641</v>
      </c>
      <c r="O1" s="216" t="s">
        <v>640</v>
      </c>
    </row>
    <row r="2" spans="1:15" hidden="1" x14ac:dyDescent="0.2">
      <c r="A2" s="216">
        <v>2020</v>
      </c>
      <c r="B2" s="216" t="s">
        <v>373</v>
      </c>
      <c r="C2" s="218">
        <v>485244074993755.06</v>
      </c>
      <c r="D2" s="218">
        <v>443213008107580.31</v>
      </c>
      <c r="E2" s="218">
        <v>4317132595397.6753</v>
      </c>
      <c r="F2" s="218">
        <v>184835886460418.19</v>
      </c>
      <c r="G2" s="218">
        <v>714789423706811.38</v>
      </c>
      <c r="H2" s="218">
        <v>1060512578552.1212</v>
      </c>
      <c r="I2" s="218">
        <v>0</v>
      </c>
      <c r="J2" s="218">
        <v>447863305056.31525</v>
      </c>
      <c r="K2" s="218">
        <v>3077165346270.5317</v>
      </c>
      <c r="L2" s="216">
        <v>0</v>
      </c>
      <c r="M2" s="217">
        <f t="shared" ref="M2:M65" si="0">C2/SUM(C2:L2)</f>
        <v>0.26415243307416969</v>
      </c>
      <c r="N2" s="217">
        <f t="shared" ref="N2:N65" si="1">C2/(SUM(C2:L2)-H2)</f>
        <v>0.26430501939763346</v>
      </c>
      <c r="O2" s="218">
        <f t="shared" ref="O2:O65" si="2">SUM(C2:K2)</f>
        <v>1836985067093841.3</v>
      </c>
    </row>
    <row r="3" spans="1:15" hidden="1" x14ac:dyDescent="0.2">
      <c r="A3" s="216">
        <v>2019</v>
      </c>
      <c r="B3" s="216" t="s">
        <v>373</v>
      </c>
      <c r="C3" s="218">
        <v>455930366150758.81</v>
      </c>
      <c r="D3" s="218">
        <v>441619906282686.38</v>
      </c>
      <c r="E3" s="218">
        <v>4182222201791.4976</v>
      </c>
      <c r="F3" s="218">
        <v>187502042095686.22</v>
      </c>
      <c r="G3" s="218">
        <v>704132503506804.88</v>
      </c>
      <c r="H3" s="218">
        <v>662334605319.70886</v>
      </c>
      <c r="I3" s="218">
        <v>0</v>
      </c>
      <c r="J3" s="218">
        <v>471643657537.18152</v>
      </c>
      <c r="K3" s="218">
        <v>3719232304147.6904</v>
      </c>
      <c r="L3" s="216">
        <v>0</v>
      </c>
      <c r="M3" s="217">
        <f t="shared" si="0"/>
        <v>0.25354534070380008</v>
      </c>
      <c r="N3" s="217">
        <f t="shared" si="1"/>
        <v>0.25363876292494375</v>
      </c>
      <c r="O3" s="218">
        <f t="shared" si="2"/>
        <v>1798220250804732.8</v>
      </c>
    </row>
    <row r="4" spans="1:15" hidden="1" x14ac:dyDescent="0.2">
      <c r="A4" s="216">
        <v>2018</v>
      </c>
      <c r="B4" s="216" t="s">
        <v>373</v>
      </c>
      <c r="C4" s="218">
        <v>423968835393879.88</v>
      </c>
      <c r="D4" s="218">
        <v>485329435593385.88</v>
      </c>
      <c r="E4" s="218">
        <v>4384587792200.7637</v>
      </c>
      <c r="F4" s="218">
        <v>168356214791852</v>
      </c>
      <c r="G4" s="218">
        <v>694725407948783</v>
      </c>
      <c r="H4" s="218">
        <v>648212130191.97046</v>
      </c>
      <c r="I4" s="218">
        <v>0</v>
      </c>
      <c r="J4" s="218">
        <v>507314186258.48102</v>
      </c>
      <c r="K4" s="218">
        <v>3609843118731.582</v>
      </c>
      <c r="L4" s="216">
        <v>0</v>
      </c>
      <c r="M4" s="217">
        <f t="shared" si="0"/>
        <v>0.23798020289502381</v>
      </c>
      <c r="N4" s="217">
        <f t="shared" si="1"/>
        <v>0.23806682384214292</v>
      </c>
      <c r="O4" s="218">
        <f t="shared" si="2"/>
        <v>1781529850955283.5</v>
      </c>
    </row>
    <row r="5" spans="1:15" hidden="1" x14ac:dyDescent="0.2">
      <c r="A5" s="216">
        <v>2017</v>
      </c>
      <c r="B5" s="216" t="s">
        <v>373</v>
      </c>
      <c r="C5" s="218">
        <v>400967588587845.81</v>
      </c>
      <c r="D5" s="218">
        <v>563945029924245.25</v>
      </c>
      <c r="E5" s="218">
        <v>3844946217776.0542</v>
      </c>
      <c r="F5" s="218">
        <v>161262187778969.22</v>
      </c>
      <c r="G5" s="218">
        <v>719687283284576.75</v>
      </c>
      <c r="H5" s="218">
        <v>1263345442802.8621</v>
      </c>
      <c r="I5" s="218">
        <v>0</v>
      </c>
      <c r="J5" s="218">
        <v>519204362498.91418</v>
      </c>
      <c r="K5" s="218">
        <v>3367284490200.2109</v>
      </c>
      <c r="L5" s="216">
        <v>0</v>
      </c>
      <c r="M5" s="217">
        <f t="shared" si="0"/>
        <v>0.21617171386848028</v>
      </c>
      <c r="N5" s="217">
        <f t="shared" si="1"/>
        <v>0.21631904905602131</v>
      </c>
      <c r="O5" s="218">
        <f t="shared" si="2"/>
        <v>1854856870088915</v>
      </c>
    </row>
    <row r="6" spans="1:15" hidden="1" x14ac:dyDescent="0.2">
      <c r="A6" s="216">
        <v>2016</v>
      </c>
      <c r="B6" s="216" t="s">
        <v>373</v>
      </c>
      <c r="C6" s="218">
        <v>372575157988081.94</v>
      </c>
      <c r="D6" s="218">
        <v>559570218770883</v>
      </c>
      <c r="E6" s="218">
        <v>3676308225768.333</v>
      </c>
      <c r="F6" s="218">
        <v>150453298751909.66</v>
      </c>
      <c r="G6" s="218">
        <v>697236784384447.5</v>
      </c>
      <c r="H6" s="218">
        <v>1213585043862.8438</v>
      </c>
      <c r="I6" s="218">
        <v>0</v>
      </c>
      <c r="J6" s="218">
        <v>408229384254.87146</v>
      </c>
      <c r="K6" s="218">
        <v>3234115047084.9482</v>
      </c>
      <c r="L6" s="216">
        <v>0</v>
      </c>
      <c r="M6" s="217">
        <f t="shared" si="0"/>
        <v>0.20833252495493645</v>
      </c>
      <c r="N6" s="217">
        <f t="shared" si="1"/>
        <v>0.20847399525940524</v>
      </c>
      <c r="O6" s="218">
        <f t="shared" si="2"/>
        <v>1788367697596293</v>
      </c>
    </row>
    <row r="7" spans="1:15" hidden="1" x14ac:dyDescent="0.2">
      <c r="A7" s="216">
        <v>2015</v>
      </c>
      <c r="B7" s="216" t="s">
        <v>373</v>
      </c>
      <c r="C7" s="218">
        <v>354804724318622.56</v>
      </c>
      <c r="D7" s="218">
        <v>528305155599108.81</v>
      </c>
      <c r="E7" s="218">
        <v>3204121848146.7119</v>
      </c>
      <c r="F7" s="218">
        <v>139475174039364.83</v>
      </c>
      <c r="G7" s="218">
        <v>698399784807600.5</v>
      </c>
      <c r="H7" s="218">
        <v>1011320869885.7032</v>
      </c>
      <c r="I7" s="218">
        <v>0</v>
      </c>
      <c r="J7" s="218">
        <v>372558855533.57196</v>
      </c>
      <c r="K7" s="218">
        <v>3405332902518.8574</v>
      </c>
      <c r="L7" s="216">
        <v>0</v>
      </c>
      <c r="M7" s="217">
        <f t="shared" si="0"/>
        <v>0.20521064395716443</v>
      </c>
      <c r="N7" s="217">
        <f t="shared" si="1"/>
        <v>0.20533074684378624</v>
      </c>
      <c r="O7" s="218">
        <f t="shared" si="2"/>
        <v>1728978173240781.5</v>
      </c>
    </row>
    <row r="8" spans="1:15" hidden="1" x14ac:dyDescent="0.2">
      <c r="A8" s="216">
        <v>2014</v>
      </c>
      <c r="B8" s="216" t="s">
        <v>373</v>
      </c>
      <c r="C8" s="218">
        <v>345783021818228.88</v>
      </c>
      <c r="D8" s="218">
        <v>495295551036468.81</v>
      </c>
      <c r="E8" s="218">
        <v>2664480273722.0024</v>
      </c>
      <c r="F8" s="218">
        <v>132719618397452.59</v>
      </c>
      <c r="G8" s="218">
        <v>691879917636587.75</v>
      </c>
      <c r="H8" s="218">
        <v>842798985475.5083</v>
      </c>
      <c r="I8" s="218">
        <v>0</v>
      </c>
      <c r="J8" s="218">
        <v>503350794178.33667</v>
      </c>
      <c r="K8" s="218">
        <v>3357772387120.5488</v>
      </c>
      <c r="L8" s="216">
        <v>0</v>
      </c>
      <c r="M8" s="217">
        <f t="shared" si="0"/>
        <v>0.206678666418846</v>
      </c>
      <c r="N8" s="217">
        <f t="shared" si="1"/>
        <v>0.20678283349435925</v>
      </c>
      <c r="O8" s="218">
        <f t="shared" si="2"/>
        <v>1673046511329234.3</v>
      </c>
    </row>
    <row r="9" spans="1:15" hidden="1" x14ac:dyDescent="0.2">
      <c r="A9" s="216">
        <v>2013</v>
      </c>
      <c r="B9" s="216" t="s">
        <v>373</v>
      </c>
      <c r="C9" s="218">
        <v>350382588751107.31</v>
      </c>
      <c r="D9" s="218">
        <v>498903306493206</v>
      </c>
      <c r="E9" s="218">
        <v>2327204289706.5591</v>
      </c>
      <c r="F9" s="218">
        <v>161262187778969.22</v>
      </c>
      <c r="G9" s="218">
        <v>664365410229231</v>
      </c>
      <c r="H9" s="218">
        <v>1123731980634.011</v>
      </c>
      <c r="I9" s="218">
        <v>0</v>
      </c>
      <c r="J9" s="218">
        <v>812495376429.59839</v>
      </c>
      <c r="K9" s="218">
        <v>3224602944005.2866</v>
      </c>
      <c r="L9" s="216">
        <v>0</v>
      </c>
      <c r="M9" s="217">
        <f t="shared" si="0"/>
        <v>0.20826335625138859</v>
      </c>
      <c r="N9" s="217">
        <f t="shared" si="1"/>
        <v>0.20840255525490234</v>
      </c>
      <c r="O9" s="218">
        <f t="shared" si="2"/>
        <v>1682401527843288.8</v>
      </c>
    </row>
    <row r="10" spans="1:15" hidden="1" x14ac:dyDescent="0.2">
      <c r="A10" s="216">
        <v>2012</v>
      </c>
      <c r="B10" s="216" t="s">
        <v>373</v>
      </c>
      <c r="C10" s="218">
        <v>345503226203617.63</v>
      </c>
      <c r="D10" s="218">
        <v>460274030137835.88</v>
      </c>
      <c r="E10" s="218">
        <v>2158566297698.8376</v>
      </c>
      <c r="F10" s="218">
        <v>125123433039113.52</v>
      </c>
      <c r="G10" s="218">
        <v>619105168508378</v>
      </c>
      <c r="H10" s="218">
        <v>1075203743953.46</v>
      </c>
      <c r="I10" s="218">
        <v>0</v>
      </c>
      <c r="J10" s="218">
        <v>780788239788.44348</v>
      </c>
      <c r="K10" s="218">
        <v>3043872985491.7163</v>
      </c>
      <c r="L10" s="216">
        <v>0</v>
      </c>
      <c r="M10" s="217">
        <f t="shared" si="0"/>
        <v>0.2218940018147377</v>
      </c>
      <c r="N10" s="217">
        <f t="shared" si="1"/>
        <v>0.22204733274986369</v>
      </c>
      <c r="O10" s="218">
        <f t="shared" si="2"/>
        <v>1557064289155877.8</v>
      </c>
    </row>
    <row r="11" spans="1:15" hidden="1" x14ac:dyDescent="0.2">
      <c r="A11" s="216">
        <v>2020</v>
      </c>
      <c r="B11" s="216" t="s">
        <v>390</v>
      </c>
      <c r="C11" s="218">
        <v>321717186820015.31</v>
      </c>
      <c r="D11" s="218">
        <v>2257548925016.6235</v>
      </c>
      <c r="E11" s="218">
        <v>54370691561020.211</v>
      </c>
      <c r="F11" s="218">
        <v>1320593217885.1003</v>
      </c>
      <c r="G11" s="218">
        <v>6861040389473.2207</v>
      </c>
      <c r="H11" s="218">
        <v>13244891253861.111</v>
      </c>
      <c r="I11" s="218">
        <v>0</v>
      </c>
      <c r="J11" s="218">
        <v>1120444950852.6016</v>
      </c>
      <c r="K11" s="218">
        <v>2011657108009.9695</v>
      </c>
      <c r="L11" s="216">
        <v>0</v>
      </c>
      <c r="M11" s="217">
        <f t="shared" si="0"/>
        <v>0.79849577944293426</v>
      </c>
      <c r="N11" s="217">
        <f t="shared" si="1"/>
        <v>0.82563742211525426</v>
      </c>
      <c r="O11" s="218">
        <f t="shared" si="2"/>
        <v>402904054226134.25</v>
      </c>
    </row>
    <row r="12" spans="1:15" hidden="1" x14ac:dyDescent="0.2">
      <c r="A12" s="216">
        <v>2019</v>
      </c>
      <c r="B12" s="216" t="s">
        <v>390</v>
      </c>
      <c r="C12" s="218">
        <v>293208743404436.81</v>
      </c>
      <c r="D12" s="218">
        <v>3337097367878.6772</v>
      </c>
      <c r="E12" s="218">
        <v>41545354589522.445</v>
      </c>
      <c r="F12" s="218">
        <v>1717326054350.5825</v>
      </c>
      <c r="G12" s="218">
        <v>10604032383688.504</v>
      </c>
      <c r="H12" s="218">
        <v>13405925383002.238</v>
      </c>
      <c r="I12" s="218">
        <v>0</v>
      </c>
      <c r="J12" s="218">
        <v>1602214896964.9331</v>
      </c>
      <c r="K12" s="218">
        <v>2360156384138.3374</v>
      </c>
      <c r="L12" s="216">
        <v>0</v>
      </c>
      <c r="M12" s="217">
        <f t="shared" si="0"/>
        <v>0.79723765670380198</v>
      </c>
      <c r="N12" s="217">
        <f t="shared" si="1"/>
        <v>0.82739698170640597</v>
      </c>
      <c r="O12" s="218">
        <f t="shared" si="2"/>
        <v>367780850463982.5</v>
      </c>
    </row>
    <row r="13" spans="1:15" hidden="1" x14ac:dyDescent="0.2">
      <c r="A13" s="216">
        <v>2018</v>
      </c>
      <c r="B13" s="216" t="s">
        <v>390</v>
      </c>
      <c r="C13" s="218">
        <v>273667408222986.5</v>
      </c>
      <c r="D13" s="218">
        <v>5480974301028.709</v>
      </c>
      <c r="E13" s="218">
        <v>43378832504459.367</v>
      </c>
      <c r="F13" s="218">
        <v>2791001632757.1665</v>
      </c>
      <c r="G13" s="218">
        <v>12740479094068.813</v>
      </c>
      <c r="H13" s="218">
        <v>12320769559260.773</v>
      </c>
      <c r="I13" s="218">
        <v>3963392080.144383</v>
      </c>
      <c r="J13" s="218">
        <v>1750728172352.2031</v>
      </c>
      <c r="K13" s="218">
        <v>2521228046837.5205</v>
      </c>
      <c r="L13" s="216">
        <v>0</v>
      </c>
      <c r="M13" s="217">
        <f t="shared" si="0"/>
        <v>0.77164317772932844</v>
      </c>
      <c r="N13" s="217">
        <f t="shared" si="1"/>
        <v>0.7994149464842889</v>
      </c>
      <c r="O13" s="218">
        <f t="shared" si="2"/>
        <v>354655384925831.13</v>
      </c>
    </row>
    <row r="14" spans="1:15" hidden="1" x14ac:dyDescent="0.2">
      <c r="A14" s="216">
        <v>2017</v>
      </c>
      <c r="B14" s="216" t="s">
        <v>390</v>
      </c>
      <c r="C14" s="218">
        <v>254405868656147.47</v>
      </c>
      <c r="D14" s="218">
        <v>21135741107923.34</v>
      </c>
      <c r="E14" s="218">
        <v>35473088462568.125</v>
      </c>
      <c r="F14" s="218">
        <v>2646735146769.7178</v>
      </c>
      <c r="G14" s="218">
        <v>15857221586895.141</v>
      </c>
      <c r="H14" s="218">
        <v>10330069256523.246</v>
      </c>
      <c r="I14" s="218">
        <v>7926784160.2887659</v>
      </c>
      <c r="J14" s="218">
        <v>2183006046551.9434</v>
      </c>
      <c r="K14" s="218">
        <v>3386473806102.3027</v>
      </c>
      <c r="L14" s="216">
        <v>0</v>
      </c>
      <c r="M14" s="217">
        <f t="shared" si="0"/>
        <v>0.73649861991460119</v>
      </c>
      <c r="N14" s="217">
        <f t="shared" si="1"/>
        <v>0.75920280126125861</v>
      </c>
      <c r="O14" s="218">
        <f t="shared" si="2"/>
        <v>345426130853641.56</v>
      </c>
    </row>
    <row r="15" spans="1:15" hidden="1" x14ac:dyDescent="0.2">
      <c r="A15" s="216">
        <v>2016</v>
      </c>
      <c r="B15" s="216" t="s">
        <v>390</v>
      </c>
      <c r="C15" s="218">
        <v>251314468328856.72</v>
      </c>
      <c r="D15" s="218">
        <v>35476242797952.352</v>
      </c>
      <c r="E15" s="218">
        <v>28123359725459.09</v>
      </c>
      <c r="F15" s="218">
        <v>2044700003322.0989</v>
      </c>
      <c r="G15" s="218">
        <v>18855421919133.473</v>
      </c>
      <c r="H15" s="218">
        <v>13382703863496.896</v>
      </c>
      <c r="I15" s="218">
        <v>0</v>
      </c>
      <c r="J15" s="218">
        <v>2055083529464.3408</v>
      </c>
      <c r="K15" s="218">
        <v>3771868095892.7432</v>
      </c>
      <c r="L15" s="216">
        <v>0</v>
      </c>
      <c r="M15" s="217">
        <f t="shared" si="0"/>
        <v>0.70788052565492787</v>
      </c>
      <c r="N15" s="217">
        <f t="shared" si="1"/>
        <v>0.73560949097674688</v>
      </c>
      <c r="O15" s="218">
        <f t="shared" si="2"/>
        <v>355023848263577.69</v>
      </c>
    </row>
    <row r="16" spans="1:15" hidden="1" x14ac:dyDescent="0.2">
      <c r="A16" s="216">
        <v>2015</v>
      </c>
      <c r="B16" s="216" t="s">
        <v>390</v>
      </c>
      <c r="C16" s="218">
        <v>240955206304955.31</v>
      </c>
      <c r="D16" s="218">
        <v>50572562485673.156</v>
      </c>
      <c r="E16" s="218">
        <v>16814651944728.805</v>
      </c>
      <c r="F16" s="218">
        <v>2258325376803.5122</v>
      </c>
      <c r="G16" s="218">
        <v>21086752421684.594</v>
      </c>
      <c r="H16" s="218">
        <v>12833443840911.361</v>
      </c>
      <c r="I16" s="218">
        <v>0</v>
      </c>
      <c r="J16" s="218">
        <v>2198608064208.165</v>
      </c>
      <c r="K16" s="218">
        <v>3954420422388.0664</v>
      </c>
      <c r="L16" s="216">
        <v>0</v>
      </c>
      <c r="M16" s="217">
        <f t="shared" si="0"/>
        <v>0.68712030640056398</v>
      </c>
      <c r="N16" s="217">
        <f t="shared" si="1"/>
        <v>0.71322173343157225</v>
      </c>
      <c r="O16" s="218">
        <f t="shared" si="2"/>
        <v>350673970861353</v>
      </c>
    </row>
    <row r="17" spans="1:15" hidden="1" x14ac:dyDescent="0.2">
      <c r="A17" s="216">
        <v>2014</v>
      </c>
      <c r="B17" s="216" t="s">
        <v>390</v>
      </c>
      <c r="C17" s="218">
        <v>233595216784021.47</v>
      </c>
      <c r="D17" s="218">
        <v>57108120579588.281</v>
      </c>
      <c r="E17" s="218">
        <v>21684805974963.316</v>
      </c>
      <c r="F17" s="218">
        <v>2949139896243.4072</v>
      </c>
      <c r="G17" s="218">
        <v>21520503867164.945</v>
      </c>
      <c r="H17" s="218">
        <v>13580323733572.967</v>
      </c>
      <c r="I17" s="218">
        <v>3963392080.144383</v>
      </c>
      <c r="J17" s="218">
        <v>1938465816762.2122</v>
      </c>
      <c r="K17" s="218">
        <v>4644839796869.5215</v>
      </c>
      <c r="L17" s="216">
        <v>0</v>
      </c>
      <c r="M17" s="217">
        <f t="shared" si="0"/>
        <v>0.65428182413216152</v>
      </c>
      <c r="N17" s="217">
        <f t="shared" si="1"/>
        <v>0.68015309182605788</v>
      </c>
      <c r="O17" s="218">
        <f t="shared" si="2"/>
        <v>357025379841266.19</v>
      </c>
    </row>
    <row r="18" spans="1:15" hidden="1" x14ac:dyDescent="0.2">
      <c r="A18" s="216">
        <v>2013</v>
      </c>
      <c r="B18" s="216" t="s">
        <v>390</v>
      </c>
      <c r="C18" s="218">
        <v>221946165219594.81</v>
      </c>
      <c r="D18" s="218">
        <v>75536979013954.563</v>
      </c>
      <c r="E18" s="218">
        <v>26058001194913.047</v>
      </c>
      <c r="F18" s="218">
        <v>2843714387252.5801</v>
      </c>
      <c r="G18" s="218">
        <v>23456169926928.516</v>
      </c>
      <c r="H18" s="218">
        <v>14146170555805.174</v>
      </c>
      <c r="I18" s="218">
        <v>27743744561.010685</v>
      </c>
      <c r="J18" s="218">
        <v>2690768929436.2949</v>
      </c>
      <c r="K18" s="218">
        <v>5620900448066.3281</v>
      </c>
      <c r="L18" s="216">
        <v>0</v>
      </c>
      <c r="M18" s="217">
        <f t="shared" si="0"/>
        <v>0.59610609937497228</v>
      </c>
      <c r="N18" s="217">
        <f t="shared" si="1"/>
        <v>0.61964903344381905</v>
      </c>
      <c r="O18" s="218">
        <f t="shared" si="2"/>
        <v>372326613420512.31</v>
      </c>
    </row>
    <row r="19" spans="1:15" hidden="1" x14ac:dyDescent="0.2">
      <c r="A19" s="216">
        <v>2012</v>
      </c>
      <c r="B19" s="216" t="s">
        <v>390</v>
      </c>
      <c r="C19" s="218">
        <v>209382659695219</v>
      </c>
      <c r="D19" s="218">
        <v>76357761060705.922</v>
      </c>
      <c r="E19" s="218">
        <v>20424697232852.652</v>
      </c>
      <c r="F19" s="218">
        <v>2241679243804.9604</v>
      </c>
      <c r="G19" s="218">
        <v>24891461906969.195</v>
      </c>
      <c r="H19" s="218">
        <v>14217256840005.201</v>
      </c>
      <c r="I19" s="218">
        <v>27743744561.010685</v>
      </c>
      <c r="J19" s="218">
        <v>2555943365462.5962</v>
      </c>
      <c r="K19" s="218">
        <v>6406164943779.9912</v>
      </c>
      <c r="L19" s="216">
        <v>0</v>
      </c>
      <c r="M19" s="217">
        <f t="shared" si="0"/>
        <v>0.58731979507143273</v>
      </c>
      <c r="N19" s="217">
        <f t="shared" si="1"/>
        <v>0.61171467207910335</v>
      </c>
      <c r="O19" s="218">
        <f t="shared" si="2"/>
        <v>356505368033360.5</v>
      </c>
    </row>
    <row r="20" spans="1:15" hidden="1" x14ac:dyDescent="0.2">
      <c r="A20" s="216">
        <v>2020</v>
      </c>
      <c r="B20" s="216" t="s">
        <v>385</v>
      </c>
      <c r="C20" s="218">
        <v>170108909400388.63</v>
      </c>
      <c r="D20" s="218">
        <v>808531984349.4541</v>
      </c>
      <c r="E20" s="218">
        <v>63413821173542.625</v>
      </c>
      <c r="F20" s="218">
        <v>1206844642394.9973</v>
      </c>
      <c r="G20" s="218">
        <v>10693783935703.5</v>
      </c>
      <c r="H20" s="218">
        <v>7897780956335.1553</v>
      </c>
      <c r="I20" s="218">
        <v>3963392080.144383</v>
      </c>
      <c r="J20" s="218">
        <v>1405635824871.2615</v>
      </c>
      <c r="K20" s="218">
        <v>5433093897351.5</v>
      </c>
      <c r="L20" s="216">
        <v>0</v>
      </c>
      <c r="M20" s="217">
        <f t="shared" si="0"/>
        <v>0.65182728932026623</v>
      </c>
      <c r="N20" s="217">
        <f t="shared" si="1"/>
        <v>0.67216907578474117</v>
      </c>
      <c r="O20" s="218">
        <f t="shared" si="2"/>
        <v>260972365207017.28</v>
      </c>
    </row>
    <row r="21" spans="1:15" hidden="1" x14ac:dyDescent="0.2">
      <c r="A21" s="216">
        <v>2019</v>
      </c>
      <c r="B21" s="216" t="s">
        <v>385</v>
      </c>
      <c r="C21" s="218">
        <v>170409177864849.53</v>
      </c>
      <c r="D21" s="218">
        <v>5286059880147.5771</v>
      </c>
      <c r="E21" s="218">
        <v>71874414705155.188</v>
      </c>
      <c r="F21" s="218">
        <v>1503700680869.1689</v>
      </c>
      <c r="G21" s="218">
        <v>11174089314797.887</v>
      </c>
      <c r="H21" s="218">
        <v>9054496972837.9785</v>
      </c>
      <c r="I21" s="218">
        <v>0</v>
      </c>
      <c r="J21" s="218">
        <v>1715189200647.5298</v>
      </c>
      <c r="K21" s="218">
        <v>7633216762885.1113</v>
      </c>
      <c r="L21" s="216">
        <v>0</v>
      </c>
      <c r="M21" s="217">
        <f t="shared" si="0"/>
        <v>0.6115520066236434</v>
      </c>
      <c r="N21" s="217">
        <f t="shared" si="1"/>
        <v>0.63209125389090459</v>
      </c>
      <c r="O21" s="218">
        <f t="shared" si="2"/>
        <v>278650345382189.94</v>
      </c>
    </row>
    <row r="22" spans="1:15" hidden="1" x14ac:dyDescent="0.2">
      <c r="A22" s="216">
        <v>2018</v>
      </c>
      <c r="B22" s="216" t="s">
        <v>385</v>
      </c>
      <c r="C22" s="218">
        <v>153829581628309.06</v>
      </c>
      <c r="D22" s="218">
        <v>11649301314238.484</v>
      </c>
      <c r="E22" s="218">
        <v>51552807465121.398</v>
      </c>
      <c r="F22" s="218">
        <v>699137585939.1709</v>
      </c>
      <c r="G22" s="218">
        <v>12829421494606.188</v>
      </c>
      <c r="H22" s="218">
        <v>8810907972312.5566</v>
      </c>
      <c r="I22" s="218">
        <v>0</v>
      </c>
      <c r="J22" s="218">
        <v>1421574128042.6055</v>
      </c>
      <c r="K22" s="218">
        <v>6675284535884.9961</v>
      </c>
      <c r="L22" s="216">
        <v>0</v>
      </c>
      <c r="M22" s="217">
        <f t="shared" si="0"/>
        <v>0.62161399294099651</v>
      </c>
      <c r="N22" s="217">
        <f t="shared" si="1"/>
        <v>0.64456316771526445</v>
      </c>
      <c r="O22" s="218">
        <f t="shared" si="2"/>
        <v>247468016124454.47</v>
      </c>
    </row>
    <row r="23" spans="1:15" hidden="1" x14ac:dyDescent="0.2">
      <c r="A23" s="216">
        <v>2017</v>
      </c>
      <c r="B23" s="216" t="s">
        <v>385</v>
      </c>
      <c r="C23" s="218">
        <v>144630447762552.09</v>
      </c>
      <c r="D23" s="218">
        <v>39375806503513.539</v>
      </c>
      <c r="E23" s="218">
        <v>38135925979653.117</v>
      </c>
      <c r="F23" s="218">
        <v>507707056455.82648</v>
      </c>
      <c r="G23" s="218">
        <v>17516404842454.549</v>
      </c>
      <c r="H23" s="218">
        <v>7374775468047.498</v>
      </c>
      <c r="I23" s="218">
        <v>35670528721.299446</v>
      </c>
      <c r="J23" s="218">
        <v>1274631290845.8828</v>
      </c>
      <c r="K23" s="218">
        <v>11293570762154.439</v>
      </c>
      <c r="L23" s="216">
        <v>0</v>
      </c>
      <c r="M23" s="217">
        <f t="shared" si="0"/>
        <v>0.55596102562853711</v>
      </c>
      <c r="N23" s="217">
        <f t="shared" si="1"/>
        <v>0.57218164144937422</v>
      </c>
      <c r="O23" s="218">
        <f t="shared" si="2"/>
        <v>260144940194398.25</v>
      </c>
    </row>
    <row r="24" spans="1:15" hidden="1" x14ac:dyDescent="0.2">
      <c r="A24" s="216">
        <v>2016</v>
      </c>
      <c r="B24" s="216" t="s">
        <v>385</v>
      </c>
      <c r="C24" s="218">
        <v>142678702743556.19</v>
      </c>
      <c r="D24" s="218">
        <v>53484620932626.453</v>
      </c>
      <c r="E24" s="218">
        <v>30812850807850.602</v>
      </c>
      <c r="F24" s="218">
        <v>660296608942.55017</v>
      </c>
      <c r="G24" s="218">
        <v>25845685136004.887</v>
      </c>
      <c r="H24" s="218">
        <v>8178050479507.792</v>
      </c>
      <c r="I24" s="218">
        <v>31707136641.155064</v>
      </c>
      <c r="J24" s="218">
        <v>1269822161547.1826</v>
      </c>
      <c r="K24" s="218">
        <v>10399562923612.055</v>
      </c>
      <c r="L24" s="216">
        <v>0</v>
      </c>
      <c r="M24" s="217">
        <f t="shared" si="0"/>
        <v>0.52194185241979463</v>
      </c>
      <c r="N24" s="217">
        <f t="shared" si="1"/>
        <v>0.53803814372549952</v>
      </c>
      <c r="O24" s="218">
        <f t="shared" si="2"/>
        <v>273361298930288.84</v>
      </c>
    </row>
    <row r="25" spans="1:15" hidden="1" x14ac:dyDescent="0.2">
      <c r="A25" s="216">
        <v>2015</v>
      </c>
      <c r="B25" s="216" t="s">
        <v>385</v>
      </c>
      <c r="C25" s="218">
        <v>147059892611372.19</v>
      </c>
      <c r="D25" s="218">
        <v>75419648353212.781</v>
      </c>
      <c r="E25" s="218">
        <v>26010973257955.969</v>
      </c>
      <c r="F25" s="218">
        <v>787916961931.44653</v>
      </c>
      <c r="G25" s="218">
        <v>30042683806738.758</v>
      </c>
      <c r="H25" s="218">
        <v>6594153285818.9453</v>
      </c>
      <c r="I25" s="218">
        <v>31707136641.155064</v>
      </c>
      <c r="J25" s="218">
        <v>1748035139561.5691</v>
      </c>
      <c r="K25" s="218">
        <v>4856704884390.7178</v>
      </c>
      <c r="L25" s="216">
        <v>0</v>
      </c>
      <c r="M25" s="217">
        <f t="shared" si="0"/>
        <v>0.50267998733621388</v>
      </c>
      <c r="N25" s="217">
        <f t="shared" si="1"/>
        <v>0.51427173845223728</v>
      </c>
      <c r="O25" s="218">
        <f t="shared" si="2"/>
        <v>292551715437623.44</v>
      </c>
    </row>
    <row r="26" spans="1:15" hidden="1" x14ac:dyDescent="0.2">
      <c r="A26" s="216">
        <v>2014</v>
      </c>
      <c r="B26" s="216" t="s">
        <v>385</v>
      </c>
      <c r="C26" s="218">
        <v>151099868315028.06</v>
      </c>
      <c r="D26" s="218">
        <v>85183554216584.844</v>
      </c>
      <c r="E26" s="218">
        <v>34569755335700.953</v>
      </c>
      <c r="F26" s="218">
        <v>1714551698850.8237</v>
      </c>
      <c r="G26" s="218">
        <v>32487681576288.117</v>
      </c>
      <c r="H26" s="218">
        <v>7916737298788.4961</v>
      </c>
      <c r="I26" s="218">
        <v>55487489122.02137</v>
      </c>
      <c r="J26" s="218">
        <v>1189237707179.1982</v>
      </c>
      <c r="K26" s="218">
        <v>8148062683127.1543</v>
      </c>
      <c r="L26" s="216">
        <v>0</v>
      </c>
      <c r="M26" s="217">
        <f t="shared" si="0"/>
        <v>0.46872302564793467</v>
      </c>
      <c r="N26" s="217">
        <f t="shared" si="1"/>
        <v>0.48052387892516968</v>
      </c>
      <c r="O26" s="218">
        <f t="shared" si="2"/>
        <v>322364936320669.63</v>
      </c>
    </row>
    <row r="27" spans="1:15" hidden="1" x14ac:dyDescent="0.2">
      <c r="A27" s="216">
        <v>2013</v>
      </c>
      <c r="B27" s="216" t="s">
        <v>385</v>
      </c>
      <c r="C27" s="218">
        <v>139638484540889.48</v>
      </c>
      <c r="D27" s="218">
        <v>88869921530694.344</v>
      </c>
      <c r="E27" s="218">
        <v>28921270092005.082</v>
      </c>
      <c r="F27" s="218">
        <v>1872689962337.0647</v>
      </c>
      <c r="G27" s="218">
        <v>34497544561266.594</v>
      </c>
      <c r="H27" s="218">
        <v>8833276456407.498</v>
      </c>
      <c r="I27" s="218">
        <v>59450881202.165741</v>
      </c>
      <c r="J27" s="218">
        <v>1251525973719.78</v>
      </c>
      <c r="K27" s="218">
        <v>7162788396462.6133</v>
      </c>
      <c r="L27" s="216">
        <v>0</v>
      </c>
      <c r="M27" s="217">
        <f t="shared" si="0"/>
        <v>0.44884398585732349</v>
      </c>
      <c r="N27" s="217">
        <f t="shared" si="1"/>
        <v>0.46196045390755236</v>
      </c>
      <c r="O27" s="218">
        <f t="shared" si="2"/>
        <v>311106952394984.63</v>
      </c>
    </row>
    <row r="28" spans="1:15" hidden="1" x14ac:dyDescent="0.2">
      <c r="A28" s="216">
        <v>2012</v>
      </c>
      <c r="B28" s="216" t="s">
        <v>385</v>
      </c>
      <c r="C28" s="218">
        <v>132534405643075.69</v>
      </c>
      <c r="D28" s="218">
        <v>96809220289143.953</v>
      </c>
      <c r="E28" s="218">
        <v>22191329113051.219</v>
      </c>
      <c r="F28" s="218">
        <v>1220716419893.7905</v>
      </c>
      <c r="G28" s="218">
        <v>24455297982566.516</v>
      </c>
      <c r="H28" s="218">
        <v>9691619642694.7441</v>
      </c>
      <c r="I28" s="218">
        <v>15853568320.577532</v>
      </c>
      <c r="J28" s="218">
        <v>1490178553106.928</v>
      </c>
      <c r="K28" s="218">
        <v>6799343939944.0332</v>
      </c>
      <c r="L28" s="216">
        <v>0</v>
      </c>
      <c r="M28" s="217">
        <f t="shared" si="0"/>
        <v>0.44895267502326985</v>
      </c>
      <c r="N28" s="217">
        <f t="shared" si="1"/>
        <v>0.46419200766511032</v>
      </c>
      <c r="O28" s="218">
        <f t="shared" si="2"/>
        <v>295207965151797.44</v>
      </c>
    </row>
    <row r="29" spans="1:15" hidden="1" x14ac:dyDescent="0.2">
      <c r="A29" s="216">
        <v>2020</v>
      </c>
      <c r="B29" s="216" t="s">
        <v>382</v>
      </c>
      <c r="C29" s="218">
        <v>2126279476105459.5</v>
      </c>
      <c r="D29" s="218">
        <v>3533190970790788</v>
      </c>
      <c r="E29" s="218">
        <v>1529988968261727.5</v>
      </c>
      <c r="F29" s="218">
        <v>68548775688035.844</v>
      </c>
      <c r="G29" s="218">
        <v>188331544533874.66</v>
      </c>
      <c r="H29" s="218">
        <v>1685815494980668.8</v>
      </c>
      <c r="I29" s="218">
        <v>46859184563547.039</v>
      </c>
      <c r="J29" s="218">
        <v>846306672011723.38</v>
      </c>
      <c r="K29" s="218">
        <v>2621259337977227</v>
      </c>
      <c r="L29" s="216">
        <v>0</v>
      </c>
      <c r="M29" s="217">
        <f t="shared" si="0"/>
        <v>0.16813078355290478</v>
      </c>
      <c r="N29" s="217">
        <f t="shared" si="1"/>
        <v>0.19399006270984553</v>
      </c>
      <c r="O29" s="218">
        <f t="shared" si="2"/>
        <v>1.2646580424913056E+16</v>
      </c>
    </row>
    <row r="30" spans="1:15" hidden="1" x14ac:dyDescent="0.2">
      <c r="A30" s="216">
        <v>2019</v>
      </c>
      <c r="B30" s="216" t="s">
        <v>382</v>
      </c>
      <c r="C30" s="218">
        <v>2007202557096859</v>
      </c>
      <c r="D30" s="218">
        <v>3454232437173824</v>
      </c>
      <c r="E30" s="218">
        <v>1420179109001670.5</v>
      </c>
      <c r="F30" s="218">
        <v>28733999910999.973</v>
      </c>
      <c r="G30" s="218">
        <v>220091647754950.56</v>
      </c>
      <c r="H30" s="218">
        <v>1484771445985537.5</v>
      </c>
      <c r="I30" s="218">
        <v>535057930819.49176</v>
      </c>
      <c r="J30" s="218">
        <v>720880374816176.75</v>
      </c>
      <c r="K30" s="218">
        <v>2442512382353976.5</v>
      </c>
      <c r="L30" s="216">
        <v>0</v>
      </c>
      <c r="M30" s="217">
        <f t="shared" si="0"/>
        <v>0.17040316402139347</v>
      </c>
      <c r="N30" s="217">
        <f t="shared" si="1"/>
        <v>0.1949806575508867</v>
      </c>
      <c r="O30" s="218">
        <f t="shared" si="2"/>
        <v>1.1779139012024814E+16</v>
      </c>
    </row>
    <row r="31" spans="1:15" hidden="1" x14ac:dyDescent="0.2">
      <c r="A31" s="216">
        <v>2018</v>
      </c>
      <c r="B31" s="216" t="s">
        <v>382</v>
      </c>
      <c r="C31" s="218">
        <v>2008676602286031</v>
      </c>
      <c r="D31" s="218">
        <v>3790582904497425</v>
      </c>
      <c r="E31" s="218">
        <v>1118036836817690.8</v>
      </c>
      <c r="F31" s="218">
        <v>26938991902656.145</v>
      </c>
      <c r="G31" s="218">
        <v>224604889115585.69</v>
      </c>
      <c r="H31" s="218">
        <v>1392360319124338.5</v>
      </c>
      <c r="I31" s="218">
        <v>673776653624.54504</v>
      </c>
      <c r="J31" s="218">
        <v>646732740546389.13</v>
      </c>
      <c r="K31" s="218">
        <v>2169050114740371.8</v>
      </c>
      <c r="L31" s="216">
        <v>0</v>
      </c>
      <c r="M31" s="217">
        <f t="shared" si="0"/>
        <v>0.17654571334588076</v>
      </c>
      <c r="N31" s="217">
        <f t="shared" si="1"/>
        <v>0.20116343371068071</v>
      </c>
      <c r="O31" s="218">
        <f t="shared" si="2"/>
        <v>1.1377657175684114E+16</v>
      </c>
    </row>
    <row r="32" spans="1:15" hidden="1" x14ac:dyDescent="0.2">
      <c r="A32" s="216">
        <v>2017</v>
      </c>
      <c r="B32" s="216" t="s">
        <v>382</v>
      </c>
      <c r="C32" s="218">
        <v>1892964054936049.5</v>
      </c>
      <c r="D32" s="218">
        <v>3959110867069264</v>
      </c>
      <c r="E32" s="218">
        <v>964100868119920</v>
      </c>
      <c r="F32" s="218">
        <v>28584184714013.004</v>
      </c>
      <c r="G32" s="218">
        <v>205675523338409.06</v>
      </c>
      <c r="H32" s="218">
        <v>1231548737443615</v>
      </c>
      <c r="I32" s="218">
        <v>864019473471.47559</v>
      </c>
      <c r="J32" s="218">
        <v>601363983053598.5</v>
      </c>
      <c r="K32" s="218">
        <v>2073831247701247.5</v>
      </c>
      <c r="L32" s="216">
        <v>0</v>
      </c>
      <c r="M32" s="217">
        <f t="shared" si="0"/>
        <v>0.17274653612941801</v>
      </c>
      <c r="N32" s="217">
        <f t="shared" si="1"/>
        <v>0.19461934683574247</v>
      </c>
      <c r="O32" s="218">
        <f t="shared" si="2"/>
        <v>1.0958043485849588E+16</v>
      </c>
    </row>
    <row r="33" spans="1:15" hidden="1" x14ac:dyDescent="0.2">
      <c r="A33" s="216">
        <v>2016</v>
      </c>
      <c r="B33" s="216" t="s">
        <v>382</v>
      </c>
      <c r="C33" s="218">
        <v>1796461865028282.8</v>
      </c>
      <c r="D33" s="218">
        <v>4547416452503439</v>
      </c>
      <c r="E33" s="218">
        <v>849037533889793.63</v>
      </c>
      <c r="F33" s="218">
        <v>24200703024394.395</v>
      </c>
      <c r="G33" s="218">
        <v>204795514853550.16</v>
      </c>
      <c r="H33" s="218">
        <v>1159322703153581.8</v>
      </c>
      <c r="I33" s="218">
        <v>95704028559246.422</v>
      </c>
      <c r="J33" s="218">
        <v>551843551504880.13</v>
      </c>
      <c r="K33" s="218">
        <v>1967762753696878</v>
      </c>
      <c r="L33" s="216">
        <v>0</v>
      </c>
      <c r="M33" s="217">
        <f t="shared" si="0"/>
        <v>0.16044787458867577</v>
      </c>
      <c r="N33" s="217">
        <f t="shared" si="1"/>
        <v>0.17897998000726983</v>
      </c>
      <c r="O33" s="218">
        <f t="shared" si="2"/>
        <v>1.1196545106214046E+16</v>
      </c>
    </row>
    <row r="34" spans="1:15" hidden="1" x14ac:dyDescent="0.2">
      <c r="A34" s="216">
        <v>2015</v>
      </c>
      <c r="B34" s="216" t="s">
        <v>382</v>
      </c>
      <c r="C34" s="218">
        <v>1745682373117973</v>
      </c>
      <c r="D34" s="218">
        <v>5212945244746996</v>
      </c>
      <c r="E34" s="218">
        <v>880565657637934.63</v>
      </c>
      <c r="F34" s="218">
        <v>38028090835191.328</v>
      </c>
      <c r="G34" s="218">
        <v>220470641246148.25</v>
      </c>
      <c r="H34" s="218">
        <v>987922772050408.5</v>
      </c>
      <c r="I34" s="218">
        <v>106773782639089.67</v>
      </c>
      <c r="J34" s="218">
        <v>544218892298450.38</v>
      </c>
      <c r="K34" s="218">
        <v>1777450995129784</v>
      </c>
      <c r="L34" s="216">
        <v>0</v>
      </c>
      <c r="M34" s="217">
        <f t="shared" si="0"/>
        <v>0.15161312414243974</v>
      </c>
      <c r="N34" s="217">
        <f t="shared" si="1"/>
        <v>0.16584266311751011</v>
      </c>
      <c r="O34" s="218">
        <f t="shared" si="2"/>
        <v>1.1514058449701976E+16</v>
      </c>
    </row>
    <row r="35" spans="1:15" hidden="1" x14ac:dyDescent="0.2">
      <c r="A35" s="216">
        <v>2014</v>
      </c>
      <c r="B35" s="216" t="s">
        <v>382</v>
      </c>
      <c r="C35" s="218">
        <v>1699041809018925.5</v>
      </c>
      <c r="D35" s="218">
        <v>4675069064542886</v>
      </c>
      <c r="E35" s="218">
        <v>1086469945169253.4</v>
      </c>
      <c r="F35" s="218">
        <v>67877381657094.258</v>
      </c>
      <c r="G35" s="218">
        <v>233073451609220.5</v>
      </c>
      <c r="H35" s="218">
        <v>937726282452251.25</v>
      </c>
      <c r="I35" s="218">
        <v>123816368583710.52</v>
      </c>
      <c r="J35" s="218">
        <v>460264916686638</v>
      </c>
      <c r="K35" s="218">
        <v>1681741729975716.5</v>
      </c>
      <c r="L35" s="216">
        <v>0</v>
      </c>
      <c r="M35" s="217">
        <f t="shared" si="0"/>
        <v>0.15495022944322881</v>
      </c>
      <c r="N35" s="217">
        <f t="shared" si="1"/>
        <v>0.16944068155574657</v>
      </c>
      <c r="O35" s="218">
        <f t="shared" si="2"/>
        <v>1.0965080949695696E+16</v>
      </c>
    </row>
    <row r="36" spans="1:15" hidden="1" x14ac:dyDescent="0.2">
      <c r="A36" s="216">
        <v>2013</v>
      </c>
      <c r="B36" s="216" t="s">
        <v>382</v>
      </c>
      <c r="C36" s="218">
        <v>1600649292641712</v>
      </c>
      <c r="D36" s="218">
        <v>4626002294949599</v>
      </c>
      <c r="E36" s="218">
        <v>1028076659638444.8</v>
      </c>
      <c r="F36" s="218">
        <v>73517646388103.531</v>
      </c>
      <c r="G36" s="218">
        <v>225808354031684.69</v>
      </c>
      <c r="H36" s="218">
        <v>864612901771977.38</v>
      </c>
      <c r="I36" s="218">
        <v>34743094974545.66</v>
      </c>
      <c r="J36" s="218">
        <v>517581323301510.56</v>
      </c>
      <c r="K36" s="218">
        <v>1476777882137708.5</v>
      </c>
      <c r="L36" s="216">
        <v>0</v>
      </c>
      <c r="M36" s="217">
        <f t="shared" si="0"/>
        <v>0.15320488266200655</v>
      </c>
      <c r="N36" s="217">
        <f t="shared" si="1"/>
        <v>0.16702735519490103</v>
      </c>
      <c r="O36" s="218">
        <f t="shared" si="2"/>
        <v>1.0447769449835288E+16</v>
      </c>
    </row>
    <row r="37" spans="1:15" hidden="1" x14ac:dyDescent="0.2">
      <c r="A37" s="216">
        <v>2012</v>
      </c>
      <c r="B37" s="216" t="s">
        <v>382</v>
      </c>
      <c r="C37" s="218">
        <v>1455510435774561.3</v>
      </c>
      <c r="D37" s="218">
        <v>4478908590099756</v>
      </c>
      <c r="E37" s="218">
        <v>930721588624905.63</v>
      </c>
      <c r="F37" s="218">
        <v>71800320333752.953</v>
      </c>
      <c r="G37" s="218">
        <v>185068676506556.5</v>
      </c>
      <c r="H37" s="218">
        <v>823201634302108.25</v>
      </c>
      <c r="I37" s="218">
        <v>11795054830509.684</v>
      </c>
      <c r="J37" s="218">
        <v>562469788684646.44</v>
      </c>
      <c r="K37" s="218">
        <v>1386757408245260.3</v>
      </c>
      <c r="L37" s="216">
        <v>0</v>
      </c>
      <c r="M37" s="217">
        <f t="shared" si="0"/>
        <v>0.14692874301380782</v>
      </c>
      <c r="N37" s="217">
        <f t="shared" si="1"/>
        <v>0.16024499943544293</v>
      </c>
      <c r="O37" s="218">
        <f t="shared" si="2"/>
        <v>9906233497402056</v>
      </c>
    </row>
    <row r="38" spans="1:15" x14ac:dyDescent="0.2">
      <c r="A38" s="216">
        <v>2020</v>
      </c>
      <c r="B38" s="216" t="s">
        <v>374</v>
      </c>
      <c r="C38" s="218">
        <v>310098844530363</v>
      </c>
      <c r="D38" s="218">
        <v>1.8158818910107936E+16</v>
      </c>
      <c r="E38" s="218">
        <v>36622979153188.906</v>
      </c>
      <c r="F38" s="218">
        <v>313502171472.72339</v>
      </c>
      <c r="G38" s="218">
        <v>61340678315749.82</v>
      </c>
      <c r="H38" s="218">
        <v>5948784606994.9756</v>
      </c>
      <c r="I38" s="218">
        <v>31707136641.155064</v>
      </c>
      <c r="J38" s="218">
        <v>406313656286.53687</v>
      </c>
      <c r="K38" s="218">
        <v>79415374740588.375</v>
      </c>
      <c r="L38" s="216">
        <v>0</v>
      </c>
      <c r="M38" s="217">
        <f t="shared" si="0"/>
        <v>1.6624612278696022E-2</v>
      </c>
      <c r="N38" s="217">
        <f t="shared" si="1"/>
        <v>1.6629915865407317E-2</v>
      </c>
      <c r="O38" s="218">
        <f t="shared" si="2"/>
        <v>1.865299709441922E+16</v>
      </c>
    </row>
    <row r="39" spans="1:15" x14ac:dyDescent="0.2">
      <c r="A39" s="216">
        <v>2019</v>
      </c>
      <c r="B39" s="216" t="s">
        <v>374</v>
      </c>
      <c r="C39" s="218">
        <v>350345055193049.75</v>
      </c>
      <c r="D39" s="218">
        <v>1.779615223487932E+16</v>
      </c>
      <c r="E39" s="218">
        <v>54955982188051.938</v>
      </c>
      <c r="F39" s="218">
        <v>799014383930.48096</v>
      </c>
      <c r="G39" s="218">
        <v>66078385329079.969</v>
      </c>
      <c r="H39" s="218">
        <v>6686849800415.7793</v>
      </c>
      <c r="I39" s="218">
        <v>87194625763.176422</v>
      </c>
      <c r="J39" s="218">
        <v>345887092138.29773</v>
      </c>
      <c r="K39" s="218">
        <v>94293751842615.75</v>
      </c>
      <c r="L39" s="216">
        <v>0</v>
      </c>
      <c r="M39" s="217">
        <f t="shared" si="0"/>
        <v>1.9071852520980429E-2</v>
      </c>
      <c r="N39" s="217">
        <f t="shared" si="1"/>
        <v>1.9078797476262795E-2</v>
      </c>
      <c r="O39" s="218">
        <f t="shared" si="2"/>
        <v>1.8369744355334368E+16</v>
      </c>
    </row>
    <row r="40" spans="1:15" x14ac:dyDescent="0.2">
      <c r="A40" s="216">
        <v>2018</v>
      </c>
      <c r="B40" s="216" t="s">
        <v>374</v>
      </c>
      <c r="C40" s="218">
        <v>309235572695037.94</v>
      </c>
      <c r="D40" s="218">
        <v>1.7285208923394908E+16</v>
      </c>
      <c r="E40" s="218">
        <v>45993051647455.438</v>
      </c>
      <c r="F40" s="218">
        <v>479963501458.2403</v>
      </c>
      <c r="G40" s="218">
        <v>97234335509347.672</v>
      </c>
      <c r="H40" s="218">
        <v>8196153786550.7314</v>
      </c>
      <c r="I40" s="218">
        <v>87194625763.176422</v>
      </c>
      <c r="J40" s="218">
        <v>5794603764341.0059</v>
      </c>
      <c r="K40" s="218">
        <v>64661953772399.828</v>
      </c>
      <c r="L40" s="216">
        <v>0</v>
      </c>
      <c r="M40" s="217">
        <f t="shared" si="0"/>
        <v>1.7356314276771839E-2</v>
      </c>
      <c r="N40" s="217">
        <f t="shared" si="1"/>
        <v>1.7364302229633966E-2</v>
      </c>
      <c r="O40" s="218">
        <f t="shared" si="2"/>
        <v>1.7816891752697264E+16</v>
      </c>
    </row>
    <row r="41" spans="1:15" x14ac:dyDescent="0.2">
      <c r="A41" s="216">
        <v>2017</v>
      </c>
      <c r="B41" s="216" t="s">
        <v>374</v>
      </c>
      <c r="C41" s="218">
        <v>300804170698641.25</v>
      </c>
      <c r="D41" s="218">
        <v>1.7527174085333968E+16</v>
      </c>
      <c r="E41" s="218">
        <v>39597684236336.875</v>
      </c>
      <c r="F41" s="218">
        <v>504932700956.06787</v>
      </c>
      <c r="G41" s="218">
        <v>66963027217943.008</v>
      </c>
      <c r="H41" s="218">
        <v>5231855735409.6475</v>
      </c>
      <c r="I41" s="218">
        <v>23780352480.866295</v>
      </c>
      <c r="J41" s="218">
        <v>320719324953.27148</v>
      </c>
      <c r="K41" s="218">
        <v>9508660892217.2227</v>
      </c>
      <c r="L41" s="216">
        <v>0</v>
      </c>
      <c r="M41" s="217">
        <f t="shared" si="0"/>
        <v>1.6757772164090523E-2</v>
      </c>
      <c r="N41" s="217">
        <f t="shared" si="1"/>
        <v>1.6762657912173254E-2</v>
      </c>
      <c r="O41" s="218">
        <f t="shared" si="2"/>
        <v>1.7950128916492908E+16</v>
      </c>
    </row>
    <row r="42" spans="1:15" x14ac:dyDescent="0.2">
      <c r="A42" s="216">
        <v>2016</v>
      </c>
      <c r="B42" s="216" t="s">
        <v>374</v>
      </c>
      <c r="C42" s="218">
        <v>289022045610192.13</v>
      </c>
      <c r="D42" s="218">
        <v>1.8446819968156188E+16</v>
      </c>
      <c r="E42" s="218">
        <v>29238939910147.883</v>
      </c>
      <c r="F42" s="218">
        <v>474414790458.72308</v>
      </c>
      <c r="G42" s="218">
        <v>66721255751532.008</v>
      </c>
      <c r="H42" s="218">
        <v>6243934858993.4834</v>
      </c>
      <c r="I42" s="218">
        <v>3963392080.144383</v>
      </c>
      <c r="J42" s="218">
        <v>407676238182.08295</v>
      </c>
      <c r="K42" s="218">
        <v>14218873721234.758</v>
      </c>
      <c r="L42" s="216">
        <v>0</v>
      </c>
      <c r="M42" s="217">
        <f t="shared" si="0"/>
        <v>1.5330171837049569E-2</v>
      </c>
      <c r="N42" s="217">
        <f t="shared" si="1"/>
        <v>1.5335250685989026E-2</v>
      </c>
      <c r="O42" s="218">
        <f t="shared" si="2"/>
        <v>1.8853151072429012E+16</v>
      </c>
    </row>
    <row r="43" spans="1:15" x14ac:dyDescent="0.2">
      <c r="A43" s="216">
        <v>2015</v>
      </c>
      <c r="B43" s="216" t="s">
        <v>374</v>
      </c>
      <c r="C43" s="218">
        <v>301561666143076.69</v>
      </c>
      <c r="D43" s="218">
        <v>1.956463784348478E+16</v>
      </c>
      <c r="E43" s="218">
        <v>24081505258702.656</v>
      </c>
      <c r="F43" s="218">
        <v>2150125512312.9263</v>
      </c>
      <c r="G43" s="218">
        <v>72280462877865.656</v>
      </c>
      <c r="H43" s="218">
        <v>5723204131800.2275</v>
      </c>
      <c r="I43" s="218">
        <v>0</v>
      </c>
      <c r="J43" s="218">
        <v>383816648189.76172</v>
      </c>
      <c r="K43" s="218">
        <v>12984173207513.139</v>
      </c>
      <c r="L43" s="216">
        <v>0</v>
      </c>
      <c r="M43" s="217">
        <f t="shared" si="0"/>
        <v>1.5090304343093308E-2</v>
      </c>
      <c r="N43" s="217">
        <f t="shared" si="1"/>
        <v>1.50946273257786E-2</v>
      </c>
      <c r="O43" s="218">
        <f t="shared" si="2"/>
        <v>1.9983802797264236E+16</v>
      </c>
    </row>
    <row r="44" spans="1:15" x14ac:dyDescent="0.2">
      <c r="A44" s="216">
        <v>2014</v>
      </c>
      <c r="B44" s="216" t="s">
        <v>374</v>
      </c>
      <c r="C44" s="218">
        <v>320625301494702.88</v>
      </c>
      <c r="D44" s="218">
        <v>2.0909906057011108E+16</v>
      </c>
      <c r="E44" s="218">
        <v>20126421079983.586</v>
      </c>
      <c r="F44" s="218">
        <v>3245995934717.5786</v>
      </c>
      <c r="G44" s="218">
        <v>95435662292190.5</v>
      </c>
      <c r="H44" s="218">
        <v>6201946560459.3359</v>
      </c>
      <c r="I44" s="218">
        <v>0</v>
      </c>
      <c r="J44" s="218">
        <v>465780081689.5144</v>
      </c>
      <c r="K44" s="218">
        <v>16356010537262.078</v>
      </c>
      <c r="L44" s="216">
        <v>0</v>
      </c>
      <c r="M44" s="217">
        <f t="shared" si="0"/>
        <v>1.5001864738564229E-2</v>
      </c>
      <c r="N44" s="217">
        <f t="shared" si="1"/>
        <v>1.5006219323481057E-2</v>
      </c>
      <c r="O44" s="218">
        <f t="shared" si="2"/>
        <v>2.1372363174992116E+16</v>
      </c>
    </row>
    <row r="45" spans="1:15" x14ac:dyDescent="0.2">
      <c r="A45" s="216">
        <v>2013</v>
      </c>
      <c r="B45" s="216" t="s">
        <v>374</v>
      </c>
      <c r="C45" s="218">
        <v>326122261679322.5</v>
      </c>
      <c r="D45" s="218">
        <v>2.1038273136251508E+16</v>
      </c>
      <c r="E45" s="218">
        <v>14919229631303.406</v>
      </c>
      <c r="F45" s="218">
        <v>3087857671231.3384</v>
      </c>
      <c r="G45" s="218">
        <v>102568838701761.61</v>
      </c>
      <c r="H45" s="218">
        <v>6815373802249.4258</v>
      </c>
      <c r="I45" s="218">
        <v>0</v>
      </c>
      <c r="J45" s="218">
        <v>588090573593.80542</v>
      </c>
      <c r="K45" s="218">
        <v>25672955986168.887</v>
      </c>
      <c r="L45" s="216">
        <v>0</v>
      </c>
      <c r="M45" s="217">
        <f t="shared" si="0"/>
        <v>1.5155755092408591E-2</v>
      </c>
      <c r="N45" s="217">
        <f t="shared" si="1"/>
        <v>1.5160556869193436E-2</v>
      </c>
      <c r="O45" s="218">
        <f t="shared" si="2"/>
        <v>2.1518047744297136E+16</v>
      </c>
    </row>
    <row r="46" spans="1:15" x14ac:dyDescent="0.2">
      <c r="A46" s="216">
        <v>2012</v>
      </c>
      <c r="B46" s="216" t="s">
        <v>374</v>
      </c>
      <c r="C46" s="218">
        <v>299975020279732.13</v>
      </c>
      <c r="D46" s="218">
        <v>2.1050859494025836E+16</v>
      </c>
      <c r="E46" s="218">
        <v>26549687203762.719</v>
      </c>
      <c r="F46" s="218">
        <v>3190508824722.4067</v>
      </c>
      <c r="G46" s="218">
        <v>96146528641114.109</v>
      </c>
      <c r="H46" s="218">
        <v>7572584901548.1035</v>
      </c>
      <c r="I46" s="218">
        <v>0</v>
      </c>
      <c r="J46" s="218">
        <v>628516869509.79895</v>
      </c>
      <c r="K46" s="218">
        <v>9612846372066.4648</v>
      </c>
      <c r="L46" s="216">
        <v>0</v>
      </c>
      <c r="M46" s="217">
        <f t="shared" si="0"/>
        <v>1.3955873791562963E-2</v>
      </c>
      <c r="N46" s="217">
        <f t="shared" si="1"/>
        <v>1.396079221773228E-2</v>
      </c>
      <c r="O46" s="218">
        <f t="shared" si="2"/>
        <v>2.1494535187118296E+16</v>
      </c>
    </row>
    <row r="47" spans="1:15" hidden="1" x14ac:dyDescent="0.2">
      <c r="A47" s="216">
        <v>2020</v>
      </c>
      <c r="B47" s="216" t="s">
        <v>389</v>
      </c>
      <c r="C47" s="218">
        <v>562266348269620.06</v>
      </c>
      <c r="D47" s="218">
        <v>3443234877092.0518</v>
      </c>
      <c r="E47" s="218">
        <v>100439782974522.16</v>
      </c>
      <c r="F47" s="218">
        <v>1131937043901.5146</v>
      </c>
      <c r="G47" s="218">
        <v>5380013200249.0674</v>
      </c>
      <c r="H47" s="218">
        <v>12545307435620.588</v>
      </c>
      <c r="I47" s="218">
        <v>0</v>
      </c>
      <c r="J47" s="218">
        <v>429730615682.57263</v>
      </c>
      <c r="K47" s="218">
        <v>1017993691992.7036</v>
      </c>
      <c r="L47" s="216">
        <v>0</v>
      </c>
      <c r="M47" s="217">
        <f t="shared" si="0"/>
        <v>0.81884917763693654</v>
      </c>
      <c r="N47" s="217">
        <f t="shared" si="1"/>
        <v>0.83408812869239746</v>
      </c>
      <c r="O47" s="218">
        <f t="shared" si="2"/>
        <v>686654348108680.88</v>
      </c>
    </row>
    <row r="48" spans="1:15" hidden="1" x14ac:dyDescent="0.2">
      <c r="A48" s="216">
        <v>2019</v>
      </c>
      <c r="B48" s="216" t="s">
        <v>389</v>
      </c>
      <c r="C48" s="218">
        <v>537405484268913.38</v>
      </c>
      <c r="D48" s="218">
        <v>3626026053502.2861</v>
      </c>
      <c r="E48" s="218">
        <v>122996870450033.53</v>
      </c>
      <c r="F48" s="218">
        <v>1034834601409.9631</v>
      </c>
      <c r="G48" s="218">
        <v>8600396651987.666</v>
      </c>
      <c r="H48" s="218">
        <v>15319568153666.936</v>
      </c>
      <c r="I48" s="218">
        <v>0</v>
      </c>
      <c r="J48" s="218">
        <v>337871687077.03961</v>
      </c>
      <c r="K48" s="218">
        <v>1331260330910.4443</v>
      </c>
      <c r="L48" s="216">
        <v>0</v>
      </c>
      <c r="M48" s="217">
        <f t="shared" si="0"/>
        <v>0.7781129155406854</v>
      </c>
      <c r="N48" s="217">
        <f t="shared" si="1"/>
        <v>0.79576399783457197</v>
      </c>
      <c r="O48" s="218">
        <f t="shared" si="2"/>
        <v>690652312197501.25</v>
      </c>
    </row>
    <row r="49" spans="1:15" hidden="1" x14ac:dyDescent="0.2">
      <c r="A49" s="216">
        <v>2018</v>
      </c>
      <c r="B49" s="216" t="s">
        <v>389</v>
      </c>
      <c r="C49" s="218">
        <v>503147582187236.81</v>
      </c>
      <c r="D49" s="218">
        <v>6919525255463.9639</v>
      </c>
      <c r="E49" s="218">
        <v>93288286776477.281</v>
      </c>
      <c r="F49" s="218">
        <v>904439892921.30823</v>
      </c>
      <c r="G49" s="218">
        <v>10365318859660.367</v>
      </c>
      <c r="H49" s="218">
        <v>18476178298997.156</v>
      </c>
      <c r="I49" s="218">
        <v>0</v>
      </c>
      <c r="J49" s="218">
        <v>488022126980.29211</v>
      </c>
      <c r="K49" s="218">
        <v>1114541092777.2212</v>
      </c>
      <c r="L49" s="216">
        <v>0</v>
      </c>
      <c r="M49" s="217">
        <f t="shared" si="0"/>
        <v>0.79272805248992595</v>
      </c>
      <c r="N49" s="217">
        <f t="shared" si="1"/>
        <v>0.81649618958531855</v>
      </c>
      <c r="O49" s="218">
        <f t="shared" si="2"/>
        <v>634703894490514.25</v>
      </c>
    </row>
    <row r="50" spans="1:15" hidden="1" x14ac:dyDescent="0.2">
      <c r="A50" s="216">
        <v>2017</v>
      </c>
      <c r="B50" s="216" t="s">
        <v>389</v>
      </c>
      <c r="C50" s="218">
        <v>407907884686862.81</v>
      </c>
      <c r="D50" s="218">
        <v>16709590587076.502</v>
      </c>
      <c r="E50" s="218">
        <v>54484511696703.078</v>
      </c>
      <c r="F50" s="218">
        <v>934957803418.65308</v>
      </c>
      <c r="G50" s="218">
        <v>13382265118950.813</v>
      </c>
      <c r="H50" s="218">
        <v>9731238398422.2266</v>
      </c>
      <c r="I50" s="218">
        <v>3963392080.144383</v>
      </c>
      <c r="J50" s="218">
        <v>1247526943715.8232</v>
      </c>
      <c r="K50" s="218">
        <v>1086242401290.8892</v>
      </c>
      <c r="L50" s="216">
        <v>0</v>
      </c>
      <c r="M50" s="217">
        <f t="shared" si="0"/>
        <v>0.80695830287641812</v>
      </c>
      <c r="N50" s="217">
        <f t="shared" si="1"/>
        <v>0.8227981287015822</v>
      </c>
      <c r="O50" s="218">
        <f t="shared" si="2"/>
        <v>505488181028520.88</v>
      </c>
    </row>
    <row r="51" spans="1:15" hidden="1" x14ac:dyDescent="0.2">
      <c r="A51" s="216">
        <v>2016</v>
      </c>
      <c r="B51" s="216" t="s">
        <v>389</v>
      </c>
      <c r="C51" s="218">
        <v>372141815999598.56</v>
      </c>
      <c r="D51" s="218">
        <v>22339992427889.012</v>
      </c>
      <c r="E51" s="218">
        <v>44511104317368.602</v>
      </c>
      <c r="F51" s="218">
        <v>760173406933.86035</v>
      </c>
      <c r="G51" s="218">
        <v>14298197673611.307</v>
      </c>
      <c r="H51" s="218">
        <v>13912723198492.291</v>
      </c>
      <c r="I51" s="218">
        <v>7926784160.2887659</v>
      </c>
      <c r="J51" s="218">
        <v>1538782330812.1558</v>
      </c>
      <c r="K51" s="218">
        <v>944393133311.37878</v>
      </c>
      <c r="L51" s="216">
        <v>0</v>
      </c>
      <c r="M51" s="217">
        <f t="shared" si="0"/>
        <v>0.79102513431159127</v>
      </c>
      <c r="N51" s="217">
        <f t="shared" si="1"/>
        <v>0.81513092179689861</v>
      </c>
      <c r="O51" s="218">
        <f t="shared" si="2"/>
        <v>470455109272177.5</v>
      </c>
    </row>
    <row r="52" spans="1:15" hidden="1" x14ac:dyDescent="0.2">
      <c r="A52" s="216">
        <v>2015</v>
      </c>
      <c r="B52" s="216" t="s">
        <v>389</v>
      </c>
      <c r="C52" s="218">
        <v>350092556711571.25</v>
      </c>
      <c r="D52" s="218">
        <v>25400485670971.828</v>
      </c>
      <c r="E52" s="218">
        <v>29364842249820.23</v>
      </c>
      <c r="F52" s="218">
        <v>1032060245910.2046</v>
      </c>
      <c r="G52" s="218">
        <v>15777441165792.313</v>
      </c>
      <c r="H52" s="218">
        <v>14291186575573.229</v>
      </c>
      <c r="I52" s="218">
        <v>7926784160.2887659</v>
      </c>
      <c r="J52" s="218">
        <v>2060473765440.9482</v>
      </c>
      <c r="K52" s="218">
        <v>1141888081090.6836</v>
      </c>
      <c r="L52" s="216">
        <v>0</v>
      </c>
      <c r="M52" s="217">
        <f t="shared" si="0"/>
        <v>0.79717071860432909</v>
      </c>
      <c r="N52" s="217">
        <f t="shared" si="1"/>
        <v>0.82398435497832589</v>
      </c>
      <c r="O52" s="218">
        <f t="shared" si="2"/>
        <v>439168861250331</v>
      </c>
    </row>
    <row r="53" spans="1:15" hidden="1" x14ac:dyDescent="0.2">
      <c r="A53" s="216">
        <v>2014</v>
      </c>
      <c r="B53" s="216" t="s">
        <v>389</v>
      </c>
      <c r="C53" s="218">
        <v>326002836721866.5</v>
      </c>
      <c r="D53" s="218">
        <v>25716882286373.75</v>
      </c>
      <c r="E53" s="218">
        <v>29408107921490.602</v>
      </c>
      <c r="F53" s="218">
        <v>2244453599304.7192</v>
      </c>
      <c r="G53" s="218">
        <v>15392086115630.75</v>
      </c>
      <c r="H53" s="218">
        <v>14686236752300.838</v>
      </c>
      <c r="I53" s="218">
        <v>3963392080.144383</v>
      </c>
      <c r="J53" s="218">
        <v>2162066491551.1345</v>
      </c>
      <c r="K53" s="218">
        <v>1372477106306.7422</v>
      </c>
      <c r="L53" s="216">
        <v>0</v>
      </c>
      <c r="M53" s="217">
        <f t="shared" si="0"/>
        <v>0.78180179913903103</v>
      </c>
      <c r="N53" s="217">
        <f t="shared" si="1"/>
        <v>0.81034180486108542</v>
      </c>
      <c r="O53" s="218">
        <f t="shared" si="2"/>
        <v>416989110386905.19</v>
      </c>
    </row>
    <row r="54" spans="1:15" hidden="1" x14ac:dyDescent="0.2">
      <c r="A54" s="216">
        <v>2013</v>
      </c>
      <c r="B54" s="216" t="s">
        <v>389</v>
      </c>
      <c r="C54" s="218">
        <v>304421040838738.56</v>
      </c>
      <c r="D54" s="218">
        <v>29559944243709.945</v>
      </c>
      <c r="E54" s="218">
        <v>25778085681435.727</v>
      </c>
      <c r="F54" s="218">
        <v>2505243016282.0293</v>
      </c>
      <c r="G54" s="218">
        <v>16960309541907.191</v>
      </c>
      <c r="H54" s="218">
        <v>14976363573549.211</v>
      </c>
      <c r="I54" s="218">
        <v>3963392080.144383</v>
      </c>
      <c r="J54" s="218">
        <v>2074479753844.3105</v>
      </c>
      <c r="K54" s="218">
        <v>2267922214733.9404</v>
      </c>
      <c r="L54" s="216">
        <v>0</v>
      </c>
      <c r="M54" s="217">
        <f t="shared" si="0"/>
        <v>0.76382652930782569</v>
      </c>
      <c r="N54" s="217">
        <f t="shared" si="1"/>
        <v>0.79364980621758752</v>
      </c>
      <c r="O54" s="218">
        <f t="shared" si="2"/>
        <v>398547352256281</v>
      </c>
    </row>
    <row r="55" spans="1:15" hidden="1" x14ac:dyDescent="0.2">
      <c r="A55" s="216">
        <v>2012</v>
      </c>
      <c r="B55" s="216" t="s">
        <v>389</v>
      </c>
      <c r="C55" s="218">
        <v>289011809185267.31</v>
      </c>
      <c r="D55" s="218">
        <v>30848438023446.82</v>
      </c>
      <c r="E55" s="218">
        <v>25136069052647.785</v>
      </c>
      <c r="F55" s="218">
        <v>1758941386846.9617</v>
      </c>
      <c r="G55" s="218">
        <v>18107545586330.809</v>
      </c>
      <c r="H55" s="218">
        <v>13695578295689.277</v>
      </c>
      <c r="I55" s="218">
        <v>0</v>
      </c>
      <c r="J55" s="218">
        <v>2073198873784.7383</v>
      </c>
      <c r="K55" s="218">
        <v>2588638696235.8442</v>
      </c>
      <c r="L55" s="216">
        <v>0</v>
      </c>
      <c r="M55" s="217">
        <f t="shared" si="0"/>
        <v>0.75416638992542939</v>
      </c>
      <c r="N55" s="217">
        <f t="shared" si="1"/>
        <v>0.7821178272604673</v>
      </c>
      <c r="O55" s="218">
        <f t="shared" si="2"/>
        <v>383220219100249.56</v>
      </c>
    </row>
    <row r="56" spans="1:15" hidden="1" x14ac:dyDescent="0.2">
      <c r="A56" s="216">
        <v>2020</v>
      </c>
      <c r="B56" s="216" t="s">
        <v>397</v>
      </c>
      <c r="C56" s="218">
        <v>345001641382302.19</v>
      </c>
      <c r="D56" s="218">
        <v>122589068626082.69</v>
      </c>
      <c r="E56" s="218">
        <v>8904085978007.7051</v>
      </c>
      <c r="F56" s="218">
        <v>7920784951810.8447</v>
      </c>
      <c r="G56" s="218">
        <v>415666524573083.06</v>
      </c>
      <c r="H56" s="218">
        <v>18322347579988.301</v>
      </c>
      <c r="I56" s="218">
        <v>0</v>
      </c>
      <c r="J56" s="218">
        <v>1163584072065948.3</v>
      </c>
      <c r="K56" s="218">
        <v>5393362446168.1338</v>
      </c>
      <c r="L56" s="216">
        <v>0</v>
      </c>
      <c r="M56" s="217">
        <f t="shared" si="0"/>
        <v>0.16527959901885167</v>
      </c>
      <c r="N56" s="217">
        <f t="shared" si="1"/>
        <v>0.16674321579861345</v>
      </c>
      <c r="O56" s="218">
        <f t="shared" si="2"/>
        <v>2087381887603391.3</v>
      </c>
    </row>
    <row r="57" spans="1:15" hidden="1" x14ac:dyDescent="0.2">
      <c r="A57" s="216">
        <v>2019</v>
      </c>
      <c r="B57" s="216" t="s">
        <v>397</v>
      </c>
      <c r="C57" s="218">
        <v>338208067373874.13</v>
      </c>
      <c r="D57" s="218">
        <v>124272087870988.08</v>
      </c>
      <c r="E57" s="218">
        <v>9477455150833.959</v>
      </c>
      <c r="F57" s="218">
        <v>8436815074765.9463</v>
      </c>
      <c r="G57" s="218">
        <v>424979876089024.13</v>
      </c>
      <c r="H57" s="218">
        <v>21801973800723.441</v>
      </c>
      <c r="I57" s="218">
        <v>0</v>
      </c>
      <c r="J57" s="218">
        <v>1107693315097963.9</v>
      </c>
      <c r="K57" s="218">
        <v>6672740310382.6211</v>
      </c>
      <c r="L57" s="216">
        <v>0</v>
      </c>
      <c r="M57" s="217">
        <f t="shared" si="0"/>
        <v>0.16566301970655334</v>
      </c>
      <c r="N57" s="217">
        <f t="shared" si="1"/>
        <v>0.16745125986471568</v>
      </c>
      <c r="O57" s="218">
        <f t="shared" si="2"/>
        <v>2041542330768556</v>
      </c>
    </row>
    <row r="58" spans="1:15" hidden="1" x14ac:dyDescent="0.2">
      <c r="A58" s="216">
        <v>2018</v>
      </c>
      <c r="B58" s="216" t="s">
        <v>397</v>
      </c>
      <c r="C58" s="218">
        <v>302936759224642.06</v>
      </c>
      <c r="D58" s="218">
        <v>126735418603669.19</v>
      </c>
      <c r="E58" s="218">
        <v>8398172001984.54</v>
      </c>
      <c r="F58" s="218">
        <v>8581081560753.3945</v>
      </c>
      <c r="G58" s="218">
        <v>432863866306224.5</v>
      </c>
      <c r="H58" s="218">
        <v>21826806609337.316</v>
      </c>
      <c r="I58" s="218">
        <v>0</v>
      </c>
      <c r="J58" s="218">
        <v>1055251711366749.1</v>
      </c>
      <c r="K58" s="218">
        <v>8080531566172.5391</v>
      </c>
      <c r="L58" s="216">
        <v>0</v>
      </c>
      <c r="M58" s="217">
        <f t="shared" si="0"/>
        <v>0.15419184337103173</v>
      </c>
      <c r="N58" s="217">
        <f t="shared" si="1"/>
        <v>0.15592410258109055</v>
      </c>
      <c r="O58" s="218">
        <f t="shared" si="2"/>
        <v>1964674347239532.8</v>
      </c>
    </row>
    <row r="59" spans="1:15" hidden="1" x14ac:dyDescent="0.2">
      <c r="A59" s="216">
        <v>2017</v>
      </c>
      <c r="B59" s="216" t="s">
        <v>397</v>
      </c>
      <c r="C59" s="218">
        <v>269293042638453.72</v>
      </c>
      <c r="D59" s="218">
        <v>145354830362771.81</v>
      </c>
      <c r="E59" s="218">
        <v>6070967712277.9805</v>
      </c>
      <c r="F59" s="218">
        <v>8905681154225.1523</v>
      </c>
      <c r="G59" s="218">
        <v>429593428821801.25</v>
      </c>
      <c r="H59" s="218">
        <v>10050178860199.676</v>
      </c>
      <c r="I59" s="218">
        <v>0</v>
      </c>
      <c r="J59" s="218">
        <v>1010015008589355.8</v>
      </c>
      <c r="K59" s="218">
        <v>7538341690631.8281</v>
      </c>
      <c r="L59" s="216">
        <v>0</v>
      </c>
      <c r="M59" s="217">
        <f t="shared" si="0"/>
        <v>0.14272311690174158</v>
      </c>
      <c r="N59" s="217">
        <f t="shared" si="1"/>
        <v>0.14348740440528912</v>
      </c>
      <c r="O59" s="218">
        <f t="shared" si="2"/>
        <v>1886821479829717</v>
      </c>
    </row>
    <row r="60" spans="1:15" hidden="1" x14ac:dyDescent="0.2">
      <c r="A60" s="216">
        <v>2016</v>
      </c>
      <c r="B60" s="216" t="s">
        <v>397</v>
      </c>
      <c r="C60" s="218">
        <v>247591821797869.78</v>
      </c>
      <c r="D60" s="218">
        <v>159138485796747.16</v>
      </c>
      <c r="E60" s="218">
        <v>6576881688301.1455</v>
      </c>
      <c r="F60" s="218">
        <v>10237371794109.287</v>
      </c>
      <c r="G60" s="218">
        <v>409479268040644.5</v>
      </c>
      <c r="H60" s="218">
        <v>8993457550138.2227</v>
      </c>
      <c r="I60" s="218">
        <v>0</v>
      </c>
      <c r="J60" s="218">
        <v>953458560132148.5</v>
      </c>
      <c r="K60" s="218">
        <v>7024688124330.1006</v>
      </c>
      <c r="L60" s="216">
        <v>0</v>
      </c>
      <c r="M60" s="217">
        <f t="shared" si="0"/>
        <v>0.13736019324303253</v>
      </c>
      <c r="N60" s="217">
        <f t="shared" si="1"/>
        <v>0.1380489795224927</v>
      </c>
      <c r="O60" s="218">
        <f t="shared" si="2"/>
        <v>1802500534924288.5</v>
      </c>
    </row>
    <row r="61" spans="1:15" hidden="1" x14ac:dyDescent="0.2">
      <c r="A61" s="216">
        <v>2015</v>
      </c>
      <c r="B61" s="216" t="s">
        <v>397</v>
      </c>
      <c r="C61" s="218">
        <v>238396100073754.41</v>
      </c>
      <c r="D61" s="218">
        <v>174000844789401.47</v>
      </c>
      <c r="E61" s="218">
        <v>7285161254733.5771</v>
      </c>
      <c r="F61" s="218">
        <v>9890577356639.4609</v>
      </c>
      <c r="G61" s="218">
        <v>396544200195657.88</v>
      </c>
      <c r="H61" s="218">
        <v>8565138992404.999</v>
      </c>
      <c r="I61" s="218">
        <v>0</v>
      </c>
      <c r="J61" s="218">
        <v>885810625001510.75</v>
      </c>
      <c r="K61" s="218">
        <v>7181637825144.5176</v>
      </c>
      <c r="L61" s="216">
        <v>0</v>
      </c>
      <c r="M61" s="217">
        <f t="shared" si="0"/>
        <v>0.13798671547990587</v>
      </c>
      <c r="N61" s="217">
        <f t="shared" si="1"/>
        <v>0.1386742084175121</v>
      </c>
      <c r="O61" s="218">
        <f t="shared" si="2"/>
        <v>1727674285489247</v>
      </c>
    </row>
    <row r="62" spans="1:15" hidden="1" x14ac:dyDescent="0.2">
      <c r="A62" s="216">
        <v>2014</v>
      </c>
      <c r="B62" s="216" t="s">
        <v>397</v>
      </c>
      <c r="C62" s="218">
        <v>246244025849437.25</v>
      </c>
      <c r="D62" s="218">
        <v>181628553218296.47</v>
      </c>
      <c r="E62" s="218">
        <v>6340788499490.335</v>
      </c>
      <c r="F62" s="218">
        <v>9696372471656.3594</v>
      </c>
      <c r="G62" s="218">
        <v>362521310127800.38</v>
      </c>
      <c r="H62" s="218">
        <v>7716368759056.6895</v>
      </c>
      <c r="I62" s="218">
        <v>0</v>
      </c>
      <c r="J62" s="218">
        <v>849672347677139.63</v>
      </c>
      <c r="K62" s="218">
        <v>7980654483836.0938</v>
      </c>
      <c r="L62" s="216">
        <v>0</v>
      </c>
      <c r="M62" s="217">
        <f t="shared" si="0"/>
        <v>0.14729271672833552</v>
      </c>
      <c r="N62" s="217">
        <f t="shared" si="1"/>
        <v>0.14797571403019016</v>
      </c>
      <c r="O62" s="218">
        <f t="shared" si="2"/>
        <v>1671800421086713</v>
      </c>
    </row>
    <row r="63" spans="1:15" hidden="1" x14ac:dyDescent="0.2">
      <c r="A63" s="216">
        <v>2013</v>
      </c>
      <c r="B63" s="216" t="s">
        <v>397</v>
      </c>
      <c r="C63" s="218">
        <v>230343445799575.47</v>
      </c>
      <c r="D63" s="218">
        <v>160829145111133.22</v>
      </c>
      <c r="E63" s="218">
        <v>6678064483505.7783</v>
      </c>
      <c r="F63" s="218">
        <v>8905681154225.1523</v>
      </c>
      <c r="G63" s="218">
        <v>363093347522787.56</v>
      </c>
      <c r="H63" s="218">
        <v>7386907527217.6357</v>
      </c>
      <c r="I63" s="218">
        <v>0</v>
      </c>
      <c r="J63" s="218">
        <v>807882008900287.13</v>
      </c>
      <c r="K63" s="218">
        <v>7000907866630.9473</v>
      </c>
      <c r="L63" s="216">
        <v>0</v>
      </c>
      <c r="M63" s="217">
        <f t="shared" si="0"/>
        <v>0.14467723345471109</v>
      </c>
      <c r="N63" s="217">
        <f t="shared" si="1"/>
        <v>0.14535161684548528</v>
      </c>
      <c r="O63" s="218">
        <f t="shared" si="2"/>
        <v>1592119508365363</v>
      </c>
    </row>
    <row r="64" spans="1:15" hidden="1" x14ac:dyDescent="0.2">
      <c r="A64" s="216">
        <v>2012</v>
      </c>
      <c r="B64" s="216" t="s">
        <v>397</v>
      </c>
      <c r="C64" s="218">
        <v>207594697475019.94</v>
      </c>
      <c r="D64" s="218">
        <v>151694954158114</v>
      </c>
      <c r="E64" s="218">
        <v>4249677398594.5864</v>
      </c>
      <c r="F64" s="218">
        <v>8600502049251.7051</v>
      </c>
      <c r="G64" s="218">
        <v>329740607760243.19</v>
      </c>
      <c r="H64" s="218">
        <v>6518612261142.3848</v>
      </c>
      <c r="I64" s="218">
        <v>0</v>
      </c>
      <c r="J64" s="218">
        <v>710837894505774.25</v>
      </c>
      <c r="K64" s="218">
        <v>3234115047084.9482</v>
      </c>
      <c r="L64" s="216">
        <v>0</v>
      </c>
      <c r="M64" s="217">
        <f t="shared" si="0"/>
        <v>0.14593948742928853</v>
      </c>
      <c r="N64" s="217">
        <f t="shared" si="1"/>
        <v>0.14661134822039093</v>
      </c>
      <c r="O64" s="218">
        <f t="shared" si="2"/>
        <v>1422471060655225</v>
      </c>
    </row>
    <row r="65" spans="1:15" x14ac:dyDescent="0.2">
      <c r="A65" s="216">
        <v>2020</v>
      </c>
      <c r="B65" s="216" t="s">
        <v>395</v>
      </c>
      <c r="C65" s="218">
        <v>57846037250065.961</v>
      </c>
      <c r="D65" s="218">
        <v>678336731652642</v>
      </c>
      <c r="E65" s="218">
        <v>765240579633770.13</v>
      </c>
      <c r="F65" s="218">
        <v>0</v>
      </c>
      <c r="G65" s="218">
        <v>3332102940332.4951</v>
      </c>
      <c r="H65" s="218">
        <v>38577389054806.914</v>
      </c>
      <c r="I65" s="218">
        <v>0</v>
      </c>
      <c r="J65" s="218">
        <v>2804776164219.1738</v>
      </c>
      <c r="K65" s="218">
        <v>87842670034955.984</v>
      </c>
      <c r="L65" s="216">
        <v>0</v>
      </c>
      <c r="M65" s="217">
        <f t="shared" si="0"/>
        <v>3.5401918688873643E-2</v>
      </c>
      <c r="N65" s="217">
        <f t="shared" si="1"/>
        <v>3.6257949220431997E-2</v>
      </c>
      <c r="O65" s="218">
        <f t="shared" si="2"/>
        <v>1633980286730792.8</v>
      </c>
    </row>
    <row r="66" spans="1:15" x14ac:dyDescent="0.2">
      <c r="A66" s="216">
        <v>2019</v>
      </c>
      <c r="B66" s="216" t="s">
        <v>395</v>
      </c>
      <c r="C66" s="218">
        <v>63414652409159.195</v>
      </c>
      <c r="D66" s="218">
        <v>500423456066330.5</v>
      </c>
      <c r="E66" s="218">
        <v>637951934203293.63</v>
      </c>
      <c r="F66" s="218">
        <v>0</v>
      </c>
      <c r="G66" s="218">
        <v>1598856212209.0503</v>
      </c>
      <c r="H66" s="218">
        <v>20864013976132.164</v>
      </c>
      <c r="I66" s="218">
        <v>0</v>
      </c>
      <c r="J66" s="218">
        <v>47481467450.277634</v>
      </c>
      <c r="K66" s="218">
        <v>4510519798549.0537</v>
      </c>
      <c r="L66" s="216">
        <v>0</v>
      </c>
      <c r="M66" s="217">
        <f t="shared" ref="M66:M129" si="3">C66/SUM(C66:L66)</f>
        <v>5.1606517878216962E-2</v>
      </c>
      <c r="N66" s="217">
        <f t="shared" ref="N66:N129" si="4">C66/(SUM(C66:L66)-H66)</f>
        <v>5.2497880826481248E-2</v>
      </c>
      <c r="O66" s="218">
        <f t="shared" ref="O66:O129" si="5">SUM(C66:K66)</f>
        <v>1228810914133124</v>
      </c>
    </row>
    <row r="67" spans="1:15" x14ac:dyDescent="0.2">
      <c r="A67" s="216">
        <v>2018</v>
      </c>
      <c r="B67" s="216" t="s">
        <v>395</v>
      </c>
      <c r="C67" s="218">
        <v>59241603181480.875</v>
      </c>
      <c r="D67" s="218">
        <v>417267505317372.56</v>
      </c>
      <c r="E67" s="218">
        <v>555555967771753.5</v>
      </c>
      <c r="F67" s="218">
        <v>0</v>
      </c>
      <c r="G67" s="218">
        <v>1708284542472.3252</v>
      </c>
      <c r="H67" s="218">
        <v>15137587266114.869</v>
      </c>
      <c r="I67" s="218">
        <v>0</v>
      </c>
      <c r="J67" s="218">
        <v>43597312881.588211</v>
      </c>
      <c r="K67" s="218">
        <v>5464267223389.1699</v>
      </c>
      <c r="L67" s="216">
        <v>0</v>
      </c>
      <c r="M67" s="217">
        <f t="shared" si="3"/>
        <v>5.6184129562837797E-2</v>
      </c>
      <c r="N67" s="217">
        <f t="shared" si="4"/>
        <v>5.7002476073371819E-2</v>
      </c>
      <c r="O67" s="218">
        <f t="shared" si="5"/>
        <v>1054418812615465</v>
      </c>
    </row>
    <row r="68" spans="1:15" x14ac:dyDescent="0.2">
      <c r="A68" s="216">
        <v>2017</v>
      </c>
      <c r="B68" s="216" t="s">
        <v>395</v>
      </c>
      <c r="C68" s="218">
        <v>62333003508771.602</v>
      </c>
      <c r="D68" s="218">
        <v>355800150295361.19</v>
      </c>
      <c r="E68" s="218">
        <v>429830740713868.38</v>
      </c>
      <c r="F68" s="218">
        <v>2774355499.7586145</v>
      </c>
      <c r="G68" s="218">
        <v>1806298121563.8965</v>
      </c>
      <c r="H68" s="218">
        <v>839102498697.10693</v>
      </c>
      <c r="I68" s="218">
        <v>0</v>
      </c>
      <c r="J68" s="218">
        <v>43597312881.588211</v>
      </c>
      <c r="K68" s="218">
        <v>2672266022694.4385</v>
      </c>
      <c r="L68" s="216">
        <v>0</v>
      </c>
      <c r="M68" s="217">
        <f t="shared" si="3"/>
        <v>7.3046950780220068E-2</v>
      </c>
      <c r="N68" s="217">
        <f t="shared" si="4"/>
        <v>7.3118850700478397E-2</v>
      </c>
      <c r="O68" s="218">
        <f t="shared" si="5"/>
        <v>853327932829338.13</v>
      </c>
    </row>
    <row r="69" spans="1:15" x14ac:dyDescent="0.2">
      <c r="A69" s="216">
        <v>2016</v>
      </c>
      <c r="B69" s="216" t="s">
        <v>395</v>
      </c>
      <c r="C69" s="218">
        <v>53485320232099.563</v>
      </c>
      <c r="D69" s="218">
        <v>238862744849004.94</v>
      </c>
      <c r="E69" s="218">
        <v>387441826326066.13</v>
      </c>
      <c r="F69" s="218">
        <v>2774355499.7586145</v>
      </c>
      <c r="G69" s="218">
        <v>2537742528037.7339</v>
      </c>
      <c r="H69" s="218">
        <v>668021508055.71106</v>
      </c>
      <c r="I69" s="218">
        <v>0</v>
      </c>
      <c r="J69" s="218">
        <v>90444880240.226166</v>
      </c>
      <c r="K69" s="218">
        <v>3195230849627.5337</v>
      </c>
      <c r="L69" s="216">
        <v>0</v>
      </c>
      <c r="M69" s="217">
        <f t="shared" si="3"/>
        <v>7.7934662629117482E-2</v>
      </c>
      <c r="N69" s="217">
        <f t="shared" si="4"/>
        <v>7.8010597298785692E-2</v>
      </c>
      <c r="O69" s="218">
        <f t="shared" si="5"/>
        <v>686284105528631.63</v>
      </c>
    </row>
    <row r="70" spans="1:15" x14ac:dyDescent="0.2">
      <c r="A70" s="216">
        <v>2015</v>
      </c>
      <c r="B70" s="216" t="s">
        <v>395</v>
      </c>
      <c r="C70" s="218">
        <v>50625945536437.719</v>
      </c>
      <c r="D70" s="218">
        <v>269792347106553.69</v>
      </c>
      <c r="E70" s="218">
        <v>289585769795978.13</v>
      </c>
      <c r="F70" s="218">
        <v>5548710999.5172291</v>
      </c>
      <c r="G70" s="218">
        <v>5334125582072.2676</v>
      </c>
      <c r="H70" s="218">
        <v>373439946330.80322</v>
      </c>
      <c r="I70" s="218">
        <v>0</v>
      </c>
      <c r="J70" s="218">
        <v>199059699067.11572</v>
      </c>
      <c r="K70" s="218">
        <v>4123837804415.7568</v>
      </c>
      <c r="L70" s="216">
        <v>0</v>
      </c>
      <c r="M70" s="217">
        <f t="shared" si="3"/>
        <v>8.1649473388052923E-2</v>
      </c>
      <c r="N70" s="217">
        <f t="shared" si="4"/>
        <v>8.1698679159794341E-2</v>
      </c>
      <c r="O70" s="218">
        <f t="shared" si="5"/>
        <v>620040074181854.88</v>
      </c>
    </row>
    <row r="71" spans="1:15" x14ac:dyDescent="0.2">
      <c r="A71" s="216">
        <v>2014</v>
      </c>
      <c r="B71" s="216" t="s">
        <v>395</v>
      </c>
      <c r="C71" s="218">
        <v>47357113843783.719</v>
      </c>
      <c r="D71" s="218">
        <v>188552142429237.25</v>
      </c>
      <c r="E71" s="218">
        <v>249015416482454.44</v>
      </c>
      <c r="F71" s="218">
        <v>49938398995.65506</v>
      </c>
      <c r="G71" s="218">
        <v>6585342188283.208</v>
      </c>
      <c r="H71" s="218">
        <v>618166327403.42615</v>
      </c>
      <c r="I71" s="218">
        <v>0</v>
      </c>
      <c r="J71" s="218">
        <v>230670632270.32013</v>
      </c>
      <c r="K71" s="218">
        <v>5452714470044.4072</v>
      </c>
      <c r="L71" s="216">
        <v>0</v>
      </c>
      <c r="M71" s="217">
        <f t="shared" si="3"/>
        <v>9.5121059551343271E-2</v>
      </c>
      <c r="N71" s="217">
        <f t="shared" si="4"/>
        <v>9.5239312791749575E-2</v>
      </c>
      <c r="O71" s="218">
        <f t="shared" si="5"/>
        <v>497861504772472.38</v>
      </c>
    </row>
    <row r="72" spans="1:15" x14ac:dyDescent="0.2">
      <c r="A72" s="216">
        <v>2013</v>
      </c>
      <c r="B72" s="216" t="s">
        <v>395</v>
      </c>
      <c r="C72" s="218">
        <v>44780946904374.781</v>
      </c>
      <c r="D72" s="218">
        <v>191871607839528.13</v>
      </c>
      <c r="E72" s="218">
        <v>180906518834998.16</v>
      </c>
      <c r="F72" s="218">
        <v>22194843998.068916</v>
      </c>
      <c r="G72" s="218">
        <v>6157927942866.7207</v>
      </c>
      <c r="H72" s="218">
        <v>2809614296721.8276</v>
      </c>
      <c r="I72" s="218">
        <v>0</v>
      </c>
      <c r="J72" s="218">
        <v>281323116686.1925</v>
      </c>
      <c r="K72" s="218">
        <v>9891727248372.6816</v>
      </c>
      <c r="L72" s="216">
        <v>0</v>
      </c>
      <c r="M72" s="217">
        <f t="shared" si="3"/>
        <v>0.10253882596811473</v>
      </c>
      <c r="N72" s="217">
        <f t="shared" si="4"/>
        <v>0.10320277254620659</v>
      </c>
      <c r="O72" s="218">
        <f t="shared" si="5"/>
        <v>436721861027546.56</v>
      </c>
    </row>
    <row r="73" spans="1:15" x14ac:dyDescent="0.2">
      <c r="A73" s="216">
        <v>2012</v>
      </c>
      <c r="B73" s="216" t="s">
        <v>395</v>
      </c>
      <c r="C73" s="218">
        <v>37158222477037.594</v>
      </c>
      <c r="D73" s="218">
        <v>202685946530697.91</v>
      </c>
      <c r="E73" s="218">
        <v>87971803767544.625</v>
      </c>
      <c r="F73" s="218">
        <v>8323066499.2758436</v>
      </c>
      <c r="G73" s="218">
        <v>6474525590280.3633</v>
      </c>
      <c r="H73" s="218">
        <v>3512041566330.3516</v>
      </c>
      <c r="I73" s="218">
        <v>0</v>
      </c>
      <c r="J73" s="218">
        <v>273396332525.90375</v>
      </c>
      <c r="K73" s="218">
        <v>8491467631784.6133</v>
      </c>
      <c r="L73" s="216">
        <v>0</v>
      </c>
      <c r="M73" s="217">
        <f t="shared" si="3"/>
        <v>0.10721530559189062</v>
      </c>
      <c r="N73" s="217">
        <f t="shared" si="4"/>
        <v>0.10831289949592182</v>
      </c>
      <c r="O73" s="218">
        <f t="shared" si="5"/>
        <v>346575726962700.63</v>
      </c>
    </row>
    <row r="74" spans="1:15" hidden="1" x14ac:dyDescent="0.2">
      <c r="A74" s="216">
        <v>2020</v>
      </c>
      <c r="B74" s="216" t="s">
        <v>377</v>
      </c>
      <c r="C74" s="218">
        <v>478873606548885.5</v>
      </c>
      <c r="D74" s="218">
        <v>394538117674054.88</v>
      </c>
      <c r="E74" s="218">
        <v>250068712665779.75</v>
      </c>
      <c r="F74" s="218">
        <v>67361351534139.156</v>
      </c>
      <c r="G74" s="218">
        <v>12686033540309.738</v>
      </c>
      <c r="H74" s="218">
        <v>224000748396400.09</v>
      </c>
      <c r="I74" s="218">
        <v>0</v>
      </c>
      <c r="J74" s="218">
        <v>1697157548579.0635</v>
      </c>
      <c r="K74" s="218">
        <v>1569893480046.5776</v>
      </c>
      <c r="L74" s="216">
        <v>0</v>
      </c>
      <c r="M74" s="217">
        <f t="shared" si="3"/>
        <v>0.3346904333438413</v>
      </c>
      <c r="N74" s="217">
        <f t="shared" si="4"/>
        <v>0.39681441914125665</v>
      </c>
      <c r="O74" s="218">
        <f t="shared" si="5"/>
        <v>1430795621388194.5</v>
      </c>
    </row>
    <row r="75" spans="1:15" hidden="1" x14ac:dyDescent="0.2">
      <c r="A75" s="216">
        <v>2019</v>
      </c>
      <c r="B75" s="216" t="s">
        <v>377</v>
      </c>
      <c r="C75" s="218">
        <v>452395387410059.88</v>
      </c>
      <c r="D75" s="218">
        <v>503712423944192.25</v>
      </c>
      <c r="E75" s="218">
        <v>254591549442619.56</v>
      </c>
      <c r="F75" s="218">
        <v>76674862946828.828</v>
      </c>
      <c r="G75" s="218">
        <v>20399087119416.477</v>
      </c>
      <c r="H75" s="218">
        <v>195555524382903.53</v>
      </c>
      <c r="I75" s="218">
        <v>0</v>
      </c>
      <c r="J75" s="218">
        <v>2199050789586.1626</v>
      </c>
      <c r="K75" s="218">
        <v>12545005555867.02</v>
      </c>
      <c r="L75" s="216">
        <v>0</v>
      </c>
      <c r="M75" s="217">
        <f t="shared" si="3"/>
        <v>0.29800636709597689</v>
      </c>
      <c r="N75" s="217">
        <f t="shared" si="4"/>
        <v>0.34207141518672696</v>
      </c>
      <c r="O75" s="218">
        <f t="shared" si="5"/>
        <v>1518072891591473.8</v>
      </c>
    </row>
    <row r="76" spans="1:15" hidden="1" x14ac:dyDescent="0.2">
      <c r="A76" s="216">
        <v>2018</v>
      </c>
      <c r="B76" s="216" t="s">
        <v>377</v>
      </c>
      <c r="C76" s="218">
        <v>431049029300202.5</v>
      </c>
      <c r="D76" s="218">
        <v>567166889222025.63</v>
      </c>
      <c r="E76" s="218">
        <v>197214438363618.41</v>
      </c>
      <c r="F76" s="218">
        <v>79612905421073.219</v>
      </c>
      <c r="G76" s="218">
        <v>25302908751228.668</v>
      </c>
      <c r="H76" s="218">
        <v>183576063769515.19</v>
      </c>
      <c r="I76" s="218">
        <v>23780352480.866295</v>
      </c>
      <c r="J76" s="218">
        <v>2492761212593.6274</v>
      </c>
      <c r="K76" s="218">
        <v>14271158536299.289</v>
      </c>
      <c r="L76" s="216">
        <v>0</v>
      </c>
      <c r="M76" s="217">
        <f t="shared" si="3"/>
        <v>0.28723007642418591</v>
      </c>
      <c r="N76" s="217">
        <f t="shared" si="4"/>
        <v>0.32726288400793602</v>
      </c>
      <c r="O76" s="218">
        <f t="shared" si="5"/>
        <v>1500709934929037.5</v>
      </c>
    </row>
    <row r="77" spans="1:15" hidden="1" x14ac:dyDescent="0.2">
      <c r="A77" s="216">
        <v>2017</v>
      </c>
      <c r="B77" s="216" t="s">
        <v>377</v>
      </c>
      <c r="C77" s="218">
        <v>405348778455661.88</v>
      </c>
      <c r="D77" s="218">
        <v>726873864070798</v>
      </c>
      <c r="E77" s="218">
        <v>160538098622930.72</v>
      </c>
      <c r="F77" s="218">
        <v>63457833345978.789</v>
      </c>
      <c r="G77" s="218">
        <v>36709408416625.531</v>
      </c>
      <c r="H77" s="218">
        <v>154989899349878.03</v>
      </c>
      <c r="I77" s="218">
        <v>7926784160.2887659</v>
      </c>
      <c r="J77" s="218">
        <v>3775804096058.043</v>
      </c>
      <c r="K77" s="218">
        <v>16819743618311.768</v>
      </c>
      <c r="L77" s="216">
        <v>0</v>
      </c>
      <c r="M77" s="217">
        <f t="shared" si="3"/>
        <v>0.25842732501447241</v>
      </c>
      <c r="N77" s="217">
        <f t="shared" si="4"/>
        <v>0.28676318190910866</v>
      </c>
      <c r="O77" s="218">
        <f t="shared" si="5"/>
        <v>1568521356760403</v>
      </c>
    </row>
    <row r="78" spans="1:15" hidden="1" x14ac:dyDescent="0.2">
      <c r="A78" s="216">
        <v>2016</v>
      </c>
      <c r="B78" s="216" t="s">
        <v>377</v>
      </c>
      <c r="C78" s="218">
        <v>389772351861752.25</v>
      </c>
      <c r="D78" s="218">
        <v>861406892914721</v>
      </c>
      <c r="E78" s="218">
        <v>115098809224175.22</v>
      </c>
      <c r="F78" s="218">
        <v>78458773533173.625</v>
      </c>
      <c r="G78" s="218">
        <v>44219173041882.102</v>
      </c>
      <c r="H78" s="218">
        <v>143498090646101.81</v>
      </c>
      <c r="I78" s="218">
        <v>7926784160.2887659</v>
      </c>
      <c r="J78" s="218">
        <v>3558140452943.7939</v>
      </c>
      <c r="K78" s="218">
        <v>17165908326085.297</v>
      </c>
      <c r="L78" s="216">
        <v>0</v>
      </c>
      <c r="M78" s="217">
        <f t="shared" si="3"/>
        <v>0.23577040702971522</v>
      </c>
      <c r="N78" s="217">
        <f t="shared" si="4"/>
        <v>0.25818073537196451</v>
      </c>
      <c r="O78" s="218">
        <f t="shared" si="5"/>
        <v>1653186066784995</v>
      </c>
    </row>
    <row r="79" spans="1:15" hidden="1" x14ac:dyDescent="0.2">
      <c r="A79" s="216">
        <v>2015</v>
      </c>
      <c r="B79" s="216" t="s">
        <v>377</v>
      </c>
      <c r="C79" s="218">
        <v>373844474678757.56</v>
      </c>
      <c r="D79" s="218">
        <v>908035227518998.25</v>
      </c>
      <c r="E79" s="218">
        <v>80624009999091.531</v>
      </c>
      <c r="F79" s="218">
        <v>109323478467988.19</v>
      </c>
      <c r="G79" s="218">
        <v>50006149342710.156</v>
      </c>
      <c r="H79" s="218">
        <v>143716941619725.63</v>
      </c>
      <c r="I79" s="218">
        <v>11890176240.433147</v>
      </c>
      <c r="J79" s="218">
        <v>3647442550079.2207</v>
      </c>
      <c r="K79" s="218">
        <v>14435424153138.434</v>
      </c>
      <c r="L79" s="216">
        <v>0</v>
      </c>
      <c r="M79" s="217">
        <f t="shared" si="3"/>
        <v>0.22204471021417335</v>
      </c>
      <c r="N79" s="217">
        <f t="shared" si="4"/>
        <v>0.24276748728365422</v>
      </c>
      <c r="O79" s="218">
        <f t="shared" si="5"/>
        <v>1683645038506729.8</v>
      </c>
    </row>
    <row r="80" spans="1:15" hidden="1" x14ac:dyDescent="0.2">
      <c r="A80" s="216">
        <v>2014</v>
      </c>
      <c r="B80" s="216" t="s">
        <v>377</v>
      </c>
      <c r="C80" s="218">
        <v>359885403222966.88</v>
      </c>
      <c r="D80" s="218">
        <v>953507977042163.38</v>
      </c>
      <c r="E80" s="218">
        <v>63549340160523.258</v>
      </c>
      <c r="F80" s="218">
        <v>136964382312083.27</v>
      </c>
      <c r="G80" s="218">
        <v>51919578854522.258</v>
      </c>
      <c r="H80" s="218">
        <v>134587187967347.91</v>
      </c>
      <c r="I80" s="218">
        <v>7926784160.2887659</v>
      </c>
      <c r="J80" s="218">
        <v>5115759701251.835</v>
      </c>
      <c r="K80" s="218">
        <v>3366916831938.3286</v>
      </c>
      <c r="L80" s="216">
        <v>0</v>
      </c>
      <c r="M80" s="217">
        <f t="shared" si="3"/>
        <v>0.21059421924099497</v>
      </c>
      <c r="N80" s="217">
        <f t="shared" si="4"/>
        <v>0.22859775896040549</v>
      </c>
      <c r="O80" s="218">
        <f t="shared" si="5"/>
        <v>1708904472876957.3</v>
      </c>
    </row>
    <row r="81" spans="1:15" hidden="1" x14ac:dyDescent="0.2">
      <c r="A81" s="216">
        <v>2013</v>
      </c>
      <c r="B81" s="216" t="s">
        <v>377</v>
      </c>
      <c r="C81" s="218">
        <v>350027726020380.81</v>
      </c>
      <c r="D81" s="218">
        <v>1119103250789993.8</v>
      </c>
      <c r="E81" s="218">
        <v>52887338712922.172</v>
      </c>
      <c r="F81" s="218">
        <v>135599399406202.05</v>
      </c>
      <c r="G81" s="218">
        <v>57267850038460.047</v>
      </c>
      <c r="H81" s="218">
        <v>151677278506156.81</v>
      </c>
      <c r="I81" s="218">
        <v>95121409923.465179</v>
      </c>
      <c r="J81" s="218">
        <v>5815792216118.2266</v>
      </c>
      <c r="K81" s="218">
        <v>2899084631396.5278</v>
      </c>
      <c r="L81" s="216">
        <v>0</v>
      </c>
      <c r="M81" s="217">
        <f t="shared" si="3"/>
        <v>0.18664433985148046</v>
      </c>
      <c r="N81" s="217">
        <f t="shared" si="4"/>
        <v>0.20306818297159465</v>
      </c>
      <c r="O81" s="218">
        <f t="shared" si="5"/>
        <v>1875372841731553.8</v>
      </c>
    </row>
    <row r="82" spans="1:15" hidden="1" x14ac:dyDescent="0.2">
      <c r="A82" s="216">
        <v>2012</v>
      </c>
      <c r="B82" s="216" t="s">
        <v>377</v>
      </c>
      <c r="C82" s="218">
        <v>325552434025175.13</v>
      </c>
      <c r="D82" s="218">
        <v>1134825112623184.8</v>
      </c>
      <c r="E82" s="218">
        <v>43772885672355.641</v>
      </c>
      <c r="F82" s="218">
        <v>122973307526800.59</v>
      </c>
      <c r="G82" s="218">
        <v>57589164876911.5</v>
      </c>
      <c r="H82" s="218">
        <v>136785744565086.3</v>
      </c>
      <c r="I82" s="218">
        <v>31707136641.155064</v>
      </c>
      <c r="J82" s="218">
        <v>6701860948877.7305</v>
      </c>
      <c r="K82" s="218">
        <v>3424668466602.9771</v>
      </c>
      <c r="L82" s="216">
        <v>0</v>
      </c>
      <c r="M82" s="217">
        <f t="shared" si="3"/>
        <v>0.17773658185746161</v>
      </c>
      <c r="N82" s="217">
        <f t="shared" si="4"/>
        <v>0.19208093529752018</v>
      </c>
      <c r="O82" s="218">
        <f t="shared" si="5"/>
        <v>1831656885841636</v>
      </c>
    </row>
    <row r="83" spans="1:15" hidden="1" x14ac:dyDescent="0.2">
      <c r="A83" s="216">
        <v>2020</v>
      </c>
      <c r="B83" s="216" t="s">
        <v>384</v>
      </c>
      <c r="C83" s="218">
        <v>1340811294492135.3</v>
      </c>
      <c r="D83" s="218">
        <v>3965497113162303</v>
      </c>
      <c r="E83" s="218">
        <v>792851022625958.63</v>
      </c>
      <c r="F83" s="218">
        <v>23035473714495.777</v>
      </c>
      <c r="G83" s="218">
        <v>104639514770710.97</v>
      </c>
      <c r="H83" s="218">
        <v>45359968384612.055</v>
      </c>
      <c r="I83" s="218">
        <v>146645506965.34216</v>
      </c>
      <c r="J83" s="218">
        <v>909732059681958.88</v>
      </c>
      <c r="K83" s="218">
        <v>116956576658951.3</v>
      </c>
      <c r="L83" s="216">
        <v>0</v>
      </c>
      <c r="M83" s="217">
        <f t="shared" si="3"/>
        <v>0.18369719747641239</v>
      </c>
      <c r="N83" s="217">
        <f t="shared" si="4"/>
        <v>0.18484592624595744</v>
      </c>
      <c r="O83" s="218">
        <f t="shared" si="5"/>
        <v>7299029668998091</v>
      </c>
    </row>
    <row r="84" spans="1:15" hidden="1" x14ac:dyDescent="0.2">
      <c r="A84" s="216">
        <v>2019</v>
      </c>
      <c r="B84" s="216" t="s">
        <v>384</v>
      </c>
      <c r="C84" s="218">
        <v>1283183634307131.8</v>
      </c>
      <c r="D84" s="218">
        <v>3748244495492821.5</v>
      </c>
      <c r="E84" s="218">
        <v>624261299153026</v>
      </c>
      <c r="F84" s="218">
        <v>24980296919826.566</v>
      </c>
      <c r="G84" s="218">
        <v>140381890589014.78</v>
      </c>
      <c r="H84" s="218">
        <v>23871911614915.93</v>
      </c>
      <c r="I84" s="218">
        <v>39633920801.443832</v>
      </c>
      <c r="J84" s="218">
        <v>873324861522733.63</v>
      </c>
      <c r="K84" s="218">
        <v>112231405474885.52</v>
      </c>
      <c r="L84" s="216">
        <v>0</v>
      </c>
      <c r="M84" s="217">
        <f t="shared" si="3"/>
        <v>0.18786033004460712</v>
      </c>
      <c r="N84" s="217">
        <f t="shared" si="4"/>
        <v>0.18851918378770499</v>
      </c>
      <c r="O84" s="218">
        <f t="shared" si="5"/>
        <v>6830519428995158</v>
      </c>
    </row>
    <row r="85" spans="1:15" hidden="1" x14ac:dyDescent="0.2">
      <c r="A85" s="216">
        <v>2018</v>
      </c>
      <c r="B85" s="216" t="s">
        <v>384</v>
      </c>
      <c r="C85" s="218">
        <v>1196433345211061.8</v>
      </c>
      <c r="D85" s="218">
        <v>4032508853725610.5</v>
      </c>
      <c r="E85" s="218">
        <v>480132377636691</v>
      </c>
      <c r="F85" s="218">
        <v>14390581977247.934</v>
      </c>
      <c r="G85" s="218">
        <v>137741219007505.61</v>
      </c>
      <c r="H85" s="218">
        <v>16890764597912.045</v>
      </c>
      <c r="I85" s="218">
        <v>182316035686.64163</v>
      </c>
      <c r="J85" s="218">
        <v>829793756794960.13</v>
      </c>
      <c r="K85" s="218">
        <v>104377652614314.22</v>
      </c>
      <c r="L85" s="216">
        <v>0</v>
      </c>
      <c r="M85" s="217">
        <f t="shared" si="3"/>
        <v>0.17562450995443094</v>
      </c>
      <c r="N85" s="217">
        <f t="shared" si="4"/>
        <v>0.17606103501054118</v>
      </c>
      <c r="O85" s="218">
        <f t="shared" si="5"/>
        <v>6812450867600990</v>
      </c>
    </row>
    <row r="86" spans="1:15" hidden="1" x14ac:dyDescent="0.2">
      <c r="A86" s="216">
        <v>2017</v>
      </c>
      <c r="B86" s="216" t="s">
        <v>384</v>
      </c>
      <c r="C86" s="218">
        <v>1127740109682345.3</v>
      </c>
      <c r="D86" s="218">
        <v>4300541361957284</v>
      </c>
      <c r="E86" s="218">
        <v>366266757063145.06</v>
      </c>
      <c r="F86" s="218">
        <v>10484289433587.805</v>
      </c>
      <c r="G86" s="218">
        <v>149141079213958.19</v>
      </c>
      <c r="H86" s="218">
        <v>13249251212625.379</v>
      </c>
      <c r="I86" s="218">
        <v>166462467366.06409</v>
      </c>
      <c r="J86" s="218">
        <v>800422031497195.25</v>
      </c>
      <c r="K86" s="218">
        <v>99357545764046.531</v>
      </c>
      <c r="L86" s="216">
        <v>0</v>
      </c>
      <c r="M86" s="217">
        <f t="shared" si="3"/>
        <v>0.16421720283660218</v>
      </c>
      <c r="N86" s="217">
        <f t="shared" si="4"/>
        <v>0.16453464039080631</v>
      </c>
      <c r="O86" s="218">
        <f t="shared" si="5"/>
        <v>6867368888291553</v>
      </c>
    </row>
    <row r="87" spans="1:15" hidden="1" x14ac:dyDescent="0.2">
      <c r="A87" s="216">
        <v>2016</v>
      </c>
      <c r="B87" s="216" t="s">
        <v>384</v>
      </c>
      <c r="C87" s="218">
        <v>1087787343200836.3</v>
      </c>
      <c r="D87" s="218">
        <v>4985223073925423</v>
      </c>
      <c r="E87" s="218">
        <v>287403840185332.38</v>
      </c>
      <c r="F87" s="218">
        <v>12046251579951.904</v>
      </c>
      <c r="G87" s="218">
        <v>151642562903186.56</v>
      </c>
      <c r="H87" s="218">
        <v>12329584258501.576</v>
      </c>
      <c r="I87" s="218">
        <v>83231233683.032043</v>
      </c>
      <c r="J87" s="218">
        <v>671281889863934.63</v>
      </c>
      <c r="K87" s="218">
        <v>114619706245882.63</v>
      </c>
      <c r="L87" s="216">
        <v>0</v>
      </c>
      <c r="M87" s="217">
        <f t="shared" si="3"/>
        <v>0.14855576668051873</v>
      </c>
      <c r="N87" s="217">
        <f t="shared" si="4"/>
        <v>0.14880632876234948</v>
      </c>
      <c r="O87" s="218">
        <f t="shared" si="5"/>
        <v>7322417483396733</v>
      </c>
    </row>
    <row r="88" spans="1:15" hidden="1" x14ac:dyDescent="0.2">
      <c r="A88" s="216">
        <v>2015</v>
      </c>
      <c r="B88" s="216" t="s">
        <v>384</v>
      </c>
      <c r="C88" s="218">
        <v>1059613289666134.9</v>
      </c>
      <c r="D88" s="218">
        <v>5558076465999406</v>
      </c>
      <c r="E88" s="218">
        <v>283321288157399.44</v>
      </c>
      <c r="F88" s="218">
        <v>18704704779372.578</v>
      </c>
      <c r="G88" s="218">
        <v>155067293262247.69</v>
      </c>
      <c r="H88" s="218">
        <v>10121644271248.77</v>
      </c>
      <c r="I88" s="218">
        <v>83231233683.032043</v>
      </c>
      <c r="J88" s="218">
        <v>707213752333585</v>
      </c>
      <c r="K88" s="218">
        <v>115739198545745.25</v>
      </c>
      <c r="L88" s="216">
        <v>0</v>
      </c>
      <c r="M88" s="217">
        <f t="shared" si="3"/>
        <v>0.13399357776189105</v>
      </c>
      <c r="N88" s="217">
        <f t="shared" si="4"/>
        <v>0.13416530052361497</v>
      </c>
      <c r="O88" s="218">
        <f t="shared" si="5"/>
        <v>7907940868248823</v>
      </c>
    </row>
    <row r="89" spans="1:15" hidden="1" x14ac:dyDescent="0.2">
      <c r="A89" s="216">
        <v>2014</v>
      </c>
      <c r="B89" s="216" t="s">
        <v>384</v>
      </c>
      <c r="C89" s="218">
        <v>1134339191617202.3</v>
      </c>
      <c r="D89" s="218">
        <v>5931510413026951</v>
      </c>
      <c r="E89" s="218">
        <v>312107752873935.5</v>
      </c>
      <c r="F89" s="218">
        <v>30406936277354.414</v>
      </c>
      <c r="G89" s="218">
        <v>157061653560804.38</v>
      </c>
      <c r="H89" s="218">
        <v>9908195855224.1563</v>
      </c>
      <c r="I89" s="218">
        <v>67377665362.454514</v>
      </c>
      <c r="J89" s="218">
        <v>675846199326793.88</v>
      </c>
      <c r="K89" s="218">
        <v>128659440919644.22</v>
      </c>
      <c r="L89" s="216">
        <v>0</v>
      </c>
      <c r="M89" s="217">
        <f t="shared" si="3"/>
        <v>0.13536417167957643</v>
      </c>
      <c r="N89" s="217">
        <f t="shared" si="4"/>
        <v>0.13552441240724519</v>
      </c>
      <c r="O89" s="218">
        <f t="shared" si="5"/>
        <v>8379907161123270</v>
      </c>
    </row>
    <row r="90" spans="1:15" hidden="1" x14ac:dyDescent="0.2">
      <c r="A90" s="216">
        <v>2013</v>
      </c>
      <c r="B90" s="216" t="s">
        <v>384</v>
      </c>
      <c r="C90" s="218">
        <v>1074309383716511.3</v>
      </c>
      <c r="D90" s="218">
        <v>5872764612224083</v>
      </c>
      <c r="E90" s="218">
        <v>273749961672645.13</v>
      </c>
      <c r="F90" s="218">
        <v>29624568026422.484</v>
      </c>
      <c r="G90" s="218">
        <v>157063077087340.94</v>
      </c>
      <c r="H90" s="218">
        <v>9780335325376.3789</v>
      </c>
      <c r="I90" s="218">
        <v>428046344655.59338</v>
      </c>
      <c r="J90" s="218">
        <v>580294916330732.5</v>
      </c>
      <c r="K90" s="218">
        <v>127417386008522.69</v>
      </c>
      <c r="L90" s="216">
        <v>0</v>
      </c>
      <c r="M90" s="217">
        <f t="shared" si="3"/>
        <v>0.13221565890964121</v>
      </c>
      <c r="N90" s="217">
        <f t="shared" si="4"/>
        <v>0.13237499465828395</v>
      </c>
      <c r="O90" s="218">
        <f t="shared" si="5"/>
        <v>8125432286736289</v>
      </c>
    </row>
    <row r="91" spans="1:15" hidden="1" x14ac:dyDescent="0.2">
      <c r="A91" s="216">
        <v>2012</v>
      </c>
      <c r="B91" s="216" t="s">
        <v>384</v>
      </c>
      <c r="C91" s="218">
        <v>1007011714119210</v>
      </c>
      <c r="D91" s="218">
        <v>5883412050461595</v>
      </c>
      <c r="E91" s="218">
        <v>233600977521711.31</v>
      </c>
      <c r="F91" s="218">
        <v>24763897190845.395</v>
      </c>
      <c r="G91" s="218">
        <v>147626396934342.41</v>
      </c>
      <c r="H91" s="218">
        <v>10178608080321.057</v>
      </c>
      <c r="I91" s="218">
        <v>3083519038352.3301</v>
      </c>
      <c r="J91" s="218">
        <v>517047440948268.25</v>
      </c>
      <c r="K91" s="218">
        <v>111085595136977.81</v>
      </c>
      <c r="L91" s="216">
        <v>0</v>
      </c>
      <c r="M91" s="217">
        <f t="shared" si="3"/>
        <v>0.12686265970321586</v>
      </c>
      <c r="N91" s="217">
        <f t="shared" si="4"/>
        <v>0.12702554382292636</v>
      </c>
      <c r="O91" s="218">
        <f t="shared" si="5"/>
        <v>7937810199431622</v>
      </c>
    </row>
    <row r="92" spans="1:15" hidden="1" x14ac:dyDescent="0.2">
      <c r="A92" s="216">
        <v>2020</v>
      </c>
      <c r="B92" s="216" t="s">
        <v>386</v>
      </c>
      <c r="C92" s="218">
        <v>2315329183758376.5</v>
      </c>
      <c r="D92" s="218">
        <v>1.2685796889520114E+16</v>
      </c>
      <c r="E92" s="218">
        <v>500132604354546.75</v>
      </c>
      <c r="F92" s="218">
        <v>13119927158358.488</v>
      </c>
      <c r="G92" s="218">
        <v>121909910172053.91</v>
      </c>
      <c r="H92" s="218">
        <v>177706421892262.88</v>
      </c>
      <c r="I92" s="218">
        <v>0</v>
      </c>
      <c r="J92" s="218">
        <v>6715783529374.2979</v>
      </c>
      <c r="K92" s="218">
        <v>4034643788572899</v>
      </c>
      <c r="L92" s="216">
        <v>0</v>
      </c>
      <c r="M92" s="217">
        <f t="shared" si="3"/>
        <v>0.11660981337370671</v>
      </c>
      <c r="N92" s="217">
        <f t="shared" si="4"/>
        <v>0.11766290226931446</v>
      </c>
      <c r="O92" s="218">
        <f t="shared" si="5"/>
        <v>1.9855354508957984E+16</v>
      </c>
    </row>
    <row r="93" spans="1:15" hidden="1" x14ac:dyDescent="0.2">
      <c r="A93" s="216">
        <v>2019</v>
      </c>
      <c r="B93" s="216" t="s">
        <v>386</v>
      </c>
      <c r="C93" s="218">
        <v>2204134311941875.3</v>
      </c>
      <c r="D93" s="218">
        <v>1.2305616788533042E+16</v>
      </c>
      <c r="E93" s="218">
        <v>476239527983281.69</v>
      </c>
      <c r="F93" s="218">
        <v>28154159611550.422</v>
      </c>
      <c r="G93" s="218">
        <v>119185825091629.03</v>
      </c>
      <c r="H93" s="218">
        <v>184565963972428.59</v>
      </c>
      <c r="I93" s="218">
        <v>0</v>
      </c>
      <c r="J93" s="218">
        <v>6047818985127.6582</v>
      </c>
      <c r="K93" s="218">
        <v>3865112352583041.5</v>
      </c>
      <c r="L93" s="216">
        <v>0</v>
      </c>
      <c r="M93" s="217">
        <f t="shared" si="3"/>
        <v>0.11486413015537993</v>
      </c>
      <c r="N93" s="217">
        <f t="shared" si="4"/>
        <v>0.11597965643535879</v>
      </c>
      <c r="O93" s="218">
        <f t="shared" si="5"/>
        <v>1.9189056748701976E+16</v>
      </c>
    </row>
    <row r="94" spans="1:15" hidden="1" x14ac:dyDescent="0.2">
      <c r="A94" s="216">
        <v>2018</v>
      </c>
      <c r="B94" s="216" t="s">
        <v>386</v>
      </c>
      <c r="C94" s="218">
        <v>2095860233370584.3</v>
      </c>
      <c r="D94" s="218">
        <v>1.1882024827500838E+16</v>
      </c>
      <c r="E94" s="218">
        <v>381869598846355</v>
      </c>
      <c r="F94" s="218">
        <v>20194533682742.957</v>
      </c>
      <c r="G94" s="218">
        <v>89900075052898.859</v>
      </c>
      <c r="H94" s="218">
        <v>174545641351592.91</v>
      </c>
      <c r="I94" s="218">
        <v>0</v>
      </c>
      <c r="J94" s="218">
        <v>6688917463468.877</v>
      </c>
      <c r="K94" s="218">
        <v>3708431885288347.5</v>
      </c>
      <c r="L94" s="216">
        <v>0</v>
      </c>
      <c r="M94" s="217">
        <f t="shared" si="3"/>
        <v>0.11415661862677237</v>
      </c>
      <c r="N94" s="217">
        <f t="shared" si="4"/>
        <v>0.11525233339202733</v>
      </c>
      <c r="O94" s="218">
        <f t="shared" si="5"/>
        <v>1.8359515712556824E+16</v>
      </c>
    </row>
    <row r="95" spans="1:15" hidden="1" x14ac:dyDescent="0.2">
      <c r="A95" s="216">
        <v>2017</v>
      </c>
      <c r="B95" s="216" t="s">
        <v>386</v>
      </c>
      <c r="C95" s="218">
        <v>1905182934154623.3</v>
      </c>
      <c r="D95" s="218">
        <v>1.218368572355672E+16</v>
      </c>
      <c r="E95" s="218">
        <v>203142758461554.44</v>
      </c>
      <c r="F95" s="218">
        <v>28512051471019.281</v>
      </c>
      <c r="G95" s="218">
        <v>108692816498766.39</v>
      </c>
      <c r="H95" s="218">
        <v>198775638275452.44</v>
      </c>
      <c r="I95" s="218">
        <v>3963392080.144383</v>
      </c>
      <c r="J95" s="218">
        <v>15743923129756.592</v>
      </c>
      <c r="K95" s="218">
        <v>3024927526538049.5</v>
      </c>
      <c r="L95" s="216">
        <v>0</v>
      </c>
      <c r="M95" s="217">
        <f t="shared" si="3"/>
        <v>0.10782833237960665</v>
      </c>
      <c r="N95" s="217">
        <f t="shared" si="4"/>
        <v>0.10905522296166825</v>
      </c>
      <c r="O95" s="218">
        <f t="shared" si="5"/>
        <v>1.7668667335478022E+16</v>
      </c>
    </row>
    <row r="96" spans="1:15" hidden="1" x14ac:dyDescent="0.2">
      <c r="A96" s="216">
        <v>2016</v>
      </c>
      <c r="B96" s="216" t="s">
        <v>386</v>
      </c>
      <c r="C96" s="218">
        <v>1802180614419606.5</v>
      </c>
      <c r="D96" s="218">
        <v>1.2459998754283954E+16</v>
      </c>
      <c r="E96" s="218">
        <v>179450245880348.44</v>
      </c>
      <c r="F96" s="218">
        <v>24702861369850.707</v>
      </c>
      <c r="G96" s="218">
        <v>118321446490249.78</v>
      </c>
      <c r="H96" s="218">
        <v>192475971769646.16</v>
      </c>
      <c r="I96" s="218">
        <v>7926784160.2887659</v>
      </c>
      <c r="J96" s="218">
        <v>15396500763442.996</v>
      </c>
      <c r="K96" s="218">
        <v>2828036284145526.5</v>
      </c>
      <c r="L96" s="216">
        <v>0</v>
      </c>
      <c r="M96" s="217">
        <f t="shared" si="3"/>
        <v>0.10227708595404272</v>
      </c>
      <c r="N96" s="217">
        <f t="shared" si="4"/>
        <v>0.1034066346466584</v>
      </c>
      <c r="O96" s="218">
        <f t="shared" si="5"/>
        <v>1.7620570605906782E+16</v>
      </c>
    </row>
    <row r="97" spans="1:15" hidden="1" x14ac:dyDescent="0.2">
      <c r="A97" s="216">
        <v>2015</v>
      </c>
      <c r="B97" s="216" t="s">
        <v>386</v>
      </c>
      <c r="C97" s="218">
        <v>1819562063941923</v>
      </c>
      <c r="D97" s="218">
        <v>1.275502588995644E+16</v>
      </c>
      <c r="E97" s="218">
        <v>149406797185191.69</v>
      </c>
      <c r="F97" s="218">
        <v>28584184714013.004</v>
      </c>
      <c r="G97" s="218">
        <v>124653415835758.84</v>
      </c>
      <c r="H97" s="218">
        <v>224570291705410.66</v>
      </c>
      <c r="I97" s="218">
        <v>7926784160.2887659</v>
      </c>
      <c r="J97" s="218">
        <v>16613888828728.83</v>
      </c>
      <c r="K97" s="218">
        <v>2728894802204072.5</v>
      </c>
      <c r="L97" s="216">
        <v>0</v>
      </c>
      <c r="M97" s="217">
        <f t="shared" si="3"/>
        <v>0.1019515613138697</v>
      </c>
      <c r="N97" s="217">
        <f t="shared" si="4"/>
        <v>0.10325075089568624</v>
      </c>
      <c r="O97" s="218">
        <f t="shared" si="5"/>
        <v>1.7847319261155698E+16</v>
      </c>
    </row>
    <row r="98" spans="1:15" hidden="1" x14ac:dyDescent="0.2">
      <c r="A98" s="216">
        <v>2014</v>
      </c>
      <c r="B98" s="216" t="s">
        <v>386</v>
      </c>
      <c r="C98" s="218">
        <v>1977540809806419.5</v>
      </c>
      <c r="D98" s="218">
        <v>1.3622824377496226E+16</v>
      </c>
      <c r="E98" s="218">
        <v>147268684401873.13</v>
      </c>
      <c r="F98" s="218">
        <v>41684691383873.18</v>
      </c>
      <c r="G98" s="218">
        <v>127977639951477.45</v>
      </c>
      <c r="H98" s="218">
        <v>253234745819380.09</v>
      </c>
      <c r="I98" s="218">
        <v>7926784160.2887659</v>
      </c>
      <c r="J98" s="218">
        <v>17209804959614.225</v>
      </c>
      <c r="K98" s="218">
        <v>2814332651205147</v>
      </c>
      <c r="L98" s="216">
        <v>0</v>
      </c>
      <c r="M98" s="217">
        <f t="shared" si="3"/>
        <v>0.10406969506525333</v>
      </c>
      <c r="N98" s="217">
        <f t="shared" si="4"/>
        <v>0.10547533154835542</v>
      </c>
      <c r="O98" s="218">
        <f t="shared" si="5"/>
        <v>1.9002081331808172E+16</v>
      </c>
    </row>
    <row r="99" spans="1:15" hidden="1" x14ac:dyDescent="0.2">
      <c r="A99" s="216">
        <v>2013</v>
      </c>
      <c r="B99" s="216" t="s">
        <v>386</v>
      </c>
      <c r="C99" s="218">
        <v>1946364071627108.8</v>
      </c>
      <c r="D99" s="218">
        <v>1.3356783118353404E+16</v>
      </c>
      <c r="E99" s="218">
        <v>127581940425239.11</v>
      </c>
      <c r="F99" s="218">
        <v>44922364252091.484</v>
      </c>
      <c r="G99" s="218">
        <v>125972272937020.34</v>
      </c>
      <c r="H99" s="218">
        <v>281007398802632.09</v>
      </c>
      <c r="I99" s="218">
        <v>7926784160.2887659</v>
      </c>
      <c r="J99" s="218">
        <v>15083395348217.82</v>
      </c>
      <c r="K99" s="218">
        <v>2720066765565065</v>
      </c>
      <c r="L99" s="216">
        <v>0</v>
      </c>
      <c r="M99" s="217">
        <f t="shared" si="3"/>
        <v>0.10454324329614004</v>
      </c>
      <c r="N99" s="217">
        <f t="shared" si="4"/>
        <v>0.1061453469309477</v>
      </c>
      <c r="O99" s="218">
        <f t="shared" si="5"/>
        <v>1.861778925409494E+16</v>
      </c>
    </row>
    <row r="100" spans="1:15" hidden="1" x14ac:dyDescent="0.2">
      <c r="A100" s="216">
        <v>2012</v>
      </c>
      <c r="B100" s="216" t="s">
        <v>386</v>
      </c>
      <c r="C100" s="218">
        <v>1781315368281215</v>
      </c>
      <c r="D100" s="218">
        <v>1.29899706953902E+16</v>
      </c>
      <c r="E100" s="218">
        <v>111386148989174.38</v>
      </c>
      <c r="F100" s="218">
        <v>46634141595442.555</v>
      </c>
      <c r="G100" s="218">
        <v>115658743184069.38</v>
      </c>
      <c r="H100" s="218">
        <v>268548247943461.97</v>
      </c>
      <c r="I100" s="218">
        <v>3963392080.144383</v>
      </c>
      <c r="J100" s="218">
        <v>11090919784009.539</v>
      </c>
      <c r="K100" s="218">
        <v>2378381789930837</v>
      </c>
      <c r="L100" s="216">
        <v>0</v>
      </c>
      <c r="M100" s="217">
        <f t="shared" si="3"/>
        <v>0.10062228846204281</v>
      </c>
      <c r="N100" s="217">
        <f t="shared" si="4"/>
        <v>0.10217220555294693</v>
      </c>
      <c r="O100" s="218">
        <f t="shared" si="5"/>
        <v>1.7702990018490492E+16</v>
      </c>
    </row>
    <row r="101" spans="1:15" hidden="1" x14ac:dyDescent="0.2">
      <c r="A101" s="216">
        <v>2020</v>
      </c>
      <c r="B101" s="216" t="s">
        <v>388</v>
      </c>
      <c r="C101" s="218">
        <v>529516612793531.25</v>
      </c>
      <c r="D101" s="218">
        <v>200470529782854.63</v>
      </c>
      <c r="E101" s="218">
        <v>260055951919512.16</v>
      </c>
      <c r="F101" s="218">
        <v>1287300951887.9971</v>
      </c>
      <c r="G101" s="218">
        <v>9740518001961.6973</v>
      </c>
      <c r="H101" s="218">
        <v>5967456604311.5166</v>
      </c>
      <c r="I101" s="218">
        <v>0</v>
      </c>
      <c r="J101" s="218">
        <v>592716868969.54321</v>
      </c>
      <c r="K101" s="218">
        <v>44531994585879.039</v>
      </c>
      <c r="L101" s="216">
        <v>0</v>
      </c>
      <c r="M101" s="217">
        <f t="shared" si="3"/>
        <v>0.50326477149735305</v>
      </c>
      <c r="N101" s="217">
        <f t="shared" si="4"/>
        <v>0.50613537295361799</v>
      </c>
      <c r="O101" s="218">
        <f t="shared" si="5"/>
        <v>1052163081508907.8</v>
      </c>
    </row>
    <row r="102" spans="1:15" hidden="1" x14ac:dyDescent="0.2">
      <c r="A102" s="216">
        <v>2019</v>
      </c>
      <c r="B102" s="216" t="s">
        <v>388</v>
      </c>
      <c r="C102" s="218">
        <v>570796702373623.13</v>
      </c>
      <c r="D102" s="218">
        <v>170741941860234.22</v>
      </c>
      <c r="E102" s="218">
        <v>221075431409626.34</v>
      </c>
      <c r="F102" s="218">
        <v>1353885483882.2039</v>
      </c>
      <c r="G102" s="218">
        <v>13637883435270.275</v>
      </c>
      <c r="H102" s="218">
        <v>6040912431318.21</v>
      </c>
      <c r="I102" s="218">
        <v>0</v>
      </c>
      <c r="J102" s="218">
        <v>1265101937494.5889</v>
      </c>
      <c r="K102" s="218">
        <v>29114988746804.258</v>
      </c>
      <c r="L102" s="216">
        <v>0</v>
      </c>
      <c r="M102" s="217">
        <f t="shared" si="3"/>
        <v>0.56290097612359724</v>
      </c>
      <c r="N102" s="217">
        <f t="shared" si="4"/>
        <v>0.56627447111530382</v>
      </c>
      <c r="O102" s="218">
        <f t="shared" si="5"/>
        <v>1014026847678253.4</v>
      </c>
    </row>
    <row r="103" spans="1:15" hidden="1" x14ac:dyDescent="0.2">
      <c r="A103" s="216">
        <v>2018</v>
      </c>
      <c r="B103" s="216" t="s">
        <v>388</v>
      </c>
      <c r="C103" s="218">
        <v>553848594839789.81</v>
      </c>
      <c r="D103" s="218">
        <v>172173684739059.06</v>
      </c>
      <c r="E103" s="218">
        <v>175597088722838.72</v>
      </c>
      <c r="F103" s="218">
        <v>2652283857769.2358</v>
      </c>
      <c r="G103" s="218">
        <v>15874167514449.59</v>
      </c>
      <c r="H103" s="218">
        <v>6993658203023.0918</v>
      </c>
      <c r="I103" s="218">
        <v>3963392080.144383</v>
      </c>
      <c r="J103" s="218">
        <v>1647343787535.0391</v>
      </c>
      <c r="K103" s="218">
        <v>29798504505709.34</v>
      </c>
      <c r="L103" s="216">
        <v>0</v>
      </c>
      <c r="M103" s="217">
        <f t="shared" si="3"/>
        <v>0.57777465372339831</v>
      </c>
      <c r="N103" s="217">
        <f t="shared" si="4"/>
        <v>0.58202095153451772</v>
      </c>
      <c r="O103" s="218">
        <f t="shared" si="5"/>
        <v>958589289562254.13</v>
      </c>
    </row>
    <row r="104" spans="1:15" hidden="1" x14ac:dyDescent="0.2">
      <c r="A104" s="216">
        <v>2017</v>
      </c>
      <c r="B104" s="216" t="s">
        <v>388</v>
      </c>
      <c r="C104" s="218">
        <v>630690024608649.88</v>
      </c>
      <c r="D104" s="218">
        <v>61338074093423.586</v>
      </c>
      <c r="E104" s="218">
        <v>110243758091100.13</v>
      </c>
      <c r="F104" s="218">
        <v>3467944374698.2681</v>
      </c>
      <c r="G104" s="218">
        <v>16330136172412.105</v>
      </c>
      <c r="H104" s="218">
        <v>4697476441649.9854</v>
      </c>
      <c r="I104" s="218">
        <v>3963392080.144383</v>
      </c>
      <c r="J104" s="218">
        <v>3101002093870.1968</v>
      </c>
      <c r="K104" s="218">
        <v>12127234401856.547</v>
      </c>
      <c r="L104" s="216">
        <v>0</v>
      </c>
      <c r="M104" s="217">
        <f t="shared" si="3"/>
        <v>0.74903837765420478</v>
      </c>
      <c r="N104" s="217">
        <f t="shared" si="4"/>
        <v>0.75324067211456613</v>
      </c>
      <c r="O104" s="218">
        <f t="shared" si="5"/>
        <v>841999613669740.88</v>
      </c>
    </row>
    <row r="105" spans="1:15" hidden="1" x14ac:dyDescent="0.2">
      <c r="A105" s="216">
        <v>2016</v>
      </c>
      <c r="B105" s="216" t="s">
        <v>388</v>
      </c>
      <c r="C105" s="218">
        <v>467695430530999.88</v>
      </c>
      <c r="D105" s="218">
        <v>91436712378780.719</v>
      </c>
      <c r="E105" s="218">
        <v>85776120098286.75</v>
      </c>
      <c r="F105" s="218">
        <v>2083540980318.7195</v>
      </c>
      <c r="G105" s="218">
        <v>18607876445592.906</v>
      </c>
      <c r="H105" s="218">
        <v>4377872507886.668</v>
      </c>
      <c r="I105" s="218">
        <v>3963392080.144383</v>
      </c>
      <c r="J105" s="218">
        <v>4237699359706.8823</v>
      </c>
      <c r="K105" s="218">
        <v>10186833900783.547</v>
      </c>
      <c r="L105" s="216">
        <v>0</v>
      </c>
      <c r="M105" s="217">
        <f t="shared" si="3"/>
        <v>0.68335957989872509</v>
      </c>
      <c r="N105" s="217">
        <f t="shared" si="4"/>
        <v>0.6877588992484861</v>
      </c>
      <c r="O105" s="218">
        <f t="shared" si="5"/>
        <v>684406049594436.13</v>
      </c>
    </row>
    <row r="106" spans="1:15" hidden="1" x14ac:dyDescent="0.2">
      <c r="A106" s="216">
        <v>2015</v>
      </c>
      <c r="B106" s="216" t="s">
        <v>388</v>
      </c>
      <c r="C106" s="218">
        <v>431359534189588.19</v>
      </c>
      <c r="D106" s="218">
        <v>115817391657512.73</v>
      </c>
      <c r="E106" s="218">
        <v>56251753307656.656</v>
      </c>
      <c r="F106" s="218">
        <v>2053023069821.3748</v>
      </c>
      <c r="G106" s="218">
        <v>21593988507812.168</v>
      </c>
      <c r="H106" s="218">
        <v>4174565735074.5938</v>
      </c>
      <c r="I106" s="218">
        <v>3963392080.144383</v>
      </c>
      <c r="J106" s="218">
        <v>4071705303562.8394</v>
      </c>
      <c r="K106" s="218">
        <v>8559962110062.7051</v>
      </c>
      <c r="L106" s="216">
        <v>0</v>
      </c>
      <c r="M106" s="217">
        <f t="shared" si="3"/>
        <v>0.66993164893918844</v>
      </c>
      <c r="N106" s="217">
        <f t="shared" si="4"/>
        <v>0.67430342353867401</v>
      </c>
      <c r="O106" s="218">
        <f t="shared" si="5"/>
        <v>643885887273171.5</v>
      </c>
    </row>
    <row r="107" spans="1:15" hidden="1" x14ac:dyDescent="0.2">
      <c r="A107" s="216">
        <v>2014</v>
      </c>
      <c r="B107" s="216" t="s">
        <v>388</v>
      </c>
      <c r="C107" s="218">
        <v>444465570234978.56</v>
      </c>
      <c r="D107" s="218">
        <v>127801221802618.33</v>
      </c>
      <c r="E107" s="218">
        <v>49532277651462.719</v>
      </c>
      <c r="F107" s="218">
        <v>2508017371781.7871</v>
      </c>
      <c r="G107" s="218">
        <v>22182076427518.031</v>
      </c>
      <c r="H107" s="218">
        <v>4362138743650.396</v>
      </c>
      <c r="I107" s="218">
        <v>3963392080.144383</v>
      </c>
      <c r="J107" s="218">
        <v>3271037831788.7158</v>
      </c>
      <c r="K107" s="218">
        <v>8519903472408.5938</v>
      </c>
      <c r="L107" s="216">
        <v>0</v>
      </c>
      <c r="M107" s="217">
        <f t="shared" si="3"/>
        <v>0.6707434006078592</v>
      </c>
      <c r="N107" s="217">
        <f t="shared" si="4"/>
        <v>0.67518810148434871</v>
      </c>
      <c r="O107" s="218">
        <f t="shared" si="5"/>
        <v>662646206928287.25</v>
      </c>
    </row>
    <row r="108" spans="1:15" hidden="1" x14ac:dyDescent="0.2">
      <c r="A108" s="216">
        <v>2013</v>
      </c>
      <c r="B108" s="216" t="s">
        <v>388</v>
      </c>
      <c r="C108" s="218">
        <v>413967848242346.63</v>
      </c>
      <c r="D108" s="218">
        <v>160992288038590.56</v>
      </c>
      <c r="E108" s="218">
        <v>40883307741481.172</v>
      </c>
      <c r="F108" s="218">
        <v>2097412757817.5125</v>
      </c>
      <c r="G108" s="218">
        <v>26382425347435.398</v>
      </c>
      <c r="H108" s="218">
        <v>6312841163811.375</v>
      </c>
      <c r="I108" s="218">
        <v>7926784160.2887659</v>
      </c>
      <c r="J108" s="218">
        <v>3847338887320.5156</v>
      </c>
      <c r="K108" s="218">
        <v>9864586978973.6719</v>
      </c>
      <c r="L108" s="216">
        <v>0</v>
      </c>
      <c r="M108" s="217">
        <f t="shared" si="3"/>
        <v>0.62311149930639953</v>
      </c>
      <c r="N108" s="217">
        <f t="shared" si="4"/>
        <v>0.62908922890279129</v>
      </c>
      <c r="O108" s="218">
        <f t="shared" si="5"/>
        <v>664355975941937</v>
      </c>
    </row>
    <row r="109" spans="1:15" hidden="1" x14ac:dyDescent="0.2">
      <c r="A109" s="216">
        <v>2012</v>
      </c>
      <c r="B109" s="216" t="s">
        <v>388</v>
      </c>
      <c r="C109" s="218">
        <v>354036992449262.31</v>
      </c>
      <c r="D109" s="218">
        <v>159311894152333.25</v>
      </c>
      <c r="E109" s="218">
        <v>25013028362432.188</v>
      </c>
      <c r="F109" s="218">
        <v>1564736501863.8584</v>
      </c>
      <c r="G109" s="218">
        <v>25685288129533.617</v>
      </c>
      <c r="H109" s="218">
        <v>7340464488206.9521</v>
      </c>
      <c r="I109" s="218">
        <v>3963392080.144383</v>
      </c>
      <c r="J109" s="218">
        <v>3411675694703.7451</v>
      </c>
      <c r="K109" s="218">
        <v>12681107355596.389</v>
      </c>
      <c r="L109" s="216">
        <v>0</v>
      </c>
      <c r="M109" s="217">
        <f t="shared" si="3"/>
        <v>0.60103132672903836</v>
      </c>
      <c r="N109" s="217">
        <f t="shared" si="4"/>
        <v>0.6086156197197532</v>
      </c>
      <c r="O109" s="218">
        <f t="shared" si="5"/>
        <v>589049150526012.5</v>
      </c>
    </row>
    <row r="110" spans="1:15" x14ac:dyDescent="0.2">
      <c r="A110" s="216">
        <v>2020</v>
      </c>
      <c r="B110" s="216" t="s">
        <v>639</v>
      </c>
      <c r="C110" s="218">
        <v>310098844530363</v>
      </c>
      <c r="D110" s="218">
        <v>291116166978269.44</v>
      </c>
      <c r="E110" s="218">
        <v>36622979153188.906</v>
      </c>
      <c r="F110" s="218">
        <v>313502171472.72339</v>
      </c>
      <c r="G110" s="218">
        <v>61340678315749.82</v>
      </c>
      <c r="H110" s="218">
        <v>5948784606994.9756</v>
      </c>
      <c r="I110" s="218">
        <v>31707136641.155064</v>
      </c>
      <c r="J110" s="218">
        <v>406313656286.53687</v>
      </c>
      <c r="K110" s="218">
        <v>79415374740588.375</v>
      </c>
      <c r="L110" s="216">
        <v>0</v>
      </c>
      <c r="M110" s="217">
        <f t="shared" si="3"/>
        <v>0.39488230626024567</v>
      </c>
      <c r="N110" s="217">
        <f t="shared" si="4"/>
        <v>0.39789646311887117</v>
      </c>
      <c r="O110" s="218">
        <f t="shared" si="5"/>
        <v>785294351289555</v>
      </c>
    </row>
    <row r="111" spans="1:15" x14ac:dyDescent="0.2">
      <c r="A111" s="216">
        <v>2019</v>
      </c>
      <c r="B111" s="216" t="s">
        <v>639</v>
      </c>
      <c r="C111" s="218">
        <v>350345055193049.75</v>
      </c>
      <c r="D111" s="218">
        <v>438730276980123.81</v>
      </c>
      <c r="E111" s="218">
        <v>54955982188051.938</v>
      </c>
      <c r="F111" s="218">
        <v>799014383930.48096</v>
      </c>
      <c r="G111" s="218">
        <v>66078385329079.969</v>
      </c>
      <c r="H111" s="218">
        <v>6686849800415.7793</v>
      </c>
      <c r="I111" s="218">
        <v>87194625763.176422</v>
      </c>
      <c r="J111" s="218">
        <v>345887092138.29773</v>
      </c>
      <c r="K111" s="218">
        <v>94293751842615.75</v>
      </c>
      <c r="L111" s="216">
        <v>0</v>
      </c>
      <c r="M111" s="217">
        <f t="shared" si="3"/>
        <v>0.34608051356039127</v>
      </c>
      <c r="N111" s="217">
        <f t="shared" si="4"/>
        <v>0.34838173333973582</v>
      </c>
      <c r="O111" s="218">
        <f t="shared" si="5"/>
        <v>1012322397435168.9</v>
      </c>
    </row>
    <row r="112" spans="1:15" x14ac:dyDescent="0.2">
      <c r="A112" s="216">
        <v>2018</v>
      </c>
      <c r="B112" s="216" t="s">
        <v>639</v>
      </c>
      <c r="C112" s="218">
        <v>309235572695037.94</v>
      </c>
      <c r="D112" s="218">
        <v>504716151945889.88</v>
      </c>
      <c r="E112" s="218">
        <v>45993051647455.438</v>
      </c>
      <c r="F112" s="218">
        <v>479963501458.2403</v>
      </c>
      <c r="G112" s="218">
        <v>97234335509347.672</v>
      </c>
      <c r="H112" s="218">
        <v>8196153786550.7314</v>
      </c>
      <c r="I112" s="218">
        <v>87194625763.176422</v>
      </c>
      <c r="J112" s="218">
        <v>5794603764341.0059</v>
      </c>
      <c r="K112" s="218">
        <v>64661953772399.828</v>
      </c>
      <c r="L112" s="216">
        <v>0</v>
      </c>
      <c r="M112" s="217">
        <f t="shared" si="3"/>
        <v>0.29837502572859842</v>
      </c>
      <c r="N112" s="217">
        <f t="shared" si="4"/>
        <v>0.30075347434945549</v>
      </c>
      <c r="O112" s="218">
        <f t="shared" si="5"/>
        <v>1036398981248243.9</v>
      </c>
    </row>
    <row r="113" spans="1:15" x14ac:dyDescent="0.2">
      <c r="A113" s="216">
        <v>2017</v>
      </c>
      <c r="B113" s="216" t="s">
        <v>639</v>
      </c>
      <c r="C113" s="218">
        <v>300804170698641.25</v>
      </c>
      <c r="D113" s="218">
        <v>643076263213933.25</v>
      </c>
      <c r="E113" s="218">
        <v>39597684236336.875</v>
      </c>
      <c r="F113" s="218">
        <v>504932700956.06787</v>
      </c>
      <c r="G113" s="218">
        <v>66963027217943.008</v>
      </c>
      <c r="H113" s="218">
        <v>5231855735409.6475</v>
      </c>
      <c r="I113" s="218">
        <v>23780352480.866295</v>
      </c>
      <c r="J113" s="218">
        <v>320719324953.27148</v>
      </c>
      <c r="K113" s="218">
        <v>9508660892217.2227</v>
      </c>
      <c r="L113" s="216">
        <v>0</v>
      </c>
      <c r="M113" s="217">
        <f t="shared" si="3"/>
        <v>0.28217204196618617</v>
      </c>
      <c r="N113" s="217">
        <f t="shared" si="4"/>
        <v>0.2835637128520262</v>
      </c>
      <c r="O113" s="218">
        <f t="shared" si="5"/>
        <v>1066031094372871.5</v>
      </c>
    </row>
    <row r="114" spans="1:15" x14ac:dyDescent="0.2">
      <c r="A114" s="216">
        <v>2016</v>
      </c>
      <c r="B114" s="216" t="s">
        <v>639</v>
      </c>
      <c r="C114" s="218">
        <v>289022045610192.13</v>
      </c>
      <c r="D114" s="218">
        <v>514529787688490.63</v>
      </c>
      <c r="E114" s="218">
        <v>29238939910147.883</v>
      </c>
      <c r="F114" s="218">
        <v>474414790458.72308</v>
      </c>
      <c r="G114" s="218">
        <v>66721255751532.008</v>
      </c>
      <c r="H114" s="218">
        <v>6243934858993.4834</v>
      </c>
      <c r="I114" s="218">
        <v>3963392080.144383</v>
      </c>
      <c r="J114" s="218">
        <v>407676238182.08295</v>
      </c>
      <c r="K114" s="218">
        <v>14218873721234.758</v>
      </c>
      <c r="L114" s="216">
        <v>0</v>
      </c>
      <c r="M114" s="217">
        <f t="shared" si="3"/>
        <v>0.31386070158177032</v>
      </c>
      <c r="N114" s="217">
        <f t="shared" si="4"/>
        <v>0.31600337536477491</v>
      </c>
      <c r="O114" s="218">
        <f t="shared" si="5"/>
        <v>920860891961311.88</v>
      </c>
    </row>
    <row r="115" spans="1:15" x14ac:dyDescent="0.2">
      <c r="A115" s="216">
        <v>2015</v>
      </c>
      <c r="B115" s="216" t="s">
        <v>639</v>
      </c>
      <c r="C115" s="218">
        <v>301561666143076.69</v>
      </c>
      <c r="D115" s="218">
        <v>638257588259427.25</v>
      </c>
      <c r="E115" s="218">
        <v>24081505258702.656</v>
      </c>
      <c r="F115" s="218">
        <v>2150125512312.9263</v>
      </c>
      <c r="G115" s="218">
        <v>72280462877865.656</v>
      </c>
      <c r="H115" s="218">
        <v>5723204131800.2275</v>
      </c>
      <c r="I115" s="218">
        <v>0</v>
      </c>
      <c r="J115" s="218">
        <v>383816648189.76172</v>
      </c>
      <c r="K115" s="218">
        <v>12984173207513.139</v>
      </c>
      <c r="L115" s="216">
        <v>0</v>
      </c>
      <c r="M115" s="217">
        <f t="shared" si="3"/>
        <v>0.28518558490498525</v>
      </c>
      <c r="N115" s="217">
        <f t="shared" si="4"/>
        <v>0.28673752590088447</v>
      </c>
      <c r="O115" s="218">
        <f t="shared" si="5"/>
        <v>1057422542038888.3</v>
      </c>
    </row>
    <row r="116" spans="1:15" x14ac:dyDescent="0.2">
      <c r="A116" s="216">
        <v>2014</v>
      </c>
      <c r="B116" s="216" t="s">
        <v>639</v>
      </c>
      <c r="C116" s="218">
        <v>320625301494702.88</v>
      </c>
      <c r="D116" s="218">
        <v>663448710132264.63</v>
      </c>
      <c r="E116" s="218">
        <v>20126421079983.586</v>
      </c>
      <c r="F116" s="218">
        <v>3245995934717.5786</v>
      </c>
      <c r="G116" s="218">
        <v>95435662292190.5</v>
      </c>
      <c r="H116" s="218">
        <v>6201946560459.3359</v>
      </c>
      <c r="I116" s="218">
        <v>0</v>
      </c>
      <c r="J116" s="218">
        <v>465780081689.5144</v>
      </c>
      <c r="K116" s="218">
        <v>16356010537262.078</v>
      </c>
      <c r="L116" s="216">
        <v>0</v>
      </c>
      <c r="M116" s="217">
        <f t="shared" si="3"/>
        <v>0.2847709759456426</v>
      </c>
      <c r="N116" s="217">
        <f t="shared" si="4"/>
        <v>0.28634829866808903</v>
      </c>
      <c r="O116" s="218">
        <f t="shared" si="5"/>
        <v>1125905828113270.3</v>
      </c>
    </row>
    <row r="117" spans="1:15" x14ac:dyDescent="0.2">
      <c r="A117" s="216">
        <v>2013</v>
      </c>
      <c r="B117" s="216" t="s">
        <v>639</v>
      </c>
      <c r="C117" s="218">
        <v>326122261679322.5</v>
      </c>
      <c r="D117" s="218">
        <v>1414175357541499</v>
      </c>
      <c r="E117" s="218">
        <v>14919229631303.406</v>
      </c>
      <c r="F117" s="218">
        <v>3087857671231.3384</v>
      </c>
      <c r="G117" s="218">
        <v>102568838701761.61</v>
      </c>
      <c r="H117" s="218">
        <v>6815373802249.4258</v>
      </c>
      <c r="I117" s="218">
        <v>0</v>
      </c>
      <c r="J117" s="218">
        <v>588090573593.80542</v>
      </c>
      <c r="K117" s="218">
        <v>25672955986168.887</v>
      </c>
      <c r="L117" s="216">
        <v>0</v>
      </c>
      <c r="M117" s="217">
        <f t="shared" si="3"/>
        <v>0.1721915930224818</v>
      </c>
      <c r="N117" s="217">
        <f t="shared" si="4"/>
        <v>0.17281346179493806</v>
      </c>
      <c r="O117" s="218">
        <f t="shared" si="5"/>
        <v>1893949965587130</v>
      </c>
    </row>
    <row r="118" spans="1:15" x14ac:dyDescent="0.2">
      <c r="A118" s="216">
        <v>2012</v>
      </c>
      <c r="B118" s="216" t="s">
        <v>639</v>
      </c>
      <c r="C118" s="218">
        <v>299975020279732.13</v>
      </c>
      <c r="D118" s="218">
        <v>1332543958786636.8</v>
      </c>
      <c r="E118" s="218">
        <v>26549687203762.719</v>
      </c>
      <c r="F118" s="218">
        <v>3190508824722.4067</v>
      </c>
      <c r="G118" s="218">
        <v>96146528641114.109</v>
      </c>
      <c r="H118" s="218">
        <v>7572584901548.1035</v>
      </c>
      <c r="I118" s="218">
        <v>0</v>
      </c>
      <c r="J118" s="218">
        <v>628516869509.79895</v>
      </c>
      <c r="K118" s="218">
        <v>9612846372066.4648</v>
      </c>
      <c r="L118" s="216">
        <v>0</v>
      </c>
      <c r="M118" s="217">
        <f t="shared" si="3"/>
        <v>0.16888396655356422</v>
      </c>
      <c r="N118" s="217">
        <f t="shared" si="4"/>
        <v>0.16960705495210071</v>
      </c>
      <c r="O118" s="218">
        <f t="shared" si="5"/>
        <v>1776219651879092.5</v>
      </c>
    </row>
    <row r="119" spans="1:15" x14ac:dyDescent="0.2">
      <c r="A119" s="216">
        <v>2020</v>
      </c>
      <c r="B119" s="216" t="s">
        <v>637</v>
      </c>
      <c r="C119" s="218">
        <v>57846037250065.961</v>
      </c>
      <c r="D119" s="218">
        <v>36693083877976.695</v>
      </c>
      <c r="E119" s="218">
        <v>45426174548010.898</v>
      </c>
      <c r="F119" s="218">
        <v>0</v>
      </c>
      <c r="G119" s="218">
        <v>1229907212968.8682</v>
      </c>
      <c r="H119" s="218">
        <v>38577389054806.914</v>
      </c>
      <c r="I119" s="218">
        <v>0</v>
      </c>
      <c r="J119" s="218">
        <v>3884154568.6894207</v>
      </c>
      <c r="K119" s="218">
        <v>3497289361506.312</v>
      </c>
      <c r="L119" s="216">
        <v>0</v>
      </c>
      <c r="M119" s="217">
        <f t="shared" si="3"/>
        <v>0.31562639150730609</v>
      </c>
      <c r="N119" s="217">
        <f t="shared" si="4"/>
        <v>0.39977529974985698</v>
      </c>
      <c r="O119" s="218">
        <f t="shared" si="5"/>
        <v>183273765459904.34</v>
      </c>
    </row>
    <row r="120" spans="1:15" x14ac:dyDescent="0.2">
      <c r="A120" s="216">
        <v>2019</v>
      </c>
      <c r="B120" s="216" t="s">
        <v>637</v>
      </c>
      <c r="C120" s="218">
        <v>63414652409159.195</v>
      </c>
      <c r="D120" s="218">
        <v>28340235069072.41</v>
      </c>
      <c r="E120" s="218">
        <v>50450897646792.828</v>
      </c>
      <c r="F120" s="218">
        <v>0</v>
      </c>
      <c r="G120" s="218">
        <v>1598856212209.0503</v>
      </c>
      <c r="H120" s="218">
        <v>20864013976132.164</v>
      </c>
      <c r="I120" s="218">
        <v>0</v>
      </c>
      <c r="J120" s="218">
        <v>47481467450.277634</v>
      </c>
      <c r="K120" s="218">
        <v>2665171895876.4131</v>
      </c>
      <c r="L120" s="216">
        <v>0</v>
      </c>
      <c r="M120" s="217">
        <f t="shared" si="3"/>
        <v>0.37886340422662507</v>
      </c>
      <c r="N120" s="217">
        <f t="shared" si="4"/>
        <v>0.43281342682965018</v>
      </c>
      <c r="O120" s="218">
        <f t="shared" si="5"/>
        <v>167381308676692.34</v>
      </c>
    </row>
    <row r="121" spans="1:15" x14ac:dyDescent="0.2">
      <c r="A121" s="216">
        <v>2018</v>
      </c>
      <c r="B121" s="216" t="s">
        <v>637</v>
      </c>
      <c r="C121" s="218">
        <v>59241603181480.875</v>
      </c>
      <c r="D121" s="218">
        <v>33381669795016.063</v>
      </c>
      <c r="E121" s="218">
        <v>42120737305044.094</v>
      </c>
      <c r="F121" s="218">
        <v>0</v>
      </c>
      <c r="G121" s="218">
        <v>1708284542472.3252</v>
      </c>
      <c r="H121" s="218">
        <v>15137587266114.869</v>
      </c>
      <c r="I121" s="218">
        <v>0</v>
      </c>
      <c r="J121" s="218">
        <v>43597312881.588211</v>
      </c>
      <c r="K121" s="218">
        <v>3116759553534.5356</v>
      </c>
      <c r="L121" s="216">
        <v>0</v>
      </c>
      <c r="M121" s="217">
        <f t="shared" si="3"/>
        <v>0.3828207541451138</v>
      </c>
      <c r="N121" s="217">
        <f t="shared" si="4"/>
        <v>0.42432832887409389</v>
      </c>
      <c r="O121" s="218">
        <f t="shared" si="5"/>
        <v>154750238956544.34</v>
      </c>
    </row>
    <row r="122" spans="1:15" x14ac:dyDescent="0.2">
      <c r="A122" s="216">
        <v>2017</v>
      </c>
      <c r="B122" s="216" t="s">
        <v>637</v>
      </c>
      <c r="C122" s="218">
        <v>62333003508771.602</v>
      </c>
      <c r="D122" s="218">
        <v>29418277714871.68</v>
      </c>
      <c r="E122" s="218">
        <v>24593645919313.184</v>
      </c>
      <c r="F122" s="218">
        <v>2774355499.7586145</v>
      </c>
      <c r="G122" s="218">
        <v>1806298121563.8965</v>
      </c>
      <c r="H122" s="218">
        <v>839102498697.10693</v>
      </c>
      <c r="I122" s="218">
        <v>0</v>
      </c>
      <c r="J122" s="218">
        <v>43597312881.588211</v>
      </c>
      <c r="K122" s="218">
        <v>194759737126.71231</v>
      </c>
      <c r="L122" s="216">
        <v>0</v>
      </c>
      <c r="M122" s="217">
        <f t="shared" si="3"/>
        <v>0.5227899074904685</v>
      </c>
      <c r="N122" s="217">
        <f t="shared" si="4"/>
        <v>0.52649516625891679</v>
      </c>
      <c r="O122" s="218">
        <f t="shared" si="5"/>
        <v>119231459168725.55</v>
      </c>
    </row>
    <row r="123" spans="1:15" x14ac:dyDescent="0.2">
      <c r="A123" s="216">
        <v>2016</v>
      </c>
      <c r="B123" s="216" t="s">
        <v>637</v>
      </c>
      <c r="C123" s="218">
        <v>53485320232099.563</v>
      </c>
      <c r="D123" s="218">
        <v>519995695014.62878</v>
      </c>
      <c r="E123" s="218">
        <v>37956451689263.656</v>
      </c>
      <c r="F123" s="218">
        <v>2774355499.7586145</v>
      </c>
      <c r="G123" s="218">
        <v>2204815602889.6479</v>
      </c>
      <c r="H123" s="218">
        <v>668021508055.71106</v>
      </c>
      <c r="I123" s="218">
        <v>0</v>
      </c>
      <c r="J123" s="218">
        <v>90444880240.226166</v>
      </c>
      <c r="K123" s="218">
        <v>902021347969.39905</v>
      </c>
      <c r="L123" s="216">
        <v>0</v>
      </c>
      <c r="M123" s="217">
        <f t="shared" si="3"/>
        <v>0.55812800342631841</v>
      </c>
      <c r="N123" s="217">
        <f t="shared" si="4"/>
        <v>0.56204597699635961</v>
      </c>
      <c r="O123" s="218">
        <f t="shared" si="5"/>
        <v>95829845311032.594</v>
      </c>
    </row>
    <row r="124" spans="1:15" x14ac:dyDescent="0.2">
      <c r="A124" s="216">
        <v>2015</v>
      </c>
      <c r="B124" s="216" t="s">
        <v>637</v>
      </c>
      <c r="C124" s="218">
        <v>50625945536437.719</v>
      </c>
      <c r="D124" s="218">
        <v>1720903684861.8013</v>
      </c>
      <c r="E124" s="218">
        <v>30355448481708.344</v>
      </c>
      <c r="F124" s="218">
        <v>5548710999.5172291</v>
      </c>
      <c r="G124" s="218">
        <v>2410710106010.0283</v>
      </c>
      <c r="H124" s="218">
        <v>373439946330.80322</v>
      </c>
      <c r="I124" s="218">
        <v>0</v>
      </c>
      <c r="J124" s="218">
        <v>199059699067.11572</v>
      </c>
      <c r="K124" s="218">
        <v>4123837804415.7568</v>
      </c>
      <c r="L124" s="216">
        <v>0</v>
      </c>
      <c r="M124" s="217">
        <f t="shared" si="3"/>
        <v>0.56366982466675331</v>
      </c>
      <c r="N124" s="217">
        <f t="shared" si="4"/>
        <v>0.56602328404831181</v>
      </c>
      <c r="O124" s="218">
        <f t="shared" si="5"/>
        <v>89814893969831.078</v>
      </c>
    </row>
    <row r="125" spans="1:15" x14ac:dyDescent="0.2">
      <c r="A125" s="216">
        <v>2014</v>
      </c>
      <c r="B125" s="216" t="s">
        <v>637</v>
      </c>
      <c r="C125" s="218">
        <v>47357113843783.719</v>
      </c>
      <c r="D125" s="218">
        <v>2400863233922.6401</v>
      </c>
      <c r="E125" s="218">
        <v>19600292155149.891</v>
      </c>
      <c r="F125" s="218">
        <v>49938398995.65506</v>
      </c>
      <c r="G125" s="218">
        <v>2013145749582.8303</v>
      </c>
      <c r="H125" s="218">
        <v>618166327403.42615</v>
      </c>
      <c r="I125" s="218">
        <v>0</v>
      </c>
      <c r="J125" s="218">
        <v>230670632270.32013</v>
      </c>
      <c r="K125" s="218">
        <v>5452714470044.4072</v>
      </c>
      <c r="L125" s="216">
        <v>0</v>
      </c>
      <c r="M125" s="217">
        <f t="shared" si="3"/>
        <v>0.60930704994685414</v>
      </c>
      <c r="N125" s="217">
        <f t="shared" si="4"/>
        <v>0.61419200395530393</v>
      </c>
      <c r="O125" s="218">
        <f t="shared" si="5"/>
        <v>77722904811152.875</v>
      </c>
    </row>
    <row r="126" spans="1:15" x14ac:dyDescent="0.2">
      <c r="A126" s="216">
        <v>2013</v>
      </c>
      <c r="B126" s="216" t="s">
        <v>637</v>
      </c>
      <c r="C126" s="218">
        <v>44780946904374.781</v>
      </c>
      <c r="D126" s="218">
        <v>3773149260297.4526</v>
      </c>
      <c r="E126" s="218">
        <v>23634727488596.938</v>
      </c>
      <c r="F126" s="218">
        <v>22194843998.068916</v>
      </c>
      <c r="G126" s="218">
        <v>1988414546964.5044</v>
      </c>
      <c r="H126" s="218">
        <v>2809614296721.8276</v>
      </c>
      <c r="I126" s="218">
        <v>0</v>
      </c>
      <c r="J126" s="218">
        <v>281323116686.1925</v>
      </c>
      <c r="K126" s="218">
        <v>9891727248372.6816</v>
      </c>
      <c r="L126" s="216">
        <v>0</v>
      </c>
      <c r="M126" s="217">
        <f t="shared" si="3"/>
        <v>0.51364842189713111</v>
      </c>
      <c r="N126" s="217">
        <f t="shared" si="4"/>
        <v>0.53075297887277506</v>
      </c>
      <c r="O126" s="218">
        <f t="shared" si="5"/>
        <v>87182097706012.438</v>
      </c>
    </row>
    <row r="127" spans="1:15" x14ac:dyDescent="0.2">
      <c r="A127" s="216">
        <v>2012</v>
      </c>
      <c r="B127" s="216" t="s">
        <v>637</v>
      </c>
      <c r="C127" s="218">
        <v>37158222477037.594</v>
      </c>
      <c r="D127" s="218">
        <v>4535784716989.1533</v>
      </c>
      <c r="E127" s="218">
        <v>14951553228201.145</v>
      </c>
      <c r="F127" s="218">
        <v>8323066499.2758436</v>
      </c>
      <c r="G127" s="218">
        <v>2019646258536.9297</v>
      </c>
      <c r="H127" s="218">
        <v>3512041566330.3516</v>
      </c>
      <c r="I127" s="218">
        <v>0</v>
      </c>
      <c r="J127" s="218">
        <v>273396332525.90375</v>
      </c>
      <c r="K127" s="218">
        <v>8491467631784.6133</v>
      </c>
      <c r="L127" s="216">
        <v>0</v>
      </c>
      <c r="M127" s="217">
        <f t="shared" si="3"/>
        <v>0.5237208528953059</v>
      </c>
      <c r="N127" s="217">
        <f t="shared" si="4"/>
        <v>0.55099507019634186</v>
      </c>
      <c r="O127" s="218">
        <f t="shared" si="5"/>
        <v>70950435277904.969</v>
      </c>
    </row>
    <row r="128" spans="1:15" x14ac:dyDescent="0.2">
      <c r="A128" s="216">
        <v>2020</v>
      </c>
      <c r="B128" s="216" t="s">
        <v>638</v>
      </c>
      <c r="C128" s="218">
        <v>437880136866688.19</v>
      </c>
      <c r="D128" s="218">
        <v>298271925604696.63</v>
      </c>
      <c r="E128" s="218">
        <v>372276178554907.81</v>
      </c>
      <c r="F128" s="218">
        <v>14454392153742.383</v>
      </c>
      <c r="G128" s="218">
        <v>34134053282582.148</v>
      </c>
      <c r="H128" s="218">
        <v>629932150037365.38</v>
      </c>
      <c r="I128" s="218">
        <v>20708723618754.402</v>
      </c>
      <c r="J128" s="218">
        <v>2562311320675583</v>
      </c>
      <c r="K128" s="218">
        <v>2443195743429127.5</v>
      </c>
      <c r="L128" s="216">
        <v>0</v>
      </c>
      <c r="M128" s="217">
        <f t="shared" si="3"/>
        <v>6.4269713270959886E-2</v>
      </c>
      <c r="N128" s="217">
        <f t="shared" si="4"/>
        <v>7.0817349775341848E-2</v>
      </c>
      <c r="O128" s="218">
        <f t="shared" si="5"/>
        <v>6813164624223448</v>
      </c>
    </row>
    <row r="129" spans="1:15" x14ac:dyDescent="0.2">
      <c r="A129" s="216">
        <v>2019</v>
      </c>
      <c r="B129" s="216" t="s">
        <v>638</v>
      </c>
      <c r="C129" s="218">
        <v>409091897836498.44</v>
      </c>
      <c r="D129" s="218">
        <v>364951221586989.88</v>
      </c>
      <c r="E129" s="218">
        <v>497658622242604.56</v>
      </c>
      <c r="F129" s="218">
        <v>1709002987851.3066</v>
      </c>
      <c r="G129" s="218">
        <v>55176479425236.109</v>
      </c>
      <c r="H129" s="218">
        <v>601303239065495.88</v>
      </c>
      <c r="I129" s="218">
        <v>22175178688407.824</v>
      </c>
      <c r="J129" s="218">
        <v>1847498725494010.8</v>
      </c>
      <c r="K129" s="218">
        <v>2308936040684481.5</v>
      </c>
      <c r="L129" s="216">
        <v>0</v>
      </c>
      <c r="M129" s="217">
        <f t="shared" si="3"/>
        <v>6.6970920931748779E-2</v>
      </c>
      <c r="N129" s="217">
        <f t="shared" si="4"/>
        <v>7.4283139914307253E-2</v>
      </c>
      <c r="O129" s="218">
        <f t="shared" si="5"/>
        <v>6108500408011576</v>
      </c>
    </row>
    <row r="130" spans="1:15" x14ac:dyDescent="0.2">
      <c r="A130" s="216">
        <v>2018</v>
      </c>
      <c r="B130" s="216" t="s">
        <v>638</v>
      </c>
      <c r="C130" s="218">
        <v>380259300964967.94</v>
      </c>
      <c r="D130" s="218">
        <v>340214622666657.88</v>
      </c>
      <c r="E130" s="218">
        <v>597519473305607.5</v>
      </c>
      <c r="F130" s="218">
        <v>1026511534910.6874</v>
      </c>
      <c r="G130" s="218">
        <v>41880105399159.68</v>
      </c>
      <c r="H130" s="218">
        <v>528983276098606.56</v>
      </c>
      <c r="I130" s="218">
        <v>26467532311204.191</v>
      </c>
      <c r="J130" s="218">
        <v>1257076554952043.8</v>
      </c>
      <c r="K130" s="218">
        <v>1973255370604314.5</v>
      </c>
      <c r="L130" s="216">
        <v>0</v>
      </c>
      <c r="M130" s="217">
        <f t="shared" ref="M130:M193" si="6">C130/SUM(C130:L130)</f>
        <v>7.3884348345493983E-2</v>
      </c>
      <c r="N130" s="217">
        <f t="shared" ref="N130:N193" si="7">C130/(SUM(C130:L130)-H130)</f>
        <v>8.2348213280708696E-2</v>
      </c>
      <c r="O130" s="218">
        <f t="shared" ref="O130:O193" si="8">SUM(C130:K130)</f>
        <v>5146682747837472</v>
      </c>
    </row>
    <row r="131" spans="1:15" x14ac:dyDescent="0.2">
      <c r="A131" s="216">
        <v>2017</v>
      </c>
      <c r="B131" s="216" t="s">
        <v>638</v>
      </c>
      <c r="C131" s="218">
        <v>322938733527708.56</v>
      </c>
      <c r="D131" s="218">
        <v>396976909895338.75</v>
      </c>
      <c r="E131" s="218">
        <v>608952255181562.25</v>
      </c>
      <c r="F131" s="218">
        <v>3753702991173.4053</v>
      </c>
      <c r="G131" s="218">
        <v>59936917462710.617</v>
      </c>
      <c r="H131" s="218">
        <v>411843979633874.38</v>
      </c>
      <c r="I131" s="218">
        <v>25147722748516.109</v>
      </c>
      <c r="J131" s="218">
        <v>1204490167226692.5</v>
      </c>
      <c r="K131" s="218">
        <v>1663207819377524</v>
      </c>
      <c r="L131" s="216">
        <v>0</v>
      </c>
      <c r="M131" s="217">
        <f t="shared" si="6"/>
        <v>6.8750621475484927E-2</v>
      </c>
      <c r="N131" s="217">
        <f t="shared" si="7"/>
        <v>7.5357823046586933E-2</v>
      </c>
      <c r="O131" s="218">
        <f t="shared" si="8"/>
        <v>4697248208045100</v>
      </c>
    </row>
    <row r="132" spans="1:15" x14ac:dyDescent="0.2">
      <c r="A132" s="216">
        <v>2016</v>
      </c>
      <c r="B132" s="216" t="s">
        <v>638</v>
      </c>
      <c r="C132" s="218">
        <v>285282338370997.19</v>
      </c>
      <c r="D132" s="218">
        <v>362597867401995.81</v>
      </c>
      <c r="E132" s="218">
        <v>446339258059182.44</v>
      </c>
      <c r="F132" s="218">
        <v>3873000277663.0259</v>
      </c>
      <c r="G132" s="218">
        <v>57572213357236.016</v>
      </c>
      <c r="H132" s="218">
        <v>366842380903342.69</v>
      </c>
      <c r="I132" s="218">
        <v>26289179667597.691</v>
      </c>
      <c r="J132" s="218">
        <v>1124082263796746</v>
      </c>
      <c r="K132" s="218">
        <v>1555300130509679</v>
      </c>
      <c r="L132" s="216">
        <v>0</v>
      </c>
      <c r="M132" s="217">
        <f t="shared" si="6"/>
        <v>6.7471685370306567E-2</v>
      </c>
      <c r="N132" s="217">
        <f t="shared" si="7"/>
        <v>7.3881765221696594E-2</v>
      </c>
      <c r="O132" s="218">
        <f t="shared" si="8"/>
        <v>4228178632344440</v>
      </c>
    </row>
    <row r="133" spans="1:15" x14ac:dyDescent="0.2">
      <c r="A133" s="216">
        <v>2015</v>
      </c>
      <c r="B133" s="216" t="s">
        <v>638</v>
      </c>
      <c r="C133" s="218">
        <v>266119750911764.53</v>
      </c>
      <c r="D133" s="218">
        <v>720749397579284.63</v>
      </c>
      <c r="E133" s="218">
        <v>427965213310745.63</v>
      </c>
      <c r="F133" s="218">
        <v>5074296209058.5059</v>
      </c>
      <c r="G133" s="218">
        <v>49626535979114.289</v>
      </c>
      <c r="H133" s="218">
        <v>355736902458765.63</v>
      </c>
      <c r="I133" s="218">
        <v>28385814077994.074</v>
      </c>
      <c r="J133" s="218">
        <v>1092897339605292.1</v>
      </c>
      <c r="K133" s="218">
        <v>1432025722050638.5</v>
      </c>
      <c r="L133" s="216">
        <v>0</v>
      </c>
      <c r="M133" s="217">
        <f t="shared" si="6"/>
        <v>6.0777624669370402E-2</v>
      </c>
      <c r="N133" s="217">
        <f t="shared" si="7"/>
        <v>6.6152141693632607E-2</v>
      </c>
      <c r="O133" s="218">
        <f t="shared" si="8"/>
        <v>4378580972182657.5</v>
      </c>
    </row>
    <row r="134" spans="1:15" x14ac:dyDescent="0.2">
      <c r="A134" s="216">
        <v>2014</v>
      </c>
      <c r="B134" s="216" t="s">
        <v>638</v>
      </c>
      <c r="C134" s="218">
        <v>245271565481580.94</v>
      </c>
      <c r="D134" s="218">
        <v>533746255423350.31</v>
      </c>
      <c r="E134" s="218">
        <v>433778812846732.31</v>
      </c>
      <c r="F134" s="218">
        <v>6020351434476.1934</v>
      </c>
      <c r="G134" s="218">
        <v>32952979124280.48</v>
      </c>
      <c r="H134" s="218">
        <v>346592552422698.75</v>
      </c>
      <c r="I134" s="218">
        <v>28611727426562.301</v>
      </c>
      <c r="J134" s="218">
        <v>1062031583256943.3</v>
      </c>
      <c r="K134" s="218">
        <v>1221843355022390.5</v>
      </c>
      <c r="L134" s="216">
        <v>0</v>
      </c>
      <c r="M134" s="217">
        <f t="shared" si="6"/>
        <v>6.2715679904745511E-2</v>
      </c>
      <c r="N134" s="217">
        <f t="shared" si="7"/>
        <v>6.8814227184437665E-2</v>
      </c>
      <c r="O134" s="218">
        <f t="shared" si="8"/>
        <v>3910849182439015</v>
      </c>
    </row>
    <row r="135" spans="1:15" x14ac:dyDescent="0.2">
      <c r="A135" s="216">
        <v>2013</v>
      </c>
      <c r="B135" s="216" t="s">
        <v>638</v>
      </c>
      <c r="C135" s="218">
        <v>231169184076842.97</v>
      </c>
      <c r="D135" s="218">
        <v>632977033016783</v>
      </c>
      <c r="E135" s="218">
        <v>431829898862700.06</v>
      </c>
      <c r="F135" s="218">
        <v>4142112761139.6113</v>
      </c>
      <c r="G135" s="218">
        <v>41398252992957.672</v>
      </c>
      <c r="H135" s="218">
        <v>327922924648965.25</v>
      </c>
      <c r="I135" s="218">
        <v>22167251904247.535</v>
      </c>
      <c r="J135" s="218">
        <v>1139687960215565.8</v>
      </c>
      <c r="K135" s="218">
        <v>1159340445437082.8</v>
      </c>
      <c r="L135" s="216">
        <v>0</v>
      </c>
      <c r="M135" s="217">
        <f t="shared" si="6"/>
        <v>5.7927918833545436E-2</v>
      </c>
      <c r="N135" s="217">
        <f t="shared" si="7"/>
        <v>6.3114210259254899E-2</v>
      </c>
      <c r="O135" s="218">
        <f t="shared" si="8"/>
        <v>3990635063916285</v>
      </c>
    </row>
    <row r="136" spans="1:15" x14ac:dyDescent="0.2">
      <c r="A136" s="216">
        <v>2012</v>
      </c>
      <c r="B136" s="216" t="s">
        <v>638</v>
      </c>
      <c r="C136" s="218">
        <v>202995130542141.44</v>
      </c>
      <c r="D136" s="218">
        <v>646940313159725.13</v>
      </c>
      <c r="E136" s="218">
        <v>310399651639294.75</v>
      </c>
      <c r="F136" s="218">
        <v>2580150614775.5117</v>
      </c>
      <c r="G136" s="218">
        <v>55940561156075.297</v>
      </c>
      <c r="H136" s="218">
        <v>299383487613475.63</v>
      </c>
      <c r="I136" s="218">
        <v>20914820006921.91</v>
      </c>
      <c r="J136" s="218">
        <v>1206811844036503</v>
      </c>
      <c r="K136" s="218">
        <v>1131253347867793</v>
      </c>
      <c r="L136" s="216">
        <v>0</v>
      </c>
      <c r="M136" s="217">
        <f t="shared" si="6"/>
        <v>5.2355854670039184E-2</v>
      </c>
      <c r="N136" s="217">
        <f t="shared" si="7"/>
        <v>5.6736848980834531E-2</v>
      </c>
      <c r="O136" s="218">
        <f t="shared" si="8"/>
        <v>3877219306636705.5</v>
      </c>
    </row>
    <row r="137" spans="1:15" hidden="1" x14ac:dyDescent="0.2">
      <c r="A137" s="216">
        <v>2020</v>
      </c>
      <c r="B137" s="216" t="s">
        <v>393</v>
      </c>
      <c r="C137" s="218">
        <v>54512374866221.539</v>
      </c>
      <c r="D137" s="218">
        <v>4681124416304.5977</v>
      </c>
      <c r="E137" s="218">
        <v>78952229590499.891</v>
      </c>
      <c r="F137" s="218">
        <v>66584531994.206749</v>
      </c>
      <c r="G137" s="218">
        <v>4705337447301.9609</v>
      </c>
      <c r="H137" s="218">
        <v>5615437324952.9873</v>
      </c>
      <c r="I137" s="218">
        <v>0</v>
      </c>
      <c r="J137" s="218">
        <v>612052243490.23804</v>
      </c>
      <c r="K137" s="218">
        <v>1151201711264.8589</v>
      </c>
      <c r="L137" s="216">
        <v>0</v>
      </c>
      <c r="M137" s="217">
        <f t="shared" si="6"/>
        <v>0.36269927859145268</v>
      </c>
      <c r="N137" s="217">
        <f t="shared" si="7"/>
        <v>0.37677656867649745</v>
      </c>
      <c r="O137" s="218">
        <f t="shared" si="8"/>
        <v>150296342132030.28</v>
      </c>
    </row>
    <row r="138" spans="1:15" hidden="1" x14ac:dyDescent="0.2">
      <c r="A138" s="216">
        <v>2019</v>
      </c>
      <c r="B138" s="216" t="s">
        <v>393</v>
      </c>
      <c r="C138" s="218">
        <v>56702969800129.547</v>
      </c>
      <c r="D138" s="218">
        <v>5756946421367.1719</v>
      </c>
      <c r="E138" s="218">
        <v>77017250982495.391</v>
      </c>
      <c r="F138" s="218">
        <v>83230664992.758438</v>
      </c>
      <c r="G138" s="218">
        <v>6364558805109.7012</v>
      </c>
      <c r="H138" s="218">
        <v>6318148939698.3115</v>
      </c>
      <c r="I138" s="218">
        <v>3963392080.144383</v>
      </c>
      <c r="J138" s="218">
        <v>710161836456.33545</v>
      </c>
      <c r="K138" s="218">
        <v>1489117377056.3901</v>
      </c>
      <c r="L138" s="216">
        <v>0</v>
      </c>
      <c r="M138" s="217">
        <f t="shared" si="6"/>
        <v>0.36713700552883854</v>
      </c>
      <c r="N138" s="217">
        <f t="shared" si="7"/>
        <v>0.38279659157312884</v>
      </c>
      <c r="O138" s="218">
        <f t="shared" si="8"/>
        <v>154446348219385.75</v>
      </c>
    </row>
    <row r="139" spans="1:15" hidden="1" x14ac:dyDescent="0.2">
      <c r="A139" s="216">
        <v>2018</v>
      </c>
      <c r="B139" s="216" t="s">
        <v>393</v>
      </c>
      <c r="C139" s="218">
        <v>56924759006833.625</v>
      </c>
      <c r="D139" s="218">
        <v>10359204965310.604</v>
      </c>
      <c r="E139" s="218">
        <v>324062590525421</v>
      </c>
      <c r="F139" s="218">
        <v>246917639478.51669</v>
      </c>
      <c r="G139" s="218">
        <v>15249323151944.992</v>
      </c>
      <c r="H139" s="218">
        <v>9388507726865.834</v>
      </c>
      <c r="I139" s="218">
        <v>3963392080.144383</v>
      </c>
      <c r="J139" s="218">
        <v>1871118765892.8198</v>
      </c>
      <c r="K139" s="218">
        <v>1250008992414.9514</v>
      </c>
      <c r="L139" s="216">
        <v>0</v>
      </c>
      <c r="M139" s="217">
        <f t="shared" si="6"/>
        <v>0.13574315259937911</v>
      </c>
      <c r="N139" s="217">
        <f t="shared" si="7"/>
        <v>0.13885175129504024</v>
      </c>
      <c r="O139" s="218">
        <f t="shared" si="8"/>
        <v>419356394166242.44</v>
      </c>
    </row>
    <row r="140" spans="1:15" hidden="1" x14ac:dyDescent="0.2">
      <c r="A140" s="216">
        <v>2017</v>
      </c>
      <c r="B140" s="216" t="s">
        <v>393</v>
      </c>
      <c r="C140" s="218">
        <v>59545283787583.375</v>
      </c>
      <c r="D140" s="218">
        <v>19296450894045.086</v>
      </c>
      <c r="E140" s="218">
        <v>79448684825547.391</v>
      </c>
      <c r="F140" s="218">
        <v>235820217479.48224</v>
      </c>
      <c r="G140" s="218">
        <v>9631791340714.332</v>
      </c>
      <c r="H140" s="218">
        <v>4928554256156.2031</v>
      </c>
      <c r="I140" s="218">
        <v>3963392080.144383</v>
      </c>
      <c r="J140" s="218">
        <v>1903408336155.8538</v>
      </c>
      <c r="K140" s="218">
        <v>1215844450319.8574</v>
      </c>
      <c r="L140" s="216">
        <v>0</v>
      </c>
      <c r="M140" s="217">
        <f t="shared" si="6"/>
        <v>0.33792265402192034</v>
      </c>
      <c r="N140" s="217">
        <f t="shared" si="7"/>
        <v>0.3476462528485888</v>
      </c>
      <c r="O140" s="218">
        <f t="shared" si="8"/>
        <v>176209801500081.72</v>
      </c>
    </row>
    <row r="141" spans="1:15" hidden="1" x14ac:dyDescent="0.2">
      <c r="A141" s="216">
        <v>2016</v>
      </c>
      <c r="B141" s="216" t="s">
        <v>393</v>
      </c>
      <c r="C141" s="218">
        <v>59603290195490.602</v>
      </c>
      <c r="D141" s="218">
        <v>16105048088212.582</v>
      </c>
      <c r="E141" s="218">
        <v>57157417685518.734</v>
      </c>
      <c r="F141" s="218">
        <v>907214248421.06689</v>
      </c>
      <c r="G141" s="218">
        <v>10429257560156.65</v>
      </c>
      <c r="H141" s="218">
        <v>4236932101746.083</v>
      </c>
      <c r="I141" s="218">
        <v>3963392080.144383</v>
      </c>
      <c r="J141" s="218">
        <v>1523188180038.052</v>
      </c>
      <c r="K141" s="218">
        <v>1347071626587.3508</v>
      </c>
      <c r="L141" s="216">
        <v>0</v>
      </c>
      <c r="M141" s="217">
        <f t="shared" si="6"/>
        <v>0.39390626911478765</v>
      </c>
      <c r="N141" s="217">
        <f t="shared" si="7"/>
        <v>0.40525379691825691</v>
      </c>
      <c r="O141" s="218">
        <f t="shared" si="8"/>
        <v>151313383078251.28</v>
      </c>
    </row>
    <row r="142" spans="1:15" hidden="1" x14ac:dyDescent="0.2">
      <c r="A142" s="216">
        <v>2015</v>
      </c>
      <c r="B142" s="216" t="s">
        <v>393</v>
      </c>
      <c r="C142" s="218">
        <v>62356888500262.813</v>
      </c>
      <c r="D142" s="218">
        <v>20930001288557.379</v>
      </c>
      <c r="E142" s="218">
        <v>43228237064417.016</v>
      </c>
      <c r="F142" s="218">
        <v>552096744451.96423</v>
      </c>
      <c r="G142" s="218">
        <v>11686554981899.773</v>
      </c>
      <c r="H142" s="218">
        <v>3986424036225.1914</v>
      </c>
      <c r="I142" s="218">
        <v>3963392080.144383</v>
      </c>
      <c r="J142" s="218">
        <v>1705424978213.2388</v>
      </c>
      <c r="K142" s="218">
        <v>2577063763970.4102</v>
      </c>
      <c r="L142" s="216">
        <v>0</v>
      </c>
      <c r="M142" s="217">
        <f t="shared" si="6"/>
        <v>0.42411961699230433</v>
      </c>
      <c r="N142" s="217">
        <f t="shared" si="7"/>
        <v>0.43593951288435562</v>
      </c>
      <c r="O142" s="218">
        <f t="shared" si="8"/>
        <v>147026654750077.94</v>
      </c>
    </row>
    <row r="143" spans="1:15" hidden="1" x14ac:dyDescent="0.2">
      <c r="A143" s="216">
        <v>2014</v>
      </c>
      <c r="B143" s="216" t="s">
        <v>393</v>
      </c>
      <c r="C143" s="218">
        <v>61602805197468.93</v>
      </c>
      <c r="D143" s="218">
        <v>26742243929551.223</v>
      </c>
      <c r="E143" s="218">
        <v>42613695284472.391</v>
      </c>
      <c r="F143" s="218">
        <v>896116826422.03247</v>
      </c>
      <c r="G143" s="218">
        <v>12218239252452.844</v>
      </c>
      <c r="H143" s="218">
        <v>3122773074051.0093</v>
      </c>
      <c r="I143" s="218">
        <v>3963392080.144383</v>
      </c>
      <c r="J143" s="218">
        <v>1717347001108.9934</v>
      </c>
      <c r="K143" s="218">
        <v>1984105865106.5725</v>
      </c>
      <c r="L143" s="216">
        <v>0</v>
      </c>
      <c r="M143" s="217">
        <f t="shared" si="6"/>
        <v>0.40823246288910298</v>
      </c>
      <c r="N143" s="217">
        <f t="shared" si="7"/>
        <v>0.41685900327610514</v>
      </c>
      <c r="O143" s="218">
        <f t="shared" si="8"/>
        <v>150901289822714.16</v>
      </c>
    </row>
    <row r="144" spans="1:15" hidden="1" x14ac:dyDescent="0.2">
      <c r="A144" s="216">
        <v>2013</v>
      </c>
      <c r="B144" s="216" t="s">
        <v>393</v>
      </c>
      <c r="C144" s="218">
        <v>72047370762410.359</v>
      </c>
      <c r="D144" s="218">
        <v>50429815540096.766</v>
      </c>
      <c r="E144" s="218">
        <v>37614910054287.656</v>
      </c>
      <c r="F144" s="218">
        <v>890568115422.51526</v>
      </c>
      <c r="G144" s="218">
        <v>19000214917532.566</v>
      </c>
      <c r="H144" s="218">
        <v>5386918616677.9707</v>
      </c>
      <c r="I144" s="218">
        <v>23780352480.866295</v>
      </c>
      <c r="J144" s="218">
        <v>3131774777610.1143</v>
      </c>
      <c r="K144" s="218">
        <v>2480757013953.3374</v>
      </c>
      <c r="L144" s="216">
        <v>0</v>
      </c>
      <c r="M144" s="217">
        <f t="shared" si="6"/>
        <v>0.37719929852323764</v>
      </c>
      <c r="N144" s="217">
        <f t="shared" si="7"/>
        <v>0.38814612954120792</v>
      </c>
      <c r="O144" s="218">
        <f t="shared" si="8"/>
        <v>191006110150472.16</v>
      </c>
    </row>
    <row r="145" spans="1:15" hidden="1" x14ac:dyDescent="0.2">
      <c r="A145" s="216">
        <v>2012</v>
      </c>
      <c r="B145" s="216" t="s">
        <v>393</v>
      </c>
      <c r="C145" s="218">
        <v>79212868209772.984</v>
      </c>
      <c r="D145" s="218">
        <v>55604940913791.438</v>
      </c>
      <c r="E145" s="218">
        <v>37085309938805.609</v>
      </c>
      <c r="F145" s="218">
        <v>751850340434.58447</v>
      </c>
      <c r="G145" s="218">
        <v>22540647871863.844</v>
      </c>
      <c r="H145" s="218">
        <v>5623588552207.9238</v>
      </c>
      <c r="I145" s="218">
        <v>3963392080.144383</v>
      </c>
      <c r="J145" s="218">
        <v>3962157643123.8213</v>
      </c>
      <c r="K145" s="218">
        <v>2660456505691.1445</v>
      </c>
      <c r="L145" s="216">
        <v>0</v>
      </c>
      <c r="M145" s="217">
        <f t="shared" si="6"/>
        <v>0.381848533741175</v>
      </c>
      <c r="N145" s="217">
        <f t="shared" si="7"/>
        <v>0.39248838950622916</v>
      </c>
      <c r="O145" s="218">
        <f t="shared" si="8"/>
        <v>207445783367771.53</v>
      </c>
    </row>
    <row r="146" spans="1:15" hidden="1" x14ac:dyDescent="0.2">
      <c r="A146" s="216">
        <v>2020</v>
      </c>
      <c r="B146" s="216" t="s">
        <v>375</v>
      </c>
      <c r="C146" s="218">
        <v>158091346538669.03</v>
      </c>
      <c r="D146" s="218">
        <v>12997944326833.504</v>
      </c>
      <c r="E146" s="218">
        <v>432299770196999.56</v>
      </c>
      <c r="F146" s="218">
        <v>0</v>
      </c>
      <c r="G146" s="218">
        <v>12413044295238.02</v>
      </c>
      <c r="H146" s="218">
        <v>25451922758401.844</v>
      </c>
      <c r="I146" s="218">
        <v>98097917375653.625</v>
      </c>
      <c r="J146" s="218">
        <v>6453957863936.7754</v>
      </c>
      <c r="K146" s="218">
        <v>4685918949219.6074</v>
      </c>
      <c r="L146" s="216">
        <v>0</v>
      </c>
      <c r="M146" s="217">
        <f t="shared" si="6"/>
        <v>0.2106503253468241</v>
      </c>
      <c r="N146" s="217">
        <f t="shared" si="7"/>
        <v>0.21804502984944901</v>
      </c>
      <c r="O146" s="218">
        <f t="shared" si="8"/>
        <v>750491822304952</v>
      </c>
    </row>
    <row r="147" spans="1:15" hidden="1" x14ac:dyDescent="0.2">
      <c r="A147" s="216">
        <v>2019</v>
      </c>
      <c r="B147" s="216" t="s">
        <v>375</v>
      </c>
      <c r="C147" s="218">
        <v>148237081477724.63</v>
      </c>
      <c r="D147" s="218">
        <v>20926710183162.34</v>
      </c>
      <c r="E147" s="218">
        <v>448723573827868.88</v>
      </c>
      <c r="F147" s="218">
        <v>0</v>
      </c>
      <c r="G147" s="218">
        <v>19250397218308.398</v>
      </c>
      <c r="H147" s="218">
        <v>26332823992208.566</v>
      </c>
      <c r="I147" s="218">
        <v>106298175589472.34</v>
      </c>
      <c r="J147" s="218">
        <v>7145969760747.7383</v>
      </c>
      <c r="K147" s="218">
        <v>5654976558823.877</v>
      </c>
      <c r="L147" s="216">
        <v>0</v>
      </c>
      <c r="M147" s="217">
        <f t="shared" si="6"/>
        <v>0.1894234850226213</v>
      </c>
      <c r="N147" s="217">
        <f t="shared" si="7"/>
        <v>0.1960193750044007</v>
      </c>
      <c r="O147" s="218">
        <f t="shared" si="8"/>
        <v>782569708608316.88</v>
      </c>
    </row>
    <row r="148" spans="1:15" hidden="1" x14ac:dyDescent="0.2">
      <c r="A148" s="216">
        <v>2018</v>
      </c>
      <c r="B148" s="216" t="s">
        <v>375</v>
      </c>
      <c r="C148" s="218">
        <v>142398907128944.88</v>
      </c>
      <c r="D148" s="218">
        <v>23195752149045</v>
      </c>
      <c r="E148" s="218">
        <v>428533883680186.25</v>
      </c>
      <c r="F148" s="218">
        <v>5548710999.5172291</v>
      </c>
      <c r="G148" s="218">
        <v>19669878329189.871</v>
      </c>
      <c r="H148" s="218">
        <v>26376992270124.848</v>
      </c>
      <c r="I148" s="218">
        <v>110273457845857.17</v>
      </c>
      <c r="J148" s="218">
        <v>11710831421862.645</v>
      </c>
      <c r="K148" s="218">
        <v>4933236283178.7529</v>
      </c>
      <c r="L148" s="216">
        <v>0</v>
      </c>
      <c r="M148" s="217">
        <f t="shared" si="6"/>
        <v>0.18563314801172218</v>
      </c>
      <c r="N148" s="217">
        <f t="shared" si="7"/>
        <v>0.19224351930458347</v>
      </c>
      <c r="O148" s="218">
        <f t="shared" si="8"/>
        <v>767098487819388.88</v>
      </c>
    </row>
    <row r="149" spans="1:15" hidden="1" x14ac:dyDescent="0.2">
      <c r="A149" s="216">
        <v>2017</v>
      </c>
      <c r="B149" s="216" t="s">
        <v>375</v>
      </c>
      <c r="C149" s="218">
        <v>154931703378546.28</v>
      </c>
      <c r="D149" s="218">
        <v>25179429885157.266</v>
      </c>
      <c r="E149" s="218">
        <v>403553364402462.63</v>
      </c>
      <c r="F149" s="218">
        <v>11097421999.034458</v>
      </c>
      <c r="G149" s="218">
        <v>20345431760792.57</v>
      </c>
      <c r="H149" s="218">
        <v>22137121935298.5</v>
      </c>
      <c r="I149" s="218">
        <v>118053596499180.59</v>
      </c>
      <c r="J149" s="218">
        <v>14420766066554.676</v>
      </c>
      <c r="K149" s="218">
        <v>6313222281076.3994</v>
      </c>
      <c r="L149" s="216">
        <v>0</v>
      </c>
      <c r="M149" s="217">
        <f t="shared" si="6"/>
        <v>0.20253946988253885</v>
      </c>
      <c r="N149" s="217">
        <f t="shared" si="7"/>
        <v>0.20857553471930038</v>
      </c>
      <c r="O149" s="218">
        <f t="shared" si="8"/>
        <v>764945733631068</v>
      </c>
    </row>
    <row r="150" spans="1:15" hidden="1" x14ac:dyDescent="0.2">
      <c r="A150" s="216">
        <v>2016</v>
      </c>
      <c r="B150" s="216" t="s">
        <v>375</v>
      </c>
      <c r="C150" s="218">
        <v>158043576555686.63</v>
      </c>
      <c r="D150" s="218">
        <v>26824237598417.188</v>
      </c>
      <c r="E150" s="218">
        <v>382828510263224.44</v>
      </c>
      <c r="F150" s="218">
        <v>11097421999.034458</v>
      </c>
      <c r="G150" s="218">
        <v>23983757257968.855</v>
      </c>
      <c r="H150" s="218">
        <v>20984481532423.141</v>
      </c>
      <c r="I150" s="218">
        <v>126872143877501.84</v>
      </c>
      <c r="J150" s="218">
        <v>20580319041878.211</v>
      </c>
      <c r="K150" s="218">
        <v>5953063053486.6953</v>
      </c>
      <c r="L150" s="216">
        <v>0</v>
      </c>
      <c r="M150" s="217">
        <f t="shared" si="6"/>
        <v>0.20630134158048921</v>
      </c>
      <c r="N150" s="217">
        <f t="shared" si="7"/>
        <v>0.2121114957028353</v>
      </c>
      <c r="O150" s="218">
        <f t="shared" si="8"/>
        <v>766081186602586.13</v>
      </c>
    </row>
    <row r="151" spans="1:15" hidden="1" x14ac:dyDescent="0.2">
      <c r="A151" s="216">
        <v>2015</v>
      </c>
      <c r="B151" s="216" t="s">
        <v>375</v>
      </c>
      <c r="C151" s="218">
        <v>156706017032178.91</v>
      </c>
      <c r="D151" s="218">
        <v>27230485286631.98</v>
      </c>
      <c r="E151" s="218">
        <v>418036837670726.19</v>
      </c>
      <c r="F151" s="218">
        <v>11097421999.034458</v>
      </c>
      <c r="G151" s="218">
        <v>23811348944228.879</v>
      </c>
      <c r="H151" s="218">
        <v>18938239146297.328</v>
      </c>
      <c r="I151" s="218">
        <v>174547787209558.63</v>
      </c>
      <c r="J151" s="218">
        <v>17935767476195.691</v>
      </c>
      <c r="K151" s="218">
        <v>10894664296681.545</v>
      </c>
      <c r="L151" s="216">
        <v>0</v>
      </c>
      <c r="M151" s="217">
        <f t="shared" si="6"/>
        <v>0.18477037450087563</v>
      </c>
      <c r="N151" s="217">
        <f t="shared" si="7"/>
        <v>0.18899050865476924</v>
      </c>
      <c r="O151" s="218">
        <f t="shared" si="8"/>
        <v>848112244484498.13</v>
      </c>
    </row>
    <row r="152" spans="1:15" hidden="1" x14ac:dyDescent="0.2">
      <c r="A152" s="216">
        <v>2014</v>
      </c>
      <c r="B152" s="216" t="s">
        <v>375</v>
      </c>
      <c r="C152" s="218">
        <v>147397694633890.72</v>
      </c>
      <c r="D152" s="218">
        <v>28078651191782.879</v>
      </c>
      <c r="E152" s="218">
        <v>421000680200958.06</v>
      </c>
      <c r="F152" s="218">
        <v>13871777498.793074</v>
      </c>
      <c r="G152" s="218">
        <v>26970107032722.484</v>
      </c>
      <c r="H152" s="218">
        <v>19747201060493.625</v>
      </c>
      <c r="I152" s="218">
        <v>185827601069649.53</v>
      </c>
      <c r="J152" s="218">
        <v>17054807856854.211</v>
      </c>
      <c r="K152" s="218">
        <v>12437231356046.223</v>
      </c>
      <c r="L152" s="216">
        <v>0</v>
      </c>
      <c r="M152" s="217">
        <f t="shared" si="6"/>
        <v>0.1716865623983557</v>
      </c>
      <c r="N152" s="217">
        <f t="shared" si="7"/>
        <v>0.17572853581153894</v>
      </c>
      <c r="O152" s="218">
        <f t="shared" si="8"/>
        <v>858527846179896.5</v>
      </c>
    </row>
    <row r="153" spans="1:15" hidden="1" x14ac:dyDescent="0.2">
      <c r="A153" s="216">
        <v>2013</v>
      </c>
      <c r="B153" s="216" t="s">
        <v>375</v>
      </c>
      <c r="C153" s="218">
        <v>141385501061389.31</v>
      </c>
      <c r="D153" s="218">
        <v>27781396785772.051</v>
      </c>
      <c r="E153" s="218">
        <v>394006387434371.38</v>
      </c>
      <c r="F153" s="218">
        <v>13871777498.793074</v>
      </c>
      <c r="G153" s="218">
        <v>30294018653135.754</v>
      </c>
      <c r="H153" s="218">
        <v>17871660538160.137</v>
      </c>
      <c r="I153" s="218">
        <v>191170253593684.16</v>
      </c>
      <c r="J153" s="218">
        <v>16809715997499.09</v>
      </c>
      <c r="K153" s="218">
        <v>12302078510820.068</v>
      </c>
      <c r="L153" s="216">
        <v>0</v>
      </c>
      <c r="M153" s="217">
        <f t="shared" si="6"/>
        <v>0.17000910341982464</v>
      </c>
      <c r="N153" s="217">
        <f t="shared" si="7"/>
        <v>0.17374280002321146</v>
      </c>
      <c r="O153" s="218">
        <f t="shared" si="8"/>
        <v>831634884352330.75</v>
      </c>
    </row>
    <row r="154" spans="1:15" hidden="1" x14ac:dyDescent="0.2">
      <c r="A154" s="216">
        <v>2012</v>
      </c>
      <c r="B154" s="216" t="s">
        <v>375</v>
      </c>
      <c r="C154" s="218">
        <v>135397192480379.13</v>
      </c>
      <c r="D154" s="218">
        <v>29866141019928</v>
      </c>
      <c r="E154" s="218">
        <v>347900177511929.88</v>
      </c>
      <c r="F154" s="218">
        <v>74907598493.48259</v>
      </c>
      <c r="G154" s="218">
        <v>31370586305928.73</v>
      </c>
      <c r="H154" s="218">
        <v>21189873502905.086</v>
      </c>
      <c r="I154" s="218">
        <v>183544687231486.38</v>
      </c>
      <c r="J154" s="218">
        <v>11971162664042.855</v>
      </c>
      <c r="K154" s="218">
        <v>14625795781332.336</v>
      </c>
      <c r="L154" s="216">
        <v>0</v>
      </c>
      <c r="M154" s="217">
        <f t="shared" si="6"/>
        <v>0.17449429212122622</v>
      </c>
      <c r="N154" s="217">
        <f t="shared" si="7"/>
        <v>0.179393276937099</v>
      </c>
      <c r="O154" s="218">
        <f t="shared" si="8"/>
        <v>775940524096426</v>
      </c>
    </row>
    <row r="155" spans="1:15" hidden="1" x14ac:dyDescent="0.2">
      <c r="A155" s="216">
        <v>2020</v>
      </c>
      <c r="B155" s="216" t="s">
        <v>391</v>
      </c>
      <c r="C155" s="218">
        <v>210030966607123.25</v>
      </c>
      <c r="D155" s="218">
        <v>812812516038.84277</v>
      </c>
      <c r="E155" s="218">
        <v>16914881235908.039</v>
      </c>
      <c r="F155" s="218">
        <v>210851017981.65469</v>
      </c>
      <c r="G155" s="218">
        <v>2905498699429.0396</v>
      </c>
      <c r="H155" s="218">
        <v>1059090852868.1208</v>
      </c>
      <c r="I155" s="218">
        <v>0</v>
      </c>
      <c r="J155" s="218">
        <v>93866784398.190872</v>
      </c>
      <c r="K155" s="218">
        <v>1800692541537.0193</v>
      </c>
      <c r="L155" s="216">
        <v>0</v>
      </c>
      <c r="M155" s="217">
        <f t="shared" si="6"/>
        <v>0.89822593337283974</v>
      </c>
      <c r="N155" s="217">
        <f t="shared" si="7"/>
        <v>0.90231282012649217</v>
      </c>
      <c r="O155" s="218">
        <f t="shared" si="8"/>
        <v>233828660255284.16</v>
      </c>
    </row>
    <row r="156" spans="1:15" hidden="1" x14ac:dyDescent="0.2">
      <c r="A156" s="216">
        <v>2019</v>
      </c>
      <c r="B156" s="216" t="s">
        <v>391</v>
      </c>
      <c r="C156" s="218">
        <v>203012191250349.44</v>
      </c>
      <c r="D156" s="218">
        <v>399905938628.74652</v>
      </c>
      <c r="E156" s="218">
        <v>17876449005045.563</v>
      </c>
      <c r="F156" s="218">
        <v>288532971974.89594</v>
      </c>
      <c r="G156" s="218">
        <v>3342898008669.3994</v>
      </c>
      <c r="H156" s="218">
        <v>793702058521.35706</v>
      </c>
      <c r="I156" s="218">
        <v>3963392080.144383</v>
      </c>
      <c r="J156" s="218">
        <v>122865154484.47588</v>
      </c>
      <c r="K156" s="218">
        <v>1656487094972.271</v>
      </c>
      <c r="L156" s="216">
        <v>0</v>
      </c>
      <c r="M156" s="217">
        <f t="shared" si="6"/>
        <v>0.89237306788223858</v>
      </c>
      <c r="N156" s="217">
        <f t="shared" si="7"/>
        <v>0.89549732043344155</v>
      </c>
      <c r="O156" s="218">
        <f t="shared" si="8"/>
        <v>227496994874726.31</v>
      </c>
    </row>
    <row r="157" spans="1:15" hidden="1" x14ac:dyDescent="0.2">
      <c r="A157" s="216">
        <v>2018</v>
      </c>
      <c r="B157" s="216" t="s">
        <v>391</v>
      </c>
      <c r="C157" s="218">
        <v>183133054046380.59</v>
      </c>
      <c r="D157" s="218">
        <v>668226520899.34387</v>
      </c>
      <c r="E157" s="218">
        <v>15345342334247.047</v>
      </c>
      <c r="F157" s="218">
        <v>338471370970.55096</v>
      </c>
      <c r="G157" s="218">
        <v>3307303779226.4746</v>
      </c>
      <c r="H157" s="218">
        <v>1693749198205.9529</v>
      </c>
      <c r="I157" s="218">
        <v>0</v>
      </c>
      <c r="J157" s="218">
        <v>146645506965.34216</v>
      </c>
      <c r="K157" s="218">
        <v>1464824445075.5854</v>
      </c>
      <c r="L157" s="216">
        <v>0</v>
      </c>
      <c r="M157" s="217">
        <f t="shared" si="6"/>
        <v>0.88857433934772001</v>
      </c>
      <c r="N157" s="217">
        <f t="shared" si="7"/>
        <v>0.89593732170962348</v>
      </c>
      <c r="O157" s="218">
        <f t="shared" si="8"/>
        <v>206097617201970.91</v>
      </c>
    </row>
    <row r="158" spans="1:15" hidden="1" x14ac:dyDescent="0.2">
      <c r="A158" s="216">
        <v>2017</v>
      </c>
      <c r="B158" s="216" t="s">
        <v>391</v>
      </c>
      <c r="C158" s="218">
        <v>169528845321316.41</v>
      </c>
      <c r="D158" s="218">
        <v>5333452631915.1738</v>
      </c>
      <c r="E158" s="218">
        <v>22198986622366.961</v>
      </c>
      <c r="F158" s="218">
        <v>294081682974.41315</v>
      </c>
      <c r="G158" s="218">
        <v>4872434478231.6504</v>
      </c>
      <c r="H158" s="218">
        <v>956916167044.61658</v>
      </c>
      <c r="I158" s="218">
        <v>0</v>
      </c>
      <c r="J158" s="218">
        <v>1333181935344.9392</v>
      </c>
      <c r="K158" s="218">
        <v>1334547739818.7024</v>
      </c>
      <c r="L158" s="216">
        <v>0</v>
      </c>
      <c r="M158" s="217">
        <f t="shared" si="6"/>
        <v>0.82354544791016471</v>
      </c>
      <c r="N158" s="217">
        <f t="shared" si="7"/>
        <v>0.82739162235729269</v>
      </c>
      <c r="O158" s="218">
        <f t="shared" si="8"/>
        <v>205852446579012.88</v>
      </c>
    </row>
    <row r="159" spans="1:15" hidden="1" x14ac:dyDescent="0.2">
      <c r="A159" s="216">
        <v>2016</v>
      </c>
      <c r="B159" s="216" t="s">
        <v>391</v>
      </c>
      <c r="C159" s="218">
        <v>166942441956982.66</v>
      </c>
      <c r="D159" s="218">
        <v>6609192963576.2891</v>
      </c>
      <c r="E159" s="218">
        <v>15742390130342.391</v>
      </c>
      <c r="F159" s="218">
        <v>294081682974.41315</v>
      </c>
      <c r="G159" s="218">
        <v>3841522512765.5566</v>
      </c>
      <c r="H159" s="218">
        <v>988004568668.09485</v>
      </c>
      <c r="I159" s="218">
        <v>0</v>
      </c>
      <c r="J159" s="218">
        <v>1099896749541.7422</v>
      </c>
      <c r="K159" s="218">
        <v>1739406875948.7947</v>
      </c>
      <c r="L159" s="216">
        <v>0</v>
      </c>
      <c r="M159" s="217">
        <f t="shared" si="6"/>
        <v>0.84631974987994962</v>
      </c>
      <c r="N159" s="217">
        <f t="shared" si="7"/>
        <v>0.85058006641196138</v>
      </c>
      <c r="O159" s="218">
        <f t="shared" si="8"/>
        <v>197256937440799.91</v>
      </c>
    </row>
    <row r="160" spans="1:15" hidden="1" x14ac:dyDescent="0.2">
      <c r="A160" s="216">
        <v>2015</v>
      </c>
      <c r="B160" s="216" t="s">
        <v>391</v>
      </c>
      <c r="C160" s="218">
        <v>158896611966086.94</v>
      </c>
      <c r="D160" s="218">
        <v>6864711000844.1738</v>
      </c>
      <c r="E160" s="218">
        <v>11640923274346.094</v>
      </c>
      <c r="F160" s="218">
        <v>244143283978.75809</v>
      </c>
      <c r="G160" s="218">
        <v>3956301744594.8477</v>
      </c>
      <c r="H160" s="218">
        <v>763182347171.47925</v>
      </c>
      <c r="I160" s="218">
        <v>0</v>
      </c>
      <c r="J160" s="218">
        <v>1752477274070.3726</v>
      </c>
      <c r="K160" s="218">
        <v>2008480688486.7754</v>
      </c>
      <c r="L160" s="216">
        <v>0</v>
      </c>
      <c r="M160" s="217">
        <f t="shared" si="6"/>
        <v>0.8537007298603797</v>
      </c>
      <c r="N160" s="217">
        <f t="shared" si="7"/>
        <v>0.85721560092325977</v>
      </c>
      <c r="O160" s="218">
        <f t="shared" si="8"/>
        <v>186126831579579.44</v>
      </c>
    </row>
    <row r="161" spans="1:15" hidden="1" x14ac:dyDescent="0.2">
      <c r="A161" s="216">
        <v>2014</v>
      </c>
      <c r="B161" s="216" t="s">
        <v>391</v>
      </c>
      <c r="C161" s="218">
        <v>153989952285464.34</v>
      </c>
      <c r="D161" s="218">
        <v>7367071515692.7471</v>
      </c>
      <c r="E161" s="218">
        <v>9066921907499.0215</v>
      </c>
      <c r="F161" s="218">
        <v>324599593471.75787</v>
      </c>
      <c r="G161" s="218">
        <v>3916510296587.6167</v>
      </c>
      <c r="H161" s="218">
        <v>922226060355.00415</v>
      </c>
      <c r="I161" s="218">
        <v>3963392080.144383</v>
      </c>
      <c r="J161" s="218">
        <v>1464103251026.9482</v>
      </c>
      <c r="K161" s="218">
        <v>1787443100760.9692</v>
      </c>
      <c r="L161" s="216">
        <v>0</v>
      </c>
      <c r="M161" s="217">
        <f t="shared" si="6"/>
        <v>0.86103527616341002</v>
      </c>
      <c r="N161" s="217">
        <f t="shared" si="7"/>
        <v>0.86549833061152226</v>
      </c>
      <c r="O161" s="218">
        <f t="shared" si="8"/>
        <v>178842791402938.56</v>
      </c>
    </row>
    <row r="162" spans="1:15" hidden="1" x14ac:dyDescent="0.2">
      <c r="A162" s="216">
        <v>2013</v>
      </c>
      <c r="B162" s="216" t="s">
        <v>391</v>
      </c>
      <c r="C162" s="218">
        <v>146189796492763.88</v>
      </c>
      <c r="D162" s="218">
        <v>18137745504183.5</v>
      </c>
      <c r="E162" s="218">
        <v>5119468035744.2695</v>
      </c>
      <c r="F162" s="218">
        <v>393958480965.72327</v>
      </c>
      <c r="G162" s="218">
        <v>4560158497770.5215</v>
      </c>
      <c r="H162" s="218">
        <v>3534694395562.0928</v>
      </c>
      <c r="I162" s="218">
        <v>3963392080.144383</v>
      </c>
      <c r="J162" s="218">
        <v>1332540926624.8796</v>
      </c>
      <c r="K162" s="218">
        <v>2205619162246.2451</v>
      </c>
      <c r="L162" s="216">
        <v>0</v>
      </c>
      <c r="M162" s="217">
        <f t="shared" si="6"/>
        <v>0.8055513113895626</v>
      </c>
      <c r="N162" s="217">
        <f t="shared" si="7"/>
        <v>0.82155291694542121</v>
      </c>
      <c r="O162" s="218">
        <f t="shared" si="8"/>
        <v>181477944887941.28</v>
      </c>
    </row>
    <row r="163" spans="1:15" hidden="1" x14ac:dyDescent="0.2">
      <c r="A163" s="216">
        <v>2012</v>
      </c>
      <c r="B163" s="216" t="s">
        <v>391</v>
      </c>
      <c r="C163" s="218">
        <v>153959243010689.94</v>
      </c>
      <c r="D163" s="218">
        <v>19706870968015.582</v>
      </c>
      <c r="E163" s="218">
        <v>4329717616370.7354</v>
      </c>
      <c r="F163" s="218">
        <v>368989281467.89575</v>
      </c>
      <c r="G163" s="218">
        <v>5861731585109.9258</v>
      </c>
      <c r="H163" s="218">
        <v>3206654889407.0396</v>
      </c>
      <c r="I163" s="218">
        <v>0</v>
      </c>
      <c r="J163" s="218">
        <v>702334952220.77588</v>
      </c>
      <c r="K163" s="218">
        <v>2455148796151.4077</v>
      </c>
      <c r="L163" s="216">
        <v>0</v>
      </c>
      <c r="M163" s="217">
        <f t="shared" si="6"/>
        <v>0.8078004341270143</v>
      </c>
      <c r="N163" s="217">
        <f t="shared" si="7"/>
        <v>0.82162411550430714</v>
      </c>
      <c r="O163" s="218">
        <f t="shared" si="8"/>
        <v>190590691099433.34</v>
      </c>
    </row>
    <row r="164" spans="1:15" hidden="1" x14ac:dyDescent="0.2">
      <c r="A164" s="216">
        <v>2020</v>
      </c>
      <c r="B164" s="216" t="s">
        <v>394</v>
      </c>
      <c r="C164" s="218">
        <v>367648025457609.69</v>
      </c>
      <c r="D164" s="218">
        <v>113584705586912.77</v>
      </c>
      <c r="E164" s="218">
        <v>76537407095558.031</v>
      </c>
      <c r="F164" s="218">
        <v>1403823882877.8589</v>
      </c>
      <c r="G164" s="218">
        <v>10963910204374.488</v>
      </c>
      <c r="H164" s="218">
        <v>3330818932476.4185</v>
      </c>
      <c r="I164" s="218">
        <v>0</v>
      </c>
      <c r="J164" s="218">
        <v>841888133220.62537</v>
      </c>
      <c r="K164" s="218">
        <v>5031103234961.4473</v>
      </c>
      <c r="L164" s="216">
        <v>0</v>
      </c>
      <c r="M164" s="217">
        <f t="shared" si="6"/>
        <v>0.63459619175571136</v>
      </c>
      <c r="N164" s="217">
        <f t="shared" si="7"/>
        <v>0.63826578402135592</v>
      </c>
      <c r="O164" s="218">
        <f t="shared" si="8"/>
        <v>579341682527991.38</v>
      </c>
    </row>
    <row r="165" spans="1:15" hidden="1" x14ac:dyDescent="0.2">
      <c r="A165" s="216">
        <v>2019</v>
      </c>
      <c r="B165" s="216" t="s">
        <v>394</v>
      </c>
      <c r="C165" s="218">
        <v>343749385399834.5</v>
      </c>
      <c r="D165" s="218">
        <v>69385717163693.281</v>
      </c>
      <c r="E165" s="218">
        <v>75160563300985.438</v>
      </c>
      <c r="F165" s="218">
        <v>1417695660376.6521</v>
      </c>
      <c r="G165" s="218">
        <v>15493669837478.273</v>
      </c>
      <c r="H165" s="218">
        <v>3257647450606.5249</v>
      </c>
      <c r="I165" s="218">
        <v>0</v>
      </c>
      <c r="J165" s="218">
        <v>995951067424.53491</v>
      </c>
      <c r="K165" s="218">
        <v>2802825272235.5884</v>
      </c>
      <c r="L165" s="216">
        <v>0</v>
      </c>
      <c r="M165" s="217">
        <f t="shared" si="6"/>
        <v>0.67104022733265345</v>
      </c>
      <c r="N165" s="217">
        <f t="shared" si="7"/>
        <v>0.67533489834179905</v>
      </c>
      <c r="O165" s="218">
        <f t="shared" si="8"/>
        <v>512263455152634.69</v>
      </c>
    </row>
    <row r="166" spans="1:15" hidden="1" x14ac:dyDescent="0.2">
      <c r="A166" s="216">
        <v>2018</v>
      </c>
      <c r="B166" s="216" t="s">
        <v>394</v>
      </c>
      <c r="C166" s="218">
        <v>339016744942933.63</v>
      </c>
      <c r="D166" s="218">
        <v>107036687678666.48</v>
      </c>
      <c r="E166" s="218">
        <v>66689001060939.102</v>
      </c>
      <c r="F166" s="218">
        <v>1126388332901.9973</v>
      </c>
      <c r="G166" s="218">
        <v>18034022938216.969</v>
      </c>
      <c r="H166" s="218">
        <v>3801978824154.1904</v>
      </c>
      <c r="I166" s="218">
        <v>3963392080.144383</v>
      </c>
      <c r="J166" s="218">
        <v>1109346201909.5957</v>
      </c>
      <c r="K166" s="218">
        <v>2558919226882.6338</v>
      </c>
      <c r="L166" s="216">
        <v>0</v>
      </c>
      <c r="M166" s="217">
        <f t="shared" si="6"/>
        <v>0.62853386755994201</v>
      </c>
      <c r="N166" s="217">
        <f t="shared" si="7"/>
        <v>0.63299574895013655</v>
      </c>
      <c r="O166" s="218">
        <f t="shared" si="8"/>
        <v>539377052598684.81</v>
      </c>
    </row>
    <row r="167" spans="1:15" hidden="1" x14ac:dyDescent="0.2">
      <c r="A167" s="216">
        <v>2017</v>
      </c>
      <c r="B167" s="216" t="s">
        <v>394</v>
      </c>
      <c r="C167" s="218">
        <v>311852685334146.06</v>
      </c>
      <c r="D167" s="218">
        <v>156245819688123.63</v>
      </c>
      <c r="E167" s="218">
        <v>52812703706633.164</v>
      </c>
      <c r="F167" s="218">
        <v>854501493925.65332</v>
      </c>
      <c r="G167" s="218">
        <v>22569209487820.004</v>
      </c>
      <c r="H167" s="218">
        <v>3931734988247.3047</v>
      </c>
      <c r="I167" s="218">
        <v>3963392080.144383</v>
      </c>
      <c r="J167" s="218">
        <v>1126019632041.2803</v>
      </c>
      <c r="K167" s="218">
        <v>2638343173965.625</v>
      </c>
      <c r="L167" s="216">
        <v>0</v>
      </c>
      <c r="M167" s="217">
        <f t="shared" si="6"/>
        <v>0.56491471759167733</v>
      </c>
      <c r="N167" s="217">
        <f t="shared" si="7"/>
        <v>0.56896704710643609</v>
      </c>
      <c r="O167" s="218">
        <f t="shared" si="8"/>
        <v>552034980896982.81</v>
      </c>
    </row>
    <row r="168" spans="1:15" hidden="1" x14ac:dyDescent="0.2">
      <c r="A168" s="216">
        <v>2016</v>
      </c>
      <c r="B168" s="216" t="s">
        <v>394</v>
      </c>
      <c r="C168" s="218">
        <v>282733468564721</v>
      </c>
      <c r="D168" s="218">
        <v>232808048502835.19</v>
      </c>
      <c r="E168" s="218">
        <v>47874220118299.898</v>
      </c>
      <c r="F168" s="218">
        <v>885019404422.99805</v>
      </c>
      <c r="G168" s="218">
        <v>24237384684422.156</v>
      </c>
      <c r="H168" s="218">
        <v>4267641376520.4941</v>
      </c>
      <c r="I168" s="218">
        <v>11890176240.433147</v>
      </c>
      <c r="J168" s="218">
        <v>1115028839468.5459</v>
      </c>
      <c r="K168" s="218">
        <v>2523998895413.9253</v>
      </c>
      <c r="L168" s="216">
        <v>0</v>
      </c>
      <c r="M168" s="217">
        <f t="shared" si="6"/>
        <v>0.47402178280193258</v>
      </c>
      <c r="N168" s="217">
        <f t="shared" si="7"/>
        <v>0.47743784553101914</v>
      </c>
      <c r="O168" s="218">
        <f t="shared" si="8"/>
        <v>596456700562344.5</v>
      </c>
    </row>
    <row r="169" spans="1:15" hidden="1" x14ac:dyDescent="0.2">
      <c r="A169" s="216">
        <v>2015</v>
      </c>
      <c r="B169" s="216" t="s">
        <v>394</v>
      </c>
      <c r="C169" s="218">
        <v>264236248725600.66</v>
      </c>
      <c r="D169" s="218">
        <v>241345706485585.56</v>
      </c>
      <c r="E169" s="218">
        <v>37202018168042.953</v>
      </c>
      <c r="F169" s="218">
        <v>843404071926.61877</v>
      </c>
      <c r="G169" s="218">
        <v>28400651775922.578</v>
      </c>
      <c r="H169" s="218">
        <v>4991394531389.0254</v>
      </c>
      <c r="I169" s="218">
        <v>11890176240.433147</v>
      </c>
      <c r="J169" s="218">
        <v>1283515275518.353</v>
      </c>
      <c r="K169" s="218">
        <v>4530661291532.5762</v>
      </c>
      <c r="L169" s="216">
        <v>0</v>
      </c>
      <c r="M169" s="217">
        <f t="shared" si="6"/>
        <v>0.45335556855407</v>
      </c>
      <c r="N169" s="217">
        <f t="shared" si="7"/>
        <v>0.45727156832189303</v>
      </c>
      <c r="O169" s="218">
        <f t="shared" si="8"/>
        <v>582845490501758.75</v>
      </c>
    </row>
    <row r="170" spans="1:15" hidden="1" x14ac:dyDescent="0.2">
      <c r="A170" s="216">
        <v>2014</v>
      </c>
      <c r="B170" s="216" t="s">
        <v>394</v>
      </c>
      <c r="C170" s="218">
        <v>270207496598402.84</v>
      </c>
      <c r="D170" s="218">
        <v>256911505964352.5</v>
      </c>
      <c r="E170" s="218">
        <v>32126478233356.086</v>
      </c>
      <c r="F170" s="218">
        <v>1567510857363.6172</v>
      </c>
      <c r="G170" s="218">
        <v>29650934024013.988</v>
      </c>
      <c r="H170" s="218">
        <v>4827232605743.0996</v>
      </c>
      <c r="I170" s="218">
        <v>15853568320.577532</v>
      </c>
      <c r="J170" s="218">
        <v>1346261148165.7583</v>
      </c>
      <c r="K170" s="218">
        <v>2882879233360.0156</v>
      </c>
      <c r="L170" s="216">
        <v>0</v>
      </c>
      <c r="M170" s="217">
        <f t="shared" si="6"/>
        <v>0.45069425019987069</v>
      </c>
      <c r="N170" s="217">
        <f t="shared" si="7"/>
        <v>0.45435252050317987</v>
      </c>
      <c r="O170" s="218">
        <f t="shared" si="8"/>
        <v>599536152233078.5</v>
      </c>
    </row>
    <row r="171" spans="1:15" hidden="1" x14ac:dyDescent="0.2">
      <c r="A171" s="216">
        <v>2013</v>
      </c>
      <c r="B171" s="216" t="s">
        <v>394</v>
      </c>
      <c r="C171" s="218">
        <v>254576475738227.53</v>
      </c>
      <c r="D171" s="218">
        <v>267427053648392.19</v>
      </c>
      <c r="E171" s="218">
        <v>31359115728328.508</v>
      </c>
      <c r="F171" s="218">
        <v>1778361875345.272</v>
      </c>
      <c r="G171" s="218">
        <v>32570424115462.703</v>
      </c>
      <c r="H171" s="218">
        <v>5151859970256.5508</v>
      </c>
      <c r="I171" s="218">
        <v>27743744561.010685</v>
      </c>
      <c r="J171" s="218">
        <v>1451538228995.176</v>
      </c>
      <c r="K171" s="218">
        <v>2625223868480.5171</v>
      </c>
      <c r="L171" s="216">
        <v>0</v>
      </c>
      <c r="M171" s="217">
        <f t="shared" si="6"/>
        <v>0.42644926083538021</v>
      </c>
      <c r="N171" s="217">
        <f t="shared" si="7"/>
        <v>0.43016157532216814</v>
      </c>
      <c r="O171" s="218">
        <f t="shared" si="8"/>
        <v>596967796918049.38</v>
      </c>
    </row>
    <row r="172" spans="1:15" hidden="1" x14ac:dyDescent="0.2">
      <c r="A172" s="216">
        <v>2012</v>
      </c>
      <c r="B172" s="216" t="s">
        <v>394</v>
      </c>
      <c r="C172" s="218">
        <v>238815793495671.34</v>
      </c>
      <c r="D172" s="218">
        <v>313230712762741.44</v>
      </c>
      <c r="E172" s="218">
        <v>24668837199471.477</v>
      </c>
      <c r="F172" s="218">
        <v>1434341793375.2036</v>
      </c>
      <c r="G172" s="218">
        <v>35119293732175.414</v>
      </c>
      <c r="H172" s="218">
        <v>5100772627344.7988</v>
      </c>
      <c r="I172" s="218">
        <v>11890176240.433147</v>
      </c>
      <c r="J172" s="218">
        <v>1576861073278.7275</v>
      </c>
      <c r="K172" s="218">
        <v>3251740938643.2012</v>
      </c>
      <c r="L172" s="216">
        <v>0</v>
      </c>
      <c r="M172" s="217">
        <f t="shared" si="6"/>
        <v>0.38320261239594977</v>
      </c>
      <c r="N172" s="217">
        <f t="shared" si="7"/>
        <v>0.38636488297616167</v>
      </c>
      <c r="O172" s="218">
        <f t="shared" si="8"/>
        <v>623210243798942</v>
      </c>
    </row>
    <row r="173" spans="1:15" hidden="1" x14ac:dyDescent="0.2">
      <c r="A173" s="216">
        <v>2020</v>
      </c>
      <c r="B173" s="216" t="s">
        <v>387</v>
      </c>
      <c r="C173" s="218">
        <v>2433853335821037.5</v>
      </c>
      <c r="D173" s="218">
        <v>530165759566187.88</v>
      </c>
      <c r="E173" s="218">
        <v>180680019640666.44</v>
      </c>
      <c r="F173" s="218">
        <v>1964243693829.0991</v>
      </c>
      <c r="G173" s="218">
        <v>14066922144453.301</v>
      </c>
      <c r="H173" s="218">
        <v>205348939584572.72</v>
      </c>
      <c r="I173" s="218">
        <v>83231233683.032043</v>
      </c>
      <c r="J173" s="218">
        <v>89647814663081.578</v>
      </c>
      <c r="K173" s="218">
        <v>75809338150203.156</v>
      </c>
      <c r="L173" s="216">
        <v>0</v>
      </c>
      <c r="M173" s="217">
        <f t="shared" si="6"/>
        <v>0.68916067084954158</v>
      </c>
      <c r="N173" s="217">
        <f t="shared" si="7"/>
        <v>0.73170634052553629</v>
      </c>
      <c r="O173" s="218">
        <f t="shared" si="8"/>
        <v>3531619604497714.5</v>
      </c>
    </row>
    <row r="174" spans="1:15" hidden="1" x14ac:dyDescent="0.2">
      <c r="A174" s="216">
        <v>2019</v>
      </c>
      <c r="B174" s="216" t="s">
        <v>387</v>
      </c>
      <c r="C174" s="218">
        <v>2277150730930500</v>
      </c>
      <c r="D174" s="218">
        <v>545568822067571.13</v>
      </c>
      <c r="E174" s="218">
        <v>195033458086602.75</v>
      </c>
      <c r="F174" s="218">
        <v>1653515877856.1343</v>
      </c>
      <c r="G174" s="218">
        <v>21636671840642.371</v>
      </c>
      <c r="H174" s="218">
        <v>207174056235980.31</v>
      </c>
      <c r="I174" s="218">
        <v>118901762404.33148</v>
      </c>
      <c r="J174" s="218">
        <v>90518335688105.984</v>
      </c>
      <c r="K174" s="218">
        <v>77931638595245.953</v>
      </c>
      <c r="L174" s="216">
        <v>0</v>
      </c>
      <c r="M174" s="217">
        <f t="shared" si="6"/>
        <v>0.66645983786156715</v>
      </c>
      <c r="N174" s="217">
        <f t="shared" si="7"/>
        <v>0.70947849080412051</v>
      </c>
      <c r="O174" s="218">
        <f t="shared" si="8"/>
        <v>3416786131084909.5</v>
      </c>
    </row>
    <row r="175" spans="1:15" hidden="1" x14ac:dyDescent="0.2">
      <c r="A175" s="216">
        <v>2018</v>
      </c>
      <c r="B175" s="216" t="s">
        <v>387</v>
      </c>
      <c r="C175" s="218">
        <v>2285479768677649</v>
      </c>
      <c r="D175" s="218">
        <v>546081677761419</v>
      </c>
      <c r="E175" s="218">
        <v>193734296435586.81</v>
      </c>
      <c r="F175" s="218">
        <v>2746611944761.0283</v>
      </c>
      <c r="G175" s="218">
        <v>23923815786623.996</v>
      </c>
      <c r="H175" s="218">
        <v>222616461488744.88</v>
      </c>
      <c r="I175" s="218">
        <v>142682114885.19778</v>
      </c>
      <c r="J175" s="218">
        <v>92587169200568.859</v>
      </c>
      <c r="K175" s="218">
        <v>78290768398658.719</v>
      </c>
      <c r="L175" s="216">
        <v>0</v>
      </c>
      <c r="M175" s="217">
        <f t="shared" si="6"/>
        <v>0.66330323071230024</v>
      </c>
      <c r="N175" s="217">
        <f t="shared" si="7"/>
        <v>0.70911856528292594</v>
      </c>
      <c r="O175" s="218">
        <f t="shared" si="8"/>
        <v>3445603251808897.5</v>
      </c>
    </row>
    <row r="176" spans="1:15" hidden="1" x14ac:dyDescent="0.2">
      <c r="A176" s="216">
        <v>2017</v>
      </c>
      <c r="B176" s="216" t="s">
        <v>387</v>
      </c>
      <c r="C176" s="218">
        <v>2174714826707989.3</v>
      </c>
      <c r="D176" s="218">
        <v>531915270646572.88</v>
      </c>
      <c r="E176" s="218">
        <v>175604241329973.22</v>
      </c>
      <c r="F176" s="218">
        <v>3412457264703.0962</v>
      </c>
      <c r="G176" s="218">
        <v>27055847896582.914</v>
      </c>
      <c r="H176" s="218">
        <v>173350254396485.25</v>
      </c>
      <c r="I176" s="218">
        <v>0</v>
      </c>
      <c r="J176" s="218">
        <v>80239830905634.031</v>
      </c>
      <c r="K176" s="218">
        <v>50030565585698.617</v>
      </c>
      <c r="L176" s="216">
        <v>0</v>
      </c>
      <c r="M176" s="217">
        <f t="shared" si="6"/>
        <v>0.67614932561936048</v>
      </c>
      <c r="N176" s="217">
        <f t="shared" si="7"/>
        <v>0.71466779293813165</v>
      </c>
      <c r="O176" s="218">
        <f t="shared" si="8"/>
        <v>3216323294733638.5</v>
      </c>
    </row>
    <row r="177" spans="1:15" hidden="1" x14ac:dyDescent="0.2">
      <c r="A177" s="216">
        <v>2016</v>
      </c>
      <c r="B177" s="216" t="s">
        <v>387</v>
      </c>
      <c r="C177" s="218">
        <v>1935168834901015</v>
      </c>
      <c r="D177" s="218">
        <v>514574067714045.69</v>
      </c>
      <c r="E177" s="218">
        <v>148255476807223.06</v>
      </c>
      <c r="F177" s="218">
        <v>4386256045118.3696</v>
      </c>
      <c r="G177" s="218">
        <v>26243535827984.84</v>
      </c>
      <c r="H177" s="218">
        <v>144482683073128.31</v>
      </c>
      <c r="I177" s="218">
        <v>3963392080.144383</v>
      </c>
      <c r="J177" s="218">
        <v>84347933334524.422</v>
      </c>
      <c r="K177" s="218">
        <v>51476622114364.844</v>
      </c>
      <c r="L177" s="216">
        <v>0</v>
      </c>
      <c r="M177" s="217">
        <f t="shared" si="6"/>
        <v>0.66524894012002334</v>
      </c>
      <c r="N177" s="217">
        <f t="shared" si="7"/>
        <v>0.70001777991521474</v>
      </c>
      <c r="O177" s="218">
        <f t="shared" si="8"/>
        <v>2908939373209485</v>
      </c>
    </row>
    <row r="178" spans="1:15" hidden="1" x14ac:dyDescent="0.2">
      <c r="A178" s="216">
        <v>2015</v>
      </c>
      <c r="B178" s="216" t="s">
        <v>387</v>
      </c>
      <c r="C178" s="218">
        <v>1878547756500283.8</v>
      </c>
      <c r="D178" s="218">
        <v>582027272774232.88</v>
      </c>
      <c r="E178" s="218">
        <v>147304957457939.31</v>
      </c>
      <c r="F178" s="218">
        <v>7196678166373.8467</v>
      </c>
      <c r="G178" s="218">
        <v>24131359586319.527</v>
      </c>
      <c r="H178" s="218">
        <v>139059368278939.94</v>
      </c>
      <c r="I178" s="218">
        <v>3963392080.144383</v>
      </c>
      <c r="J178" s="218">
        <v>82109313360046.297</v>
      </c>
      <c r="K178" s="218">
        <v>47812795123594.648</v>
      </c>
      <c r="L178" s="216">
        <v>0</v>
      </c>
      <c r="M178" s="217">
        <f t="shared" si="6"/>
        <v>0.64595006465051252</v>
      </c>
      <c r="N178" s="217">
        <f t="shared" si="7"/>
        <v>0.6783881499162594</v>
      </c>
      <c r="O178" s="218">
        <f t="shared" si="8"/>
        <v>2908193464639810.5</v>
      </c>
    </row>
    <row r="179" spans="1:15" hidden="1" x14ac:dyDescent="0.2">
      <c r="A179" s="216">
        <v>2014</v>
      </c>
      <c r="B179" s="216" t="s">
        <v>387</v>
      </c>
      <c r="C179" s="218">
        <v>1927645062581284.3</v>
      </c>
      <c r="D179" s="218">
        <v>614694497736778.63</v>
      </c>
      <c r="E179" s="218">
        <v>147608505843553.22</v>
      </c>
      <c r="F179" s="218">
        <v>10059813042124.736</v>
      </c>
      <c r="G179" s="218">
        <v>25321275835776.844</v>
      </c>
      <c r="H179" s="218">
        <v>113983065446251.03</v>
      </c>
      <c r="I179" s="218">
        <v>23780352480.866295</v>
      </c>
      <c r="J179" s="218">
        <v>79079339638749.922</v>
      </c>
      <c r="K179" s="218">
        <v>39050429415656.055</v>
      </c>
      <c r="L179" s="216">
        <v>0</v>
      </c>
      <c r="M179" s="217">
        <f t="shared" si="6"/>
        <v>0.65178947536939713</v>
      </c>
      <c r="N179" s="217">
        <f t="shared" si="7"/>
        <v>0.67791692897128986</v>
      </c>
      <c r="O179" s="218">
        <f t="shared" si="8"/>
        <v>2957465769892655.5</v>
      </c>
    </row>
    <row r="180" spans="1:15" hidden="1" x14ac:dyDescent="0.2">
      <c r="A180" s="216">
        <v>2013</v>
      </c>
      <c r="B180" s="216" t="s">
        <v>387</v>
      </c>
      <c r="C180" s="218">
        <v>1403724362079979</v>
      </c>
      <c r="D180" s="218">
        <v>615809134369521.75</v>
      </c>
      <c r="E180" s="218">
        <v>118404511476809.5</v>
      </c>
      <c r="F180" s="218">
        <v>9632562295161.9102</v>
      </c>
      <c r="G180" s="218">
        <v>27731365405916.664</v>
      </c>
      <c r="H180" s="218">
        <v>117751112417413.73</v>
      </c>
      <c r="I180" s="218">
        <v>95121409923.465179</v>
      </c>
      <c r="J180" s="218">
        <v>88492922246722.75</v>
      </c>
      <c r="K180" s="218">
        <v>38244840403472.484</v>
      </c>
      <c r="L180" s="216">
        <v>0</v>
      </c>
      <c r="M180" s="217">
        <f t="shared" si="6"/>
        <v>0.58007873158672352</v>
      </c>
      <c r="N180" s="217">
        <f t="shared" si="7"/>
        <v>0.609748981717118</v>
      </c>
      <c r="O180" s="218">
        <f t="shared" si="8"/>
        <v>2419885932104921.5</v>
      </c>
    </row>
    <row r="181" spans="1:15" hidden="1" x14ac:dyDescent="0.2">
      <c r="A181" s="216">
        <v>2012</v>
      </c>
      <c r="B181" s="216" t="s">
        <v>387</v>
      </c>
      <c r="C181" s="218">
        <v>1303124190060649.5</v>
      </c>
      <c r="D181" s="218">
        <v>606554971189439.88</v>
      </c>
      <c r="E181" s="218">
        <v>89714061772180.125</v>
      </c>
      <c r="F181" s="218">
        <v>6697294176417.2959</v>
      </c>
      <c r="G181" s="218">
        <v>30575952922302.645</v>
      </c>
      <c r="H181" s="218">
        <v>107929547047201.34</v>
      </c>
      <c r="I181" s="218">
        <v>91158017843.320816</v>
      </c>
      <c r="J181" s="218">
        <v>100519037072776.75</v>
      </c>
      <c r="K181" s="218">
        <v>26182798095475.234</v>
      </c>
      <c r="L181" s="216">
        <v>0</v>
      </c>
      <c r="M181" s="217">
        <f t="shared" si="6"/>
        <v>0.57371246586131508</v>
      </c>
      <c r="N181" s="217">
        <f t="shared" si="7"/>
        <v>0.60233353670915624</v>
      </c>
      <c r="O181" s="218">
        <f t="shared" si="8"/>
        <v>2271389010354286</v>
      </c>
    </row>
    <row r="182" spans="1:15" hidden="1" x14ac:dyDescent="0.2">
      <c r="A182" s="216">
        <v>2020</v>
      </c>
      <c r="B182" s="216" t="s">
        <v>376</v>
      </c>
      <c r="C182" s="218">
        <v>342104733128582.81</v>
      </c>
      <c r="D182" s="218">
        <v>147353427498648.53</v>
      </c>
      <c r="E182" s="218">
        <v>14254401413915.672</v>
      </c>
      <c r="F182" s="218">
        <v>2422012351289.2705</v>
      </c>
      <c r="G182" s="218">
        <v>41302749612733.766</v>
      </c>
      <c r="H182" s="218">
        <v>22941439545593.727</v>
      </c>
      <c r="I182" s="218">
        <v>0</v>
      </c>
      <c r="J182" s="218">
        <v>933318269359.86389</v>
      </c>
      <c r="K182" s="218">
        <v>17188769295957.178</v>
      </c>
      <c r="L182" s="216">
        <v>0</v>
      </c>
      <c r="M182" s="217">
        <f t="shared" si="6"/>
        <v>0.581315613188643</v>
      </c>
      <c r="N182" s="217">
        <f t="shared" si="7"/>
        <v>0.60489618973646153</v>
      </c>
      <c r="O182" s="218">
        <f t="shared" si="8"/>
        <v>588500851116080.75</v>
      </c>
    </row>
    <row r="183" spans="1:15" hidden="1" x14ac:dyDescent="0.2">
      <c r="A183" s="216">
        <v>2019</v>
      </c>
      <c r="B183" s="216" t="s">
        <v>376</v>
      </c>
      <c r="C183" s="218">
        <v>362645825811022.25</v>
      </c>
      <c r="D183" s="218">
        <v>161490388873726.47</v>
      </c>
      <c r="E183" s="218">
        <v>7914089666438.0381</v>
      </c>
      <c r="F183" s="218">
        <v>1009865401912.1357</v>
      </c>
      <c r="G183" s="218">
        <v>49442305921530.125</v>
      </c>
      <c r="H183" s="218">
        <v>22841918747713.688</v>
      </c>
      <c r="I183" s="218">
        <v>0</v>
      </c>
      <c r="J183" s="218">
        <v>1175605632630.7275</v>
      </c>
      <c r="K183" s="218">
        <v>15116505159418.811</v>
      </c>
      <c r="L183" s="216">
        <v>0</v>
      </c>
      <c r="M183" s="217">
        <f t="shared" si="6"/>
        <v>0.58337279546662346</v>
      </c>
      <c r="N183" s="217">
        <f t="shared" si="7"/>
        <v>0.6056264268367807</v>
      </c>
      <c r="O183" s="218">
        <f t="shared" si="8"/>
        <v>621636505214392.25</v>
      </c>
    </row>
    <row r="184" spans="1:15" hidden="1" x14ac:dyDescent="0.2">
      <c r="A184" s="216">
        <v>2018</v>
      </c>
      <c r="B184" s="216" t="s">
        <v>376</v>
      </c>
      <c r="C184" s="218">
        <v>347526626197087.13</v>
      </c>
      <c r="D184" s="218">
        <v>168354412896720.09</v>
      </c>
      <c r="E184" s="218">
        <v>5176908217702.4092</v>
      </c>
      <c r="F184" s="218">
        <v>871147626924.20496</v>
      </c>
      <c r="G184" s="218">
        <v>53261122242959.93</v>
      </c>
      <c r="H184" s="218">
        <v>23189483286595.684</v>
      </c>
      <c r="I184" s="218">
        <v>0</v>
      </c>
      <c r="J184" s="218">
        <v>1372775763482.0945</v>
      </c>
      <c r="K184" s="218">
        <v>13173937474494.836</v>
      </c>
      <c r="L184" s="216">
        <v>0</v>
      </c>
      <c r="M184" s="217">
        <f t="shared" si="6"/>
        <v>0.5669956758688538</v>
      </c>
      <c r="N184" s="217">
        <f t="shared" si="7"/>
        <v>0.58929093341662653</v>
      </c>
      <c r="O184" s="218">
        <f t="shared" si="8"/>
        <v>612926413705966.38</v>
      </c>
    </row>
    <row r="185" spans="1:15" hidden="1" x14ac:dyDescent="0.2">
      <c r="A185" s="216">
        <v>2017</v>
      </c>
      <c r="B185" s="216" t="s">
        <v>376</v>
      </c>
      <c r="C185" s="218">
        <v>317039140629380</v>
      </c>
      <c r="D185" s="218">
        <v>150685065060773.81</v>
      </c>
      <c r="E185" s="218">
        <v>1872027438168.3206</v>
      </c>
      <c r="F185" s="218">
        <v>1045932023408.9977</v>
      </c>
      <c r="G185" s="218">
        <v>60718775788030.563</v>
      </c>
      <c r="H185" s="218">
        <v>28269498718954.074</v>
      </c>
      <c r="I185" s="218">
        <v>0</v>
      </c>
      <c r="J185" s="218">
        <v>637535918122.24915</v>
      </c>
      <c r="K185" s="218">
        <v>14571835983848.627</v>
      </c>
      <c r="L185" s="216">
        <v>0</v>
      </c>
      <c r="M185" s="217">
        <f t="shared" si="6"/>
        <v>0.55152606735539178</v>
      </c>
      <c r="N185" s="217">
        <f t="shared" si="7"/>
        <v>0.58005188569614707</v>
      </c>
      <c r="O185" s="218">
        <f t="shared" si="8"/>
        <v>574839811560686.63</v>
      </c>
    </row>
    <row r="186" spans="1:15" hidden="1" x14ac:dyDescent="0.2">
      <c r="A186" s="216">
        <v>2016</v>
      </c>
      <c r="B186" s="216" t="s">
        <v>376</v>
      </c>
      <c r="C186" s="218">
        <v>288888972086169.69</v>
      </c>
      <c r="D186" s="218">
        <v>195756125043048.69</v>
      </c>
      <c r="E186" s="218">
        <v>892337405645.39795</v>
      </c>
      <c r="F186" s="218">
        <v>882245048923.2395</v>
      </c>
      <c r="G186" s="218">
        <v>70674819252459.484</v>
      </c>
      <c r="H186" s="218">
        <v>26024309518780.453</v>
      </c>
      <c r="I186" s="218">
        <v>487497225857.75909</v>
      </c>
      <c r="J186" s="218">
        <v>192462986675.06561</v>
      </c>
      <c r="K186" s="218">
        <v>14114332620401.09</v>
      </c>
      <c r="L186" s="216">
        <v>0</v>
      </c>
      <c r="M186" s="217">
        <f t="shared" si="6"/>
        <v>0.48316213762868199</v>
      </c>
      <c r="N186" s="217">
        <f t="shared" si="7"/>
        <v>0.50514886162217842</v>
      </c>
      <c r="O186" s="218">
        <f t="shared" si="8"/>
        <v>597913101187961</v>
      </c>
    </row>
    <row r="187" spans="1:15" hidden="1" x14ac:dyDescent="0.2">
      <c r="A187" s="216">
        <v>2015</v>
      </c>
      <c r="B187" s="216" t="s">
        <v>376</v>
      </c>
      <c r="C187" s="218">
        <v>305666472537923</v>
      </c>
      <c r="D187" s="218">
        <v>241061084017495.38</v>
      </c>
      <c r="E187" s="218">
        <v>3961946279905.4673</v>
      </c>
      <c r="F187" s="218">
        <v>1098644777904.4114</v>
      </c>
      <c r="G187" s="218">
        <v>80658563714897.172</v>
      </c>
      <c r="H187" s="218">
        <v>24858968366461.363</v>
      </c>
      <c r="I187" s="218">
        <v>0</v>
      </c>
      <c r="J187" s="218">
        <v>789956380034.28931</v>
      </c>
      <c r="K187" s="218">
        <v>14870764424461.512</v>
      </c>
      <c r="L187" s="216">
        <v>0</v>
      </c>
      <c r="M187" s="217">
        <f t="shared" si="6"/>
        <v>0.45420762806469372</v>
      </c>
      <c r="N187" s="217">
        <f t="shared" si="7"/>
        <v>0.47162932776764543</v>
      </c>
      <c r="O187" s="218">
        <f t="shared" si="8"/>
        <v>672966400499082.5</v>
      </c>
    </row>
    <row r="188" spans="1:15" hidden="1" x14ac:dyDescent="0.2">
      <c r="A188" s="216">
        <v>2014</v>
      </c>
      <c r="B188" s="216" t="s">
        <v>376</v>
      </c>
      <c r="C188" s="218">
        <v>362396739471185.31</v>
      </c>
      <c r="D188" s="218">
        <v>279627717243594.28</v>
      </c>
      <c r="E188" s="218">
        <v>2444204351835.9722</v>
      </c>
      <c r="F188" s="218">
        <v>1908756583833.9268</v>
      </c>
      <c r="G188" s="218">
        <v>90385451348381.219</v>
      </c>
      <c r="H188" s="218">
        <v>28831743836120.145</v>
      </c>
      <c r="I188" s="218">
        <v>0</v>
      </c>
      <c r="J188" s="218">
        <v>950267893401.09351</v>
      </c>
      <c r="K188" s="218">
        <v>19318695308878.672</v>
      </c>
      <c r="L188" s="216">
        <v>0</v>
      </c>
      <c r="M188" s="217">
        <f t="shared" si="6"/>
        <v>0.46114459369474148</v>
      </c>
      <c r="N188" s="217">
        <f t="shared" si="7"/>
        <v>0.47870739915585508</v>
      </c>
      <c r="O188" s="218">
        <f t="shared" si="8"/>
        <v>785863576037230.63</v>
      </c>
    </row>
    <row r="189" spans="1:15" hidden="1" x14ac:dyDescent="0.2">
      <c r="A189" s="216">
        <v>2013</v>
      </c>
      <c r="B189" s="216" t="s">
        <v>376</v>
      </c>
      <c r="C189" s="218">
        <v>362383090904618.94</v>
      </c>
      <c r="D189" s="218">
        <v>302893284559296.06</v>
      </c>
      <c r="E189" s="218">
        <v>236093188810.81036</v>
      </c>
      <c r="F189" s="218">
        <v>3245995934717.5786</v>
      </c>
      <c r="G189" s="218">
        <v>95962378863640.25</v>
      </c>
      <c r="H189" s="218">
        <v>25575044202636.289</v>
      </c>
      <c r="I189" s="218">
        <v>0</v>
      </c>
      <c r="J189" s="218">
        <v>946471317134.53845</v>
      </c>
      <c r="K189" s="218">
        <v>20386079940696.98</v>
      </c>
      <c r="L189" s="216">
        <v>0</v>
      </c>
      <c r="M189" s="217">
        <f t="shared" si="6"/>
        <v>0.44648890247192319</v>
      </c>
      <c r="N189" s="217">
        <f t="shared" si="7"/>
        <v>0.46101587162385282</v>
      </c>
      <c r="O189" s="218">
        <f t="shared" si="8"/>
        <v>811628438911551.38</v>
      </c>
    </row>
    <row r="190" spans="1:15" hidden="1" x14ac:dyDescent="0.2">
      <c r="A190" s="216">
        <v>2012</v>
      </c>
      <c r="B190" s="216" t="s">
        <v>376</v>
      </c>
      <c r="C190" s="218">
        <v>337962393175678.81</v>
      </c>
      <c r="D190" s="218">
        <v>286383916453332.81</v>
      </c>
      <c r="E190" s="218">
        <v>294195800155.9823</v>
      </c>
      <c r="F190" s="218">
        <v>2893652786248.2349</v>
      </c>
      <c r="G190" s="218">
        <v>95219044091362.563</v>
      </c>
      <c r="H190" s="218">
        <v>27566787104208.754</v>
      </c>
      <c r="I190" s="218">
        <v>3963392080.144383</v>
      </c>
      <c r="J190" s="218">
        <v>280016171655.74695</v>
      </c>
      <c r="K190" s="218">
        <v>15665176587571.17</v>
      </c>
      <c r="L190" s="216">
        <v>0</v>
      </c>
      <c r="M190" s="217">
        <f t="shared" si="6"/>
        <v>0.44104919940066145</v>
      </c>
      <c r="N190" s="217">
        <f t="shared" si="7"/>
        <v>0.45750820923479568</v>
      </c>
      <c r="O190" s="218">
        <f t="shared" si="8"/>
        <v>766269145562294.25</v>
      </c>
    </row>
    <row r="191" spans="1:15" hidden="1" x14ac:dyDescent="0.2">
      <c r="A191" s="216">
        <v>2020</v>
      </c>
      <c r="B191" s="216" t="s">
        <v>380</v>
      </c>
      <c r="C191" s="218">
        <v>346615584378779.56</v>
      </c>
      <c r="D191" s="218">
        <v>111576230869673.86</v>
      </c>
      <c r="E191" s="218">
        <v>147989604531362.03</v>
      </c>
      <c r="F191" s="218">
        <v>20938060956678.262</v>
      </c>
      <c r="G191" s="218">
        <v>8458796375566.2793</v>
      </c>
      <c r="H191" s="218">
        <v>221068486564005.16</v>
      </c>
      <c r="I191" s="218">
        <v>11890176240.433147</v>
      </c>
      <c r="J191" s="218">
        <v>5106327688719.0381</v>
      </c>
      <c r="K191" s="218">
        <v>2052550677767.4375</v>
      </c>
      <c r="L191" s="216">
        <v>0</v>
      </c>
      <c r="M191" s="217">
        <f t="shared" si="6"/>
        <v>0.40126018684578751</v>
      </c>
      <c r="N191" s="217">
        <f t="shared" si="7"/>
        <v>0.53927047690233809</v>
      </c>
      <c r="O191" s="218">
        <f t="shared" si="8"/>
        <v>863817532218792</v>
      </c>
    </row>
    <row r="192" spans="1:15" hidden="1" x14ac:dyDescent="0.2">
      <c r="A192" s="216">
        <v>2019</v>
      </c>
      <c r="B192" s="216" t="s">
        <v>380</v>
      </c>
      <c r="C192" s="218">
        <v>329421802646750.94</v>
      </c>
      <c r="D192" s="218">
        <v>138760025547462.7</v>
      </c>
      <c r="E192" s="218">
        <v>143127398895518.22</v>
      </c>
      <c r="F192" s="218">
        <v>29291645366451.453</v>
      </c>
      <c r="G192" s="218">
        <v>13071234096280.307</v>
      </c>
      <c r="H192" s="218">
        <v>208441098165561.56</v>
      </c>
      <c r="I192" s="218">
        <v>11890176240.433147</v>
      </c>
      <c r="J192" s="218">
        <v>7615151747653.9277</v>
      </c>
      <c r="K192" s="218">
        <v>1788076811289.1846</v>
      </c>
      <c r="L192" s="216">
        <v>0</v>
      </c>
      <c r="M192" s="217">
        <f t="shared" si="6"/>
        <v>0.37798175203474865</v>
      </c>
      <c r="N192" s="217">
        <f t="shared" si="7"/>
        <v>0.49680010424548277</v>
      </c>
      <c r="O192" s="218">
        <f t="shared" si="8"/>
        <v>871528323453208.63</v>
      </c>
    </row>
    <row r="193" spans="1:15" hidden="1" x14ac:dyDescent="0.2">
      <c r="A193" s="216">
        <v>2018</v>
      </c>
      <c r="B193" s="216" t="s">
        <v>380</v>
      </c>
      <c r="C193" s="218">
        <v>321741071811506.5</v>
      </c>
      <c r="D193" s="218">
        <v>209989224741040.97</v>
      </c>
      <c r="E193" s="218">
        <v>137863641436612.11</v>
      </c>
      <c r="F193" s="218">
        <v>26234305605717.461</v>
      </c>
      <c r="G193" s="218">
        <v>14142528284166.188</v>
      </c>
      <c r="H193" s="218">
        <v>221460124599091.13</v>
      </c>
      <c r="I193" s="218">
        <v>11890176240.433147</v>
      </c>
      <c r="J193" s="218">
        <v>4791222000238.1865</v>
      </c>
      <c r="K193" s="218">
        <v>1842414693023.1228</v>
      </c>
      <c r="L193" s="216">
        <v>0</v>
      </c>
      <c r="M193" s="217">
        <f t="shared" si="6"/>
        <v>0.3429795950561636</v>
      </c>
      <c r="N193" s="217">
        <f t="shared" si="7"/>
        <v>0.44897258459425993</v>
      </c>
      <c r="O193" s="218">
        <f t="shared" si="8"/>
        <v>938076423347636</v>
      </c>
    </row>
    <row r="194" spans="1:15" hidden="1" x14ac:dyDescent="0.2">
      <c r="A194" s="216">
        <v>2017</v>
      </c>
      <c r="B194" s="216" t="s">
        <v>380</v>
      </c>
      <c r="C194" s="218">
        <v>312644302194997.63</v>
      </c>
      <c r="D194" s="218">
        <v>301666365813715</v>
      </c>
      <c r="E194" s="218">
        <v>103726594947556.58</v>
      </c>
      <c r="F194" s="218">
        <v>28781163954495.867</v>
      </c>
      <c r="G194" s="218">
        <v>18624844552068.027</v>
      </c>
      <c r="H194" s="218">
        <v>204586799836236.16</v>
      </c>
      <c r="I194" s="218">
        <v>15853568320.577532</v>
      </c>
      <c r="J194" s="218">
        <v>2665688361426.5537</v>
      </c>
      <c r="K194" s="218">
        <v>933533992536.98267</v>
      </c>
      <c r="L194" s="216">
        <v>0</v>
      </c>
      <c r="M194" s="217">
        <f t="shared" ref="M194:M253" si="9">C194/SUM(C194:L194)</f>
        <v>0.32110703071569824</v>
      </c>
      <c r="N194" s="217">
        <f t="shared" ref="N194:N253" si="10">C194/(SUM(C194:L194)-H194)</f>
        <v>0.40652871561439069</v>
      </c>
      <c r="O194" s="218">
        <f t="shared" ref="O194:O253" si="11">SUM(C194:K194)</f>
        <v>973645147221353.38</v>
      </c>
    </row>
    <row r="195" spans="1:15" hidden="1" x14ac:dyDescent="0.2">
      <c r="A195" s="216">
        <v>2016</v>
      </c>
      <c r="B195" s="216" t="s">
        <v>380</v>
      </c>
      <c r="C195" s="218">
        <v>296337677289785.19</v>
      </c>
      <c r="D195" s="218">
        <v>325960214618022.38</v>
      </c>
      <c r="E195" s="218">
        <v>59527993612849.984</v>
      </c>
      <c r="F195" s="218">
        <v>28093123790555.73</v>
      </c>
      <c r="G195" s="218">
        <v>20485601496830.711</v>
      </c>
      <c r="H195" s="218">
        <v>195625473286556.38</v>
      </c>
      <c r="I195" s="218">
        <v>19816960400.721916</v>
      </c>
      <c r="J195" s="218">
        <v>3230799677571.5718</v>
      </c>
      <c r="K195" s="218">
        <v>1055724964702.1056</v>
      </c>
      <c r="L195" s="216">
        <v>0</v>
      </c>
      <c r="M195" s="217">
        <f t="shared" si="9"/>
        <v>0.31852743706953535</v>
      </c>
      <c r="N195" s="217">
        <f t="shared" si="10"/>
        <v>0.40333913128346338</v>
      </c>
      <c r="O195" s="218">
        <f t="shared" si="11"/>
        <v>930336425697274.88</v>
      </c>
    </row>
    <row r="196" spans="1:15" hidden="1" x14ac:dyDescent="0.2">
      <c r="A196" s="216">
        <v>2015</v>
      </c>
      <c r="B196" s="216" t="s">
        <v>380</v>
      </c>
      <c r="C196" s="218">
        <v>279799026752943.94</v>
      </c>
      <c r="D196" s="218">
        <v>360705956940573.31</v>
      </c>
      <c r="E196" s="218">
        <v>48411716119104.031</v>
      </c>
      <c r="F196" s="218">
        <v>37018225433279.195</v>
      </c>
      <c r="G196" s="218">
        <v>21623084597843.801</v>
      </c>
      <c r="H196" s="218">
        <v>194672822296563.75</v>
      </c>
      <c r="I196" s="218">
        <v>15853568320.577532</v>
      </c>
      <c r="J196" s="218">
        <v>3169551735104.8291</v>
      </c>
      <c r="K196" s="218">
        <v>1250009466323.5127</v>
      </c>
      <c r="L196" s="216">
        <v>0</v>
      </c>
      <c r="M196" s="217">
        <f t="shared" si="9"/>
        <v>0.29556248325765827</v>
      </c>
      <c r="N196" s="217">
        <f t="shared" si="10"/>
        <v>0.37207642725965856</v>
      </c>
      <c r="O196" s="218">
        <f t="shared" si="11"/>
        <v>946666246910057</v>
      </c>
    </row>
    <row r="197" spans="1:15" hidden="1" x14ac:dyDescent="0.2">
      <c r="A197" s="216">
        <v>2014</v>
      </c>
      <c r="B197" s="216" t="s">
        <v>380</v>
      </c>
      <c r="C197" s="218">
        <v>278597952895100.31</v>
      </c>
      <c r="D197" s="218">
        <v>411154210746284.19</v>
      </c>
      <c r="E197" s="218">
        <v>35865843974041.758</v>
      </c>
      <c r="F197" s="218">
        <v>31807985804732.516</v>
      </c>
      <c r="G197" s="218">
        <v>22805593087797.203</v>
      </c>
      <c r="H197" s="218">
        <v>189203254026789.22</v>
      </c>
      <c r="I197" s="218">
        <v>23780352480.866299</v>
      </c>
      <c r="J197" s="218">
        <v>3062424515251.9653</v>
      </c>
      <c r="K197" s="218">
        <v>1463397506397.4102</v>
      </c>
      <c r="L197" s="216">
        <v>0</v>
      </c>
      <c r="M197" s="217">
        <f t="shared" si="9"/>
        <v>0.28603942796359993</v>
      </c>
      <c r="N197" s="217">
        <f t="shared" si="10"/>
        <v>0.35500080384439464</v>
      </c>
      <c r="O197" s="218">
        <f t="shared" si="11"/>
        <v>973984442908875.5</v>
      </c>
    </row>
    <row r="198" spans="1:15" hidden="1" x14ac:dyDescent="0.2">
      <c r="A198" s="216">
        <v>2013</v>
      </c>
      <c r="B198" s="216" t="s">
        <v>380</v>
      </c>
      <c r="C198" s="218">
        <v>265713706056414</v>
      </c>
      <c r="D198" s="218">
        <v>504756842967128.25</v>
      </c>
      <c r="E198" s="218">
        <v>29471085914551.352</v>
      </c>
      <c r="F198" s="218">
        <v>33131353378117.375</v>
      </c>
      <c r="G198" s="218">
        <v>23766391513776.262</v>
      </c>
      <c r="H198" s="218">
        <v>171941419025353</v>
      </c>
      <c r="I198" s="218">
        <v>39633920801.443825</v>
      </c>
      <c r="J198" s="218">
        <v>4039537053891.5078</v>
      </c>
      <c r="K198" s="218">
        <v>1682889488741.2832</v>
      </c>
      <c r="L198" s="216">
        <v>0</v>
      </c>
      <c r="M198" s="217">
        <f t="shared" si="9"/>
        <v>0.25684166070353148</v>
      </c>
      <c r="N198" s="217">
        <f t="shared" si="10"/>
        <v>0.30803763319248473</v>
      </c>
      <c r="O198" s="218">
        <f t="shared" si="11"/>
        <v>1034542859318774.5</v>
      </c>
    </row>
    <row r="199" spans="1:15" hidden="1" x14ac:dyDescent="0.2">
      <c r="A199" s="216">
        <v>2012</v>
      </c>
      <c r="B199" s="216" t="s">
        <v>380</v>
      </c>
      <c r="C199" s="218">
        <v>255989102377850.44</v>
      </c>
      <c r="D199" s="218">
        <v>555590617596215.44</v>
      </c>
      <c r="E199" s="218">
        <v>20974406899881.18</v>
      </c>
      <c r="F199" s="218">
        <v>31838503715229.859</v>
      </c>
      <c r="G199" s="218">
        <v>24323362597344.961</v>
      </c>
      <c r="H199" s="218">
        <v>154789056901584.88</v>
      </c>
      <c r="I199" s="218">
        <v>47560704961.73259</v>
      </c>
      <c r="J199" s="218">
        <v>4164421343192.4004</v>
      </c>
      <c r="K199" s="218">
        <v>2103799907843.7415</v>
      </c>
      <c r="L199" s="216">
        <v>0</v>
      </c>
      <c r="M199" s="217">
        <f t="shared" si="9"/>
        <v>0.2438407531687235</v>
      </c>
      <c r="N199" s="217">
        <f t="shared" si="10"/>
        <v>0.2860111891972642</v>
      </c>
      <c r="O199" s="218">
        <f t="shared" si="11"/>
        <v>1049820832044104.6</v>
      </c>
    </row>
    <row r="200" spans="1:15" x14ac:dyDescent="0.2">
      <c r="A200" s="216">
        <v>2020</v>
      </c>
      <c r="B200" s="216" t="s">
        <v>381</v>
      </c>
      <c r="C200" s="218">
        <v>437880136866688.19</v>
      </c>
      <c r="D200" s="218">
        <v>1.6973129807014482E+16</v>
      </c>
      <c r="E200" s="218">
        <v>478248292732560.13</v>
      </c>
      <c r="F200" s="218">
        <v>129656729925719.09</v>
      </c>
      <c r="G200" s="218">
        <v>221327959273435.63</v>
      </c>
      <c r="H200" s="218">
        <v>629932150037365.38</v>
      </c>
      <c r="I200" s="218">
        <v>2.737759847386278E+16</v>
      </c>
      <c r="J200" s="218">
        <v>7322813080843067</v>
      </c>
      <c r="K200" s="218">
        <v>3459103488123401.5</v>
      </c>
      <c r="L200" s="216">
        <v>0</v>
      </c>
      <c r="M200" s="217">
        <f t="shared" si="9"/>
        <v>7.6781082968442266E-3</v>
      </c>
      <c r="N200" s="217">
        <f t="shared" si="10"/>
        <v>7.7638655313050555E-3</v>
      </c>
      <c r="O200" s="218">
        <f t="shared" si="11"/>
        <v>5.7029690118679488E+16</v>
      </c>
    </row>
    <row r="201" spans="1:15" x14ac:dyDescent="0.2">
      <c r="A201" s="216">
        <v>2019</v>
      </c>
      <c r="B201" s="216" t="s">
        <v>381</v>
      </c>
      <c r="C201" s="218">
        <v>409091897836498.44</v>
      </c>
      <c r="D201" s="218">
        <v>1.7052934691466808E+16</v>
      </c>
      <c r="E201" s="218">
        <v>606767403071600.5</v>
      </c>
      <c r="F201" s="218">
        <v>40266995723496.523</v>
      </c>
      <c r="G201" s="218">
        <v>198439595211950.13</v>
      </c>
      <c r="H201" s="218">
        <v>601303239065495.88</v>
      </c>
      <c r="I201" s="218">
        <v>2.6534069737445652E+16</v>
      </c>
      <c r="J201" s="218">
        <v>5803638174415127</v>
      </c>
      <c r="K201" s="218">
        <v>3204593178550690</v>
      </c>
      <c r="L201" s="216">
        <v>0</v>
      </c>
      <c r="M201" s="217">
        <f t="shared" si="9"/>
        <v>7.5130137118746901E-3</v>
      </c>
      <c r="N201" s="217">
        <f t="shared" si="10"/>
        <v>7.5969063045989134E-3</v>
      </c>
      <c r="O201" s="218">
        <f t="shared" si="11"/>
        <v>5.445110491278732E+16</v>
      </c>
    </row>
    <row r="202" spans="1:15" x14ac:dyDescent="0.2">
      <c r="A202" s="216">
        <v>2018</v>
      </c>
      <c r="B202" s="216" t="s">
        <v>381</v>
      </c>
      <c r="C202" s="218">
        <v>380259300964967.94</v>
      </c>
      <c r="D202" s="218">
        <v>1.5967986233430202E+16</v>
      </c>
      <c r="E202" s="218">
        <v>666897143217584.25</v>
      </c>
      <c r="F202" s="218">
        <v>15544713865147.518</v>
      </c>
      <c r="G202" s="218">
        <v>126856279030157.5</v>
      </c>
      <c r="H202" s="218">
        <v>528983276098606.56</v>
      </c>
      <c r="I202" s="218">
        <v>2.484222845037066E+16</v>
      </c>
      <c r="J202" s="218">
        <v>4959774246927308</v>
      </c>
      <c r="K202" s="218">
        <v>2747935752595467</v>
      </c>
      <c r="L202" s="216">
        <v>0</v>
      </c>
      <c r="M202" s="217">
        <f t="shared" si="9"/>
        <v>7.5693880523580786E-3</v>
      </c>
      <c r="N202" s="217">
        <f t="shared" si="10"/>
        <v>7.6499409091754763E-3</v>
      </c>
      <c r="O202" s="218">
        <f t="shared" si="11"/>
        <v>5.0236465396500104E+16</v>
      </c>
    </row>
    <row r="203" spans="1:15" x14ac:dyDescent="0.2">
      <c r="A203" s="216">
        <v>2017</v>
      </c>
      <c r="B203" s="216" t="s">
        <v>381</v>
      </c>
      <c r="C203" s="218">
        <v>322938733527708.56</v>
      </c>
      <c r="D203" s="218">
        <v>1.5176992087575272E+16</v>
      </c>
      <c r="E203" s="218">
        <v>666457810456195.38</v>
      </c>
      <c r="F203" s="218">
        <v>16615615088054.344</v>
      </c>
      <c r="G203" s="218">
        <v>175510643630856.13</v>
      </c>
      <c r="H203" s="218">
        <v>411843979633874.38</v>
      </c>
      <c r="I203" s="218">
        <v>2.3400160132186368E+16</v>
      </c>
      <c r="J203" s="218">
        <v>4864131879369230</v>
      </c>
      <c r="K203" s="218">
        <v>2385026566508304</v>
      </c>
      <c r="L203" s="216">
        <v>0</v>
      </c>
      <c r="M203" s="217">
        <f t="shared" si="9"/>
        <v>6.8102262796284245E-3</v>
      </c>
      <c r="N203" s="217">
        <f t="shared" si="10"/>
        <v>6.8698918818540242E-3</v>
      </c>
      <c r="O203" s="218">
        <f t="shared" si="11"/>
        <v>4.7419677447975864E+16</v>
      </c>
    </row>
    <row r="204" spans="1:15" x14ac:dyDescent="0.2">
      <c r="A204" s="216">
        <v>2016</v>
      </c>
      <c r="B204" s="216" t="s">
        <v>381</v>
      </c>
      <c r="C204" s="218">
        <v>285282338370997.19</v>
      </c>
      <c r="D204" s="218">
        <v>1.5524401726126634E+16</v>
      </c>
      <c r="E204" s="218">
        <v>468666928201004.81</v>
      </c>
      <c r="F204" s="218">
        <v>16518512645562.789</v>
      </c>
      <c r="G204" s="218">
        <v>138994350014740.92</v>
      </c>
      <c r="H204" s="218">
        <v>366842380903342.69</v>
      </c>
      <c r="I204" s="218">
        <v>2.2396601513749244E+16</v>
      </c>
      <c r="J204" s="218">
        <v>4294409717741483</v>
      </c>
      <c r="K204" s="218">
        <v>2245013413176184.3</v>
      </c>
      <c r="L204" s="216">
        <v>0</v>
      </c>
      <c r="M204" s="217">
        <f t="shared" si="9"/>
        <v>6.2374886196763834E-3</v>
      </c>
      <c r="N204" s="217">
        <f t="shared" si="10"/>
        <v>6.2879224041036538E-3</v>
      </c>
      <c r="O204" s="218">
        <f t="shared" si="11"/>
        <v>4.5736730880929184E+16</v>
      </c>
    </row>
    <row r="205" spans="1:15" x14ac:dyDescent="0.2">
      <c r="A205" s="216">
        <v>2015</v>
      </c>
      <c r="B205" s="216" t="s">
        <v>381</v>
      </c>
      <c r="C205" s="218">
        <v>266119750911764.53</v>
      </c>
      <c r="D205" s="218">
        <v>1.591418527862767E+16</v>
      </c>
      <c r="E205" s="218">
        <v>440613062711324.75</v>
      </c>
      <c r="F205" s="218">
        <v>15855441681120.482</v>
      </c>
      <c r="G205" s="218">
        <v>108989939063415.47</v>
      </c>
      <c r="H205" s="218">
        <v>355736902458765.63</v>
      </c>
      <c r="I205" s="218">
        <v>2.1390759981473968E+16</v>
      </c>
      <c r="J205" s="218">
        <v>4147067579976927.5</v>
      </c>
      <c r="K205" s="218">
        <v>1928335897478792.5</v>
      </c>
      <c r="L205" s="216">
        <v>0</v>
      </c>
      <c r="M205" s="217">
        <f t="shared" si="9"/>
        <v>5.9711397909632934E-3</v>
      </c>
      <c r="N205" s="217">
        <f t="shared" si="10"/>
        <v>6.0191846268433545E-3</v>
      </c>
      <c r="O205" s="218">
        <f t="shared" si="11"/>
        <v>4.4567663834383752E+16</v>
      </c>
    </row>
    <row r="206" spans="1:15" x14ac:dyDescent="0.2">
      <c r="A206" s="216">
        <v>2014</v>
      </c>
      <c r="B206" s="216" t="s">
        <v>381</v>
      </c>
      <c r="C206" s="218">
        <v>245271565481580.94</v>
      </c>
      <c r="D206" s="218">
        <v>1.6396499424082624E+16</v>
      </c>
      <c r="E206" s="218">
        <v>449529601300253.5</v>
      </c>
      <c r="F206" s="218">
        <v>6020351434476.1934</v>
      </c>
      <c r="G206" s="218">
        <v>55104145908484.367</v>
      </c>
      <c r="H206" s="218">
        <v>346592552422698.75</v>
      </c>
      <c r="I206" s="218">
        <v>2.0090283845352832E+16</v>
      </c>
      <c r="J206" s="218">
        <v>3731136545709879</v>
      </c>
      <c r="K206" s="218">
        <v>1577075093891949</v>
      </c>
      <c r="L206" s="216">
        <v>0</v>
      </c>
      <c r="M206" s="217">
        <f t="shared" si="9"/>
        <v>5.7176173537970658E-3</v>
      </c>
      <c r="N206" s="217">
        <f t="shared" si="10"/>
        <v>5.7641894036078688E-3</v>
      </c>
      <c r="O206" s="218">
        <f t="shared" si="11"/>
        <v>4.2897513125584776E+16</v>
      </c>
    </row>
    <row r="207" spans="1:15" x14ac:dyDescent="0.2">
      <c r="A207" s="216">
        <v>2013</v>
      </c>
      <c r="B207" s="216" t="s">
        <v>381</v>
      </c>
      <c r="C207" s="218">
        <v>231169184076842.97</v>
      </c>
      <c r="D207" s="218">
        <v>1.611283939926024E+16</v>
      </c>
      <c r="E207" s="218">
        <v>451796637116414.31</v>
      </c>
      <c r="F207" s="218">
        <v>4142112761139.6113</v>
      </c>
      <c r="G207" s="218">
        <v>67872650059236.203</v>
      </c>
      <c r="H207" s="218">
        <v>327922924648965.25</v>
      </c>
      <c r="I207" s="218">
        <v>1.8965877439000032E+16</v>
      </c>
      <c r="J207" s="218">
        <v>3363434282649587</v>
      </c>
      <c r="K207" s="218">
        <v>1487084108106694</v>
      </c>
      <c r="L207" s="216">
        <v>0</v>
      </c>
      <c r="M207" s="217">
        <f t="shared" si="9"/>
        <v>5.6366039712154904E-3</v>
      </c>
      <c r="N207" s="217">
        <f t="shared" si="10"/>
        <v>5.68203612770152E-3</v>
      </c>
      <c r="O207" s="218">
        <f t="shared" si="11"/>
        <v>4.1012138737679152E+16</v>
      </c>
    </row>
    <row r="208" spans="1:15" x14ac:dyDescent="0.2">
      <c r="A208" s="216">
        <v>2012</v>
      </c>
      <c r="B208" s="216" t="s">
        <v>381</v>
      </c>
      <c r="C208" s="218">
        <v>202995130542141.44</v>
      </c>
      <c r="D208" s="218">
        <v>1.4746542298969294E+16</v>
      </c>
      <c r="E208" s="218">
        <v>317718540492429.88</v>
      </c>
      <c r="F208" s="218">
        <v>3037919272235.6831</v>
      </c>
      <c r="G208" s="218">
        <v>82569017080944.109</v>
      </c>
      <c r="H208" s="218">
        <v>299383487613475.63</v>
      </c>
      <c r="I208" s="218">
        <v>1.8226165794730204E+16</v>
      </c>
      <c r="J208" s="218">
        <v>3171542557770757</v>
      </c>
      <c r="K208" s="218">
        <v>1326464646492410.8</v>
      </c>
      <c r="L208" s="216">
        <v>0</v>
      </c>
      <c r="M208" s="217">
        <f t="shared" si="9"/>
        <v>5.2895797407133682E-3</v>
      </c>
      <c r="N208" s="217">
        <f t="shared" si="10"/>
        <v>5.3311694493955453E-3</v>
      </c>
      <c r="O208" s="218">
        <f t="shared" si="11"/>
        <v>3.8376419392963896E+16</v>
      </c>
    </row>
    <row r="209" spans="1:15" hidden="1" x14ac:dyDescent="0.2">
      <c r="A209" s="216">
        <v>2020</v>
      </c>
      <c r="B209" s="216" t="s">
        <v>392</v>
      </c>
      <c r="C209" s="218">
        <v>403584701226954</v>
      </c>
      <c r="D209" s="218">
        <v>6148581328656.6777</v>
      </c>
      <c r="E209" s="218">
        <v>100902378959369.78</v>
      </c>
      <c r="F209" s="218">
        <v>643650475943.99854</v>
      </c>
      <c r="G209" s="218">
        <v>12259610332476.711</v>
      </c>
      <c r="H209" s="218">
        <v>24758973660019.988</v>
      </c>
      <c r="I209" s="218">
        <v>3963392080.144383</v>
      </c>
      <c r="J209" s="218">
        <v>659709910143.61938</v>
      </c>
      <c r="K209" s="218">
        <v>4234456877330.2383</v>
      </c>
      <c r="L209" s="216">
        <v>0</v>
      </c>
      <c r="M209" s="217">
        <f t="shared" si="9"/>
        <v>0.72955097676000891</v>
      </c>
      <c r="N209" s="217">
        <f t="shared" si="10"/>
        <v>0.7637327839056044</v>
      </c>
      <c r="O209" s="218">
        <f t="shared" si="11"/>
        <v>553196026162975.19</v>
      </c>
    </row>
    <row r="210" spans="1:15" hidden="1" x14ac:dyDescent="0.2">
      <c r="A210" s="216">
        <v>2019</v>
      </c>
      <c r="B210" s="216" t="s">
        <v>392</v>
      </c>
      <c r="C210" s="218">
        <v>351931701056394.38</v>
      </c>
      <c r="D210" s="218">
        <v>7979671787043.3115</v>
      </c>
      <c r="E210" s="218">
        <v>92988580557133.547</v>
      </c>
      <c r="F210" s="218">
        <v>835081005427.3429</v>
      </c>
      <c r="G210" s="218">
        <v>21096425369329.977</v>
      </c>
      <c r="H210" s="218">
        <v>28269783064090.871</v>
      </c>
      <c r="I210" s="218">
        <v>3963392080.144383</v>
      </c>
      <c r="J210" s="218">
        <v>940743847825.68616</v>
      </c>
      <c r="K210" s="218">
        <v>4824248877440.9434</v>
      </c>
      <c r="L210" s="216">
        <v>0</v>
      </c>
      <c r="M210" s="217">
        <f t="shared" si="9"/>
        <v>0.6915942450115744</v>
      </c>
      <c r="N210" s="217">
        <f t="shared" si="10"/>
        <v>0.73227506556087874</v>
      </c>
      <c r="O210" s="218">
        <f t="shared" si="11"/>
        <v>508870198956766.19</v>
      </c>
    </row>
    <row r="211" spans="1:15" hidden="1" x14ac:dyDescent="0.2">
      <c r="A211" s="216">
        <v>2018</v>
      </c>
      <c r="B211" s="216" t="s">
        <v>392</v>
      </c>
      <c r="C211" s="218">
        <v>343326279836276</v>
      </c>
      <c r="D211" s="218">
        <v>15815078699388.283</v>
      </c>
      <c r="E211" s="218">
        <v>83501163090086.656</v>
      </c>
      <c r="F211" s="218">
        <v>1007091046412.3771</v>
      </c>
      <c r="G211" s="218">
        <v>23627582369217.703</v>
      </c>
      <c r="H211" s="218">
        <v>38816712878280.336</v>
      </c>
      <c r="I211" s="218">
        <v>7926784160.2887659</v>
      </c>
      <c r="J211" s="218">
        <v>1000371117794.3804</v>
      </c>
      <c r="K211" s="218">
        <v>5081671079308.2656</v>
      </c>
      <c r="L211" s="216">
        <v>0</v>
      </c>
      <c r="M211" s="217">
        <f t="shared" si="9"/>
        <v>0.67031840579138002</v>
      </c>
      <c r="N211" s="217">
        <f t="shared" si="10"/>
        <v>0.7252853723919318</v>
      </c>
      <c r="O211" s="218">
        <f t="shared" si="11"/>
        <v>512183876900924.31</v>
      </c>
    </row>
    <row r="212" spans="1:15" hidden="1" x14ac:dyDescent="0.2">
      <c r="A212" s="216">
        <v>2017</v>
      </c>
      <c r="B212" s="216" t="s">
        <v>392</v>
      </c>
      <c r="C212" s="218">
        <v>302117845230657.69</v>
      </c>
      <c r="D212" s="218">
        <v>38471930656561.922</v>
      </c>
      <c r="E212" s="218">
        <v>76710602381854.953</v>
      </c>
      <c r="F212" s="218">
        <v>1098644777904.4114</v>
      </c>
      <c r="G212" s="218">
        <v>29585496540301.633</v>
      </c>
      <c r="H212" s="218">
        <v>36982497182495.125</v>
      </c>
      <c r="I212" s="218">
        <v>23780352480.866295</v>
      </c>
      <c r="J212" s="218">
        <v>980615575943.20715</v>
      </c>
      <c r="K212" s="218">
        <v>5527784713956.1377</v>
      </c>
      <c r="L212" s="216">
        <v>0</v>
      </c>
      <c r="M212" s="217">
        <f t="shared" si="9"/>
        <v>0.61468634500599406</v>
      </c>
      <c r="N212" s="217">
        <f t="shared" si="10"/>
        <v>0.66470130817635931</v>
      </c>
      <c r="O212" s="218">
        <f t="shared" si="11"/>
        <v>491499197412155.94</v>
      </c>
    </row>
    <row r="213" spans="1:15" hidden="1" x14ac:dyDescent="0.2">
      <c r="A213" s="216">
        <v>2016</v>
      </c>
      <c r="B213" s="216" t="s">
        <v>392</v>
      </c>
      <c r="C213" s="218">
        <v>284811462824456.19</v>
      </c>
      <c r="D213" s="218">
        <v>65632323255683.578</v>
      </c>
      <c r="E213" s="218">
        <v>58630754570954.711</v>
      </c>
      <c r="F213" s="218">
        <v>982121846914.54956</v>
      </c>
      <c r="G213" s="218">
        <v>29874383806316.984</v>
      </c>
      <c r="H213" s="218">
        <v>35818482974147.773</v>
      </c>
      <c r="I213" s="218">
        <v>7926784160.2887659</v>
      </c>
      <c r="J213" s="218">
        <v>956234970878.55591</v>
      </c>
      <c r="K213" s="218">
        <v>4821590250411.8623</v>
      </c>
      <c r="L213" s="216">
        <v>0</v>
      </c>
      <c r="M213" s="217">
        <f t="shared" si="9"/>
        <v>0.59146541051999191</v>
      </c>
      <c r="N213" s="217">
        <f t="shared" si="10"/>
        <v>0.63899647467742493</v>
      </c>
      <c r="O213" s="218">
        <f t="shared" si="11"/>
        <v>481535281283924.5</v>
      </c>
    </row>
    <row r="214" spans="1:15" hidden="1" x14ac:dyDescent="0.2">
      <c r="A214" s="216">
        <v>2015</v>
      </c>
      <c r="B214" s="216" t="s">
        <v>392</v>
      </c>
      <c r="C214" s="218">
        <v>262414165088985.56</v>
      </c>
      <c r="D214" s="218">
        <v>80194031624013.078</v>
      </c>
      <c r="E214" s="218">
        <v>65686154339602.031</v>
      </c>
      <c r="F214" s="218">
        <v>1104193488903.9285</v>
      </c>
      <c r="G214" s="218">
        <v>30009337230820.527</v>
      </c>
      <c r="H214" s="218">
        <v>39687472468874.516</v>
      </c>
      <c r="I214" s="218">
        <v>7926784160.2887659</v>
      </c>
      <c r="J214" s="218">
        <v>1496518691403.8721</v>
      </c>
      <c r="K214" s="218">
        <v>4611448199637.9619</v>
      </c>
      <c r="L214" s="216">
        <v>0</v>
      </c>
      <c r="M214" s="217">
        <f t="shared" si="9"/>
        <v>0.54082457118594573</v>
      </c>
      <c r="N214" s="217">
        <f t="shared" si="10"/>
        <v>0.58900148443344325</v>
      </c>
      <c r="O214" s="218">
        <f t="shared" si="11"/>
        <v>485211247916401.69</v>
      </c>
    </row>
    <row r="215" spans="1:15" hidden="1" x14ac:dyDescent="0.2">
      <c r="A215" s="216">
        <v>2014</v>
      </c>
      <c r="B215" s="216" t="s">
        <v>392</v>
      </c>
      <c r="C215" s="218">
        <v>249536742533582.5</v>
      </c>
      <c r="D215" s="218">
        <v>94041206633753.094</v>
      </c>
      <c r="E215" s="218">
        <v>75843857744592.375</v>
      </c>
      <c r="F215" s="218">
        <v>1154131887899.5837</v>
      </c>
      <c r="G215" s="218">
        <v>30258675879575.477</v>
      </c>
      <c r="H215" s="218">
        <v>43061796207281.352</v>
      </c>
      <c r="I215" s="218">
        <v>7926784160.2887659</v>
      </c>
      <c r="J215" s="218">
        <v>1235714204134.312</v>
      </c>
      <c r="K215" s="218">
        <v>5708194405063.959</v>
      </c>
      <c r="L215" s="216">
        <v>0</v>
      </c>
      <c r="M215" s="217">
        <f t="shared" si="9"/>
        <v>0.49822824455704928</v>
      </c>
      <c r="N215" s="217">
        <f t="shared" si="10"/>
        <v>0.54509420821415877</v>
      </c>
      <c r="O215" s="218">
        <f t="shared" si="11"/>
        <v>500848246280043</v>
      </c>
    </row>
    <row r="216" spans="1:15" hidden="1" x14ac:dyDescent="0.2">
      <c r="A216" s="216">
        <v>2013</v>
      </c>
      <c r="B216" s="216" t="s">
        <v>392</v>
      </c>
      <c r="C216" s="218">
        <v>229869158111392.88</v>
      </c>
      <c r="D216" s="218">
        <v>117275599106909.84</v>
      </c>
      <c r="E216" s="218">
        <v>63073894903288.781</v>
      </c>
      <c r="F216" s="218">
        <v>1112516555403.2043</v>
      </c>
      <c r="G216" s="218">
        <v>29296175079262.391</v>
      </c>
      <c r="H216" s="218">
        <v>43487745222207.906</v>
      </c>
      <c r="I216" s="218">
        <v>63414273282.310127</v>
      </c>
      <c r="J216" s="218">
        <v>1409197058146.2583</v>
      </c>
      <c r="K216" s="218">
        <v>5154863034028.0098</v>
      </c>
      <c r="L216" s="216">
        <v>0</v>
      </c>
      <c r="M216" s="217">
        <f t="shared" si="9"/>
        <v>0.46841088440559064</v>
      </c>
      <c r="N216" s="217">
        <f t="shared" si="10"/>
        <v>0.51395568878776721</v>
      </c>
      <c r="O216" s="218">
        <f t="shared" si="11"/>
        <v>490742563343921.56</v>
      </c>
    </row>
    <row r="217" spans="1:15" hidden="1" x14ac:dyDescent="0.2">
      <c r="A217" s="216">
        <v>2012</v>
      </c>
      <c r="B217" s="216" t="s">
        <v>392</v>
      </c>
      <c r="C217" s="218">
        <v>200166465121254.03</v>
      </c>
      <c r="D217" s="218">
        <v>118101871289562.53</v>
      </c>
      <c r="E217" s="218">
        <v>47241184909784.641</v>
      </c>
      <c r="F217" s="218">
        <v>799014383930.48096</v>
      </c>
      <c r="G217" s="218">
        <v>33994772504223.359</v>
      </c>
      <c r="H217" s="218">
        <v>40451033942895.07</v>
      </c>
      <c r="I217" s="218">
        <v>27743744561.010685</v>
      </c>
      <c r="J217" s="218">
        <v>1694903449897.9368</v>
      </c>
      <c r="K217" s="218">
        <v>4333444622860.4863</v>
      </c>
      <c r="L217" s="216">
        <v>0</v>
      </c>
      <c r="M217" s="217">
        <f t="shared" si="9"/>
        <v>0.44798968399908795</v>
      </c>
      <c r="N217" s="217">
        <f t="shared" si="10"/>
        <v>0.49258480327613963</v>
      </c>
      <c r="O217" s="218">
        <f t="shared" si="11"/>
        <v>446810433968969.56</v>
      </c>
    </row>
    <row r="218" spans="1:15" hidden="1" x14ac:dyDescent="0.2">
      <c r="A218" s="216">
        <v>2020</v>
      </c>
      <c r="B218" s="216" t="s">
        <v>383</v>
      </c>
      <c r="C218" s="218">
        <v>505256285721746.44</v>
      </c>
      <c r="D218" s="218">
        <v>40176666382163.563</v>
      </c>
      <c r="E218" s="218">
        <v>65381096365656.859</v>
      </c>
      <c r="F218" s="218">
        <v>3842482367165.6812</v>
      </c>
      <c r="G218" s="218">
        <v>6357591970131.25</v>
      </c>
      <c r="H218" s="218">
        <v>29628194564297.238</v>
      </c>
      <c r="I218" s="218">
        <v>19816960400.721916</v>
      </c>
      <c r="J218" s="218">
        <v>3780106522322.9653</v>
      </c>
      <c r="K218" s="218">
        <v>2596840726488.5547</v>
      </c>
      <c r="L218" s="216">
        <v>0</v>
      </c>
      <c r="M218" s="217">
        <f t="shared" si="9"/>
        <v>0.76898969922223759</v>
      </c>
      <c r="N218" s="217">
        <f t="shared" si="10"/>
        <v>0.8053036633213545</v>
      </c>
      <c r="O218" s="218">
        <f t="shared" si="11"/>
        <v>657039081580373.25</v>
      </c>
    </row>
    <row r="219" spans="1:15" hidden="1" x14ac:dyDescent="0.2">
      <c r="A219" s="216">
        <v>2019</v>
      </c>
      <c r="B219" s="216" t="s">
        <v>383</v>
      </c>
      <c r="C219" s="218">
        <v>486701059474718.88</v>
      </c>
      <c r="D219" s="218">
        <v>48625425848309.359</v>
      </c>
      <c r="E219" s="218">
        <v>57540582045964.68</v>
      </c>
      <c r="F219" s="218">
        <v>4516650753607.0244</v>
      </c>
      <c r="G219" s="218">
        <v>10382947879015.125</v>
      </c>
      <c r="H219" s="218">
        <v>29753116861064.75</v>
      </c>
      <c r="I219" s="218">
        <v>3963392080.144383</v>
      </c>
      <c r="J219" s="218">
        <v>3297857833781.9746</v>
      </c>
      <c r="K219" s="218">
        <v>2271210002769.0479</v>
      </c>
      <c r="L219" s="216">
        <v>0</v>
      </c>
      <c r="M219" s="217">
        <f t="shared" si="9"/>
        <v>0.75681308951092341</v>
      </c>
      <c r="N219" s="217">
        <f t="shared" si="10"/>
        <v>0.79352610253761635</v>
      </c>
      <c r="O219" s="218">
        <f t="shared" si="11"/>
        <v>643092814091310.88</v>
      </c>
    </row>
    <row r="220" spans="1:15" hidden="1" x14ac:dyDescent="0.2">
      <c r="A220" s="216">
        <v>2018</v>
      </c>
      <c r="B220" s="216" t="s">
        <v>383</v>
      </c>
      <c r="C220" s="218">
        <v>469568696292239</v>
      </c>
      <c r="D220" s="218">
        <v>65466907747111.203</v>
      </c>
      <c r="E220" s="218">
        <v>56836859584258.031</v>
      </c>
      <c r="F220" s="218">
        <v>4527748175606.0586</v>
      </c>
      <c r="G220" s="218">
        <v>11866922116018.789</v>
      </c>
      <c r="H220" s="218">
        <v>31182140736909.805</v>
      </c>
      <c r="I220" s="218">
        <v>0</v>
      </c>
      <c r="J220" s="218">
        <v>3483487248566.0356</v>
      </c>
      <c r="K220" s="218">
        <v>2194321087362.3423</v>
      </c>
      <c r="L220" s="216">
        <v>0</v>
      </c>
      <c r="M220" s="217">
        <f t="shared" si="9"/>
        <v>0.72787007192026643</v>
      </c>
      <c r="N220" s="217">
        <f t="shared" si="10"/>
        <v>0.76483844719115079</v>
      </c>
      <c r="O220" s="218">
        <f t="shared" si="11"/>
        <v>645127082988071.13</v>
      </c>
    </row>
    <row r="221" spans="1:15" hidden="1" x14ac:dyDescent="0.2">
      <c r="A221" s="216">
        <v>2017</v>
      </c>
      <c r="B221" s="216" t="s">
        <v>383</v>
      </c>
      <c r="C221" s="218">
        <v>460417332409464.38</v>
      </c>
      <c r="D221" s="218">
        <v>91705188118714.281</v>
      </c>
      <c r="E221" s="218">
        <v>39876725767645.383</v>
      </c>
      <c r="F221" s="218">
        <v>2976883451240.9937</v>
      </c>
      <c r="G221" s="218">
        <v>15717878063042.824</v>
      </c>
      <c r="H221" s="218">
        <v>25830196572058.25</v>
      </c>
      <c r="I221" s="218">
        <v>0</v>
      </c>
      <c r="J221" s="218">
        <v>4492120109091.8555</v>
      </c>
      <c r="K221" s="218">
        <v>2360583754878.9482</v>
      </c>
      <c r="L221" s="216">
        <v>0</v>
      </c>
      <c r="M221" s="217">
        <f t="shared" si="9"/>
        <v>0.71562613843971268</v>
      </c>
      <c r="N221" s="217">
        <f t="shared" si="10"/>
        <v>0.74555871435432042</v>
      </c>
      <c r="O221" s="218">
        <f t="shared" si="11"/>
        <v>643376908246137</v>
      </c>
    </row>
    <row r="222" spans="1:15" hidden="1" x14ac:dyDescent="0.2">
      <c r="A222" s="216">
        <v>2016</v>
      </c>
      <c r="B222" s="216" t="s">
        <v>383</v>
      </c>
      <c r="C222" s="218">
        <v>422545972329332.13</v>
      </c>
      <c r="D222" s="218">
        <v>120739955993798.81</v>
      </c>
      <c r="E222" s="218">
        <v>29873220455580.625</v>
      </c>
      <c r="F222" s="218">
        <v>3115601226228.9243</v>
      </c>
      <c r="G222" s="218">
        <v>17391958160319.191</v>
      </c>
      <c r="H222" s="218">
        <v>23339807082250.672</v>
      </c>
      <c r="I222" s="218">
        <v>15853568320.577532</v>
      </c>
      <c r="J222" s="218">
        <v>4787237187491.0703</v>
      </c>
      <c r="K222" s="218">
        <v>1704726531775.5454</v>
      </c>
      <c r="L222" s="216">
        <v>0</v>
      </c>
      <c r="M222" s="217">
        <f t="shared" si="9"/>
        <v>0.67768445772743657</v>
      </c>
      <c r="N222" s="217">
        <f t="shared" si="10"/>
        <v>0.70403849948564623</v>
      </c>
      <c r="O222" s="218">
        <f t="shared" si="11"/>
        <v>623514332535097.5</v>
      </c>
    </row>
    <row r="223" spans="1:15" hidden="1" x14ac:dyDescent="0.2">
      <c r="A223" s="216">
        <v>2015</v>
      </c>
      <c r="B223" s="216" t="s">
        <v>383</v>
      </c>
      <c r="C223" s="218">
        <v>400820866497257.06</v>
      </c>
      <c r="D223" s="218">
        <v>147106568529049.91</v>
      </c>
      <c r="E223" s="218">
        <v>26154838817300.527</v>
      </c>
      <c r="F223" s="218">
        <v>3196057535721.9238</v>
      </c>
      <c r="G223" s="218">
        <v>18888998625049.094</v>
      </c>
      <c r="H223" s="218">
        <v>21301242014818.461</v>
      </c>
      <c r="I223" s="218">
        <v>15853568320.577532</v>
      </c>
      <c r="J223" s="218">
        <v>4690252937794.7148</v>
      </c>
      <c r="K223" s="218">
        <v>1529664709218.948</v>
      </c>
      <c r="L223" s="216">
        <v>0</v>
      </c>
      <c r="M223" s="217">
        <f t="shared" si="9"/>
        <v>0.64264562343529574</v>
      </c>
      <c r="N223" s="217">
        <f t="shared" si="10"/>
        <v>0.66536985896270595</v>
      </c>
      <c r="O223" s="218">
        <f t="shared" si="11"/>
        <v>623704343234531.38</v>
      </c>
    </row>
    <row r="224" spans="1:15" hidden="1" x14ac:dyDescent="0.2">
      <c r="A224" s="216">
        <v>2014</v>
      </c>
      <c r="B224" s="216" t="s">
        <v>383</v>
      </c>
      <c r="C224" s="218">
        <v>399428712707483.69</v>
      </c>
      <c r="D224" s="218">
        <v>158376160276254.59</v>
      </c>
      <c r="E224" s="218">
        <v>20958457033340.938</v>
      </c>
      <c r="F224" s="218">
        <v>3734282502675.0952</v>
      </c>
      <c r="G224" s="218">
        <v>19670849746958.891</v>
      </c>
      <c r="H224" s="218">
        <v>21603690458661.5</v>
      </c>
      <c r="I224" s="218">
        <v>3963392080.144383</v>
      </c>
      <c r="J224" s="218">
        <v>4176140154097.0562</v>
      </c>
      <c r="K224" s="218">
        <v>1740752681481.2695</v>
      </c>
      <c r="L224" s="216">
        <v>0</v>
      </c>
      <c r="M224" s="217">
        <f t="shared" si="9"/>
        <v>0.63432292724926198</v>
      </c>
      <c r="N224" s="217">
        <f t="shared" si="10"/>
        <v>0.65685862349377999</v>
      </c>
      <c r="O224" s="218">
        <f t="shared" si="11"/>
        <v>629693008953033.13</v>
      </c>
    </row>
    <row r="225" spans="1:15" hidden="1" x14ac:dyDescent="0.2">
      <c r="A225" s="216">
        <v>2013</v>
      </c>
      <c r="B225" s="216" t="s">
        <v>383</v>
      </c>
      <c r="C225" s="218">
        <v>374963657137202.81</v>
      </c>
      <c r="D225" s="218">
        <v>177381885992101.78</v>
      </c>
      <c r="E225" s="218">
        <v>17391120953454.74</v>
      </c>
      <c r="F225" s="218">
        <v>3354195799208.165</v>
      </c>
      <c r="G225" s="218">
        <v>21398318392339.133</v>
      </c>
      <c r="H225" s="218">
        <v>20848943683881.758</v>
      </c>
      <c r="I225" s="218">
        <v>7926784160.2887659</v>
      </c>
      <c r="J225" s="218">
        <v>4798123720180.3105</v>
      </c>
      <c r="K225" s="218">
        <v>1754505223586.0313</v>
      </c>
      <c r="L225" s="216">
        <v>0</v>
      </c>
      <c r="M225" s="217">
        <f t="shared" si="9"/>
        <v>0.60293367809097465</v>
      </c>
      <c r="N225" s="217">
        <f t="shared" si="10"/>
        <v>0.62384797118271362</v>
      </c>
      <c r="O225" s="218">
        <f t="shared" si="11"/>
        <v>621898677686114.88</v>
      </c>
    </row>
    <row r="226" spans="1:15" hidden="1" x14ac:dyDescent="0.2">
      <c r="A226" s="216">
        <v>2012</v>
      </c>
      <c r="B226" s="216" t="s">
        <v>383</v>
      </c>
      <c r="C226" s="218">
        <v>349597796173539.06</v>
      </c>
      <c r="D226" s="218">
        <v>184980892054197.91</v>
      </c>
      <c r="E226" s="218">
        <v>12975746355038.932</v>
      </c>
      <c r="F226" s="218">
        <v>2591248036774.5459</v>
      </c>
      <c r="G226" s="218">
        <v>22146084683573.863</v>
      </c>
      <c r="H226" s="218">
        <v>18782891919892.203</v>
      </c>
      <c r="I226" s="218">
        <v>15853568320.577532</v>
      </c>
      <c r="J226" s="218">
        <v>5088963394686.6416</v>
      </c>
      <c r="K226" s="218">
        <v>2568384792141.5723</v>
      </c>
      <c r="L226" s="216">
        <v>0</v>
      </c>
      <c r="M226" s="217">
        <f t="shared" si="9"/>
        <v>0.58388149496251451</v>
      </c>
      <c r="N226" s="217">
        <f t="shared" si="10"/>
        <v>0.6027912284792023</v>
      </c>
      <c r="O226" s="218">
        <f t="shared" si="11"/>
        <v>598747860978165.5</v>
      </c>
    </row>
    <row r="227" spans="1:15" hidden="1" x14ac:dyDescent="0.2">
      <c r="A227" s="216">
        <v>2020</v>
      </c>
      <c r="B227" s="216" t="s">
        <v>378</v>
      </c>
      <c r="C227" s="218">
        <v>686379588341223.88</v>
      </c>
      <c r="D227" s="218">
        <v>56201523928804.336</v>
      </c>
      <c r="E227" s="218">
        <v>227888088009748.53</v>
      </c>
      <c r="F227" s="218">
        <v>18335715497904.684</v>
      </c>
      <c r="G227" s="218">
        <v>5969248168236.7813</v>
      </c>
      <c r="H227" s="218">
        <v>308572005927458.75</v>
      </c>
      <c r="I227" s="218">
        <v>0</v>
      </c>
      <c r="J227" s="218">
        <v>1502243127697.9319</v>
      </c>
      <c r="K227" s="218">
        <v>924811895029.06421</v>
      </c>
      <c r="L227" s="216">
        <v>0</v>
      </c>
      <c r="M227" s="217">
        <f t="shared" si="9"/>
        <v>0.52564991780700421</v>
      </c>
      <c r="N227" s="217">
        <f t="shared" si="10"/>
        <v>0.68830600613496196</v>
      </c>
      <c r="O227" s="218">
        <f t="shared" si="11"/>
        <v>1305773224896104</v>
      </c>
    </row>
    <row r="228" spans="1:15" hidden="1" x14ac:dyDescent="0.2">
      <c r="A228" s="216">
        <v>2019</v>
      </c>
      <c r="B228" s="216" t="s">
        <v>378</v>
      </c>
      <c r="C228" s="218">
        <v>733115692406236.25</v>
      </c>
      <c r="D228" s="218">
        <v>86249027954302.125</v>
      </c>
      <c r="E228" s="218">
        <v>201715152994033.47</v>
      </c>
      <c r="F228" s="218">
        <v>23154771000985.395</v>
      </c>
      <c r="G228" s="218">
        <v>10826815850554.262</v>
      </c>
      <c r="H228" s="218">
        <v>314663152666278.31</v>
      </c>
      <c r="I228" s="218">
        <v>0</v>
      </c>
      <c r="J228" s="218">
        <v>2805927667241.502</v>
      </c>
      <c r="K228" s="218">
        <v>1120803699633.5313</v>
      </c>
      <c r="L228" s="216">
        <v>0</v>
      </c>
      <c r="M228" s="217">
        <f t="shared" si="9"/>
        <v>0.53369852217648395</v>
      </c>
      <c r="N228" s="217">
        <f t="shared" si="10"/>
        <v>0.69227938350973506</v>
      </c>
      <c r="O228" s="218">
        <f t="shared" si="11"/>
        <v>1373651344239264.8</v>
      </c>
    </row>
    <row r="229" spans="1:15" hidden="1" x14ac:dyDescent="0.2">
      <c r="A229" s="216">
        <v>2018</v>
      </c>
      <c r="B229" s="216" t="s">
        <v>378</v>
      </c>
      <c r="C229" s="218">
        <v>729945812821188.75</v>
      </c>
      <c r="D229" s="218">
        <v>128252343134252.09</v>
      </c>
      <c r="E229" s="218">
        <v>157959276089507.5</v>
      </c>
      <c r="F229" s="218">
        <v>24331097732883.051</v>
      </c>
      <c r="G229" s="218">
        <v>12661768948060.902</v>
      </c>
      <c r="H229" s="218">
        <v>302318687678950.81</v>
      </c>
      <c r="I229" s="218">
        <v>27743744561.010685</v>
      </c>
      <c r="J229" s="218">
        <v>2949525752594.0449</v>
      </c>
      <c r="K229" s="218">
        <v>1217074148254.8057</v>
      </c>
      <c r="L229" s="216">
        <v>0</v>
      </c>
      <c r="M229" s="217">
        <f t="shared" si="9"/>
        <v>0.53685776227723236</v>
      </c>
      <c r="N229" s="217">
        <f t="shared" si="10"/>
        <v>0.69035750839399213</v>
      </c>
      <c r="O229" s="218">
        <f t="shared" si="11"/>
        <v>1359663330050252.8</v>
      </c>
    </row>
    <row r="230" spans="1:15" hidden="1" x14ac:dyDescent="0.2">
      <c r="A230" s="216">
        <v>2017</v>
      </c>
      <c r="B230" s="216" t="s">
        <v>378</v>
      </c>
      <c r="C230" s="218">
        <v>698799783916652.38</v>
      </c>
      <c r="D230" s="218">
        <v>216791511937496.03</v>
      </c>
      <c r="E230" s="218">
        <v>134069458597855.28</v>
      </c>
      <c r="F230" s="218">
        <v>19717344536784.473</v>
      </c>
      <c r="G230" s="218">
        <v>25226602269443.84</v>
      </c>
      <c r="H230" s="218">
        <v>314122233434372.19</v>
      </c>
      <c r="I230" s="218">
        <v>7926784160.2887659</v>
      </c>
      <c r="J230" s="218">
        <v>3790011495599.9727</v>
      </c>
      <c r="K230" s="218">
        <v>13978619520473.729</v>
      </c>
      <c r="L230" s="216">
        <v>0</v>
      </c>
      <c r="M230" s="217">
        <f t="shared" si="9"/>
        <v>0.48986896113060913</v>
      </c>
      <c r="N230" s="217">
        <f t="shared" si="10"/>
        <v>0.62820168734964632</v>
      </c>
      <c r="O230" s="218">
        <f t="shared" si="11"/>
        <v>1426503492492838.3</v>
      </c>
    </row>
    <row r="231" spans="1:15" hidden="1" x14ac:dyDescent="0.2">
      <c r="A231" s="216">
        <v>2016</v>
      </c>
      <c r="B231" s="216" t="s">
        <v>378</v>
      </c>
      <c r="C231" s="218">
        <v>673508990069104</v>
      </c>
      <c r="D231" s="218">
        <v>307740889167146.94</v>
      </c>
      <c r="E231" s="218">
        <v>79714690269714.156</v>
      </c>
      <c r="F231" s="218">
        <v>17805813597450.785</v>
      </c>
      <c r="G231" s="218">
        <v>23802047920022.43</v>
      </c>
      <c r="H231" s="218">
        <v>303494549601331.56</v>
      </c>
      <c r="I231" s="218">
        <v>7926784160.2887659</v>
      </c>
      <c r="J231" s="218">
        <v>7141083289571.8262</v>
      </c>
      <c r="K231" s="218">
        <v>7555678687531.0918</v>
      </c>
      <c r="L231" s="216">
        <v>0</v>
      </c>
      <c r="M231" s="217">
        <f t="shared" si="9"/>
        <v>0.47404449608722266</v>
      </c>
      <c r="N231" s="217">
        <f t="shared" si="10"/>
        <v>0.60281283679995956</v>
      </c>
      <c r="O231" s="218">
        <f t="shared" si="11"/>
        <v>1420771669386032.8</v>
      </c>
    </row>
    <row r="232" spans="1:15" hidden="1" x14ac:dyDescent="0.2">
      <c r="A232" s="216">
        <v>2015</v>
      </c>
      <c r="B232" s="216" t="s">
        <v>378</v>
      </c>
      <c r="C232" s="218">
        <v>660860181003688.25</v>
      </c>
      <c r="D232" s="218">
        <v>377695152062329.25</v>
      </c>
      <c r="E232" s="218">
        <v>27966591057715.098</v>
      </c>
      <c r="F232" s="218">
        <v>21964572491588.953</v>
      </c>
      <c r="G232" s="218">
        <v>27084776886455.82</v>
      </c>
      <c r="H232" s="218">
        <v>273374911858931.47</v>
      </c>
      <c r="I232" s="218">
        <v>11890176240.433147</v>
      </c>
      <c r="J232" s="218">
        <v>8505597120759.0576</v>
      </c>
      <c r="K232" s="218">
        <v>6081704205516.7041</v>
      </c>
      <c r="L232" s="216">
        <v>0</v>
      </c>
      <c r="M232" s="217">
        <f t="shared" si="9"/>
        <v>0.47085059870357776</v>
      </c>
      <c r="N232" s="217">
        <f t="shared" si="10"/>
        <v>0.58474380765310263</v>
      </c>
      <c r="O232" s="218">
        <f t="shared" si="11"/>
        <v>1403545376863225.3</v>
      </c>
    </row>
    <row r="233" spans="1:15" hidden="1" x14ac:dyDescent="0.2">
      <c r="A233" s="216">
        <v>2014</v>
      </c>
      <c r="B233" s="216" t="s">
        <v>378</v>
      </c>
      <c r="C233" s="218">
        <v>650231359790100.25</v>
      </c>
      <c r="D233" s="218">
        <v>407272598697026.31</v>
      </c>
      <c r="E233" s="218">
        <v>22396185377295.434</v>
      </c>
      <c r="F233" s="218">
        <v>19029304372844.332</v>
      </c>
      <c r="G233" s="218">
        <v>28261101627937.516</v>
      </c>
      <c r="H233" s="218">
        <v>233211161285916.78</v>
      </c>
      <c r="I233" s="218">
        <v>11890176240.433147</v>
      </c>
      <c r="J233" s="218">
        <v>4735149707951.4785</v>
      </c>
      <c r="K233" s="218">
        <v>4443250373902.0078</v>
      </c>
      <c r="L233" s="216">
        <v>0</v>
      </c>
      <c r="M233" s="217">
        <f t="shared" si="9"/>
        <v>0.4747628192345294</v>
      </c>
      <c r="N233" s="217">
        <f t="shared" si="10"/>
        <v>0.57219493397965937</v>
      </c>
      <c r="O233" s="218">
        <f t="shared" si="11"/>
        <v>1369592001409214.5</v>
      </c>
    </row>
    <row r="234" spans="1:15" hidden="1" x14ac:dyDescent="0.2">
      <c r="A234" s="216">
        <v>2013</v>
      </c>
      <c r="B234" s="216" t="s">
        <v>378</v>
      </c>
      <c r="C234" s="218">
        <v>647931576323661</v>
      </c>
      <c r="D234" s="218">
        <v>510715349050005.13</v>
      </c>
      <c r="E234" s="218">
        <v>15421196043792.373</v>
      </c>
      <c r="F234" s="218">
        <v>18865617398358.578</v>
      </c>
      <c r="G234" s="218">
        <v>32242650472010.559</v>
      </c>
      <c r="H234" s="218">
        <v>228636237598227.66</v>
      </c>
      <c r="I234" s="218">
        <v>31707136641.155064</v>
      </c>
      <c r="J234" s="218">
        <v>4808103286664.873</v>
      </c>
      <c r="K234" s="218">
        <v>6137945019687.8203</v>
      </c>
      <c r="L234" s="216">
        <v>0</v>
      </c>
      <c r="M234" s="217">
        <f t="shared" si="9"/>
        <v>0.44233740481927225</v>
      </c>
      <c r="N234" s="217">
        <f t="shared" si="10"/>
        <v>0.52415111746824383</v>
      </c>
      <c r="O234" s="218">
        <f t="shared" si="11"/>
        <v>1464790382329048.8</v>
      </c>
    </row>
    <row r="235" spans="1:15" hidden="1" x14ac:dyDescent="0.2">
      <c r="A235" s="216">
        <v>2012</v>
      </c>
      <c r="B235" s="216" t="s">
        <v>378</v>
      </c>
      <c r="C235" s="218">
        <v>613554249284528.5</v>
      </c>
      <c r="D235" s="218">
        <v>534034396472945.06</v>
      </c>
      <c r="E235" s="218">
        <v>10884025902515.02</v>
      </c>
      <c r="F235" s="218">
        <v>17730905998957.305</v>
      </c>
      <c r="G235" s="218">
        <v>37407419048005.844</v>
      </c>
      <c r="H235" s="218">
        <v>229658458365024</v>
      </c>
      <c r="I235" s="218">
        <v>59450881202.165756</v>
      </c>
      <c r="J235" s="218">
        <v>6954464922401.9746</v>
      </c>
      <c r="K235" s="218">
        <v>5359541582561.7197</v>
      </c>
      <c r="L235" s="216">
        <v>0</v>
      </c>
      <c r="M235" s="217">
        <f t="shared" si="9"/>
        <v>0.42150052326254972</v>
      </c>
      <c r="N235" s="217">
        <f t="shared" si="10"/>
        <v>0.50045842525661188</v>
      </c>
      <c r="O235" s="218">
        <f t="shared" si="11"/>
        <v>1455642912458141.5</v>
      </c>
    </row>
    <row r="236" spans="1:15" hidden="1" x14ac:dyDescent="0.2">
      <c r="A236" s="216">
        <v>2020</v>
      </c>
      <c r="B236" s="216" t="s">
        <v>396</v>
      </c>
      <c r="C236" s="218">
        <v>242995667006632.88</v>
      </c>
      <c r="D236" s="218">
        <v>53198660905012.75</v>
      </c>
      <c r="E236" s="218">
        <v>57829452914743.813</v>
      </c>
      <c r="F236" s="218">
        <v>1664613299855.1687</v>
      </c>
      <c r="G236" s="218">
        <v>3056465304656.6206</v>
      </c>
      <c r="H236" s="218">
        <v>2281964504533.1011</v>
      </c>
      <c r="I236" s="218">
        <v>11890176240.433147</v>
      </c>
      <c r="J236" s="218">
        <v>1127263262887.9314</v>
      </c>
      <c r="K236" s="218">
        <v>7286137601151.6367</v>
      </c>
      <c r="L236" s="216">
        <v>0</v>
      </c>
      <c r="M236" s="217">
        <f t="shared" si="9"/>
        <v>0.65771897671395385</v>
      </c>
      <c r="N236" s="217">
        <f t="shared" si="10"/>
        <v>0.66180670377154016</v>
      </c>
      <c r="O236" s="218">
        <f t="shared" si="11"/>
        <v>369452114975714.38</v>
      </c>
    </row>
    <row r="237" spans="1:15" hidden="1" x14ac:dyDescent="0.2">
      <c r="A237" s="216">
        <v>2019</v>
      </c>
      <c r="B237" s="216" t="s">
        <v>396</v>
      </c>
      <c r="C237" s="218">
        <v>222369270783153.34</v>
      </c>
      <c r="D237" s="218">
        <v>49554285396360.766</v>
      </c>
      <c r="E237" s="218">
        <v>69067287764908.375</v>
      </c>
      <c r="F237" s="218">
        <v>1628546678358.3066</v>
      </c>
      <c r="G237" s="218">
        <v>4475151433926.46</v>
      </c>
      <c r="H237" s="218">
        <v>1583518066839.7791</v>
      </c>
      <c r="I237" s="218">
        <v>0</v>
      </c>
      <c r="J237" s="218">
        <v>558838283300.35803</v>
      </c>
      <c r="K237" s="218">
        <v>4575221965737.6436</v>
      </c>
      <c r="L237" s="216">
        <v>0</v>
      </c>
      <c r="M237" s="217">
        <f t="shared" si="9"/>
        <v>0.62849534535161033</v>
      </c>
      <c r="N237" s="217">
        <f t="shared" si="10"/>
        <v>0.63132087890502997</v>
      </c>
      <c r="O237" s="218">
        <f t="shared" si="11"/>
        <v>353812120372585</v>
      </c>
    </row>
    <row r="238" spans="1:15" hidden="1" x14ac:dyDescent="0.2">
      <c r="A238" s="216">
        <v>2018</v>
      </c>
      <c r="B238" s="216" t="s">
        <v>396</v>
      </c>
      <c r="C238" s="218">
        <v>194225926523226.25</v>
      </c>
      <c r="D238" s="218">
        <v>21531312678850.129</v>
      </c>
      <c r="E238" s="218">
        <v>40013835570884.719</v>
      </c>
      <c r="F238" s="218">
        <v>873921982423.9635</v>
      </c>
      <c r="G238" s="218">
        <v>4858487349271.6045</v>
      </c>
      <c r="H238" s="218">
        <v>1549965340697.3669</v>
      </c>
      <c r="I238" s="218">
        <v>0</v>
      </c>
      <c r="J238" s="218">
        <v>416076930903.70526</v>
      </c>
      <c r="K238" s="218">
        <v>8803057676994.0664</v>
      </c>
      <c r="L238" s="216">
        <v>0</v>
      </c>
      <c r="M238" s="217">
        <f t="shared" si="9"/>
        <v>0.71335102356555669</v>
      </c>
      <c r="N238" s="217">
        <f t="shared" si="10"/>
        <v>0.71743516462305579</v>
      </c>
      <c r="O238" s="218">
        <f t="shared" si="11"/>
        <v>272272584053251.81</v>
      </c>
    </row>
    <row r="239" spans="1:15" hidden="1" x14ac:dyDescent="0.2">
      <c r="A239" s="216">
        <v>2017</v>
      </c>
      <c r="B239" s="216" t="s">
        <v>396</v>
      </c>
      <c r="C239" s="218">
        <v>178768924886772.59</v>
      </c>
      <c r="D239" s="218">
        <v>13805133917792.125</v>
      </c>
      <c r="E239" s="218">
        <v>12743733518941.203</v>
      </c>
      <c r="F239" s="218">
        <v>1081998644905.8596</v>
      </c>
      <c r="G239" s="218">
        <v>4577478813088.4258</v>
      </c>
      <c r="H239" s="218">
        <v>1480111218756.8081</v>
      </c>
      <c r="I239" s="218">
        <v>0</v>
      </c>
      <c r="J239" s="218">
        <v>494873991741.76416</v>
      </c>
      <c r="K239" s="218">
        <v>2921582113401.8643</v>
      </c>
      <c r="L239" s="216">
        <v>0</v>
      </c>
      <c r="M239" s="217">
        <f t="shared" si="9"/>
        <v>0.8281176046335269</v>
      </c>
      <c r="N239" s="217">
        <f t="shared" si="10"/>
        <v>0.83383468498183977</v>
      </c>
      <c r="O239" s="218">
        <f t="shared" si="11"/>
        <v>215873837105400.69</v>
      </c>
    </row>
    <row r="240" spans="1:15" hidden="1" x14ac:dyDescent="0.2">
      <c r="A240" s="216">
        <v>2016</v>
      </c>
      <c r="B240" s="216" t="s">
        <v>396</v>
      </c>
      <c r="C240" s="218">
        <v>163523476032098.22</v>
      </c>
      <c r="D240" s="218">
        <v>18648798828990.898</v>
      </c>
      <c r="E240" s="218">
        <v>8117833003816.8125</v>
      </c>
      <c r="F240" s="218">
        <v>1412146949377.1348</v>
      </c>
      <c r="G240" s="218">
        <v>4607718539260.2676</v>
      </c>
      <c r="H240" s="218">
        <v>1204106872636.1736</v>
      </c>
      <c r="I240" s="218">
        <v>0</v>
      </c>
      <c r="J240" s="218">
        <v>261583877289.5293</v>
      </c>
      <c r="K240" s="218">
        <v>1847725786269.9878</v>
      </c>
      <c r="L240" s="216">
        <v>0</v>
      </c>
      <c r="M240" s="217">
        <f t="shared" si="9"/>
        <v>0.81915989966115477</v>
      </c>
      <c r="N240" s="217">
        <f t="shared" si="10"/>
        <v>0.82413096925666851</v>
      </c>
      <c r="O240" s="218">
        <f t="shared" si="11"/>
        <v>199623389889739.06</v>
      </c>
    </row>
    <row r="241" spans="1:15" hidden="1" x14ac:dyDescent="0.2">
      <c r="A241" s="216">
        <v>2015</v>
      </c>
      <c r="B241" s="216" t="s">
        <v>396</v>
      </c>
      <c r="C241" s="218">
        <v>150523216377597.47</v>
      </c>
      <c r="D241" s="218">
        <v>20204089385410.262</v>
      </c>
      <c r="E241" s="218">
        <v>4184898173873.9238</v>
      </c>
      <c r="F241" s="218">
        <v>1808879785842.6167</v>
      </c>
      <c r="G241" s="218">
        <v>4506216993157.2813</v>
      </c>
      <c r="H241" s="218">
        <v>1128186721110.5459</v>
      </c>
      <c r="I241" s="218">
        <v>0</v>
      </c>
      <c r="J241" s="218">
        <v>322847363957.08344</v>
      </c>
      <c r="K241" s="218">
        <v>2350908722035.8999</v>
      </c>
      <c r="L241" s="216">
        <v>0</v>
      </c>
      <c r="M241" s="217">
        <f t="shared" si="9"/>
        <v>0.81351041333581875</v>
      </c>
      <c r="N241" s="217">
        <f t="shared" si="10"/>
        <v>0.81850109507398516</v>
      </c>
      <c r="O241" s="218">
        <f t="shared" si="11"/>
        <v>185029243522985.09</v>
      </c>
    </row>
    <row r="242" spans="1:15" hidden="1" x14ac:dyDescent="0.2">
      <c r="A242" s="216">
        <v>2014</v>
      </c>
      <c r="B242" s="216" t="s">
        <v>396</v>
      </c>
      <c r="C242" s="218">
        <v>142364785712528.88</v>
      </c>
      <c r="D242" s="218">
        <v>21427505472814.547</v>
      </c>
      <c r="E242" s="218">
        <v>3109801154128.4761</v>
      </c>
      <c r="F242" s="218">
        <v>1267880463389.687</v>
      </c>
      <c r="G242" s="218">
        <v>4112061366230.0439</v>
      </c>
      <c r="H242" s="218">
        <v>928481653364.6062</v>
      </c>
      <c r="I242" s="218">
        <v>0</v>
      </c>
      <c r="J242" s="218">
        <v>597759066498.70715</v>
      </c>
      <c r="K242" s="218">
        <v>3712345938842.9536</v>
      </c>
      <c r="L242" s="216">
        <v>0</v>
      </c>
      <c r="M242" s="217">
        <f t="shared" si="9"/>
        <v>0.80196196390406049</v>
      </c>
      <c r="N242" s="217">
        <f t="shared" si="10"/>
        <v>0.80617849910014672</v>
      </c>
      <c r="O242" s="218">
        <f t="shared" si="11"/>
        <v>177520620827797.91</v>
      </c>
    </row>
    <row r="243" spans="1:15" hidden="1" x14ac:dyDescent="0.2">
      <c r="A243" s="216">
        <v>2013</v>
      </c>
      <c r="B243" s="216" t="s">
        <v>396</v>
      </c>
      <c r="C243" s="218">
        <v>131531236000444.92</v>
      </c>
      <c r="D243" s="218">
        <v>22115269537626.852</v>
      </c>
      <c r="E243" s="218">
        <v>1909331814045.6738</v>
      </c>
      <c r="F243" s="218">
        <v>1856043829338.5129</v>
      </c>
      <c r="G243" s="218">
        <v>4508040972428.1426</v>
      </c>
      <c r="H243" s="218">
        <v>697309057146.1217</v>
      </c>
      <c r="I243" s="218">
        <v>0</v>
      </c>
      <c r="J243" s="218">
        <v>169158059262.92908</v>
      </c>
      <c r="K243" s="218">
        <v>1958263346911.9197</v>
      </c>
      <c r="L243" s="216">
        <v>0</v>
      </c>
      <c r="M243" s="217">
        <f t="shared" si="9"/>
        <v>0.79839456947999576</v>
      </c>
      <c r="N243" s="217">
        <f t="shared" si="10"/>
        <v>0.80178827127603158</v>
      </c>
      <c r="O243" s="218">
        <f t="shared" si="11"/>
        <v>164744652617205.09</v>
      </c>
    </row>
    <row r="244" spans="1:15" hidden="1" x14ac:dyDescent="0.2">
      <c r="A244" s="216">
        <v>2012</v>
      </c>
      <c r="B244" s="216" t="s">
        <v>396</v>
      </c>
      <c r="C244" s="218">
        <v>123724255924461.25</v>
      </c>
      <c r="D244" s="218">
        <v>22748642358601.207</v>
      </c>
      <c r="E244" s="218">
        <v>1268215990651.1111</v>
      </c>
      <c r="F244" s="218">
        <v>907214248421.06677</v>
      </c>
      <c r="G244" s="218">
        <v>3828641488505.0874</v>
      </c>
      <c r="H244" s="218">
        <v>714274983641.86121</v>
      </c>
      <c r="I244" s="218">
        <v>0</v>
      </c>
      <c r="J244" s="218">
        <v>478778066582.92078</v>
      </c>
      <c r="K244" s="218">
        <v>700678073108.6416</v>
      </c>
      <c r="L244" s="216">
        <v>0</v>
      </c>
      <c r="M244" s="217">
        <f t="shared" si="9"/>
        <v>0.8014749885542406</v>
      </c>
      <c r="N244" s="217">
        <f t="shared" si="10"/>
        <v>0.80520066113873023</v>
      </c>
      <c r="O244" s="218">
        <f t="shared" si="11"/>
        <v>154370701133973.19</v>
      </c>
    </row>
    <row r="245" spans="1:15" hidden="1" x14ac:dyDescent="0.2">
      <c r="A245" s="216">
        <v>2020</v>
      </c>
      <c r="B245" s="216" t="s">
        <v>379</v>
      </c>
      <c r="C245" s="218">
        <v>138096196518885.72</v>
      </c>
      <c r="D245" s="218">
        <v>7036842836329.4697</v>
      </c>
      <c r="E245" s="218">
        <v>16301637301949.465</v>
      </c>
      <c r="F245" s="218">
        <v>23348975885968.5</v>
      </c>
      <c r="G245" s="218">
        <v>3520571162180.6563</v>
      </c>
      <c r="H245" s="218">
        <v>7302267458163.4707</v>
      </c>
      <c r="I245" s="218">
        <v>0</v>
      </c>
      <c r="J245" s="218">
        <v>714827466242.66382</v>
      </c>
      <c r="K245" s="218">
        <v>258610764539.1474</v>
      </c>
      <c r="L245" s="216">
        <v>0</v>
      </c>
      <c r="M245" s="217">
        <f t="shared" si="9"/>
        <v>0.70249387587234868</v>
      </c>
      <c r="N245" s="217">
        <f t="shared" si="10"/>
        <v>0.72959584932695376</v>
      </c>
      <c r="O245" s="218">
        <f t="shared" si="11"/>
        <v>196579929394259.09</v>
      </c>
    </row>
    <row r="246" spans="1:15" hidden="1" x14ac:dyDescent="0.2">
      <c r="A246" s="216">
        <v>2019</v>
      </c>
      <c r="B246" s="216" t="s">
        <v>379</v>
      </c>
      <c r="C246" s="218">
        <v>134670406310718.06</v>
      </c>
      <c r="D246" s="218">
        <v>10074624106392.094</v>
      </c>
      <c r="E246" s="218">
        <v>15461335245901.912</v>
      </c>
      <c r="F246" s="218">
        <v>30498490008846.449</v>
      </c>
      <c r="G246" s="218">
        <v>4988678087515.4619</v>
      </c>
      <c r="H246" s="218">
        <v>6943803022370.8066</v>
      </c>
      <c r="I246" s="218">
        <v>0</v>
      </c>
      <c r="J246" s="218">
        <v>785810059249.46997</v>
      </c>
      <c r="K246" s="218">
        <v>247909340533.9632</v>
      </c>
      <c r="L246" s="216">
        <v>0</v>
      </c>
      <c r="M246" s="217">
        <f t="shared" si="9"/>
        <v>0.66121524008148136</v>
      </c>
      <c r="N246" s="217">
        <f t="shared" si="10"/>
        <v>0.68455388944899387</v>
      </c>
      <c r="O246" s="218">
        <f t="shared" si="11"/>
        <v>203671056181528.22</v>
      </c>
    </row>
    <row r="247" spans="1:15" hidden="1" x14ac:dyDescent="0.2">
      <c r="A247" s="216">
        <v>2018</v>
      </c>
      <c r="B247" s="216" t="s">
        <v>379</v>
      </c>
      <c r="C247" s="218">
        <v>129217803967439.28</v>
      </c>
      <c r="D247" s="218">
        <v>13307722335267.844</v>
      </c>
      <c r="E247" s="218">
        <v>15810348333692.48</v>
      </c>
      <c r="F247" s="218">
        <v>37353922448749.984</v>
      </c>
      <c r="G247" s="218">
        <v>6048717136633.0986</v>
      </c>
      <c r="H247" s="218">
        <v>10113966952555.166</v>
      </c>
      <c r="I247" s="218">
        <v>0</v>
      </c>
      <c r="J247" s="218">
        <v>882206377984.63464</v>
      </c>
      <c r="K247" s="218">
        <v>315326340307.00842</v>
      </c>
      <c r="L247" s="216">
        <v>0</v>
      </c>
      <c r="M247" s="217">
        <f t="shared" si="9"/>
        <v>0.60651394293060701</v>
      </c>
      <c r="N247" s="217">
        <f t="shared" si="10"/>
        <v>0.63674150509887717</v>
      </c>
      <c r="O247" s="218">
        <f t="shared" si="11"/>
        <v>213050013892629.44</v>
      </c>
    </row>
    <row r="248" spans="1:15" hidden="1" x14ac:dyDescent="0.2">
      <c r="A248" s="216">
        <v>2017</v>
      </c>
      <c r="B248" s="216" t="s">
        <v>379</v>
      </c>
      <c r="C248" s="218">
        <v>117336726771383.72</v>
      </c>
      <c r="D248" s="218">
        <v>42655847744932.172</v>
      </c>
      <c r="E248" s="218">
        <v>13574364902104.473</v>
      </c>
      <c r="F248" s="218">
        <v>37320630182752.883</v>
      </c>
      <c r="G248" s="218">
        <v>9375280275447.0313</v>
      </c>
      <c r="H248" s="218">
        <v>9042270131955.5742</v>
      </c>
      <c r="I248" s="218">
        <v>0</v>
      </c>
      <c r="J248" s="218">
        <v>656969865623.70129</v>
      </c>
      <c r="K248" s="218">
        <v>569577430427.02441</v>
      </c>
      <c r="L248" s="216">
        <v>0</v>
      </c>
      <c r="M248" s="217">
        <f t="shared" si="9"/>
        <v>0.5089831177784957</v>
      </c>
      <c r="N248" s="217">
        <f t="shared" si="10"/>
        <v>0.52976227426321976</v>
      </c>
      <c r="O248" s="218">
        <f t="shared" si="11"/>
        <v>230531667304626.53</v>
      </c>
    </row>
    <row r="249" spans="1:15" hidden="1" x14ac:dyDescent="0.2">
      <c r="A249" s="216">
        <v>2016</v>
      </c>
      <c r="B249" s="216" t="s">
        <v>379</v>
      </c>
      <c r="C249" s="218">
        <v>118438848521620.94</v>
      </c>
      <c r="D249" s="218">
        <v>69423171863366.289</v>
      </c>
      <c r="E249" s="218">
        <v>8504203355680.1768</v>
      </c>
      <c r="F249" s="218">
        <v>44139996001159.555</v>
      </c>
      <c r="G249" s="218">
        <v>10889243067085.027</v>
      </c>
      <c r="H249" s="218">
        <v>9520728215477.8828</v>
      </c>
      <c r="I249" s="218">
        <v>3963392080.144383</v>
      </c>
      <c r="J249" s="218">
        <v>715093897635.84534</v>
      </c>
      <c r="K249" s="218">
        <v>373270571410.98267</v>
      </c>
      <c r="L249" s="216">
        <v>0</v>
      </c>
      <c r="M249" s="217">
        <f t="shared" si="9"/>
        <v>0.4520419756785547</v>
      </c>
      <c r="N249" s="217">
        <f t="shared" si="10"/>
        <v>0.4690874287715619</v>
      </c>
      <c r="O249" s="218">
        <f t="shared" si="11"/>
        <v>262008518885516.84</v>
      </c>
    </row>
    <row r="250" spans="1:15" hidden="1" x14ac:dyDescent="0.2">
      <c r="A250" s="216">
        <v>2015</v>
      </c>
      <c r="B250" s="216" t="s">
        <v>379</v>
      </c>
      <c r="C250" s="218">
        <v>118449084946545.72</v>
      </c>
      <c r="D250" s="218">
        <v>99604402743229.188</v>
      </c>
      <c r="E250" s="218">
        <v>7626279025892.3262</v>
      </c>
      <c r="F250" s="218">
        <v>57115656673530.602</v>
      </c>
      <c r="G250" s="218">
        <v>12959304097503.465</v>
      </c>
      <c r="H250" s="218">
        <v>6189435374440.1309</v>
      </c>
      <c r="I250" s="218">
        <v>19816960400.721916</v>
      </c>
      <c r="J250" s="218">
        <v>1926855246572.9656</v>
      </c>
      <c r="K250" s="218">
        <v>414331051763.75262</v>
      </c>
      <c r="L250" s="216">
        <v>0</v>
      </c>
      <c r="M250" s="217">
        <f t="shared" si="9"/>
        <v>0.38924441032947682</v>
      </c>
      <c r="N250" s="217">
        <f t="shared" si="10"/>
        <v>0.39732584607448812</v>
      </c>
      <c r="O250" s="218">
        <f t="shared" si="11"/>
        <v>304305166119878.81</v>
      </c>
    </row>
    <row r="251" spans="1:15" hidden="1" x14ac:dyDescent="0.2">
      <c r="A251" s="216">
        <v>2014</v>
      </c>
      <c r="B251" s="216" t="s">
        <v>379</v>
      </c>
      <c r="C251" s="218">
        <v>120550964197772.08</v>
      </c>
      <c r="D251" s="218">
        <v>109794401026258.47</v>
      </c>
      <c r="E251" s="218">
        <v>5417584955336.7246</v>
      </c>
      <c r="F251" s="218">
        <v>58086681098446.109</v>
      </c>
      <c r="G251" s="218">
        <v>12738268689757.039</v>
      </c>
      <c r="H251" s="218">
        <v>4195417711773.2676</v>
      </c>
      <c r="I251" s="218">
        <v>130791938644.76465</v>
      </c>
      <c r="J251" s="218">
        <v>639223980417.71924</v>
      </c>
      <c r="K251" s="218">
        <v>390947265967.01019</v>
      </c>
      <c r="L251" s="216">
        <v>0</v>
      </c>
      <c r="M251" s="217">
        <f t="shared" si="9"/>
        <v>0.38645031049690926</v>
      </c>
      <c r="N251" s="217">
        <f t="shared" si="10"/>
        <v>0.39171863370294835</v>
      </c>
      <c r="O251" s="218">
        <f t="shared" si="11"/>
        <v>311944280864373.19</v>
      </c>
    </row>
    <row r="252" spans="1:15" hidden="1" x14ac:dyDescent="0.2">
      <c r="A252" s="216">
        <v>2013</v>
      </c>
      <c r="B252" s="216" t="s">
        <v>379</v>
      </c>
      <c r="C252" s="218">
        <v>108669887001716.56</v>
      </c>
      <c r="D252" s="218">
        <v>131008456282195.86</v>
      </c>
      <c r="E252" s="218">
        <v>3908215285475.1719</v>
      </c>
      <c r="F252" s="218">
        <v>62109496573096.102</v>
      </c>
      <c r="G252" s="218">
        <v>14031868739460.57</v>
      </c>
      <c r="H252" s="218">
        <v>4396354941778.6743</v>
      </c>
      <c r="I252" s="218">
        <v>67377665362.454514</v>
      </c>
      <c r="J252" s="218">
        <v>563899247608.55078</v>
      </c>
      <c r="K252" s="218">
        <v>361975150415.02307</v>
      </c>
      <c r="L252" s="216">
        <v>0</v>
      </c>
      <c r="M252" s="217">
        <f t="shared" si="9"/>
        <v>0.33424800780567615</v>
      </c>
      <c r="N252" s="217">
        <f t="shared" si="10"/>
        <v>0.33882978472316488</v>
      </c>
      <c r="O252" s="218">
        <f t="shared" si="11"/>
        <v>325117530887109</v>
      </c>
    </row>
    <row r="253" spans="1:15" hidden="1" x14ac:dyDescent="0.2">
      <c r="A253" s="216">
        <v>2012</v>
      </c>
      <c r="B253" s="216" t="s">
        <v>379</v>
      </c>
      <c r="C253" s="218">
        <v>105745681614864.27</v>
      </c>
      <c r="D253" s="218">
        <v>139742426052611.34</v>
      </c>
      <c r="E253" s="218">
        <v>3501099586339.4341</v>
      </c>
      <c r="F253" s="218">
        <v>60935944196698.203</v>
      </c>
      <c r="G253" s="218">
        <v>14154891705495.969</v>
      </c>
      <c r="H253" s="218">
        <v>4107175937652.9688</v>
      </c>
      <c r="I253" s="218">
        <v>67377665362.454514</v>
      </c>
      <c r="J253" s="218">
        <v>504707310044.29767</v>
      </c>
      <c r="K253" s="218">
        <v>441480514988.85107</v>
      </c>
      <c r="L253" s="216">
        <v>0</v>
      </c>
      <c r="M253" s="217">
        <f t="shared" si="9"/>
        <v>0.32121940945090077</v>
      </c>
      <c r="N253" s="217">
        <f t="shared" si="10"/>
        <v>0.32527763943178856</v>
      </c>
      <c r="O253" s="218">
        <f t="shared" si="11"/>
        <v>329200784584057.88</v>
      </c>
    </row>
  </sheetData>
  <autoFilter ref="A1:O253" xr:uid="{615DF8E8-FF0F-45CE-904F-4FA3B3845BDE}">
    <filterColumn colId="1">
      <filters>
        <filter val="coal mining 05"/>
        <filter val="energy pipelines and gas processing 352T353"/>
        <filter val="no-convert-coal mining 05"/>
        <filter val="no-convert-energy pipelines and gas processing 352T353"/>
        <filter val="no-convert-refined petroleum and coke 19"/>
        <filter val="refined petroleum and coke 19"/>
      </filters>
    </filterColumn>
    <sortState xmlns:xlrd2="http://schemas.microsoft.com/office/spreadsheetml/2017/richdata2" ref="A2:O253">
      <sortCondition ref="B1"/>
    </sortState>
  </autoFilter>
  <phoneticPr fontId="3" type="noConversion"/>
  <conditionalFormatting sqref="A1:A1048576">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18697-B734-4E23-BE0B-E2872D438A5A}">
  <dimension ref="A1:AX31"/>
  <sheetViews>
    <sheetView workbookViewId="0">
      <selection activeCell="B31" sqref="B31:AX31"/>
    </sheetView>
  </sheetViews>
  <sheetFormatPr defaultRowHeight="14.25" x14ac:dyDescent="0.2"/>
  <cols>
    <col min="1" max="1" width="21.75" style="216" customWidth="1"/>
    <col min="2" max="16384" width="9" style="216"/>
  </cols>
  <sheetData>
    <row r="1" spans="1:50" s="219" customFormat="1" x14ac:dyDescent="0.2">
      <c r="A1" s="222"/>
      <c r="B1" s="222">
        <v>2012</v>
      </c>
      <c r="C1" s="222">
        <v>2013</v>
      </c>
      <c r="D1" s="222">
        <v>2014</v>
      </c>
      <c r="E1" s="222">
        <v>2015</v>
      </c>
      <c r="F1" s="222">
        <v>2016</v>
      </c>
      <c r="G1" s="222">
        <v>2017</v>
      </c>
      <c r="H1" s="222">
        <v>2018</v>
      </c>
      <c r="I1" s="222">
        <v>2019</v>
      </c>
      <c r="J1" s="222">
        <v>2020</v>
      </c>
      <c r="K1" s="222">
        <v>2021</v>
      </c>
      <c r="L1" s="222">
        <v>2022</v>
      </c>
      <c r="M1" s="222">
        <v>2023</v>
      </c>
      <c r="N1" s="222">
        <v>2024</v>
      </c>
      <c r="O1" s="222">
        <v>2025</v>
      </c>
      <c r="P1" s="222">
        <v>2026</v>
      </c>
      <c r="Q1" s="222">
        <v>2027</v>
      </c>
      <c r="R1" s="222">
        <v>2028</v>
      </c>
      <c r="S1" s="222">
        <v>2029</v>
      </c>
      <c r="T1" s="222">
        <v>2030</v>
      </c>
      <c r="U1" s="222">
        <v>2031</v>
      </c>
      <c r="V1" s="222">
        <v>2032</v>
      </c>
      <c r="W1" s="222">
        <v>2033</v>
      </c>
      <c r="X1" s="222">
        <v>2034</v>
      </c>
      <c r="Y1" s="222">
        <v>2035</v>
      </c>
      <c r="Z1" s="222">
        <v>2036</v>
      </c>
      <c r="AA1" s="222">
        <v>2037</v>
      </c>
      <c r="AB1" s="222">
        <v>2038</v>
      </c>
      <c r="AC1" s="222">
        <v>2039</v>
      </c>
      <c r="AD1" s="222">
        <v>2040</v>
      </c>
      <c r="AE1" s="222">
        <v>2041</v>
      </c>
      <c r="AF1" s="222">
        <v>2042</v>
      </c>
      <c r="AG1" s="222">
        <v>2043</v>
      </c>
      <c r="AH1" s="222">
        <v>2044</v>
      </c>
      <c r="AI1" s="222">
        <v>2045</v>
      </c>
      <c r="AJ1" s="222">
        <v>2046</v>
      </c>
      <c r="AK1" s="222">
        <v>2047</v>
      </c>
      <c r="AL1" s="222">
        <v>2048</v>
      </c>
      <c r="AM1" s="222">
        <v>2049</v>
      </c>
      <c r="AN1" s="222">
        <v>2050</v>
      </c>
      <c r="AO1" s="222">
        <v>2051</v>
      </c>
      <c r="AP1" s="222">
        <v>2052</v>
      </c>
      <c r="AQ1" s="222">
        <v>2053</v>
      </c>
      <c r="AR1" s="222">
        <v>2054</v>
      </c>
      <c r="AS1" s="222">
        <v>2055</v>
      </c>
      <c r="AT1" s="222">
        <v>2056</v>
      </c>
      <c r="AU1" s="222">
        <v>2057</v>
      </c>
      <c r="AV1" s="222">
        <v>2058</v>
      </c>
      <c r="AW1" s="222">
        <v>2059</v>
      </c>
      <c r="AX1" s="222">
        <v>2060</v>
      </c>
    </row>
    <row r="2" spans="1:50" s="219" customFormat="1" x14ac:dyDescent="0.2">
      <c r="A2" s="216" t="s">
        <v>373</v>
      </c>
      <c r="B2" s="220">
        <v>699220086952.40137</v>
      </c>
      <c r="C2" s="220">
        <v>756113587830.0957</v>
      </c>
      <c r="D2" s="220">
        <v>796090708276.40198</v>
      </c>
      <c r="E2" s="220">
        <v>828982977670.01392</v>
      </c>
      <c r="F2" s="220">
        <v>865335258389.06677</v>
      </c>
      <c r="G2" s="220">
        <v>895593043578.92029</v>
      </c>
      <c r="H2" s="220">
        <v>935758539341.5835</v>
      </c>
      <c r="I2" s="220">
        <v>1019121542392.6862</v>
      </c>
      <c r="J2" s="220">
        <v>1116128133906.5764</v>
      </c>
      <c r="K2" s="220">
        <v>1168759312410.55</v>
      </c>
      <c r="L2" s="220">
        <v>1213205542351.3101</v>
      </c>
      <c r="M2" s="220">
        <v>1256789583736.96</v>
      </c>
      <c r="N2" s="220">
        <v>1299242417303.0801</v>
      </c>
      <c r="O2" s="220">
        <v>1341462818829.9199</v>
      </c>
      <c r="P2" s="220">
        <v>1382618156567.1001</v>
      </c>
      <c r="Q2" s="220">
        <v>1422871649160.6299</v>
      </c>
      <c r="R2" s="220">
        <v>1462447571434.54</v>
      </c>
      <c r="S2" s="220">
        <v>1500970654181.6699</v>
      </c>
      <c r="T2" s="220">
        <v>1538923426751.6699</v>
      </c>
      <c r="U2" s="220">
        <v>1575863728605.52</v>
      </c>
      <c r="V2" s="220">
        <v>1611673586718.79</v>
      </c>
      <c r="W2" s="220">
        <v>1646810947967.8201</v>
      </c>
      <c r="X2" s="220">
        <v>1680921141988.96</v>
      </c>
      <c r="Y2" s="220">
        <v>1713900160335.24</v>
      </c>
      <c r="Z2" s="220">
        <v>1746048151281.6599</v>
      </c>
      <c r="AA2" s="220">
        <v>1777131662111.1899</v>
      </c>
      <c r="AB2" s="220">
        <v>1807584178562.1299</v>
      </c>
      <c r="AC2" s="220">
        <v>1836989914690.8999</v>
      </c>
      <c r="AD2" s="220">
        <v>1865271466494.1299</v>
      </c>
      <c r="AE2" s="220">
        <v>1892816336239.3401</v>
      </c>
      <c r="AF2" s="220">
        <v>1919445774382.0701</v>
      </c>
      <c r="AG2" s="220">
        <v>1945100763401.1899</v>
      </c>
      <c r="AH2" s="220">
        <v>1969862862040.9399</v>
      </c>
      <c r="AI2" s="220">
        <v>1993808279563.25</v>
      </c>
      <c r="AJ2" s="220">
        <v>2017097375313.25</v>
      </c>
      <c r="AK2" s="220">
        <v>2039503013422.1499</v>
      </c>
      <c r="AL2" s="220">
        <v>2061089569759.51</v>
      </c>
      <c r="AM2" s="220">
        <v>2082185626105.22</v>
      </c>
      <c r="AN2" s="220">
        <v>2102463233454.8301</v>
      </c>
      <c r="AO2" s="220">
        <v>2122174930715.8799</v>
      </c>
      <c r="AP2" s="220">
        <v>2141367113286.76</v>
      </c>
      <c r="AQ2" s="220">
        <v>2159939284242.1101</v>
      </c>
      <c r="AR2" s="220">
        <v>2178118654526.27</v>
      </c>
      <c r="AS2" s="220">
        <v>2195941630364.6101</v>
      </c>
      <c r="AT2" s="220">
        <v>2213464123755.3999</v>
      </c>
      <c r="AU2" s="220">
        <v>2230776591597.9502</v>
      </c>
      <c r="AV2" s="220">
        <v>2247859689395.4702</v>
      </c>
      <c r="AW2" s="220">
        <v>2264933203235.73</v>
      </c>
      <c r="AX2" s="220">
        <v>2281962718604.02</v>
      </c>
    </row>
    <row r="3" spans="1:50" s="219" customFormat="1" x14ac:dyDescent="0.2">
      <c r="A3" s="216" t="s">
        <v>374</v>
      </c>
      <c r="B3" s="220">
        <v>156496663820.12448</v>
      </c>
      <c r="C3" s="220">
        <v>136134728571.41451</v>
      </c>
      <c r="D3" s="220">
        <v>116479434754.26834</v>
      </c>
      <c r="E3" s="220">
        <v>86162638124.35199</v>
      </c>
      <c r="F3" s="220">
        <v>92455569407.234238</v>
      </c>
      <c r="G3" s="220">
        <v>128206397608.10095</v>
      </c>
      <c r="H3" s="220">
        <v>134774248150.35468</v>
      </c>
      <c r="I3" s="220">
        <v>121045761682.20674</v>
      </c>
      <c r="J3" s="220">
        <v>143749828011.04099</v>
      </c>
      <c r="K3" s="220">
        <v>145490032972.61401</v>
      </c>
      <c r="L3" s="220">
        <v>147046437717.26099</v>
      </c>
      <c r="M3" s="220">
        <v>148344428948.98599</v>
      </c>
      <c r="N3" s="220">
        <v>149410173462.06</v>
      </c>
      <c r="O3" s="220">
        <v>150269298237.492</v>
      </c>
      <c r="P3" s="220">
        <v>150946148650.686</v>
      </c>
      <c r="Q3" s="220">
        <v>151463337685.05499</v>
      </c>
      <c r="R3" s="220">
        <v>151841513663.15399</v>
      </c>
      <c r="S3" s="220">
        <v>152099284239.79901</v>
      </c>
      <c r="T3" s="220">
        <v>152253246573.845</v>
      </c>
      <c r="U3" s="220">
        <v>152318085305.44699</v>
      </c>
      <c r="V3" s="220">
        <v>152306710102.36401</v>
      </c>
      <c r="W3" s="220">
        <v>152230412756.63599</v>
      </c>
      <c r="X3" s="220">
        <v>152099030173.54199</v>
      </c>
      <c r="Y3" s="220">
        <v>151921104343.41101</v>
      </c>
      <c r="Z3" s="220">
        <v>151704033824.66599</v>
      </c>
      <c r="AA3" s="220">
        <v>151454213684.74301</v>
      </c>
      <c r="AB3" s="220">
        <v>151177162496.67801</v>
      </c>
      <c r="AC3" s="220">
        <v>150877636078.48401</v>
      </c>
      <c r="AD3" s="220">
        <v>150559728350.11801</v>
      </c>
      <c r="AE3" s="220">
        <v>150226960089.517</v>
      </c>
      <c r="AF3" s="220">
        <v>149882356584.19199</v>
      </c>
      <c r="AG3" s="220">
        <v>149528515262.366</v>
      </c>
      <c r="AH3" s="220">
        <v>149167664393.30899</v>
      </c>
      <c r="AI3" s="220">
        <v>148801713902.15302</v>
      </c>
      <c r="AJ3" s="220">
        <v>148432299271.564</v>
      </c>
      <c r="AK3" s="220">
        <v>148060819415.909</v>
      </c>
      <c r="AL3" s="220">
        <v>147688469322.202</v>
      </c>
      <c r="AM3" s="220">
        <v>147316268162.12201</v>
      </c>
      <c r="AN3" s="220">
        <v>146945083494.27899</v>
      </c>
      <c r="AO3" s="220">
        <v>146575652097.48401</v>
      </c>
      <c r="AP3" s="220">
        <v>146208597904.89499</v>
      </c>
      <c r="AQ3" s="220">
        <v>145844447445.758</v>
      </c>
      <c r="AR3" s="220">
        <v>145483643145.71701</v>
      </c>
      <c r="AS3" s="220">
        <v>145126554787.87399</v>
      </c>
      <c r="AT3" s="220">
        <v>144773489394.332</v>
      </c>
      <c r="AU3" s="220">
        <v>144424699751.181</v>
      </c>
      <c r="AV3" s="220">
        <v>144080391768.12799</v>
      </c>
      <c r="AW3" s="220">
        <v>143740730836.70099</v>
      </c>
      <c r="AX3" s="220">
        <v>143405847327.436</v>
      </c>
    </row>
    <row r="4" spans="1:50" s="219" customFormat="1" x14ac:dyDescent="0.2">
      <c r="A4" s="216" t="s">
        <v>375</v>
      </c>
      <c r="B4" s="220">
        <v>97200336646.039139</v>
      </c>
      <c r="C4" s="220">
        <v>87927502706.787903</v>
      </c>
      <c r="D4" s="220">
        <v>86052346991.333572</v>
      </c>
      <c r="E4" s="220">
        <v>53577713490.151588</v>
      </c>
      <c r="F4" s="220">
        <v>40703593895.77829</v>
      </c>
      <c r="G4" s="220">
        <v>62855814015.49057</v>
      </c>
      <c r="H4" s="220">
        <v>68930700283.466507</v>
      </c>
      <c r="I4" s="220">
        <v>71468966628.218338</v>
      </c>
      <c r="J4" s="220">
        <v>52662594696.931694</v>
      </c>
      <c r="K4" s="220">
        <v>57479072881.888</v>
      </c>
      <c r="L4" s="220">
        <v>56763856623.041603</v>
      </c>
      <c r="M4" s="220">
        <v>55983136518.119797</v>
      </c>
      <c r="N4" s="220">
        <v>55150873640.529099</v>
      </c>
      <c r="O4" s="220">
        <v>54279637653.238403</v>
      </c>
      <c r="P4" s="220">
        <v>53380490405.095398</v>
      </c>
      <c r="Q4" s="220">
        <v>52462984672.437798</v>
      </c>
      <c r="R4" s="220">
        <v>51535237217.870796</v>
      </c>
      <c r="S4" s="220">
        <v>50604045187.949997</v>
      </c>
      <c r="T4" s="220">
        <v>49675023638.647797</v>
      </c>
      <c r="U4" s="220">
        <v>48752749098.803902</v>
      </c>
      <c r="V4" s="220">
        <v>47840899514.8153</v>
      </c>
      <c r="W4" s="220">
        <v>46942384866.830498</v>
      </c>
      <c r="X4" s="220">
        <v>46059465493.268799</v>
      </c>
      <c r="Y4" s="220">
        <v>45193856991.401604</v>
      </c>
      <c r="Z4" s="220">
        <v>44346821723.733299</v>
      </c>
      <c r="AA4" s="220">
        <v>43519247650.737297</v>
      </c>
      <c r="AB4" s="220">
        <v>42711715580.399101</v>
      </c>
      <c r="AC4" s="220">
        <v>41924556083.946198</v>
      </c>
      <c r="AD4" s="220">
        <v>41157897353.064796</v>
      </c>
      <c r="AE4" s="220">
        <v>40411705220.531197</v>
      </c>
      <c r="AF4" s="220">
        <v>39685816469.592598</v>
      </c>
      <c r="AG4" s="220">
        <v>38979966441.046097</v>
      </c>
      <c r="AH4" s="220">
        <v>38293811825.522903</v>
      </c>
      <c r="AI4" s="220">
        <v>37626949410.771797</v>
      </c>
      <c r="AJ4" s="220">
        <v>36978931444.585899</v>
      </c>
      <c r="AK4" s="220">
        <v>36349278175.7537</v>
      </c>
      <c r="AL4" s="220">
        <v>35737488048.745598</v>
      </c>
      <c r="AM4" s="220">
        <v>35143045952.531601</v>
      </c>
      <c r="AN4" s="220">
        <v>34565429859.213097</v>
      </c>
      <c r="AO4" s="220">
        <v>34004116133.005699</v>
      </c>
      <c r="AP4" s="220">
        <v>33458583743.433701</v>
      </c>
      <c r="AQ4" s="220">
        <v>32928317577.2798</v>
      </c>
      <c r="AR4" s="220">
        <v>32412811010.847</v>
      </c>
      <c r="AS4" s="220">
        <v>31911567876.511501</v>
      </c>
      <c r="AT4" s="220">
        <v>31424103934.524899</v>
      </c>
      <c r="AU4" s="220">
        <v>30949947941.865299</v>
      </c>
      <c r="AV4" s="220">
        <v>30488642394.0023</v>
      </c>
      <c r="AW4" s="220">
        <v>30039744002.208801</v>
      </c>
      <c r="AX4" s="220">
        <v>29602823958.074699</v>
      </c>
    </row>
    <row r="5" spans="1:50" s="219" customFormat="1" x14ac:dyDescent="0.2">
      <c r="A5" s="216" t="s">
        <v>376</v>
      </c>
      <c r="B5" s="221">
        <v>99723901452.051254</v>
      </c>
      <c r="C5" s="221">
        <v>97791936254.907486</v>
      </c>
      <c r="D5" s="221">
        <v>97102450655.184616</v>
      </c>
      <c r="E5" s="221">
        <v>84962000914.019806</v>
      </c>
      <c r="F5" s="221">
        <v>80299977254.372406</v>
      </c>
      <c r="G5" s="221">
        <v>75495065292.851074</v>
      </c>
      <c r="H5" s="221">
        <v>66877803123.697968</v>
      </c>
      <c r="I5" s="221">
        <v>67597143488.220055</v>
      </c>
      <c r="J5" s="221">
        <v>65470146607.049431</v>
      </c>
      <c r="K5" s="221">
        <v>71457993098.728455</v>
      </c>
      <c r="L5" s="221">
        <v>70568836125.133255</v>
      </c>
      <c r="M5" s="221">
        <v>69598244759.051056</v>
      </c>
      <c r="N5" s="221">
        <v>68563575409.296448</v>
      </c>
      <c r="O5" s="221">
        <v>67480454682.991188</v>
      </c>
      <c r="P5" s="221">
        <v>66362634672.487968</v>
      </c>
      <c r="Q5" s="221">
        <v>65221991390.940796</v>
      </c>
      <c r="R5" s="221">
        <v>64068615598.988914</v>
      </c>
      <c r="S5" s="221">
        <v>62910957510.376022</v>
      </c>
      <c r="T5" s="221">
        <v>61755997763.634697</v>
      </c>
      <c r="U5" s="221">
        <v>60609425900.189392</v>
      </c>
      <c r="V5" s="221">
        <v>59475814343.621239</v>
      </c>
      <c r="W5" s="221">
        <v>58358780781.741135</v>
      </c>
      <c r="X5" s="221">
        <v>57261135267.653519</v>
      </c>
      <c r="Y5" s="221">
        <v>56185010632.17601</v>
      </c>
      <c r="Z5" s="221">
        <v>55131976244.586075</v>
      </c>
      <c r="AA5" s="221">
        <v>54103136017.494041</v>
      </c>
      <c r="AB5" s="221">
        <v>53099212011.485748</v>
      </c>
      <c r="AC5" s="221">
        <v>52120615192.76683</v>
      </c>
      <c r="AD5" s="221">
        <v>51167504929.263107</v>
      </c>
      <c r="AE5" s="221">
        <v>50239838744.276489</v>
      </c>
      <c r="AF5" s="221">
        <v>49337413726.712181</v>
      </c>
      <c r="AG5" s="221">
        <v>48459900852.204597</v>
      </c>
      <c r="AH5" s="221">
        <v>47606873318.48867</v>
      </c>
      <c r="AI5" s="221">
        <v>46777829852.025711</v>
      </c>
      <c r="AJ5" s="221">
        <v>45972213807.196259</v>
      </c>
      <c r="AK5" s="221">
        <v>45189428757.213615</v>
      </c>
      <c r="AL5" s="221">
        <v>44428851168.158768</v>
      </c>
      <c r="AM5" s="221">
        <v>43689840653.912369</v>
      </c>
      <c r="AN5" s="221">
        <v>42971748229.302757</v>
      </c>
      <c r="AO5" s="221">
        <v>42273922910.234459</v>
      </c>
      <c r="AP5" s="221">
        <v>41595716951.53241</v>
      </c>
      <c r="AQ5" s="221">
        <v>40936489964.357895</v>
      </c>
      <c r="AR5" s="221">
        <v>40295612114.045273</v>
      </c>
      <c r="AS5" s="221">
        <v>39672466564.921059</v>
      </c>
      <c r="AT5" s="221">
        <v>39066451310.048439</v>
      </c>
      <c r="AU5" s="221">
        <v>38476980500.023148</v>
      </c>
      <c r="AV5" s="221">
        <v>37903485365.13591</v>
      </c>
      <c r="AW5" s="221">
        <v>37345414808.766068</v>
      </c>
      <c r="AX5" s="221">
        <v>36802235736.226357</v>
      </c>
    </row>
    <row r="6" spans="1:50" s="219" customFormat="1" x14ac:dyDescent="0.2">
      <c r="A6" s="216" t="s">
        <v>377</v>
      </c>
      <c r="B6" s="220">
        <v>311389720875.1275</v>
      </c>
      <c r="C6" s="220">
        <v>320080577131.78259</v>
      </c>
      <c r="D6" s="220">
        <v>336771804278.01959</v>
      </c>
      <c r="E6" s="220">
        <v>354598628147.29681</v>
      </c>
      <c r="F6" s="220">
        <v>367904678314.74323</v>
      </c>
      <c r="G6" s="220">
        <v>387623353026.40552</v>
      </c>
      <c r="H6" s="220">
        <v>378468278027.35571</v>
      </c>
      <c r="I6" s="220">
        <v>399218427208.46356</v>
      </c>
      <c r="J6" s="220">
        <v>395445504912.58734</v>
      </c>
      <c r="K6" s="220">
        <v>454080021577.36603</v>
      </c>
      <c r="L6" s="220">
        <v>460524288241.44299</v>
      </c>
      <c r="M6" s="220">
        <v>466118390849.646</v>
      </c>
      <c r="N6" s="220">
        <v>470939674797.79303</v>
      </c>
      <c r="O6" s="220">
        <v>475065206095.98297</v>
      </c>
      <c r="P6" s="220">
        <v>478569245473.37598</v>
      </c>
      <c r="Q6" s="220">
        <v>481521630512.74902</v>
      </c>
      <c r="R6" s="220">
        <v>483986854116.92102</v>
      </c>
      <c r="S6" s="220">
        <v>486023652618.97699</v>
      </c>
      <c r="T6" s="220">
        <v>487684950116.68103</v>
      </c>
      <c r="U6" s="220">
        <v>489018039182.85101</v>
      </c>
      <c r="V6" s="220">
        <v>490064908036.95203</v>
      </c>
      <c r="W6" s="220">
        <v>490862649075.65399</v>
      </c>
      <c r="X6" s="220">
        <v>491443903232.82397</v>
      </c>
      <c r="Y6" s="220">
        <v>491837309514.21399</v>
      </c>
      <c r="Z6" s="220">
        <v>492067940015.60199</v>
      </c>
      <c r="AA6" s="220">
        <v>492157708596.16302</v>
      </c>
      <c r="AB6" s="220">
        <v>492125746869.16101</v>
      </c>
      <c r="AC6" s="220">
        <v>491988744895.63501</v>
      </c>
      <c r="AD6" s="220">
        <v>491761256406.16199</v>
      </c>
      <c r="AE6" s="220">
        <v>491455969900.45398</v>
      </c>
      <c r="AF6" s="220">
        <v>491083947862.02399</v>
      </c>
      <c r="AG6" s="220">
        <v>490654836778.42297</v>
      </c>
      <c r="AH6" s="220">
        <v>490177050822.74902</v>
      </c>
      <c r="AI6" s="220">
        <v>489657932033.06</v>
      </c>
      <c r="AJ6" s="220">
        <v>489103889694.79901</v>
      </c>
      <c r="AK6" s="220">
        <v>488520521436.80701</v>
      </c>
      <c r="AL6" s="220">
        <v>487912718326.74597</v>
      </c>
      <c r="AM6" s="220">
        <v>487284756018.44501</v>
      </c>
      <c r="AN6" s="220">
        <v>486640373774.91901</v>
      </c>
      <c r="AO6" s="220">
        <v>485982842975.02002</v>
      </c>
      <c r="AP6" s="220">
        <v>485315026512.67401</v>
      </c>
      <c r="AQ6" s="220">
        <v>484639430317.69299</v>
      </c>
      <c r="AR6" s="220">
        <v>483958248066.26501</v>
      </c>
      <c r="AS6" s="220">
        <v>483273400006.81897</v>
      </c>
      <c r="AT6" s="220">
        <v>482586566701.92499</v>
      </c>
      <c r="AU6" s="220">
        <v>481899218377.73199</v>
      </c>
      <c r="AV6" s="220">
        <v>481212640477.22998</v>
      </c>
      <c r="AW6" s="220">
        <v>480527955931.51599</v>
      </c>
      <c r="AX6" s="220">
        <v>479846144591.935</v>
      </c>
    </row>
    <row r="7" spans="1:50" s="219" customFormat="1" x14ac:dyDescent="0.2">
      <c r="A7" s="216" t="s">
        <v>378</v>
      </c>
      <c r="B7" s="221">
        <v>196285138752.36731</v>
      </c>
      <c r="C7" s="221">
        <v>204868487296.65942</v>
      </c>
      <c r="D7" s="221">
        <v>221821084770.54205</v>
      </c>
      <c r="E7" s="221">
        <v>231257969752.15057</v>
      </c>
      <c r="F7" s="221">
        <v>240104098472.76373</v>
      </c>
      <c r="G7" s="221">
        <v>215249241366.19727</v>
      </c>
      <c r="H7" s="221">
        <v>207121831870.84943</v>
      </c>
      <c r="I7" s="221">
        <v>198604280612.07681</v>
      </c>
      <c r="J7" s="221">
        <v>176415674491.79019</v>
      </c>
      <c r="K7" s="221">
        <v>192550508951.88449</v>
      </c>
      <c r="L7" s="221">
        <v>190154589050.14117</v>
      </c>
      <c r="M7" s="221">
        <v>187539236261.47266</v>
      </c>
      <c r="N7" s="221">
        <v>184751219116.6741</v>
      </c>
      <c r="O7" s="221">
        <v>181832645027.7225</v>
      </c>
      <c r="P7" s="221">
        <v>178820570344.32605</v>
      </c>
      <c r="Q7" s="221">
        <v>175746996138.41476</v>
      </c>
      <c r="R7" s="221">
        <v>172639112945.4697</v>
      </c>
      <c r="S7" s="221">
        <v>169519690687.88239</v>
      </c>
      <c r="T7" s="221">
        <v>166407539374.77863</v>
      </c>
      <c r="U7" s="221">
        <v>163317990028.61536</v>
      </c>
      <c r="V7" s="221">
        <v>160263363489.22522</v>
      </c>
      <c r="W7" s="221">
        <v>157253407968.09601</v>
      </c>
      <c r="X7" s="221">
        <v>154295695426.48697</v>
      </c>
      <c r="Y7" s="221">
        <v>151395972984.37225</v>
      </c>
      <c r="Z7" s="221">
        <v>148558469459.83093</v>
      </c>
      <c r="AA7" s="221">
        <v>145786159452.70502</v>
      </c>
      <c r="AB7" s="221">
        <v>143080988625.43536</v>
      </c>
      <c r="AC7" s="221">
        <v>140444064366.41382</v>
      </c>
      <c r="AD7" s="221">
        <v>137875816108.00906</v>
      </c>
      <c r="AE7" s="221">
        <v>135376129392.629</v>
      </c>
      <c r="AF7" s="221">
        <v>132944457456.60294</v>
      </c>
      <c r="AG7" s="221">
        <v>130579913711.79318</v>
      </c>
      <c r="AH7" s="221">
        <v>128281348098.00595</v>
      </c>
      <c r="AI7" s="221">
        <v>126047409884.96204</v>
      </c>
      <c r="AJ7" s="221">
        <v>123876599136.92737</v>
      </c>
      <c r="AK7" s="221">
        <v>121767308723.94527</v>
      </c>
      <c r="AL7" s="221">
        <v>119717858473.2565</v>
      </c>
      <c r="AM7" s="221">
        <v>117726522802.20926</v>
      </c>
      <c r="AN7" s="221">
        <v>115791552957.16978</v>
      </c>
      <c r="AO7" s="221">
        <v>113911194798.20969</v>
      </c>
      <c r="AP7" s="221">
        <v>112083702912.9863</v>
      </c>
      <c r="AQ7" s="221">
        <v>110307351711.52023</v>
      </c>
      <c r="AR7" s="221">
        <v>108580444043.07799</v>
      </c>
      <c r="AS7" s="221">
        <v>106901317783.97386</v>
      </c>
      <c r="AT7" s="221">
        <v>105268350767.99417</v>
      </c>
      <c r="AU7" s="221">
        <v>103679964366.96783</v>
      </c>
      <c r="AV7" s="221">
        <v>102134625975.62234</v>
      </c>
      <c r="AW7" s="221">
        <v>100630850610.54025</v>
      </c>
      <c r="AX7" s="221">
        <v>99167201796.263687</v>
      </c>
    </row>
    <row r="8" spans="1:50" s="219" customFormat="1" x14ac:dyDescent="0.2">
      <c r="A8" s="216" t="s">
        <v>379</v>
      </c>
      <c r="B8" s="220">
        <v>59153483951.629166</v>
      </c>
      <c r="C8" s="220">
        <v>63627464194.859138</v>
      </c>
      <c r="D8" s="220">
        <v>69595931610.404953</v>
      </c>
      <c r="E8" s="220">
        <v>73897652856.778809</v>
      </c>
      <c r="F8" s="220">
        <v>77298708637.522186</v>
      </c>
      <c r="G8" s="220">
        <v>73322439227.454498</v>
      </c>
      <c r="H8" s="220">
        <v>68507175522.82988</v>
      </c>
      <c r="I8" s="220">
        <v>72724990862.842545</v>
      </c>
      <c r="J8" s="220">
        <v>67232207384.917061</v>
      </c>
      <c r="K8" s="220">
        <v>78201547503.814804</v>
      </c>
      <c r="L8" s="220">
        <v>77530363321.279404</v>
      </c>
      <c r="M8" s="220">
        <v>76761755609.774399</v>
      </c>
      <c r="N8" s="220">
        <v>75913896368.679901</v>
      </c>
      <c r="O8" s="220">
        <v>75003331946.266403</v>
      </c>
      <c r="P8" s="220">
        <v>74044784575.391495</v>
      </c>
      <c r="Q8" s="220">
        <v>73051110526.758301</v>
      </c>
      <c r="R8" s="220">
        <v>72033362098.813904</v>
      </c>
      <c r="S8" s="220">
        <v>71000912746.3396</v>
      </c>
      <c r="T8" s="220">
        <v>69961615679.295197</v>
      </c>
      <c r="U8" s="220">
        <v>68921975385.943298</v>
      </c>
      <c r="V8" s="220">
        <v>67887318601.891701</v>
      </c>
      <c r="W8" s="220">
        <v>66861956457.727997</v>
      </c>
      <c r="X8" s="220">
        <v>65849333221.632202</v>
      </c>
      <c r="Y8" s="220">
        <v>64852159554.605797</v>
      </c>
      <c r="Z8" s="220">
        <v>63872529821.4067</v>
      </c>
      <c r="AA8" s="220">
        <v>62912024000.202797</v>
      </c>
      <c r="AB8" s="220">
        <v>61971795301.302597</v>
      </c>
      <c r="AC8" s="220">
        <v>61052644883.160698</v>
      </c>
      <c r="AD8" s="220">
        <v>60155085144.891602</v>
      </c>
      <c r="AE8" s="220">
        <v>59279393050.496498</v>
      </c>
      <c r="AF8" s="220">
        <v>58425654849.7854</v>
      </c>
      <c r="AG8" s="220">
        <v>57593803436.901199</v>
      </c>
      <c r="AH8" s="220">
        <v>56783649450.188698</v>
      </c>
      <c r="AI8" s="220">
        <v>55994907079.747398</v>
      </c>
      <c r="AJ8" s="220">
        <v>55227215418.733704</v>
      </c>
      <c r="AK8" s="220">
        <v>54480156075.322899</v>
      </c>
      <c r="AL8" s="220">
        <v>53753267655.790199</v>
      </c>
      <c r="AM8" s="220">
        <v>53046057635.744301</v>
      </c>
      <c r="AN8" s="220">
        <v>52358012055.542801</v>
      </c>
      <c r="AO8" s="220">
        <v>51688603406.385002</v>
      </c>
      <c r="AP8" s="220">
        <v>51037297014.310501</v>
      </c>
      <c r="AQ8" s="220">
        <v>50403556179.095299</v>
      </c>
      <c r="AR8" s="220">
        <v>49786846282.655197</v>
      </c>
      <c r="AS8" s="220">
        <v>49186638045.921799</v>
      </c>
      <c r="AT8" s="220">
        <v>48602410083.259499</v>
      </c>
      <c r="AU8" s="220">
        <v>48033650878.475502</v>
      </c>
      <c r="AV8" s="220">
        <v>47479860285.5662</v>
      </c>
      <c r="AW8" s="220">
        <v>46940550639.892403</v>
      </c>
      <c r="AX8" s="220">
        <v>46415247550.936699</v>
      </c>
    </row>
    <row r="9" spans="1:50" s="219" customFormat="1" x14ac:dyDescent="0.2">
      <c r="A9" s="216" t="s">
        <v>380</v>
      </c>
      <c r="B9" s="220">
        <v>93042199238.974716</v>
      </c>
      <c r="C9" s="220">
        <v>103649125807.75108</v>
      </c>
      <c r="D9" s="220">
        <v>112171321194.0842</v>
      </c>
      <c r="E9" s="220">
        <v>117871967982.53156</v>
      </c>
      <c r="F9" s="220">
        <v>125908594565.17735</v>
      </c>
      <c r="G9" s="220">
        <v>124131789748.46716</v>
      </c>
      <c r="H9" s="220">
        <v>131789039146.96072</v>
      </c>
      <c r="I9" s="220">
        <v>136593382049.64249</v>
      </c>
      <c r="J9" s="220">
        <v>132680025732.88281</v>
      </c>
      <c r="K9" s="220">
        <v>155199889542.785</v>
      </c>
      <c r="L9" s="220">
        <v>158001147761.789</v>
      </c>
      <c r="M9" s="220">
        <v>160495360519.91599</v>
      </c>
      <c r="N9" s="220">
        <v>162707332853.64801</v>
      </c>
      <c r="O9" s="220">
        <v>164662304584.505</v>
      </c>
      <c r="P9" s="220">
        <v>166385007481.33401</v>
      </c>
      <c r="Q9" s="220">
        <v>167899032698.21201</v>
      </c>
      <c r="R9" s="220">
        <v>169226441618.418</v>
      </c>
      <c r="S9" s="220">
        <v>170387559169.31799</v>
      </c>
      <c r="T9" s="220">
        <v>171400898262.151</v>
      </c>
      <c r="U9" s="220">
        <v>172283174362.224</v>
      </c>
      <c r="V9" s="220">
        <v>173049378782.95401</v>
      </c>
      <c r="W9" s="220">
        <v>173712887462.71701</v>
      </c>
      <c r="X9" s="220">
        <v>174285588568.01199</v>
      </c>
      <c r="Y9" s="220">
        <v>174778017370.81201</v>
      </c>
      <c r="Z9" s="220">
        <v>175199490683.465</v>
      </c>
      <c r="AA9" s="220">
        <v>175558235941.17899</v>
      </c>
      <c r="AB9" s="220">
        <v>175861512025.63</v>
      </c>
      <c r="AC9" s="220">
        <v>176115720318.245</v>
      </c>
      <c r="AD9" s="220">
        <v>176326505415.966</v>
      </c>
      <c r="AE9" s="220">
        <v>176498845559.82999</v>
      </c>
      <c r="AF9" s="220">
        <v>176637133211.707</v>
      </c>
      <c r="AG9" s="220">
        <v>176745246437.43201</v>
      </c>
      <c r="AH9" s="220">
        <v>176826611866.66</v>
      </c>
      <c r="AI9" s="220">
        <v>176884260038.37201</v>
      </c>
      <c r="AJ9" s="220">
        <v>176920873932.181</v>
      </c>
      <c r="AK9" s="220">
        <v>176938831447.867</v>
      </c>
      <c r="AL9" s="220">
        <v>176940242541.556</v>
      </c>
      <c r="AM9" s="220">
        <v>176926981665.05899</v>
      </c>
      <c r="AN9" s="220">
        <v>176900716090.771</v>
      </c>
      <c r="AO9" s="220">
        <v>176862930641.56201</v>
      </c>
      <c r="AP9" s="220">
        <v>176814949285.53</v>
      </c>
      <c r="AQ9" s="220">
        <v>176757954000.452</v>
      </c>
      <c r="AR9" s="220">
        <v>176693001262.66</v>
      </c>
      <c r="AS9" s="220">
        <v>176621036470.194</v>
      </c>
      <c r="AT9" s="220">
        <v>176542906570.12601</v>
      </c>
      <c r="AU9" s="220">
        <v>176459371124.70599</v>
      </c>
      <c r="AV9" s="220">
        <v>176371112020.05099</v>
      </c>
      <c r="AW9" s="220">
        <v>176278741993.99701</v>
      </c>
      <c r="AX9" s="220">
        <v>176182812136.26001</v>
      </c>
    </row>
    <row r="10" spans="1:50" s="219" customFormat="1" x14ac:dyDescent="0.2">
      <c r="A10" s="216" t="s">
        <v>381</v>
      </c>
      <c r="B10" s="220">
        <v>96041860575.850647</v>
      </c>
      <c r="C10" s="220">
        <v>102943990943.56268</v>
      </c>
      <c r="D10" s="220">
        <v>98192065385.07988</v>
      </c>
      <c r="E10" s="220">
        <v>98188072901.063202</v>
      </c>
      <c r="F10" s="220">
        <v>111765456129.6956</v>
      </c>
      <c r="G10" s="220">
        <v>142404759536.39832</v>
      </c>
      <c r="H10" s="220">
        <v>161542048643.9325</v>
      </c>
      <c r="I10" s="220">
        <v>156934752533.50461</v>
      </c>
      <c r="J10" s="220">
        <v>144883285453.64996</v>
      </c>
      <c r="K10" s="220">
        <v>185311644345.927</v>
      </c>
      <c r="L10" s="220">
        <v>193390265869.811</v>
      </c>
      <c r="M10" s="220">
        <v>200972051717.755</v>
      </c>
      <c r="N10" s="220">
        <v>208073724231.47</v>
      </c>
      <c r="O10" s="220">
        <v>214716717921.177</v>
      </c>
      <c r="P10" s="220">
        <v>220925424972.742</v>
      </c>
      <c r="Q10" s="220">
        <v>226725810600.10901</v>
      </c>
      <c r="R10" s="220">
        <v>232144361783.793</v>
      </c>
      <c r="S10" s="220">
        <v>237207319354.125</v>
      </c>
      <c r="T10" s="220">
        <v>241940140740.33099</v>
      </c>
      <c r="U10" s="220">
        <v>246367144186.65799</v>
      </c>
      <c r="V10" s="220">
        <v>250511291601.814</v>
      </c>
      <c r="W10" s="220">
        <v>254394074464.76401</v>
      </c>
      <c r="X10" s="220">
        <v>258035474240.62299</v>
      </c>
      <c r="Y10" s="220">
        <v>261453975015.63699</v>
      </c>
      <c r="Z10" s="220">
        <v>264666611338.19</v>
      </c>
      <c r="AA10" s="220">
        <v>267689038545.50299</v>
      </c>
      <c r="AB10" s="220">
        <v>270535616253.19601</v>
      </c>
      <c r="AC10" s="220">
        <v>273219498316.48801</v>
      </c>
      <c r="AD10" s="220">
        <v>275752724574.03601</v>
      </c>
      <c r="AE10" s="220">
        <v>278146311184.40997</v>
      </c>
      <c r="AF10" s="220">
        <v>280410337471.14001</v>
      </c>
      <c r="AG10" s="220">
        <v>282554027995.513</v>
      </c>
      <c r="AH10" s="220">
        <v>284585829150.42902</v>
      </c>
      <c r="AI10" s="220">
        <v>286513479971.211</v>
      </c>
      <c r="AJ10" s="220">
        <v>288344077134.74799</v>
      </c>
      <c r="AK10" s="220">
        <v>290084134301.07898</v>
      </c>
      <c r="AL10" s="220">
        <v>291739636067.01801</v>
      </c>
      <c r="AM10" s="220">
        <v>293316086869.08301</v>
      </c>
      <c r="AN10" s="220">
        <v>294818555206.98102</v>
      </c>
      <c r="AO10" s="220">
        <v>296251713569.78101</v>
      </c>
      <c r="AP10" s="220">
        <v>297619874442.27502</v>
      </c>
      <c r="AQ10" s="220">
        <v>298927022754.29498</v>
      </c>
      <c r="AR10" s="220">
        <v>300176845115.18103</v>
      </c>
      <c r="AS10" s="220">
        <v>301372756151.29303</v>
      </c>
      <c r="AT10" s="220">
        <v>302517922239.23102</v>
      </c>
      <c r="AU10" s="220">
        <v>303615282901.65698</v>
      </c>
      <c r="AV10" s="220">
        <v>304667570107.81799</v>
      </c>
      <c r="AW10" s="220">
        <v>305677325697.26099</v>
      </c>
      <c r="AX10" s="220">
        <v>306646917123.17102</v>
      </c>
    </row>
    <row r="11" spans="1:50" s="219" customFormat="1" x14ac:dyDescent="0.2">
      <c r="A11" s="216" t="s">
        <v>382</v>
      </c>
      <c r="B11" s="221">
        <v>190335758529.58347</v>
      </c>
      <c r="C11" s="221">
        <v>204059036288.17233</v>
      </c>
      <c r="D11" s="221">
        <v>221010015436.40894</v>
      </c>
      <c r="E11" s="221">
        <v>238827070628.33014</v>
      </c>
      <c r="F11" s="221">
        <v>262321490526.25494</v>
      </c>
      <c r="G11" s="221">
        <v>261484839062.56729</v>
      </c>
      <c r="H11" s="221">
        <v>277099199816.18311</v>
      </c>
      <c r="I11" s="221">
        <v>280988437269.54309</v>
      </c>
      <c r="J11" s="221">
        <v>275559694233.65594</v>
      </c>
      <c r="K11" s="221">
        <v>328130849115.45966</v>
      </c>
      <c r="L11" s="221">
        <v>335861948972.42139</v>
      </c>
      <c r="M11" s="221">
        <v>342894130057.09308</v>
      </c>
      <c r="N11" s="221">
        <v>349274909733.84467</v>
      </c>
      <c r="O11" s="221">
        <v>355054326534.26294</v>
      </c>
      <c r="P11" s="221">
        <v>360282706563.87286</v>
      </c>
      <c r="Q11" s="221">
        <v>365009085667.50342</v>
      </c>
      <c r="R11" s="221">
        <v>369280162549.26276</v>
      </c>
      <c r="S11" s="221">
        <v>373139662693.90839</v>
      </c>
      <c r="T11" s="221">
        <v>376628007828.16498</v>
      </c>
      <c r="U11" s="221">
        <v>379782204153.83759</v>
      </c>
      <c r="V11" s="221">
        <v>382635880913.78271</v>
      </c>
      <c r="W11" s="221">
        <v>385219427163.27338</v>
      </c>
      <c r="X11" s="221">
        <v>387560188223.06586</v>
      </c>
      <c r="Y11" s="221">
        <v>389682694143.68274</v>
      </c>
      <c r="Z11" s="221">
        <v>391608900886.3114</v>
      </c>
      <c r="AA11" s="221">
        <v>393358431219.58429</v>
      </c>
      <c r="AB11" s="221">
        <v>394948806951.26697</v>
      </c>
      <c r="AC11" s="221">
        <v>396395667432.46008</v>
      </c>
      <c r="AD11" s="221">
        <v>397712971602.41498</v>
      </c>
      <c r="AE11" s="221">
        <v>398913182438.74359</v>
      </c>
      <c r="AF11" s="221">
        <v>400007433738.64838</v>
      </c>
      <c r="AG11" s="221">
        <v>401005679833.15656</v>
      </c>
      <c r="AH11" s="221">
        <v>401916829241.75751</v>
      </c>
      <c r="AI11" s="221">
        <v>402748863492.49146</v>
      </c>
      <c r="AJ11" s="221">
        <v>403508942423.17474</v>
      </c>
      <c r="AK11" s="221">
        <v>404203497286.95374</v>
      </c>
      <c r="AL11" s="221">
        <v>404838312939.65509</v>
      </c>
      <c r="AM11" s="221">
        <v>405418600309.86932</v>
      </c>
      <c r="AN11" s="221">
        <v>405949060259.19556</v>
      </c>
      <c r="AO11" s="221">
        <v>406433939839.86456</v>
      </c>
      <c r="AP11" s="221">
        <v>406877081856.63422</v>
      </c>
      <c r="AQ11" s="221">
        <v>407281968542.5639</v>
      </c>
      <c r="AR11" s="221">
        <v>407651760067.73749</v>
      </c>
      <c r="AS11" s="221">
        <v>407989328516.11017</v>
      </c>
      <c r="AT11" s="221">
        <v>408297287889.70374</v>
      </c>
      <c r="AU11" s="221">
        <v>408578020631.35687</v>
      </c>
      <c r="AV11" s="221">
        <v>408833701096.0882</v>
      </c>
      <c r="AW11" s="221">
        <v>409066316347.63989</v>
      </c>
      <c r="AX11" s="221">
        <v>409277684608.96057</v>
      </c>
    </row>
    <row r="12" spans="1:50" s="219" customFormat="1" x14ac:dyDescent="0.2">
      <c r="A12" s="216" t="s">
        <v>383</v>
      </c>
      <c r="B12" s="221">
        <v>83087584392.255249</v>
      </c>
      <c r="C12" s="221">
        <v>89078229595.83577</v>
      </c>
      <c r="D12" s="221">
        <v>96477868641.021088</v>
      </c>
      <c r="E12" s="221">
        <v>104255577298.16827</v>
      </c>
      <c r="F12" s="221">
        <v>114511635387.81253</v>
      </c>
      <c r="G12" s="221">
        <v>114146410536.56503</v>
      </c>
      <c r="H12" s="221">
        <v>120962573336.81744</v>
      </c>
      <c r="I12" s="221">
        <v>122660348613.64406</v>
      </c>
      <c r="J12" s="221">
        <v>120290530411.20662</v>
      </c>
      <c r="K12" s="221">
        <v>143239503854.68744</v>
      </c>
      <c r="L12" s="221">
        <v>146614373699.28586</v>
      </c>
      <c r="M12" s="221">
        <v>149684143372.87805</v>
      </c>
      <c r="N12" s="221">
        <v>152469555709.35226</v>
      </c>
      <c r="O12" s="221">
        <v>154992454111.90408</v>
      </c>
      <c r="P12" s="221">
        <v>157274807518.85718</v>
      </c>
      <c r="Q12" s="221">
        <v>159338021628.89349</v>
      </c>
      <c r="R12" s="221">
        <v>161202481904.77921</v>
      </c>
      <c r="S12" s="221">
        <v>162887275904.9057</v>
      </c>
      <c r="T12" s="221">
        <v>164410048992.68997</v>
      </c>
      <c r="U12" s="221">
        <v>165786955546.79041</v>
      </c>
      <c r="V12" s="221">
        <v>167032675796.37402</v>
      </c>
      <c r="W12" s="221">
        <v>168160475526.14728</v>
      </c>
      <c r="X12" s="221">
        <v>169182291834.33923</v>
      </c>
      <c r="Y12" s="221">
        <v>170108832864.59396</v>
      </c>
      <c r="Z12" s="221">
        <v>170949683089.0683</v>
      </c>
      <c r="AA12" s="221">
        <v>171713408467.50275</v>
      </c>
      <c r="AB12" s="221">
        <v>172407657823.70581</v>
      </c>
      <c r="AC12" s="221">
        <v>173039258229.55527</v>
      </c>
      <c r="AD12" s="221">
        <v>173614303203.95709</v>
      </c>
      <c r="AE12" s="221">
        <v>174138233231.20129</v>
      </c>
      <c r="AF12" s="221">
        <v>174615908566.24896</v>
      </c>
      <c r="AG12" s="221">
        <v>175051674589.73532</v>
      </c>
      <c r="AH12" s="221">
        <v>175449420152.45004</v>
      </c>
      <c r="AI12" s="221">
        <v>175812629444.06802</v>
      </c>
      <c r="AJ12" s="221">
        <v>176144427960.46771</v>
      </c>
      <c r="AK12" s="221">
        <v>176447623147.25296</v>
      </c>
      <c r="AL12" s="221">
        <v>176724740277.13351</v>
      </c>
      <c r="AM12" s="221">
        <v>176978054085.41055</v>
      </c>
      <c r="AN12" s="221">
        <v>177209616646.99567</v>
      </c>
      <c r="AO12" s="221">
        <v>177421281934.64392</v>
      </c>
      <c r="AP12" s="221">
        <v>177614727454.29065</v>
      </c>
      <c r="AQ12" s="221">
        <v>177791473310.90933</v>
      </c>
      <c r="AR12" s="221">
        <v>177952899018.78876</v>
      </c>
      <c r="AS12" s="221">
        <v>178100258333.50189</v>
      </c>
      <c r="AT12" s="221">
        <v>178234692349.68738</v>
      </c>
      <c r="AU12" s="221">
        <v>178357241079.06946</v>
      </c>
      <c r="AV12" s="221">
        <v>178468853696.45114</v>
      </c>
      <c r="AW12" s="221">
        <v>178570397618.06387</v>
      </c>
      <c r="AX12" s="221">
        <v>178662666555.78738</v>
      </c>
    </row>
    <row r="13" spans="1:50" s="219" customFormat="1" x14ac:dyDescent="0.2">
      <c r="A13" s="216" t="s">
        <v>384</v>
      </c>
      <c r="B13" s="220">
        <v>154773786115.2836</v>
      </c>
      <c r="C13" s="220">
        <v>167679982737.54764</v>
      </c>
      <c r="D13" s="220">
        <v>178097961334.64673</v>
      </c>
      <c r="E13" s="220">
        <v>180300466932.73621</v>
      </c>
      <c r="F13" s="220">
        <v>192450742478.68555</v>
      </c>
      <c r="G13" s="220">
        <v>214965880963.09534</v>
      </c>
      <c r="H13" s="220">
        <v>219776856951.37094</v>
      </c>
      <c r="I13" s="220">
        <v>250966725724.93549</v>
      </c>
      <c r="J13" s="220">
        <v>238422820986.67096</v>
      </c>
      <c r="K13" s="220">
        <v>281664320427.435</v>
      </c>
      <c r="L13" s="220">
        <v>291050989209.646</v>
      </c>
      <c r="M13" s="220">
        <v>299762056776.82898</v>
      </c>
      <c r="N13" s="220">
        <v>307830819395.35797</v>
      </c>
      <c r="O13" s="220">
        <v>315295173618.68201</v>
      </c>
      <c r="P13" s="220">
        <v>322195333703.492</v>
      </c>
      <c r="Q13" s="220">
        <v>328572111556.93701</v>
      </c>
      <c r="R13" s="220">
        <v>334465677290.35303</v>
      </c>
      <c r="S13" s="220">
        <v>339914710439.42999</v>
      </c>
      <c r="T13" s="220">
        <v>344955856509.02698</v>
      </c>
      <c r="U13" s="220">
        <v>349623414216.03802</v>
      </c>
      <c r="V13" s="220">
        <v>353949191584.14203</v>
      </c>
      <c r="W13" s="220">
        <v>357962481597.44202</v>
      </c>
      <c r="X13" s="220">
        <v>361690119314.302</v>
      </c>
      <c r="Y13" s="220">
        <v>365156591752.18402</v>
      </c>
      <c r="Z13" s="220">
        <v>368384179449.961</v>
      </c>
      <c r="AA13" s="220">
        <v>371393114563.52301</v>
      </c>
      <c r="AB13" s="220">
        <v>374201744900.35498</v>
      </c>
      <c r="AC13" s="220">
        <v>376826696708.48401</v>
      </c>
      <c r="AD13" s="220">
        <v>379283031543.96002</v>
      </c>
      <c r="AE13" s="220">
        <v>381584394354.03302</v>
      </c>
      <c r="AF13" s="220">
        <v>383743151199.40997</v>
      </c>
      <c r="AG13" s="220">
        <v>385770515931.53998</v>
      </c>
      <c r="AH13" s="220">
        <v>387676665744.65399</v>
      </c>
      <c r="AI13" s="220">
        <v>389470845916.22198</v>
      </c>
      <c r="AJ13" s="220">
        <v>391161464293.66699</v>
      </c>
      <c r="AK13" s="220">
        <v>392756176223.53601</v>
      </c>
      <c r="AL13" s="220">
        <v>394261960685.09302</v>
      </c>
      <c r="AM13" s="220">
        <v>395685188406.52002</v>
      </c>
      <c r="AN13" s="220">
        <v>397031682726.04303</v>
      </c>
      <c r="AO13" s="220">
        <v>398306773924.31897</v>
      </c>
      <c r="AP13" s="220">
        <v>399515347706.67499</v>
      </c>
      <c r="AQ13" s="220">
        <v>400661888460.31799</v>
      </c>
      <c r="AR13" s="220">
        <v>401750517856.26703</v>
      </c>
      <c r="AS13" s="220">
        <v>402785029311.14099</v>
      </c>
      <c r="AT13" s="220">
        <v>403768918771.57703</v>
      </c>
      <c r="AU13" s="220">
        <v>404705412235.15503</v>
      </c>
      <c r="AV13" s="220">
        <v>405597490376.46399</v>
      </c>
      <c r="AW13" s="220">
        <v>406447910605.79199</v>
      </c>
      <c r="AX13" s="220">
        <v>407259226850.67902</v>
      </c>
    </row>
    <row r="14" spans="1:50" s="219" customFormat="1" x14ac:dyDescent="0.2">
      <c r="A14" s="216" t="s">
        <v>385</v>
      </c>
      <c r="B14" s="220">
        <v>104434216288.77426</v>
      </c>
      <c r="C14" s="220">
        <v>117177710318.56494</v>
      </c>
      <c r="D14" s="220">
        <v>121222154928.27396</v>
      </c>
      <c r="E14" s="220">
        <v>125117873658.76382</v>
      </c>
      <c r="F14" s="220">
        <v>126145648596.41707</v>
      </c>
      <c r="G14" s="220">
        <v>131120862965.41183</v>
      </c>
      <c r="H14" s="220">
        <v>134418046515.35785</v>
      </c>
      <c r="I14" s="220">
        <v>145714885836.78726</v>
      </c>
      <c r="J14" s="220">
        <v>164745108176.0994</v>
      </c>
      <c r="K14" s="220">
        <v>173420790803.26001</v>
      </c>
      <c r="L14" s="220">
        <v>177581864693.07401</v>
      </c>
      <c r="M14" s="220">
        <v>181371486387.54001</v>
      </c>
      <c r="N14" s="220">
        <v>184814564758.04901</v>
      </c>
      <c r="O14" s="220">
        <v>187937407662.427</v>
      </c>
      <c r="P14" s="220">
        <v>190766531491.49399</v>
      </c>
      <c r="Q14" s="220">
        <v>193327817281.35599</v>
      </c>
      <c r="R14" s="220">
        <v>195645948119.36801</v>
      </c>
      <c r="S14" s="220">
        <v>197744064701.871</v>
      </c>
      <c r="T14" s="220">
        <v>199643583548.806</v>
      </c>
      <c r="U14" s="220">
        <v>201364132013.19101</v>
      </c>
      <c r="V14" s="220">
        <v>202923563830.23599</v>
      </c>
      <c r="W14" s="220">
        <v>204338027531.884</v>
      </c>
      <c r="X14" s="220">
        <v>205622067229.25601</v>
      </c>
      <c r="Y14" s="220">
        <v>206788741004.04501</v>
      </c>
      <c r="Z14" s="220">
        <v>207849746587.715</v>
      </c>
      <c r="AA14" s="220">
        <v>208815547348.61301</v>
      </c>
      <c r="AB14" s="220">
        <v>209695494064.81201</v>
      </c>
      <c r="AC14" s="220">
        <v>210497939729.53299</v>
      </c>
      <c r="AD14" s="220">
        <v>211230345881.73499</v>
      </c>
      <c r="AE14" s="220">
        <v>211899379810.284</v>
      </c>
      <c r="AF14" s="220">
        <v>212511002551.095</v>
      </c>
      <c r="AG14" s="220">
        <v>213070547962.64401</v>
      </c>
      <c r="AH14" s="220">
        <v>213582793386.42999</v>
      </c>
      <c r="AI14" s="220">
        <v>214052022519.69299</v>
      </c>
      <c r="AJ14" s="220">
        <v>214482081180.16901</v>
      </c>
      <c r="AK14" s="220">
        <v>214876426650.15601</v>
      </c>
      <c r="AL14" s="220">
        <v>215238171265.94501</v>
      </c>
      <c r="AM14" s="220">
        <v>215570120880.39801</v>
      </c>
      <c r="AN14" s="220">
        <v>215874808778.82901</v>
      </c>
      <c r="AO14" s="220">
        <v>216154525576.77499</v>
      </c>
      <c r="AP14" s="220">
        <v>216411345576.13699</v>
      </c>
      <c r="AQ14" s="220">
        <v>216647150005.79599</v>
      </c>
      <c r="AR14" s="220">
        <v>216863647525.33701</v>
      </c>
      <c r="AS14" s="220">
        <v>217062392326.81299</v>
      </c>
      <c r="AT14" s="220">
        <v>217244800129.634</v>
      </c>
      <c r="AU14" s="220">
        <v>217412162327.927</v>
      </c>
      <c r="AV14" s="220">
        <v>217565658517.72601</v>
      </c>
      <c r="AW14" s="220">
        <v>217706367603.03799</v>
      </c>
      <c r="AX14" s="220">
        <v>217835277654.82001</v>
      </c>
    </row>
    <row r="15" spans="1:50" s="219" customFormat="1" x14ac:dyDescent="0.2">
      <c r="A15" s="216" t="s">
        <v>386</v>
      </c>
      <c r="B15" s="221">
        <v>154574256340.40408</v>
      </c>
      <c r="C15" s="221">
        <v>169047805432.09943</v>
      </c>
      <c r="D15" s="221">
        <v>167933460348.62833</v>
      </c>
      <c r="E15" s="221">
        <v>160014205313.01431</v>
      </c>
      <c r="F15" s="221">
        <v>127646055790.32965</v>
      </c>
      <c r="G15" s="221">
        <v>177487696701.84012</v>
      </c>
      <c r="H15" s="221">
        <v>210067257101.16821</v>
      </c>
      <c r="I15" s="221">
        <v>207614704722.03897</v>
      </c>
      <c r="J15" s="221">
        <v>205760272808.01593</v>
      </c>
      <c r="K15" s="221">
        <v>232066869903.31323</v>
      </c>
      <c r="L15" s="221">
        <v>237651766152.29654</v>
      </c>
      <c r="M15" s="221">
        <v>242739137060.75647</v>
      </c>
      <c r="N15" s="221">
        <v>247362269594.9296</v>
      </c>
      <c r="O15" s="221">
        <v>251556337565.08481</v>
      </c>
      <c r="P15" s="221">
        <v>255356806380.81152</v>
      </c>
      <c r="Q15" s="221">
        <v>258798301568.66431</v>
      </c>
      <c r="R15" s="221">
        <v>261913853859.68198</v>
      </c>
      <c r="S15" s="221">
        <v>264734436431.98227</v>
      </c>
      <c r="T15" s="221">
        <v>267288720077.06873</v>
      </c>
      <c r="U15" s="221">
        <v>269602984917.75742</v>
      </c>
      <c r="V15" s="221">
        <v>271701140143.13202</v>
      </c>
      <c r="W15" s="221">
        <v>273604814700.18954</v>
      </c>
      <c r="X15" s="221">
        <v>275333491482.48322</v>
      </c>
      <c r="Y15" s="221">
        <v>276904665235.74689</v>
      </c>
      <c r="Z15" s="221">
        <v>278334010341.68976</v>
      </c>
      <c r="AA15" s="221">
        <v>279635549115.47491</v>
      </c>
      <c r="AB15" s="221">
        <v>280821814544.80273</v>
      </c>
      <c r="AC15" s="221">
        <v>281904003769.24658</v>
      </c>
      <c r="AD15" s="221">
        <v>282892120268.51239</v>
      </c>
      <c r="AE15" s="221">
        <v>283795103876.27252</v>
      </c>
      <c r="AF15" s="221">
        <v>284620948502.52716</v>
      </c>
      <c r="AG15" s="221">
        <v>285376807939.12463</v>
      </c>
      <c r="AH15" s="221">
        <v>286069090420.61316</v>
      </c>
      <c r="AI15" s="221">
        <v>286703542775.40637</v>
      </c>
      <c r="AJ15" s="221">
        <v>287285325073.4436</v>
      </c>
      <c r="AK15" s="221">
        <v>287819076687.38324</v>
      </c>
      <c r="AL15" s="221">
        <v>288308974656.60675</v>
      </c>
      <c r="AM15" s="221">
        <v>288758785192.56348</v>
      </c>
      <c r="AN15" s="221">
        <v>289171909100.67102</v>
      </c>
      <c r="AO15" s="221">
        <v>289551421825.28967</v>
      </c>
      <c r="AP15" s="221">
        <v>289900108754.74866</v>
      </c>
      <c r="AQ15" s="221">
        <v>290220496356.22894</v>
      </c>
      <c r="AR15" s="221">
        <v>290514879646.88391</v>
      </c>
      <c r="AS15" s="221">
        <v>290785346449.19128</v>
      </c>
      <c r="AT15" s="221">
        <v>291033798825.35071</v>
      </c>
      <c r="AU15" s="221">
        <v>291261972037.67841</v>
      </c>
      <c r="AV15" s="221">
        <v>291471451339.28113</v>
      </c>
      <c r="AW15" s="221">
        <v>291663686861.37219</v>
      </c>
      <c r="AX15" s="221">
        <v>291840006830.18195</v>
      </c>
    </row>
    <row r="16" spans="1:50" s="219" customFormat="1" x14ac:dyDescent="0.2">
      <c r="A16" s="216" t="s">
        <v>387</v>
      </c>
      <c r="B16" s="221">
        <v>118261466108.37907</v>
      </c>
      <c r="C16" s="221">
        <v>129334869764.9754</v>
      </c>
      <c r="D16" s="221">
        <v>128482308113.10667</v>
      </c>
      <c r="E16" s="221">
        <v>122423455020.93704</v>
      </c>
      <c r="F16" s="221">
        <v>97659274306.794785</v>
      </c>
      <c r="G16" s="221">
        <v>135792050533.52972</v>
      </c>
      <c r="H16" s="221">
        <v>160717977199.52087</v>
      </c>
      <c r="I16" s="221">
        <v>158841581692.72519</v>
      </c>
      <c r="J16" s="221">
        <v>157422795394.52316</v>
      </c>
      <c r="K16" s="221">
        <v>177549411653.06174</v>
      </c>
      <c r="L16" s="221">
        <v>181822296634.72031</v>
      </c>
      <c r="M16" s="221">
        <v>185714535591.68256</v>
      </c>
      <c r="N16" s="221">
        <v>189251595671.72995</v>
      </c>
      <c r="O16" s="221">
        <v>192460387606.76254</v>
      </c>
      <c r="P16" s="221">
        <v>195368045225.09998</v>
      </c>
      <c r="Q16" s="221">
        <v>198001059778.46851</v>
      </c>
      <c r="R16" s="221">
        <v>200384702374.56592</v>
      </c>
      <c r="S16" s="221">
        <v>202542669931.24231</v>
      </c>
      <c r="T16" s="221">
        <v>204496897859.46442</v>
      </c>
      <c r="U16" s="221">
        <v>206267492520.5845</v>
      </c>
      <c r="V16" s="221">
        <v>207872746325.13336</v>
      </c>
      <c r="W16" s="221">
        <v>209329207119.06442</v>
      </c>
      <c r="X16" s="221">
        <v>210651780848.621</v>
      </c>
      <c r="Y16" s="221">
        <v>211853852370.56177</v>
      </c>
      <c r="Z16" s="221">
        <v>212947413819.96237</v>
      </c>
      <c r="AA16" s="221">
        <v>213943193371.02661</v>
      </c>
      <c r="AB16" s="221">
        <v>214850779745.28711</v>
      </c>
      <c r="AC16" s="221">
        <v>215678739635.37109</v>
      </c>
      <c r="AD16" s="221">
        <v>216434726490.2049</v>
      </c>
      <c r="AE16" s="221">
        <v>217125579985.82434</v>
      </c>
      <c r="AF16" s="221">
        <v>217757416092.24246</v>
      </c>
      <c r="AG16" s="221">
        <v>218335708022.99594</v>
      </c>
      <c r="AH16" s="221">
        <v>218865358581.63544</v>
      </c>
      <c r="AI16" s="221">
        <v>219350764543.98743</v>
      </c>
      <c r="AJ16" s="221">
        <v>219795873769.48657</v>
      </c>
      <c r="AK16" s="221">
        <v>220204235743.18552</v>
      </c>
      <c r="AL16" s="221">
        <v>220579046228.80936</v>
      </c>
      <c r="AM16" s="221">
        <v>220923186674.39621</v>
      </c>
      <c r="AN16" s="221">
        <v>221239258963.62415</v>
      </c>
      <c r="AO16" s="221">
        <v>221529616053.36713</v>
      </c>
      <c r="AP16" s="221">
        <v>221796388984.81726</v>
      </c>
      <c r="AQ16" s="221">
        <v>222041510704.11938</v>
      </c>
      <c r="AR16" s="221">
        <v>222266737079.93964</v>
      </c>
      <c r="AS16" s="221">
        <v>222473665460.71783</v>
      </c>
      <c r="AT16" s="221">
        <v>222663751073.66763</v>
      </c>
      <c r="AU16" s="221">
        <v>222838321530.97009</v>
      </c>
      <c r="AV16" s="221">
        <v>222998589675.96017</v>
      </c>
      <c r="AW16" s="221">
        <v>223145664973.09464</v>
      </c>
      <c r="AX16" s="221">
        <v>223280563619.92819</v>
      </c>
    </row>
    <row r="17" spans="1:50" s="219" customFormat="1" x14ac:dyDescent="0.2">
      <c r="A17" s="216" t="s">
        <v>388</v>
      </c>
      <c r="B17" s="220">
        <v>97479645068.217285</v>
      </c>
      <c r="C17" s="220">
        <v>107282735873.83881</v>
      </c>
      <c r="D17" s="220">
        <v>114899031889.21651</v>
      </c>
      <c r="E17" s="220">
        <v>119543264634.30122</v>
      </c>
      <c r="F17" s="220">
        <v>124597130518.17413</v>
      </c>
      <c r="G17" s="220">
        <v>121097905421.65044</v>
      </c>
      <c r="H17" s="220">
        <v>128245234629.6682</v>
      </c>
      <c r="I17" s="220">
        <v>142205591450.75217</v>
      </c>
      <c r="J17" s="220">
        <v>141610734598.80121</v>
      </c>
      <c r="K17" s="220">
        <v>159204896362.08099</v>
      </c>
      <c r="L17" s="220">
        <v>162396592026.20901</v>
      </c>
      <c r="M17" s="220">
        <v>165264567226.96799</v>
      </c>
      <c r="N17" s="220">
        <v>167833400446.91</v>
      </c>
      <c r="O17" s="220">
        <v>170128397974.89001</v>
      </c>
      <c r="P17" s="220">
        <v>172174584483.04401</v>
      </c>
      <c r="Q17" s="220">
        <v>173996011843.867</v>
      </c>
      <c r="R17" s="220">
        <v>175615320508.01001</v>
      </c>
      <c r="S17" s="220">
        <v>177053492461.827</v>
      </c>
      <c r="T17" s="220">
        <v>178329743673.65302</v>
      </c>
      <c r="U17" s="220">
        <v>179461513959.54401</v>
      </c>
      <c r="V17" s="220">
        <v>180464521693.039</v>
      </c>
      <c r="W17" s="220">
        <v>181352858992.12601</v>
      </c>
      <c r="X17" s="220">
        <v>182139109715.20801</v>
      </c>
      <c r="Y17" s="220">
        <v>182834477844.72299</v>
      </c>
      <c r="Z17" s="220">
        <v>183448917818.53</v>
      </c>
      <c r="AA17" s="220">
        <v>183991261311.435</v>
      </c>
      <c r="AB17" s="220">
        <v>184469337092.12799</v>
      </c>
      <c r="AC17" s="220">
        <v>184890082076.629</v>
      </c>
      <c r="AD17" s="220">
        <v>185259642726.80899</v>
      </c>
      <c r="AE17" s="220">
        <v>185583466627.19199</v>
      </c>
      <c r="AF17" s="220">
        <v>185866384511.621</v>
      </c>
      <c r="AG17" s="220">
        <v>186112683276.07001</v>
      </c>
      <c r="AH17" s="220">
        <v>186326170658.561</v>
      </c>
      <c r="AI17" s="220">
        <v>186510232330.58801</v>
      </c>
      <c r="AJ17" s="220">
        <v>186667882154.724</v>
      </c>
      <c r="AK17" s="220">
        <v>186801806339.70599</v>
      </c>
      <c r="AL17" s="220">
        <v>186914402180.94101</v>
      </c>
      <c r="AM17" s="220">
        <v>187007812020.44601</v>
      </c>
      <c r="AN17" s="220">
        <v>187083953001.83301</v>
      </c>
      <c r="AO17" s="220">
        <v>187144543137.20001</v>
      </c>
      <c r="AP17" s="220">
        <v>187191124146.13501</v>
      </c>
      <c r="AQ17" s="220">
        <v>187225081473.983</v>
      </c>
      <c r="AR17" s="220">
        <v>187247661847.81299</v>
      </c>
      <c r="AS17" s="220">
        <v>187259988684.43201</v>
      </c>
      <c r="AT17" s="220">
        <v>187263075625.302</v>
      </c>
      <c r="AU17" s="220">
        <v>187257838438.19299</v>
      </c>
      <c r="AV17" s="220">
        <v>187245105494.43201</v>
      </c>
      <c r="AW17" s="220">
        <v>187225627003.51199</v>
      </c>
      <c r="AX17" s="220">
        <v>187200083162.98599</v>
      </c>
    </row>
    <row r="18" spans="1:50" s="219" customFormat="1" x14ac:dyDescent="0.2">
      <c r="A18" s="216" t="s">
        <v>389</v>
      </c>
      <c r="B18" s="221">
        <v>217148652197.85205</v>
      </c>
      <c r="C18" s="221">
        <v>242452831509.03256</v>
      </c>
      <c r="D18" s="221">
        <v>262192325355.85428</v>
      </c>
      <c r="E18" s="221">
        <v>285064411576.25067</v>
      </c>
      <c r="F18" s="221">
        <v>320249531392.28363</v>
      </c>
      <c r="G18" s="221">
        <v>347923816304.47119</v>
      </c>
      <c r="H18" s="221">
        <v>402918102820.94281</v>
      </c>
      <c r="I18" s="221">
        <v>424884824644.23828</v>
      </c>
      <c r="J18" s="221">
        <v>448346482926.73077</v>
      </c>
      <c r="K18" s="221">
        <v>525382532685.51898</v>
      </c>
      <c r="L18" s="221">
        <v>552709462827.30505</v>
      </c>
      <c r="M18" s="221">
        <v>578506133346.20007</v>
      </c>
      <c r="N18" s="221">
        <v>602807905742.85522</v>
      </c>
      <c r="O18" s="221">
        <v>625667418795.91443</v>
      </c>
      <c r="P18" s="221">
        <v>647149026909.23767</v>
      </c>
      <c r="Q18" s="221">
        <v>667324286430.45605</v>
      </c>
      <c r="R18" s="221">
        <v>686268427108.84912</v>
      </c>
      <c r="S18" s="221">
        <v>704057688043.90918</v>
      </c>
      <c r="T18" s="221">
        <v>720767376835.37097</v>
      </c>
      <c r="U18" s="221">
        <v>736470512215.84216</v>
      </c>
      <c r="V18" s="221">
        <v>751236923743.10779</v>
      </c>
      <c r="W18" s="221">
        <v>765132700374.50464</v>
      </c>
      <c r="X18" s="221">
        <v>778219898901.14514</v>
      </c>
      <c r="Y18" s="221">
        <v>790556441104.80518</v>
      </c>
      <c r="Z18" s="221">
        <v>802196144116.00659</v>
      </c>
      <c r="AA18" s="221">
        <v>813188841502.31433</v>
      </c>
      <c r="AB18" s="221">
        <v>823580563187.07422</v>
      </c>
      <c r="AC18" s="221">
        <v>833413750662.66394</v>
      </c>
      <c r="AD18" s="221">
        <v>842727490455.78955</v>
      </c>
      <c r="AE18" s="221">
        <v>851557753764.47791</v>
      </c>
      <c r="AF18" s="221">
        <v>859937633924.85669</v>
      </c>
      <c r="AG18" s="221">
        <v>867897576145.63904</v>
      </c>
      <c r="AH18" s="221">
        <v>875465595987.12524</v>
      </c>
      <c r="AI18" s="221">
        <v>882667484535.75159</v>
      </c>
      <c r="AJ18" s="221">
        <v>889526999273.84167</v>
      </c>
      <c r="AK18" s="221">
        <v>896066040374.79956</v>
      </c>
      <c r="AL18" s="221">
        <v>902304812649.7196</v>
      </c>
      <c r="AM18" s="221">
        <v>908261973695.36633</v>
      </c>
      <c r="AN18" s="221">
        <v>913954768993.37732</v>
      </c>
      <c r="AO18" s="221">
        <v>919399154821.5022</v>
      </c>
      <c r="AP18" s="221">
        <v>924609909886.7522</v>
      </c>
      <c r="AQ18" s="221">
        <v>929600736596.61487</v>
      </c>
      <c r="AR18" s="221">
        <v>934384352861.91016</v>
      </c>
      <c r="AS18" s="221">
        <v>938972575284.5116</v>
      </c>
      <c r="AT18" s="221">
        <v>943376394531.57751</v>
      </c>
      <c r="AU18" s="221">
        <v>947606043640.70081</v>
      </c>
      <c r="AV18" s="221">
        <v>951671059941.45715</v>
      </c>
      <c r="AW18" s="221">
        <v>955580341219.57605</v>
      </c>
      <c r="AX18" s="221">
        <v>959342196693.60327</v>
      </c>
    </row>
    <row r="19" spans="1:50" s="219" customFormat="1" x14ac:dyDescent="0.2">
      <c r="A19" s="216" t="s">
        <v>390</v>
      </c>
      <c r="B19" s="220">
        <v>160900128117.29715</v>
      </c>
      <c r="C19" s="220">
        <v>176105286510.06787</v>
      </c>
      <c r="D19" s="220">
        <v>195233421714.0491</v>
      </c>
      <c r="E19" s="220">
        <v>216543672257.17853</v>
      </c>
      <c r="F19" s="220">
        <v>229254397517.15576</v>
      </c>
      <c r="G19" s="220">
        <v>240265412932.62308</v>
      </c>
      <c r="H19" s="220">
        <v>256639468035.74326</v>
      </c>
      <c r="I19" s="220">
        <v>260966981016.44687</v>
      </c>
      <c r="J19" s="220">
        <v>270549001835.21213</v>
      </c>
      <c r="K19" s="220">
        <v>316289752930.74799</v>
      </c>
      <c r="L19" s="220">
        <v>326801212597.84003</v>
      </c>
      <c r="M19" s="220">
        <v>336554819555.216</v>
      </c>
      <c r="N19" s="220">
        <v>345588042574.5</v>
      </c>
      <c r="O19" s="220">
        <v>353943490435.63397</v>
      </c>
      <c r="P19" s="220">
        <v>361666352609.96997</v>
      </c>
      <c r="Q19" s="220">
        <v>368802471631.07397</v>
      </c>
      <c r="R19" s="220">
        <v>375396954890.65601</v>
      </c>
      <c r="S19" s="220">
        <v>381493224723.42499</v>
      </c>
      <c r="T19" s="220">
        <v>387132410894.58899</v>
      </c>
      <c r="U19" s="220">
        <v>392353001691.15997</v>
      </c>
      <c r="V19" s="220">
        <v>397190684200.75598</v>
      </c>
      <c r="W19" s="220">
        <v>401678318473.487</v>
      </c>
      <c r="X19" s="220">
        <v>405846002837.86401</v>
      </c>
      <c r="Y19" s="220">
        <v>409721198207.13098</v>
      </c>
      <c r="Z19" s="220">
        <v>413328887737.33502</v>
      </c>
      <c r="AA19" s="220">
        <v>416691754873.46198</v>
      </c>
      <c r="AB19" s="220">
        <v>419830367923.01898</v>
      </c>
      <c r="AC19" s="220">
        <v>422763363119.21399</v>
      </c>
      <c r="AD19" s="220">
        <v>425507620947.82098</v>
      </c>
      <c r="AE19" s="220">
        <v>428078432543.00098</v>
      </c>
      <c r="AF19" s="220">
        <v>430489654397.57202</v>
      </c>
      <c r="AG19" s="220">
        <v>432753850632.383</v>
      </c>
      <c r="AH19" s="220">
        <v>434882422744.59399</v>
      </c>
      <c r="AI19" s="220">
        <v>436885727194.99701</v>
      </c>
      <c r="AJ19" s="220">
        <v>438773181466.69299</v>
      </c>
      <c r="AK19" s="220">
        <v>440553359381.73401</v>
      </c>
      <c r="AL19" s="220">
        <v>442234076534.77698</v>
      </c>
      <c r="AM19" s="220">
        <v>443822466720.33899</v>
      </c>
      <c r="AN19" s="220">
        <v>445325050211.68201</v>
      </c>
      <c r="AO19" s="220">
        <v>446747794708.37299</v>
      </c>
      <c r="AP19" s="220">
        <v>448096169715.63</v>
      </c>
      <c r="AQ19" s="220">
        <v>449375195058.14203</v>
      </c>
      <c r="AR19" s="220">
        <v>450589484168.66699</v>
      </c>
      <c r="AS19" s="220">
        <v>451743282730.15698</v>
      </c>
      <c r="AT19" s="220">
        <v>452840503191.29901</v>
      </c>
      <c r="AU19" s="220">
        <v>453884755620.28601</v>
      </c>
      <c r="AV19" s="220">
        <v>454879375310.77301</v>
      </c>
      <c r="AW19" s="220">
        <v>455827447507.73499</v>
      </c>
      <c r="AX19" s="220">
        <v>456731829579.00098</v>
      </c>
    </row>
    <row r="20" spans="1:50" s="219" customFormat="1" x14ac:dyDescent="0.2">
      <c r="A20" s="216" t="s">
        <v>391</v>
      </c>
      <c r="B20" s="220">
        <v>190847194208.31799</v>
      </c>
      <c r="C20" s="220">
        <v>214058485696.42413</v>
      </c>
      <c r="D20" s="220">
        <v>231920637576.20786</v>
      </c>
      <c r="E20" s="220">
        <v>252693173817.44125</v>
      </c>
      <c r="F20" s="220">
        <v>283279235437.26031</v>
      </c>
      <c r="G20" s="220">
        <v>312008039011.06165</v>
      </c>
      <c r="H20" s="220">
        <v>362043728411.97449</v>
      </c>
      <c r="I20" s="220">
        <v>383541117050.76923</v>
      </c>
      <c r="J20" s="220">
        <v>404629157718.78271</v>
      </c>
      <c r="K20" s="220">
        <v>197444307109.884</v>
      </c>
      <c r="L20" s="220">
        <v>200552177854.95999</v>
      </c>
      <c r="M20" s="220">
        <v>203281967296.047</v>
      </c>
      <c r="N20" s="220">
        <v>205666474066.10699</v>
      </c>
      <c r="O20" s="220">
        <v>207738646139.647</v>
      </c>
      <c r="P20" s="220">
        <v>209530441907.09601</v>
      </c>
      <c r="Q20" s="220">
        <v>211072086040.46301</v>
      </c>
      <c r="R20" s="220">
        <v>212391630901.366</v>
      </c>
      <c r="S20" s="220">
        <v>213514743782.53799</v>
      </c>
      <c r="T20" s="220">
        <v>214464653829.73901</v>
      </c>
      <c r="U20" s="220">
        <v>215262206515.23099</v>
      </c>
      <c r="V20" s="220">
        <v>215925986221.30301</v>
      </c>
      <c r="W20" s="220">
        <v>216472478120.39499</v>
      </c>
      <c r="X20" s="220">
        <v>216916248995.33099</v>
      </c>
      <c r="Y20" s="220">
        <v>217270133121.44901</v>
      </c>
      <c r="Z20" s="220">
        <v>217545414144.621</v>
      </c>
      <c r="AA20" s="220">
        <v>217751997369.13901</v>
      </c>
      <c r="AB20" s="220">
        <v>217898569321.50201</v>
      </c>
      <c r="AC20" s="220">
        <v>217992743137.77701</v>
      </c>
      <c r="AD20" s="220">
        <v>218041189439.341</v>
      </c>
      <c r="AE20" s="220">
        <v>218049753073.97501</v>
      </c>
      <c r="AF20" s="220">
        <v>218023556526.952</v>
      </c>
      <c r="AG20" s="220">
        <v>217967091038.504</v>
      </c>
      <c r="AH20" s="220">
        <v>217884296564.33401</v>
      </c>
      <c r="AI20" s="220">
        <v>217778631730.59201</v>
      </c>
      <c r="AJ20" s="220">
        <v>217653134895.99899</v>
      </c>
      <c r="AK20" s="220">
        <v>217510477363.90201</v>
      </c>
      <c r="AL20" s="220">
        <v>217353009701.02399</v>
      </c>
      <c r="AM20" s="220">
        <v>217182802027.23999</v>
      </c>
      <c r="AN20" s="220">
        <v>217001679048.51501</v>
      </c>
      <c r="AO20" s="220">
        <v>216811250516.759</v>
      </c>
      <c r="AP20" s="220">
        <v>216612937718.185</v>
      </c>
      <c r="AQ20" s="220">
        <v>216407996516.772</v>
      </c>
      <c r="AR20" s="220">
        <v>216197537411.987</v>
      </c>
      <c r="AS20" s="220">
        <v>215982543009.957</v>
      </c>
      <c r="AT20" s="220">
        <v>215763883254.30099</v>
      </c>
      <c r="AU20" s="220">
        <v>215542328716.423</v>
      </c>
      <c r="AV20" s="220">
        <v>215318562204.54001</v>
      </c>
      <c r="AW20" s="220">
        <v>215093188915.42999</v>
      </c>
      <c r="AX20" s="220">
        <v>214866745322.401</v>
      </c>
    </row>
    <row r="21" spans="1:50" s="219" customFormat="1" x14ac:dyDescent="0.2">
      <c r="A21" s="216" t="s">
        <v>392</v>
      </c>
      <c r="B21" s="221">
        <v>175070759114.34683</v>
      </c>
      <c r="C21" s="221">
        <v>198121976273.3949</v>
      </c>
      <c r="D21" s="221">
        <v>222975862689.95865</v>
      </c>
      <c r="E21" s="221">
        <v>229473309025.94589</v>
      </c>
      <c r="F21" s="221">
        <v>251085820361.771</v>
      </c>
      <c r="G21" s="221">
        <v>276168182631.09949</v>
      </c>
      <c r="H21" s="221">
        <v>300194322030.57745</v>
      </c>
      <c r="I21" s="221">
        <v>302369107709.784</v>
      </c>
      <c r="J21" s="221">
        <v>291479963920.81757</v>
      </c>
      <c r="K21" s="221">
        <v>356728409760.38409</v>
      </c>
      <c r="L21" s="221">
        <v>368873456773.94458</v>
      </c>
      <c r="M21" s="221">
        <v>380155789219.80542</v>
      </c>
      <c r="N21" s="221">
        <v>390616877310.04602</v>
      </c>
      <c r="O21" s="221">
        <v>400304245001.44489</v>
      </c>
      <c r="P21" s="221">
        <v>409268544990.14551</v>
      </c>
      <c r="Q21" s="221">
        <v>417561346118.80292</v>
      </c>
      <c r="R21" s="221">
        <v>425233531792.23468</v>
      </c>
      <c r="S21" s="221">
        <v>432334196724.7774</v>
      </c>
      <c r="T21" s="221">
        <v>438909934401.7005</v>
      </c>
      <c r="U21" s="221">
        <v>445004420726.62543</v>
      </c>
      <c r="V21" s="221">
        <v>450658215237.11835</v>
      </c>
      <c r="W21" s="221">
        <v>455908717034.24854</v>
      </c>
      <c r="X21" s="221">
        <v>460790226704.36682</v>
      </c>
      <c r="Y21" s="221">
        <v>465334077437.15393</v>
      </c>
      <c r="Z21" s="221">
        <v>469568808201.7854</v>
      </c>
      <c r="AA21" s="221">
        <v>473520359429.21375</v>
      </c>
      <c r="AB21" s="221">
        <v>477212277465.10968</v>
      </c>
      <c r="AC21" s="221">
        <v>480665918429.29736</v>
      </c>
      <c r="AD21" s="221">
        <v>483900645341.81848</v>
      </c>
      <c r="AE21" s="221">
        <v>486934014713.84747</v>
      </c>
      <c r="AF21" s="221">
        <v>489781950465.08521</v>
      </c>
      <c r="AG21" s="221">
        <v>492458904189.37323</v>
      </c>
      <c r="AH21" s="221">
        <v>494978001578.5152</v>
      </c>
      <c r="AI21" s="221">
        <v>497351175332.75525</v>
      </c>
      <c r="AJ21" s="221">
        <v>499589285210.91278</v>
      </c>
      <c r="AK21" s="221">
        <v>501702226061.01599</v>
      </c>
      <c r="AL21" s="221">
        <v>503699024765.10626</v>
      </c>
      <c r="AM21" s="221">
        <v>505587927060.23444</v>
      </c>
      <c r="AN21" s="221">
        <v>507376475183.58704</v>
      </c>
      <c r="AO21" s="221">
        <v>509071577248.64343</v>
      </c>
      <c r="AP21" s="221">
        <v>510679569202.56146</v>
      </c>
      <c r="AQ21" s="221">
        <v>512206270149.95001</v>
      </c>
      <c r="AR21" s="221">
        <v>513657031760.18079</v>
      </c>
      <c r="AS21" s="221">
        <v>515036782407.8537</v>
      </c>
      <c r="AT21" s="221">
        <v>516350066630.90356</v>
      </c>
      <c r="AU21" s="221">
        <v>517601080429.82129</v>
      </c>
      <c r="AV21" s="221">
        <v>518793702874.78333</v>
      </c>
      <c r="AW21" s="221">
        <v>519931524435.85571</v>
      </c>
      <c r="AX21" s="221">
        <v>521017872404.63336</v>
      </c>
    </row>
    <row r="22" spans="1:50" s="219" customFormat="1" x14ac:dyDescent="0.2">
      <c r="A22" s="216" t="s">
        <v>393</v>
      </c>
      <c r="B22" s="221">
        <v>38800498697.707802</v>
      </c>
      <c r="C22" s="221">
        <v>43909282859.522346</v>
      </c>
      <c r="D22" s="221">
        <v>49417588143.724617</v>
      </c>
      <c r="E22" s="221">
        <v>50857601081.197731</v>
      </c>
      <c r="F22" s="221">
        <v>55647528435.040787</v>
      </c>
      <c r="G22" s="221">
        <v>61206470256.563744</v>
      </c>
      <c r="H22" s="221">
        <v>66531324019.672813</v>
      </c>
      <c r="I22" s="221">
        <v>67013316382.879128</v>
      </c>
      <c r="J22" s="221">
        <v>64599982416.999718</v>
      </c>
      <c r="K22" s="221">
        <v>79060833850.059448</v>
      </c>
      <c r="L22" s="221">
        <v>81752510536.772568</v>
      </c>
      <c r="M22" s="221">
        <v>84252985930.763458</v>
      </c>
      <c r="N22" s="221">
        <v>86571450972.414871</v>
      </c>
      <c r="O22" s="221">
        <v>88718438278.552231</v>
      </c>
      <c r="P22" s="221">
        <v>90705173880.756744</v>
      </c>
      <c r="Q22" s="221">
        <v>92543086853.891571</v>
      </c>
      <c r="R22" s="221">
        <v>94243454360.929855</v>
      </c>
      <c r="S22" s="221">
        <v>95817157141.803925</v>
      </c>
      <c r="T22" s="221">
        <v>97274521595.243469</v>
      </c>
      <c r="U22" s="221">
        <v>98625227503.584213</v>
      </c>
      <c r="V22" s="221">
        <v>99878263976.672241</v>
      </c>
      <c r="W22" s="221">
        <v>101041919684.64116</v>
      </c>
      <c r="X22" s="221">
        <v>102123796581.48244</v>
      </c>
      <c r="Y22" s="221">
        <v>103130838964.41362</v>
      </c>
      <c r="Z22" s="221">
        <v>104069371854.48299</v>
      </c>
      <c r="AA22" s="221">
        <v>104945144365.14893</v>
      </c>
      <c r="AB22" s="221">
        <v>105763375014.6788</v>
      </c>
      <c r="AC22" s="221">
        <v>106528796907.01088</v>
      </c>
      <c r="AD22" s="221">
        <v>107245701420.31534</v>
      </c>
      <c r="AE22" s="221">
        <v>107917979560.67688</v>
      </c>
      <c r="AF22" s="221">
        <v>108549160506.97577</v>
      </c>
      <c r="AG22" s="221">
        <v>109142447130.15891</v>
      </c>
      <c r="AH22" s="221">
        <v>109700748444.78886</v>
      </c>
      <c r="AI22" s="221">
        <v>110226709065.66379</v>
      </c>
      <c r="AJ22" s="221">
        <v>110722735814.23154</v>
      </c>
      <c r="AK22" s="221">
        <v>111191021661.15138</v>
      </c>
      <c r="AL22" s="221">
        <v>111633567211.93085</v>
      </c>
      <c r="AM22" s="221">
        <v>112052199948.8481</v>
      </c>
      <c r="AN22" s="221">
        <v>112448591439.24889</v>
      </c>
      <c r="AO22" s="221">
        <v>112824272711.21242</v>
      </c>
      <c r="AP22" s="221">
        <v>113180647985.0134</v>
      </c>
      <c r="AQ22" s="221">
        <v>113519006934.39255</v>
      </c>
      <c r="AR22" s="221">
        <v>113840535636.57678</v>
      </c>
      <c r="AS22" s="221">
        <v>114146326355.02122</v>
      </c>
      <c r="AT22" s="221">
        <v>114437386284.41177</v>
      </c>
      <c r="AU22" s="221">
        <v>114714645373.94379</v>
      </c>
      <c r="AV22" s="221">
        <v>114978963332.33215</v>
      </c>
      <c r="AW22" s="221">
        <v>115231135906.56413</v>
      </c>
      <c r="AX22" s="221">
        <v>115471900516.0343</v>
      </c>
    </row>
    <row r="23" spans="1:50" s="219" customFormat="1" x14ac:dyDescent="0.2">
      <c r="A23" s="216" t="s">
        <v>394</v>
      </c>
      <c r="B23" s="221">
        <v>42387161255.973885</v>
      </c>
      <c r="C23" s="221">
        <v>42418240411.704826</v>
      </c>
      <c r="D23" s="221">
        <v>44160246257.268036</v>
      </c>
      <c r="E23" s="221">
        <v>42562069369.629349</v>
      </c>
      <c r="F23" s="221">
        <v>49244834658.832016</v>
      </c>
      <c r="G23" s="221">
        <v>48667062799.75029</v>
      </c>
      <c r="H23" s="221">
        <v>40520336523.971809</v>
      </c>
      <c r="I23" s="221">
        <v>54514348449.673203</v>
      </c>
      <c r="J23" s="221">
        <v>57424604043.120552</v>
      </c>
      <c r="K23" s="221">
        <v>60373379705.907349</v>
      </c>
      <c r="L23" s="221">
        <v>61568449679.507576</v>
      </c>
      <c r="M23" s="221">
        <v>62641179275.623535</v>
      </c>
      <c r="N23" s="221">
        <v>63600930720.394432</v>
      </c>
      <c r="O23" s="221">
        <v>64457328704.052498</v>
      </c>
      <c r="P23" s="221">
        <v>65219879618.69165</v>
      </c>
      <c r="Q23" s="221">
        <v>65897711480.465683</v>
      </c>
      <c r="R23" s="221">
        <v>66499409489.399643</v>
      </c>
      <c r="S23" s="221">
        <v>67032924028.393204</v>
      </c>
      <c r="T23" s="221">
        <v>67505531319.722595</v>
      </c>
      <c r="U23" s="221">
        <v>67923830786.405075</v>
      </c>
      <c r="V23" s="221">
        <v>68293766782.45752</v>
      </c>
      <c r="W23" s="221">
        <v>68620665476.961174</v>
      </c>
      <c r="X23" s="221">
        <v>68909280219.78363</v>
      </c>
      <c r="Y23" s="221">
        <v>69163840705.977905</v>
      </c>
      <c r="Z23" s="221">
        <v>69388102763.471817</v>
      </c>
      <c r="AA23" s="221">
        <v>69585396701.390778</v>
      </c>
      <c r="AB23" s="221">
        <v>69758672958.139908</v>
      </c>
      <c r="AC23" s="221">
        <v>69910544352.494492</v>
      </c>
      <c r="AD23" s="221">
        <v>70043324627.786942</v>
      </c>
      <c r="AE23" s="221">
        <v>70159063236.409943</v>
      </c>
      <c r="AF23" s="221">
        <v>70259576476.039398</v>
      </c>
      <c r="AG23" s="221">
        <v>70346475187.618439</v>
      </c>
      <c r="AH23" s="221">
        <v>70421189278.568726</v>
      </c>
      <c r="AI23" s="221">
        <v>70484989357.639252</v>
      </c>
      <c r="AJ23" s="221">
        <v>70539005770.740051</v>
      </c>
      <c r="AK23" s="221">
        <v>70584245317.525024</v>
      </c>
      <c r="AL23" s="221">
        <v>70621605911.474442</v>
      </c>
      <c r="AM23" s="221">
        <v>70651889425.289673</v>
      </c>
      <c r="AN23" s="221">
        <v>70675812940.950653</v>
      </c>
      <c r="AO23" s="221">
        <v>70694018601.190689</v>
      </c>
      <c r="AP23" s="221">
        <v>70707082237.467056</v>
      </c>
      <c r="AQ23" s="221">
        <v>70715520929.220184</v>
      </c>
      <c r="AR23" s="221">
        <v>70719799630.601852</v>
      </c>
      <c r="AS23" s="221">
        <v>70720336984.049683</v>
      </c>
      <c r="AT23" s="221">
        <v>70717510425.037292</v>
      </c>
      <c r="AU23" s="221">
        <v>70711660668.982117</v>
      </c>
      <c r="AV23" s="221">
        <v>70703095659.536423</v>
      </c>
      <c r="AW23" s="221">
        <v>70692094047.140854</v>
      </c>
      <c r="AX23" s="221">
        <v>70678908257.705551</v>
      </c>
    </row>
    <row r="24" spans="1:50" s="219" customFormat="1" x14ac:dyDescent="0.2">
      <c r="A24" s="216" t="s">
        <v>395</v>
      </c>
      <c r="B24" s="220">
        <v>13819181585.366692</v>
      </c>
      <c r="C24" s="220">
        <v>17253031245.540661</v>
      </c>
      <c r="D24" s="220">
        <v>23361215488.70702</v>
      </c>
      <c r="E24" s="220">
        <v>28462142910.350677</v>
      </c>
      <c r="F24" s="220">
        <v>26698493282.490898</v>
      </c>
      <c r="G24" s="220">
        <v>34831975888.569946</v>
      </c>
      <c r="H24" s="220">
        <v>45730995458.595032</v>
      </c>
      <c r="I24" s="220">
        <v>55490659313.027039</v>
      </c>
      <c r="J24" s="220">
        <v>53534136004.214851</v>
      </c>
      <c r="K24" s="220">
        <v>66447653626.865303</v>
      </c>
      <c r="L24" s="220">
        <v>71702316402.789093</v>
      </c>
      <c r="M24" s="220">
        <v>76713967533.411697</v>
      </c>
      <c r="N24" s="220">
        <v>81482180145.162598</v>
      </c>
      <c r="O24" s="220">
        <v>86010305523.523804</v>
      </c>
      <c r="P24" s="220">
        <v>90304530837.682297</v>
      </c>
      <c r="Q24" s="220">
        <v>94373069167.935501</v>
      </c>
      <c r="R24" s="220">
        <v>98225490371.712997</v>
      </c>
      <c r="S24" s="220">
        <v>101872186159.71001</v>
      </c>
      <c r="T24" s="220">
        <v>105323954790.983</v>
      </c>
      <c r="U24" s="220">
        <v>108591687620.92999</v>
      </c>
      <c r="V24" s="220">
        <v>111686139486.39799</v>
      </c>
      <c r="W24" s="220">
        <v>114617766272.716</v>
      </c>
      <c r="X24" s="220">
        <v>117396615114.144</v>
      </c>
      <c r="Y24" s="220">
        <v>120032255002.304</v>
      </c>
      <c r="Z24" s="220">
        <v>122533737817.425</v>
      </c>
      <c r="AA24" s="220">
        <v>124909581805.47501</v>
      </c>
      <c r="AB24" s="220">
        <v>127167771243.228</v>
      </c>
      <c r="AC24" s="220">
        <v>129315767458.049</v>
      </c>
      <c r="AD24" s="220">
        <v>131360527522.776</v>
      </c>
      <c r="AE24" s="220">
        <v>133308527863.112</v>
      </c>
      <c r="AF24" s="220">
        <v>135165790733.19299</v>
      </c>
      <c r="AG24" s="220">
        <v>136937912070.632</v>
      </c>
      <c r="AH24" s="220">
        <v>138630089667.56699</v>
      </c>
      <c r="AI24" s="220">
        <v>140247150916.04599</v>
      </c>
      <c r="AJ24" s="220">
        <v>141793579627.362</v>
      </c>
      <c r="AK24" s="220">
        <v>143273541603.96701</v>
      </c>
      <c r="AL24" s="220">
        <v>144690908773.55701</v>
      </c>
      <c r="AM24" s="220">
        <v>146049281789.73801</v>
      </c>
      <c r="AN24" s="220">
        <v>147352011071.01099</v>
      </c>
      <c r="AO24" s="220">
        <v>148602216296.44199</v>
      </c>
      <c r="AP24" s="220">
        <v>149802804407.91</v>
      </c>
      <c r="AQ24" s="220">
        <v>150956486189.01801</v>
      </c>
      <c r="AR24" s="220">
        <v>152065791502.729</v>
      </c>
      <c r="AS24" s="220">
        <v>153133083275.867</v>
      </c>
      <c r="AT24" s="220">
        <v>154160570320.63699</v>
      </c>
      <c r="AU24" s="220">
        <v>155150319082.26599</v>
      </c>
      <c r="AV24" s="220">
        <v>156104264399</v>
      </c>
      <c r="AW24" s="220">
        <v>157024219356.58301</v>
      </c>
      <c r="AX24" s="220">
        <v>157911884314.42999</v>
      </c>
    </row>
    <row r="25" spans="1:50" s="219" customFormat="1" x14ac:dyDescent="0.2">
      <c r="A25" s="216" t="s">
        <v>396</v>
      </c>
      <c r="B25" s="220">
        <v>9242337472.4640331</v>
      </c>
      <c r="C25" s="220">
        <v>9971503385.8690929</v>
      </c>
      <c r="D25" s="220">
        <v>25041027188.607368</v>
      </c>
      <c r="E25" s="220">
        <v>12363866070.238218</v>
      </c>
      <c r="F25" s="220">
        <v>13958402281.016088</v>
      </c>
      <c r="G25" s="220">
        <v>16028142472.19462</v>
      </c>
      <c r="H25" s="220">
        <v>19818976795.740433</v>
      </c>
      <c r="I25" s="220">
        <v>23169000862.259544</v>
      </c>
      <c r="J25" s="220">
        <v>26476476767.138298</v>
      </c>
      <c r="K25" s="220">
        <v>27586763837.317101</v>
      </c>
      <c r="L25" s="220">
        <v>28923831727.254601</v>
      </c>
      <c r="M25" s="220">
        <v>30183239426.263</v>
      </c>
      <c r="N25" s="220">
        <v>31367110144.3941</v>
      </c>
      <c r="O25" s="220">
        <v>32478387647.945999</v>
      </c>
      <c r="P25" s="220">
        <v>33520557219.485001</v>
      </c>
      <c r="Q25" s="220">
        <v>34497421657.714798</v>
      </c>
      <c r="R25" s="220">
        <v>35412928121.580704</v>
      </c>
      <c r="S25" s="220">
        <v>36271039014.2258</v>
      </c>
      <c r="T25" s="220">
        <v>37075639309.681198</v>
      </c>
      <c r="U25" s="220">
        <v>37830472991.124199</v>
      </c>
      <c r="V25" s="220">
        <v>38539102072.693199</v>
      </c>
      <c r="W25" s="220">
        <v>39204882686.401802</v>
      </c>
      <c r="X25" s="220">
        <v>39830953738.670097</v>
      </c>
      <c r="Y25" s="220">
        <v>40420234576.784103</v>
      </c>
      <c r="Z25" s="220">
        <v>40975428911.122002</v>
      </c>
      <c r="AA25" s="220">
        <v>41499032904.7715</v>
      </c>
      <c r="AB25" s="220">
        <v>41993345876.484398</v>
      </c>
      <c r="AC25" s="220">
        <v>42460482482.100899</v>
      </c>
      <c r="AD25" s="220">
        <v>42902385562.480499</v>
      </c>
      <c r="AE25" s="220">
        <v>43320839090.773499</v>
      </c>
      <c r="AF25" s="220">
        <v>43717480834.8237</v>
      </c>
      <c r="AG25" s="220">
        <v>44093814485.352501</v>
      </c>
      <c r="AH25" s="220">
        <v>44451221098.531601</v>
      </c>
      <c r="AI25" s="220">
        <v>44790969771.604401</v>
      </c>
      <c r="AJ25" s="220">
        <v>45114227519.3591</v>
      </c>
      <c r="AK25" s="220">
        <v>45422068352.914101</v>
      </c>
      <c r="AL25" s="220">
        <v>45715481584.588501</v>
      </c>
      <c r="AM25" s="220">
        <v>45995379396.719398</v>
      </c>
      <c r="AN25" s="220">
        <v>46262603720.492996</v>
      </c>
      <c r="AO25" s="220">
        <v>46517932474.9076</v>
      </c>
      <c r="AP25" s="220">
        <v>46762085217.1987</v>
      </c>
      <c r="AQ25" s="220">
        <v>46995728255.308296</v>
      </c>
      <c r="AR25" s="220">
        <v>47219479271.015099</v>
      </c>
      <c r="AS25" s="220">
        <v>47433911499.591698</v>
      </c>
      <c r="AT25" s="220">
        <v>47639557508.697899</v>
      </c>
      <c r="AU25" s="220">
        <v>47836912615.872704</v>
      </c>
      <c r="AV25" s="220">
        <v>48026437980.635902</v>
      </c>
      <c r="AW25" s="220">
        <v>48208563403.934998</v>
      </c>
      <c r="AX25" s="220">
        <v>48383689864.564201</v>
      </c>
    </row>
    <row r="26" spans="1:50" s="219" customFormat="1" x14ac:dyDescent="0.2">
      <c r="A26" s="216" t="s">
        <v>397</v>
      </c>
      <c r="B26" s="220">
        <v>487951629207.47107</v>
      </c>
      <c r="C26" s="220">
        <v>553525630876.41382</v>
      </c>
      <c r="D26" s="220">
        <v>613563337402.12708</v>
      </c>
      <c r="E26" s="220">
        <v>659532455043.73193</v>
      </c>
      <c r="F26" s="220">
        <v>705778595209.39185</v>
      </c>
      <c r="G26" s="220">
        <v>794815019553.13074</v>
      </c>
      <c r="H26" s="220">
        <v>903423085221.32092</v>
      </c>
      <c r="I26" s="220">
        <v>978070959665.66907</v>
      </c>
      <c r="J26" s="220">
        <v>1005243630253.1545</v>
      </c>
      <c r="K26" s="220">
        <v>1078482287033.67</v>
      </c>
      <c r="L26" s="220">
        <v>1133138798531.45</v>
      </c>
      <c r="M26" s="220">
        <v>1187931408344.8301</v>
      </c>
      <c r="N26" s="220">
        <v>1242334719449.1201</v>
      </c>
      <c r="O26" s="220">
        <v>1297116607385.49</v>
      </c>
      <c r="P26" s="220">
        <v>1351513892049.24</v>
      </c>
      <c r="Q26" s="220">
        <v>1405690109707.77</v>
      </c>
      <c r="R26" s="220">
        <v>1459803627307.6599</v>
      </c>
      <c r="S26" s="220">
        <v>1513350800620.4299</v>
      </c>
      <c r="T26" s="220">
        <v>1566773014581.4399</v>
      </c>
      <c r="U26" s="220">
        <v>1619782580521.3501</v>
      </c>
      <c r="V26" s="220">
        <v>1672084184871.1101</v>
      </c>
      <c r="W26" s="220">
        <v>1724150967078.6399</v>
      </c>
      <c r="X26" s="220">
        <v>1775635490173.6101</v>
      </c>
      <c r="Y26" s="220">
        <v>1826373402580.53</v>
      </c>
      <c r="Z26" s="220">
        <v>1876690754871.95</v>
      </c>
      <c r="AA26" s="220">
        <v>1926306637474.47</v>
      </c>
      <c r="AB26" s="220">
        <v>1975511218469.23</v>
      </c>
      <c r="AC26" s="220">
        <v>2023951896249.55</v>
      </c>
      <c r="AD26" s="220">
        <v>2071577089875.6699</v>
      </c>
      <c r="AE26" s="220">
        <v>2118667918860.98</v>
      </c>
      <c r="AF26" s="220">
        <v>2165058720416.1899</v>
      </c>
      <c r="AG26" s="220">
        <v>2210757094830.52</v>
      </c>
      <c r="AH26" s="220">
        <v>2255683118513.7798</v>
      </c>
      <c r="AI26" s="220">
        <v>2300005422175.8599</v>
      </c>
      <c r="AJ26" s="220">
        <v>2343778191543.6602</v>
      </c>
      <c r="AK26" s="220">
        <v>2386764483517.4199</v>
      </c>
      <c r="AL26" s="220">
        <v>2429090166539.25</v>
      </c>
      <c r="AM26" s="220">
        <v>2471021052328.9399</v>
      </c>
      <c r="AN26" s="220">
        <v>2512289841139.73</v>
      </c>
      <c r="AO26" s="220">
        <v>2553104087055.5601</v>
      </c>
      <c r="AP26" s="220">
        <v>2593474568975.1699</v>
      </c>
      <c r="AQ26" s="220">
        <v>2633399469750.3599</v>
      </c>
      <c r="AR26" s="220">
        <v>2673058179340.9102</v>
      </c>
      <c r="AS26" s="220">
        <v>2712514083141.1299</v>
      </c>
      <c r="AT26" s="220">
        <v>2751893629511.0801</v>
      </c>
      <c r="AU26" s="220">
        <v>2791175538915.54</v>
      </c>
      <c r="AV26" s="220">
        <v>2830546520433.7998</v>
      </c>
      <c r="AW26" s="220">
        <v>2870177359014.0898</v>
      </c>
      <c r="AX26" s="220">
        <v>2910065778036.9199</v>
      </c>
    </row>
    <row r="27" spans="1:50" s="219" customFormat="1" x14ac:dyDescent="0.2">
      <c r="A27" s="216" t="s">
        <v>639</v>
      </c>
      <c r="B27" s="220">
        <v>156496663820.12448</v>
      </c>
      <c r="C27" s="220">
        <v>136134728571.41451</v>
      </c>
      <c r="D27" s="220">
        <v>116479434754.26834</v>
      </c>
      <c r="E27" s="220">
        <v>86162638124.35199</v>
      </c>
      <c r="F27" s="220">
        <v>92455569407.234238</v>
      </c>
      <c r="G27" s="220">
        <v>128206397608.10095</v>
      </c>
      <c r="H27" s="220">
        <v>134774248150.35468</v>
      </c>
      <c r="I27" s="220">
        <v>121045761682.20674</v>
      </c>
      <c r="J27" s="220">
        <v>143749828011.04099</v>
      </c>
      <c r="K27" s="220">
        <v>145490032972.61401</v>
      </c>
      <c r="L27" s="220">
        <v>147046437717.26099</v>
      </c>
      <c r="M27" s="220">
        <v>148344428948.98599</v>
      </c>
      <c r="N27" s="220">
        <v>149410173462.06</v>
      </c>
      <c r="O27" s="220">
        <v>150269298237.492</v>
      </c>
      <c r="P27" s="220">
        <v>150946148650.686</v>
      </c>
      <c r="Q27" s="220">
        <v>151463337685.05499</v>
      </c>
      <c r="R27" s="220">
        <v>151841513663.15399</v>
      </c>
      <c r="S27" s="220">
        <v>152099284239.79901</v>
      </c>
      <c r="T27" s="220">
        <v>152253246573.845</v>
      </c>
      <c r="U27" s="220">
        <v>152318085305.44699</v>
      </c>
      <c r="V27" s="220">
        <v>152306710102.36401</v>
      </c>
      <c r="W27" s="220">
        <v>152230412756.63599</v>
      </c>
      <c r="X27" s="220">
        <v>152099030173.54199</v>
      </c>
      <c r="Y27" s="220">
        <v>151921104343.41101</v>
      </c>
      <c r="Z27" s="220">
        <v>151704033824.66599</v>
      </c>
      <c r="AA27" s="220">
        <v>151454213684.74301</v>
      </c>
      <c r="AB27" s="220">
        <v>151177162496.67801</v>
      </c>
      <c r="AC27" s="220">
        <v>150877636078.48401</v>
      </c>
      <c r="AD27" s="220">
        <v>150559728350.11801</v>
      </c>
      <c r="AE27" s="220">
        <v>150226960089.517</v>
      </c>
      <c r="AF27" s="220">
        <v>149882356584.19199</v>
      </c>
      <c r="AG27" s="220">
        <v>149528515262.366</v>
      </c>
      <c r="AH27" s="220">
        <v>149167664393.30899</v>
      </c>
      <c r="AI27" s="220">
        <v>148801713902.15302</v>
      </c>
      <c r="AJ27" s="220">
        <v>148432299271.564</v>
      </c>
      <c r="AK27" s="220">
        <v>148060819415.909</v>
      </c>
      <c r="AL27" s="220">
        <v>147688469322.202</v>
      </c>
      <c r="AM27" s="220">
        <v>147316268162.12201</v>
      </c>
      <c r="AN27" s="220">
        <v>146945083494.27899</v>
      </c>
      <c r="AO27" s="220">
        <v>146575652097.48401</v>
      </c>
      <c r="AP27" s="220">
        <v>146208597904.89499</v>
      </c>
      <c r="AQ27" s="220">
        <v>145844447445.758</v>
      </c>
      <c r="AR27" s="220">
        <v>145483643145.71701</v>
      </c>
      <c r="AS27" s="220">
        <v>145126554787.87399</v>
      </c>
      <c r="AT27" s="220">
        <v>144773489394.332</v>
      </c>
      <c r="AU27" s="220">
        <v>144424699751.181</v>
      </c>
      <c r="AV27" s="220">
        <v>144080391768.12799</v>
      </c>
      <c r="AW27" s="220">
        <v>143740730836.70099</v>
      </c>
      <c r="AX27" s="220">
        <v>143405847327.436</v>
      </c>
    </row>
    <row r="28" spans="1:50" s="219" customFormat="1" x14ac:dyDescent="0.2">
      <c r="A28" s="216" t="s">
        <v>638</v>
      </c>
      <c r="B28" s="220">
        <v>96041860575.850647</v>
      </c>
      <c r="C28" s="220">
        <v>102943990943.56268</v>
      </c>
      <c r="D28" s="220">
        <v>98192065385.07988</v>
      </c>
      <c r="E28" s="220">
        <v>98188072901.063202</v>
      </c>
      <c r="F28" s="220">
        <v>111765456129.6956</v>
      </c>
      <c r="G28" s="220">
        <v>142404759536.39832</v>
      </c>
      <c r="H28" s="220">
        <v>161542048643.9325</v>
      </c>
      <c r="I28" s="220">
        <v>156934752533.50461</v>
      </c>
      <c r="J28" s="220">
        <v>144883285453.64996</v>
      </c>
      <c r="K28" s="220">
        <v>185311644345.927</v>
      </c>
      <c r="L28" s="220">
        <v>193390265869.811</v>
      </c>
      <c r="M28" s="220">
        <v>200972051717.755</v>
      </c>
      <c r="N28" s="220">
        <v>208073724231.47</v>
      </c>
      <c r="O28" s="220">
        <v>214716717921.177</v>
      </c>
      <c r="P28" s="220">
        <v>220925424972.742</v>
      </c>
      <c r="Q28" s="220">
        <v>226725810600.10901</v>
      </c>
      <c r="R28" s="220">
        <v>232144361783.793</v>
      </c>
      <c r="S28" s="220">
        <v>237207319354.125</v>
      </c>
      <c r="T28" s="220">
        <v>241940140740.33099</v>
      </c>
      <c r="U28" s="220">
        <v>246367144186.65799</v>
      </c>
      <c r="V28" s="220">
        <v>250511291601.814</v>
      </c>
      <c r="W28" s="220">
        <v>254394074464.76401</v>
      </c>
      <c r="X28" s="220">
        <v>258035474240.62299</v>
      </c>
      <c r="Y28" s="220">
        <v>261453975015.63699</v>
      </c>
      <c r="Z28" s="220">
        <v>264666611338.19</v>
      </c>
      <c r="AA28" s="220">
        <v>267689038545.50299</v>
      </c>
      <c r="AB28" s="220">
        <v>270535616253.19601</v>
      </c>
      <c r="AC28" s="220">
        <v>273219498316.48801</v>
      </c>
      <c r="AD28" s="220">
        <v>275752724574.03601</v>
      </c>
      <c r="AE28" s="220">
        <v>278146311184.40997</v>
      </c>
      <c r="AF28" s="220">
        <v>280410337471.14001</v>
      </c>
      <c r="AG28" s="220">
        <v>282554027995.513</v>
      </c>
      <c r="AH28" s="220">
        <v>284585829150.42902</v>
      </c>
      <c r="AI28" s="220">
        <v>286513479971.211</v>
      </c>
      <c r="AJ28" s="220">
        <v>288344077134.74799</v>
      </c>
      <c r="AK28" s="220">
        <v>290084134301.07898</v>
      </c>
      <c r="AL28" s="220">
        <v>291739636067.01801</v>
      </c>
      <c r="AM28" s="220">
        <v>293316086869.08301</v>
      </c>
      <c r="AN28" s="220">
        <v>294818555206.98102</v>
      </c>
      <c r="AO28" s="220">
        <v>296251713569.78101</v>
      </c>
      <c r="AP28" s="220">
        <v>297619874442.27502</v>
      </c>
      <c r="AQ28" s="220">
        <v>298927022754.29498</v>
      </c>
      <c r="AR28" s="220">
        <v>300176845115.18103</v>
      </c>
      <c r="AS28" s="220">
        <v>301372756151.29303</v>
      </c>
      <c r="AT28" s="220">
        <v>302517922239.23102</v>
      </c>
      <c r="AU28" s="220">
        <v>303615282901.65698</v>
      </c>
      <c r="AV28" s="220">
        <v>304667570107.81799</v>
      </c>
      <c r="AW28" s="220">
        <v>305677325697.26099</v>
      </c>
      <c r="AX28" s="220">
        <v>306646917123.17102</v>
      </c>
    </row>
    <row r="29" spans="1:50" s="219" customFormat="1" x14ac:dyDescent="0.2">
      <c r="A29" s="216" t="s">
        <v>637</v>
      </c>
      <c r="B29" s="220">
        <v>13819181585.366692</v>
      </c>
      <c r="C29" s="220">
        <v>17253031245.540661</v>
      </c>
      <c r="D29" s="220">
        <v>23361215488.70702</v>
      </c>
      <c r="E29" s="220">
        <v>28462142910.350677</v>
      </c>
      <c r="F29" s="220">
        <v>26698493282.490898</v>
      </c>
      <c r="G29" s="220">
        <v>34831975888.569946</v>
      </c>
      <c r="H29" s="220">
        <v>45730995458.595032</v>
      </c>
      <c r="I29" s="220">
        <v>55490659313.027039</v>
      </c>
      <c r="J29" s="220">
        <v>53534136004.214851</v>
      </c>
      <c r="K29" s="220">
        <v>66447653626.865303</v>
      </c>
      <c r="L29" s="220">
        <v>71702316402.789093</v>
      </c>
      <c r="M29" s="220">
        <v>76713967533.411697</v>
      </c>
      <c r="N29" s="220">
        <v>81482180145.162598</v>
      </c>
      <c r="O29" s="220">
        <v>86010305523.523804</v>
      </c>
      <c r="P29" s="220">
        <v>90304530837.682297</v>
      </c>
      <c r="Q29" s="220">
        <v>94373069167.935501</v>
      </c>
      <c r="R29" s="220">
        <v>98225490371.712997</v>
      </c>
      <c r="S29" s="220">
        <v>101872186159.71001</v>
      </c>
      <c r="T29" s="220">
        <v>105323954790.983</v>
      </c>
      <c r="U29" s="220">
        <v>108591687620.92999</v>
      </c>
      <c r="V29" s="220">
        <v>111686139486.39799</v>
      </c>
      <c r="W29" s="220">
        <v>114617766272.716</v>
      </c>
      <c r="X29" s="220">
        <v>117396615114.144</v>
      </c>
      <c r="Y29" s="220">
        <v>120032255002.304</v>
      </c>
      <c r="Z29" s="220">
        <v>122533737817.425</v>
      </c>
      <c r="AA29" s="220">
        <v>124909581805.47501</v>
      </c>
      <c r="AB29" s="220">
        <v>127167771243.228</v>
      </c>
      <c r="AC29" s="220">
        <v>129315767458.049</v>
      </c>
      <c r="AD29" s="220">
        <v>131360527522.776</v>
      </c>
      <c r="AE29" s="220">
        <v>133308527863.112</v>
      </c>
      <c r="AF29" s="220">
        <v>135165790733.19299</v>
      </c>
      <c r="AG29" s="220">
        <v>136937912070.632</v>
      </c>
      <c r="AH29" s="220">
        <v>138630089667.56699</v>
      </c>
      <c r="AI29" s="220">
        <v>140247150916.04599</v>
      </c>
      <c r="AJ29" s="220">
        <v>141793579627.362</v>
      </c>
      <c r="AK29" s="220">
        <v>143273541603.96701</v>
      </c>
      <c r="AL29" s="220">
        <v>144690908773.55701</v>
      </c>
      <c r="AM29" s="220">
        <v>146049281789.73801</v>
      </c>
      <c r="AN29" s="220">
        <v>147352011071.01099</v>
      </c>
      <c r="AO29" s="220">
        <v>148602216296.44199</v>
      </c>
      <c r="AP29" s="220">
        <v>149802804407.91</v>
      </c>
      <c r="AQ29" s="220">
        <v>150956486189.01801</v>
      </c>
      <c r="AR29" s="220">
        <v>152065791502.729</v>
      </c>
      <c r="AS29" s="220">
        <v>153133083275.867</v>
      </c>
      <c r="AT29" s="220">
        <v>154160570320.63699</v>
      </c>
      <c r="AU29" s="220">
        <v>155150319082.26599</v>
      </c>
      <c r="AV29" s="220">
        <v>156104264399</v>
      </c>
      <c r="AW29" s="220">
        <v>157024219356.58301</v>
      </c>
      <c r="AX29" s="220">
        <v>157911884314.42999</v>
      </c>
    </row>
    <row r="31" spans="1:50" x14ac:dyDescent="0.2">
      <c r="B31" s="225">
        <f>SUM(B2:B26)</f>
        <v>4047667646964.2607</v>
      </c>
      <c r="C31" s="225">
        <f t="shared" ref="C31:AX31" si="0">SUM(C2:C26)</f>
        <v>4354614039516.8262</v>
      </c>
      <c r="D31" s="225">
        <f t="shared" si="0"/>
        <v>4630265610423.125</v>
      </c>
      <c r="E31" s="225">
        <f t="shared" si="0"/>
        <v>4757534236476.5742</v>
      </c>
      <c r="F31" s="225">
        <f t="shared" si="0"/>
        <v>4982304751246.0654</v>
      </c>
      <c r="G31" s="225">
        <f t="shared" si="0"/>
        <v>5392891671434.4092</v>
      </c>
      <c r="H31" s="225">
        <f t="shared" si="0"/>
        <v>5802877148979.6563</v>
      </c>
      <c r="I31" s="225">
        <f t="shared" si="0"/>
        <v>6102321837863.0332</v>
      </c>
      <c r="J31" s="225">
        <f t="shared" si="0"/>
        <v>6220762793692.5703</v>
      </c>
      <c r="K31" s="225">
        <f t="shared" si="0"/>
        <v>6711602585945.209</v>
      </c>
      <c r="L31" s="225">
        <f t="shared" si="0"/>
        <v>6926187375380.6855</v>
      </c>
      <c r="M31" s="225">
        <f t="shared" si="0"/>
        <v>7130253735323.5889</v>
      </c>
      <c r="N31" s="225">
        <f t="shared" si="0"/>
        <v>7323625693618.3994</v>
      </c>
      <c r="O31" s="225">
        <f t="shared" si="0"/>
        <v>7508631767965.5156</v>
      </c>
      <c r="P31" s="225">
        <f t="shared" si="0"/>
        <v>7684349678531.5166</v>
      </c>
      <c r="Q31" s="225">
        <f t="shared" si="0"/>
        <v>7851768541799.5703</v>
      </c>
      <c r="R31" s="225">
        <f t="shared" si="0"/>
        <v>8011906671428.3799</v>
      </c>
      <c r="S31" s="225">
        <f t="shared" si="0"/>
        <v>8164484348500.8164</v>
      </c>
      <c r="T31" s="225">
        <f t="shared" si="0"/>
        <v>8310982734948.3789</v>
      </c>
      <c r="U31" s="225">
        <f t="shared" si="0"/>
        <v>8451184949956.2461</v>
      </c>
      <c r="V31" s="225">
        <f t="shared" si="0"/>
        <v>8585146258069.8818</v>
      </c>
      <c r="W31" s="225">
        <f t="shared" si="0"/>
        <v>8714223209634.1074</v>
      </c>
      <c r="X31" s="225">
        <f t="shared" si="0"/>
        <v>8838098329526.6758</v>
      </c>
      <c r="Y31" s="225">
        <f t="shared" si="0"/>
        <v>8956849843657.9551</v>
      </c>
      <c r="Z31" s="225">
        <f t="shared" si="0"/>
        <v>9071415526804.5781</v>
      </c>
      <c r="AA31" s="225">
        <f t="shared" si="0"/>
        <v>9181560677822.4609</v>
      </c>
      <c r="AB31" s="225">
        <f t="shared" si="0"/>
        <v>9288259724306.2402</v>
      </c>
      <c r="AC31" s="225">
        <f t="shared" si="0"/>
        <v>9390969045205.4766</v>
      </c>
      <c r="AD31" s="225">
        <f t="shared" si="0"/>
        <v>9489761101687.0332</v>
      </c>
      <c r="AE31" s="225">
        <f t="shared" si="0"/>
        <v>9585485112412.2891</v>
      </c>
      <c r="AF31" s="225">
        <f t="shared" si="0"/>
        <v>9677958661457.3066</v>
      </c>
      <c r="AG31" s="225">
        <f t="shared" si="0"/>
        <v>9767275757582.3164</v>
      </c>
      <c r="AH31" s="225">
        <f t="shared" si="0"/>
        <v>9853568713030.1992</v>
      </c>
      <c r="AI31" s="225">
        <f t="shared" si="0"/>
        <v>9937199922838.9199</v>
      </c>
      <c r="AJ31" s="225">
        <f t="shared" si="0"/>
        <v>10018489813131.918</v>
      </c>
      <c r="AK31" s="225">
        <f t="shared" si="0"/>
        <v>10097069797468.65</v>
      </c>
      <c r="AL31" s="225">
        <f t="shared" si="0"/>
        <v>10173216363268.596</v>
      </c>
      <c r="AM31" s="225">
        <f t="shared" si="0"/>
        <v>10247601905826.646</v>
      </c>
      <c r="AN31" s="225">
        <f t="shared" si="0"/>
        <v>10319701828348.793</v>
      </c>
      <c r="AO31" s="225">
        <f t="shared" si="0"/>
        <v>10390040313973.613</v>
      </c>
      <c r="AP31" s="225">
        <f t="shared" si="0"/>
        <v>10458732761879.721</v>
      </c>
      <c r="AQ31" s="225">
        <f t="shared" si="0"/>
        <v>10525729833426.258</v>
      </c>
      <c r="AR31" s="225">
        <f t="shared" si="0"/>
        <v>10591486400194.063</v>
      </c>
      <c r="AS31" s="225">
        <f t="shared" si="0"/>
        <v>10656146301822.164</v>
      </c>
      <c r="AT31" s="225">
        <f t="shared" si="0"/>
        <v>10719932151079.707</v>
      </c>
      <c r="AU31" s="225">
        <f t="shared" si="0"/>
        <v>10782949960784.742</v>
      </c>
      <c r="AV31" s="225">
        <f t="shared" si="0"/>
        <v>10845400850122.283</v>
      </c>
      <c r="AW31" s="225">
        <f t="shared" si="0"/>
        <v>10907706362576.035</v>
      </c>
      <c r="AX31" s="225">
        <f t="shared" si="0"/>
        <v>10969858263096.959</v>
      </c>
    </row>
  </sheetData>
  <phoneticPr fontId="3"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55466-1C0C-460D-BBBE-B1D98758BB6F}">
  <dimension ref="A1:AX29"/>
  <sheetViews>
    <sheetView topLeftCell="A31" workbookViewId="0">
      <selection activeCell="L3" sqref="L3"/>
    </sheetView>
  </sheetViews>
  <sheetFormatPr defaultRowHeight="14.25" x14ac:dyDescent="0.2"/>
  <cols>
    <col min="1" max="1" width="47.625" style="216" bestFit="1" customWidth="1"/>
    <col min="2" max="16384" width="9" style="216"/>
  </cols>
  <sheetData>
    <row r="1" spans="1:50" x14ac:dyDescent="0.2">
      <c r="A1" s="216" t="s">
        <v>605</v>
      </c>
      <c r="B1" s="216">
        <v>2012</v>
      </c>
      <c r="C1" s="216">
        <v>2013</v>
      </c>
      <c r="D1" s="216">
        <v>2014</v>
      </c>
      <c r="E1" s="216">
        <v>2015</v>
      </c>
      <c r="F1" s="216">
        <v>2016</v>
      </c>
      <c r="G1" s="216">
        <v>2017</v>
      </c>
      <c r="H1" s="216">
        <v>2018</v>
      </c>
      <c r="I1" s="216">
        <v>2019</v>
      </c>
      <c r="J1" s="216">
        <v>2020</v>
      </c>
      <c r="K1" s="216">
        <v>2021</v>
      </c>
      <c r="L1" s="216">
        <v>2022</v>
      </c>
      <c r="M1" s="216">
        <v>2023</v>
      </c>
      <c r="N1" s="216">
        <v>2024</v>
      </c>
      <c r="O1" s="216">
        <v>2025</v>
      </c>
      <c r="P1" s="216">
        <v>2026</v>
      </c>
      <c r="Q1" s="216">
        <v>2027</v>
      </c>
      <c r="R1" s="216">
        <v>2028</v>
      </c>
      <c r="S1" s="216">
        <v>2029</v>
      </c>
      <c r="T1" s="216">
        <v>2030</v>
      </c>
      <c r="U1" s="216">
        <v>2031</v>
      </c>
      <c r="V1" s="216">
        <v>2032</v>
      </c>
      <c r="W1" s="216">
        <v>2033</v>
      </c>
      <c r="X1" s="216">
        <v>2034</v>
      </c>
      <c r="Y1" s="216">
        <v>2035</v>
      </c>
      <c r="Z1" s="216">
        <v>2036</v>
      </c>
      <c r="AA1" s="216">
        <v>2037</v>
      </c>
      <c r="AB1" s="216">
        <v>2038</v>
      </c>
      <c r="AC1" s="216">
        <v>2039</v>
      </c>
      <c r="AD1" s="216">
        <v>2040</v>
      </c>
      <c r="AE1" s="216">
        <v>2041</v>
      </c>
      <c r="AF1" s="216">
        <v>2042</v>
      </c>
      <c r="AG1" s="216">
        <v>2043</v>
      </c>
      <c r="AH1" s="216">
        <v>2044</v>
      </c>
      <c r="AI1" s="216">
        <v>2045</v>
      </c>
      <c r="AJ1" s="216">
        <v>2046</v>
      </c>
      <c r="AK1" s="216">
        <v>2047</v>
      </c>
      <c r="AL1" s="216">
        <v>2048</v>
      </c>
      <c r="AM1" s="216">
        <v>2049</v>
      </c>
      <c r="AN1" s="216">
        <v>2050</v>
      </c>
      <c r="AO1" s="216">
        <v>2051</v>
      </c>
      <c r="AP1" s="216">
        <v>2052</v>
      </c>
      <c r="AQ1" s="216">
        <v>2053</v>
      </c>
      <c r="AR1" s="216">
        <v>2054</v>
      </c>
      <c r="AS1" s="216">
        <v>2055</v>
      </c>
      <c r="AT1" s="216">
        <v>2056</v>
      </c>
      <c r="AU1" s="216">
        <v>2057</v>
      </c>
      <c r="AV1" s="216">
        <v>2058</v>
      </c>
      <c r="AW1" s="216">
        <v>2059</v>
      </c>
      <c r="AX1" s="216">
        <v>2060</v>
      </c>
    </row>
    <row r="2" spans="1:50" x14ac:dyDescent="0.2">
      <c r="A2" s="216" t="s">
        <v>373</v>
      </c>
      <c r="B2" s="217">
        <f>SUMIFS('Historic Energy Consumption'!$M:$M,'Historic Energy Consumption'!$B:$B,$A2,'Historic Energy Consumption'!$A:$A,B$1)</f>
        <v>0.2218940018147377</v>
      </c>
      <c r="C2" s="217">
        <f>SUMIFS('Historic Energy Consumption'!$M:$M,'Historic Energy Consumption'!$B:$B,$A2,'Historic Energy Consumption'!$A:$A,C$1)</f>
        <v>0.20826335625138859</v>
      </c>
      <c r="D2" s="217">
        <f>SUMIFS('Historic Energy Consumption'!$M:$M,'Historic Energy Consumption'!$B:$B,$A2,'Historic Energy Consumption'!$A:$A,D$1)</f>
        <v>0.206678666418846</v>
      </c>
      <c r="E2" s="217">
        <f>SUMIFS('Historic Energy Consumption'!$M:$M,'Historic Energy Consumption'!$B:$B,$A2,'Historic Energy Consumption'!$A:$A,E$1)</f>
        <v>0.20521064395716443</v>
      </c>
      <c r="F2" s="217">
        <f>SUMIFS('Historic Energy Consumption'!$M:$M,'Historic Energy Consumption'!$B:$B,$A2,'Historic Energy Consumption'!$A:$A,F$1)</f>
        <v>0.20833252495493645</v>
      </c>
      <c r="G2" s="217">
        <f>SUMIFS('Historic Energy Consumption'!$M:$M,'Historic Energy Consumption'!$B:$B,$A2,'Historic Energy Consumption'!$A:$A,G$1)</f>
        <v>0.21617171386848028</v>
      </c>
      <c r="H2" s="217">
        <f>SUMIFS('Historic Energy Consumption'!$M:$M,'Historic Energy Consumption'!$B:$B,$A2,'Historic Energy Consumption'!$A:$A,H$1)</f>
        <v>0.23798020289502381</v>
      </c>
      <c r="I2" s="217">
        <f>SUMIFS('Historic Energy Consumption'!$M:$M,'Historic Energy Consumption'!$B:$B,$A2,'Historic Energy Consumption'!$A:$A,I$1)</f>
        <v>0.25354534070380008</v>
      </c>
      <c r="J2" s="217">
        <f>SUMIFS('Historic Energy Consumption'!$M:$M,'Historic Energy Consumption'!$B:$B,$A2,'Historic Energy Consumption'!$A:$A,J$1)</f>
        <v>0.26415243307416969</v>
      </c>
      <c r="K2" s="217">
        <f>MIN(MAX(SLOPE($B2:J2,$B$1:J$1)*'Predicted Intensity'!$B$32+J2,$J2+(K$1-$J$1)*0.0025),0.95)</f>
        <v>0.26730613158465832</v>
      </c>
      <c r="L2" s="217">
        <f>MIN(MAX(SLOPE($B2:K2,$B$1:K$1)*'Predicted Intensity'!$B$32+K2,$J2+(L$1-$J$1)*0.0025),0.95)</f>
        <v>0.27076193141144816</v>
      </c>
      <c r="M2" s="217">
        <f>MIN(MAX(SLOPE($B2:L2,$B$1:L$1)*'Predicted Intensity'!$B$32+L2,$J2+(M$1-$J$1)*0.0025),0.95)</f>
        <v>0.27430397286924801</v>
      </c>
      <c r="N2" s="217">
        <f>MIN(MAX(SLOPE($B2:M2,$B$1:M$1)*'Predicted Intensity'!$B$32+M2,$J2+(N$1-$J$1)*0.0025),0.95)</f>
        <v>0.27782765293228823</v>
      </c>
      <c r="O2" s="217">
        <f>MIN(MAX(SLOPE($B2:N2,$B$1:N$1)*'Predicted Intensity'!$B$32+N2,$J2+(O$1-$J$1)*0.0025),0.95)</f>
        <v>0.28128215281064339</v>
      </c>
      <c r="P2" s="217">
        <f>MIN(MAX(SLOPE($B2:O2,$B$1:O$1)*'Predicted Intensity'!$B$32+O2,$J2+(P$1-$J$1)*0.0025),0.95)</f>
        <v>0.28464381800322003</v>
      </c>
      <c r="Q2" s="217">
        <f>MIN(MAX(SLOPE($B2:P2,$B$1:P$1)*'Predicted Intensity'!$B$32+P2,$J2+(Q$1-$J$1)*0.0025),0.95)</f>
        <v>0.28790311983513339</v>
      </c>
      <c r="R2" s="217">
        <f>MIN(MAX(SLOPE($B2:Q2,$B$1:Q$1)*'Predicted Intensity'!$B$32+Q2,$J2+(R$1-$J$1)*0.0025),0.95)</f>
        <v>0.29105798035404512</v>
      </c>
      <c r="S2" s="217">
        <f>MIN(MAX(SLOPE($B2:R2,$B$1:R$1)*'Predicted Intensity'!$B$32+R2,$J2+(S$1-$J$1)*0.0025),0.95)</f>
        <v>0.29411023545698595</v>
      </c>
      <c r="T2" s="217">
        <f>MIN(MAX(SLOPE($B2:S2,$B$1:S$1)*'Predicted Intensity'!$B$32+S2,$J2+(T$1-$J$1)*0.0025),0.95)</f>
        <v>0.2970637125916758</v>
      </c>
      <c r="U2" s="217">
        <f>MIN(MAX(SLOPE($B2:T2,$B$1:T$1)*'Predicted Intensity'!$B$32+T2,$J2+(U$1-$J$1)*0.0025),0.95)</f>
        <v>0.2999231685717122</v>
      </c>
      <c r="V2" s="217">
        <f>MIN(MAX(SLOPE($B2:U2,$B$1:U$1)*'Predicted Intensity'!$B$32+U2,$J2+(V$1-$J$1)*0.0025),0.95)</f>
        <v>0.30269369873921503</v>
      </c>
      <c r="W2" s="217">
        <f>MIN(MAX(SLOPE($B2:V2,$B$1:V$1)*'Predicted Intensity'!$B$32+V2,$J2+(W$1-$J$1)*0.0025),0.95)</f>
        <v>0.30538041025219631</v>
      </c>
      <c r="X2" s="217">
        <f>MIN(MAX(SLOPE($B2:W2,$B$1:W$1)*'Predicted Intensity'!$B$32+W2,$J2+(X$1-$J$1)*0.0025),0.95)</f>
        <v>0.30798824582988676</v>
      </c>
      <c r="Y2" s="217">
        <f>MIN(MAX(SLOPE($B2:X2,$B$1:X$1)*'Predicted Intensity'!$B$32+X2,$J2+(Y$1-$J$1)*0.0025),0.95)</f>
        <v>0.31052189408954239</v>
      </c>
      <c r="Z2" s="217">
        <f>MIN(MAX(SLOPE($B2:Y2,$B$1:Y$1)*'Predicted Intensity'!$B$32+Y2,$J2+(Z$1-$J$1)*0.0025),0.95)</f>
        <v>0.31298574987301298</v>
      </c>
      <c r="AA2" s="217">
        <f>MIN(MAX(SLOPE($B2:Z2,$B$1:Z$1)*'Predicted Intensity'!$B$32+Z2,$J2+(AA$1-$J$1)*0.0025),0.95)</f>
        <v>0.31538390325602189</v>
      </c>
      <c r="AB2" s="217">
        <f>MIN(MAX(SLOPE($B2:AA2,$B$1:AA$1)*'Predicted Intensity'!$B$32+AA2,$J2+(AB$1-$J$1)*0.0025),0.95)</f>
        <v>0.31772014469429599</v>
      </c>
      <c r="AC2" s="217">
        <f>MIN(MAX(SLOPE($B2:AB2,$B$1:AB$1)*'Predicted Intensity'!$B$32+AB2,$J2+(AC$1-$J$1)*0.0025),0.95)</f>
        <v>0.31999797886913661</v>
      </c>
      <c r="AD2" s="217">
        <f>MIN(MAX(SLOPE($B2:AC2,$B$1:AC$1)*'Predicted Intensity'!$B$32+AC2,$J2+(AD$1-$J$1)*0.0025),0.95)</f>
        <v>0.32222064281767637</v>
      </c>
      <c r="AE2" s="217">
        <f>MIN(MAX(SLOPE($B2:AD2,$B$1:AD$1)*'Predicted Intensity'!$B$32+AD2,$J2+(AE$1-$J$1)*0.0025),0.95)</f>
        <v>0.32439112574241291</v>
      </c>
      <c r="AF2" s="217">
        <f>MIN(MAX(SLOPE($B2:AE2,$B$1:AE$1)*'Predicted Intensity'!$B$32+AE2,$J2+(AF$1-$J$1)*0.0025),0.95)</f>
        <v>0.32651218898675222</v>
      </c>
      <c r="AG2" s="217">
        <f>MIN(MAX(SLOPE($B2:AF2,$B$1:AF$1)*'Predicted Intensity'!$B$32+AF2,$J2+(AG$1-$J$1)*0.0025),0.95)</f>
        <v>0.32858638532563222</v>
      </c>
      <c r="AH2" s="217">
        <f>MIN(MAX(SLOPE($B2:AG2,$B$1:AG$1)*'Predicted Intensity'!$B$32+AG2,$J2+(AH$1-$J$1)*0.0025),0.95)</f>
        <v>0.33061607712211999</v>
      </c>
      <c r="AI2" s="217">
        <f>MIN(MAX(SLOPE($B2:AH2,$B$1:AH$1)*'Predicted Intensity'!$B$32+AH2,$J2+(AI$1-$J$1)*0.0025),0.95)</f>
        <v>0.33260345314337225</v>
      </c>
      <c r="AJ2" s="217">
        <f>MIN(MAX(SLOPE($B2:AI2,$B$1:AI$1)*'Predicted Intensity'!$B$32+AI2,$J2+(AJ$1-$J$1)*0.0025),0.95)</f>
        <v>0.33455054397378636</v>
      </c>
      <c r="AK2" s="217">
        <f>MIN(MAX(SLOPE($B2:AJ2,$B$1:AJ$1)*'Predicted Intensity'!$B$32+AJ2,$J2+(AK$1-$J$1)*0.0025),0.95)</f>
        <v>0.3364592360470447</v>
      </c>
      <c r="AL2" s="217">
        <f>MIN(MAX(SLOPE($B2:AK2,$B$1:AK$1)*'Predicted Intensity'!$B$32+AK2,$J2+(AL$1-$J$1)*0.0025),0.95)</f>
        <v>0.33833128436523652</v>
      </c>
      <c r="AM2" s="217">
        <f>MIN(MAX(SLOPE($B2:AL2,$B$1:AL$1)*'Predicted Intensity'!$B$32+AL2,$J2+(AM$1-$J$1)*0.0025),0.95)</f>
        <v>0.34016832399674002</v>
      </c>
      <c r="AN2" s="217">
        <f>MIN(MAX(SLOPE($B2:AM2,$B$1:AM$1)*'Predicted Intensity'!$B$32+AM2,$J2+(AN$1-$J$1)*0.0025),0.95)</f>
        <v>0.34197188045407234</v>
      </c>
      <c r="AO2" s="217">
        <f>MIN(MAX(SLOPE($B2:AN2,$B$1:AN$1)*'Predicted Intensity'!$B$32+AN2,$J2+(AO$1-$J$1)*0.0025),0.95)</f>
        <v>0.34374337905411745</v>
      </c>
      <c r="AP2" s="217">
        <f>MIN(MAX(SLOPE($B2:AO2,$B$1:AO$1)*'Predicted Intensity'!$B$32+AO2,$J2+(AP$1-$J$1)*0.0025),0.95)</f>
        <v>0.34548415335956134</v>
      </c>
      <c r="AQ2" s="217">
        <f>MIN(MAX(SLOPE($B2:AP2,$B$1:AP$1)*'Predicted Intensity'!$B$32+AP2,$J2+(AQ$1-$J$1)*0.0025),0.95)</f>
        <v>0.34719545279420655</v>
      </c>
      <c r="AR2" s="217">
        <f>MIN(MAX(SLOPE($B2:AQ2,$B$1:AQ$1)*'Predicted Intensity'!$B$32+AQ2,$J2+(AR$1-$J$1)*0.0025),0.95)</f>
        <v>0.34915243307416971</v>
      </c>
      <c r="AS2" s="217">
        <f>MIN(MAX(SLOPE($B2:AR2,$B$1:AR$1)*'Predicted Intensity'!$B$32+AR2,$J2+(AS$1-$J$1)*0.0025),0.95)</f>
        <v>0.35165243307416971</v>
      </c>
      <c r="AT2" s="217">
        <f>MIN(MAX(SLOPE($B2:AS2,$B$1:AS$1)*'Predicted Intensity'!$B$32+AS2,$J2+(AT$1-$J$1)*0.0025),0.95)</f>
        <v>0.35415243307416966</v>
      </c>
      <c r="AU2" s="217">
        <f>MIN(MAX(SLOPE($B2:AT2,$B$1:AT$1)*'Predicted Intensity'!$B$32+AT2,$J2+(AU$1-$J$1)*0.0025),0.95)</f>
        <v>0.35665243307416972</v>
      </c>
      <c r="AV2" s="217">
        <f>MIN(MAX(SLOPE($B2:AU2,$B$1:AU$1)*'Predicted Intensity'!$B$32+AU2,$J2+(AV$1-$J$1)*0.0025),0.95)</f>
        <v>0.35915243307416966</v>
      </c>
      <c r="AW2" s="217">
        <f>MIN(MAX(SLOPE($B2:AV2,$B$1:AV$1)*'Predicted Intensity'!$B$32+AV2,$J2+(AW$1-$J$1)*0.0025),0.95)</f>
        <v>0.36165243307416972</v>
      </c>
      <c r="AX2" s="217">
        <f>MIN(MAX(SLOPE($B2:AW2,$B$1:AW$1)*'Predicted Intensity'!$B$32+AW2,$J2+(AX$1-$J$1)*0.0025),0.95)</f>
        <v>0.36415243307416967</v>
      </c>
    </row>
    <row r="3" spans="1:50" x14ac:dyDescent="0.2">
      <c r="A3" s="216" t="s">
        <v>390</v>
      </c>
      <c r="B3" s="217">
        <f>SUMIFS('Historic Energy Consumption'!$M:$M,'Historic Energy Consumption'!$B:$B,$A3,'Historic Energy Consumption'!$A:$A,B$1)</f>
        <v>0.58731979507143273</v>
      </c>
      <c r="C3" s="217">
        <f>SUMIFS('Historic Energy Consumption'!$M:$M,'Historic Energy Consumption'!$B:$B,$A3,'Historic Energy Consumption'!$A:$A,C$1)</f>
        <v>0.59610609937497228</v>
      </c>
      <c r="D3" s="217">
        <f>SUMIFS('Historic Energy Consumption'!$M:$M,'Historic Energy Consumption'!$B:$B,$A3,'Historic Energy Consumption'!$A:$A,D$1)</f>
        <v>0.65428182413216152</v>
      </c>
      <c r="E3" s="217">
        <f>SUMIFS('Historic Energy Consumption'!$M:$M,'Historic Energy Consumption'!$B:$B,$A3,'Historic Energy Consumption'!$A:$A,E$1)</f>
        <v>0.68712030640056398</v>
      </c>
      <c r="F3" s="217">
        <f>SUMIFS('Historic Energy Consumption'!$M:$M,'Historic Energy Consumption'!$B:$B,$A3,'Historic Energy Consumption'!$A:$A,F$1)</f>
        <v>0.70788052565492787</v>
      </c>
      <c r="G3" s="217">
        <f>SUMIFS('Historic Energy Consumption'!$M:$M,'Historic Energy Consumption'!$B:$B,$A3,'Historic Energy Consumption'!$A:$A,G$1)</f>
        <v>0.73649861991460119</v>
      </c>
      <c r="H3" s="217">
        <f>SUMIFS('Historic Energy Consumption'!$M:$M,'Historic Energy Consumption'!$B:$B,$A3,'Historic Energy Consumption'!$A:$A,H$1)</f>
        <v>0.77164317772932844</v>
      </c>
      <c r="I3" s="217">
        <f>SUMIFS('Historic Energy Consumption'!$M:$M,'Historic Energy Consumption'!$B:$B,$A3,'Historic Energy Consumption'!$A:$A,I$1)</f>
        <v>0.79723765670380198</v>
      </c>
      <c r="J3" s="217">
        <f>SUMIFS('Historic Energy Consumption'!$M:$M,'Historic Energy Consumption'!$B:$B,$A3,'Historic Energy Consumption'!$A:$A,J$1)</f>
        <v>0.79849577944293426</v>
      </c>
      <c r="K3" s="217">
        <f>MIN(MAX(SLOPE($B3:J3,$B$1:J$1)*'Predicted Intensity'!$B$32+J3,$J3+(K$1-$J$1)*0.0025),0.95)</f>
        <v>0.81293077636110811</v>
      </c>
      <c r="L3" s="217">
        <f>MIN(MAX(SLOPE($B3:K3,$B$1:K$1)*'Predicted Intensity'!$B$32+K3,$J3+(L$1-$J$1)*0.0025),0.95)</f>
        <v>0.8263980262495535</v>
      </c>
      <c r="M3" s="217">
        <f>MIN(MAX(SLOPE($B3:L3,$B$1:L$1)*'Predicted Intensity'!$B$32+L3,$J3+(M$1-$J$1)*0.0025),0.95)</f>
        <v>0.83903134026068238</v>
      </c>
      <c r="N3" s="217">
        <f>MIN(MAX(SLOPE($B3:M3,$B$1:M$1)*'Predicted Intensity'!$B$32+M3,$J3+(N$1-$J$1)*0.0025),0.95)</f>
        <v>0.85094058907314529</v>
      </c>
      <c r="O3" s="217">
        <f>MIN(MAX(SLOPE($B3:N3,$B$1:N$1)*'Predicted Intensity'!$B$32+N3,$J3+(O$1-$J$1)*0.0025),0.95)</f>
        <v>0.86221590976313223</v>
      </c>
      <c r="P3" s="217">
        <f>MIN(MAX(SLOPE($B3:O3,$B$1:O$1)*'Predicted Intensity'!$B$32+O3,$J3+(P$1-$J$1)*0.0025),0.95)</f>
        <v>0.87293168533770582</v>
      </c>
      <c r="Q3" s="217">
        <f>MIN(MAX(SLOPE($B3:P3,$B$1:P$1)*'Predicted Intensity'!$B$32+P3,$J3+(Q$1-$J$1)*0.0025),0.95)</f>
        <v>0.88314980939257859</v>
      </c>
      <c r="R3" s="217">
        <f>MIN(MAX(SLOPE($B3:Q3,$B$1:Q$1)*'Predicted Intensity'!$B$32+Q3,$J3+(R$1-$J$1)*0.0025),0.95)</f>
        <v>0.8929222461358699</v>
      </c>
      <c r="S3" s="217">
        <f>MIN(MAX(SLOPE($B3:R3,$B$1:R$1)*'Predicted Intensity'!$B$32+R3,$J3+(S$1-$J$1)*0.0025),0.95)</f>
        <v>0.90229301083451419</v>
      </c>
      <c r="T3" s="217">
        <f>MIN(MAX(SLOPE($B3:S3,$B$1:S$1)*'Predicted Intensity'!$B$32+S3,$J3+(T$1-$J$1)*0.0025),0.95)</f>
        <v>0.91129970072376887</v>
      </c>
      <c r="U3" s="217">
        <f>MIN(MAX(SLOPE($B3:T3,$B$1:T$1)*'Predicted Intensity'!$B$32+T3,$J3+(U$1-$J$1)*0.0025),0.95)</f>
        <v>0.91997468425033491</v>
      </c>
      <c r="V3" s="217">
        <f>MIN(MAX(SLOPE($B3:U3,$B$1:U$1)*'Predicted Intensity'!$B$32+U3,$J3+(V$1-$J$1)*0.0025),0.95)</f>
        <v>0.9283460318303236</v>
      </c>
      <c r="W3" s="217">
        <f>MIN(MAX(SLOPE($B3:V3,$B$1:V$1)*'Predicted Intensity'!$B$32+V3,$J3+(W$1-$J$1)*0.0025),0.95)</f>
        <v>0.9364382505434955</v>
      </c>
      <c r="X3" s="217">
        <f>MIN(MAX(SLOPE($B3:W3,$B$1:W$1)*'Predicted Intensity'!$B$32+W3,$J3+(X$1-$J$1)*0.0025),0.95)</f>
        <v>0.94427286920621301</v>
      </c>
      <c r="Y3" s="217">
        <f>MIN(MAX(SLOPE($B3:X3,$B$1:X$1)*'Predicted Intensity'!$B$32+X3,$J3+(Y$1-$J$1)*0.0025),0.95)</f>
        <v>0.95</v>
      </c>
      <c r="Z3" s="217">
        <f>MIN(MAX(SLOPE($B3:Y3,$B$1:Y$1)*'Predicted Intensity'!$B$32+Y3,$J3+(Z$1-$J$1)*0.0025),0.95)</f>
        <v>0.95</v>
      </c>
      <c r="AA3" s="217">
        <f>MIN(MAX(SLOPE($B3:Z3,$B$1:Z$1)*'Predicted Intensity'!$B$32+Z3,$J3+(AA$1-$J$1)*0.0025),0.95)</f>
        <v>0.95</v>
      </c>
      <c r="AB3" s="217">
        <f>MIN(MAX(SLOPE($B3:AA3,$B$1:AA$1)*'Predicted Intensity'!$B$32+AA3,$J3+(AB$1-$J$1)*0.0025),0.95)</f>
        <v>0.95</v>
      </c>
      <c r="AC3" s="217">
        <f>MIN(MAX(SLOPE($B3:AB3,$B$1:AB$1)*'Predicted Intensity'!$B$32+AB3,$J3+(AC$1-$J$1)*0.0025),0.95)</f>
        <v>0.95</v>
      </c>
      <c r="AD3" s="217">
        <f>MIN(MAX(SLOPE($B3:AC3,$B$1:AC$1)*'Predicted Intensity'!$B$32+AC3,$J3+(AD$1-$J$1)*0.0025),0.95)</f>
        <v>0.95</v>
      </c>
      <c r="AE3" s="217">
        <f>MIN(MAX(SLOPE($B3:AD3,$B$1:AD$1)*'Predicted Intensity'!$B$32+AD3,$J3+(AE$1-$J$1)*0.0025),0.95)</f>
        <v>0.95</v>
      </c>
      <c r="AF3" s="217">
        <f>MIN(MAX(SLOPE($B3:AE3,$B$1:AE$1)*'Predicted Intensity'!$B$32+AE3,$J3+(AF$1-$J$1)*0.0025),0.95)</f>
        <v>0.95</v>
      </c>
      <c r="AG3" s="217">
        <f>MIN(MAX(SLOPE($B3:AF3,$B$1:AF$1)*'Predicted Intensity'!$B$32+AF3,$J3+(AG$1-$J$1)*0.0025),0.95)</f>
        <v>0.95</v>
      </c>
      <c r="AH3" s="217">
        <f>MIN(MAX(SLOPE($B3:AG3,$B$1:AG$1)*'Predicted Intensity'!$B$32+AG3,$J3+(AH$1-$J$1)*0.0025),0.95)</f>
        <v>0.95</v>
      </c>
      <c r="AI3" s="217">
        <f>MIN(MAX(SLOPE($B3:AH3,$B$1:AH$1)*'Predicted Intensity'!$B$32+AH3,$J3+(AI$1-$J$1)*0.0025),0.95)</f>
        <v>0.95</v>
      </c>
      <c r="AJ3" s="217">
        <f>MIN(MAX(SLOPE($B3:AI3,$B$1:AI$1)*'Predicted Intensity'!$B$32+AI3,$J3+(AJ$1-$J$1)*0.0025),0.95)</f>
        <v>0.95</v>
      </c>
      <c r="AK3" s="217">
        <f>MIN(MAX(SLOPE($B3:AJ3,$B$1:AJ$1)*'Predicted Intensity'!$B$32+AJ3,$J3+(AK$1-$J$1)*0.0025),0.95)</f>
        <v>0.95</v>
      </c>
      <c r="AL3" s="217">
        <f>MIN(MAX(SLOPE($B3:AK3,$B$1:AK$1)*'Predicted Intensity'!$B$32+AK3,$J3+(AL$1-$J$1)*0.0025),0.95)</f>
        <v>0.95</v>
      </c>
      <c r="AM3" s="217">
        <f>MIN(MAX(SLOPE($B3:AL3,$B$1:AL$1)*'Predicted Intensity'!$B$32+AL3,$J3+(AM$1-$J$1)*0.0025),0.95)</f>
        <v>0.95</v>
      </c>
      <c r="AN3" s="217">
        <f>MIN(MAX(SLOPE($B3:AM3,$B$1:AM$1)*'Predicted Intensity'!$B$32+AM3,$J3+(AN$1-$J$1)*0.0025),0.95)</f>
        <v>0.95</v>
      </c>
      <c r="AO3" s="217">
        <f>MIN(MAX(SLOPE($B3:AN3,$B$1:AN$1)*'Predicted Intensity'!$B$32+AN3,$J3+(AO$1-$J$1)*0.0025),0.95)</f>
        <v>0.95</v>
      </c>
      <c r="AP3" s="217">
        <f>MIN(MAX(SLOPE($B3:AO3,$B$1:AO$1)*'Predicted Intensity'!$B$32+AO3,$J3+(AP$1-$J$1)*0.0025),0.95)</f>
        <v>0.95</v>
      </c>
      <c r="AQ3" s="217">
        <f>MIN(MAX(SLOPE($B3:AP3,$B$1:AP$1)*'Predicted Intensity'!$B$32+AP3,$J3+(AQ$1-$J$1)*0.0025),0.95)</f>
        <v>0.95</v>
      </c>
      <c r="AR3" s="217">
        <f>MIN(MAX(SLOPE($B3:AQ3,$B$1:AQ$1)*'Predicted Intensity'!$B$32+AQ3,$J3+(AR$1-$J$1)*0.0025),0.95)</f>
        <v>0.95</v>
      </c>
      <c r="AS3" s="217">
        <f>MIN(MAX(SLOPE($B3:AR3,$B$1:AR$1)*'Predicted Intensity'!$B$32+AR3,$J3+(AS$1-$J$1)*0.0025),0.95)</f>
        <v>0.95</v>
      </c>
      <c r="AT3" s="217">
        <f>MIN(MAX(SLOPE($B3:AS3,$B$1:AS$1)*'Predicted Intensity'!$B$32+AS3,$J3+(AT$1-$J$1)*0.0025),0.95)</f>
        <v>0.95</v>
      </c>
      <c r="AU3" s="217">
        <f>MIN(MAX(SLOPE($B3:AT3,$B$1:AT$1)*'Predicted Intensity'!$B$32+AT3,$J3+(AU$1-$J$1)*0.0025),0.95)</f>
        <v>0.95</v>
      </c>
      <c r="AV3" s="217">
        <f>MIN(MAX(SLOPE($B3:AU3,$B$1:AU$1)*'Predicted Intensity'!$B$32+AU3,$J3+(AV$1-$J$1)*0.0025),0.95)</f>
        <v>0.95</v>
      </c>
      <c r="AW3" s="217">
        <f>MIN(MAX(SLOPE($B3:AV3,$B$1:AV$1)*'Predicted Intensity'!$B$32+AV3,$J3+(AW$1-$J$1)*0.0025),0.95)</f>
        <v>0.95</v>
      </c>
      <c r="AX3" s="217">
        <f>MIN(MAX(SLOPE($B3:AW3,$B$1:AW$1)*'Predicted Intensity'!$B$32+AW3,$J3+(AX$1-$J$1)*0.0025),0.95)</f>
        <v>0.95</v>
      </c>
    </row>
    <row r="4" spans="1:50" x14ac:dyDescent="0.2">
      <c r="A4" s="216" t="s">
        <v>385</v>
      </c>
      <c r="B4" s="217">
        <f>SUMIFS('Historic Energy Consumption'!$M:$M,'Historic Energy Consumption'!$B:$B,$A4,'Historic Energy Consumption'!$A:$A,B$1)</f>
        <v>0.44895267502326985</v>
      </c>
      <c r="C4" s="217">
        <f>SUMIFS('Historic Energy Consumption'!$M:$M,'Historic Energy Consumption'!$B:$B,$A4,'Historic Energy Consumption'!$A:$A,C$1)</f>
        <v>0.44884398585732349</v>
      </c>
      <c r="D4" s="217">
        <f>SUMIFS('Historic Energy Consumption'!$M:$M,'Historic Energy Consumption'!$B:$B,$A4,'Historic Energy Consumption'!$A:$A,D$1)</f>
        <v>0.46872302564793467</v>
      </c>
      <c r="E4" s="217">
        <f>SUMIFS('Historic Energy Consumption'!$M:$M,'Historic Energy Consumption'!$B:$B,$A4,'Historic Energy Consumption'!$A:$A,E$1)</f>
        <v>0.50267998733621388</v>
      </c>
      <c r="F4" s="217">
        <f>SUMIFS('Historic Energy Consumption'!$M:$M,'Historic Energy Consumption'!$B:$B,$A4,'Historic Energy Consumption'!$A:$A,F$1)</f>
        <v>0.52194185241979463</v>
      </c>
      <c r="G4" s="217">
        <f>SUMIFS('Historic Energy Consumption'!$M:$M,'Historic Energy Consumption'!$B:$B,$A4,'Historic Energy Consumption'!$A:$A,G$1)</f>
        <v>0.55596102562853711</v>
      </c>
      <c r="H4" s="217">
        <f>SUMIFS('Historic Energy Consumption'!$M:$M,'Historic Energy Consumption'!$B:$B,$A4,'Historic Energy Consumption'!$A:$A,H$1)</f>
        <v>0.62161399294099651</v>
      </c>
      <c r="I4" s="217">
        <f>SUMIFS('Historic Energy Consumption'!$M:$M,'Historic Energy Consumption'!$B:$B,$A4,'Historic Energy Consumption'!$A:$A,I$1)</f>
        <v>0.6115520066236434</v>
      </c>
      <c r="J4" s="217">
        <f>SUMIFS('Historic Energy Consumption'!$M:$M,'Historic Energy Consumption'!$B:$B,$A4,'Historic Energy Consumption'!$A:$A,J$1)</f>
        <v>0.65182728932026623</v>
      </c>
      <c r="K4" s="217">
        <f>MIN(MAX(SLOPE($B4:J4,$B$1:J$1)*'Predicted Intensity'!$B$32+J4,$J4+(K$1-$J$1)*0.0025),0.95)</f>
        <v>0.66564966842331119</v>
      </c>
      <c r="L4" s="217">
        <f>MIN(MAX(SLOPE($B4:K4,$B$1:K$1)*'Predicted Intensity'!$B$32+K4,$J4+(L$1-$J$1)*0.0025),0.95)</f>
        <v>0.67921367496798579</v>
      </c>
      <c r="M4" s="217">
        <f>MIN(MAX(SLOPE($B4:L4,$B$1:L$1)*'Predicted Intensity'!$B$32+L4,$J4+(M$1-$J$1)*0.0025),0.95)</f>
        <v>0.69232847815026122</v>
      </c>
      <c r="N4" s="217">
        <f>MIN(MAX(SLOPE($B4:M4,$B$1:M$1)*'Predicted Intensity'!$B$32+M4,$J4+(N$1-$J$1)*0.0025),0.95)</f>
        <v>0.70493191779303177</v>
      </c>
      <c r="O4" s="217">
        <f>MIN(MAX(SLOPE($B4:N4,$B$1:N$1)*'Predicted Intensity'!$B$32+N4,$J4+(O$1-$J$1)*0.0025),0.95)</f>
        <v>0.71701854255517683</v>
      </c>
      <c r="P4" s="217">
        <f>MIN(MAX(SLOPE($B4:O4,$B$1:O$1)*'Predicted Intensity'!$B$32+O4,$J4+(P$1-$J$1)*0.0025),0.95)</f>
        <v>0.72860764618146956</v>
      </c>
      <c r="Q4" s="217">
        <f>MIN(MAX(SLOPE($B4:P4,$B$1:P$1)*'Predicted Intensity'!$B$32+P4,$J4+(Q$1-$J$1)*0.0025),0.95)</f>
        <v>0.73972849727412948</v>
      </c>
      <c r="R4" s="217">
        <f>MIN(MAX(SLOPE($B4:Q4,$B$1:Q$1)*'Predicted Intensity'!$B$32+Q4,$J4+(R$1-$J$1)*0.0025),0.95)</f>
        <v>0.75041337588738088</v>
      </c>
      <c r="S4" s="217">
        <f>MIN(MAX(SLOPE($B4:R4,$B$1:R$1)*'Predicted Intensity'!$B$32+R4,$J4+(S$1-$J$1)*0.0025),0.95)</f>
        <v>0.76069430398914351</v>
      </c>
      <c r="T4" s="217">
        <f>MIN(MAX(SLOPE($B4:S4,$B$1:S$1)*'Predicted Intensity'!$B$32+S4,$J4+(T$1-$J$1)*0.0025),0.95)</f>
        <v>0.77060157446791611</v>
      </c>
      <c r="U4" s="217">
        <f>MIN(MAX(SLOPE($B4:T4,$B$1:T$1)*'Predicted Intensity'!$B$32+T4,$J4+(U$1-$J$1)*0.0025),0.95)</f>
        <v>0.7801631694601372</v>
      </c>
      <c r="V4" s="217">
        <f>MIN(MAX(SLOPE($B4:U4,$B$1:U$1)*'Predicted Intensity'!$B$32+U4,$J4+(V$1-$J$1)*0.0025),0.95)</f>
        <v>0.78940461806221196</v>
      </c>
      <c r="W4" s="217">
        <f>MIN(MAX(SLOPE($B4:V4,$B$1:V$1)*'Predicted Intensity'!$B$32+V4,$J4+(W$1-$J$1)*0.0025),0.95)</f>
        <v>0.79834906577416487</v>
      </c>
      <c r="X4" s="217">
        <f>MIN(MAX(SLOPE($B4:W4,$B$1:W$1)*'Predicted Intensity'!$B$32+W4,$J4+(X$1-$J$1)*0.0025),0.95)</f>
        <v>0.8070174390169832</v>
      </c>
      <c r="Y4" s="217">
        <f>MIN(MAX(SLOPE($B4:X4,$B$1:X$1)*'Predicted Intensity'!$B$32+X4,$J4+(Y$1-$J$1)*0.0025),0.95)</f>
        <v>0.81542864487435762</v>
      </c>
      <c r="Z4" s="217">
        <f>MIN(MAX(SLOPE($B4:Y4,$B$1:Y$1)*'Predicted Intensity'!$B$32+Y4,$J4+(Z$1-$J$1)*0.0025),0.95)</f>
        <v>0.82359977581565347</v>
      </c>
      <c r="AA4" s="217">
        <f>MIN(MAX(SLOPE($B4:Z4,$B$1:Z$1)*'Predicted Intensity'!$B$32+Z4,$J4+(AA$1-$J$1)*0.0025),0.95)</f>
        <v>0.8315463047563959</v>
      </c>
      <c r="AB4" s="217">
        <f>MIN(MAX(SLOPE($B4:AA4,$B$1:AA$1)*'Predicted Intensity'!$B$32+AA4,$J4+(AB$1-$J$1)*0.0025),0.95)</f>
        <v>0.83928226405165729</v>
      </c>
      <c r="AC4" s="217">
        <f>MIN(MAX(SLOPE($B4:AB4,$B$1:AB$1)*'Predicted Intensity'!$B$32+AB4,$J4+(AC$1-$J$1)*0.0025),0.95)</f>
        <v>0.84682040632949229</v>
      </c>
      <c r="AD4" s="217">
        <f>MIN(MAX(SLOPE($B4:AC4,$B$1:AC$1)*'Predicted Intensity'!$B$32+AC4,$J4+(AD$1-$J$1)*0.0025),0.95)</f>
        <v>0.8541723472672279</v>
      </c>
      <c r="AE4" s="217">
        <f>MIN(MAX(SLOPE($B4:AD4,$B$1:AD$1)*'Predicted Intensity'!$B$32+AD4,$J4+(AE$1-$J$1)*0.0025),0.95)</f>
        <v>0.86134869146523596</v>
      </c>
      <c r="AF4" s="217">
        <f>MIN(MAX(SLOPE($B4:AE4,$B$1:AE$1)*'Predicted Intensity'!$B$32+AE4,$J4+(AF$1-$J$1)*0.0025),0.95)</f>
        <v>0.86835914300966544</v>
      </c>
      <c r="AG4" s="217">
        <f>MIN(MAX(SLOPE($B4:AF4,$B$1:AF$1)*'Predicted Intensity'!$B$32+AF4,$J4+(AG$1-$J$1)*0.0025),0.95)</f>
        <v>0.87521260242774501</v>
      </c>
      <c r="AH4" s="217">
        <f>MIN(MAX(SLOPE($B4:AG4,$B$1:AG$1)*'Predicted Intensity'!$B$32+AG4,$J4+(AH$1-$J$1)*0.0025),0.95)</f>
        <v>0.88191725168656454</v>
      </c>
      <c r="AI4" s="217">
        <f>MIN(MAX(SLOPE($B4:AH4,$B$1:AH$1)*'Predicted Intensity'!$B$32+AH4,$J4+(AI$1-$J$1)*0.0025),0.95)</f>
        <v>0.88848062875653533</v>
      </c>
      <c r="AJ4" s="217">
        <f>MIN(MAX(SLOPE($B4:AI4,$B$1:AI$1)*'Predicted Intensity'!$B$32+AI4,$J4+(AJ$1-$J$1)*0.0025),0.95)</f>
        <v>0.8949096931016759</v>
      </c>
      <c r="AK4" s="217">
        <f>MIN(MAX(SLOPE($B4:AJ4,$B$1:AJ$1)*'Predicted Intensity'!$B$32+AJ4,$J4+(AK$1-$J$1)*0.0025),0.95)</f>
        <v>0.9012108832956609</v>
      </c>
      <c r="AL4" s="217">
        <f>MIN(MAX(SLOPE($B4:AK4,$B$1:AK$1)*'Predicted Intensity'!$B$32+AK4,$J4+(AL$1-$J$1)*0.0025),0.95)</f>
        <v>0.90739016780783022</v>
      </c>
      <c r="AM4" s="217">
        <f>MIN(MAX(SLOPE($B4:AL4,$B$1:AL$1)*'Predicted Intensity'!$B$32+AL4,$J4+(AM$1-$J$1)*0.0025),0.95)</f>
        <v>0.91345308986274687</v>
      </c>
      <c r="AN4" s="217">
        <f>MIN(MAX(SLOPE($B4:AM4,$B$1:AM$1)*'Predicted Intensity'!$B$32+AM4,$J4+(AN$1-$J$1)*0.0025),0.95)</f>
        <v>0.91940480715227679</v>
      </c>
      <c r="AO4" s="217">
        <f>MIN(MAX(SLOPE($B4:AN4,$B$1:AN$1)*'Predicted Intensity'!$B$32+AN4,$J4+(AO$1-$J$1)*0.0025),0.95)</f>
        <v>0.92525012707041976</v>
      </c>
      <c r="AP4" s="217">
        <f>MIN(MAX(SLOPE($B4:AO4,$B$1:AO$1)*'Predicted Intensity'!$B$32+AO4,$J4+(AP$1-$J$1)*0.0025),0.95)</f>
        <v>0.93099353804714535</v>
      </c>
      <c r="AQ4" s="217">
        <f>MIN(MAX(SLOPE($B4:AP4,$B$1:AP$1)*'Predicted Intensity'!$B$32+AP4,$J4+(AQ$1-$J$1)*0.0025),0.95)</f>
        <v>0.93663923747676825</v>
      </c>
      <c r="AR4" s="217">
        <f>MIN(MAX(SLOPE($B4:AQ4,$B$1:AQ$1)*'Predicted Intensity'!$B$32+AQ4,$J4+(AR$1-$J$1)*0.0025),0.95)</f>
        <v>0.94219115666731645</v>
      </c>
      <c r="AS4" s="217">
        <f>MIN(MAX(SLOPE($B4:AR4,$B$1:AR$1)*'Predicted Intensity'!$B$32+AR4,$J4+(AS$1-$J$1)*0.0025),0.95)</f>
        <v>0.94765298317834334</v>
      </c>
      <c r="AT4" s="217">
        <f>MIN(MAX(SLOPE($B4:AS4,$B$1:AS$1)*'Predicted Intensity'!$B$32+AS4,$J4+(AT$1-$J$1)*0.0025),0.95)</f>
        <v>0.95</v>
      </c>
      <c r="AU4" s="217">
        <f>MIN(MAX(SLOPE($B4:AT4,$B$1:AT$1)*'Predicted Intensity'!$B$32+AT4,$J4+(AU$1-$J$1)*0.0025),0.95)</f>
        <v>0.95</v>
      </c>
      <c r="AV4" s="217">
        <f>MIN(MAX(SLOPE($B4:AU4,$B$1:AU$1)*'Predicted Intensity'!$B$32+AU4,$J4+(AV$1-$J$1)*0.0025),0.95)</f>
        <v>0.95</v>
      </c>
      <c r="AW4" s="217">
        <f>MIN(MAX(SLOPE($B4:AV4,$B$1:AV$1)*'Predicted Intensity'!$B$32+AV4,$J4+(AW$1-$J$1)*0.0025),0.95)</f>
        <v>0.95</v>
      </c>
      <c r="AX4" s="217">
        <f>MIN(MAX(SLOPE($B4:AW4,$B$1:AW$1)*'Predicted Intensity'!$B$32+AW4,$J4+(AX$1-$J$1)*0.0025),0.95)</f>
        <v>0.95</v>
      </c>
    </row>
    <row r="5" spans="1:50" x14ac:dyDescent="0.2">
      <c r="A5" s="216" t="s">
        <v>382</v>
      </c>
      <c r="B5" s="217">
        <f>SUMIFS('Historic Energy Consumption'!$M:$M,'Historic Energy Consumption'!$B:$B,$A5,'Historic Energy Consumption'!$A:$A,B$1)</f>
        <v>0.14692874301380782</v>
      </c>
      <c r="C5" s="217">
        <f>SUMIFS('Historic Energy Consumption'!$M:$M,'Historic Energy Consumption'!$B:$B,$A5,'Historic Energy Consumption'!$A:$A,C$1)</f>
        <v>0.15320488266200655</v>
      </c>
      <c r="D5" s="217">
        <f>SUMIFS('Historic Energy Consumption'!$M:$M,'Historic Energy Consumption'!$B:$B,$A5,'Historic Energy Consumption'!$A:$A,D$1)</f>
        <v>0.15495022944322881</v>
      </c>
      <c r="E5" s="217">
        <f>SUMIFS('Historic Energy Consumption'!$M:$M,'Historic Energy Consumption'!$B:$B,$A5,'Historic Energy Consumption'!$A:$A,E$1)</f>
        <v>0.15161312414243974</v>
      </c>
      <c r="F5" s="217">
        <f>SUMIFS('Historic Energy Consumption'!$M:$M,'Historic Energy Consumption'!$B:$B,$A5,'Historic Energy Consumption'!$A:$A,F$1)</f>
        <v>0.16044787458867577</v>
      </c>
      <c r="G5" s="217">
        <f>SUMIFS('Historic Energy Consumption'!$M:$M,'Historic Energy Consumption'!$B:$B,$A5,'Historic Energy Consumption'!$A:$A,G$1)</f>
        <v>0.17274653612941801</v>
      </c>
      <c r="H5" s="217">
        <f>SUMIFS('Historic Energy Consumption'!$M:$M,'Historic Energy Consumption'!$B:$B,$A5,'Historic Energy Consumption'!$A:$A,H$1)</f>
        <v>0.17654571334588076</v>
      </c>
      <c r="I5" s="217">
        <f>SUMIFS('Historic Energy Consumption'!$M:$M,'Historic Energy Consumption'!$B:$B,$A5,'Historic Energy Consumption'!$A:$A,I$1)</f>
        <v>0.17040316402139347</v>
      </c>
      <c r="J5" s="217">
        <f>SUMIFS('Historic Energy Consumption'!$M:$M,'Historic Energy Consumption'!$B:$B,$A5,'Historic Energy Consumption'!$A:$A,J$1)</f>
        <v>0.16813078355290478</v>
      </c>
      <c r="K5" s="217">
        <f>MIN(MAX(SLOPE($B5:J5,$B$1:J$1)*'Predicted Intensity'!$B$32+J5,$J5+(K$1-$J$1)*0.0025),0.95)</f>
        <v>0.17063078355290479</v>
      </c>
      <c r="L5" s="217">
        <f>MIN(MAX(SLOPE($B5:K5,$B$1:K$1)*'Predicted Intensity'!$B$32+K5,$J5+(L$1-$J$1)*0.0025),0.95)</f>
        <v>0.17313078355290479</v>
      </c>
      <c r="M5" s="217">
        <f>MIN(MAX(SLOPE($B5:L5,$B$1:L$1)*'Predicted Intensity'!$B$32+L5,$J5+(M$1-$J$1)*0.0025),0.95)</f>
        <v>0.17563078355290479</v>
      </c>
      <c r="N5" s="217">
        <f>MIN(MAX(SLOPE($B5:M5,$B$1:M$1)*'Predicted Intensity'!$B$32+M5,$J5+(N$1-$J$1)*0.0025),0.95)</f>
        <v>0.17813078355290479</v>
      </c>
      <c r="O5" s="217">
        <f>MIN(MAX(SLOPE($B5:N5,$B$1:N$1)*'Predicted Intensity'!$B$32+N5,$J5+(O$1-$J$1)*0.0025),0.95)</f>
        <v>0.18063078355290479</v>
      </c>
      <c r="P5" s="217">
        <f>MIN(MAX(SLOPE($B5:O5,$B$1:O$1)*'Predicted Intensity'!$B$32+O5,$J5+(P$1-$J$1)*0.0025),0.95)</f>
        <v>0.1831307835529048</v>
      </c>
      <c r="Q5" s="217">
        <f>MIN(MAX(SLOPE($B5:P5,$B$1:P$1)*'Predicted Intensity'!$B$32+P5,$J5+(Q$1-$J$1)*0.0025),0.95)</f>
        <v>0.1856307835529048</v>
      </c>
      <c r="R5" s="217">
        <f>MIN(MAX(SLOPE($B5:Q5,$B$1:Q$1)*'Predicted Intensity'!$B$32+Q5,$J5+(R$1-$J$1)*0.0025),0.95)</f>
        <v>0.18813078355290477</v>
      </c>
      <c r="S5" s="217">
        <f>MIN(MAX(SLOPE($B5:R5,$B$1:R$1)*'Predicted Intensity'!$B$32+R5,$J5+(S$1-$J$1)*0.0025),0.95)</f>
        <v>0.19063078355290478</v>
      </c>
      <c r="T5" s="217">
        <f>MIN(MAX(SLOPE($B5:S5,$B$1:S$1)*'Predicted Intensity'!$B$32+S5,$J5+(T$1-$J$1)*0.0025),0.95)</f>
        <v>0.19313078355290478</v>
      </c>
      <c r="U5" s="217">
        <f>MIN(MAX(SLOPE($B5:T5,$B$1:T$1)*'Predicted Intensity'!$B$32+T5,$J5+(U$1-$J$1)*0.0025),0.95)</f>
        <v>0.19563078355290478</v>
      </c>
      <c r="V5" s="217">
        <f>MIN(MAX(SLOPE($B5:U5,$B$1:U$1)*'Predicted Intensity'!$B$32+U5,$J5+(V$1-$J$1)*0.0025),0.95)</f>
        <v>0.19813078355290478</v>
      </c>
      <c r="W5" s="217">
        <f>MIN(MAX(SLOPE($B5:V5,$B$1:V$1)*'Predicted Intensity'!$B$32+V5,$J5+(W$1-$J$1)*0.0025),0.95)</f>
        <v>0.20063078355290478</v>
      </c>
      <c r="X5" s="217">
        <f>MIN(MAX(SLOPE($B5:W5,$B$1:W$1)*'Predicted Intensity'!$B$32+W5,$J5+(X$1-$J$1)*0.0025),0.95)</f>
        <v>0.20313078355290479</v>
      </c>
      <c r="Y5" s="217">
        <f>MIN(MAX(SLOPE($B5:X5,$B$1:X$1)*'Predicted Intensity'!$B$32+X5,$J5+(Y$1-$J$1)*0.0025),0.95)</f>
        <v>0.20563078355290479</v>
      </c>
      <c r="Z5" s="217">
        <f>MIN(MAX(SLOPE($B5:Y5,$B$1:Y$1)*'Predicted Intensity'!$B$32+Y5,$J5+(Z$1-$J$1)*0.0025),0.95)</f>
        <v>0.20813078355290479</v>
      </c>
      <c r="AA5" s="217">
        <f>MIN(MAX(SLOPE($B5:Z5,$B$1:Z$1)*'Predicted Intensity'!$B$32+Z5,$J5+(AA$1-$J$1)*0.0025),0.95)</f>
        <v>0.21063078355290479</v>
      </c>
      <c r="AB5" s="217">
        <f>MIN(MAX(SLOPE($B5:AA5,$B$1:AA$1)*'Predicted Intensity'!$B$32+AA5,$J5+(AB$1-$J$1)*0.0025),0.95)</f>
        <v>0.21313078355290477</v>
      </c>
      <c r="AC5" s="217">
        <f>MIN(MAX(SLOPE($B5:AB5,$B$1:AB$1)*'Predicted Intensity'!$B$32+AB5,$J5+(AC$1-$J$1)*0.0025),0.95)</f>
        <v>0.21563078355290477</v>
      </c>
      <c r="AD5" s="217">
        <f>MIN(MAX(SLOPE($B5:AC5,$B$1:AC$1)*'Predicted Intensity'!$B$32+AC5,$J5+(AD$1-$J$1)*0.0025),0.95)</f>
        <v>0.21813078355290477</v>
      </c>
      <c r="AE5" s="217">
        <f>MIN(MAX(SLOPE($B5:AD5,$B$1:AD$1)*'Predicted Intensity'!$B$32+AD5,$J5+(AE$1-$J$1)*0.0025),0.95)</f>
        <v>0.22063078355290477</v>
      </c>
      <c r="AF5" s="217">
        <f>MIN(MAX(SLOPE($B5:AE5,$B$1:AE$1)*'Predicted Intensity'!$B$32+AE5,$J5+(AF$1-$J$1)*0.0025),0.95)</f>
        <v>0.22313078355290478</v>
      </c>
      <c r="AG5" s="217">
        <f>MIN(MAX(SLOPE($B5:AF5,$B$1:AF$1)*'Predicted Intensity'!$B$32+AF5,$J5+(AG$1-$J$1)*0.0025),0.95)</f>
        <v>0.22563078355290478</v>
      </c>
      <c r="AH5" s="217">
        <f>MIN(MAX(SLOPE($B5:AG5,$B$1:AG$1)*'Predicted Intensity'!$B$32+AG5,$J5+(AH$1-$J$1)*0.0025),0.95)</f>
        <v>0.22813078355290478</v>
      </c>
      <c r="AI5" s="217">
        <f>MIN(MAX(SLOPE($B5:AH5,$B$1:AH$1)*'Predicted Intensity'!$B$32+AH5,$J5+(AI$1-$J$1)*0.0025),0.95)</f>
        <v>0.23063078355290478</v>
      </c>
      <c r="AJ5" s="217">
        <f>MIN(MAX(SLOPE($B5:AI5,$B$1:AI$1)*'Predicted Intensity'!$B$32+AI5,$J5+(AJ$1-$J$1)*0.0025),0.95)</f>
        <v>0.23313078355290479</v>
      </c>
      <c r="AK5" s="217">
        <f>MIN(MAX(SLOPE($B5:AJ5,$B$1:AJ$1)*'Predicted Intensity'!$B$32+AJ5,$J5+(AK$1-$J$1)*0.0025),0.95)</f>
        <v>0.23563078355290479</v>
      </c>
      <c r="AL5" s="217">
        <f>MIN(MAX(SLOPE($B5:AK5,$B$1:AK$1)*'Predicted Intensity'!$B$32+AK5,$J5+(AL$1-$J$1)*0.0025),0.95)</f>
        <v>0.23813078355290479</v>
      </c>
      <c r="AM5" s="217">
        <f>MIN(MAX(SLOPE($B5:AL5,$B$1:AL$1)*'Predicted Intensity'!$B$32+AL5,$J5+(AM$1-$J$1)*0.0025),0.95)</f>
        <v>0.24063078355290479</v>
      </c>
      <c r="AN5" s="217">
        <f>MIN(MAX(SLOPE($B5:AM5,$B$1:AM$1)*'Predicted Intensity'!$B$32+AM5,$J5+(AN$1-$J$1)*0.0025),0.95)</f>
        <v>0.24313078355290479</v>
      </c>
      <c r="AO5" s="217">
        <f>MIN(MAX(SLOPE($B5:AN5,$B$1:AN$1)*'Predicted Intensity'!$B$32+AN5,$J5+(AO$1-$J$1)*0.0025),0.95)</f>
        <v>0.2456307835529048</v>
      </c>
      <c r="AP5" s="217">
        <f>MIN(MAX(SLOPE($B5:AO5,$B$1:AO$1)*'Predicted Intensity'!$B$32+AO5,$J5+(AP$1-$J$1)*0.0025),0.95)</f>
        <v>0.2481307835529048</v>
      </c>
      <c r="AQ5" s="217">
        <f>MIN(MAX(SLOPE($B5:AP5,$B$1:AP$1)*'Predicted Intensity'!$B$32+AP5,$J5+(AQ$1-$J$1)*0.0025),0.95)</f>
        <v>0.2506307835529048</v>
      </c>
      <c r="AR5" s="217">
        <f>MIN(MAX(SLOPE($B5:AQ5,$B$1:AQ$1)*'Predicted Intensity'!$B$32+AQ5,$J5+(AR$1-$J$1)*0.0025),0.95)</f>
        <v>0.2531307835529048</v>
      </c>
      <c r="AS5" s="217">
        <f>MIN(MAX(SLOPE($B5:AR5,$B$1:AR$1)*'Predicted Intensity'!$B$32+AR5,$J5+(AS$1-$J$1)*0.0025),0.95)</f>
        <v>0.25563078355290481</v>
      </c>
      <c r="AT5" s="217">
        <f>MIN(MAX(SLOPE($B5:AS5,$B$1:AS$1)*'Predicted Intensity'!$B$32+AS5,$J5+(AT$1-$J$1)*0.0025),0.95)</f>
        <v>0.25813078355290475</v>
      </c>
      <c r="AU5" s="217">
        <f>MIN(MAX(SLOPE($B5:AT5,$B$1:AT$1)*'Predicted Intensity'!$B$32+AT5,$J5+(AU$1-$J$1)*0.0025),0.95)</f>
        <v>0.26063078355290481</v>
      </c>
      <c r="AV5" s="217">
        <f>MIN(MAX(SLOPE($B5:AU5,$B$1:AU$1)*'Predicted Intensity'!$B$32+AU5,$J5+(AV$1-$J$1)*0.0025),0.95)</f>
        <v>0.26313078355290476</v>
      </c>
      <c r="AW5" s="217">
        <f>MIN(MAX(SLOPE($B5:AV5,$B$1:AV$1)*'Predicted Intensity'!$B$32+AV5,$J5+(AW$1-$J$1)*0.0025),0.95)</f>
        <v>0.26563078355290481</v>
      </c>
      <c r="AX5" s="217">
        <f>MIN(MAX(SLOPE($B5:AW5,$B$1:AW$1)*'Predicted Intensity'!$B$32+AW5,$J5+(AX$1-$J$1)*0.0025),0.95)</f>
        <v>0.26813078355290476</v>
      </c>
    </row>
    <row r="6" spans="1:50" x14ac:dyDescent="0.2">
      <c r="A6" s="216" t="s">
        <v>374</v>
      </c>
      <c r="B6" s="217">
        <f>SUMIFS('Historic Energy Consumption'!$M:$M,'Historic Energy Consumption'!$B:$B,$A6,'Historic Energy Consumption'!$A:$A,B$1)</f>
        <v>1.3955873791562963E-2</v>
      </c>
      <c r="C6" s="217">
        <f>SUMIFS('Historic Energy Consumption'!$M:$M,'Historic Energy Consumption'!$B:$B,$A6,'Historic Energy Consumption'!$A:$A,C$1)</f>
        <v>1.5155755092408591E-2</v>
      </c>
      <c r="D6" s="217">
        <f>SUMIFS('Historic Energy Consumption'!$M:$M,'Historic Energy Consumption'!$B:$B,$A6,'Historic Energy Consumption'!$A:$A,D$1)</f>
        <v>1.5001864738564229E-2</v>
      </c>
      <c r="E6" s="217">
        <f>SUMIFS('Historic Energy Consumption'!$M:$M,'Historic Energy Consumption'!$B:$B,$A6,'Historic Energy Consumption'!$A:$A,E$1)</f>
        <v>1.5090304343093308E-2</v>
      </c>
      <c r="F6" s="217">
        <f>SUMIFS('Historic Energy Consumption'!$M:$M,'Historic Energy Consumption'!$B:$B,$A6,'Historic Energy Consumption'!$A:$A,F$1)</f>
        <v>1.5330171837049569E-2</v>
      </c>
      <c r="G6" s="217">
        <f>SUMIFS('Historic Energy Consumption'!$M:$M,'Historic Energy Consumption'!$B:$B,$A6,'Historic Energy Consumption'!$A:$A,G$1)</f>
        <v>1.6757772164090523E-2</v>
      </c>
      <c r="H6" s="217">
        <f>SUMIFS('Historic Energy Consumption'!$M:$M,'Historic Energy Consumption'!$B:$B,$A6,'Historic Energy Consumption'!$A:$A,H$1)</f>
        <v>1.7356314276771839E-2</v>
      </c>
      <c r="I6" s="217">
        <f>SUMIFS('Historic Energy Consumption'!$M:$M,'Historic Energy Consumption'!$B:$B,$A6,'Historic Energy Consumption'!$A:$A,I$1)</f>
        <v>1.9071852520980429E-2</v>
      </c>
      <c r="J6" s="217">
        <f>SUMIFS('Historic Energy Consumption'!$M:$M,'Historic Energy Consumption'!$B:$B,$A6,'Historic Energy Consumption'!$A:$A,J$1)</f>
        <v>1.6624612278696022E-2</v>
      </c>
      <c r="K6" s="217">
        <f>MIN(MAX(SLOPE($B6:J6,$B$1:J$1)*'Predicted Intensity'!$B$32+J6,$J6+(K$1-$J$1)*0.0025),0.95)</f>
        <v>1.912461227869602E-2</v>
      </c>
      <c r="L6" s="217">
        <f>MIN(MAX(SLOPE($B6:K6,$B$1:K$1)*'Predicted Intensity'!$B$32+K6,$J6+(L$1-$J$1)*0.0025),0.95)</f>
        <v>2.1624612278696023E-2</v>
      </c>
      <c r="M6" s="217">
        <f>MIN(MAX(SLOPE($B6:L6,$B$1:L$1)*'Predicted Intensity'!$B$32+L6,$J6+(M$1-$J$1)*0.0025),0.95)</f>
        <v>2.4124612278696021E-2</v>
      </c>
      <c r="N6" s="217">
        <f>MIN(MAX(SLOPE($B6:M6,$B$1:M$1)*'Predicted Intensity'!$B$32+M6,$J6+(N$1-$J$1)*0.0025),0.95)</f>
        <v>2.6624612278696023E-2</v>
      </c>
      <c r="O6" s="217">
        <f>MIN(MAX(SLOPE($B6:N6,$B$1:N$1)*'Predicted Intensity'!$B$32+N6,$J6+(O$1-$J$1)*0.0025),0.95)</f>
        <v>2.9124612278696022E-2</v>
      </c>
      <c r="P6" s="217">
        <f>MIN(MAX(SLOPE($B6:O6,$B$1:O$1)*'Predicted Intensity'!$B$32+O6,$J6+(P$1-$J$1)*0.0025),0.95)</f>
        <v>3.1624612278696021E-2</v>
      </c>
      <c r="Q6" s="217">
        <f>MIN(MAX(SLOPE($B6:P6,$B$1:P$1)*'Predicted Intensity'!$B$32+P6,$J6+(Q$1-$J$1)*0.0025),0.95)</f>
        <v>3.4124612278696023E-2</v>
      </c>
      <c r="R6" s="217">
        <f>MIN(MAX(SLOPE($B6:Q6,$B$1:Q$1)*'Predicted Intensity'!$B$32+Q6,$J6+(R$1-$J$1)*0.0025),0.95)</f>
        <v>3.6624612278696025E-2</v>
      </c>
      <c r="S6" s="217">
        <f>MIN(MAX(SLOPE($B6:R6,$B$1:R$1)*'Predicted Intensity'!$B$32+R6,$J6+(S$1-$J$1)*0.0025),0.95)</f>
        <v>3.9124612278696021E-2</v>
      </c>
      <c r="T6" s="217">
        <f>MIN(MAX(SLOPE($B6:S6,$B$1:S$1)*'Predicted Intensity'!$B$32+S6,$J6+(T$1-$J$1)*0.0025),0.95)</f>
        <v>4.1624612278696023E-2</v>
      </c>
      <c r="U6" s="217">
        <f>MIN(MAX(SLOPE($B6:T6,$B$1:T$1)*'Predicted Intensity'!$B$32+T6,$J6+(U$1-$J$1)*0.0025),0.95)</f>
        <v>4.4124612278696018E-2</v>
      </c>
      <c r="V6" s="217">
        <f>MIN(MAX(SLOPE($B6:U6,$B$1:U$1)*'Predicted Intensity'!$B$32+U6,$J6+(V$1-$J$1)*0.0025),0.95)</f>
        <v>4.662461227869602E-2</v>
      </c>
      <c r="W6" s="217">
        <f>MIN(MAX(SLOPE($B6:V6,$B$1:V$1)*'Predicted Intensity'!$B$32+V6,$J6+(W$1-$J$1)*0.0025),0.95)</f>
        <v>4.9124612278696023E-2</v>
      </c>
      <c r="X6" s="217">
        <f>MIN(MAX(SLOPE($B6:W6,$B$1:W$1)*'Predicted Intensity'!$B$32+W6,$J6+(X$1-$J$1)*0.0025),0.95)</f>
        <v>5.1624612278696025E-2</v>
      </c>
      <c r="Y6" s="217">
        <f>MIN(MAX(SLOPE($B6:X6,$B$1:X$1)*'Predicted Intensity'!$B$32+X6,$J6+(Y$1-$J$1)*0.0025),0.95)</f>
        <v>5.412461227869602E-2</v>
      </c>
      <c r="Z6" s="217">
        <f>MIN(MAX(SLOPE($B6:Y6,$B$1:Y$1)*'Predicted Intensity'!$B$32+Y6,$J6+(Z$1-$J$1)*0.0025),0.95)</f>
        <v>5.6624612278696022E-2</v>
      </c>
      <c r="AA6" s="217">
        <f>MIN(MAX(SLOPE($B6:Z6,$B$1:Z$1)*'Predicted Intensity'!$B$32+Z6,$J6+(AA$1-$J$1)*0.0025),0.95)</f>
        <v>5.9124612278696025E-2</v>
      </c>
      <c r="AB6" s="217">
        <f>MIN(MAX(SLOPE($B6:AA6,$B$1:AA$1)*'Predicted Intensity'!$B$32+AA6,$J6+(AB$1-$J$1)*0.0025),0.95)</f>
        <v>6.162461227869602E-2</v>
      </c>
      <c r="AC6" s="217">
        <f>MIN(MAX(SLOPE($B6:AB6,$B$1:AB$1)*'Predicted Intensity'!$B$32+AB6,$J6+(AC$1-$J$1)*0.0025),0.95)</f>
        <v>6.4124612278696022E-2</v>
      </c>
      <c r="AD6" s="217">
        <f>MIN(MAX(SLOPE($B6:AC6,$B$1:AC$1)*'Predicted Intensity'!$B$32+AC6,$J6+(AD$1-$J$1)*0.0025),0.95)</f>
        <v>6.6624612278696024E-2</v>
      </c>
      <c r="AE6" s="217">
        <f>MIN(MAX(SLOPE($B6:AD6,$B$1:AD$1)*'Predicted Intensity'!$B$32+AD6,$J6+(AE$1-$J$1)*0.0025),0.95)</f>
        <v>6.9124612278696013E-2</v>
      </c>
      <c r="AF6" s="217">
        <f>MIN(MAX(SLOPE($B6:AE6,$B$1:AE$1)*'Predicted Intensity'!$B$32+AE6,$J6+(AF$1-$J$1)*0.0025),0.95)</f>
        <v>7.1624612278696015E-2</v>
      </c>
      <c r="AG6" s="217">
        <f>MIN(MAX(SLOPE($B6:AF6,$B$1:AF$1)*'Predicted Intensity'!$B$32+AF6,$J6+(AG$1-$J$1)*0.0025),0.95)</f>
        <v>7.4124612278696017E-2</v>
      </c>
      <c r="AH6" s="217">
        <f>MIN(MAX(SLOPE($B6:AG6,$B$1:AG$1)*'Predicted Intensity'!$B$32+AG6,$J6+(AH$1-$J$1)*0.0025),0.95)</f>
        <v>7.6624612278696019E-2</v>
      </c>
      <c r="AI6" s="217">
        <f>MIN(MAX(SLOPE($B6:AH6,$B$1:AH$1)*'Predicted Intensity'!$B$32+AH6,$J6+(AI$1-$J$1)*0.0025),0.95)</f>
        <v>7.9124612278696022E-2</v>
      </c>
      <c r="AJ6" s="217">
        <f>MIN(MAX(SLOPE($B6:AI6,$B$1:AI$1)*'Predicted Intensity'!$B$32+AI6,$J6+(AJ$1-$J$1)*0.0025),0.95)</f>
        <v>8.1624612278696024E-2</v>
      </c>
      <c r="AK6" s="217">
        <f>MIN(MAX(SLOPE($B6:AJ6,$B$1:AJ$1)*'Predicted Intensity'!$B$32+AJ6,$J6+(AK$1-$J$1)*0.0025),0.95)</f>
        <v>8.4124612278696026E-2</v>
      </c>
      <c r="AL6" s="217">
        <f>MIN(MAX(SLOPE($B6:AK6,$B$1:AK$1)*'Predicted Intensity'!$B$32+AK6,$J6+(AL$1-$J$1)*0.0025),0.95)</f>
        <v>8.6624612278696028E-2</v>
      </c>
      <c r="AM6" s="217">
        <f>MIN(MAX(SLOPE($B6:AL6,$B$1:AL$1)*'Predicted Intensity'!$B$32+AL6,$J6+(AM$1-$J$1)*0.0025),0.95)</f>
        <v>8.9124612278696017E-2</v>
      </c>
      <c r="AN6" s="217">
        <f>MIN(MAX(SLOPE($B6:AM6,$B$1:AM$1)*'Predicted Intensity'!$B$32+AM6,$J6+(AN$1-$J$1)*0.0025),0.95)</f>
        <v>9.1624612278696019E-2</v>
      </c>
      <c r="AO6" s="217">
        <f>MIN(MAX(SLOPE($B6:AN6,$B$1:AN$1)*'Predicted Intensity'!$B$32+AN6,$J6+(AO$1-$J$1)*0.0025),0.95)</f>
        <v>9.4124612278696021E-2</v>
      </c>
      <c r="AP6" s="217">
        <f>MIN(MAX(SLOPE($B6:AO6,$B$1:AO$1)*'Predicted Intensity'!$B$32+AO6,$J6+(AP$1-$J$1)*0.0025),0.95)</f>
        <v>9.6624612278696023E-2</v>
      </c>
      <c r="AQ6" s="217">
        <f>MIN(MAX(SLOPE($B6:AP6,$B$1:AP$1)*'Predicted Intensity'!$B$32+AP6,$J6+(AQ$1-$J$1)*0.0025),0.95)</f>
        <v>9.9124612278696025E-2</v>
      </c>
      <c r="AR6" s="217">
        <f>MIN(MAX(SLOPE($B6:AQ6,$B$1:AQ$1)*'Predicted Intensity'!$B$32+AQ6,$J6+(AR$1-$J$1)*0.0025),0.95)</f>
        <v>0.10162461227869603</v>
      </c>
      <c r="AS6" s="217">
        <f>MIN(MAX(SLOPE($B6:AR6,$B$1:AR$1)*'Predicted Intensity'!$B$32+AR6,$J6+(AS$1-$J$1)*0.0025),0.95)</f>
        <v>0.10412461227869603</v>
      </c>
      <c r="AT6" s="217">
        <f>MIN(MAX(SLOPE($B6:AS6,$B$1:AS$1)*'Predicted Intensity'!$B$32+AS6,$J6+(AT$1-$J$1)*0.0025),0.95)</f>
        <v>0.10662461227869602</v>
      </c>
      <c r="AU6" s="217">
        <f>MIN(MAX(SLOPE($B6:AT6,$B$1:AT$1)*'Predicted Intensity'!$B$32+AT6,$J6+(AU$1-$J$1)*0.0025),0.95)</f>
        <v>0.10912461227869602</v>
      </c>
      <c r="AV6" s="217">
        <f>MIN(MAX(SLOPE($B6:AU6,$B$1:AU$1)*'Predicted Intensity'!$B$32+AU6,$J6+(AV$1-$J$1)*0.0025),0.95)</f>
        <v>0.11162461227869602</v>
      </c>
      <c r="AW6" s="217">
        <f>MIN(MAX(SLOPE($B6:AV6,$B$1:AV$1)*'Predicted Intensity'!$B$32+AV6,$J6+(AW$1-$J$1)*0.0025),0.95)</f>
        <v>0.11412461227869602</v>
      </c>
      <c r="AX6" s="217">
        <f>MIN(MAX(SLOPE($B6:AW6,$B$1:AW$1)*'Predicted Intensity'!$B$32+AW6,$J6+(AX$1-$J$1)*0.0025),0.95)</f>
        <v>0.11662461227869603</v>
      </c>
    </row>
    <row r="7" spans="1:50" x14ac:dyDescent="0.2">
      <c r="A7" s="216" t="s">
        <v>389</v>
      </c>
      <c r="B7" s="217">
        <f>SUMIFS('Historic Energy Consumption'!$M:$M,'Historic Energy Consumption'!$B:$B,$A7,'Historic Energy Consumption'!$A:$A,B$1)</f>
        <v>0.75416638992542939</v>
      </c>
      <c r="C7" s="217">
        <f>SUMIFS('Historic Energy Consumption'!$M:$M,'Historic Energy Consumption'!$B:$B,$A7,'Historic Energy Consumption'!$A:$A,C$1)</f>
        <v>0.76382652930782569</v>
      </c>
      <c r="D7" s="217">
        <f>SUMIFS('Historic Energy Consumption'!$M:$M,'Historic Energy Consumption'!$B:$B,$A7,'Historic Energy Consumption'!$A:$A,D$1)</f>
        <v>0.78180179913903103</v>
      </c>
      <c r="E7" s="217">
        <f>SUMIFS('Historic Energy Consumption'!$M:$M,'Historic Energy Consumption'!$B:$B,$A7,'Historic Energy Consumption'!$A:$A,E$1)</f>
        <v>0.79717071860432909</v>
      </c>
      <c r="F7" s="217">
        <f>SUMIFS('Historic Energy Consumption'!$M:$M,'Historic Energy Consumption'!$B:$B,$A7,'Historic Energy Consumption'!$A:$A,F$1)</f>
        <v>0.79102513431159127</v>
      </c>
      <c r="G7" s="217">
        <f>SUMIFS('Historic Energy Consumption'!$M:$M,'Historic Energy Consumption'!$B:$B,$A7,'Historic Energy Consumption'!$A:$A,G$1)</f>
        <v>0.80695830287641812</v>
      </c>
      <c r="H7" s="217">
        <f>SUMIFS('Historic Energy Consumption'!$M:$M,'Historic Energy Consumption'!$B:$B,$A7,'Historic Energy Consumption'!$A:$A,H$1)</f>
        <v>0.79272805248992595</v>
      </c>
      <c r="I7" s="217">
        <f>SUMIFS('Historic Energy Consumption'!$M:$M,'Historic Energy Consumption'!$B:$B,$A7,'Historic Energy Consumption'!$A:$A,I$1)</f>
        <v>0.7781129155406854</v>
      </c>
      <c r="J7" s="217">
        <f>SUMIFS('Historic Energy Consumption'!$M:$M,'Historic Energy Consumption'!$B:$B,$A7,'Historic Energy Consumption'!$A:$A,J$1)</f>
        <v>0.81884917763693654</v>
      </c>
      <c r="K7" s="217">
        <f>MIN(MAX(SLOPE($B7:J7,$B$1:J$1)*'Predicted Intensity'!$B$32+J7,$J7+(K$1-$J$1)*0.0025),0.95)</f>
        <v>0.82162609764125727</v>
      </c>
      <c r="L7" s="217">
        <f>MIN(MAX(SLOPE($B7:K7,$B$1:K$1)*'Predicted Intensity'!$B$32+K7,$J7+(L$1-$J$1)*0.0025),0.95)</f>
        <v>0.82458505721694242</v>
      </c>
      <c r="M7" s="217">
        <f>MIN(MAX(SLOPE($B7:L7,$B$1:L$1)*'Predicted Intensity'!$B$32+L7,$J7+(M$1-$J$1)*0.0025),0.95)</f>
        <v>0.82757606202301537</v>
      </c>
      <c r="N7" s="217">
        <f>MIN(MAX(SLOPE($B7:M7,$B$1:M$1)*'Predicted Intensity'!$B$32+M7,$J7+(N$1-$J$1)*0.0025),0.95)</f>
        <v>0.83052803513881068</v>
      </c>
      <c r="O7" s="217">
        <f>MIN(MAX(SLOPE($B7:N7,$B$1:N$1)*'Predicted Intensity'!$B$32+N7,$J7+(O$1-$J$1)*0.0025),0.95)</f>
        <v>0.83340775877505691</v>
      </c>
      <c r="P7" s="217">
        <f>MIN(MAX(SLOPE($B7:O7,$B$1:O$1)*'Predicted Intensity'!$B$32+O7,$J7+(P$1-$J$1)*0.0025),0.95)</f>
        <v>0.83620092954364023</v>
      </c>
      <c r="Q7" s="217">
        <f>MIN(MAX(SLOPE($B7:P7,$B$1:P$1)*'Predicted Intensity'!$B$32+P7,$J7+(Q$1-$J$1)*0.0025),0.95)</f>
        <v>0.83890292631363528</v>
      </c>
      <c r="R7" s="217">
        <f>MIN(MAX(SLOPE($B7:Q7,$B$1:Q$1)*'Predicted Intensity'!$B$32+Q7,$J7+(R$1-$J$1)*0.0025),0.95)</f>
        <v>0.84151411551725885</v>
      </c>
      <c r="S7" s="217">
        <f>MIN(MAX(SLOPE($B7:R7,$B$1:R$1)*'Predicted Intensity'!$B$32+R7,$J7+(S$1-$J$1)*0.0025),0.95)</f>
        <v>0.8440373859086312</v>
      </c>
      <c r="T7" s="217">
        <f>MIN(MAX(SLOPE($B7:S7,$B$1:S$1)*'Predicted Intensity'!$B$32+S7,$J7+(T$1-$J$1)*0.0025),0.95)</f>
        <v>0.84647682493709597</v>
      </c>
      <c r="U7" s="217">
        <f>MIN(MAX(SLOPE($B7:T7,$B$1:T$1)*'Predicted Intensity'!$B$32+T7,$J7+(U$1-$J$1)*0.0025),0.95)</f>
        <v>0.84883699962925474</v>
      </c>
      <c r="V7" s="217">
        <f>MIN(MAX(SLOPE($B7:U7,$B$1:U$1)*'Predicted Intensity'!$B$32+U7,$J7+(V$1-$J$1)*0.0025),0.95)</f>
        <v>0.85112256620001803</v>
      </c>
      <c r="W7" s="217">
        <f>MIN(MAX(SLOPE($B7:V7,$B$1:V$1)*'Predicted Intensity'!$B$32+V7,$J7+(W$1-$J$1)*0.0025),0.95)</f>
        <v>0.85333806204084717</v>
      </c>
      <c r="X7" s="217">
        <f>MIN(MAX(SLOPE($B7:W7,$B$1:W$1)*'Predicted Intensity'!$B$32+W7,$J7+(X$1-$J$1)*0.0025),0.95)</f>
        <v>0.8554878002435391</v>
      </c>
      <c r="Y7" s="217">
        <f>MIN(MAX(SLOPE($B7:X7,$B$1:X$1)*'Predicted Intensity'!$B$32+X7,$J7+(Y$1-$J$1)*0.0025),0.95)</f>
        <v>0.85757582210089467</v>
      </c>
      <c r="Z7" s="217">
        <f>MIN(MAX(SLOPE($B7:Y7,$B$1:Y$1)*'Predicted Intensity'!$B$32+Y7,$J7+(Z$1-$J$1)*0.0025),0.95)</f>
        <v>0.85960588226305434</v>
      </c>
      <c r="AA7" s="217">
        <f>MIN(MAX(SLOPE($B7:Z7,$B$1:Z$1)*'Predicted Intensity'!$B$32+Z7,$J7+(AA$1-$J$1)*0.0025),0.95)</f>
        <v>0.86158145196635927</v>
      </c>
      <c r="AB7" s="217">
        <f>MIN(MAX(SLOPE($B7:AA7,$B$1:AA$1)*'Predicted Intensity'!$B$32+AA7,$J7+(AB$1-$J$1)*0.0025),0.95)</f>
        <v>0.86384917763693658</v>
      </c>
      <c r="AC7" s="217">
        <f>MIN(MAX(SLOPE($B7:AB7,$B$1:AB$1)*'Predicted Intensity'!$B$32+AB7,$J7+(AC$1-$J$1)*0.0025),0.95)</f>
        <v>0.86634917763693653</v>
      </c>
      <c r="AD7" s="217">
        <f>MIN(MAX(SLOPE($B7:AC7,$B$1:AC$1)*'Predicted Intensity'!$B$32+AC7,$J7+(AD$1-$J$1)*0.0025),0.95)</f>
        <v>0.86884917763693659</v>
      </c>
      <c r="AE7" s="217">
        <f>MIN(MAX(SLOPE($B7:AD7,$B$1:AD$1)*'Predicted Intensity'!$B$32+AD7,$J7+(AE$1-$J$1)*0.0025),0.95)</f>
        <v>0.87134917763693653</v>
      </c>
      <c r="AF7" s="217">
        <f>MIN(MAX(SLOPE($B7:AE7,$B$1:AE$1)*'Predicted Intensity'!$B$32+AE7,$J7+(AF$1-$J$1)*0.0025),0.95)</f>
        <v>0.87384917763693659</v>
      </c>
      <c r="AG7" s="217">
        <f>MIN(MAX(SLOPE($B7:AF7,$B$1:AF$1)*'Predicted Intensity'!$B$32+AF7,$J7+(AG$1-$J$1)*0.0025),0.95)</f>
        <v>0.87634917763693654</v>
      </c>
      <c r="AH7" s="217">
        <f>MIN(MAX(SLOPE($B7:AG7,$B$1:AG$1)*'Predicted Intensity'!$B$32+AG7,$J7+(AH$1-$J$1)*0.0025),0.95)</f>
        <v>0.87884917763693648</v>
      </c>
      <c r="AI7" s="217">
        <f>MIN(MAX(SLOPE($B7:AH7,$B$1:AH$1)*'Predicted Intensity'!$B$32+AH7,$J7+(AI$1-$J$1)*0.0025),0.95)</f>
        <v>0.88134917763693654</v>
      </c>
      <c r="AJ7" s="217">
        <f>MIN(MAX(SLOPE($B7:AI7,$B$1:AI$1)*'Predicted Intensity'!$B$32+AI7,$J7+(AJ$1-$J$1)*0.0025),0.95)</f>
        <v>0.8838491776369366</v>
      </c>
      <c r="AK7" s="217">
        <f>MIN(MAX(SLOPE($B7:AJ7,$B$1:AJ$1)*'Predicted Intensity'!$B$32+AJ7,$J7+(AK$1-$J$1)*0.0025),0.95)</f>
        <v>0.88634917763693655</v>
      </c>
      <c r="AL7" s="217">
        <f>MIN(MAX(SLOPE($B7:AK7,$B$1:AK$1)*'Predicted Intensity'!$B$32+AK7,$J7+(AL$1-$J$1)*0.0025),0.95)</f>
        <v>0.88884917763693649</v>
      </c>
      <c r="AM7" s="217">
        <f>MIN(MAX(SLOPE($B7:AL7,$B$1:AL$1)*'Predicted Intensity'!$B$32+AL7,$J7+(AM$1-$J$1)*0.0025),0.95)</f>
        <v>0.89134917763693655</v>
      </c>
      <c r="AN7" s="217">
        <f>MIN(MAX(SLOPE($B7:AM7,$B$1:AM$1)*'Predicted Intensity'!$B$32+AM7,$J7+(AN$1-$J$1)*0.0025),0.95)</f>
        <v>0.8938491776369365</v>
      </c>
      <c r="AO7" s="217">
        <f>MIN(MAX(SLOPE($B7:AN7,$B$1:AN$1)*'Predicted Intensity'!$B$32+AN7,$J7+(AO$1-$J$1)*0.0025),0.95)</f>
        <v>0.89634917763693656</v>
      </c>
      <c r="AP7" s="217">
        <f>MIN(MAX(SLOPE($B7:AO7,$B$1:AO$1)*'Predicted Intensity'!$B$32+AO7,$J7+(AP$1-$J$1)*0.0025),0.95)</f>
        <v>0.8988491776369365</v>
      </c>
      <c r="AQ7" s="217">
        <f>MIN(MAX(SLOPE($B7:AP7,$B$1:AP$1)*'Predicted Intensity'!$B$32+AP7,$J7+(AQ$1-$J$1)*0.0025),0.95)</f>
        <v>0.90134917763693656</v>
      </c>
      <c r="AR7" s="217">
        <f>MIN(MAX(SLOPE($B7:AQ7,$B$1:AQ$1)*'Predicted Intensity'!$B$32+AQ7,$J7+(AR$1-$J$1)*0.0025),0.95)</f>
        <v>0.90384917763693651</v>
      </c>
      <c r="AS7" s="217">
        <f>MIN(MAX(SLOPE($B7:AR7,$B$1:AR$1)*'Predicted Intensity'!$B$32+AR7,$J7+(AS$1-$J$1)*0.0025),0.95)</f>
        <v>0.90634917763693656</v>
      </c>
      <c r="AT7" s="217">
        <f>MIN(MAX(SLOPE($B7:AS7,$B$1:AS$1)*'Predicted Intensity'!$B$32+AS7,$J7+(AT$1-$J$1)*0.0025),0.95)</f>
        <v>0.90884917763693651</v>
      </c>
      <c r="AU7" s="217">
        <f>MIN(MAX(SLOPE($B7:AT7,$B$1:AT$1)*'Predicted Intensity'!$B$32+AT7,$J7+(AU$1-$J$1)*0.0025),0.95)</f>
        <v>0.91134917763693657</v>
      </c>
      <c r="AV7" s="217">
        <f>MIN(MAX(SLOPE($B7:AU7,$B$1:AU$1)*'Predicted Intensity'!$B$32+AU7,$J7+(AV$1-$J$1)*0.0025),0.95)</f>
        <v>0.91384917763693652</v>
      </c>
      <c r="AW7" s="217">
        <f>MIN(MAX(SLOPE($B7:AV7,$B$1:AV$1)*'Predicted Intensity'!$B$32+AV7,$J7+(AW$1-$J$1)*0.0025),0.95)</f>
        <v>0.91634917763693657</v>
      </c>
      <c r="AX7" s="217">
        <f>MIN(MAX(SLOPE($B7:AW7,$B$1:AW$1)*'Predicted Intensity'!$B$32+AW7,$J7+(AX$1-$J$1)*0.0025),0.95)</f>
        <v>0.91884917763693652</v>
      </c>
    </row>
    <row r="8" spans="1:50" x14ac:dyDescent="0.2">
      <c r="A8" s="216" t="s">
        <v>397</v>
      </c>
      <c r="B8" s="217">
        <f>SUMIFS('Historic Energy Consumption'!$M:$M,'Historic Energy Consumption'!$B:$B,$A8,'Historic Energy Consumption'!$A:$A,B$1)</f>
        <v>0.14593948742928853</v>
      </c>
      <c r="C8" s="217">
        <f>SUMIFS('Historic Energy Consumption'!$M:$M,'Historic Energy Consumption'!$B:$B,$A8,'Historic Energy Consumption'!$A:$A,C$1)</f>
        <v>0.14467723345471109</v>
      </c>
      <c r="D8" s="217">
        <f>SUMIFS('Historic Energy Consumption'!$M:$M,'Historic Energy Consumption'!$B:$B,$A8,'Historic Energy Consumption'!$A:$A,D$1)</f>
        <v>0.14729271672833552</v>
      </c>
      <c r="E8" s="217">
        <f>SUMIFS('Historic Energy Consumption'!$M:$M,'Historic Energy Consumption'!$B:$B,$A8,'Historic Energy Consumption'!$A:$A,E$1)</f>
        <v>0.13798671547990587</v>
      </c>
      <c r="F8" s="217">
        <f>SUMIFS('Historic Energy Consumption'!$M:$M,'Historic Energy Consumption'!$B:$B,$A8,'Historic Energy Consumption'!$A:$A,F$1)</f>
        <v>0.13736019324303253</v>
      </c>
      <c r="G8" s="217">
        <f>SUMIFS('Historic Energy Consumption'!$M:$M,'Historic Energy Consumption'!$B:$B,$A8,'Historic Energy Consumption'!$A:$A,G$1)</f>
        <v>0.14272311690174158</v>
      </c>
      <c r="H8" s="217">
        <f>SUMIFS('Historic Energy Consumption'!$M:$M,'Historic Energy Consumption'!$B:$B,$A8,'Historic Energy Consumption'!$A:$A,H$1)</f>
        <v>0.15419184337103173</v>
      </c>
      <c r="I8" s="217">
        <f>SUMIFS('Historic Energy Consumption'!$M:$M,'Historic Energy Consumption'!$B:$B,$A8,'Historic Energy Consumption'!$A:$A,I$1)</f>
        <v>0.16566301970655334</v>
      </c>
      <c r="J8" s="217">
        <f>SUMIFS('Historic Energy Consumption'!$M:$M,'Historic Energy Consumption'!$B:$B,$A8,'Historic Energy Consumption'!$A:$A,J$1)</f>
        <v>0.16527959901885167</v>
      </c>
      <c r="K8" s="217">
        <f>MIN(MAX(SLOPE($B8:J8,$B$1:J$1)*'Predicted Intensity'!$B$32+J8,$J8+(K$1-$J$1)*0.0025),0.95)</f>
        <v>0.16777959901885167</v>
      </c>
      <c r="L8" s="217">
        <f>MIN(MAX(SLOPE($B8:K8,$B$1:K$1)*'Predicted Intensity'!$B$32+K8,$J8+(L$1-$J$1)*0.0025),0.95)</f>
        <v>0.17027959901885167</v>
      </c>
      <c r="M8" s="217">
        <f>MIN(MAX(SLOPE($B8:L8,$B$1:L$1)*'Predicted Intensity'!$B$32+L8,$J8+(M$1-$J$1)*0.0025),0.95)</f>
        <v>0.17277959901885168</v>
      </c>
      <c r="N8" s="217">
        <f>MIN(MAX(SLOPE($B8:M8,$B$1:M$1)*'Predicted Intensity'!$B$32+M8,$J8+(N$1-$J$1)*0.0025),0.95)</f>
        <v>0.17527959901885168</v>
      </c>
      <c r="O8" s="217">
        <f>MIN(MAX(SLOPE($B8:N8,$B$1:N$1)*'Predicted Intensity'!$B$32+N8,$J8+(O$1-$J$1)*0.0025),0.95)</f>
        <v>0.17777959901885168</v>
      </c>
      <c r="P8" s="217">
        <f>MIN(MAX(SLOPE($B8:O8,$B$1:O$1)*'Predicted Intensity'!$B$32+O8,$J8+(P$1-$J$1)*0.0025),0.95)</f>
        <v>0.18027959901885166</v>
      </c>
      <c r="Q8" s="217">
        <f>MIN(MAX(SLOPE($B8:P8,$B$1:P$1)*'Predicted Intensity'!$B$32+P8,$J8+(Q$1-$J$1)*0.0025),0.95)</f>
        <v>0.18277959901885166</v>
      </c>
      <c r="R8" s="217">
        <f>MIN(MAX(SLOPE($B8:Q8,$B$1:Q$1)*'Predicted Intensity'!$B$32+Q8,$J8+(R$1-$J$1)*0.0025),0.95)</f>
        <v>0.18527959901885166</v>
      </c>
      <c r="S8" s="217">
        <f>MIN(MAX(SLOPE($B8:R8,$B$1:R$1)*'Predicted Intensity'!$B$32+R8,$J8+(S$1-$J$1)*0.0025),0.95)</f>
        <v>0.18777959901885166</v>
      </c>
      <c r="T8" s="217">
        <f>MIN(MAX(SLOPE($B8:S8,$B$1:S$1)*'Predicted Intensity'!$B$32+S8,$J8+(T$1-$J$1)*0.0025),0.95)</f>
        <v>0.19027959901885166</v>
      </c>
      <c r="U8" s="217">
        <f>MIN(MAX(SLOPE($B8:T8,$B$1:T$1)*'Predicted Intensity'!$B$32+T8,$J8+(U$1-$J$1)*0.0025),0.95)</f>
        <v>0.19277959901885167</v>
      </c>
      <c r="V8" s="217">
        <f>MIN(MAX(SLOPE($B8:U8,$B$1:U$1)*'Predicted Intensity'!$B$32+U8,$J8+(V$1-$J$1)*0.0025),0.95)</f>
        <v>0.19527959901885167</v>
      </c>
      <c r="W8" s="217">
        <f>MIN(MAX(SLOPE($B8:V8,$B$1:V$1)*'Predicted Intensity'!$B$32+V8,$J8+(W$1-$J$1)*0.0025),0.95)</f>
        <v>0.19777959901885167</v>
      </c>
      <c r="X8" s="217">
        <f>MIN(MAX(SLOPE($B8:W8,$B$1:W$1)*'Predicted Intensity'!$B$32+W8,$J8+(X$1-$J$1)*0.0025),0.95)</f>
        <v>0.20027959901885167</v>
      </c>
      <c r="Y8" s="217">
        <f>MIN(MAX(SLOPE($B8:X8,$B$1:X$1)*'Predicted Intensity'!$B$32+X8,$J8+(Y$1-$J$1)*0.0025),0.95)</f>
        <v>0.20277959901885168</v>
      </c>
      <c r="Z8" s="217">
        <f>MIN(MAX(SLOPE($B8:Y8,$B$1:Y$1)*'Predicted Intensity'!$B$32+Y8,$J8+(Z$1-$J$1)*0.0025),0.95)</f>
        <v>0.20527959901885168</v>
      </c>
      <c r="AA8" s="217">
        <f>MIN(MAX(SLOPE($B8:Z8,$B$1:Z$1)*'Predicted Intensity'!$B$32+Z8,$J8+(AA$1-$J$1)*0.0025),0.95)</f>
        <v>0.20777959901885168</v>
      </c>
      <c r="AB8" s="217">
        <f>MIN(MAX(SLOPE($B8:AA8,$B$1:AA$1)*'Predicted Intensity'!$B$32+AA8,$J8+(AB$1-$J$1)*0.0025),0.95)</f>
        <v>0.21027959901885168</v>
      </c>
      <c r="AC8" s="217">
        <f>MIN(MAX(SLOPE($B8:AB8,$B$1:AB$1)*'Predicted Intensity'!$B$32+AB8,$J8+(AC$1-$J$1)*0.0025),0.95)</f>
        <v>0.21277959901885168</v>
      </c>
      <c r="AD8" s="217">
        <f>MIN(MAX(SLOPE($B8:AC8,$B$1:AC$1)*'Predicted Intensity'!$B$32+AC8,$J8+(AD$1-$J$1)*0.0025),0.95)</f>
        <v>0.21527959901885169</v>
      </c>
      <c r="AE8" s="217">
        <f>MIN(MAX(SLOPE($B8:AD8,$B$1:AD$1)*'Predicted Intensity'!$B$32+AD8,$J8+(AE$1-$J$1)*0.0025),0.95)</f>
        <v>0.21777959901885166</v>
      </c>
      <c r="AF8" s="217">
        <f>MIN(MAX(SLOPE($B8:AE8,$B$1:AE$1)*'Predicted Intensity'!$B$32+AE8,$J8+(AF$1-$J$1)*0.0025),0.95)</f>
        <v>0.22027959901885166</v>
      </c>
      <c r="AG8" s="217">
        <f>MIN(MAX(SLOPE($B8:AF8,$B$1:AF$1)*'Predicted Intensity'!$B$32+AF8,$J8+(AG$1-$J$1)*0.0025),0.95)</f>
        <v>0.22277959901885167</v>
      </c>
      <c r="AH8" s="217">
        <f>MIN(MAX(SLOPE($B8:AG8,$B$1:AG$1)*'Predicted Intensity'!$B$32+AG8,$J8+(AH$1-$J$1)*0.0025),0.95)</f>
        <v>0.22527959901885167</v>
      </c>
      <c r="AI8" s="217">
        <f>MIN(MAX(SLOPE($B8:AH8,$B$1:AH$1)*'Predicted Intensity'!$B$32+AH8,$J8+(AI$1-$J$1)*0.0025),0.95)</f>
        <v>0.22777959901885167</v>
      </c>
      <c r="AJ8" s="217">
        <f>MIN(MAX(SLOPE($B8:AI8,$B$1:AI$1)*'Predicted Intensity'!$B$32+AI8,$J8+(AJ$1-$J$1)*0.0025),0.95)</f>
        <v>0.23027959901885167</v>
      </c>
      <c r="AK8" s="217">
        <f>MIN(MAX(SLOPE($B8:AJ8,$B$1:AJ$1)*'Predicted Intensity'!$B$32+AJ8,$J8+(AK$1-$J$1)*0.0025),0.95)</f>
        <v>0.23277959901885167</v>
      </c>
      <c r="AL8" s="217">
        <f>MIN(MAX(SLOPE($B8:AK8,$B$1:AK$1)*'Predicted Intensity'!$B$32+AK8,$J8+(AL$1-$J$1)*0.0025),0.95)</f>
        <v>0.23527959901885168</v>
      </c>
      <c r="AM8" s="217">
        <f>MIN(MAX(SLOPE($B8:AL8,$B$1:AL$1)*'Predicted Intensity'!$B$32+AL8,$J8+(AM$1-$J$1)*0.0025),0.95)</f>
        <v>0.23777959901885165</v>
      </c>
      <c r="AN8" s="217">
        <f>MIN(MAX(SLOPE($B8:AM8,$B$1:AM$1)*'Predicted Intensity'!$B$32+AM8,$J8+(AN$1-$J$1)*0.0025),0.95)</f>
        <v>0.24027959901885165</v>
      </c>
      <c r="AO8" s="217">
        <f>MIN(MAX(SLOPE($B8:AN8,$B$1:AN$1)*'Predicted Intensity'!$B$32+AN8,$J8+(AO$1-$J$1)*0.0025),0.95)</f>
        <v>0.24277959901885166</v>
      </c>
      <c r="AP8" s="217">
        <f>MIN(MAX(SLOPE($B8:AO8,$B$1:AO$1)*'Predicted Intensity'!$B$32+AO8,$J8+(AP$1-$J$1)*0.0025),0.95)</f>
        <v>0.24527959901885166</v>
      </c>
      <c r="AQ8" s="217">
        <f>MIN(MAX(SLOPE($B8:AP8,$B$1:AP$1)*'Predicted Intensity'!$B$32+AP8,$J8+(AQ$1-$J$1)*0.0025),0.95)</f>
        <v>0.24777959901885166</v>
      </c>
      <c r="AR8" s="217">
        <f>MIN(MAX(SLOPE($B8:AQ8,$B$1:AQ$1)*'Predicted Intensity'!$B$32+AQ8,$J8+(AR$1-$J$1)*0.0025),0.95)</f>
        <v>0.25027959901885166</v>
      </c>
      <c r="AS8" s="217">
        <f>MIN(MAX(SLOPE($B8:AR8,$B$1:AR$1)*'Predicted Intensity'!$B$32+AR8,$J8+(AS$1-$J$1)*0.0025),0.95)</f>
        <v>0.25277959901885166</v>
      </c>
      <c r="AT8" s="217">
        <f>MIN(MAX(SLOPE($B8:AS8,$B$1:AS$1)*'Predicted Intensity'!$B$32+AS8,$J8+(AT$1-$J$1)*0.0025),0.95)</f>
        <v>0.25527959901885167</v>
      </c>
      <c r="AU8" s="217">
        <f>MIN(MAX(SLOPE($B8:AT8,$B$1:AT$1)*'Predicted Intensity'!$B$32+AT8,$J8+(AU$1-$J$1)*0.0025),0.95)</f>
        <v>0.25777959901885167</v>
      </c>
      <c r="AV8" s="217">
        <f>MIN(MAX(SLOPE($B8:AU8,$B$1:AU$1)*'Predicted Intensity'!$B$32+AU8,$J8+(AV$1-$J$1)*0.0025),0.95)</f>
        <v>0.26027959901885167</v>
      </c>
      <c r="AW8" s="217">
        <f>MIN(MAX(SLOPE($B8:AV8,$B$1:AV$1)*'Predicted Intensity'!$B$32+AV8,$J8+(AW$1-$J$1)*0.0025),0.95)</f>
        <v>0.26277959901885167</v>
      </c>
      <c r="AX8" s="217">
        <f>MIN(MAX(SLOPE($B8:AW8,$B$1:AW$1)*'Predicted Intensity'!$B$32+AW8,$J8+(AX$1-$J$1)*0.0025),0.95)</f>
        <v>0.26527959901885168</v>
      </c>
    </row>
    <row r="9" spans="1:50" x14ac:dyDescent="0.2">
      <c r="A9" s="216" t="s">
        <v>395</v>
      </c>
      <c r="B9" s="217">
        <f>SUMIFS('Historic Energy Consumption'!$M:$M,'Historic Energy Consumption'!$B:$B,$A9,'Historic Energy Consumption'!$A:$A,B$1)</f>
        <v>0.10721530559189062</v>
      </c>
      <c r="C9" s="217">
        <f>SUMIFS('Historic Energy Consumption'!$M:$M,'Historic Energy Consumption'!$B:$B,$A9,'Historic Energy Consumption'!$A:$A,C$1)</f>
        <v>0.10253882596811473</v>
      </c>
      <c r="D9" s="217">
        <f>SUMIFS('Historic Energy Consumption'!$M:$M,'Historic Energy Consumption'!$B:$B,$A9,'Historic Energy Consumption'!$A:$A,D$1)</f>
        <v>9.5121059551343271E-2</v>
      </c>
      <c r="E9" s="217">
        <f>SUMIFS('Historic Energy Consumption'!$M:$M,'Historic Energy Consumption'!$B:$B,$A9,'Historic Energy Consumption'!$A:$A,E$1)</f>
        <v>8.1649473388052923E-2</v>
      </c>
      <c r="F9" s="217">
        <f>SUMIFS('Historic Energy Consumption'!$M:$M,'Historic Energy Consumption'!$B:$B,$A9,'Historic Energy Consumption'!$A:$A,F$1)</f>
        <v>7.7934662629117482E-2</v>
      </c>
      <c r="G9" s="217">
        <f>SUMIFS('Historic Energy Consumption'!$M:$M,'Historic Energy Consumption'!$B:$B,$A9,'Historic Energy Consumption'!$A:$A,G$1)</f>
        <v>7.3046950780220068E-2</v>
      </c>
      <c r="H9" s="217">
        <f>SUMIFS('Historic Energy Consumption'!$M:$M,'Historic Energy Consumption'!$B:$B,$A9,'Historic Energy Consumption'!$A:$A,H$1)</f>
        <v>5.6184129562837797E-2</v>
      </c>
      <c r="I9" s="217">
        <f>SUMIFS('Historic Energy Consumption'!$M:$M,'Historic Energy Consumption'!$B:$B,$A9,'Historic Energy Consumption'!$A:$A,I$1)</f>
        <v>5.1606517878216962E-2</v>
      </c>
      <c r="J9" s="217">
        <f>SUMIFS('Historic Energy Consumption'!$M:$M,'Historic Energy Consumption'!$B:$B,$A9,'Historic Energy Consumption'!$A:$A,J$1)</f>
        <v>3.5401918688873643E-2</v>
      </c>
      <c r="K9" s="217">
        <f>MIN(MAX(SLOPE($B9:J9,$B$1:J$1)*'Predicted Intensity'!$B$32+J9,$J9+(K$1-$J$1)*0.0025),0.95)</f>
        <v>3.7901918688873645E-2</v>
      </c>
      <c r="L9" s="217">
        <f>MIN(MAX(SLOPE($B9:K9,$B$1:K$1)*'Predicted Intensity'!$B$32+K9,$J9+(L$1-$J$1)*0.0025),0.95)</f>
        <v>4.0401918688873641E-2</v>
      </c>
      <c r="M9" s="217">
        <f>MIN(MAX(SLOPE($B9:L9,$B$1:L$1)*'Predicted Intensity'!$B$32+L9,$J9+(M$1-$J$1)*0.0025),0.95)</f>
        <v>4.2901918688873643E-2</v>
      </c>
      <c r="N9" s="217">
        <f>MIN(MAX(SLOPE($B9:M9,$B$1:M$1)*'Predicted Intensity'!$B$32+M9,$J9+(N$1-$J$1)*0.0025),0.95)</f>
        <v>4.5401918688873645E-2</v>
      </c>
      <c r="O9" s="217">
        <f>MIN(MAX(SLOPE($B9:N9,$B$1:N$1)*'Predicted Intensity'!$B$32+N9,$J9+(O$1-$J$1)*0.0025),0.95)</f>
        <v>4.790191868887364E-2</v>
      </c>
      <c r="P9" s="217">
        <f>MIN(MAX(SLOPE($B9:O9,$B$1:O$1)*'Predicted Intensity'!$B$32+O9,$J9+(P$1-$J$1)*0.0025),0.95)</f>
        <v>5.0401918688873643E-2</v>
      </c>
      <c r="Q9" s="217">
        <f>MIN(MAX(SLOPE($B9:P9,$B$1:P$1)*'Predicted Intensity'!$B$32+P9,$J9+(Q$1-$J$1)*0.0025),0.95)</f>
        <v>5.2901918688873645E-2</v>
      </c>
      <c r="R9" s="217">
        <f>MIN(MAX(SLOPE($B9:Q9,$B$1:Q$1)*'Predicted Intensity'!$B$32+Q9,$J9+(R$1-$J$1)*0.0025),0.95)</f>
        <v>5.5401918688873647E-2</v>
      </c>
      <c r="S9" s="217">
        <f>MIN(MAX(SLOPE($B9:R9,$B$1:R$1)*'Predicted Intensity'!$B$32+R9,$J9+(S$1-$J$1)*0.0025),0.95)</f>
        <v>5.7901918688873642E-2</v>
      </c>
      <c r="T9" s="217">
        <f>MIN(MAX(SLOPE($B9:S9,$B$1:S$1)*'Predicted Intensity'!$B$32+S9,$J9+(T$1-$J$1)*0.0025),0.95)</f>
        <v>6.0401918688873645E-2</v>
      </c>
      <c r="U9" s="217">
        <f>MIN(MAX(SLOPE($B9:T9,$B$1:T$1)*'Predicted Intensity'!$B$32+T9,$J9+(U$1-$J$1)*0.0025),0.95)</f>
        <v>6.290191868887364E-2</v>
      </c>
      <c r="V9" s="217">
        <f>MIN(MAX(SLOPE($B9:U9,$B$1:U$1)*'Predicted Intensity'!$B$32+U9,$J9+(V$1-$J$1)*0.0025),0.95)</f>
        <v>6.5401918688873642E-2</v>
      </c>
      <c r="W9" s="217">
        <f>MIN(MAX(SLOPE($B9:V9,$B$1:V$1)*'Predicted Intensity'!$B$32+V9,$J9+(W$1-$J$1)*0.0025),0.95)</f>
        <v>6.7901918688873644E-2</v>
      </c>
      <c r="X9" s="217">
        <f>MIN(MAX(SLOPE($B9:W9,$B$1:W$1)*'Predicted Intensity'!$B$32+W9,$J9+(X$1-$J$1)*0.0025),0.95)</f>
        <v>7.0401918688873646E-2</v>
      </c>
      <c r="Y9" s="217">
        <f>MIN(MAX(SLOPE($B9:X9,$B$1:X$1)*'Predicted Intensity'!$B$32+X9,$J9+(Y$1-$J$1)*0.0025),0.95)</f>
        <v>7.2901918688873635E-2</v>
      </c>
      <c r="Z9" s="217">
        <f>MIN(MAX(SLOPE($B9:Y9,$B$1:Y$1)*'Predicted Intensity'!$B$32+Y9,$J9+(Z$1-$J$1)*0.0025),0.95)</f>
        <v>7.5401918688873637E-2</v>
      </c>
      <c r="AA9" s="217">
        <f>MIN(MAX(SLOPE($B9:Z9,$B$1:Z$1)*'Predicted Intensity'!$B$32+Z9,$J9+(AA$1-$J$1)*0.0025),0.95)</f>
        <v>7.7901918688873639E-2</v>
      </c>
      <c r="AB9" s="217">
        <f>MIN(MAX(SLOPE($B9:AA9,$B$1:AA$1)*'Predicted Intensity'!$B$32+AA9,$J9+(AB$1-$J$1)*0.0025),0.95)</f>
        <v>8.0401918688873641E-2</v>
      </c>
      <c r="AC9" s="217">
        <f>MIN(MAX(SLOPE($B9:AB9,$B$1:AB$1)*'Predicted Intensity'!$B$32+AB9,$J9+(AC$1-$J$1)*0.0025),0.95)</f>
        <v>8.2901918688873644E-2</v>
      </c>
      <c r="AD9" s="217">
        <f>MIN(MAX(SLOPE($B9:AC9,$B$1:AC$1)*'Predicted Intensity'!$B$32+AC9,$J9+(AD$1-$J$1)*0.0025),0.95)</f>
        <v>8.5401918688873646E-2</v>
      </c>
      <c r="AE9" s="217">
        <f>MIN(MAX(SLOPE($B9:AD9,$B$1:AD$1)*'Predicted Intensity'!$B$32+AD9,$J9+(AE$1-$J$1)*0.0025),0.95)</f>
        <v>8.7901918688873648E-2</v>
      </c>
      <c r="AF9" s="217">
        <f>MIN(MAX(SLOPE($B9:AE9,$B$1:AE$1)*'Predicted Intensity'!$B$32+AE9,$J9+(AF$1-$J$1)*0.0025),0.95)</f>
        <v>9.040191868887365E-2</v>
      </c>
      <c r="AG9" s="217">
        <f>MIN(MAX(SLOPE($B9:AF9,$B$1:AF$1)*'Predicted Intensity'!$B$32+AF9,$J9+(AG$1-$J$1)*0.0025),0.95)</f>
        <v>9.2901918688873653E-2</v>
      </c>
      <c r="AH9" s="217">
        <f>MIN(MAX(SLOPE($B9:AG9,$B$1:AG$1)*'Predicted Intensity'!$B$32+AG9,$J9+(AH$1-$J$1)*0.0025),0.95)</f>
        <v>9.5401918688873641E-2</v>
      </c>
      <c r="AI9" s="217">
        <f>MIN(MAX(SLOPE($B9:AH9,$B$1:AH$1)*'Predicted Intensity'!$B$32+AH9,$J9+(AI$1-$J$1)*0.0025),0.95)</f>
        <v>9.7901918688873643E-2</v>
      </c>
      <c r="AJ9" s="217">
        <f>MIN(MAX(SLOPE($B9:AI9,$B$1:AI$1)*'Predicted Intensity'!$B$32+AI9,$J9+(AJ$1-$J$1)*0.0025),0.95)</f>
        <v>0.10040191868887365</v>
      </c>
      <c r="AK9" s="217">
        <f>MIN(MAX(SLOPE($B9:AJ9,$B$1:AJ$1)*'Predicted Intensity'!$B$32+AJ9,$J9+(AK$1-$J$1)*0.0025),0.95)</f>
        <v>0.10290191868887365</v>
      </c>
      <c r="AL9" s="217">
        <f>MIN(MAX(SLOPE($B9:AK9,$B$1:AK$1)*'Predicted Intensity'!$B$32+AK9,$J9+(AL$1-$J$1)*0.0025),0.95)</f>
        <v>0.10540191868887365</v>
      </c>
      <c r="AM9" s="217">
        <f>MIN(MAX(SLOPE($B9:AL9,$B$1:AL$1)*'Predicted Intensity'!$B$32+AL9,$J9+(AM$1-$J$1)*0.0025),0.95)</f>
        <v>0.10790191868887364</v>
      </c>
      <c r="AN9" s="217">
        <f>MIN(MAX(SLOPE($B9:AM9,$B$1:AM$1)*'Predicted Intensity'!$B$32+AM9,$J9+(AN$1-$J$1)*0.0025),0.95)</f>
        <v>0.11040191868887364</v>
      </c>
      <c r="AO9" s="217">
        <f>MIN(MAX(SLOPE($B9:AN9,$B$1:AN$1)*'Predicted Intensity'!$B$32+AN9,$J9+(AO$1-$J$1)*0.0025),0.95)</f>
        <v>0.11290191868887364</v>
      </c>
      <c r="AP9" s="217">
        <f>MIN(MAX(SLOPE($B9:AO9,$B$1:AO$1)*'Predicted Intensity'!$B$32+AO9,$J9+(AP$1-$J$1)*0.0025),0.95)</f>
        <v>0.11540191868887364</v>
      </c>
      <c r="AQ9" s="217">
        <f>MIN(MAX(SLOPE($B9:AP9,$B$1:AP$1)*'Predicted Intensity'!$B$32+AP9,$J9+(AQ$1-$J$1)*0.0025),0.95)</f>
        <v>0.11790191868887365</v>
      </c>
      <c r="AR9" s="217">
        <f>MIN(MAX(SLOPE($B9:AQ9,$B$1:AQ$1)*'Predicted Intensity'!$B$32+AQ9,$J9+(AR$1-$J$1)*0.0025),0.95)</f>
        <v>0.12040191868887365</v>
      </c>
      <c r="AS9" s="217">
        <f>MIN(MAX(SLOPE($B9:AR9,$B$1:AR$1)*'Predicted Intensity'!$B$32+AR9,$J9+(AS$1-$J$1)*0.0025),0.95)</f>
        <v>0.12290191868887365</v>
      </c>
      <c r="AT9" s="217">
        <f>MIN(MAX(SLOPE($B9:AS9,$B$1:AS$1)*'Predicted Intensity'!$B$32+AS9,$J9+(AT$1-$J$1)*0.0025),0.95)</f>
        <v>0.12540191868887363</v>
      </c>
      <c r="AU9" s="217">
        <f>MIN(MAX(SLOPE($B9:AT9,$B$1:AT$1)*'Predicted Intensity'!$B$32+AT9,$J9+(AU$1-$J$1)*0.0025),0.95)</f>
        <v>0.12790191868887363</v>
      </c>
      <c r="AV9" s="217">
        <f>MIN(MAX(SLOPE($B9:AU9,$B$1:AU$1)*'Predicted Intensity'!$B$32+AU9,$J9+(AV$1-$J$1)*0.0025),0.95)</f>
        <v>0.13040191868887363</v>
      </c>
      <c r="AW9" s="217">
        <f>MIN(MAX(SLOPE($B9:AV9,$B$1:AV$1)*'Predicted Intensity'!$B$32+AV9,$J9+(AW$1-$J$1)*0.0025),0.95)</f>
        <v>0.13290191868887363</v>
      </c>
      <c r="AX9" s="217">
        <f>MIN(MAX(SLOPE($B9:AW9,$B$1:AW$1)*'Predicted Intensity'!$B$32+AW9,$J9+(AX$1-$J$1)*0.0025),0.95)</f>
        <v>0.13540191868887363</v>
      </c>
    </row>
    <row r="10" spans="1:50" x14ac:dyDescent="0.2">
      <c r="A10" s="216" t="s">
        <v>377</v>
      </c>
      <c r="B10" s="217">
        <f>SUMIFS('Historic Energy Consumption'!$M:$M,'Historic Energy Consumption'!$B:$B,$A10,'Historic Energy Consumption'!$A:$A,B$1)</f>
        <v>0.17773658185746161</v>
      </c>
      <c r="C10" s="217">
        <f>SUMIFS('Historic Energy Consumption'!$M:$M,'Historic Energy Consumption'!$B:$B,$A10,'Historic Energy Consumption'!$A:$A,C$1)</f>
        <v>0.18664433985148046</v>
      </c>
      <c r="D10" s="217">
        <f>SUMIFS('Historic Energy Consumption'!$M:$M,'Historic Energy Consumption'!$B:$B,$A10,'Historic Energy Consumption'!$A:$A,D$1)</f>
        <v>0.21059421924099497</v>
      </c>
      <c r="E10" s="217">
        <f>SUMIFS('Historic Energy Consumption'!$M:$M,'Historic Energy Consumption'!$B:$B,$A10,'Historic Energy Consumption'!$A:$A,E$1)</f>
        <v>0.22204471021417335</v>
      </c>
      <c r="F10" s="217">
        <f>SUMIFS('Historic Energy Consumption'!$M:$M,'Historic Energy Consumption'!$B:$B,$A10,'Historic Energy Consumption'!$A:$A,F$1)</f>
        <v>0.23577040702971522</v>
      </c>
      <c r="G10" s="217">
        <f>SUMIFS('Historic Energy Consumption'!$M:$M,'Historic Energy Consumption'!$B:$B,$A10,'Historic Energy Consumption'!$A:$A,G$1)</f>
        <v>0.25842732501447241</v>
      </c>
      <c r="H10" s="217">
        <f>SUMIFS('Historic Energy Consumption'!$M:$M,'Historic Energy Consumption'!$B:$B,$A10,'Historic Energy Consumption'!$A:$A,H$1)</f>
        <v>0.28723007642418591</v>
      </c>
      <c r="I10" s="217">
        <f>SUMIFS('Historic Energy Consumption'!$M:$M,'Historic Energy Consumption'!$B:$B,$A10,'Historic Energy Consumption'!$A:$A,I$1)</f>
        <v>0.29800636709597689</v>
      </c>
      <c r="J10" s="217">
        <f>SUMIFS('Historic Energy Consumption'!$M:$M,'Historic Energy Consumption'!$B:$B,$A10,'Historic Energy Consumption'!$A:$A,J$1)</f>
        <v>0.3346904333438413</v>
      </c>
      <c r="K10" s="217">
        <f>MIN(MAX(SLOPE($B10:J10,$B$1:J$1)*'Predicted Intensity'!$B$32+J10,$J10+(K$1-$J$1)*0.0025),0.95)</f>
        <v>0.34428673181755537</v>
      </c>
      <c r="L10" s="217">
        <f>MIN(MAX(SLOPE($B10:K10,$B$1:K$1)*'Predicted Intensity'!$B$32+K10,$J10+(L$1-$J$1)*0.0025),0.95)</f>
        <v>0.35395505836294044</v>
      </c>
      <c r="M10" s="217">
        <f>MIN(MAX(SLOPE($B10:L10,$B$1:L$1)*'Predicted Intensity'!$B$32+L10,$J10+(M$1-$J$1)*0.0025),0.95)</f>
        <v>0.36344293825320551</v>
      </c>
      <c r="N10" s="217">
        <f>MIN(MAX(SLOPE($B10:M10,$B$1:M$1)*'Predicted Intensity'!$B$32+M10,$J10+(N$1-$J$1)*0.0025),0.95)</f>
        <v>0.37264425507531929</v>
      </c>
      <c r="O10" s="217">
        <f>MIN(MAX(SLOPE($B10:N10,$B$1:N$1)*'Predicted Intensity'!$B$32+N10,$J10+(O$1-$J$1)*0.0025),0.95)</f>
        <v>0.38152070438115293</v>
      </c>
      <c r="P10" s="217">
        <f>MIN(MAX(SLOPE($B10:O10,$B$1:O$1)*'Predicted Intensity'!$B$32+O10,$J10+(P$1-$J$1)*0.0025),0.95)</f>
        <v>0.39006614482952717</v>
      </c>
      <c r="Q10" s="217">
        <f>MIN(MAX(SLOPE($B10:P10,$B$1:P$1)*'Predicted Intensity'!$B$32+P10,$J10+(Q$1-$J$1)*0.0025),0.95)</f>
        <v>0.39828961151494813</v>
      </c>
      <c r="R10" s="217">
        <f>MIN(MAX(SLOPE($B10:Q10,$B$1:Q$1)*'Predicted Intensity'!$B$32+Q10,$J10+(R$1-$J$1)*0.0025),0.95)</f>
        <v>0.40620693987348028</v>
      </c>
      <c r="S10" s="217">
        <f>MIN(MAX(SLOPE($B10:R10,$B$1:R$1)*'Predicted Intensity'!$B$32+R10,$J10+(S$1-$J$1)*0.0025),0.95)</f>
        <v>0.41383655243553447</v>
      </c>
      <c r="T10" s="217">
        <f>MIN(MAX(SLOPE($B10:S10,$B$1:S$1)*'Predicted Intensity'!$B$32+S10,$J10+(T$1-$J$1)*0.0025),0.95)</f>
        <v>0.42119733274951593</v>
      </c>
      <c r="U10" s="217">
        <f>MIN(MAX(SLOPE($B10:T10,$B$1:T$1)*'Predicted Intensity'!$B$32+T10,$J10+(U$1-$J$1)*0.0025),0.95)</f>
        <v>0.42830757434660865</v>
      </c>
      <c r="V10" s="217">
        <f>MIN(MAX(SLOPE($B10:U10,$B$1:U$1)*'Predicted Intensity'!$B$32+U10,$J10+(V$1-$J$1)*0.0025),0.95)</f>
        <v>0.43518449315284607</v>
      </c>
      <c r="W10" s="217">
        <f>MIN(MAX(SLOPE($B10:V10,$B$1:V$1)*'Predicted Intensity'!$B$32+V10,$J10+(W$1-$J$1)*0.0025),0.95)</f>
        <v>0.4418440371736046</v>
      </c>
      <c r="X10" s="217">
        <f>MIN(MAX(SLOPE($B10:W10,$B$1:W$1)*'Predicted Intensity'!$B$32+W10,$J10+(X$1-$J$1)*0.0025),0.95)</f>
        <v>0.44830085184546148</v>
      </c>
      <c r="Y10" s="217">
        <f>MIN(MAX(SLOPE($B10:X10,$B$1:X$1)*'Predicted Intensity'!$B$32+X10,$J10+(Y$1-$J$1)*0.0025),0.95)</f>
        <v>0.45456832454167656</v>
      </c>
      <c r="Z10" s="217">
        <f>MIN(MAX(SLOPE($B10:Y10,$B$1:Y$1)*'Predicted Intensity'!$B$32+Y10,$J10+(Z$1-$J$1)*0.0025),0.95)</f>
        <v>0.4606586665531664</v>
      </c>
      <c r="AA10" s="217">
        <f>MIN(MAX(SLOPE($B10:Z10,$B$1:Z$1)*'Predicted Intensity'!$B$32+Z10,$J10+(AA$1-$J$1)*0.0025),0.95)</f>
        <v>0.46658300986849399</v>
      </c>
      <c r="AB10" s="217">
        <f>MIN(MAX(SLOPE($B10:AA10,$B$1:AA$1)*'Predicted Intensity'!$B$32+AA10,$J10+(AB$1-$J$1)*0.0025),0.95)</f>
        <v>0.47235150658805586</v>
      </c>
      <c r="AC10" s="217">
        <f>MIN(MAX(SLOPE($B10:AB10,$B$1:AB$1)*'Predicted Intensity'!$B$32+AB10,$J10+(AC$1-$J$1)*0.0025),0.95)</f>
        <v>0.47797342467320225</v>
      </c>
      <c r="AD10" s="217">
        <f>MIN(MAX(SLOPE($B10:AC10,$B$1:AC$1)*'Predicted Intensity'!$B$32+AC10,$J10+(AD$1-$J$1)*0.0025),0.95)</f>
        <v>0.48345723701127291</v>
      </c>
      <c r="AE10" s="217">
        <f>MIN(MAX(SLOPE($B10:AD10,$B$1:AD$1)*'Predicted Intensity'!$B$32+AD10,$J10+(AE$1-$J$1)*0.0025),0.95)</f>
        <v>0.48881070260053738</v>
      </c>
      <c r="AF10" s="217">
        <f>MIN(MAX(SLOPE($B10:AE10,$B$1:AE$1)*'Predicted Intensity'!$B$32+AE10,$J10+(AF$1-$J$1)*0.0025),0.95)</f>
        <v>0.49404093965338758</v>
      </c>
      <c r="AG10" s="217">
        <f>MIN(MAX(SLOPE($B10:AF10,$B$1:AF$1)*'Predicted Intensity'!$B$32+AF10,$J10+(AG$1-$J$1)*0.0025),0.95)</f>
        <v>0.49915449093735981</v>
      </c>
      <c r="AH10" s="217">
        <f>MIN(MAX(SLOPE($B10:AG10,$B$1:AG$1)*'Predicted Intensity'!$B$32+AG10,$J10+(AH$1-$J$1)*0.0025),0.95)</f>
        <v>0.50415738192514281</v>
      </c>
      <c r="AI10" s="217">
        <f>MIN(MAX(SLOPE($B10:AH10,$B$1:AH$1)*'Predicted Intensity'!$B$32+AH10,$J10+(AI$1-$J$1)*0.0025),0.95)</f>
        <v>0.50905517242413867</v>
      </c>
      <c r="AJ10" s="217">
        <f>MIN(MAX(SLOPE($B10:AI10,$B$1:AI$1)*'Predicted Intensity'!$B$32+AI10,$J10+(AJ$1-$J$1)*0.0025),0.95)</f>
        <v>0.51385300237155973</v>
      </c>
      <c r="AK10" s="217">
        <f>MIN(MAX(SLOPE($B10:AJ10,$B$1:AJ$1)*'Predicted Intensity'!$B$32+AJ10,$J10+(AK$1-$J$1)*0.0025),0.95)</f>
        <v>0.51855563245207192</v>
      </c>
      <c r="AL10" s="217">
        <f>MIN(MAX(SLOPE($B10:AK10,$B$1:AK$1)*'Predicted Intensity'!$B$32+AK10,$J10+(AL$1-$J$1)*0.0025),0.95)</f>
        <v>0.52316748014451109</v>
      </c>
      <c r="AM10" s="217">
        <f>MIN(MAX(SLOPE($B10:AL10,$B$1:AL$1)*'Predicted Intensity'!$B$32+AL10,$J10+(AM$1-$J$1)*0.0025),0.95)</f>
        <v>0.52769265174528301</v>
      </c>
      <c r="AN10" s="217">
        <f>MIN(MAX(SLOPE($B10:AM10,$B$1:AM$1)*'Predicted Intensity'!$B$32+AM10,$J10+(AN$1-$J$1)*0.0025),0.95)</f>
        <v>0.53213497085597183</v>
      </c>
      <c r="AO10" s="217">
        <f>MIN(MAX(SLOPE($B10:AN10,$B$1:AN$1)*'Predicted Intensity'!$B$32+AN10,$J10+(AO$1-$J$1)*0.0025),0.95)</f>
        <v>0.53649800376529999</v>
      </c>
      <c r="AP10" s="217">
        <f>MIN(MAX(SLOPE($B10:AO10,$B$1:AO$1)*'Predicted Intensity'!$B$32+AO10,$J10+(AP$1-$J$1)*0.0025),0.95)</f>
        <v>0.54078508210277376</v>
      </c>
      <c r="AQ10" s="217">
        <f>MIN(MAX(SLOPE($B10:AP10,$B$1:AP$1)*'Predicted Intensity'!$B$32+AP10,$J10+(AQ$1-$J$1)*0.0025),0.95)</f>
        <v>0.54499932309384769</v>
      </c>
      <c r="AR10" s="217">
        <f>MIN(MAX(SLOPE($B10:AQ10,$B$1:AQ$1)*'Predicted Intensity'!$B$32+AQ10,$J10+(AR$1-$J$1)*0.0025),0.95)</f>
        <v>0.54914364770432522</v>
      </c>
      <c r="AS10" s="217">
        <f>MIN(MAX(SLOPE($B10:AR10,$B$1:AR$1)*'Predicted Intensity'!$B$32+AR10,$J10+(AS$1-$J$1)*0.0025),0.95)</f>
        <v>0.55322079692473436</v>
      </c>
      <c r="AT10" s="217">
        <f>MIN(MAX(SLOPE($B10:AS10,$B$1:AS$1)*'Predicted Intensity'!$B$32+AS10,$J10+(AT$1-$J$1)*0.0025),0.95)</f>
        <v>0.55723334641314393</v>
      </c>
      <c r="AU10" s="217">
        <f>MIN(MAX(SLOPE($B10:AT10,$B$1:AT$1)*'Predicted Intensity'!$B$32+AT10,$J10+(AU$1-$J$1)*0.0025),0.95)</f>
        <v>0.56118371968684022</v>
      </c>
      <c r="AV10" s="217">
        <f>MIN(MAX(SLOPE($B10:AU10,$B$1:AU$1)*'Predicted Intensity'!$B$32+AU10,$J10+(AV$1-$J$1)*0.0025),0.95)</f>
        <v>0.56507420002896469</v>
      </c>
      <c r="AW10" s="217">
        <f>MIN(MAX(SLOPE($B10:AV10,$B$1:AV$1)*'Predicted Intensity'!$B$32+AV10,$J10+(AW$1-$J$1)*0.0025),0.95)</f>
        <v>0.56890694125515884</v>
      </c>
      <c r="AX10" s="217">
        <f>MIN(MAX(SLOPE($B10:AW10,$B$1:AW$1)*'Predicted Intensity'!$B$32+AW10,$J10+(AX$1-$J$1)*0.0025),0.95)</f>
        <v>0.57268397746704414</v>
      </c>
    </row>
    <row r="11" spans="1:50" x14ac:dyDescent="0.2">
      <c r="A11" s="216" t="s">
        <v>384</v>
      </c>
      <c r="B11" s="217">
        <f>SUMIFS('Historic Energy Consumption'!$M:$M,'Historic Energy Consumption'!$B:$B,$A11,'Historic Energy Consumption'!$A:$A,B$1)</f>
        <v>0.12686265970321586</v>
      </c>
      <c r="C11" s="217">
        <f>SUMIFS('Historic Energy Consumption'!$M:$M,'Historic Energy Consumption'!$B:$B,$A11,'Historic Energy Consumption'!$A:$A,C$1)</f>
        <v>0.13221565890964121</v>
      </c>
      <c r="D11" s="217">
        <f>SUMIFS('Historic Energy Consumption'!$M:$M,'Historic Energy Consumption'!$B:$B,$A11,'Historic Energy Consumption'!$A:$A,D$1)</f>
        <v>0.13536417167957643</v>
      </c>
      <c r="E11" s="217">
        <f>SUMIFS('Historic Energy Consumption'!$M:$M,'Historic Energy Consumption'!$B:$B,$A11,'Historic Energy Consumption'!$A:$A,E$1)</f>
        <v>0.13399357776189105</v>
      </c>
      <c r="F11" s="217">
        <f>SUMIFS('Historic Energy Consumption'!$M:$M,'Historic Energy Consumption'!$B:$B,$A11,'Historic Energy Consumption'!$A:$A,F$1)</f>
        <v>0.14855576668051873</v>
      </c>
      <c r="G11" s="217">
        <f>SUMIFS('Historic Energy Consumption'!$M:$M,'Historic Energy Consumption'!$B:$B,$A11,'Historic Energy Consumption'!$A:$A,G$1)</f>
        <v>0.16421720283660218</v>
      </c>
      <c r="H11" s="217">
        <f>SUMIFS('Historic Energy Consumption'!$M:$M,'Historic Energy Consumption'!$B:$B,$A11,'Historic Energy Consumption'!$A:$A,H$1)</f>
        <v>0.17562450995443094</v>
      </c>
      <c r="I11" s="217">
        <f>SUMIFS('Historic Energy Consumption'!$M:$M,'Historic Energy Consumption'!$B:$B,$A11,'Historic Energy Consumption'!$A:$A,I$1)</f>
        <v>0.18786033004460712</v>
      </c>
      <c r="J11" s="217">
        <f>SUMIFS('Historic Energy Consumption'!$M:$M,'Historic Energy Consumption'!$B:$B,$A11,'Historic Energy Consumption'!$A:$A,J$1)</f>
        <v>0.18369719747641239</v>
      </c>
      <c r="K11" s="217">
        <f>MIN(MAX(SLOPE($B11:J11,$B$1:J$1)*'Predicted Intensity'!$B$32+J11,$J11+(K$1-$J$1)*0.0025),0.95)</f>
        <v>0.18790566802742992</v>
      </c>
      <c r="L11" s="217">
        <f>MIN(MAX(SLOPE($B11:K11,$B$1:K$1)*'Predicted Intensity'!$B$32+K11,$J11+(L$1-$J$1)*0.0025),0.95)</f>
        <v>0.19188382823786682</v>
      </c>
      <c r="M11" s="217">
        <f>MIN(MAX(SLOPE($B11:L11,$B$1:L$1)*'Predicted Intensity'!$B$32+L11,$J11+(M$1-$J$1)*0.0025),0.95)</f>
        <v>0.19564595189411346</v>
      </c>
      <c r="N11" s="217">
        <f>MIN(MAX(SLOPE($B11:M11,$B$1:M$1)*'Predicted Intensity'!$B$32+M11,$J11+(N$1-$J$1)*0.0025),0.95)</f>
        <v>0.19921109054493791</v>
      </c>
      <c r="O11" s="217">
        <f>MIN(MAX(SLOPE($B11:N11,$B$1:N$1)*'Predicted Intensity'!$B$32+N11,$J11+(O$1-$J$1)*0.0025),0.95)</f>
        <v>0.20259840630263642</v>
      </c>
      <c r="P11" s="217">
        <f>MIN(MAX(SLOPE($B11:O11,$B$1:O$1)*'Predicted Intensity'!$B$32+O11,$J11+(P$1-$J$1)*0.0025),0.95)</f>
        <v>0.20582555744526013</v>
      </c>
      <c r="Q11" s="217">
        <f>MIN(MAX(SLOPE($B11:P11,$B$1:P$1)*'Predicted Intensity'!$B$32+P11,$J11+(Q$1-$J$1)*0.0025),0.95)</f>
        <v>0.20890826219880237</v>
      </c>
      <c r="R11" s="217">
        <f>MIN(MAX(SLOPE($B11:Q11,$B$1:Q$1)*'Predicted Intensity'!$B$32+Q11,$J11+(R$1-$J$1)*0.0025),0.95)</f>
        <v>0.21186031490428048</v>
      </c>
      <c r="S11" s="217">
        <f>MIN(MAX(SLOPE($B11:R11,$B$1:R$1)*'Predicted Intensity'!$B$32+R11,$J11+(S$1-$J$1)*0.0025),0.95)</f>
        <v>0.21469376274632751</v>
      </c>
      <c r="T11" s="217">
        <f>MIN(MAX(SLOPE($B11:S11,$B$1:S$1)*'Predicted Intensity'!$B$32+S11,$J11+(T$1-$J$1)*0.0025),0.95)</f>
        <v>0.21741912429963303</v>
      </c>
      <c r="U11" s="217">
        <f>MIN(MAX(SLOPE($B11:T11,$B$1:T$1)*'Predicted Intensity'!$B$32+T11,$J11+(U$1-$J$1)*0.0025),0.95)</f>
        <v>0.22004560281294486</v>
      </c>
      <c r="V11" s="217">
        <f>MIN(MAX(SLOPE($B11:U11,$B$1:U$1)*'Predicted Intensity'!$B$32+U11,$J11+(V$1-$J$1)*0.0025),0.95)</f>
        <v>0.22258127740773762</v>
      </c>
      <c r="W11" s="217">
        <f>MIN(MAX(SLOPE($B11:V11,$B$1:V$1)*'Predicted Intensity'!$B$32+V11,$J11+(W$1-$J$1)*0.0025),0.95)</f>
        <v>0.22503326809794616</v>
      </c>
      <c r="X11" s="217">
        <f>MIN(MAX(SLOPE($B11:W11,$B$1:W$1)*'Predicted Intensity'!$B$32+W11,$J11+(X$1-$J$1)*0.0025),0.95)</f>
        <v>0.22740787567390053</v>
      </c>
      <c r="Y11" s="217">
        <f>MIN(MAX(SLOPE($B11:X11,$B$1:X$1)*'Predicted Intensity'!$B$32+X11,$J11+(Y$1-$J$1)*0.0025),0.95)</f>
        <v>0.22971069931740085</v>
      </c>
      <c r="Z11" s="217">
        <f>MIN(MAX(SLOPE($B11:Y11,$B$1:Y$1)*'Predicted Intensity'!$B$32+Y11,$J11+(Z$1-$J$1)*0.0025),0.95)</f>
        <v>0.23194673521469408</v>
      </c>
      <c r="AA11" s="217">
        <f>MIN(MAX(SLOPE($B11:Z11,$B$1:Z$1)*'Predicted Intensity'!$B$32+Z11,$J11+(AA$1-$J$1)*0.0025),0.95)</f>
        <v>0.23412045925464472</v>
      </c>
      <c r="AB11" s="217">
        <f>MIN(MAX(SLOPE($B11:AA11,$B$1:AA$1)*'Predicted Intensity'!$B$32+AA11,$J11+(AB$1-$J$1)*0.0025),0.95)</f>
        <v>0.23623589651771082</v>
      </c>
      <c r="AC11" s="217">
        <f>MIN(MAX(SLOPE($B11:AB11,$B$1:AB$1)*'Predicted Intensity'!$B$32+AB11,$J11+(AC$1-$J$1)*0.0025),0.95)</f>
        <v>0.23829667984172939</v>
      </c>
      <c r="AD11" s="217">
        <f>MIN(MAX(SLOPE($B11:AC11,$B$1:AC$1)*'Predicted Intensity'!$B$32+AC11,$J11+(AD$1-$J$1)*0.0025),0.95)</f>
        <v>0.24030609935989458</v>
      </c>
      <c r="AE11" s="217">
        <f>MIN(MAX(SLOPE($B11:AD11,$B$1:AD$1)*'Predicted Intensity'!$B$32+AD11,$J11+(AE$1-$J$1)*0.0025),0.95)</f>
        <v>0.242267144567412</v>
      </c>
      <c r="AF11" s="217">
        <f>MIN(MAX(SLOPE($B11:AE11,$B$1:AE$1)*'Predicted Intensity'!$B$32+AE11,$J11+(AF$1-$J$1)*0.0025),0.95)</f>
        <v>0.24418254018947536</v>
      </c>
      <c r="AG11" s="217">
        <f>MIN(MAX(SLOPE($B11:AF11,$B$1:AF$1)*'Predicted Intensity'!$B$32+AF11,$J11+(AG$1-$J$1)*0.0025),0.95)</f>
        <v>0.24605477688991081</v>
      </c>
      <c r="AH11" s="217">
        <f>MIN(MAX(SLOPE($B11:AG11,$B$1:AG$1)*'Predicted Intensity'!$B$32+AG11,$J11+(AH$1-$J$1)*0.0025),0.95)</f>
        <v>0.24788613766996975</v>
      </c>
      <c r="AI11" s="217">
        <f>MIN(MAX(SLOPE($B11:AH11,$B$1:AH$1)*'Predicted Intensity'!$B$32+AH11,$J11+(AI$1-$J$1)*0.0025),0.95)</f>
        <v>0.2496787206529785</v>
      </c>
      <c r="AJ11" s="217">
        <f>MIN(MAX(SLOPE($B11:AI11,$B$1:AI$1)*'Predicted Intensity'!$B$32+AI11,$J11+(AJ$1-$J$1)*0.0025),0.95)</f>
        <v>0.25143445882622018</v>
      </c>
      <c r="AK11" s="217">
        <f>MIN(MAX(SLOPE($B11:AJ11,$B$1:AJ$1)*'Predicted Intensity'!$B$32+AJ11,$J11+(AK$1-$J$1)*0.0025),0.95)</f>
        <v>0.25315513721086363</v>
      </c>
      <c r="AL11" s="217">
        <f>MIN(MAX(SLOPE($B11:AK11,$B$1:AK$1)*'Predicted Intensity'!$B$32+AK11,$J11+(AL$1-$J$1)*0.0025),0.95)</f>
        <v>0.25484240784929002</v>
      </c>
      <c r="AM11" s="217">
        <f>MIN(MAX(SLOPE($B11:AL11,$B$1:AL$1)*'Predicted Intensity'!$B$32+AL11,$J11+(AM$1-$J$1)*0.0025),0.95)</f>
        <v>0.25649780293301255</v>
      </c>
      <c r="AN11" s="217">
        <f>MIN(MAX(SLOPE($B11:AM11,$B$1:AM$1)*'Predicted Intensity'!$B$32+AM11,$J11+(AN$1-$J$1)*0.0025),0.95)</f>
        <v>0.2586971974764124</v>
      </c>
      <c r="AO11" s="217">
        <f>MIN(MAX(SLOPE($B11:AN11,$B$1:AN$1)*'Predicted Intensity'!$B$32+AN11,$J11+(AO$1-$J$1)*0.0025),0.95)</f>
        <v>0.2611971974764124</v>
      </c>
      <c r="AP11" s="217">
        <f>MIN(MAX(SLOPE($B11:AO11,$B$1:AO$1)*'Predicted Intensity'!$B$32+AO11,$J11+(AP$1-$J$1)*0.0025),0.95)</f>
        <v>0.2636971974764124</v>
      </c>
      <c r="AQ11" s="217">
        <f>MIN(MAX(SLOPE($B11:AP11,$B$1:AP$1)*'Predicted Intensity'!$B$32+AP11,$J11+(AQ$1-$J$1)*0.0025),0.95)</f>
        <v>0.26619719747641241</v>
      </c>
      <c r="AR11" s="217">
        <f>MIN(MAX(SLOPE($B11:AQ11,$B$1:AQ$1)*'Predicted Intensity'!$B$32+AQ11,$J11+(AR$1-$J$1)*0.0025),0.95)</f>
        <v>0.26869719747641241</v>
      </c>
      <c r="AS11" s="217">
        <f>MIN(MAX(SLOPE($B11:AR11,$B$1:AR$1)*'Predicted Intensity'!$B$32+AR11,$J11+(AS$1-$J$1)*0.0025),0.95)</f>
        <v>0.27119719747641241</v>
      </c>
      <c r="AT11" s="217">
        <f>MIN(MAX(SLOPE($B11:AS11,$B$1:AS$1)*'Predicted Intensity'!$B$32+AS11,$J11+(AT$1-$J$1)*0.0025),0.95)</f>
        <v>0.27369719747641241</v>
      </c>
      <c r="AU11" s="217">
        <f>MIN(MAX(SLOPE($B11:AT11,$B$1:AT$1)*'Predicted Intensity'!$B$32+AT11,$J11+(AU$1-$J$1)*0.0025),0.95)</f>
        <v>0.27619719747641236</v>
      </c>
      <c r="AV11" s="217">
        <f>MIN(MAX(SLOPE($B11:AU11,$B$1:AU$1)*'Predicted Intensity'!$B$32+AU11,$J11+(AV$1-$J$1)*0.0025),0.95)</f>
        <v>0.27869719747641242</v>
      </c>
      <c r="AW11" s="217">
        <f>MIN(MAX(SLOPE($B11:AV11,$B$1:AV$1)*'Predicted Intensity'!$B$32+AV11,$J11+(AW$1-$J$1)*0.0025),0.95)</f>
        <v>0.28119719747641236</v>
      </c>
      <c r="AX11" s="217">
        <f>MIN(MAX(SLOPE($B11:AW11,$B$1:AW$1)*'Predicted Intensity'!$B$32+AW11,$J11+(AX$1-$J$1)*0.0025),0.95)</f>
        <v>0.28369719747641242</v>
      </c>
    </row>
    <row r="12" spans="1:50" x14ac:dyDescent="0.2">
      <c r="A12" s="216" t="s">
        <v>386</v>
      </c>
      <c r="B12" s="217">
        <f>SUMIFS('Historic Energy Consumption'!$M:$M,'Historic Energy Consumption'!$B:$B,$A12,'Historic Energy Consumption'!$A:$A,B$1)</f>
        <v>0.10062228846204281</v>
      </c>
      <c r="C12" s="217">
        <f>SUMIFS('Historic Energy Consumption'!$M:$M,'Historic Energy Consumption'!$B:$B,$A12,'Historic Energy Consumption'!$A:$A,C$1)</f>
        <v>0.10454324329614004</v>
      </c>
      <c r="D12" s="217">
        <f>SUMIFS('Historic Energy Consumption'!$M:$M,'Historic Energy Consumption'!$B:$B,$A12,'Historic Energy Consumption'!$A:$A,D$1)</f>
        <v>0.10406969506525333</v>
      </c>
      <c r="E12" s="217">
        <f>SUMIFS('Historic Energy Consumption'!$M:$M,'Historic Energy Consumption'!$B:$B,$A12,'Historic Energy Consumption'!$A:$A,E$1)</f>
        <v>0.1019515613138697</v>
      </c>
      <c r="F12" s="217">
        <f>SUMIFS('Historic Energy Consumption'!$M:$M,'Historic Energy Consumption'!$B:$B,$A12,'Historic Energy Consumption'!$A:$A,F$1)</f>
        <v>0.10227708595404272</v>
      </c>
      <c r="G12" s="217">
        <f>SUMIFS('Historic Energy Consumption'!$M:$M,'Historic Energy Consumption'!$B:$B,$A12,'Historic Energy Consumption'!$A:$A,G$1)</f>
        <v>0.10782833237960665</v>
      </c>
      <c r="H12" s="217">
        <f>SUMIFS('Historic Energy Consumption'!$M:$M,'Historic Energy Consumption'!$B:$B,$A12,'Historic Energy Consumption'!$A:$A,H$1)</f>
        <v>0.11415661862677237</v>
      </c>
      <c r="I12" s="217">
        <f>SUMIFS('Historic Energy Consumption'!$M:$M,'Historic Energy Consumption'!$B:$B,$A12,'Historic Energy Consumption'!$A:$A,I$1)</f>
        <v>0.11486413015537993</v>
      </c>
      <c r="J12" s="217">
        <f>SUMIFS('Historic Energy Consumption'!$M:$M,'Historic Energy Consumption'!$B:$B,$A12,'Historic Energy Consumption'!$A:$A,J$1)</f>
        <v>0.11660981337370671</v>
      </c>
      <c r="K12" s="217">
        <f>MIN(MAX(SLOPE($B12:J12,$B$1:J$1)*'Predicted Intensity'!$B$32+J12,$J12+(K$1-$J$1)*0.0025),0.95)</f>
        <v>0.11910981337370671</v>
      </c>
      <c r="L12" s="217">
        <f>MIN(MAX(SLOPE($B12:K12,$B$1:K$1)*'Predicted Intensity'!$B$32+K12,$J12+(L$1-$J$1)*0.0025),0.95)</f>
        <v>0.12160981337370672</v>
      </c>
      <c r="M12" s="217">
        <f>MIN(MAX(SLOPE($B12:L12,$B$1:L$1)*'Predicted Intensity'!$B$32+L12,$J12+(M$1-$J$1)*0.0025),0.95)</f>
        <v>0.12410981337370672</v>
      </c>
      <c r="N12" s="217">
        <f>MIN(MAX(SLOPE($B12:M12,$B$1:M$1)*'Predicted Intensity'!$B$32+M12,$J12+(N$1-$J$1)*0.0025),0.95)</f>
        <v>0.12660981337370672</v>
      </c>
      <c r="O12" s="217">
        <f>MIN(MAX(SLOPE($B12:N12,$B$1:N$1)*'Predicted Intensity'!$B$32+N12,$J12+(O$1-$J$1)*0.0025),0.95)</f>
        <v>0.12910981337370672</v>
      </c>
      <c r="P12" s="217">
        <f>MIN(MAX(SLOPE($B12:O12,$B$1:O$1)*'Predicted Intensity'!$B$32+O12,$J12+(P$1-$J$1)*0.0025),0.95)</f>
        <v>0.1316098133737067</v>
      </c>
      <c r="Q12" s="217">
        <f>MIN(MAX(SLOPE($B12:P12,$B$1:P$1)*'Predicted Intensity'!$B$32+P12,$J12+(Q$1-$J$1)*0.0025),0.95)</f>
        <v>0.1341098133737067</v>
      </c>
      <c r="R12" s="217">
        <f>MIN(MAX(SLOPE($B12:Q12,$B$1:Q$1)*'Predicted Intensity'!$B$32+Q12,$J12+(R$1-$J$1)*0.0025),0.95)</f>
        <v>0.1366098133737067</v>
      </c>
      <c r="S12" s="217">
        <f>MIN(MAX(SLOPE($B12:R12,$B$1:R$1)*'Predicted Intensity'!$B$32+R12,$J12+(S$1-$J$1)*0.0025),0.95)</f>
        <v>0.1391098133737067</v>
      </c>
      <c r="T12" s="217">
        <f>MIN(MAX(SLOPE($B12:S12,$B$1:S$1)*'Predicted Intensity'!$B$32+S12,$J12+(T$1-$J$1)*0.0025),0.95)</f>
        <v>0.14160981337370671</v>
      </c>
      <c r="U12" s="217">
        <f>MIN(MAX(SLOPE($B12:T12,$B$1:T$1)*'Predicted Intensity'!$B$32+T12,$J12+(U$1-$J$1)*0.0025),0.95)</f>
        <v>0.14410981337370671</v>
      </c>
      <c r="V12" s="217">
        <f>MIN(MAX(SLOPE($B12:U12,$B$1:U$1)*'Predicted Intensity'!$B$32+U12,$J12+(V$1-$J$1)*0.0025),0.95)</f>
        <v>0.14660981337370671</v>
      </c>
      <c r="W12" s="217">
        <f>MIN(MAX(SLOPE($B12:V12,$B$1:V$1)*'Predicted Intensity'!$B$32+V12,$J12+(W$1-$J$1)*0.0025),0.95)</f>
        <v>0.14910981337370671</v>
      </c>
      <c r="X12" s="217">
        <f>MIN(MAX(SLOPE($B12:W12,$B$1:W$1)*'Predicted Intensity'!$B$32+W12,$J12+(X$1-$J$1)*0.0025),0.95)</f>
        <v>0.15160981337370671</v>
      </c>
      <c r="Y12" s="217">
        <f>MIN(MAX(SLOPE($B12:X12,$B$1:X$1)*'Predicted Intensity'!$B$32+X12,$J12+(Y$1-$J$1)*0.0025),0.95)</f>
        <v>0.15410981337370672</v>
      </c>
      <c r="Z12" s="217">
        <f>MIN(MAX(SLOPE($B12:Y12,$B$1:Y$1)*'Predicted Intensity'!$B$32+Y12,$J12+(Z$1-$J$1)*0.0025),0.95)</f>
        <v>0.15660981337370672</v>
      </c>
      <c r="AA12" s="217">
        <f>MIN(MAX(SLOPE($B12:Z12,$B$1:Z$1)*'Predicted Intensity'!$B$32+Z12,$J12+(AA$1-$J$1)*0.0025),0.95)</f>
        <v>0.15910981337370672</v>
      </c>
      <c r="AB12" s="217">
        <f>MIN(MAX(SLOPE($B12:AA12,$B$1:AA$1)*'Predicted Intensity'!$B$32+AA12,$J12+(AB$1-$J$1)*0.0025),0.95)</f>
        <v>0.16160981337370672</v>
      </c>
      <c r="AC12" s="217">
        <f>MIN(MAX(SLOPE($B12:AB12,$B$1:AB$1)*'Predicted Intensity'!$B$32+AB12,$J12+(AC$1-$J$1)*0.0025),0.95)</f>
        <v>0.16410981337370673</v>
      </c>
      <c r="AD12" s="217">
        <f>MIN(MAX(SLOPE($B12:AC12,$B$1:AC$1)*'Predicted Intensity'!$B$32+AC12,$J12+(AD$1-$J$1)*0.0025),0.95)</f>
        <v>0.16660981337370673</v>
      </c>
      <c r="AE12" s="217">
        <f>MIN(MAX(SLOPE($B12:AD12,$B$1:AD$1)*'Predicted Intensity'!$B$32+AD12,$J12+(AE$1-$J$1)*0.0025),0.95)</f>
        <v>0.1691098133737067</v>
      </c>
      <c r="AF12" s="217">
        <f>MIN(MAX(SLOPE($B12:AE12,$B$1:AE$1)*'Predicted Intensity'!$B$32+AE12,$J12+(AF$1-$J$1)*0.0025),0.95)</f>
        <v>0.1716098133737067</v>
      </c>
      <c r="AG12" s="217">
        <f>MIN(MAX(SLOPE($B12:AF12,$B$1:AF$1)*'Predicted Intensity'!$B$32+AF12,$J12+(AG$1-$J$1)*0.0025),0.95)</f>
        <v>0.17410981337370671</v>
      </c>
      <c r="AH12" s="217">
        <f>MIN(MAX(SLOPE($B12:AG12,$B$1:AG$1)*'Predicted Intensity'!$B$32+AG12,$J12+(AH$1-$J$1)*0.0025),0.95)</f>
        <v>0.17660981337370671</v>
      </c>
      <c r="AI12" s="217">
        <f>MIN(MAX(SLOPE($B12:AH12,$B$1:AH$1)*'Predicted Intensity'!$B$32+AH12,$J12+(AI$1-$J$1)*0.0025),0.95)</f>
        <v>0.17910981337370671</v>
      </c>
      <c r="AJ12" s="217">
        <f>MIN(MAX(SLOPE($B12:AI12,$B$1:AI$1)*'Predicted Intensity'!$B$32+AI12,$J12+(AJ$1-$J$1)*0.0025),0.95)</f>
        <v>0.18160981337370671</v>
      </c>
      <c r="AK12" s="217">
        <f>MIN(MAX(SLOPE($B12:AJ12,$B$1:AJ$1)*'Predicted Intensity'!$B$32+AJ12,$J12+(AK$1-$J$1)*0.0025),0.95)</f>
        <v>0.18410981337370672</v>
      </c>
      <c r="AL12" s="217">
        <f>MIN(MAX(SLOPE($B12:AK12,$B$1:AK$1)*'Predicted Intensity'!$B$32+AK12,$J12+(AL$1-$J$1)*0.0025),0.95)</f>
        <v>0.18660981337370672</v>
      </c>
      <c r="AM12" s="217">
        <f>MIN(MAX(SLOPE($B12:AL12,$B$1:AL$1)*'Predicted Intensity'!$B$32+AL12,$J12+(AM$1-$J$1)*0.0025),0.95)</f>
        <v>0.18910981337370669</v>
      </c>
      <c r="AN12" s="217">
        <f>MIN(MAX(SLOPE($B12:AM12,$B$1:AM$1)*'Predicted Intensity'!$B$32+AM12,$J12+(AN$1-$J$1)*0.0025),0.95)</f>
        <v>0.19160981337370669</v>
      </c>
      <c r="AO12" s="217">
        <f>MIN(MAX(SLOPE($B12:AN12,$B$1:AN$1)*'Predicted Intensity'!$B$32+AN12,$J12+(AO$1-$J$1)*0.0025),0.95)</f>
        <v>0.1941098133737067</v>
      </c>
      <c r="AP12" s="217">
        <f>MIN(MAX(SLOPE($B12:AO12,$B$1:AO$1)*'Predicted Intensity'!$B$32+AO12,$J12+(AP$1-$J$1)*0.0025),0.95)</f>
        <v>0.1966098133737067</v>
      </c>
      <c r="AQ12" s="217">
        <f>MIN(MAX(SLOPE($B12:AP12,$B$1:AP$1)*'Predicted Intensity'!$B$32+AP12,$J12+(AQ$1-$J$1)*0.0025),0.95)</f>
        <v>0.1991098133737067</v>
      </c>
      <c r="AR12" s="217">
        <f>MIN(MAX(SLOPE($B12:AQ12,$B$1:AQ$1)*'Predicted Intensity'!$B$32+AQ12,$J12+(AR$1-$J$1)*0.0025),0.95)</f>
        <v>0.2016098133737067</v>
      </c>
      <c r="AS12" s="217">
        <f>MIN(MAX(SLOPE($B12:AR12,$B$1:AR$1)*'Predicted Intensity'!$B$32+AR12,$J12+(AS$1-$J$1)*0.0025),0.95)</f>
        <v>0.20410981337370671</v>
      </c>
      <c r="AT12" s="217">
        <f>MIN(MAX(SLOPE($B12:AS12,$B$1:AS$1)*'Predicted Intensity'!$B$32+AS12,$J12+(AT$1-$J$1)*0.0025),0.95)</f>
        <v>0.20660981337370671</v>
      </c>
      <c r="AU12" s="217">
        <f>MIN(MAX(SLOPE($B12:AT12,$B$1:AT$1)*'Predicted Intensity'!$B$32+AT12,$J12+(AU$1-$J$1)*0.0025),0.95)</f>
        <v>0.20910981337370671</v>
      </c>
      <c r="AV12" s="217">
        <f>MIN(MAX(SLOPE($B12:AU12,$B$1:AU$1)*'Predicted Intensity'!$B$32+AU12,$J12+(AV$1-$J$1)*0.0025),0.95)</f>
        <v>0.21160981337370671</v>
      </c>
      <c r="AW12" s="217">
        <f>MIN(MAX(SLOPE($B12:AV12,$B$1:AV$1)*'Predicted Intensity'!$B$32+AV12,$J12+(AW$1-$J$1)*0.0025),0.95)</f>
        <v>0.21410981337370671</v>
      </c>
      <c r="AX12" s="217">
        <f>MIN(MAX(SLOPE($B12:AW12,$B$1:AW$1)*'Predicted Intensity'!$B$32+AW12,$J12+(AX$1-$J$1)*0.0025),0.95)</f>
        <v>0.21660981337370672</v>
      </c>
    </row>
    <row r="13" spans="1:50" x14ac:dyDescent="0.2">
      <c r="A13" s="216" t="s">
        <v>388</v>
      </c>
      <c r="B13" s="217">
        <f>SUMIFS('Historic Energy Consumption'!$M:$M,'Historic Energy Consumption'!$B:$B,$A13,'Historic Energy Consumption'!$A:$A,B$1)</f>
        <v>0.60103132672903836</v>
      </c>
      <c r="C13" s="217">
        <f>SUMIFS('Historic Energy Consumption'!$M:$M,'Historic Energy Consumption'!$B:$B,$A13,'Historic Energy Consumption'!$A:$A,C$1)</f>
        <v>0.62311149930639953</v>
      </c>
      <c r="D13" s="217">
        <f>SUMIFS('Historic Energy Consumption'!$M:$M,'Historic Energy Consumption'!$B:$B,$A13,'Historic Energy Consumption'!$A:$A,D$1)</f>
        <v>0.6707434006078592</v>
      </c>
      <c r="E13" s="217">
        <f>SUMIFS('Historic Energy Consumption'!$M:$M,'Historic Energy Consumption'!$B:$B,$A13,'Historic Energy Consumption'!$A:$A,E$1)</f>
        <v>0.66993164893918844</v>
      </c>
      <c r="F13" s="217">
        <f>SUMIFS('Historic Energy Consumption'!$M:$M,'Historic Energy Consumption'!$B:$B,$A13,'Historic Energy Consumption'!$A:$A,F$1)</f>
        <v>0.68335957989872509</v>
      </c>
      <c r="G13" s="217">
        <f>SUMIFS('Historic Energy Consumption'!$M:$M,'Historic Energy Consumption'!$B:$B,$A13,'Historic Energy Consumption'!$A:$A,G$1)</f>
        <v>0.74903837765420478</v>
      </c>
      <c r="H13" s="217">
        <f>SUMIFS('Historic Energy Consumption'!$M:$M,'Historic Energy Consumption'!$B:$B,$A13,'Historic Energy Consumption'!$A:$A,H$1)</f>
        <v>0.57777465372339831</v>
      </c>
      <c r="I13" s="217">
        <f>SUMIFS('Historic Energy Consumption'!$M:$M,'Historic Energy Consumption'!$B:$B,$A13,'Historic Energy Consumption'!$A:$A,I$1)</f>
        <v>0.56290097612359724</v>
      </c>
      <c r="J13" s="217">
        <f>SUMIFS('Historic Energy Consumption'!$M:$M,'Historic Energy Consumption'!$B:$B,$A13,'Historic Energy Consumption'!$A:$A,J$1)</f>
        <v>0.50326477149735305</v>
      </c>
      <c r="K13" s="217">
        <f>MIN(MAX(SLOPE($B13:J13,$B$1:J$1)*'Predicted Intensity'!$B$32+J13,$J13+(K$1-$J$1)*0.0025),0.95)</f>
        <v>0.50576477149735299</v>
      </c>
      <c r="L13" s="217">
        <f>MIN(MAX(SLOPE($B13:K13,$B$1:K$1)*'Predicted Intensity'!$B$32+K13,$J13+(L$1-$J$1)*0.0025),0.95)</f>
        <v>0.50826477149735305</v>
      </c>
      <c r="M13" s="217">
        <f>MIN(MAX(SLOPE($B13:L13,$B$1:L$1)*'Predicted Intensity'!$B$32+L13,$J13+(M$1-$J$1)*0.0025),0.95)</f>
        <v>0.510764771497353</v>
      </c>
      <c r="N13" s="217">
        <f>MIN(MAX(SLOPE($B13:M13,$B$1:M$1)*'Predicted Intensity'!$B$32+M13,$J13+(N$1-$J$1)*0.0025),0.95)</f>
        <v>0.51326477149735306</v>
      </c>
      <c r="O13" s="217">
        <f>MIN(MAX(SLOPE($B13:N13,$B$1:N$1)*'Predicted Intensity'!$B$32+N13,$J13+(O$1-$J$1)*0.0025),0.95)</f>
        <v>0.515764771497353</v>
      </c>
      <c r="P13" s="217">
        <f>MIN(MAX(SLOPE($B13:O13,$B$1:O$1)*'Predicted Intensity'!$B$32+O13,$J13+(P$1-$J$1)*0.0025),0.95)</f>
        <v>0.51826477149735306</v>
      </c>
      <c r="Q13" s="217">
        <f>MIN(MAX(SLOPE($B13:P13,$B$1:P$1)*'Predicted Intensity'!$B$32+P13,$J13+(Q$1-$J$1)*0.0025),0.95)</f>
        <v>0.52076477149735301</v>
      </c>
      <c r="R13" s="217">
        <f>MIN(MAX(SLOPE($B13:Q13,$B$1:Q$1)*'Predicted Intensity'!$B$32+Q13,$J13+(R$1-$J$1)*0.0025),0.95)</f>
        <v>0.52326477149735307</v>
      </c>
      <c r="S13" s="217">
        <f>MIN(MAX(SLOPE($B13:R13,$B$1:R$1)*'Predicted Intensity'!$B$32+R13,$J13+(S$1-$J$1)*0.0025),0.95)</f>
        <v>0.52576477149735301</v>
      </c>
      <c r="T13" s="217">
        <f>MIN(MAX(SLOPE($B13:S13,$B$1:S$1)*'Predicted Intensity'!$B$32+S13,$J13+(T$1-$J$1)*0.0025),0.95)</f>
        <v>0.52826477149735307</v>
      </c>
      <c r="U13" s="217">
        <f>MIN(MAX(SLOPE($B13:T13,$B$1:T$1)*'Predicted Intensity'!$B$32+T13,$J13+(U$1-$J$1)*0.0025),0.95)</f>
        <v>0.53076477149735302</v>
      </c>
      <c r="V13" s="217">
        <f>MIN(MAX(SLOPE($B13:U13,$B$1:U$1)*'Predicted Intensity'!$B$32+U13,$J13+(V$1-$J$1)*0.0025),0.95)</f>
        <v>0.53326477149735307</v>
      </c>
      <c r="W13" s="217">
        <f>MIN(MAX(SLOPE($B13:V13,$B$1:V$1)*'Predicted Intensity'!$B$32+V13,$J13+(W$1-$J$1)*0.0025),0.95)</f>
        <v>0.53576477149735302</v>
      </c>
      <c r="X13" s="217">
        <f>MIN(MAX(SLOPE($B13:W13,$B$1:W$1)*'Predicted Intensity'!$B$32+W13,$J13+(X$1-$J$1)*0.0025),0.95)</f>
        <v>0.53826477149735308</v>
      </c>
      <c r="Y13" s="217">
        <f>MIN(MAX(SLOPE($B13:X13,$B$1:X$1)*'Predicted Intensity'!$B$32+X13,$J13+(Y$1-$J$1)*0.0025),0.95)</f>
        <v>0.54076477149735303</v>
      </c>
      <c r="Z13" s="217">
        <f>MIN(MAX(SLOPE($B13:Y13,$B$1:Y$1)*'Predicted Intensity'!$B$32+Y13,$J13+(Z$1-$J$1)*0.0025),0.95)</f>
        <v>0.54326477149735308</v>
      </c>
      <c r="AA13" s="217">
        <f>MIN(MAX(SLOPE($B13:Z13,$B$1:Z$1)*'Predicted Intensity'!$B$32+Z13,$J13+(AA$1-$J$1)*0.0025),0.95)</f>
        <v>0.54576477149735303</v>
      </c>
      <c r="AB13" s="217">
        <f>MIN(MAX(SLOPE($B13:AA13,$B$1:AA$1)*'Predicted Intensity'!$B$32+AA13,$J13+(AB$1-$J$1)*0.0025),0.95)</f>
        <v>0.54826477149735309</v>
      </c>
      <c r="AC13" s="217">
        <f>MIN(MAX(SLOPE($B13:AB13,$B$1:AB$1)*'Predicted Intensity'!$B$32+AB13,$J13+(AC$1-$J$1)*0.0025),0.95)</f>
        <v>0.55076477149735303</v>
      </c>
      <c r="AD13" s="217">
        <f>MIN(MAX(SLOPE($B13:AC13,$B$1:AC$1)*'Predicted Intensity'!$B$32+AC13,$J13+(AD$1-$J$1)*0.0025),0.95)</f>
        <v>0.55326477149735309</v>
      </c>
      <c r="AE13" s="217">
        <f>MIN(MAX(SLOPE($B13:AD13,$B$1:AD$1)*'Predicted Intensity'!$B$32+AD13,$J13+(AE$1-$J$1)*0.0025),0.95)</f>
        <v>0.55576477149735304</v>
      </c>
      <c r="AF13" s="217">
        <f>MIN(MAX(SLOPE($B13:AE13,$B$1:AE$1)*'Predicted Intensity'!$B$32+AE13,$J13+(AF$1-$J$1)*0.0025),0.95)</f>
        <v>0.5582647714973531</v>
      </c>
      <c r="AG13" s="217">
        <f>MIN(MAX(SLOPE($B13:AF13,$B$1:AF$1)*'Predicted Intensity'!$B$32+AF13,$J13+(AG$1-$J$1)*0.0025),0.95)</f>
        <v>0.56076477149735304</v>
      </c>
      <c r="AH13" s="217">
        <f>MIN(MAX(SLOPE($B13:AG13,$B$1:AG$1)*'Predicted Intensity'!$B$32+AG13,$J13+(AH$1-$J$1)*0.0025),0.95)</f>
        <v>0.5632647714973531</v>
      </c>
      <c r="AI13" s="217">
        <f>MIN(MAX(SLOPE($B13:AH13,$B$1:AH$1)*'Predicted Intensity'!$B$32+AH13,$J13+(AI$1-$J$1)*0.0025),0.95)</f>
        <v>0.56576477149735305</v>
      </c>
      <c r="AJ13" s="217">
        <f>MIN(MAX(SLOPE($B13:AI13,$B$1:AI$1)*'Predicted Intensity'!$B$32+AI13,$J13+(AJ$1-$J$1)*0.0025),0.95)</f>
        <v>0.56826477149735299</v>
      </c>
      <c r="AK13" s="217">
        <f>MIN(MAX(SLOPE($B13:AJ13,$B$1:AJ$1)*'Predicted Intensity'!$B$32+AJ13,$J13+(AK$1-$J$1)*0.0025),0.95)</f>
        <v>0.57076477149735305</v>
      </c>
      <c r="AL13" s="217">
        <f>MIN(MAX(SLOPE($B13:AK13,$B$1:AK$1)*'Predicted Intensity'!$B$32+AK13,$J13+(AL$1-$J$1)*0.0025),0.95)</f>
        <v>0.57326477149735311</v>
      </c>
      <c r="AM13" s="217">
        <f>MIN(MAX(SLOPE($B13:AL13,$B$1:AL$1)*'Predicted Intensity'!$B$32+AL13,$J13+(AM$1-$J$1)*0.0025),0.95)</f>
        <v>0.57576477149735306</v>
      </c>
      <c r="AN13" s="217">
        <f>MIN(MAX(SLOPE($B13:AM13,$B$1:AM$1)*'Predicted Intensity'!$B$32+AM13,$J13+(AN$1-$J$1)*0.0025),0.95)</f>
        <v>0.578264771497353</v>
      </c>
      <c r="AO13" s="217">
        <f>MIN(MAX(SLOPE($B13:AN13,$B$1:AN$1)*'Predicted Intensity'!$B$32+AN13,$J13+(AO$1-$J$1)*0.0025),0.95)</f>
        <v>0.58076477149735306</v>
      </c>
      <c r="AP13" s="217">
        <f>MIN(MAX(SLOPE($B13:AO13,$B$1:AO$1)*'Predicted Intensity'!$B$32+AO13,$J13+(AP$1-$J$1)*0.0025),0.95)</f>
        <v>0.58326477149735301</v>
      </c>
      <c r="AQ13" s="217">
        <f>MIN(MAX(SLOPE($B13:AP13,$B$1:AP$1)*'Predicted Intensity'!$B$32+AP13,$J13+(AQ$1-$J$1)*0.0025),0.95)</f>
        <v>0.58576477149735307</v>
      </c>
      <c r="AR13" s="217">
        <f>MIN(MAX(SLOPE($B13:AQ13,$B$1:AQ$1)*'Predicted Intensity'!$B$32+AQ13,$J13+(AR$1-$J$1)*0.0025),0.95)</f>
        <v>0.58826477149735301</v>
      </c>
      <c r="AS13" s="217">
        <f>MIN(MAX(SLOPE($B13:AR13,$B$1:AR$1)*'Predicted Intensity'!$B$32+AR13,$J13+(AS$1-$J$1)*0.0025),0.95)</f>
        <v>0.59076477149735307</v>
      </c>
      <c r="AT13" s="217">
        <f>MIN(MAX(SLOPE($B13:AS13,$B$1:AS$1)*'Predicted Intensity'!$B$32+AS13,$J13+(AT$1-$J$1)*0.0025),0.95)</f>
        <v>0.59326477149735302</v>
      </c>
      <c r="AU13" s="217">
        <f>MIN(MAX(SLOPE($B13:AT13,$B$1:AT$1)*'Predicted Intensity'!$B$32+AT13,$J13+(AU$1-$J$1)*0.0025),0.95)</f>
        <v>0.59576477149735307</v>
      </c>
      <c r="AV13" s="217">
        <f>MIN(MAX(SLOPE($B13:AU13,$B$1:AU$1)*'Predicted Intensity'!$B$32+AU13,$J13+(AV$1-$J$1)*0.0025),0.95)</f>
        <v>0.59826477149735302</v>
      </c>
      <c r="AW13" s="217">
        <f>MIN(MAX(SLOPE($B13:AV13,$B$1:AV$1)*'Predicted Intensity'!$B$32+AV13,$J13+(AW$1-$J$1)*0.0025),0.95)</f>
        <v>0.60076477149735308</v>
      </c>
      <c r="AX13" s="217">
        <f>MIN(MAX(SLOPE($B13:AW13,$B$1:AW$1)*'Predicted Intensity'!$B$32+AW13,$J13+(AX$1-$J$1)*0.0025),0.95)</f>
        <v>0.60326477149735303</v>
      </c>
    </row>
    <row r="14" spans="1:50" x14ac:dyDescent="0.2">
      <c r="A14" s="216" t="s">
        <v>639</v>
      </c>
      <c r="B14" s="217">
        <f>SUMIFS('Historic Energy Consumption'!$M:$M,'Historic Energy Consumption'!$B:$B,$A14,'Historic Energy Consumption'!$A:$A,B$1)</f>
        <v>0.16888396655356422</v>
      </c>
      <c r="C14" s="217">
        <f>SUMIFS('Historic Energy Consumption'!$M:$M,'Historic Energy Consumption'!$B:$B,$A14,'Historic Energy Consumption'!$A:$A,C$1)</f>
        <v>0.1721915930224818</v>
      </c>
      <c r="D14" s="217">
        <f>SUMIFS('Historic Energy Consumption'!$M:$M,'Historic Energy Consumption'!$B:$B,$A14,'Historic Energy Consumption'!$A:$A,D$1)</f>
        <v>0.2847709759456426</v>
      </c>
      <c r="E14" s="217">
        <f>SUMIFS('Historic Energy Consumption'!$M:$M,'Historic Energy Consumption'!$B:$B,$A14,'Historic Energy Consumption'!$A:$A,E$1)</f>
        <v>0.28518558490498525</v>
      </c>
      <c r="F14" s="217">
        <f>SUMIFS('Historic Energy Consumption'!$M:$M,'Historic Energy Consumption'!$B:$B,$A14,'Historic Energy Consumption'!$A:$A,F$1)</f>
        <v>0.31386070158177032</v>
      </c>
      <c r="G14" s="217">
        <f>SUMIFS('Historic Energy Consumption'!$M:$M,'Historic Energy Consumption'!$B:$B,$A14,'Historic Energy Consumption'!$A:$A,G$1)</f>
        <v>0.28217204196618617</v>
      </c>
      <c r="H14" s="217">
        <f>SUMIFS('Historic Energy Consumption'!$M:$M,'Historic Energy Consumption'!$B:$B,$A14,'Historic Energy Consumption'!$A:$A,H$1)</f>
        <v>0.29837502572859842</v>
      </c>
      <c r="I14" s="217">
        <f>SUMIFS('Historic Energy Consumption'!$M:$M,'Historic Energy Consumption'!$B:$B,$A14,'Historic Energy Consumption'!$A:$A,I$1)</f>
        <v>0.34608051356039127</v>
      </c>
      <c r="J14" s="217">
        <f>SUMIFS('Historic Energy Consumption'!$M:$M,'Historic Energy Consumption'!$B:$B,$A14,'Historic Energy Consumption'!$A:$A,J$1)</f>
        <v>0.39488230626024567</v>
      </c>
      <c r="K14" s="217">
        <f>MIN(MAX(SLOPE($B14:J14,$B$1:J$1)*'Predicted Intensity'!$B$32+J14,$J14+(K$1-$J$1)*0.0025),0.95)</f>
        <v>0.40696442856914206</v>
      </c>
      <c r="L14" s="217">
        <f>MIN(MAX(SLOPE($B14:K14,$B$1:K$1)*'Predicted Intensity'!$B$32+K14,$J14+(L$1-$J$1)*0.0025),0.95)</f>
        <v>0.41913408463500129</v>
      </c>
      <c r="M14" s="217">
        <f>MIN(MAX(SLOPE($B14:L14,$B$1:L$1)*'Predicted Intensity'!$B$32+L14,$J14+(M$1-$J$1)*0.0025),0.95)</f>
        <v>0.43107490329407072</v>
      </c>
      <c r="N14" s="217">
        <f>MIN(MAX(SLOPE($B14:M14,$B$1:M$1)*'Predicted Intensity'!$B$32+M14,$J14+(N$1-$J$1)*0.0025),0.95)</f>
        <v>0.44265406924424089</v>
      </c>
      <c r="O14" s="217">
        <f>MIN(MAX(SLOPE($B14:N14,$B$1:N$1)*'Predicted Intensity'!$B$32+N14,$J14+(O$1-$J$1)*0.0025),0.95)</f>
        <v>0.45382378851402955</v>
      </c>
      <c r="P14" s="217">
        <f>MIN(MAX(SLOPE($B14:O14,$B$1:O$1)*'Predicted Intensity'!$B$32+O14,$J14+(P$1-$J$1)*0.0025),0.95)</f>
        <v>0.46457657388086715</v>
      </c>
      <c r="Q14" s="217">
        <f>MIN(MAX(SLOPE($B14:P14,$B$1:P$1)*'Predicted Intensity'!$B$32+P14,$J14+(Q$1-$J$1)*0.0025),0.95)</f>
        <v>0.47492394239370106</v>
      </c>
      <c r="R14" s="217">
        <f>MIN(MAX(SLOPE($B14:Q14,$B$1:Q$1)*'Predicted Intensity'!$B$32+Q14,$J14+(R$1-$J$1)*0.0025),0.95)</f>
        <v>0.48488591394709685</v>
      </c>
      <c r="S14" s="217">
        <f>MIN(MAX(SLOPE($B14:R14,$B$1:R$1)*'Predicted Intensity'!$B$32+R14,$J14+(S$1-$J$1)*0.0025),0.95)</f>
        <v>0.49448573100329596</v>
      </c>
      <c r="T14" s="217">
        <f>MIN(MAX(SLOPE($B14:S14,$B$1:S$1)*'Predicted Intensity'!$B$32+S14,$J14+(T$1-$J$1)*0.0025),0.95)</f>
        <v>0.50374719563114478</v>
      </c>
      <c r="U14" s="217">
        <f>MIN(MAX(SLOPE($B14:T14,$B$1:T$1)*'Predicted Intensity'!$B$32+T14,$J14+(U$1-$J$1)*0.0025),0.95)</f>
        <v>0.51269335432637564</v>
      </c>
      <c r="V14" s="217">
        <f>MIN(MAX(SLOPE($B14:U14,$B$1:U$1)*'Predicted Intensity'!$B$32+U14,$J14+(V$1-$J$1)*0.0025),0.95)</f>
        <v>0.52134588899430456</v>
      </c>
      <c r="W14" s="217">
        <f>MIN(MAX(SLOPE($B14:V14,$B$1:V$1)*'Predicted Intensity'!$B$32+V14,$J14+(W$1-$J$1)*0.0025),0.95)</f>
        <v>0.52972488032599752</v>
      </c>
      <c r="X14" s="217">
        <f>MIN(MAX(SLOPE($B14:W14,$B$1:W$1)*'Predicted Intensity'!$B$32+W14,$J14+(X$1-$J$1)*0.0025),0.95)</f>
        <v>0.53784876604155452</v>
      </c>
      <c r="Y14" s="217">
        <f>MIN(MAX(SLOPE($B14:X14,$B$1:X$1)*'Predicted Intensity'!$B$32+X14,$J14+(Y$1-$J$1)*0.0025),0.95)</f>
        <v>0.54573439810507574</v>
      </c>
      <c r="Z14" s="217">
        <f>MIN(MAX(SLOPE($B14:Y14,$B$1:Y$1)*'Predicted Intensity'!$B$32+Y14,$J14+(Z$1-$J$1)*0.0025),0.95)</f>
        <v>0.55339714669621187</v>
      </c>
      <c r="AA14" s="217">
        <f>MIN(MAX(SLOPE($B14:Z14,$B$1:Z$1)*'Predicted Intensity'!$B$32+Z14,$J14+(AA$1-$J$1)*0.0025),0.95)</f>
        <v>0.5608510225445783</v>
      </c>
      <c r="AB14" s="217">
        <f>MIN(MAX(SLOPE($B14:AA14,$B$1:AA$1)*'Predicted Intensity'!$B$32+AA14,$J14+(AB$1-$J$1)*0.0025),0.95)</f>
        <v>0.56810880240782513</v>
      </c>
      <c r="AC14" s="217">
        <f>MIN(MAX(SLOPE($B14:AB14,$B$1:AB$1)*'Predicted Intensity'!$B$32+AB14,$J14+(AC$1-$J$1)*0.0025),0.95)</f>
        <v>0.575182149823107</v>
      </c>
      <c r="AD14" s="217">
        <f>MIN(MAX(SLOPE($B14:AC14,$B$1:AC$1)*'Predicted Intensity'!$B$32+AC14,$J14+(AD$1-$J$1)*0.0025),0.95)</f>
        <v>0.58208172736964126</v>
      </c>
      <c r="AE14" s="217">
        <f>MIN(MAX(SLOPE($B14:AD14,$B$1:AD$1)*'Predicted Intensity'!$B$32+AD14,$J14+(AE$1-$J$1)*0.0025),0.95)</f>
        <v>0.58881729896157731</v>
      </c>
      <c r="AF14" s="217">
        <f>MIN(MAX(SLOPE($B14:AE14,$B$1:AE$1)*'Predicted Intensity'!$B$32+AE14,$J14+(AF$1-$J$1)*0.0025),0.95)</f>
        <v>0.59539782193367241</v>
      </c>
      <c r="AG14" s="217">
        <f>MIN(MAX(SLOPE($B14:AF14,$B$1:AF$1)*'Predicted Intensity'!$B$32+AF14,$J14+(AG$1-$J$1)*0.0025),0.95)</f>
        <v>0.60183152933295803</v>
      </c>
      <c r="AH14" s="217">
        <f>MIN(MAX(SLOPE($B14:AG14,$B$1:AG$1)*'Predicted Intensity'!$B$32+AG14,$J14+(AH$1-$J$1)*0.0025),0.95)</f>
        <v>0.60812600314271503</v>
      </c>
      <c r="AI14" s="217">
        <f>MIN(MAX(SLOPE($B14:AH14,$B$1:AH$1)*'Predicted Intensity'!$B$32+AH14,$J14+(AI$1-$J$1)*0.0025),0.95)</f>
        <v>0.61428823928786336</v>
      </c>
      <c r="AJ14" s="217">
        <f>MIN(MAX(SLOPE($B14:AI14,$B$1:AI$1)*'Predicted Intensity'!$B$32+AI14,$J14+(AJ$1-$J$1)*0.0025),0.95)</f>
        <v>0.6203247052887032</v>
      </c>
      <c r="AK14" s="217">
        <f>MIN(MAX(SLOPE($B14:AJ14,$B$1:AJ$1)*'Predicted Intensity'!$B$32+AJ14,$J14+(AK$1-$J$1)*0.0025),0.95)</f>
        <v>0.6262413913924062</v>
      </c>
      <c r="AL14" s="217">
        <f>MIN(MAX(SLOPE($B14:AK14,$B$1:AK$1)*'Predicted Intensity'!$B$32+AK14,$J14+(AL$1-$J$1)*0.0025),0.95)</f>
        <v>0.63204385594738655</v>
      </c>
      <c r="AM14" s="217">
        <f>MIN(MAX(SLOPE($B14:AL14,$B$1:AL$1)*'Predicted Intensity'!$B$32+AL14,$J14+(AM$1-$J$1)*0.0025),0.95)</f>
        <v>0.63773726571101208</v>
      </c>
      <c r="AN14" s="217">
        <f>MIN(MAX(SLOPE($B14:AM14,$B$1:AM$1)*'Predicted Intensity'!$B$32+AM14,$J14+(AN$1-$J$1)*0.0025),0.95)</f>
        <v>0.64332643170513826</v>
      </c>
      <c r="AO14" s="217">
        <f>MIN(MAX(SLOPE($B14:AN14,$B$1:AN$1)*'Predicted Intensity'!$B$32+AN14,$J14+(AO$1-$J$1)*0.0025),0.95)</f>
        <v>0.64881584116147251</v>
      </c>
      <c r="AP14" s="217">
        <f>MIN(MAX(SLOPE($B14:AO14,$B$1:AO$1)*'Predicted Intensity'!$B$32+AO14,$J14+(AP$1-$J$1)*0.0025),0.95)</f>
        <v>0.65420968603213325</v>
      </c>
      <c r="AQ14" s="217">
        <f>MIN(MAX(SLOPE($B14:AP14,$B$1:AP$1)*'Predicted Intensity'!$B$32+AP14,$J14+(AQ$1-$J$1)*0.0025),0.95)</f>
        <v>0.6595118884808544</v>
      </c>
      <c r="AR14" s="217">
        <f>MIN(MAX(SLOPE($B14:AQ14,$B$1:AQ$1)*'Predicted Intensity'!$B$32+AQ14,$J14+(AR$1-$J$1)*0.0025),0.95)</f>
        <v>0.66472612371718787</v>
      </c>
      <c r="AS14" s="217">
        <f>MIN(MAX(SLOPE($B14:AR14,$B$1:AR$1)*'Predicted Intensity'!$B$32+AR14,$J14+(AS$1-$J$1)*0.0025),0.95)</f>
        <v>0.66985584048944913</v>
      </c>
      <c r="AT14" s="217">
        <f>MIN(MAX(SLOPE($B14:AS14,$B$1:AS$1)*'Predicted Intensity'!$B$32+AS14,$J14+(AT$1-$J$1)*0.0025),0.95)</f>
        <v>0.67490427951148357</v>
      </c>
      <c r="AU14" s="217">
        <f>MIN(MAX(SLOPE($B14:AT14,$B$1:AT$1)*'Predicted Intensity'!$B$32+AT14,$J14+(AU$1-$J$1)*0.0025),0.95)</f>
        <v>0.67987449006299827</v>
      </c>
      <c r="AV14" s="217">
        <f>MIN(MAX(SLOPE($B14:AU14,$B$1:AU$1)*'Predicted Intensity'!$B$32+AU14,$J14+(AV$1-$J$1)*0.0025),0.95)</f>
        <v>0.68476934497257136</v>
      </c>
      <c r="AW14" s="217">
        <f>MIN(MAX(SLOPE($B14:AV14,$B$1:AV$1)*'Predicted Intensity'!$B$32+AV14,$J14+(AW$1-$J$1)*0.0025),0.95)</f>
        <v>0.68959155416593287</v>
      </c>
      <c r="AX14" s="217">
        <f>MIN(MAX(SLOPE($B14:AW14,$B$1:AW$1)*'Predicted Intensity'!$B$32+AW14,$J14+(AX$1-$J$1)*0.0025),0.95)</f>
        <v>0.69434367693916776</v>
      </c>
    </row>
    <row r="15" spans="1:50" x14ac:dyDescent="0.2">
      <c r="A15" s="216" t="s">
        <v>637</v>
      </c>
      <c r="B15" s="217">
        <f>SUMIFS('Historic Energy Consumption'!$M:$M,'Historic Energy Consumption'!$B:$B,$A15,'Historic Energy Consumption'!$A:$A,B$1)</f>
        <v>0.5237208528953059</v>
      </c>
      <c r="C15" s="217">
        <f>SUMIFS('Historic Energy Consumption'!$M:$M,'Historic Energy Consumption'!$B:$B,$A15,'Historic Energy Consumption'!$A:$A,C$1)</f>
        <v>0.51364842189713111</v>
      </c>
      <c r="D15" s="217">
        <f>SUMIFS('Historic Energy Consumption'!$M:$M,'Historic Energy Consumption'!$B:$B,$A15,'Historic Energy Consumption'!$A:$A,D$1)</f>
        <v>0.60930704994685414</v>
      </c>
      <c r="E15" s="217">
        <f>SUMIFS('Historic Energy Consumption'!$M:$M,'Historic Energy Consumption'!$B:$B,$A15,'Historic Energy Consumption'!$A:$A,E$1)</f>
        <v>0.56366982466675331</v>
      </c>
      <c r="F15" s="217">
        <f>SUMIFS('Historic Energy Consumption'!$M:$M,'Historic Energy Consumption'!$B:$B,$A15,'Historic Energy Consumption'!$A:$A,F$1)</f>
        <v>0.55812800342631841</v>
      </c>
      <c r="G15" s="217">
        <f>SUMIFS('Historic Energy Consumption'!$M:$M,'Historic Energy Consumption'!$B:$B,$A15,'Historic Energy Consumption'!$A:$A,G$1)</f>
        <v>0.5227899074904685</v>
      </c>
      <c r="H15" s="217">
        <f>SUMIFS('Historic Energy Consumption'!$M:$M,'Historic Energy Consumption'!$B:$B,$A15,'Historic Energy Consumption'!$A:$A,H$1)</f>
        <v>0.3828207541451138</v>
      </c>
      <c r="I15" s="217">
        <f>SUMIFS('Historic Energy Consumption'!$M:$M,'Historic Energy Consumption'!$B:$B,$A15,'Historic Energy Consumption'!$A:$A,I$1)</f>
        <v>0.37886340422662507</v>
      </c>
      <c r="J15" s="217">
        <f>SUMIFS('Historic Energy Consumption'!$M:$M,'Historic Energy Consumption'!$B:$B,$A15,'Historic Energy Consumption'!$A:$A,J$1)</f>
        <v>0.31562639150730609</v>
      </c>
      <c r="K15" s="217">
        <f>MIN(MAX(SLOPE($B15:J15,$B$1:J$1)*'Predicted Intensity'!$B$32+J15,$J15+(K$1-$J$1)*0.0025),0.95)</f>
        <v>0.31812639150730609</v>
      </c>
      <c r="L15" s="217">
        <f>MIN(MAX(SLOPE($B15:K15,$B$1:K$1)*'Predicted Intensity'!$B$32+K15,$J15+(L$1-$J$1)*0.0025),0.95)</f>
        <v>0.3206263915073061</v>
      </c>
      <c r="M15" s="217">
        <f>MIN(MAX(SLOPE($B15:L15,$B$1:L$1)*'Predicted Intensity'!$B$32+L15,$J15+(M$1-$J$1)*0.0025),0.95)</f>
        <v>0.3231263915073061</v>
      </c>
      <c r="N15" s="217">
        <f>MIN(MAX(SLOPE($B15:M15,$B$1:M$1)*'Predicted Intensity'!$B$32+M15,$J15+(N$1-$J$1)*0.0025),0.95)</f>
        <v>0.3256263915073061</v>
      </c>
      <c r="O15" s="217">
        <f>MIN(MAX(SLOPE($B15:N15,$B$1:N$1)*'Predicted Intensity'!$B$32+N15,$J15+(O$1-$J$1)*0.0025),0.95)</f>
        <v>0.3281263915073061</v>
      </c>
      <c r="P15" s="217">
        <f>MIN(MAX(SLOPE($B15:O15,$B$1:O$1)*'Predicted Intensity'!$B$32+O15,$J15+(P$1-$J$1)*0.0025),0.95)</f>
        <v>0.33062639150730611</v>
      </c>
      <c r="Q15" s="217">
        <f>MIN(MAX(SLOPE($B15:P15,$B$1:P$1)*'Predicted Intensity'!$B$32+P15,$J15+(Q$1-$J$1)*0.0025),0.95)</f>
        <v>0.33312639150730611</v>
      </c>
      <c r="R15" s="217">
        <f>MIN(MAX(SLOPE($B15:Q15,$B$1:Q$1)*'Predicted Intensity'!$B$32+Q15,$J15+(R$1-$J$1)*0.0025),0.95)</f>
        <v>0.33562639150730611</v>
      </c>
      <c r="S15" s="217">
        <f>MIN(MAX(SLOPE($B15:R15,$B$1:R$1)*'Predicted Intensity'!$B$32+R15,$J15+(S$1-$J$1)*0.0025),0.95)</f>
        <v>0.33812639150730611</v>
      </c>
      <c r="T15" s="217">
        <f>MIN(MAX(SLOPE($B15:S15,$B$1:S$1)*'Predicted Intensity'!$B$32+S15,$J15+(T$1-$J$1)*0.0025),0.95)</f>
        <v>0.34062639150730611</v>
      </c>
      <c r="U15" s="217">
        <f>MIN(MAX(SLOPE($B15:T15,$B$1:T$1)*'Predicted Intensity'!$B$32+T15,$J15+(U$1-$J$1)*0.0025),0.95)</f>
        <v>0.34312639150730612</v>
      </c>
      <c r="V15" s="217">
        <f>MIN(MAX(SLOPE($B15:U15,$B$1:U$1)*'Predicted Intensity'!$B$32+U15,$J15+(V$1-$J$1)*0.0025),0.95)</f>
        <v>0.34562639150730612</v>
      </c>
      <c r="W15" s="217">
        <f>MIN(MAX(SLOPE($B15:V15,$B$1:V$1)*'Predicted Intensity'!$B$32+V15,$J15+(W$1-$J$1)*0.0025),0.95)</f>
        <v>0.34812639150730607</v>
      </c>
      <c r="X15" s="217">
        <f>MIN(MAX(SLOPE($B15:W15,$B$1:W$1)*'Predicted Intensity'!$B$32+W15,$J15+(X$1-$J$1)*0.0025),0.95)</f>
        <v>0.35062639150730612</v>
      </c>
      <c r="Y15" s="217">
        <f>MIN(MAX(SLOPE($B15:X15,$B$1:X$1)*'Predicted Intensity'!$B$32+X15,$J15+(Y$1-$J$1)*0.0025),0.95)</f>
        <v>0.35312639150730607</v>
      </c>
      <c r="Z15" s="217">
        <f>MIN(MAX(SLOPE($B15:Y15,$B$1:Y$1)*'Predicted Intensity'!$B$32+Y15,$J15+(Z$1-$J$1)*0.0025),0.95)</f>
        <v>0.35562639150730607</v>
      </c>
      <c r="AA15" s="217">
        <f>MIN(MAX(SLOPE($B15:Z15,$B$1:Z$1)*'Predicted Intensity'!$B$32+Z15,$J15+(AA$1-$J$1)*0.0025),0.95)</f>
        <v>0.35812639150730607</v>
      </c>
      <c r="AB15" s="217">
        <f>MIN(MAX(SLOPE($B15:AA15,$B$1:AA$1)*'Predicted Intensity'!$B$32+AA15,$J15+(AB$1-$J$1)*0.0025),0.95)</f>
        <v>0.36062639150730608</v>
      </c>
      <c r="AC15" s="217">
        <f>MIN(MAX(SLOPE($B15:AB15,$B$1:AB$1)*'Predicted Intensity'!$B$32+AB15,$J15+(AC$1-$J$1)*0.0025),0.95)</f>
        <v>0.36312639150730608</v>
      </c>
      <c r="AD15" s="217">
        <f>MIN(MAX(SLOPE($B15:AC15,$B$1:AC$1)*'Predicted Intensity'!$B$32+AC15,$J15+(AD$1-$J$1)*0.0025),0.95)</f>
        <v>0.36562639150730608</v>
      </c>
      <c r="AE15" s="217">
        <f>MIN(MAX(SLOPE($B15:AD15,$B$1:AD$1)*'Predicted Intensity'!$B$32+AD15,$J15+(AE$1-$J$1)*0.0025),0.95)</f>
        <v>0.36812639150730608</v>
      </c>
      <c r="AF15" s="217">
        <f>MIN(MAX(SLOPE($B15:AE15,$B$1:AE$1)*'Predicted Intensity'!$B$32+AE15,$J15+(AF$1-$J$1)*0.0025),0.95)</f>
        <v>0.37062639150730609</v>
      </c>
      <c r="AG15" s="217">
        <f>MIN(MAX(SLOPE($B15:AF15,$B$1:AF$1)*'Predicted Intensity'!$B$32+AF15,$J15+(AG$1-$J$1)*0.0025),0.95)</f>
        <v>0.37312639150730609</v>
      </c>
      <c r="AH15" s="217">
        <f>MIN(MAX(SLOPE($B15:AG15,$B$1:AG$1)*'Predicted Intensity'!$B$32+AG15,$J15+(AH$1-$J$1)*0.0025),0.95)</f>
        <v>0.37562639150730609</v>
      </c>
      <c r="AI15" s="217">
        <f>MIN(MAX(SLOPE($B15:AH15,$B$1:AH$1)*'Predicted Intensity'!$B$32+AH15,$J15+(AI$1-$J$1)*0.0025),0.95)</f>
        <v>0.37812639150730609</v>
      </c>
      <c r="AJ15" s="217">
        <f>MIN(MAX(SLOPE($B15:AI15,$B$1:AI$1)*'Predicted Intensity'!$B$32+AI15,$J15+(AJ$1-$J$1)*0.0025),0.95)</f>
        <v>0.38062639150730609</v>
      </c>
      <c r="AK15" s="217">
        <f>MIN(MAX(SLOPE($B15:AJ15,$B$1:AJ$1)*'Predicted Intensity'!$B$32+AJ15,$J15+(AK$1-$J$1)*0.0025),0.95)</f>
        <v>0.3831263915073061</v>
      </c>
      <c r="AL15" s="217">
        <f>MIN(MAX(SLOPE($B15:AK15,$B$1:AK$1)*'Predicted Intensity'!$B$32+AK15,$J15+(AL$1-$J$1)*0.0025),0.95)</f>
        <v>0.3856263915073061</v>
      </c>
      <c r="AM15" s="217">
        <f>MIN(MAX(SLOPE($B15:AL15,$B$1:AL$1)*'Predicted Intensity'!$B$32+AL15,$J15+(AM$1-$J$1)*0.0025),0.95)</f>
        <v>0.3881263915073061</v>
      </c>
      <c r="AN15" s="217">
        <f>MIN(MAX(SLOPE($B15:AM15,$B$1:AM$1)*'Predicted Intensity'!$B$32+AM15,$J15+(AN$1-$J$1)*0.0025),0.95)</f>
        <v>0.3906263915073061</v>
      </c>
      <c r="AO15" s="217">
        <f>MIN(MAX(SLOPE($B15:AN15,$B$1:AN$1)*'Predicted Intensity'!$B$32+AN15,$J15+(AO$1-$J$1)*0.0025),0.95)</f>
        <v>0.39312639150730611</v>
      </c>
      <c r="AP15" s="217">
        <f>MIN(MAX(SLOPE($B15:AO15,$B$1:AO$1)*'Predicted Intensity'!$B$32+AO15,$J15+(AP$1-$J$1)*0.0025),0.95)</f>
        <v>0.39562639150730611</v>
      </c>
      <c r="AQ15" s="217">
        <f>MIN(MAX(SLOPE($B15:AP15,$B$1:AP$1)*'Predicted Intensity'!$B$32+AP15,$J15+(AQ$1-$J$1)*0.0025),0.95)</f>
        <v>0.39812639150730611</v>
      </c>
      <c r="AR15" s="217">
        <f>MIN(MAX(SLOPE($B15:AQ15,$B$1:AQ$1)*'Predicted Intensity'!$B$32+AQ15,$J15+(AR$1-$J$1)*0.0025),0.95)</f>
        <v>0.40062639150730611</v>
      </c>
      <c r="AS15" s="217">
        <f>MIN(MAX(SLOPE($B15:AR15,$B$1:AR$1)*'Predicted Intensity'!$B$32+AR15,$J15+(AS$1-$J$1)*0.0025),0.95)</f>
        <v>0.40312639150730611</v>
      </c>
      <c r="AT15" s="217">
        <f>MIN(MAX(SLOPE($B15:AS15,$B$1:AS$1)*'Predicted Intensity'!$B$32+AS15,$J15+(AT$1-$J$1)*0.0025),0.95)</f>
        <v>0.40562639150730606</v>
      </c>
      <c r="AU15" s="217">
        <f>MIN(MAX(SLOPE($B15:AT15,$B$1:AT$1)*'Predicted Intensity'!$B$32+AT15,$J15+(AU$1-$J$1)*0.0025),0.95)</f>
        <v>0.40812639150730612</v>
      </c>
      <c r="AV15" s="217">
        <f>MIN(MAX(SLOPE($B15:AU15,$B$1:AU$1)*'Predicted Intensity'!$B$32+AU15,$J15+(AV$1-$J$1)*0.0025),0.95)</f>
        <v>0.41062639150730607</v>
      </c>
      <c r="AW15" s="217">
        <f>MIN(MAX(SLOPE($B15:AV15,$B$1:AV$1)*'Predicted Intensity'!$B$32+AV15,$J15+(AW$1-$J$1)*0.0025),0.95)</f>
        <v>0.41312639150730612</v>
      </c>
      <c r="AX15" s="217">
        <f>MIN(MAX(SLOPE($B15:AW15,$B$1:AW$1)*'Predicted Intensity'!$B$32+AW15,$J15+(AX$1-$J$1)*0.0025),0.95)</f>
        <v>0.41562639150730607</v>
      </c>
    </row>
    <row r="16" spans="1:50" x14ac:dyDescent="0.2">
      <c r="A16" s="216" t="s">
        <v>638</v>
      </c>
      <c r="B16" s="217">
        <f>SUMIFS('Historic Energy Consumption'!$M:$M,'Historic Energy Consumption'!$B:$B,$A16,'Historic Energy Consumption'!$A:$A,B$1)</f>
        <v>5.2355854670039184E-2</v>
      </c>
      <c r="C16" s="217">
        <f>SUMIFS('Historic Energy Consumption'!$M:$M,'Historic Energy Consumption'!$B:$B,$A16,'Historic Energy Consumption'!$A:$A,C$1)</f>
        <v>5.7927918833545436E-2</v>
      </c>
      <c r="D16" s="217">
        <f>SUMIFS('Historic Energy Consumption'!$M:$M,'Historic Energy Consumption'!$B:$B,$A16,'Historic Energy Consumption'!$A:$A,D$1)</f>
        <v>6.2715679904745511E-2</v>
      </c>
      <c r="E16" s="217">
        <f>SUMIFS('Historic Energy Consumption'!$M:$M,'Historic Energy Consumption'!$B:$B,$A16,'Historic Energy Consumption'!$A:$A,E$1)</f>
        <v>6.0777624669370402E-2</v>
      </c>
      <c r="F16" s="217">
        <f>SUMIFS('Historic Energy Consumption'!$M:$M,'Historic Energy Consumption'!$B:$B,$A16,'Historic Energy Consumption'!$A:$A,F$1)</f>
        <v>6.7471685370306567E-2</v>
      </c>
      <c r="G16" s="217">
        <f>SUMIFS('Historic Energy Consumption'!$M:$M,'Historic Energy Consumption'!$B:$B,$A16,'Historic Energy Consumption'!$A:$A,G$1)</f>
        <v>6.8750621475484927E-2</v>
      </c>
      <c r="H16" s="217">
        <f>SUMIFS('Historic Energy Consumption'!$M:$M,'Historic Energy Consumption'!$B:$B,$A16,'Historic Energy Consumption'!$A:$A,H$1)</f>
        <v>7.3884348345493983E-2</v>
      </c>
      <c r="I16" s="217">
        <f>SUMIFS('Historic Energy Consumption'!$M:$M,'Historic Energy Consumption'!$B:$B,$A16,'Historic Energy Consumption'!$A:$A,I$1)</f>
        <v>6.6970920931748779E-2</v>
      </c>
      <c r="J16" s="217">
        <f>SUMIFS('Historic Energy Consumption'!$M:$M,'Historic Energy Consumption'!$B:$B,$A16,'Historic Energy Consumption'!$A:$A,J$1)</f>
        <v>6.4269713270959886E-2</v>
      </c>
      <c r="K16" s="217">
        <f>MIN(MAX(SLOPE($B16:J16,$B$1:J$1)*'Predicted Intensity'!$B$32+J16,$J16+(K$1-$J$1)*0.0025),0.95)</f>
        <v>6.6769713270959888E-2</v>
      </c>
      <c r="L16" s="217">
        <f>MIN(MAX(SLOPE($B16:K16,$B$1:K$1)*'Predicted Intensity'!$B$32+K16,$J16+(L$1-$J$1)*0.0025),0.95)</f>
        <v>6.926971327095989E-2</v>
      </c>
      <c r="M16" s="217">
        <f>MIN(MAX(SLOPE($B16:L16,$B$1:L$1)*'Predicted Intensity'!$B$32+L16,$J16+(M$1-$J$1)*0.0025),0.95)</f>
        <v>7.1769713270959878E-2</v>
      </c>
      <c r="N16" s="217">
        <f>MIN(MAX(SLOPE($B16:M16,$B$1:M$1)*'Predicted Intensity'!$B$32+M16,$J16+(N$1-$J$1)*0.0025),0.95)</f>
        <v>7.4269713270959881E-2</v>
      </c>
      <c r="O16" s="217">
        <f>MIN(MAX(SLOPE($B16:N16,$B$1:N$1)*'Predicted Intensity'!$B$32+N16,$J16+(O$1-$J$1)*0.0025),0.95)</f>
        <v>7.6769713270959883E-2</v>
      </c>
      <c r="P16" s="217">
        <f>MIN(MAX(SLOPE($B16:O16,$B$1:O$1)*'Predicted Intensity'!$B$32+O16,$J16+(P$1-$J$1)*0.0025),0.95)</f>
        <v>7.9269713270959885E-2</v>
      </c>
      <c r="Q16" s="217">
        <f>MIN(MAX(SLOPE($B16:P16,$B$1:P$1)*'Predicted Intensity'!$B$32+P16,$J16+(Q$1-$J$1)*0.0025),0.95)</f>
        <v>8.1769713270959887E-2</v>
      </c>
      <c r="R16" s="217">
        <f>MIN(MAX(SLOPE($B16:Q16,$B$1:Q$1)*'Predicted Intensity'!$B$32+Q16,$J16+(R$1-$J$1)*0.0025),0.95)</f>
        <v>8.426971327095989E-2</v>
      </c>
      <c r="S16" s="217">
        <f>MIN(MAX(SLOPE($B16:R16,$B$1:R$1)*'Predicted Intensity'!$B$32+R16,$J16+(S$1-$J$1)*0.0025),0.95)</f>
        <v>8.6769713270959892E-2</v>
      </c>
      <c r="T16" s="217">
        <f>MIN(MAX(SLOPE($B16:S16,$B$1:S$1)*'Predicted Intensity'!$B$32+S16,$J16+(T$1-$J$1)*0.0025),0.95)</f>
        <v>8.9269713270959894E-2</v>
      </c>
      <c r="U16" s="217">
        <f>MIN(MAX(SLOPE($B16:T16,$B$1:T$1)*'Predicted Intensity'!$B$32+T16,$J16+(U$1-$J$1)*0.0025),0.95)</f>
        <v>9.1769713270959882E-2</v>
      </c>
      <c r="V16" s="217">
        <f>MIN(MAX(SLOPE($B16:U16,$B$1:U$1)*'Predicted Intensity'!$B$32+U16,$J16+(V$1-$J$1)*0.0025),0.95)</f>
        <v>9.4269713270959885E-2</v>
      </c>
      <c r="W16" s="217">
        <f>MIN(MAX(SLOPE($B16:V16,$B$1:V$1)*'Predicted Intensity'!$B$32+V16,$J16+(W$1-$J$1)*0.0025),0.95)</f>
        <v>9.6769713270959887E-2</v>
      </c>
      <c r="X16" s="217">
        <f>MIN(MAX(SLOPE($B16:W16,$B$1:W$1)*'Predicted Intensity'!$B$32+W16,$J16+(X$1-$J$1)*0.0025),0.95)</f>
        <v>9.9269713270959889E-2</v>
      </c>
      <c r="Y16" s="217">
        <f>MIN(MAX(SLOPE($B16:X16,$B$1:X$1)*'Predicted Intensity'!$B$32+X16,$J16+(Y$1-$J$1)*0.0025),0.95)</f>
        <v>0.10176971327095988</v>
      </c>
      <c r="Z16" s="217">
        <f>MIN(MAX(SLOPE($B16:Y16,$B$1:Y$1)*'Predicted Intensity'!$B$32+Y16,$J16+(Z$1-$J$1)*0.0025),0.95)</f>
        <v>0.10426971327095988</v>
      </c>
      <c r="AA16" s="217">
        <f>MIN(MAX(SLOPE($B16:Z16,$B$1:Z$1)*'Predicted Intensity'!$B$32+Z16,$J16+(AA$1-$J$1)*0.0025),0.95)</f>
        <v>0.10676971327095988</v>
      </c>
      <c r="AB16" s="217">
        <f>MIN(MAX(SLOPE($B16:AA16,$B$1:AA$1)*'Predicted Intensity'!$B$32+AA16,$J16+(AB$1-$J$1)*0.0025),0.95)</f>
        <v>0.10926971327095988</v>
      </c>
      <c r="AC16" s="217">
        <f>MIN(MAX(SLOPE($B16:AB16,$B$1:AB$1)*'Predicted Intensity'!$B$32+AB16,$J16+(AC$1-$J$1)*0.0025),0.95)</f>
        <v>0.11176971327095989</v>
      </c>
      <c r="AD16" s="217">
        <f>MIN(MAX(SLOPE($B16:AC16,$B$1:AC$1)*'Predicted Intensity'!$B$32+AC16,$J16+(AD$1-$J$1)*0.0025),0.95)</f>
        <v>0.11426971327095989</v>
      </c>
      <c r="AE16" s="217">
        <f>MIN(MAX(SLOPE($B16:AD16,$B$1:AD$1)*'Predicted Intensity'!$B$32+AD16,$J16+(AE$1-$J$1)*0.0025),0.95)</f>
        <v>0.11676971327095989</v>
      </c>
      <c r="AF16" s="217">
        <f>MIN(MAX(SLOPE($B16:AE16,$B$1:AE$1)*'Predicted Intensity'!$B$32+AE16,$J16+(AF$1-$J$1)*0.0025),0.95)</f>
        <v>0.11926971327095989</v>
      </c>
      <c r="AG16" s="217">
        <f>MIN(MAX(SLOPE($B16:AF16,$B$1:AF$1)*'Predicted Intensity'!$B$32+AF16,$J16+(AG$1-$J$1)*0.0025),0.95)</f>
        <v>0.1217697132709599</v>
      </c>
      <c r="AH16" s="217">
        <f>MIN(MAX(SLOPE($B16:AG16,$B$1:AG$1)*'Predicted Intensity'!$B$32+AG16,$J16+(AH$1-$J$1)*0.0025),0.95)</f>
        <v>0.12426971327095988</v>
      </c>
      <c r="AI16" s="217">
        <f>MIN(MAX(SLOPE($B16:AH16,$B$1:AH$1)*'Predicted Intensity'!$B$32+AH16,$J16+(AI$1-$J$1)*0.0025),0.95)</f>
        <v>0.12676971327095987</v>
      </c>
      <c r="AJ16" s="217">
        <f>MIN(MAX(SLOPE($B16:AI16,$B$1:AI$1)*'Predicted Intensity'!$B$32+AI16,$J16+(AJ$1-$J$1)*0.0025),0.95)</f>
        <v>0.12926971327095987</v>
      </c>
      <c r="AK16" s="217">
        <f>MIN(MAX(SLOPE($B16:AJ16,$B$1:AJ$1)*'Predicted Intensity'!$B$32+AJ16,$J16+(AK$1-$J$1)*0.0025),0.95)</f>
        <v>0.13176971327095988</v>
      </c>
      <c r="AL16" s="217">
        <f>MIN(MAX(SLOPE($B16:AK16,$B$1:AK$1)*'Predicted Intensity'!$B$32+AK16,$J16+(AL$1-$J$1)*0.0025),0.95)</f>
        <v>0.13426971327095988</v>
      </c>
      <c r="AM16" s="217">
        <f>MIN(MAX(SLOPE($B16:AL16,$B$1:AL$1)*'Predicted Intensity'!$B$32+AL16,$J16+(AM$1-$J$1)*0.0025),0.95)</f>
        <v>0.13676971327095988</v>
      </c>
      <c r="AN16" s="217">
        <f>MIN(MAX(SLOPE($B16:AM16,$B$1:AM$1)*'Predicted Intensity'!$B$32+AM16,$J16+(AN$1-$J$1)*0.0025),0.95)</f>
        <v>0.13926971327095988</v>
      </c>
      <c r="AO16" s="217">
        <f>MIN(MAX(SLOPE($B16:AN16,$B$1:AN$1)*'Predicted Intensity'!$B$32+AN16,$J16+(AO$1-$J$1)*0.0025),0.95)</f>
        <v>0.14176971327095989</v>
      </c>
      <c r="AP16" s="217">
        <f>MIN(MAX(SLOPE($B16:AO16,$B$1:AO$1)*'Predicted Intensity'!$B$32+AO16,$J16+(AP$1-$J$1)*0.0025),0.95)</f>
        <v>0.14426971327095989</v>
      </c>
      <c r="AQ16" s="217">
        <f>MIN(MAX(SLOPE($B16:AP16,$B$1:AP$1)*'Predicted Intensity'!$B$32+AP16,$J16+(AQ$1-$J$1)*0.0025),0.95)</f>
        <v>0.14676971327095989</v>
      </c>
      <c r="AR16" s="217">
        <f>MIN(MAX(SLOPE($B16:AQ16,$B$1:AQ$1)*'Predicted Intensity'!$B$32+AQ16,$J16+(AR$1-$J$1)*0.0025),0.95)</f>
        <v>0.14926971327095989</v>
      </c>
      <c r="AS16" s="217">
        <f>MIN(MAX(SLOPE($B16:AR16,$B$1:AR$1)*'Predicted Intensity'!$B$32+AR16,$J16+(AS$1-$J$1)*0.0025),0.95)</f>
        <v>0.15176971327095989</v>
      </c>
      <c r="AT16" s="217">
        <f>MIN(MAX(SLOPE($B16:AS16,$B$1:AS$1)*'Predicted Intensity'!$B$32+AS16,$J16+(AT$1-$J$1)*0.0025),0.95)</f>
        <v>0.1542697132709599</v>
      </c>
      <c r="AU16" s="217">
        <f>MIN(MAX(SLOPE($B16:AT16,$B$1:AT$1)*'Predicted Intensity'!$B$32+AT16,$J16+(AU$1-$J$1)*0.0025),0.95)</f>
        <v>0.1567697132709599</v>
      </c>
      <c r="AV16" s="217">
        <f>MIN(MAX(SLOPE($B16:AU16,$B$1:AU$1)*'Predicted Intensity'!$B$32+AU16,$J16+(AV$1-$J$1)*0.0025),0.95)</f>
        <v>0.1592697132709599</v>
      </c>
      <c r="AW16" s="217">
        <f>MIN(MAX(SLOPE($B16:AV16,$B$1:AV$1)*'Predicted Intensity'!$B$32+AV16,$J16+(AW$1-$J$1)*0.0025),0.95)</f>
        <v>0.1617697132709599</v>
      </c>
      <c r="AX16" s="217">
        <f>MIN(MAX(SLOPE($B16:AW16,$B$1:AW$1)*'Predicted Intensity'!$B$32+AW16,$J16+(AX$1-$J$1)*0.0025),0.95)</f>
        <v>0.16426971327095991</v>
      </c>
    </row>
    <row r="17" spans="1:50" x14ac:dyDescent="0.2">
      <c r="A17" s="216" t="s">
        <v>393</v>
      </c>
      <c r="B17" s="217">
        <f>SUMIFS('Historic Energy Consumption'!$M:$M,'Historic Energy Consumption'!$B:$B,$A17,'Historic Energy Consumption'!$A:$A,B$1)</f>
        <v>0.381848533741175</v>
      </c>
      <c r="C17" s="217">
        <f>SUMIFS('Historic Energy Consumption'!$M:$M,'Historic Energy Consumption'!$B:$B,$A17,'Historic Energy Consumption'!$A:$A,C$1)</f>
        <v>0.37719929852323764</v>
      </c>
      <c r="D17" s="217">
        <f>SUMIFS('Historic Energy Consumption'!$M:$M,'Historic Energy Consumption'!$B:$B,$A17,'Historic Energy Consumption'!$A:$A,D$1)</f>
        <v>0.40823246288910298</v>
      </c>
      <c r="E17" s="217">
        <f>SUMIFS('Historic Energy Consumption'!$M:$M,'Historic Energy Consumption'!$B:$B,$A17,'Historic Energy Consumption'!$A:$A,E$1)</f>
        <v>0.42411961699230433</v>
      </c>
      <c r="F17" s="217">
        <f>SUMIFS('Historic Energy Consumption'!$M:$M,'Historic Energy Consumption'!$B:$B,$A17,'Historic Energy Consumption'!$A:$A,F$1)</f>
        <v>0.39390626911478765</v>
      </c>
      <c r="G17" s="217">
        <f>SUMIFS('Historic Energy Consumption'!$M:$M,'Historic Energy Consumption'!$B:$B,$A17,'Historic Energy Consumption'!$A:$A,G$1)</f>
        <v>0.33792265402192034</v>
      </c>
      <c r="H17" s="217">
        <f>SUMIFS('Historic Energy Consumption'!$M:$M,'Historic Energy Consumption'!$B:$B,$A17,'Historic Energy Consumption'!$A:$A,H$1)</f>
        <v>0.13574315259937911</v>
      </c>
      <c r="I17" s="217">
        <f>SUMIFS('Historic Energy Consumption'!$M:$M,'Historic Energy Consumption'!$B:$B,$A17,'Historic Energy Consumption'!$A:$A,I$1)</f>
        <v>0.36713700552883854</v>
      </c>
      <c r="J17" s="217">
        <f>SUMIFS('Historic Energy Consumption'!$M:$M,'Historic Energy Consumption'!$B:$B,$A17,'Historic Energy Consumption'!$A:$A,J$1)</f>
        <v>0.36269927859145268</v>
      </c>
      <c r="K17" s="217">
        <f>MIN(MAX(SLOPE($B17:J17,$B$1:J$1)*'Predicted Intensity'!$B$32+J17,$J17+(K$1-$J$1)*0.0025),0.95)</f>
        <v>0.36519927859145268</v>
      </c>
      <c r="L17" s="217">
        <f>MIN(MAX(SLOPE($B17:K17,$B$1:K$1)*'Predicted Intensity'!$B$32+K17,$J17+(L$1-$J$1)*0.0025),0.95)</f>
        <v>0.36769927859145268</v>
      </c>
      <c r="M17" s="217">
        <f>MIN(MAX(SLOPE($B17:L17,$B$1:L$1)*'Predicted Intensity'!$B$32+L17,$J17+(M$1-$J$1)*0.0025),0.95)</f>
        <v>0.37019927859145269</v>
      </c>
      <c r="N17" s="217">
        <f>MIN(MAX(SLOPE($B17:M17,$B$1:M$1)*'Predicted Intensity'!$B$32+M17,$J17+(N$1-$J$1)*0.0025),0.95)</f>
        <v>0.37269927859145269</v>
      </c>
      <c r="O17" s="217">
        <f>MIN(MAX(SLOPE($B17:N17,$B$1:N$1)*'Predicted Intensity'!$B$32+N17,$J17+(O$1-$J$1)*0.0025),0.95)</f>
        <v>0.37519927859145269</v>
      </c>
      <c r="P17" s="217">
        <f>MIN(MAX(SLOPE($B17:O17,$B$1:O$1)*'Predicted Intensity'!$B$32+O17,$J17+(P$1-$J$1)*0.0025),0.95)</f>
        <v>0.37769927859145269</v>
      </c>
      <c r="Q17" s="217">
        <f>MIN(MAX(SLOPE($B17:P17,$B$1:P$1)*'Predicted Intensity'!$B$32+P17,$J17+(Q$1-$J$1)*0.0025),0.95)</f>
        <v>0.38019927859145269</v>
      </c>
      <c r="R17" s="217">
        <f>MIN(MAX(SLOPE($B17:Q17,$B$1:Q$1)*'Predicted Intensity'!$B$32+Q17,$J17+(R$1-$J$1)*0.0025),0.95)</f>
        <v>0.3826992785914527</v>
      </c>
      <c r="S17" s="217">
        <f>MIN(MAX(SLOPE($B17:R17,$B$1:R$1)*'Predicted Intensity'!$B$32+R17,$J17+(S$1-$J$1)*0.0025),0.95)</f>
        <v>0.3851992785914527</v>
      </c>
      <c r="T17" s="217">
        <f>MIN(MAX(SLOPE($B17:S17,$B$1:S$1)*'Predicted Intensity'!$B$32+S17,$J17+(T$1-$J$1)*0.0025),0.95)</f>
        <v>0.3876992785914527</v>
      </c>
      <c r="U17" s="217">
        <f>MIN(MAX(SLOPE($B17:T17,$B$1:T$1)*'Predicted Intensity'!$B$32+T17,$J17+(U$1-$J$1)*0.0025),0.95)</f>
        <v>0.3901992785914527</v>
      </c>
      <c r="V17" s="217">
        <f>MIN(MAX(SLOPE($B17:U17,$B$1:U$1)*'Predicted Intensity'!$B$32+U17,$J17+(V$1-$J$1)*0.0025),0.95)</f>
        <v>0.39269927859145271</v>
      </c>
      <c r="W17" s="217">
        <f>MIN(MAX(SLOPE($B17:V17,$B$1:V$1)*'Predicted Intensity'!$B$32+V17,$J17+(W$1-$J$1)*0.0025),0.95)</f>
        <v>0.39519927859145265</v>
      </c>
      <c r="X17" s="217">
        <f>MIN(MAX(SLOPE($B17:W17,$B$1:W$1)*'Predicted Intensity'!$B$32+W17,$J17+(X$1-$J$1)*0.0025),0.95)</f>
        <v>0.39769927859145271</v>
      </c>
      <c r="Y17" s="217">
        <f>MIN(MAX(SLOPE($B17:X17,$B$1:X$1)*'Predicted Intensity'!$B$32+X17,$J17+(Y$1-$J$1)*0.0025),0.95)</f>
        <v>0.40019927859145266</v>
      </c>
      <c r="Z17" s="217">
        <f>MIN(MAX(SLOPE($B17:Y17,$B$1:Y$1)*'Predicted Intensity'!$B$32+Y17,$J17+(Z$1-$J$1)*0.0025),0.95)</f>
        <v>0.40269927859145266</v>
      </c>
      <c r="AA17" s="217">
        <f>MIN(MAX(SLOPE($B17:Z17,$B$1:Z$1)*'Predicted Intensity'!$B$32+Z17,$J17+(AA$1-$J$1)*0.0025),0.95)</f>
        <v>0.40519927859145266</v>
      </c>
      <c r="AB17" s="217">
        <f>MIN(MAX(SLOPE($B17:AA17,$B$1:AA$1)*'Predicted Intensity'!$B$32+AA17,$J17+(AB$1-$J$1)*0.0025),0.95)</f>
        <v>0.40769927859145266</v>
      </c>
      <c r="AC17" s="217">
        <f>MIN(MAX(SLOPE($B17:AB17,$B$1:AB$1)*'Predicted Intensity'!$B$32+AB17,$J17+(AC$1-$J$1)*0.0025),0.95)</f>
        <v>0.41019927859145267</v>
      </c>
      <c r="AD17" s="217">
        <f>MIN(MAX(SLOPE($B17:AC17,$B$1:AC$1)*'Predicted Intensity'!$B$32+AC17,$J17+(AD$1-$J$1)*0.0025),0.95)</f>
        <v>0.41269927859145267</v>
      </c>
      <c r="AE17" s="217">
        <f>MIN(MAX(SLOPE($B17:AD17,$B$1:AD$1)*'Predicted Intensity'!$B$32+AD17,$J17+(AE$1-$J$1)*0.0025),0.95)</f>
        <v>0.41519927859145267</v>
      </c>
      <c r="AF17" s="217">
        <f>MIN(MAX(SLOPE($B17:AE17,$B$1:AE$1)*'Predicted Intensity'!$B$32+AE17,$J17+(AF$1-$J$1)*0.0025),0.95)</f>
        <v>0.41769927859145267</v>
      </c>
      <c r="AG17" s="217">
        <f>MIN(MAX(SLOPE($B17:AF17,$B$1:AF$1)*'Predicted Intensity'!$B$32+AF17,$J17+(AG$1-$J$1)*0.0025),0.95)</f>
        <v>0.42019927859145267</v>
      </c>
      <c r="AH17" s="217">
        <f>MIN(MAX(SLOPE($B17:AG17,$B$1:AG$1)*'Predicted Intensity'!$B$32+AG17,$J17+(AH$1-$J$1)*0.0025),0.95)</f>
        <v>0.42269927859145268</v>
      </c>
      <c r="AI17" s="217">
        <f>MIN(MAX(SLOPE($B17:AH17,$B$1:AH$1)*'Predicted Intensity'!$B$32+AH17,$J17+(AI$1-$J$1)*0.0025),0.95)</f>
        <v>0.42519927859145268</v>
      </c>
      <c r="AJ17" s="217">
        <f>MIN(MAX(SLOPE($B17:AI17,$B$1:AI$1)*'Predicted Intensity'!$B$32+AI17,$J17+(AJ$1-$J$1)*0.0025),0.95)</f>
        <v>0.42769927859145268</v>
      </c>
      <c r="AK17" s="217">
        <f>MIN(MAX(SLOPE($B17:AJ17,$B$1:AJ$1)*'Predicted Intensity'!$B$32+AJ17,$J17+(AK$1-$J$1)*0.0025),0.95)</f>
        <v>0.43019927859145268</v>
      </c>
      <c r="AL17" s="217">
        <f>MIN(MAX(SLOPE($B17:AK17,$B$1:AK$1)*'Predicted Intensity'!$B$32+AK17,$J17+(AL$1-$J$1)*0.0025),0.95)</f>
        <v>0.43269927859145269</v>
      </c>
      <c r="AM17" s="217">
        <f>MIN(MAX(SLOPE($B17:AL17,$B$1:AL$1)*'Predicted Intensity'!$B$32+AL17,$J17+(AM$1-$J$1)*0.0025),0.95)</f>
        <v>0.43519927859145269</v>
      </c>
      <c r="AN17" s="217">
        <f>MIN(MAX(SLOPE($B17:AM17,$B$1:AM$1)*'Predicted Intensity'!$B$32+AM17,$J17+(AN$1-$J$1)*0.0025),0.95)</f>
        <v>0.43769927859145269</v>
      </c>
      <c r="AO17" s="217">
        <f>MIN(MAX(SLOPE($B17:AN17,$B$1:AN$1)*'Predicted Intensity'!$B$32+AN17,$J17+(AO$1-$J$1)*0.0025),0.95)</f>
        <v>0.44019927859145269</v>
      </c>
      <c r="AP17" s="217">
        <f>MIN(MAX(SLOPE($B17:AO17,$B$1:AO$1)*'Predicted Intensity'!$B$32+AO17,$J17+(AP$1-$J$1)*0.0025),0.95)</f>
        <v>0.44269927859145269</v>
      </c>
      <c r="AQ17" s="217">
        <f>MIN(MAX(SLOPE($B17:AP17,$B$1:AP$1)*'Predicted Intensity'!$B$32+AP17,$J17+(AQ$1-$J$1)*0.0025),0.95)</f>
        <v>0.4451992785914527</v>
      </c>
      <c r="AR17" s="217">
        <f>MIN(MAX(SLOPE($B17:AQ17,$B$1:AQ$1)*'Predicted Intensity'!$B$32+AQ17,$J17+(AR$1-$J$1)*0.0025),0.95)</f>
        <v>0.4476992785914527</v>
      </c>
      <c r="AS17" s="217">
        <f>MIN(MAX(SLOPE($B17:AR17,$B$1:AR$1)*'Predicted Intensity'!$B$32+AR17,$J17+(AS$1-$J$1)*0.0025),0.95)</f>
        <v>0.4501992785914527</v>
      </c>
      <c r="AT17" s="217">
        <f>MIN(MAX(SLOPE($B17:AS17,$B$1:AS$1)*'Predicted Intensity'!$B$32+AS17,$J17+(AT$1-$J$1)*0.0025),0.95)</f>
        <v>0.45269927859145265</v>
      </c>
      <c r="AU17" s="217">
        <f>MIN(MAX(SLOPE($B17:AT17,$B$1:AT$1)*'Predicted Intensity'!$B$32+AT17,$J17+(AU$1-$J$1)*0.0025),0.95)</f>
        <v>0.45519927859145271</v>
      </c>
      <c r="AV17" s="217">
        <f>MIN(MAX(SLOPE($B17:AU17,$B$1:AU$1)*'Predicted Intensity'!$B$32+AU17,$J17+(AV$1-$J$1)*0.0025),0.95)</f>
        <v>0.45769927859145265</v>
      </c>
      <c r="AW17" s="217">
        <f>MIN(MAX(SLOPE($B17:AV17,$B$1:AV$1)*'Predicted Intensity'!$B$32+AV17,$J17+(AW$1-$J$1)*0.0025),0.95)</f>
        <v>0.46019927859145271</v>
      </c>
      <c r="AX17" s="217">
        <f>MIN(MAX(SLOPE($B17:AW17,$B$1:AW$1)*'Predicted Intensity'!$B$32+AW17,$J17+(AX$1-$J$1)*0.0025),0.95)</f>
        <v>0.46269927859145266</v>
      </c>
    </row>
    <row r="18" spans="1:50" x14ac:dyDescent="0.2">
      <c r="A18" s="216" t="s">
        <v>375</v>
      </c>
      <c r="B18" s="217">
        <f>SUMIFS('Historic Energy Consumption'!$M:$M,'Historic Energy Consumption'!$B:$B,$A18,'Historic Energy Consumption'!$A:$A,B$1)</f>
        <v>0.17449429212122622</v>
      </c>
      <c r="C18" s="217">
        <f>SUMIFS('Historic Energy Consumption'!$M:$M,'Historic Energy Consumption'!$B:$B,$A18,'Historic Energy Consumption'!$A:$A,C$1)</f>
        <v>0.17000910341982464</v>
      </c>
      <c r="D18" s="217">
        <f>SUMIFS('Historic Energy Consumption'!$M:$M,'Historic Energy Consumption'!$B:$B,$A18,'Historic Energy Consumption'!$A:$A,D$1)</f>
        <v>0.1716865623983557</v>
      </c>
      <c r="E18" s="217">
        <f>SUMIFS('Historic Energy Consumption'!$M:$M,'Historic Energy Consumption'!$B:$B,$A18,'Historic Energy Consumption'!$A:$A,E$1)</f>
        <v>0.18477037450087563</v>
      </c>
      <c r="F18" s="217">
        <f>SUMIFS('Historic Energy Consumption'!$M:$M,'Historic Energy Consumption'!$B:$B,$A18,'Historic Energy Consumption'!$A:$A,F$1)</f>
        <v>0.20630134158048921</v>
      </c>
      <c r="G18" s="217">
        <f>SUMIFS('Historic Energy Consumption'!$M:$M,'Historic Energy Consumption'!$B:$B,$A18,'Historic Energy Consumption'!$A:$A,G$1)</f>
        <v>0.20253946988253885</v>
      </c>
      <c r="H18" s="217">
        <f>SUMIFS('Historic Energy Consumption'!$M:$M,'Historic Energy Consumption'!$B:$B,$A18,'Historic Energy Consumption'!$A:$A,H$1)</f>
        <v>0.18563314801172218</v>
      </c>
      <c r="I18" s="217">
        <f>SUMIFS('Historic Energy Consumption'!$M:$M,'Historic Energy Consumption'!$B:$B,$A18,'Historic Energy Consumption'!$A:$A,I$1)</f>
        <v>0.1894234850226213</v>
      </c>
      <c r="J18" s="217">
        <f>SUMIFS('Historic Energy Consumption'!$M:$M,'Historic Energy Consumption'!$B:$B,$A18,'Historic Energy Consumption'!$A:$A,J$1)</f>
        <v>0.2106503253468241</v>
      </c>
      <c r="K18" s="217">
        <f>MIN(MAX(SLOPE($B18:J18,$B$1:J$1)*'Predicted Intensity'!$B$32+J18,$J18+(K$1-$J$1)*0.0025),0.95)</f>
        <v>0.2131503253468241</v>
      </c>
      <c r="L18" s="217">
        <f>MIN(MAX(SLOPE($B18:K18,$B$1:K$1)*'Predicted Intensity'!$B$32+K18,$J18+(L$1-$J$1)*0.0025),0.95)</f>
        <v>0.2156503253468241</v>
      </c>
      <c r="M18" s="217">
        <f>MIN(MAX(SLOPE($B18:L18,$B$1:L$1)*'Predicted Intensity'!$B$32+L18,$J18+(M$1-$J$1)*0.0025),0.95)</f>
        <v>0.2181503253468241</v>
      </c>
      <c r="N18" s="217">
        <f>MIN(MAX(SLOPE($B18:M18,$B$1:M$1)*'Predicted Intensity'!$B$32+M18,$J18+(N$1-$J$1)*0.0025),0.95)</f>
        <v>0.22065032534682411</v>
      </c>
      <c r="O18" s="217">
        <f>MIN(MAX(SLOPE($B18:N18,$B$1:N$1)*'Predicted Intensity'!$B$32+N18,$J18+(O$1-$J$1)*0.0025),0.95)</f>
        <v>0.22315032534682411</v>
      </c>
      <c r="P18" s="217">
        <f>MIN(MAX(SLOPE($B18:O18,$B$1:O$1)*'Predicted Intensity'!$B$32+O18,$J18+(P$1-$J$1)*0.0025),0.95)</f>
        <v>0.22565032534682411</v>
      </c>
      <c r="Q18" s="217">
        <f>MIN(MAX(SLOPE($B18:P18,$B$1:P$1)*'Predicted Intensity'!$B$32+P18,$J18+(Q$1-$J$1)*0.0025),0.95)</f>
        <v>0.22815032534682411</v>
      </c>
      <c r="R18" s="217">
        <f>MIN(MAX(SLOPE($B18:Q18,$B$1:Q$1)*'Predicted Intensity'!$B$32+Q18,$J18+(R$1-$J$1)*0.0025),0.95)</f>
        <v>0.23065032534682409</v>
      </c>
      <c r="S18" s="217">
        <f>MIN(MAX(SLOPE($B18:R18,$B$1:R$1)*'Predicted Intensity'!$B$32+R18,$J18+(S$1-$J$1)*0.0025),0.95)</f>
        <v>0.23315032534682409</v>
      </c>
      <c r="T18" s="217">
        <f>MIN(MAX(SLOPE($B18:S18,$B$1:S$1)*'Predicted Intensity'!$B$32+S18,$J18+(T$1-$J$1)*0.0025),0.95)</f>
        <v>0.23565032534682409</v>
      </c>
      <c r="U18" s="217">
        <f>MIN(MAX(SLOPE($B18:T18,$B$1:T$1)*'Predicted Intensity'!$B$32+T18,$J18+(U$1-$J$1)*0.0025),0.95)</f>
        <v>0.23815032534682409</v>
      </c>
      <c r="V18" s="217">
        <f>MIN(MAX(SLOPE($B18:U18,$B$1:U$1)*'Predicted Intensity'!$B$32+U18,$J18+(V$1-$J$1)*0.0025),0.95)</f>
        <v>0.2406503253468241</v>
      </c>
      <c r="W18" s="217">
        <f>MIN(MAX(SLOPE($B18:V18,$B$1:V$1)*'Predicted Intensity'!$B$32+V18,$J18+(W$1-$J$1)*0.0025),0.95)</f>
        <v>0.2431503253468241</v>
      </c>
      <c r="X18" s="217">
        <f>MIN(MAX(SLOPE($B18:W18,$B$1:W$1)*'Predicted Intensity'!$B$32+W18,$J18+(X$1-$J$1)*0.0025),0.95)</f>
        <v>0.2456503253468241</v>
      </c>
      <c r="Y18" s="217">
        <f>MIN(MAX(SLOPE($B18:X18,$B$1:X$1)*'Predicted Intensity'!$B$32+X18,$J18+(Y$1-$J$1)*0.0025),0.95)</f>
        <v>0.2481503253468241</v>
      </c>
      <c r="Z18" s="217">
        <f>MIN(MAX(SLOPE($B18:Y18,$B$1:Y$1)*'Predicted Intensity'!$B$32+Y18,$J18+(Z$1-$J$1)*0.0025),0.95)</f>
        <v>0.25065032534682408</v>
      </c>
      <c r="AA18" s="217">
        <f>MIN(MAX(SLOPE($B18:Z18,$B$1:Z$1)*'Predicted Intensity'!$B$32+Z18,$J18+(AA$1-$J$1)*0.0025),0.95)</f>
        <v>0.25315032534682408</v>
      </c>
      <c r="AB18" s="217">
        <f>MIN(MAX(SLOPE($B18:AA18,$B$1:AA$1)*'Predicted Intensity'!$B$32+AA18,$J18+(AB$1-$J$1)*0.0025),0.95)</f>
        <v>0.25565032534682408</v>
      </c>
      <c r="AC18" s="217">
        <f>MIN(MAX(SLOPE($B18:AB18,$B$1:AB$1)*'Predicted Intensity'!$B$32+AB18,$J18+(AC$1-$J$1)*0.0025),0.95)</f>
        <v>0.25815032534682408</v>
      </c>
      <c r="AD18" s="217">
        <f>MIN(MAX(SLOPE($B18:AC18,$B$1:AC$1)*'Predicted Intensity'!$B$32+AC18,$J18+(AD$1-$J$1)*0.0025),0.95)</f>
        <v>0.26065032534682409</v>
      </c>
      <c r="AE18" s="217">
        <f>MIN(MAX(SLOPE($B18:AD18,$B$1:AD$1)*'Predicted Intensity'!$B$32+AD18,$J18+(AE$1-$J$1)*0.0025),0.95)</f>
        <v>0.26315032534682409</v>
      </c>
      <c r="AF18" s="217">
        <f>MIN(MAX(SLOPE($B18:AE18,$B$1:AE$1)*'Predicted Intensity'!$B$32+AE18,$J18+(AF$1-$J$1)*0.0025),0.95)</f>
        <v>0.26565032534682409</v>
      </c>
      <c r="AG18" s="217">
        <f>MIN(MAX(SLOPE($B18:AF18,$B$1:AF$1)*'Predicted Intensity'!$B$32+AF18,$J18+(AG$1-$J$1)*0.0025),0.95)</f>
        <v>0.26815032534682409</v>
      </c>
      <c r="AH18" s="217">
        <f>MIN(MAX(SLOPE($B18:AG18,$B$1:AG$1)*'Predicted Intensity'!$B$32+AG18,$J18+(AH$1-$J$1)*0.0025),0.95)</f>
        <v>0.27065032534682409</v>
      </c>
      <c r="AI18" s="217">
        <f>MIN(MAX(SLOPE($B18:AH18,$B$1:AH$1)*'Predicted Intensity'!$B$32+AH18,$J18+(AI$1-$J$1)*0.0025),0.95)</f>
        <v>0.2731503253468241</v>
      </c>
      <c r="AJ18" s="217">
        <f>MIN(MAX(SLOPE($B18:AI18,$B$1:AI$1)*'Predicted Intensity'!$B$32+AI18,$J18+(AJ$1-$J$1)*0.0025),0.95)</f>
        <v>0.2756503253468241</v>
      </c>
      <c r="AK18" s="217">
        <f>MIN(MAX(SLOPE($B18:AJ18,$B$1:AJ$1)*'Predicted Intensity'!$B$32+AJ18,$J18+(AK$1-$J$1)*0.0025),0.95)</f>
        <v>0.2781503253468241</v>
      </c>
      <c r="AL18" s="217">
        <f>MIN(MAX(SLOPE($B18:AK18,$B$1:AK$1)*'Predicted Intensity'!$B$32+AK18,$J18+(AL$1-$J$1)*0.0025),0.95)</f>
        <v>0.2806503253468241</v>
      </c>
      <c r="AM18" s="217">
        <f>MIN(MAX(SLOPE($B18:AL18,$B$1:AL$1)*'Predicted Intensity'!$B$32+AL18,$J18+(AM$1-$J$1)*0.0025),0.95)</f>
        <v>0.28315032534682411</v>
      </c>
      <c r="AN18" s="217">
        <f>MIN(MAX(SLOPE($B18:AM18,$B$1:AM$1)*'Predicted Intensity'!$B$32+AM18,$J18+(AN$1-$J$1)*0.0025),0.95)</f>
        <v>0.28565032534682411</v>
      </c>
      <c r="AO18" s="217">
        <f>MIN(MAX(SLOPE($B18:AN18,$B$1:AN$1)*'Predicted Intensity'!$B$32+AN18,$J18+(AO$1-$J$1)*0.0025),0.95)</f>
        <v>0.28815032534682411</v>
      </c>
      <c r="AP18" s="217">
        <f>MIN(MAX(SLOPE($B18:AO18,$B$1:AO$1)*'Predicted Intensity'!$B$32+AO18,$J18+(AP$1-$J$1)*0.0025),0.95)</f>
        <v>0.29065032534682411</v>
      </c>
      <c r="AQ18" s="217">
        <f>MIN(MAX(SLOPE($B18:AP18,$B$1:AP$1)*'Predicted Intensity'!$B$32+AP18,$J18+(AQ$1-$J$1)*0.0025),0.95)</f>
        <v>0.29315032534682411</v>
      </c>
      <c r="AR18" s="217">
        <f>MIN(MAX(SLOPE($B18:AQ18,$B$1:AQ$1)*'Predicted Intensity'!$B$32+AQ18,$J18+(AR$1-$J$1)*0.0025),0.95)</f>
        <v>0.29565032534682412</v>
      </c>
      <c r="AS18" s="217">
        <f>MIN(MAX(SLOPE($B18:AR18,$B$1:AR$1)*'Predicted Intensity'!$B$32+AR18,$J18+(AS$1-$J$1)*0.0025),0.95)</f>
        <v>0.29815032534682412</v>
      </c>
      <c r="AT18" s="217">
        <f>MIN(MAX(SLOPE($B18:AS18,$B$1:AS$1)*'Predicted Intensity'!$B$32+AS18,$J18+(AT$1-$J$1)*0.0025),0.95)</f>
        <v>0.30065032534682412</v>
      </c>
      <c r="AU18" s="217">
        <f>MIN(MAX(SLOPE($B18:AT18,$B$1:AT$1)*'Predicted Intensity'!$B$32+AT18,$J18+(AU$1-$J$1)*0.0025),0.95)</f>
        <v>0.30315032534682407</v>
      </c>
      <c r="AV18" s="217">
        <f>MIN(MAX(SLOPE($B18:AU18,$B$1:AU$1)*'Predicted Intensity'!$B$32+AU18,$J18+(AV$1-$J$1)*0.0025),0.95)</f>
        <v>0.30565032534682413</v>
      </c>
      <c r="AW18" s="217">
        <f>MIN(MAX(SLOPE($B18:AV18,$B$1:AV$1)*'Predicted Intensity'!$B$32+AV18,$J18+(AW$1-$J$1)*0.0025),0.95)</f>
        <v>0.30815032534682407</v>
      </c>
      <c r="AX18" s="217">
        <f>MIN(MAX(SLOPE($B18:AW18,$B$1:AW$1)*'Predicted Intensity'!$B$32+AW18,$J18+(AX$1-$J$1)*0.0025),0.95)</f>
        <v>0.31065032534682413</v>
      </c>
    </row>
    <row r="19" spans="1:50" x14ac:dyDescent="0.2">
      <c r="A19" s="216" t="s">
        <v>391</v>
      </c>
      <c r="B19" s="217">
        <f>SUMIFS('Historic Energy Consumption'!$M:$M,'Historic Energy Consumption'!$B:$B,$A19,'Historic Energy Consumption'!$A:$A,B$1)</f>
        <v>0.8078004341270143</v>
      </c>
      <c r="C19" s="217">
        <f>SUMIFS('Historic Energy Consumption'!$M:$M,'Historic Energy Consumption'!$B:$B,$A19,'Historic Energy Consumption'!$A:$A,C$1)</f>
        <v>0.8055513113895626</v>
      </c>
      <c r="D19" s="217">
        <f>SUMIFS('Historic Energy Consumption'!$M:$M,'Historic Energy Consumption'!$B:$B,$A19,'Historic Energy Consumption'!$A:$A,D$1)</f>
        <v>0.86103527616341002</v>
      </c>
      <c r="E19" s="217">
        <f>SUMIFS('Historic Energy Consumption'!$M:$M,'Historic Energy Consumption'!$B:$B,$A19,'Historic Energy Consumption'!$A:$A,E$1)</f>
        <v>0.8537007298603797</v>
      </c>
      <c r="F19" s="217">
        <f>SUMIFS('Historic Energy Consumption'!$M:$M,'Historic Energy Consumption'!$B:$B,$A19,'Historic Energy Consumption'!$A:$A,F$1)</f>
        <v>0.84631974987994962</v>
      </c>
      <c r="G19" s="217">
        <f>SUMIFS('Historic Energy Consumption'!$M:$M,'Historic Energy Consumption'!$B:$B,$A19,'Historic Energy Consumption'!$A:$A,G$1)</f>
        <v>0.82354544791016471</v>
      </c>
      <c r="H19" s="217">
        <f>SUMIFS('Historic Energy Consumption'!$M:$M,'Historic Energy Consumption'!$B:$B,$A19,'Historic Energy Consumption'!$A:$A,H$1)</f>
        <v>0.88857433934772001</v>
      </c>
      <c r="I19" s="217">
        <f>SUMIFS('Historic Energy Consumption'!$M:$M,'Historic Energy Consumption'!$B:$B,$A19,'Historic Energy Consumption'!$A:$A,I$1)</f>
        <v>0.89237306788223858</v>
      </c>
      <c r="J19" s="217">
        <f>SUMIFS('Historic Energy Consumption'!$M:$M,'Historic Energy Consumption'!$B:$B,$A19,'Historic Energy Consumption'!$A:$A,J$1)</f>
        <v>0.89822593337283974</v>
      </c>
      <c r="K19" s="217">
        <f>MIN(MAX(SLOPE($B19:J19,$B$1:J$1)*'Predicted Intensity'!$B$32+J19,$J19+(K$1-$J$1)*0.0025),0.95)</f>
        <v>0.90361835096350418</v>
      </c>
      <c r="L19" s="217">
        <f>MIN(MAX(SLOPE($B19:K19,$B$1:K$1)*'Predicted Intensity'!$B$32+K19,$J19+(L$1-$J$1)*0.0025),0.95)</f>
        <v>0.90892022699531549</v>
      </c>
      <c r="M19" s="217">
        <f>MIN(MAX(SLOPE($B19:L19,$B$1:L$1)*'Predicted Intensity'!$B$32+L19,$J19+(M$1-$J$1)*0.0025),0.95)</f>
        <v>0.91405221953975668</v>
      </c>
      <c r="N19" s="217">
        <f>MIN(MAX(SLOPE($B19:M19,$B$1:M$1)*'Predicted Intensity'!$B$32+M19,$J19+(N$1-$J$1)*0.0025),0.95)</f>
        <v>0.91898751021562963</v>
      </c>
      <c r="O19" s="217">
        <f>MIN(MAX(SLOPE($B19:N19,$B$1:N$1)*'Predicted Intensity'!$B$32+N19,$J19+(O$1-$J$1)*0.0025),0.95)</f>
        <v>0.92372256420155685</v>
      </c>
      <c r="P19" s="217">
        <f>MIN(MAX(SLOPE($B19:O19,$B$1:O$1)*'Predicted Intensity'!$B$32+O19,$J19+(P$1-$J$1)*0.0025),0.95)</f>
        <v>0.92826411149686205</v>
      </c>
      <c r="Q19" s="217">
        <f>MIN(MAX(SLOPE($B19:P19,$B$1:P$1)*'Predicted Intensity'!$B$32+P19,$J19+(Q$1-$J$1)*0.0025),0.95)</f>
        <v>0.93262311010207166</v>
      </c>
      <c r="R19" s="217">
        <f>MIN(MAX(SLOPE($B19:Q19,$B$1:Q$1)*'Predicted Intensity'!$B$32+Q19,$J19+(R$1-$J$1)*0.0025),0.95)</f>
        <v>0.93681188496679224</v>
      </c>
      <c r="S19" s="217">
        <f>MIN(MAX(SLOPE($B19:R19,$B$1:R$1)*'Predicted Intensity'!$B$32+R19,$J19+(S$1-$J$1)*0.0025),0.95)</f>
        <v>0.94084277319720933</v>
      </c>
      <c r="T19" s="217">
        <f>MIN(MAX(SLOPE($B19:S19,$B$1:S$1)*'Predicted Intensity'!$B$32+S19,$J19+(T$1-$J$1)*0.0025),0.95)</f>
        <v>0.94472750512083081</v>
      </c>
      <c r="U19" s="217">
        <f>MIN(MAX(SLOPE($B19:T19,$B$1:T$1)*'Predicted Intensity'!$B$32+T19,$J19+(U$1-$J$1)*0.0025),0.95)</f>
        <v>0.94847695096229634</v>
      </c>
      <c r="V19" s="217">
        <f>MIN(MAX(SLOPE($B19:U19,$B$1:U$1)*'Predicted Intensity'!$B$32+U19,$J19+(V$1-$J$1)*0.0025),0.95)</f>
        <v>0.95</v>
      </c>
      <c r="W19" s="217">
        <f>MIN(MAX(SLOPE($B19:V19,$B$1:V$1)*'Predicted Intensity'!$B$32+V19,$J19+(W$1-$J$1)*0.0025),0.95)</f>
        <v>0.95</v>
      </c>
      <c r="X19" s="217">
        <f>MIN(MAX(SLOPE($B19:W19,$B$1:W$1)*'Predicted Intensity'!$B$32+W19,$J19+(X$1-$J$1)*0.0025),0.95)</f>
        <v>0.95</v>
      </c>
      <c r="Y19" s="217">
        <f>MIN(MAX(SLOPE($B19:X19,$B$1:X$1)*'Predicted Intensity'!$B$32+X19,$J19+(Y$1-$J$1)*0.0025),0.95)</f>
        <v>0.95</v>
      </c>
      <c r="Z19" s="217">
        <f>MIN(MAX(SLOPE($B19:Y19,$B$1:Y$1)*'Predicted Intensity'!$B$32+Y19,$J19+(Z$1-$J$1)*0.0025),0.95)</f>
        <v>0.95</v>
      </c>
      <c r="AA19" s="217">
        <f>MIN(MAX(SLOPE($B19:Z19,$B$1:Z$1)*'Predicted Intensity'!$B$32+Z19,$J19+(AA$1-$J$1)*0.0025),0.95)</f>
        <v>0.95</v>
      </c>
      <c r="AB19" s="217">
        <f>MIN(MAX(SLOPE($B19:AA19,$B$1:AA$1)*'Predicted Intensity'!$B$32+AA19,$J19+(AB$1-$J$1)*0.0025),0.95)</f>
        <v>0.95</v>
      </c>
      <c r="AC19" s="217">
        <f>MIN(MAX(SLOPE($B19:AB19,$B$1:AB$1)*'Predicted Intensity'!$B$32+AB19,$J19+(AC$1-$J$1)*0.0025),0.95)</f>
        <v>0.95</v>
      </c>
      <c r="AD19" s="217">
        <f>MIN(MAX(SLOPE($B19:AC19,$B$1:AC$1)*'Predicted Intensity'!$B$32+AC19,$J19+(AD$1-$J$1)*0.0025),0.95)</f>
        <v>0.95</v>
      </c>
      <c r="AE19" s="217">
        <f>MIN(MAX(SLOPE($B19:AD19,$B$1:AD$1)*'Predicted Intensity'!$B$32+AD19,$J19+(AE$1-$J$1)*0.0025),0.95)</f>
        <v>0.95</v>
      </c>
      <c r="AF19" s="217">
        <f>MIN(MAX(SLOPE($B19:AE19,$B$1:AE$1)*'Predicted Intensity'!$B$32+AE19,$J19+(AF$1-$J$1)*0.0025),0.95)</f>
        <v>0.95</v>
      </c>
      <c r="AG19" s="217">
        <f>MIN(MAX(SLOPE($B19:AF19,$B$1:AF$1)*'Predicted Intensity'!$B$32+AF19,$J19+(AG$1-$J$1)*0.0025),0.95)</f>
        <v>0.95</v>
      </c>
      <c r="AH19" s="217">
        <f>MIN(MAX(SLOPE($B19:AG19,$B$1:AG$1)*'Predicted Intensity'!$B$32+AG19,$J19+(AH$1-$J$1)*0.0025),0.95)</f>
        <v>0.95</v>
      </c>
      <c r="AI19" s="217">
        <f>MIN(MAX(SLOPE($B19:AH19,$B$1:AH$1)*'Predicted Intensity'!$B$32+AH19,$J19+(AI$1-$J$1)*0.0025),0.95)</f>
        <v>0.95</v>
      </c>
      <c r="AJ19" s="217">
        <f>MIN(MAX(SLOPE($B19:AI19,$B$1:AI$1)*'Predicted Intensity'!$B$32+AI19,$J19+(AJ$1-$J$1)*0.0025),0.95)</f>
        <v>0.95</v>
      </c>
      <c r="AK19" s="217">
        <f>MIN(MAX(SLOPE($B19:AJ19,$B$1:AJ$1)*'Predicted Intensity'!$B$32+AJ19,$J19+(AK$1-$J$1)*0.0025),0.95)</f>
        <v>0.95</v>
      </c>
      <c r="AL19" s="217">
        <f>MIN(MAX(SLOPE($B19:AK19,$B$1:AK$1)*'Predicted Intensity'!$B$32+AK19,$J19+(AL$1-$J$1)*0.0025),0.95)</f>
        <v>0.95</v>
      </c>
      <c r="AM19" s="217">
        <f>MIN(MAX(SLOPE($B19:AL19,$B$1:AL$1)*'Predicted Intensity'!$B$32+AL19,$J19+(AM$1-$J$1)*0.0025),0.95)</f>
        <v>0.95</v>
      </c>
      <c r="AN19" s="217">
        <f>MIN(MAX(SLOPE($B19:AM19,$B$1:AM$1)*'Predicted Intensity'!$B$32+AM19,$J19+(AN$1-$J$1)*0.0025),0.95)</f>
        <v>0.95</v>
      </c>
      <c r="AO19" s="217">
        <f>MIN(MAX(SLOPE($B19:AN19,$B$1:AN$1)*'Predicted Intensity'!$B$32+AN19,$J19+(AO$1-$J$1)*0.0025),0.95)</f>
        <v>0.95</v>
      </c>
      <c r="AP19" s="217">
        <f>MIN(MAX(SLOPE($B19:AO19,$B$1:AO$1)*'Predicted Intensity'!$B$32+AO19,$J19+(AP$1-$J$1)*0.0025),0.95)</f>
        <v>0.95</v>
      </c>
      <c r="AQ19" s="217">
        <f>MIN(MAX(SLOPE($B19:AP19,$B$1:AP$1)*'Predicted Intensity'!$B$32+AP19,$J19+(AQ$1-$J$1)*0.0025),0.95)</f>
        <v>0.95</v>
      </c>
      <c r="AR19" s="217">
        <f>MIN(MAX(SLOPE($B19:AQ19,$B$1:AQ$1)*'Predicted Intensity'!$B$32+AQ19,$J19+(AR$1-$J$1)*0.0025),0.95)</f>
        <v>0.95</v>
      </c>
      <c r="AS19" s="217">
        <f>MIN(MAX(SLOPE($B19:AR19,$B$1:AR$1)*'Predicted Intensity'!$B$32+AR19,$J19+(AS$1-$J$1)*0.0025),0.95)</f>
        <v>0.95</v>
      </c>
      <c r="AT19" s="217">
        <f>MIN(MAX(SLOPE($B19:AS19,$B$1:AS$1)*'Predicted Intensity'!$B$32+AS19,$J19+(AT$1-$J$1)*0.0025),0.95)</f>
        <v>0.95</v>
      </c>
      <c r="AU19" s="217">
        <f>MIN(MAX(SLOPE($B19:AT19,$B$1:AT$1)*'Predicted Intensity'!$B$32+AT19,$J19+(AU$1-$J$1)*0.0025),0.95)</f>
        <v>0.95</v>
      </c>
      <c r="AV19" s="217">
        <f>MIN(MAX(SLOPE($B19:AU19,$B$1:AU$1)*'Predicted Intensity'!$B$32+AU19,$J19+(AV$1-$J$1)*0.0025),0.95)</f>
        <v>0.95</v>
      </c>
      <c r="AW19" s="217">
        <f>MIN(MAX(SLOPE($B19:AV19,$B$1:AV$1)*'Predicted Intensity'!$B$32+AV19,$J19+(AW$1-$J$1)*0.0025),0.95)</f>
        <v>0.95</v>
      </c>
      <c r="AX19" s="217">
        <f>MIN(MAX(SLOPE($B19:AW19,$B$1:AW$1)*'Predicted Intensity'!$B$32+AW19,$J19+(AX$1-$J$1)*0.0025),0.95)</f>
        <v>0.95</v>
      </c>
    </row>
    <row r="20" spans="1:50" x14ac:dyDescent="0.2">
      <c r="A20" s="216" t="s">
        <v>394</v>
      </c>
      <c r="B20" s="217">
        <f>SUMIFS('Historic Energy Consumption'!$M:$M,'Historic Energy Consumption'!$B:$B,$A20,'Historic Energy Consumption'!$A:$A,B$1)</f>
        <v>0.38320261239594977</v>
      </c>
      <c r="C20" s="217">
        <f>SUMIFS('Historic Energy Consumption'!$M:$M,'Historic Energy Consumption'!$B:$B,$A20,'Historic Energy Consumption'!$A:$A,C$1)</f>
        <v>0.42644926083538021</v>
      </c>
      <c r="D20" s="217">
        <f>SUMIFS('Historic Energy Consumption'!$M:$M,'Historic Energy Consumption'!$B:$B,$A20,'Historic Energy Consumption'!$A:$A,D$1)</f>
        <v>0.45069425019987069</v>
      </c>
      <c r="E20" s="217">
        <f>SUMIFS('Historic Energy Consumption'!$M:$M,'Historic Energy Consumption'!$B:$B,$A20,'Historic Energy Consumption'!$A:$A,E$1)</f>
        <v>0.45335556855407</v>
      </c>
      <c r="F20" s="217">
        <f>SUMIFS('Historic Energy Consumption'!$M:$M,'Historic Energy Consumption'!$B:$B,$A20,'Historic Energy Consumption'!$A:$A,F$1)</f>
        <v>0.47402178280193258</v>
      </c>
      <c r="G20" s="217">
        <f>SUMIFS('Historic Energy Consumption'!$M:$M,'Historic Energy Consumption'!$B:$B,$A20,'Historic Energy Consumption'!$A:$A,G$1)</f>
        <v>0.56491471759167733</v>
      </c>
      <c r="H20" s="217">
        <f>SUMIFS('Historic Energy Consumption'!$M:$M,'Historic Energy Consumption'!$B:$B,$A20,'Historic Energy Consumption'!$A:$A,H$1)</f>
        <v>0.62853386755994201</v>
      </c>
      <c r="I20" s="217">
        <f>SUMIFS('Historic Energy Consumption'!$M:$M,'Historic Energy Consumption'!$B:$B,$A20,'Historic Energy Consumption'!$A:$A,I$1)</f>
        <v>0.67104022733265345</v>
      </c>
      <c r="J20" s="217">
        <f>SUMIFS('Historic Energy Consumption'!$M:$M,'Historic Energy Consumption'!$B:$B,$A20,'Historic Energy Consumption'!$A:$A,J$1)</f>
        <v>0.63459619175571136</v>
      </c>
      <c r="K20" s="217">
        <f>MIN(MAX(SLOPE($B20:J20,$B$1:J$1)*'Predicted Intensity'!$B$32+J20,$J20+(K$1-$J$1)*0.0025),0.95)</f>
        <v>0.65298440509478317</v>
      </c>
      <c r="L20" s="217">
        <f>MIN(MAX(SLOPE($B20:K20,$B$1:K$1)*'Predicted Intensity'!$B$32+K20,$J20+(L$1-$J$1)*0.0025),0.95)</f>
        <v>0.66996386681661069</v>
      </c>
      <c r="M20" s="217">
        <f>MIN(MAX(SLOPE($B20:L20,$B$1:L$1)*'Predicted Intensity'!$B$32+L20,$J20+(M$1-$J$1)*0.0025),0.95)</f>
        <v>0.68578902170808165</v>
      </c>
      <c r="N20" s="217">
        <f>MIN(MAX(SLOPE($B20:M20,$B$1:M$1)*'Predicted Intensity'!$B$32+M20,$J20+(N$1-$J$1)*0.0025),0.95)</f>
        <v>0.70064390044951097</v>
      </c>
      <c r="O20" s="217">
        <f>MIN(MAX(SLOPE($B20:N20,$B$1:N$1)*'Predicted Intensity'!$B$32+N20,$J20+(O$1-$J$1)*0.0025),0.95)</f>
        <v>0.71466748791221013</v>
      </c>
      <c r="P20" s="217">
        <f>MIN(MAX(SLOPE($B20:O20,$B$1:O$1)*'Predicted Intensity'!$B$32+O20,$J20+(P$1-$J$1)*0.0025),0.95)</f>
        <v>0.72796821246452614</v>
      </c>
      <c r="Q20" s="217">
        <f>MIN(MAX(SLOPE($B20:P20,$B$1:P$1)*'Predicted Intensity'!$B$32+P20,$J20+(Q$1-$J$1)*0.0025),0.95)</f>
        <v>0.74063281706818918</v>
      </c>
      <c r="R20" s="217">
        <f>MIN(MAX(SLOPE($B20:Q20,$B$1:Q$1)*'Predicted Intensity'!$B$32+Q20,$J20+(R$1-$J$1)*0.0025),0.95)</f>
        <v>0.75273209944955133</v>
      </c>
      <c r="S20" s="217">
        <f>MIN(MAX(SLOPE($B20:R20,$B$1:R$1)*'Predicted Intensity'!$B$32+R20,$J20+(S$1-$J$1)*0.0025),0.95)</f>
        <v>0.76432479518441909</v>
      </c>
      <c r="T20" s="217">
        <f>MIN(MAX(SLOPE($B20:S20,$B$1:S$1)*'Predicted Intensity'!$B$32+S20,$J20+(T$1-$J$1)*0.0025),0.95)</f>
        <v>0.77546030120477449</v>
      </c>
      <c r="U20" s="217">
        <f>MIN(MAX(SLOPE($B20:T20,$B$1:T$1)*'Predicted Intensity'!$B$32+T20,$J20+(U$1-$J$1)*0.0025),0.95)</f>
        <v>0.78618064375037078</v>
      </c>
      <c r="V20" s="217">
        <f>MIN(MAX(SLOPE($B20:U20,$B$1:U$1)*'Predicted Intensity'!$B$32+U20,$J20+(V$1-$J$1)*0.0025),0.95)</f>
        <v>0.79652193617474554</v>
      </c>
      <c r="W20" s="217">
        <f>MIN(MAX(SLOPE($B20:V20,$B$1:V$1)*'Predicted Intensity'!$B$32+V20,$J20+(W$1-$J$1)*0.0025),0.95)</f>
        <v>0.80651548180533039</v>
      </c>
      <c r="X20" s="217">
        <f>MIN(MAX(SLOPE($B20:W20,$B$1:W$1)*'Predicted Intensity'!$B$32+W20,$J20+(X$1-$J$1)*0.0025),0.95)</f>
        <v>0.81618862344672183</v>
      </c>
      <c r="Y20" s="217">
        <f>MIN(MAX(SLOPE($B20:X20,$B$1:X$1)*'Predicted Intensity'!$B$32+X20,$J20+(Y$1-$J$1)*0.0025),0.95)</f>
        <v>0.82556540802219758</v>
      </c>
      <c r="Z20" s="217">
        <f>MIN(MAX(SLOPE($B20:Y20,$B$1:Y$1)*'Predicted Intensity'!$B$32+Y20,$J20+(Z$1-$J$1)*0.0025),0.95)</f>
        <v>0.8346671137340409</v>
      </c>
      <c r="AA20" s="217">
        <f>MIN(MAX(SLOPE($B20:Z20,$B$1:Z$1)*'Predicted Intensity'!$B$32+Z20,$J20+(AA$1-$J$1)*0.0025),0.95)</f>
        <v>0.84351267325798651</v>
      </c>
      <c r="AB20" s="217">
        <f>MIN(MAX(SLOPE($B20:AA20,$B$1:AA$1)*'Predicted Intensity'!$B$32+AA20,$J20+(AB$1-$J$1)*0.0025),0.95)</f>
        <v>0.85211901714903848</v>
      </c>
      <c r="AC20" s="217">
        <f>MIN(MAX(SLOPE($B20:AB20,$B$1:AB$1)*'Predicted Intensity'!$B$32+AB20,$J20+(AC$1-$J$1)*0.0025),0.95)</f>
        <v>0.86050135520489279</v>
      </c>
      <c r="AD20" s="217">
        <f>MIN(MAX(SLOPE($B20:AC20,$B$1:AC$1)*'Predicted Intensity'!$B$32+AC20,$J20+(AD$1-$J$1)*0.0025),0.95)</f>
        <v>0.86867340901561652</v>
      </c>
      <c r="AE20" s="217">
        <f>MIN(MAX(SLOPE($B20:AD20,$B$1:AD$1)*'Predicted Intensity'!$B$32+AD20,$J20+(AE$1-$J$1)*0.0025),0.95)</f>
        <v>0.87664760569816347</v>
      </c>
      <c r="AF20" s="217">
        <f>MIN(MAX(SLOPE($B20:AE20,$B$1:AE$1)*'Predicted Intensity'!$B$32+AE20,$J20+(AF$1-$J$1)*0.0025),0.95)</f>
        <v>0.88443524046786171</v>
      </c>
      <c r="AG20" s="217">
        <f>MIN(MAX(SLOPE($B20:AF20,$B$1:AF$1)*'Predicted Intensity'!$B$32+AF20,$J20+(AG$1-$J$1)*0.0025),0.95)</f>
        <v>0.89204661396987628</v>
      </c>
      <c r="AH20" s="217">
        <f>MIN(MAX(SLOPE($B20:AG20,$B$1:AG$1)*'Predicted Intensity'!$B$32+AG20,$J20+(AH$1-$J$1)*0.0025),0.95)</f>
        <v>0.89949114900277072</v>
      </c>
      <c r="AI20" s="217">
        <f>MIN(MAX(SLOPE($B20:AH20,$B$1:AH$1)*'Predicted Intensity'!$B$32+AH20,$J20+(AI$1-$J$1)*0.0025),0.95)</f>
        <v>0.90677749029111931</v>
      </c>
      <c r="AJ20" s="217">
        <f>MIN(MAX(SLOPE($B20:AI20,$B$1:AI$1)*'Predicted Intensity'!$B$32+AI20,$J20+(AJ$1-$J$1)*0.0025),0.95)</f>
        <v>0.91391359021942209</v>
      </c>
      <c r="AK20" s="217">
        <f>MIN(MAX(SLOPE($B20:AJ20,$B$1:AJ$1)*'Predicted Intensity'!$B$32+AJ20,$J20+(AK$1-$J$1)*0.0025),0.95)</f>
        <v>0.92090678286519045</v>
      </c>
      <c r="AL20" s="217">
        <f>MIN(MAX(SLOPE($B20:AK20,$B$1:AK$1)*'Predicted Intensity'!$B$32+AK20,$J20+(AL$1-$J$1)*0.0025),0.95)</f>
        <v>0.92776384822196423</v>
      </c>
      <c r="AM20" s="217">
        <f>MIN(MAX(SLOPE($B20:AL20,$B$1:AL$1)*'Predicted Intensity'!$B$32+AL20,$J20+(AM$1-$J$1)*0.0025),0.95)</f>
        <v>0.93449106815201399</v>
      </c>
      <c r="AN20" s="217">
        <f>MIN(MAX(SLOPE($B20:AM20,$B$1:AM$1)*'Predicted Intensity'!$B$32+AM20,$J20+(AN$1-$J$1)*0.0025),0.95)</f>
        <v>0.94109427533073964</v>
      </c>
      <c r="AO20" s="217">
        <f>MIN(MAX(SLOPE($B20:AN20,$B$1:AN$1)*'Predicted Intensity'!$B$32+AN20,$J20+(AO$1-$J$1)*0.0025),0.95)</f>
        <v>0.94757889622337554</v>
      </c>
      <c r="AP20" s="217">
        <f>MIN(MAX(SLOPE($B20:AO20,$B$1:AO$1)*'Predicted Intensity'!$B$32+AO20,$J20+(AP$1-$J$1)*0.0025),0.95)</f>
        <v>0.95</v>
      </c>
      <c r="AQ20" s="217">
        <f>MIN(MAX(SLOPE($B20:AP20,$B$1:AP$1)*'Predicted Intensity'!$B$32+AP20,$J20+(AQ$1-$J$1)*0.0025),0.95)</f>
        <v>0.95</v>
      </c>
      <c r="AR20" s="217">
        <f>MIN(MAX(SLOPE($B20:AQ20,$B$1:AQ$1)*'Predicted Intensity'!$B$32+AQ20,$J20+(AR$1-$J$1)*0.0025),0.95)</f>
        <v>0.95</v>
      </c>
      <c r="AS20" s="217">
        <f>MIN(MAX(SLOPE($B20:AR20,$B$1:AR$1)*'Predicted Intensity'!$B$32+AR20,$J20+(AS$1-$J$1)*0.0025),0.95)</f>
        <v>0.95</v>
      </c>
      <c r="AT20" s="217">
        <f>MIN(MAX(SLOPE($B20:AS20,$B$1:AS$1)*'Predicted Intensity'!$B$32+AS20,$J20+(AT$1-$J$1)*0.0025),0.95)</f>
        <v>0.95</v>
      </c>
      <c r="AU20" s="217">
        <f>MIN(MAX(SLOPE($B20:AT20,$B$1:AT$1)*'Predicted Intensity'!$B$32+AT20,$J20+(AU$1-$J$1)*0.0025),0.95)</f>
        <v>0.95</v>
      </c>
      <c r="AV20" s="217">
        <f>MIN(MAX(SLOPE($B20:AU20,$B$1:AU$1)*'Predicted Intensity'!$B$32+AU20,$J20+(AV$1-$J$1)*0.0025),0.95)</f>
        <v>0.95</v>
      </c>
      <c r="AW20" s="217">
        <f>MIN(MAX(SLOPE($B20:AV20,$B$1:AV$1)*'Predicted Intensity'!$B$32+AV20,$J20+(AW$1-$J$1)*0.0025),0.95)</f>
        <v>0.95</v>
      </c>
      <c r="AX20" s="217">
        <f>MIN(MAX(SLOPE($B20:AW20,$B$1:AW$1)*'Predicted Intensity'!$B$32+AW20,$J20+(AX$1-$J$1)*0.0025),0.95)</f>
        <v>0.95</v>
      </c>
    </row>
    <row r="21" spans="1:50" x14ac:dyDescent="0.2">
      <c r="A21" s="216" t="s">
        <v>387</v>
      </c>
      <c r="B21" s="217">
        <f>SUMIFS('Historic Energy Consumption'!$M:$M,'Historic Energy Consumption'!$B:$B,$A21,'Historic Energy Consumption'!$A:$A,B$1)</f>
        <v>0.57371246586131508</v>
      </c>
      <c r="C21" s="217">
        <f>SUMIFS('Historic Energy Consumption'!$M:$M,'Historic Energy Consumption'!$B:$B,$A21,'Historic Energy Consumption'!$A:$A,C$1)</f>
        <v>0.58007873158672352</v>
      </c>
      <c r="D21" s="217">
        <f>SUMIFS('Historic Energy Consumption'!$M:$M,'Historic Energy Consumption'!$B:$B,$A21,'Historic Energy Consumption'!$A:$A,D$1)</f>
        <v>0.65178947536939713</v>
      </c>
      <c r="E21" s="217">
        <f>SUMIFS('Historic Energy Consumption'!$M:$M,'Historic Energy Consumption'!$B:$B,$A21,'Historic Energy Consumption'!$A:$A,E$1)</f>
        <v>0.64595006465051252</v>
      </c>
      <c r="F21" s="217">
        <f>SUMIFS('Historic Energy Consumption'!$M:$M,'Historic Energy Consumption'!$B:$B,$A21,'Historic Energy Consumption'!$A:$A,F$1)</f>
        <v>0.66524894012002334</v>
      </c>
      <c r="G21" s="217">
        <f>SUMIFS('Historic Energy Consumption'!$M:$M,'Historic Energy Consumption'!$B:$B,$A21,'Historic Energy Consumption'!$A:$A,G$1)</f>
        <v>0.67614932561936048</v>
      </c>
      <c r="H21" s="217">
        <f>SUMIFS('Historic Energy Consumption'!$M:$M,'Historic Energy Consumption'!$B:$B,$A21,'Historic Energy Consumption'!$A:$A,H$1)</f>
        <v>0.66330323071230024</v>
      </c>
      <c r="I21" s="217">
        <f>SUMIFS('Historic Energy Consumption'!$M:$M,'Historic Energy Consumption'!$B:$B,$A21,'Historic Energy Consumption'!$A:$A,I$1)</f>
        <v>0.66645983786156715</v>
      </c>
      <c r="J21" s="217">
        <f>SUMIFS('Historic Energy Consumption'!$M:$M,'Historic Energy Consumption'!$B:$B,$A21,'Historic Energy Consumption'!$A:$A,J$1)</f>
        <v>0.68916067084954158</v>
      </c>
      <c r="K21" s="217">
        <f>MIN(MAX(SLOPE($B21:J21,$B$1:J$1)*'Predicted Intensity'!$B$32+J21,$J21+(K$1-$J$1)*0.0025),0.95)</f>
        <v>0.69561202843647563</v>
      </c>
      <c r="L21" s="217">
        <f>MIN(MAX(SLOPE($B21:K21,$B$1:K$1)*'Predicted Intensity'!$B$32+K21,$J21+(L$1-$J$1)*0.0025),0.95)</f>
        <v>0.70166348702484449</v>
      </c>
      <c r="M21" s="217">
        <f>MIN(MAX(SLOPE($B21:L21,$B$1:L$1)*'Predicted Intensity'!$B$32+L21,$J21+(M$1-$J$1)*0.0025),0.95)</f>
        <v>0.70735928573698759</v>
      </c>
      <c r="N21" s="217">
        <f>MIN(MAX(SLOPE($B21:M21,$B$1:M$1)*'Predicted Intensity'!$B$32+M21,$J21+(N$1-$J$1)*0.0025),0.95)</f>
        <v>0.71274036146838227</v>
      </c>
      <c r="O21" s="217">
        <f>MIN(MAX(SLOPE($B21:N21,$B$1:N$1)*'Predicted Intensity'!$B$32+N21,$J21+(O$1-$J$1)*0.0025),0.95)</f>
        <v>0.71784252096309287</v>
      </c>
      <c r="P21" s="217">
        <f>MIN(MAX(SLOPE($B21:O21,$B$1:O$1)*'Predicted Intensity'!$B$32+O21,$J21+(P$1-$J$1)*0.0025),0.95)</f>
        <v>0.72269647368767753</v>
      </c>
      <c r="Q21" s="217">
        <f>MIN(MAX(SLOPE($B21:P21,$B$1:P$1)*'Predicted Intensity'!$B$32+P21,$J21+(Q$1-$J$1)*0.0025),0.95)</f>
        <v>0.72732841760262312</v>
      </c>
      <c r="R21" s="217">
        <f>MIN(MAX(SLOPE($B21:Q21,$B$1:Q$1)*'Predicted Intensity'!$B$32+Q21,$J21+(R$1-$J$1)*0.0025),0.95)</f>
        <v>0.73176072388852764</v>
      </c>
      <c r="S21" s="217">
        <f>MIN(MAX(SLOPE($B21:R21,$B$1:R$1)*'Predicted Intensity'!$B$32+R21,$J21+(S$1-$J$1)*0.0025),0.95)</f>
        <v>0.73601256997522846</v>
      </c>
      <c r="T21" s="217">
        <f>MIN(MAX(SLOPE($B21:S21,$B$1:S$1)*'Predicted Intensity'!$B$32+S21,$J21+(T$1-$J$1)*0.0025),0.95)</f>
        <v>0.74010048043014864</v>
      </c>
      <c r="U21" s="217">
        <f>MIN(MAX(SLOPE($B21:T21,$B$1:T$1)*'Predicted Intensity'!$B$32+T21,$J21+(U$1-$J$1)*0.0025),0.95)</f>
        <v>0.74403877450820277</v>
      </c>
      <c r="V21" s="217">
        <f>MIN(MAX(SLOPE($B21:U21,$B$1:U$1)*'Predicted Intensity'!$B$32+U21,$J21+(V$1-$J$1)*0.0025),0.95)</f>
        <v>0.74783993169683982</v>
      </c>
      <c r="W21" s="217">
        <f>MIN(MAX(SLOPE($B21:V21,$B$1:V$1)*'Predicted Intensity'!$B$32+V21,$J21+(W$1-$J$1)*0.0025),0.95)</f>
        <v>0.75151488912844966</v>
      </c>
      <c r="X21" s="217">
        <f>MIN(MAX(SLOPE($B21:W21,$B$1:W$1)*'Predicted Intensity'!$B$32+W21,$J21+(X$1-$J$1)*0.0025),0.95)</f>
        <v>0.75507328375380434</v>
      </c>
      <c r="Y21" s="217">
        <f>MIN(MAX(SLOPE($B21:X21,$B$1:X$1)*'Predicted Intensity'!$B$32+X21,$J21+(Y$1-$J$1)*0.0025),0.95)</f>
        <v>0.75852365018621826</v>
      </c>
      <c r="Z21" s="217">
        <f>MIN(MAX(SLOPE($B21:Y21,$B$1:Y$1)*'Predicted Intensity'!$B$32+Y21,$J21+(Z$1-$J$1)*0.0025),0.95)</f>
        <v>0.76187358307790576</v>
      </c>
      <c r="AA21" s="217">
        <f>MIN(MAX(SLOPE($B21:Z21,$B$1:Z$1)*'Predicted Intensity'!$B$32+Z21,$J21+(AA$1-$J$1)*0.0025),0.95)</f>
        <v>0.7651298710922354</v>
      </c>
      <c r="AB21" s="217">
        <f>MIN(MAX(SLOPE($B21:AA21,$B$1:AA$1)*'Predicted Intensity'!$B$32+AA21,$J21+(AB$1-$J$1)*0.0025),0.95)</f>
        <v>0.76829860805764116</v>
      </c>
      <c r="AC21" s="217">
        <f>MIN(MAX(SLOPE($B21:AB21,$B$1:AB$1)*'Predicted Intensity'!$B$32+AB21,$J21+(AC$1-$J$1)*0.0025),0.95)</f>
        <v>0.77138528571054621</v>
      </c>
      <c r="AD21" s="217">
        <f>MIN(MAX(SLOPE($B21:AC21,$B$1:AC$1)*'Predicted Intensity'!$B$32+AC21,$J21+(AD$1-$J$1)*0.0025),0.95)</f>
        <v>0.77439487150866781</v>
      </c>
      <c r="AE21" s="217">
        <f>MIN(MAX(SLOPE($B21:AD21,$B$1:AD$1)*'Predicted Intensity'!$B$32+AD21,$J21+(AE$1-$J$1)*0.0025),0.95)</f>
        <v>0.77733187427293615</v>
      </c>
      <c r="AF21" s="217">
        <f>MIN(MAX(SLOPE($B21:AE21,$B$1:AE$1)*'Predicted Intensity'!$B$32+AE21,$J21+(AF$1-$J$1)*0.0025),0.95)</f>
        <v>0.78020039985238099</v>
      </c>
      <c r="AG21" s="217">
        <f>MIN(MAX(SLOPE($B21:AF21,$B$1:AF$1)*'Predicted Intensity'!$B$32+AF21,$J21+(AG$1-$J$1)*0.0025),0.95)</f>
        <v>0.78300419856608483</v>
      </c>
      <c r="AH21" s="217">
        <f>MIN(MAX(SLOPE($B21:AG21,$B$1:AG$1)*'Predicted Intensity'!$B$32+AG21,$J21+(AH$1-$J$1)*0.0025),0.95)</f>
        <v>0.78574670583155404</v>
      </c>
      <c r="AI21" s="217">
        <f>MIN(MAX(SLOPE($B21:AH21,$B$1:AH$1)*'Predicted Intensity'!$B$32+AH21,$J21+(AI$1-$J$1)*0.0025),0.95)</f>
        <v>0.78843107711783023</v>
      </c>
      <c r="AJ21" s="217">
        <f>MIN(MAX(SLOPE($B21:AI21,$B$1:AI$1)*'Predicted Intensity'!$B$32+AI21,$J21+(AJ$1-$J$1)*0.0025),0.95)</f>
        <v>0.7910602181476204</v>
      </c>
      <c r="AK21" s="217">
        <f>MIN(MAX(SLOPE($B21:AJ21,$B$1:AJ$1)*'Predicted Intensity'!$B$32+AJ21,$J21+(AK$1-$J$1)*0.0025),0.95)</f>
        <v>0.79363681110285611</v>
      </c>
      <c r="AL21" s="217">
        <f>MIN(MAX(SLOPE($B21:AK21,$B$1:AK$1)*'Predicted Intensity'!$B$32+AK21,$J21+(AL$1-$J$1)*0.0025),0.95)</f>
        <v>0.79616333745259948</v>
      </c>
      <c r="AM21" s="217">
        <f>MIN(MAX(SLOPE($B21:AL21,$B$1:AL$1)*'Predicted Intensity'!$B$32+AL21,$J21+(AM$1-$J$1)*0.0025),0.95)</f>
        <v>0.79864209791359109</v>
      </c>
      <c r="AN21" s="217">
        <f>MIN(MAX(SLOPE($B21:AM21,$B$1:AM$1)*'Predicted Intensity'!$B$32+AM21,$J21+(AN$1-$J$1)*0.0025),0.95)</f>
        <v>0.80107522996620861</v>
      </c>
      <c r="AO21" s="217">
        <f>MIN(MAX(SLOPE($B21:AN21,$B$1:AN$1)*'Predicted Intensity'!$B$32+AN21,$J21+(AO$1-$J$1)*0.0025),0.95)</f>
        <v>0.80346472327772867</v>
      </c>
      <c r="AP21" s="217">
        <f>MIN(MAX(SLOPE($B21:AO21,$B$1:AO$1)*'Predicted Intensity'!$B$32+AO21,$J21+(AP$1-$J$1)*0.0025),0.95)</f>
        <v>0.80581243332710384</v>
      </c>
      <c r="AQ21" s="217">
        <f>MIN(MAX(SLOPE($B21:AP21,$B$1:AP$1)*'Predicted Intensity'!$B$32+AP21,$J21+(AQ$1-$J$1)*0.0025),0.95)</f>
        <v>0.80812009347831015</v>
      </c>
      <c r="AR21" s="217">
        <f>MIN(MAX(SLOPE($B21:AQ21,$B$1:AQ$1)*'Predicted Intensity'!$B$32+AQ21,$J21+(AR$1-$J$1)*0.0025),0.95)</f>
        <v>0.8103893257105812</v>
      </c>
      <c r="AS21" s="217">
        <f>MIN(MAX(SLOPE($B21:AR21,$B$1:AR$1)*'Predicted Intensity'!$B$32+AR21,$J21+(AS$1-$J$1)*0.0025),0.95)</f>
        <v>0.8126216501818847</v>
      </c>
      <c r="AT21" s="217">
        <f>MIN(MAX(SLOPE($B21:AS21,$B$1:AS$1)*'Predicted Intensity'!$B$32+AS21,$J21+(AT$1-$J$1)*0.0025),0.95)</f>
        <v>0.81481849377551141</v>
      </c>
      <c r="AU21" s="217">
        <f>MIN(MAX(SLOPE($B21:AT21,$B$1:AT$1)*'Predicted Intensity'!$B$32+AT21,$J21+(AU$1-$J$1)*0.0025),0.95)</f>
        <v>0.81698119775760902</v>
      </c>
      <c r="AV21" s="217">
        <f>MIN(MAX(SLOPE($B21:AU21,$B$1:AU$1)*'Predicted Intensity'!$B$32+AU21,$J21+(AV$1-$J$1)*0.0025),0.95)</f>
        <v>0.81911102465508157</v>
      </c>
      <c r="AW21" s="217">
        <f>MIN(MAX(SLOPE($B21:AV21,$B$1:AV$1)*'Predicted Intensity'!$B$32+AV21,$J21+(AW$1-$J$1)*0.0025),0.95)</f>
        <v>0.82120916444783343</v>
      </c>
      <c r="AX21" s="217">
        <f>MIN(MAX(SLOPE($B21:AW21,$B$1:AW$1)*'Predicted Intensity'!$B$32+AW21,$J21+(AX$1-$J$1)*0.0025),0.95)</f>
        <v>0.82327674015633778</v>
      </c>
    </row>
    <row r="22" spans="1:50" x14ac:dyDescent="0.2">
      <c r="A22" s="216" t="s">
        <v>376</v>
      </c>
      <c r="B22" s="217">
        <f>SUMIFS('Historic Energy Consumption'!$M:$M,'Historic Energy Consumption'!$B:$B,$A22,'Historic Energy Consumption'!$A:$A,B$1)</f>
        <v>0.44104919940066145</v>
      </c>
      <c r="C22" s="217">
        <f>SUMIFS('Historic Energy Consumption'!$M:$M,'Historic Energy Consumption'!$B:$B,$A22,'Historic Energy Consumption'!$A:$A,C$1)</f>
        <v>0.44648890247192319</v>
      </c>
      <c r="D22" s="217">
        <f>SUMIFS('Historic Energy Consumption'!$M:$M,'Historic Energy Consumption'!$B:$B,$A22,'Historic Energy Consumption'!$A:$A,D$1)</f>
        <v>0.46114459369474148</v>
      </c>
      <c r="E22" s="217">
        <f>SUMIFS('Historic Energy Consumption'!$M:$M,'Historic Energy Consumption'!$B:$B,$A22,'Historic Energy Consumption'!$A:$A,E$1)</f>
        <v>0.45420762806469372</v>
      </c>
      <c r="F22" s="217">
        <f>SUMIFS('Historic Energy Consumption'!$M:$M,'Historic Energy Consumption'!$B:$B,$A22,'Historic Energy Consumption'!$A:$A,F$1)</f>
        <v>0.48316213762868199</v>
      </c>
      <c r="G22" s="217">
        <f>SUMIFS('Historic Energy Consumption'!$M:$M,'Historic Energy Consumption'!$B:$B,$A22,'Historic Energy Consumption'!$A:$A,G$1)</f>
        <v>0.55152606735539178</v>
      </c>
      <c r="H22" s="217">
        <f>SUMIFS('Historic Energy Consumption'!$M:$M,'Historic Energy Consumption'!$B:$B,$A22,'Historic Energy Consumption'!$A:$A,H$1)</f>
        <v>0.5669956758688538</v>
      </c>
      <c r="I22" s="217">
        <f>SUMIFS('Historic Energy Consumption'!$M:$M,'Historic Energy Consumption'!$B:$B,$A22,'Historic Energy Consumption'!$A:$A,I$1)</f>
        <v>0.58337279546662346</v>
      </c>
      <c r="J22" s="217">
        <f>SUMIFS('Historic Energy Consumption'!$M:$M,'Historic Energy Consumption'!$B:$B,$A22,'Historic Energy Consumption'!$A:$A,J$1)</f>
        <v>0.581315613188643</v>
      </c>
      <c r="K22" s="217">
        <f>MIN(MAX(SLOPE($B22:J22,$B$1:J$1)*'Predicted Intensity'!$B$32+J22,$J22+(K$1-$J$1)*0.0025),0.95)</f>
        <v>0.59198842933676754</v>
      </c>
      <c r="L22" s="217">
        <f>MIN(MAX(SLOPE($B22:K22,$B$1:K$1)*'Predicted Intensity'!$B$32+K22,$J22+(L$1-$J$1)*0.0025),0.95)</f>
        <v>0.60204936608355719</v>
      </c>
      <c r="M22" s="217">
        <f>MIN(MAX(SLOPE($B22:L22,$B$1:L$1)*'Predicted Intensity'!$B$32+L22,$J22+(M$1-$J$1)*0.0025),0.95)</f>
        <v>0.61154789277628263</v>
      </c>
      <c r="N22" s="217">
        <f>MIN(MAX(SLOPE($B22:M22,$B$1:M$1)*'Predicted Intensity'!$B$32+M22,$J22+(N$1-$J$1)*0.0025),0.95)</f>
        <v>0.62053928815526471</v>
      </c>
      <c r="O22" s="217">
        <f>MIN(MAX(SLOPE($B22:N22,$B$1:N$1)*'Predicted Intensity'!$B$32+N22,$J22+(O$1-$J$1)*0.0025),0.95)</f>
        <v>0.62907596578342972</v>
      </c>
      <c r="P22" s="217">
        <f>MIN(MAX(SLOPE($B22:O22,$B$1:O$1)*'Predicted Intensity'!$B$32+O22,$J22+(P$1-$J$1)*0.0025),0.95)</f>
        <v>0.63720486828782164</v>
      </c>
      <c r="Q22" s="217">
        <f>MIN(MAX(SLOPE($B22:P22,$B$1:P$1)*'Predicted Intensity'!$B$32+P22,$J22+(Q$1-$J$1)*0.0025),0.95)</f>
        <v>0.64496710568045612</v>
      </c>
      <c r="R22" s="217">
        <f>MIN(MAX(SLOPE($B22:Q22,$B$1:Q$1)*'Predicted Intensity'!$B$32+Q22,$J22+(R$1-$J$1)*0.0025),0.95)</f>
        <v>0.6523983880638341</v>
      </c>
      <c r="S22" s="217">
        <f>MIN(MAX(SLOPE($B22:R22,$B$1:R$1)*'Predicted Intensity'!$B$32+R22,$J22+(S$1-$J$1)*0.0025),0.95)</f>
        <v>0.65952968875082651</v>
      </c>
      <c r="T22" s="217">
        <f>MIN(MAX(SLOPE($B22:S22,$B$1:S$1)*'Predicted Intensity'!$B$32+S22,$J22+(T$1-$J$1)*0.0025),0.95)</f>
        <v>0.66638792069748698</v>
      </c>
      <c r="U22" s="217">
        <f>MIN(MAX(SLOPE($B22:T22,$B$1:T$1)*'Predicted Intensity'!$B$32+T22,$J22+(U$1-$J$1)*0.0025),0.95)</f>
        <v>0.6729965489778047</v>
      </c>
      <c r="V22" s="217">
        <f>MIN(MAX(SLOPE($B22:U22,$B$1:U$1)*'Predicted Intensity'!$B$32+U22,$J22+(V$1-$J$1)*0.0025),0.95)</f>
        <v>0.67937611867064185</v>
      </c>
      <c r="W22" s="217">
        <f>MIN(MAX(SLOPE($B22:V22,$B$1:V$1)*'Predicted Intensity'!$B$32+V22,$J22+(W$1-$J$1)*0.0025),0.95)</f>
        <v>0.68554469973578014</v>
      </c>
      <c r="X22" s="217">
        <f>MIN(MAX(SLOPE($B22:W22,$B$1:W$1)*'Predicted Intensity'!$B$32+W22,$J22+(X$1-$J$1)*0.0025),0.95)</f>
        <v>0.69151825822834723</v>
      </c>
      <c r="Y22" s="217">
        <f>MIN(MAX(SLOPE($B22:X22,$B$1:X$1)*'Predicted Intensity'!$B$32+X22,$J22+(Y$1-$J$1)*0.0025),0.95)</f>
        <v>0.69731096498910716</v>
      </c>
      <c r="Z22" s="217">
        <f>MIN(MAX(SLOPE($B22:Y22,$B$1:Y$1)*'Predicted Intensity'!$B$32+Y22,$J22+(Z$1-$J$1)*0.0025),0.95)</f>
        <v>0.70293545238257182</v>
      </c>
      <c r="AA22" s="217">
        <f>MIN(MAX(SLOPE($B22:Z22,$B$1:Z$1)*'Predicted Intensity'!$B$32+Z22,$J22+(AA$1-$J$1)*0.0025),0.95)</f>
        <v>0.70840302829598745</v>
      </c>
      <c r="AB22" s="217">
        <f>MIN(MAX(SLOPE($B22:AA22,$B$1:AA$1)*'Predicted Intensity'!$B$32+AA22,$J22+(AB$1-$J$1)*0.0025),0.95)</f>
        <v>0.71372385511434999</v>
      </c>
      <c r="AC22" s="217">
        <f>MIN(MAX(SLOPE($B22:AB22,$B$1:AB$1)*'Predicted Intensity'!$B$32+AB22,$J22+(AC$1-$J$1)*0.0025),0.95)</f>
        <v>0.71890710000481972</v>
      </c>
      <c r="AD22" s="217">
        <f>MIN(MAX(SLOPE($B22:AC22,$B$1:AC$1)*'Predicted Intensity'!$B$32+AC22,$J22+(AD$1-$J$1)*0.0025),0.95)</f>
        <v>0.72396106165908047</v>
      </c>
      <c r="AE22" s="217">
        <f>MIN(MAX(SLOPE($B22:AD22,$B$1:AD$1)*'Predicted Intensity'!$B$32+AD22,$J22+(AE$1-$J$1)*0.0025),0.95)</f>
        <v>0.72889327766186818</v>
      </c>
      <c r="AF22" s="217">
        <f>MIN(MAX(SLOPE($B22:AE22,$B$1:AE$1)*'Predicted Intensity'!$B$32+AE22,$J22+(AF$1-$J$1)*0.0025),0.95)</f>
        <v>0.73371061585764308</v>
      </c>
      <c r="AG22" s="217">
        <f>MIN(MAX(SLOPE($B22:AF22,$B$1:AF$1)*'Predicted Intensity'!$B$32+AF22,$J22+(AG$1-$J$1)*0.0025),0.95)</f>
        <v>0.73841935244668233</v>
      </c>
      <c r="AH22" s="217">
        <f>MIN(MAX(SLOPE($B22:AG22,$B$1:AG$1)*'Predicted Intensity'!$B$32+AG22,$J22+(AH$1-$J$1)*0.0025),0.95)</f>
        <v>0.74302523902849893</v>
      </c>
      <c r="AI22" s="217">
        <f>MIN(MAX(SLOPE($B22:AH22,$B$1:AH$1)*'Predicted Intensity'!$B$32+AH22,$J22+(AI$1-$J$1)*0.0025),0.95)</f>
        <v>0.74753356039956453</v>
      </c>
      <c r="AJ22" s="217">
        <f>MIN(MAX(SLOPE($B22:AI22,$B$1:AI$1)*'Predicted Intensity'!$B$32+AI22,$J22+(AJ$1-$J$1)*0.0025),0.95)</f>
        <v>0.75194918458308557</v>
      </c>
      <c r="AK22" s="217">
        <f>MIN(MAX(SLOPE($B22:AJ22,$B$1:AJ$1)*'Predicted Intensity'!$B$32+AJ22,$J22+(AK$1-$J$1)*0.0025),0.95)</f>
        <v>0.75627660630422744</v>
      </c>
      <c r="AL22" s="217">
        <f>MIN(MAX(SLOPE($B22:AK22,$B$1:AK$1)*'Predicted Intensity'!$B$32+AK22,$J22+(AL$1-$J$1)*0.0025),0.95)</f>
        <v>0.76051998491129069</v>
      </c>
      <c r="AM22" s="217">
        <f>MIN(MAX(SLOPE($B22:AL22,$B$1:AL$1)*'Predicted Intensity'!$B$32+AL22,$J22+(AM$1-$J$1)*0.0025),0.95)</f>
        <v>0.7646831775712879</v>
      </c>
      <c r="AN22" s="217">
        <f>MIN(MAX(SLOPE($B22:AM22,$B$1:AM$1)*'Predicted Intensity'!$B$32+AM22,$J22+(AN$1-$J$1)*0.0025),0.95)</f>
        <v>0.76876976842879985</v>
      </c>
      <c r="AO22" s="217">
        <f>MIN(MAX(SLOPE($B22:AN22,$B$1:AN$1)*'Predicted Intensity'!$B$32+AN22,$J22+(AO$1-$J$1)*0.0025),0.95)</f>
        <v>0.77278309430330994</v>
      </c>
      <c r="AP22" s="217">
        <f>MIN(MAX(SLOPE($B22:AO22,$B$1:AO$1)*'Predicted Intensity'!$B$32+AO22,$J22+(AP$1-$J$1)*0.0025),0.95)</f>
        <v>0.77672626740725648</v>
      </c>
      <c r="AQ22" s="217">
        <f>MIN(MAX(SLOPE($B22:AP22,$B$1:AP$1)*'Predicted Intensity'!$B$32+AP22,$J22+(AQ$1-$J$1)*0.0025),0.95)</f>
        <v>0.78060219549071119</v>
      </c>
      <c r="AR22" s="217">
        <f>MIN(MAX(SLOPE($B22:AQ22,$B$1:AQ$1)*'Predicted Intensity'!$B$32+AQ22,$J22+(AR$1-$J$1)*0.0025),0.95)</f>
        <v>0.78441359975566227</v>
      </c>
      <c r="AS22" s="217">
        <f>MIN(MAX(SLOPE($B22:AR22,$B$1:AR$1)*'Predicted Intensity'!$B$32+AR22,$J22+(AS$1-$J$1)*0.0025),0.95)</f>
        <v>0.78816303083079253</v>
      </c>
      <c r="AT22" s="217">
        <f>MIN(MAX(SLOPE($B22:AS22,$B$1:AS$1)*'Predicted Intensity'!$B$32+AS22,$J22+(AT$1-$J$1)*0.0025),0.95)</f>
        <v>0.79185288305435875</v>
      </c>
      <c r="AU22" s="217">
        <f>MIN(MAX(SLOPE($B22:AT22,$B$1:AT$1)*'Predicted Intensity'!$B$32+AT22,$J22+(AU$1-$J$1)*0.0025),0.95)</f>
        <v>0.79548540727667127</v>
      </c>
      <c r="AV22" s="217">
        <f>MIN(MAX(SLOPE($B22:AU22,$B$1:AU$1)*'Predicted Intensity'!$B$32+AU22,$J22+(AV$1-$J$1)*0.0025),0.95)</f>
        <v>0.799062722363443</v>
      </c>
      <c r="AW22" s="217">
        <f>MIN(MAX(SLOPE($B22:AV22,$B$1:AV$1)*'Predicted Intensity'!$B$32+AV22,$J22+(AW$1-$J$1)*0.0025),0.95)</f>
        <v>0.80258682555587479</v>
      </c>
      <c r="AX22" s="217">
        <f>MIN(MAX(SLOPE($B22:AW22,$B$1:AW$1)*'Predicted Intensity'!$B$32+AW22,$J22+(AX$1-$J$1)*0.0025),0.95)</f>
        <v>0.80605960182192005</v>
      </c>
    </row>
    <row r="23" spans="1:50" x14ac:dyDescent="0.2">
      <c r="A23" s="216" t="s">
        <v>380</v>
      </c>
      <c r="B23" s="217">
        <f>SUMIFS('Historic Energy Consumption'!$M:$M,'Historic Energy Consumption'!$B:$B,$A23,'Historic Energy Consumption'!$A:$A,B$1)</f>
        <v>0.2438407531687235</v>
      </c>
      <c r="C23" s="217">
        <f>SUMIFS('Historic Energy Consumption'!$M:$M,'Historic Energy Consumption'!$B:$B,$A23,'Historic Energy Consumption'!$A:$A,C$1)</f>
        <v>0.25684166070353148</v>
      </c>
      <c r="D23" s="217">
        <f>SUMIFS('Historic Energy Consumption'!$M:$M,'Historic Energy Consumption'!$B:$B,$A23,'Historic Energy Consumption'!$A:$A,D$1)</f>
        <v>0.28603942796359993</v>
      </c>
      <c r="E23" s="217">
        <f>SUMIFS('Historic Energy Consumption'!$M:$M,'Historic Energy Consumption'!$B:$B,$A23,'Historic Energy Consumption'!$A:$A,E$1)</f>
        <v>0.29556248325765827</v>
      </c>
      <c r="F23" s="217">
        <f>SUMIFS('Historic Energy Consumption'!$M:$M,'Historic Energy Consumption'!$B:$B,$A23,'Historic Energy Consumption'!$A:$A,F$1)</f>
        <v>0.31852743706953535</v>
      </c>
      <c r="G23" s="217">
        <f>SUMIFS('Historic Energy Consumption'!$M:$M,'Historic Energy Consumption'!$B:$B,$A23,'Historic Energy Consumption'!$A:$A,G$1)</f>
        <v>0.32110703071569824</v>
      </c>
      <c r="H23" s="217">
        <f>SUMIFS('Historic Energy Consumption'!$M:$M,'Historic Energy Consumption'!$B:$B,$A23,'Historic Energy Consumption'!$A:$A,H$1)</f>
        <v>0.3429795950561636</v>
      </c>
      <c r="I23" s="217">
        <f>SUMIFS('Historic Energy Consumption'!$M:$M,'Historic Energy Consumption'!$B:$B,$A23,'Historic Energy Consumption'!$A:$A,I$1)</f>
        <v>0.37798175203474865</v>
      </c>
      <c r="J23" s="217">
        <f>SUMIFS('Historic Energy Consumption'!$M:$M,'Historic Energy Consumption'!$B:$B,$A23,'Historic Energy Consumption'!$A:$A,J$1)</f>
        <v>0.40126018684578751</v>
      </c>
      <c r="K23" s="217">
        <f>MIN(MAX(SLOPE($B23:J23,$B$1:J$1)*'Predicted Intensity'!$B$32+J23,$J23+(K$1-$J$1)*0.0025),0.95)</f>
        <v>0.41069787759866316</v>
      </c>
      <c r="L23" s="217">
        <f>MIN(MAX(SLOPE($B23:K23,$B$1:K$1)*'Predicted Intensity'!$B$32+K23,$J23+(L$1-$J$1)*0.0025),0.95)</f>
        <v>0.42014389684794401</v>
      </c>
      <c r="M23" s="217">
        <f>MIN(MAX(SLOPE($B23:L23,$B$1:L$1)*'Predicted Intensity'!$B$32+L23,$J23+(M$1-$J$1)*0.0025),0.95)</f>
        <v>0.42937977665778038</v>
      </c>
      <c r="N23" s="217">
        <f>MIN(MAX(SLOPE($B23:M23,$B$1:M$1)*'Predicted Intensity'!$B$32+M23,$J23+(N$1-$J$1)*0.0025),0.95)</f>
        <v>0.43831680910236348</v>
      </c>
      <c r="O23" s="217">
        <f>MIN(MAX(SLOPE($B23:N23,$B$1:N$1)*'Predicted Intensity'!$B$32+N23,$J23+(O$1-$J$1)*0.0025),0.95)</f>
        <v>0.4469259057913883</v>
      </c>
      <c r="P23" s="217">
        <f>MIN(MAX(SLOPE($B23:O23,$B$1:O$1)*'Predicted Intensity'!$B$32+O23,$J23+(P$1-$J$1)*0.0025),0.95)</f>
        <v>0.45520588433850467</v>
      </c>
      <c r="Q23" s="217">
        <f>MIN(MAX(SLOPE($B23:P23,$B$1:P$1)*'Predicted Intensity'!$B$32+P23,$J23+(Q$1-$J$1)*0.0025),0.95)</f>
        <v>0.46316843636154165</v>
      </c>
      <c r="R23" s="217">
        <f>MIN(MAX(SLOPE($B23:Q23,$B$1:Q$1)*'Predicted Intensity'!$B$32+Q23,$J23+(R$1-$J$1)*0.0025),0.95)</f>
        <v>0.47083077043071253</v>
      </c>
      <c r="S23" s="217">
        <f>MIN(MAX(SLOPE($B23:R23,$B$1:R$1)*'Predicted Intensity'!$B$32+R23,$J23+(S$1-$J$1)*0.0025),0.95)</f>
        <v>0.47821195164851288</v>
      </c>
      <c r="T23" s="217">
        <f>MIN(MAX(SLOPE($B23:S23,$B$1:S$1)*'Predicted Intensity'!$B$32+S23,$J23+(T$1-$J$1)*0.0025),0.95)</f>
        <v>0.48533108541607251</v>
      </c>
      <c r="U23" s="217">
        <f>MIN(MAX(SLOPE($B23:T23,$B$1:T$1)*'Predicted Intensity'!$B$32+T23,$J23+(U$1-$J$1)*0.0025),0.95)</f>
        <v>0.49220644468950542</v>
      </c>
      <c r="V23" s="217">
        <f>MIN(MAX(SLOPE($B23:U23,$B$1:U$1)*'Predicted Intensity'!$B$32+U23,$J23+(V$1-$J$1)*0.0025),0.95)</f>
        <v>0.49885508712240717</v>
      </c>
      <c r="W23" s="217">
        <f>MIN(MAX(SLOPE($B23:V23,$B$1:V$1)*'Predicted Intensity'!$B$32+V23,$J23+(W$1-$J$1)*0.0025),0.95)</f>
        <v>0.50529272720301377</v>
      </c>
      <c r="X23" s="217">
        <f>MIN(MAX(SLOPE($B23:W23,$B$1:W$1)*'Predicted Intensity'!$B$32+W23,$J23+(X$1-$J$1)*0.0025),0.95)</f>
        <v>0.51153373919248601</v>
      </c>
      <c r="Y23" s="217">
        <f>MIN(MAX(SLOPE($B23:X23,$B$1:X$1)*'Predicted Intensity'!$B$32+X23,$J23+(Y$1-$J$1)*0.0025),0.95)</f>
        <v>0.51759122430832638</v>
      </c>
      <c r="Z23" s="217">
        <f>MIN(MAX(SLOPE($B23:Y23,$B$1:Y$1)*'Predicted Intensity'!$B$32+Y23,$J23+(Z$1-$J$1)*0.0025),0.95)</f>
        <v>0.52347710630589095</v>
      </c>
      <c r="AA23" s="217">
        <f>MIN(MAX(SLOPE($B23:Z23,$B$1:Z$1)*'Predicted Intensity'!$B$32+Z23,$J23+(AA$1-$J$1)*0.0025),0.95)</f>
        <v>0.5292022362667782</v>
      </c>
      <c r="AB23" s="217">
        <f>MIN(MAX(SLOPE($B23:AA23,$B$1:AA$1)*'Predicted Intensity'!$B$32+AA23,$J23+(AB$1-$J$1)*0.0025),0.95)</f>
        <v>0.53477649654941961</v>
      </c>
      <c r="AC23" s="217">
        <f>MIN(MAX(SLOPE($B23:AB23,$B$1:AB$1)*'Predicted Intensity'!$B$32+AB23,$J23+(AC$1-$J$1)*0.0025),0.95)</f>
        <v>0.54020889891169677</v>
      </c>
      <c r="AD23" s="217">
        <f>MIN(MAX(SLOPE($B23:AC23,$B$1:AC$1)*'Predicted Intensity'!$B$32+AC23,$J23+(AD$1-$J$1)*0.0025),0.95)</f>
        <v>0.54550767460485616</v>
      </c>
      <c r="AE23" s="217">
        <f>MIN(MAX(SLOPE($B23:AD23,$B$1:AD$1)*'Predicted Intensity'!$B$32+AD23,$J23+(AE$1-$J$1)*0.0025),0.95)</f>
        <v>0.55068035575916485</v>
      </c>
      <c r="AF23" s="217">
        <f>MIN(MAX(SLOPE($B23:AE23,$B$1:AE$1)*'Predicted Intensity'!$B$32+AE23,$J23+(AF$1-$J$1)*0.0025),0.95)</f>
        <v>0.55573384818784555</v>
      </c>
      <c r="AG23" s="217">
        <f>MIN(MAX(SLOPE($B23:AF23,$B$1:AF$1)*'Predicted Intensity'!$B$32+AF23,$J23+(AG$1-$J$1)*0.0025),0.95)</f>
        <v>0.56067449613820364</v>
      </c>
      <c r="AH23" s="217">
        <f>MIN(MAX(SLOPE($B23:AG23,$B$1:AG$1)*'Predicted Intensity'!$B$32+AG23,$J23+(AH$1-$J$1)*0.0025),0.95)</f>
        <v>0.5655081396946301</v>
      </c>
      <c r="AI23" s="217">
        <f>MIN(MAX(SLOPE($B23:AH23,$B$1:AH$1)*'Predicted Intensity'!$B$32+AH23,$J23+(AI$1-$J$1)*0.0025),0.95)</f>
        <v>0.5702401655888234</v>
      </c>
      <c r="AJ23" s="217">
        <f>MIN(MAX(SLOPE($B23:AI23,$B$1:AI$1)*'Predicted Intensity'!$B$32+AI23,$J23+(AJ$1-$J$1)*0.0025),0.95)</f>
        <v>0.57487555215644703</v>
      </c>
      <c r="AK23" s="217">
        <f>MIN(MAX(SLOPE($B23:AJ23,$B$1:AJ$1)*'Predicted Intensity'!$B$32+AJ23,$J23+(AK$1-$J$1)*0.0025),0.95)</f>
        <v>0.57941890912997507</v>
      </c>
      <c r="AL23" s="217">
        <f>MIN(MAX(SLOPE($B23:AK23,$B$1:AK$1)*'Predicted Intensity'!$B$32+AK23,$J23+(AL$1-$J$1)*0.0025),0.95)</f>
        <v>0.58387451289367143</v>
      </c>
      <c r="AM23" s="217">
        <f>MIN(MAX(SLOPE($B23:AL23,$B$1:AL$1)*'Predicted Intensity'!$B$32+AL23,$J23+(AM$1-$J$1)*0.0025),0.95)</f>
        <v>0.58824633775908131</v>
      </c>
      <c r="AN23" s="217">
        <f>MIN(MAX(SLOPE($B23:AM23,$B$1:AM$1)*'Predicted Intensity'!$B$32+AM23,$J23+(AN$1-$J$1)*0.0025),0.95)</f>
        <v>0.59253808375375083</v>
      </c>
      <c r="AO23" s="217">
        <f>MIN(MAX(SLOPE($B23:AN23,$B$1:AN$1)*'Predicted Intensity'!$B$32+AN23,$J23+(AO$1-$J$1)*0.0025),0.95)</f>
        <v>0.59675320135495225</v>
      </c>
      <c r="AP23" s="217">
        <f>MIN(MAX(SLOPE($B23:AO23,$B$1:AO$1)*'Predicted Intensity'!$B$32+AO23,$J23+(AP$1-$J$1)*0.0025),0.95)</f>
        <v>0.60089491354516611</v>
      </c>
      <c r="AQ23" s="217">
        <f>MIN(MAX(SLOPE($B23:AP23,$B$1:AP$1)*'Predicted Intensity'!$B$32+AP23,$J23+(AQ$1-$J$1)*0.0025),0.95)</f>
        <v>0.60496623551722994</v>
      </c>
      <c r="AR23" s="217">
        <f>MIN(MAX(SLOPE($B23:AQ23,$B$1:AQ$1)*'Predicted Intensity'!$B$32+AQ23,$J23+(AR$1-$J$1)*0.0025),0.95)</f>
        <v>0.60896999231419402</v>
      </c>
      <c r="AS23" s="217">
        <f>MIN(MAX(SLOPE($B23:AR23,$B$1:AR$1)*'Predicted Intensity'!$B$32+AR23,$J23+(AS$1-$J$1)*0.0025),0.95)</f>
        <v>0.61290883465156265</v>
      </c>
      <c r="AT23" s="217">
        <f>MIN(MAX(SLOPE($B23:AS23,$B$1:AS$1)*'Predicted Intensity'!$B$32+AS23,$J23+(AT$1-$J$1)*0.0025),0.95)</f>
        <v>0.61678525313719623</v>
      </c>
      <c r="AU23" s="217">
        <f>MIN(MAX(SLOPE($B23:AT23,$B$1:AT$1)*'Predicted Intensity'!$B$32+AT23,$J23+(AU$1-$J$1)*0.0025),0.95)</f>
        <v>0.62060159107611945</v>
      </c>
      <c r="AV23" s="217">
        <f>MIN(MAX(SLOPE($B23:AU23,$B$1:AU$1)*'Predicted Intensity'!$B$32+AU23,$J23+(AV$1-$J$1)*0.0025),0.95)</f>
        <v>0.62436005602327915</v>
      </c>
      <c r="AW23" s="217">
        <f>MIN(MAX(SLOPE($B23:AV23,$B$1:AV$1)*'Predicted Intensity'!$B$32+AV23,$J23+(AW$1-$J$1)*0.0025),0.95)</f>
        <v>0.62806273022640824</v>
      </c>
      <c r="AX23" s="217">
        <f>MIN(MAX(SLOPE($B23:AW23,$B$1:AW$1)*'Predicted Intensity'!$B$32+AW23,$J23+(AX$1-$J$1)*0.0025),0.95)</f>
        <v>0.63171158008312878</v>
      </c>
    </row>
    <row r="24" spans="1:50" x14ac:dyDescent="0.2">
      <c r="A24" s="216" t="s">
        <v>381</v>
      </c>
      <c r="B24" s="217">
        <f>SUMIFS('Historic Energy Consumption'!$M:$M,'Historic Energy Consumption'!$B:$B,$A24,'Historic Energy Consumption'!$A:$A,B$1)</f>
        <v>5.2895797407133682E-3</v>
      </c>
      <c r="C24" s="217">
        <f>SUMIFS('Historic Energy Consumption'!$M:$M,'Historic Energy Consumption'!$B:$B,$A24,'Historic Energy Consumption'!$A:$A,C$1)</f>
        <v>5.6366039712154904E-3</v>
      </c>
      <c r="D24" s="217">
        <f>SUMIFS('Historic Energy Consumption'!$M:$M,'Historic Energy Consumption'!$B:$B,$A24,'Historic Energy Consumption'!$A:$A,D$1)</f>
        <v>5.7176173537970658E-3</v>
      </c>
      <c r="E24" s="217">
        <f>SUMIFS('Historic Energy Consumption'!$M:$M,'Historic Energy Consumption'!$B:$B,$A24,'Historic Energy Consumption'!$A:$A,E$1)</f>
        <v>5.9711397909632934E-3</v>
      </c>
      <c r="F24" s="217">
        <f>SUMIFS('Historic Energy Consumption'!$M:$M,'Historic Energy Consumption'!$B:$B,$A24,'Historic Energy Consumption'!$A:$A,F$1)</f>
        <v>6.2374886196763834E-3</v>
      </c>
      <c r="G24" s="217">
        <f>SUMIFS('Historic Energy Consumption'!$M:$M,'Historic Energy Consumption'!$B:$B,$A24,'Historic Energy Consumption'!$A:$A,G$1)</f>
        <v>6.8102262796284245E-3</v>
      </c>
      <c r="H24" s="217">
        <f>SUMIFS('Historic Energy Consumption'!$M:$M,'Historic Energy Consumption'!$B:$B,$A24,'Historic Energy Consumption'!$A:$A,H$1)</f>
        <v>7.5693880523580786E-3</v>
      </c>
      <c r="I24" s="217">
        <f>SUMIFS('Historic Energy Consumption'!$M:$M,'Historic Energy Consumption'!$B:$B,$A24,'Historic Energy Consumption'!$A:$A,I$1)</f>
        <v>7.5130137118746901E-3</v>
      </c>
      <c r="J24" s="217">
        <f>SUMIFS('Historic Energy Consumption'!$M:$M,'Historic Energy Consumption'!$B:$B,$A24,'Historic Energy Consumption'!$A:$A,J$1)</f>
        <v>7.6781082968442266E-3</v>
      </c>
      <c r="K24" s="217">
        <f>MIN(MAX(SLOPE($B24:J24,$B$1:J$1)*'Predicted Intensity'!$B$32+J24,$J24+(K$1-$J$1)*0.0025),0.95)</f>
        <v>1.0178108296844226E-2</v>
      </c>
      <c r="L24" s="217">
        <f>MIN(MAX(SLOPE($B24:K24,$B$1:K$1)*'Predicted Intensity'!$B$32+K24,$J24+(L$1-$J$1)*0.0025),0.95)</f>
        <v>1.2678108296844227E-2</v>
      </c>
      <c r="M24" s="217">
        <f>MIN(MAX(SLOPE($B24:L24,$B$1:L$1)*'Predicted Intensity'!$B$32+L24,$J24+(M$1-$J$1)*0.0025),0.95)</f>
        <v>1.5178108296844225E-2</v>
      </c>
      <c r="N24" s="217">
        <f>MIN(MAX(SLOPE($B24:M24,$B$1:M$1)*'Predicted Intensity'!$B$32+M24,$J24+(N$1-$J$1)*0.0025),0.95)</f>
        <v>1.7678108296844228E-2</v>
      </c>
      <c r="O24" s="217">
        <f>MIN(MAX(SLOPE($B24:N24,$B$1:N$1)*'Predicted Intensity'!$B$32+N24,$J24+(O$1-$J$1)*0.0025),0.95)</f>
        <v>2.0178108296844226E-2</v>
      </c>
      <c r="P24" s="217">
        <f>MIN(MAX(SLOPE($B24:O24,$B$1:O$1)*'Predicted Intensity'!$B$32+O24,$J24+(P$1-$J$1)*0.0025),0.95)</f>
        <v>2.2678108296844225E-2</v>
      </c>
      <c r="Q24" s="217">
        <f>MIN(MAX(SLOPE($B24:P24,$B$1:P$1)*'Predicted Intensity'!$B$32+P24,$J24+(Q$1-$J$1)*0.0025),0.95)</f>
        <v>2.5178108296844227E-2</v>
      </c>
      <c r="R24" s="217">
        <f>MIN(MAX(SLOPE($B24:Q24,$B$1:Q$1)*'Predicted Intensity'!$B$32+Q24,$J24+(R$1-$J$1)*0.0025),0.95)</f>
        <v>2.7678108296844226E-2</v>
      </c>
      <c r="S24" s="217">
        <f>MIN(MAX(SLOPE($B24:R24,$B$1:R$1)*'Predicted Intensity'!$B$32+R24,$J24+(S$1-$J$1)*0.0025),0.95)</f>
        <v>3.0178108296844225E-2</v>
      </c>
      <c r="T24" s="217">
        <f>MIN(MAX(SLOPE($B24:S24,$B$1:S$1)*'Predicted Intensity'!$B$32+S24,$J24+(T$1-$J$1)*0.0025),0.95)</f>
        <v>3.2678108296844227E-2</v>
      </c>
      <c r="U24" s="217">
        <f>MIN(MAX(SLOPE($B24:T24,$B$1:T$1)*'Predicted Intensity'!$B$32+T24,$J24+(U$1-$J$1)*0.0025),0.95)</f>
        <v>3.5178108296844229E-2</v>
      </c>
      <c r="V24" s="217">
        <f>MIN(MAX(SLOPE($B24:U24,$B$1:U$1)*'Predicted Intensity'!$B$32+U24,$J24+(V$1-$J$1)*0.0025),0.95)</f>
        <v>3.7678108296844225E-2</v>
      </c>
      <c r="W24" s="217">
        <f>MIN(MAX(SLOPE($B24:V24,$B$1:V$1)*'Predicted Intensity'!$B$32+V24,$J24+(W$1-$J$1)*0.0025),0.95)</f>
        <v>4.0178108296844227E-2</v>
      </c>
      <c r="X24" s="217">
        <f>MIN(MAX(SLOPE($B24:W24,$B$1:W$1)*'Predicted Intensity'!$B$32+W24,$J24+(X$1-$J$1)*0.0025),0.95)</f>
        <v>4.2678108296844229E-2</v>
      </c>
      <c r="Y24" s="217">
        <f>MIN(MAX(SLOPE($B24:X24,$B$1:X$1)*'Predicted Intensity'!$B$32+X24,$J24+(Y$1-$J$1)*0.0025),0.95)</f>
        <v>4.5178108296844224E-2</v>
      </c>
      <c r="Z24" s="217">
        <f>MIN(MAX(SLOPE($B24:Y24,$B$1:Y$1)*'Predicted Intensity'!$B$32+Y24,$J24+(Z$1-$J$1)*0.0025),0.95)</f>
        <v>4.7678108296844227E-2</v>
      </c>
      <c r="AA24" s="217">
        <f>MIN(MAX(SLOPE($B24:Z24,$B$1:Z$1)*'Predicted Intensity'!$B$32+Z24,$J24+(AA$1-$J$1)*0.0025),0.95)</f>
        <v>5.0178108296844229E-2</v>
      </c>
      <c r="AB24" s="217">
        <f>MIN(MAX(SLOPE($B24:AA24,$B$1:AA$1)*'Predicted Intensity'!$B$32+AA24,$J24+(AB$1-$J$1)*0.0025),0.95)</f>
        <v>5.2678108296844224E-2</v>
      </c>
      <c r="AC24" s="217">
        <f>MIN(MAX(SLOPE($B24:AB24,$B$1:AB$1)*'Predicted Intensity'!$B$32+AB24,$J24+(AC$1-$J$1)*0.0025),0.95)</f>
        <v>5.5178108296844226E-2</v>
      </c>
      <c r="AD24" s="217">
        <f>MIN(MAX(SLOPE($B24:AC24,$B$1:AC$1)*'Predicted Intensity'!$B$32+AC24,$J24+(AD$1-$J$1)*0.0025),0.95)</f>
        <v>5.7678108296844229E-2</v>
      </c>
      <c r="AE24" s="217">
        <f>MIN(MAX(SLOPE($B24:AD24,$B$1:AD$1)*'Predicted Intensity'!$B$32+AD24,$J24+(AE$1-$J$1)*0.0025),0.95)</f>
        <v>6.0178108296844224E-2</v>
      </c>
      <c r="AF24" s="217">
        <f>MIN(MAX(SLOPE($B24:AE24,$B$1:AE$1)*'Predicted Intensity'!$B$32+AE24,$J24+(AF$1-$J$1)*0.0025),0.95)</f>
        <v>6.2678108296844226E-2</v>
      </c>
      <c r="AG24" s="217">
        <f>MIN(MAX(SLOPE($B24:AF24,$B$1:AF$1)*'Predicted Intensity'!$B$32+AF24,$J24+(AG$1-$J$1)*0.0025),0.95)</f>
        <v>6.5178108296844228E-2</v>
      </c>
      <c r="AH24" s="217">
        <f>MIN(MAX(SLOPE($B24:AG24,$B$1:AG$1)*'Predicted Intensity'!$B$32+AG24,$J24+(AH$1-$J$1)*0.0025),0.95)</f>
        <v>6.767810829684423E-2</v>
      </c>
      <c r="AI24" s="217">
        <f>MIN(MAX(SLOPE($B24:AH24,$B$1:AH$1)*'Predicted Intensity'!$B$32+AH24,$J24+(AI$1-$J$1)*0.0025),0.95)</f>
        <v>7.0178108296844233E-2</v>
      </c>
      <c r="AJ24" s="217">
        <f>MIN(MAX(SLOPE($B24:AI24,$B$1:AI$1)*'Predicted Intensity'!$B$32+AI24,$J24+(AJ$1-$J$1)*0.0025),0.95)</f>
        <v>7.2678108296844235E-2</v>
      </c>
      <c r="AK24" s="217">
        <f>MIN(MAX(SLOPE($B24:AJ24,$B$1:AJ$1)*'Predicted Intensity'!$B$32+AJ24,$J24+(AK$1-$J$1)*0.0025),0.95)</f>
        <v>7.5178108296844237E-2</v>
      </c>
      <c r="AL24" s="217">
        <f>MIN(MAX(SLOPE($B24:AK24,$B$1:AK$1)*'Predicted Intensity'!$B$32+AK24,$J24+(AL$1-$J$1)*0.0025),0.95)</f>
        <v>7.7678108296844239E-2</v>
      </c>
      <c r="AM24" s="217">
        <f>MIN(MAX(SLOPE($B24:AL24,$B$1:AL$1)*'Predicted Intensity'!$B$32+AL24,$J24+(AM$1-$J$1)*0.0025),0.95)</f>
        <v>8.0178108296844228E-2</v>
      </c>
      <c r="AN24" s="217">
        <f>MIN(MAX(SLOPE($B24:AM24,$B$1:AM$1)*'Predicted Intensity'!$B$32+AM24,$J24+(AN$1-$J$1)*0.0025),0.95)</f>
        <v>8.267810829684423E-2</v>
      </c>
      <c r="AO24" s="217">
        <f>MIN(MAX(SLOPE($B24:AN24,$B$1:AN$1)*'Predicted Intensity'!$B$32+AN24,$J24+(AO$1-$J$1)*0.0025),0.95)</f>
        <v>8.5178108296844232E-2</v>
      </c>
      <c r="AP24" s="217">
        <f>MIN(MAX(SLOPE($B24:AO24,$B$1:AO$1)*'Predicted Intensity'!$B$32+AO24,$J24+(AP$1-$J$1)*0.0025),0.95)</f>
        <v>8.7678108296844234E-2</v>
      </c>
      <c r="AQ24" s="217">
        <f>MIN(MAX(SLOPE($B24:AP24,$B$1:AP$1)*'Predicted Intensity'!$B$32+AP24,$J24+(AQ$1-$J$1)*0.0025),0.95)</f>
        <v>9.0178108296844237E-2</v>
      </c>
      <c r="AR24" s="217">
        <f>MIN(MAX(SLOPE($B24:AQ24,$B$1:AQ$1)*'Predicted Intensity'!$B$32+AQ24,$J24+(AR$1-$J$1)*0.0025),0.95)</f>
        <v>9.2678108296844239E-2</v>
      </c>
      <c r="AS24" s="217">
        <f>MIN(MAX(SLOPE($B24:AR24,$B$1:AR$1)*'Predicted Intensity'!$B$32+AR24,$J24+(AS$1-$J$1)*0.0025),0.95)</f>
        <v>9.5178108296844241E-2</v>
      </c>
      <c r="AT24" s="217">
        <f>MIN(MAX(SLOPE($B24:AS24,$B$1:AS$1)*'Predicted Intensity'!$B$32+AS24,$J24+(AT$1-$J$1)*0.0025),0.95)</f>
        <v>9.7678108296844229E-2</v>
      </c>
      <c r="AU24" s="217">
        <f>MIN(MAX(SLOPE($B24:AT24,$B$1:AT$1)*'Predicted Intensity'!$B$32+AT24,$J24+(AU$1-$J$1)*0.0025),0.95)</f>
        <v>0.10017810829684423</v>
      </c>
      <c r="AV24" s="217">
        <f>MIN(MAX(SLOPE($B24:AU24,$B$1:AU$1)*'Predicted Intensity'!$B$32+AU24,$J24+(AV$1-$J$1)*0.0025),0.95)</f>
        <v>0.10267810829684423</v>
      </c>
      <c r="AW24" s="217">
        <f>MIN(MAX(SLOPE($B24:AV24,$B$1:AV$1)*'Predicted Intensity'!$B$32+AV24,$J24+(AW$1-$J$1)*0.0025),0.95)</f>
        <v>0.10517810829684424</v>
      </c>
      <c r="AX24" s="217">
        <f>MIN(MAX(SLOPE($B24:AW24,$B$1:AW$1)*'Predicted Intensity'!$B$32+AW24,$J24+(AX$1-$J$1)*0.0025),0.95)</f>
        <v>0.10767810829684424</v>
      </c>
    </row>
    <row r="25" spans="1:50" x14ac:dyDescent="0.2">
      <c r="A25" s="216" t="s">
        <v>392</v>
      </c>
      <c r="B25" s="217">
        <f>SUMIFS('Historic Energy Consumption'!$M:$M,'Historic Energy Consumption'!$B:$B,$A25,'Historic Energy Consumption'!$A:$A,B$1)</f>
        <v>0.44798968399908795</v>
      </c>
      <c r="C25" s="217">
        <f>SUMIFS('Historic Energy Consumption'!$M:$M,'Historic Energy Consumption'!$B:$B,$A25,'Historic Energy Consumption'!$A:$A,C$1)</f>
        <v>0.46841088440559064</v>
      </c>
      <c r="D25" s="217">
        <f>SUMIFS('Historic Energy Consumption'!$M:$M,'Historic Energy Consumption'!$B:$B,$A25,'Historic Energy Consumption'!$A:$A,D$1)</f>
        <v>0.49822824455704928</v>
      </c>
      <c r="E25" s="217">
        <f>SUMIFS('Historic Energy Consumption'!$M:$M,'Historic Energy Consumption'!$B:$B,$A25,'Historic Energy Consumption'!$A:$A,E$1)</f>
        <v>0.54082457118594573</v>
      </c>
      <c r="F25" s="217">
        <f>SUMIFS('Historic Energy Consumption'!$M:$M,'Historic Energy Consumption'!$B:$B,$A25,'Historic Energy Consumption'!$A:$A,F$1)</f>
        <v>0.59146541051999191</v>
      </c>
      <c r="G25" s="217">
        <f>SUMIFS('Historic Energy Consumption'!$M:$M,'Historic Energy Consumption'!$B:$B,$A25,'Historic Energy Consumption'!$A:$A,G$1)</f>
        <v>0.61468634500599406</v>
      </c>
      <c r="H25" s="217">
        <f>SUMIFS('Historic Energy Consumption'!$M:$M,'Historic Energy Consumption'!$B:$B,$A25,'Historic Energy Consumption'!$A:$A,H$1)</f>
        <v>0.67031840579138002</v>
      </c>
      <c r="I25" s="217">
        <f>SUMIFS('Historic Energy Consumption'!$M:$M,'Historic Energy Consumption'!$B:$B,$A25,'Historic Energy Consumption'!$A:$A,I$1)</f>
        <v>0.6915942450115744</v>
      </c>
      <c r="J25" s="217">
        <f>SUMIFS('Historic Energy Consumption'!$M:$M,'Historic Energy Consumption'!$B:$B,$A25,'Historic Energy Consumption'!$A:$A,J$1)</f>
        <v>0.72955097676000891</v>
      </c>
      <c r="K25" s="217">
        <f>MIN(MAX(SLOPE($B25:J25,$B$1:J$1)*'Predicted Intensity'!$B$32+J25,$J25+(K$1-$J$1)*0.0025),0.95)</f>
        <v>0.74799962133626174</v>
      </c>
      <c r="L25" s="217">
        <f>MIN(MAX(SLOPE($B25:K25,$B$1:K$1)*'Predicted Intensity'!$B$32+K25,$J25+(L$1-$J$1)*0.0025),0.95)</f>
        <v>0.7658984168607782</v>
      </c>
      <c r="M25" s="217">
        <f>MIN(MAX(SLOPE($B25:L25,$B$1:L$1)*'Predicted Intensity'!$B$32+L25,$J25+(M$1-$J$1)*0.0025),0.95)</f>
        <v>0.78309050391333579</v>
      </c>
      <c r="N25" s="217">
        <f>MIN(MAX(SLOPE($B25:M25,$B$1:M$1)*'Predicted Intensity'!$B$32+M25,$J25+(N$1-$J$1)*0.0025),0.95)</f>
        <v>0.79954425748106017</v>
      </c>
      <c r="O25" s="217">
        <f>MIN(MAX(SLOPE($B25:N25,$B$1:N$1)*'Predicted Intensity'!$B$32+N25,$J25+(O$1-$J$1)*0.0025),0.95)</f>
        <v>0.81528054981782405</v>
      </c>
      <c r="P25" s="217">
        <f>MIN(MAX(SLOPE($B25:O25,$B$1:O$1)*'Predicted Intensity'!$B$32+O25,$J25+(P$1-$J$1)*0.0025),0.95)</f>
        <v>0.83034106234745897</v>
      </c>
      <c r="Q25" s="217">
        <f>MIN(MAX(SLOPE($B25:P25,$B$1:P$1)*'Predicted Intensity'!$B$32+P25,$J25+(Q$1-$J$1)*0.0025),0.95)</f>
        <v>0.84477406159583956</v>
      </c>
      <c r="R25" s="217">
        <f>MIN(MAX(SLOPE($B25:Q25,$B$1:Q$1)*'Predicted Intensity'!$B$32+Q25,$J25+(R$1-$J$1)*0.0025),0.95)</f>
        <v>0.85862799314225902</v>
      </c>
      <c r="S25" s="217">
        <f>MIN(MAX(SLOPE($B25:R25,$B$1:R$1)*'Predicted Intensity'!$B$32+R25,$J25+(S$1-$J$1)*0.0025),0.95)</f>
        <v>0.87194870242707367</v>
      </c>
      <c r="T25" s="217">
        <f>MIN(MAX(SLOPE($B25:S25,$B$1:S$1)*'Predicted Intensity'!$B$32+S25,$J25+(T$1-$J$1)*0.0025),0.95)</f>
        <v>0.88477837232405321</v>
      </c>
      <c r="U25" s="217">
        <f>MIN(MAX(SLOPE($B25:T25,$B$1:T$1)*'Predicted Intensity'!$B$32+T25,$J25+(U$1-$J$1)*0.0025),0.95)</f>
        <v>0.89715527452844823</v>
      </c>
      <c r="V25" s="217">
        <f>MIN(MAX(SLOPE($B25:U25,$B$1:U$1)*'Predicted Intensity'!$B$32+U25,$J25+(V$1-$J$1)*0.0025),0.95)</f>
        <v>0.90911389668392895</v>
      </c>
      <c r="W25" s="217">
        <f>MIN(MAX(SLOPE($B25:V25,$B$1:V$1)*'Predicted Intensity'!$B$32+V25,$J25+(W$1-$J$1)*0.0025),0.95)</f>
        <v>0.92068522956842447</v>
      </c>
      <c r="X25" s="217">
        <f>MIN(MAX(SLOPE($B25:W25,$B$1:W$1)*'Predicted Intensity'!$B$32+W25,$J25+(X$1-$J$1)*0.0025),0.95)</f>
        <v>0.93189710806235115</v>
      </c>
      <c r="Y25" s="217">
        <f>MIN(MAX(SLOPE($B25:X25,$B$1:X$1)*'Predicted Intensity'!$B$32+X25,$J25+(Y$1-$J$1)*0.0025),0.95)</f>
        <v>0.94277455452816061</v>
      </c>
      <c r="Z25" s="217">
        <f>MIN(MAX(SLOPE($B25:Y25,$B$1:Y$1)*'Predicted Intensity'!$B$32+Y25,$J25+(Z$1-$J$1)*0.0025),0.95)</f>
        <v>0.95</v>
      </c>
      <c r="AA25" s="217">
        <f>MIN(MAX(SLOPE($B25:Z25,$B$1:Z$1)*'Predicted Intensity'!$B$32+Z25,$J25+(AA$1-$J$1)*0.0025),0.95)</f>
        <v>0.95</v>
      </c>
      <c r="AB25" s="217">
        <f>MIN(MAX(SLOPE($B25:AA25,$B$1:AA$1)*'Predicted Intensity'!$B$32+AA25,$J25+(AB$1-$J$1)*0.0025),0.95)</f>
        <v>0.95</v>
      </c>
      <c r="AC25" s="217">
        <f>MIN(MAX(SLOPE($B25:AB25,$B$1:AB$1)*'Predicted Intensity'!$B$32+AB25,$J25+(AC$1-$J$1)*0.0025),0.95)</f>
        <v>0.95</v>
      </c>
      <c r="AD25" s="217">
        <f>MIN(MAX(SLOPE($B25:AC25,$B$1:AC$1)*'Predicted Intensity'!$B$32+AC25,$J25+(AD$1-$J$1)*0.0025),0.95)</f>
        <v>0.95</v>
      </c>
      <c r="AE25" s="217">
        <f>MIN(MAX(SLOPE($B25:AD25,$B$1:AD$1)*'Predicted Intensity'!$B$32+AD25,$J25+(AE$1-$J$1)*0.0025),0.95)</f>
        <v>0.95</v>
      </c>
      <c r="AF25" s="217">
        <f>MIN(MAX(SLOPE($B25:AE25,$B$1:AE$1)*'Predicted Intensity'!$B$32+AE25,$J25+(AF$1-$J$1)*0.0025),0.95)</f>
        <v>0.95</v>
      </c>
      <c r="AG25" s="217">
        <f>MIN(MAX(SLOPE($B25:AF25,$B$1:AF$1)*'Predicted Intensity'!$B$32+AF25,$J25+(AG$1-$J$1)*0.0025),0.95)</f>
        <v>0.95</v>
      </c>
      <c r="AH25" s="217">
        <f>MIN(MAX(SLOPE($B25:AG25,$B$1:AG$1)*'Predicted Intensity'!$B$32+AG25,$J25+(AH$1-$J$1)*0.0025),0.95)</f>
        <v>0.95</v>
      </c>
      <c r="AI25" s="217">
        <f>MIN(MAX(SLOPE($B25:AH25,$B$1:AH$1)*'Predicted Intensity'!$B$32+AH25,$J25+(AI$1-$J$1)*0.0025),0.95)</f>
        <v>0.95</v>
      </c>
      <c r="AJ25" s="217">
        <f>MIN(MAX(SLOPE($B25:AI25,$B$1:AI$1)*'Predicted Intensity'!$B$32+AI25,$J25+(AJ$1-$J$1)*0.0025),0.95)</f>
        <v>0.95</v>
      </c>
      <c r="AK25" s="217">
        <f>MIN(MAX(SLOPE($B25:AJ25,$B$1:AJ$1)*'Predicted Intensity'!$B$32+AJ25,$J25+(AK$1-$J$1)*0.0025),0.95)</f>
        <v>0.95</v>
      </c>
      <c r="AL25" s="217">
        <f>MIN(MAX(SLOPE($B25:AK25,$B$1:AK$1)*'Predicted Intensity'!$B$32+AK25,$J25+(AL$1-$J$1)*0.0025),0.95)</f>
        <v>0.95</v>
      </c>
      <c r="AM25" s="217">
        <f>MIN(MAX(SLOPE($B25:AL25,$B$1:AL$1)*'Predicted Intensity'!$B$32+AL25,$J25+(AM$1-$J$1)*0.0025),0.95)</f>
        <v>0.95</v>
      </c>
      <c r="AN25" s="217">
        <f>MIN(MAX(SLOPE($B25:AM25,$B$1:AM$1)*'Predicted Intensity'!$B$32+AM25,$J25+(AN$1-$J$1)*0.0025),0.95)</f>
        <v>0.95</v>
      </c>
      <c r="AO25" s="217">
        <f>MIN(MAX(SLOPE($B25:AN25,$B$1:AN$1)*'Predicted Intensity'!$B$32+AN25,$J25+(AO$1-$J$1)*0.0025),0.95)</f>
        <v>0.95</v>
      </c>
      <c r="AP25" s="217">
        <f>MIN(MAX(SLOPE($B25:AO25,$B$1:AO$1)*'Predicted Intensity'!$B$32+AO25,$J25+(AP$1-$J$1)*0.0025),0.95)</f>
        <v>0.95</v>
      </c>
      <c r="AQ25" s="217">
        <f>MIN(MAX(SLOPE($B25:AP25,$B$1:AP$1)*'Predicted Intensity'!$B$32+AP25,$J25+(AQ$1-$J$1)*0.0025),0.95)</f>
        <v>0.95</v>
      </c>
      <c r="AR25" s="217">
        <f>MIN(MAX(SLOPE($B25:AQ25,$B$1:AQ$1)*'Predicted Intensity'!$B$32+AQ25,$J25+(AR$1-$J$1)*0.0025),0.95)</f>
        <v>0.95</v>
      </c>
      <c r="AS25" s="217">
        <f>MIN(MAX(SLOPE($B25:AR25,$B$1:AR$1)*'Predicted Intensity'!$B$32+AR25,$J25+(AS$1-$J$1)*0.0025),0.95)</f>
        <v>0.95</v>
      </c>
      <c r="AT25" s="217">
        <f>MIN(MAX(SLOPE($B25:AS25,$B$1:AS$1)*'Predicted Intensity'!$B$32+AS25,$J25+(AT$1-$J$1)*0.0025),0.95)</f>
        <v>0.95</v>
      </c>
      <c r="AU25" s="217">
        <f>MIN(MAX(SLOPE($B25:AT25,$B$1:AT$1)*'Predicted Intensity'!$B$32+AT25,$J25+(AU$1-$J$1)*0.0025),0.95)</f>
        <v>0.95</v>
      </c>
      <c r="AV25" s="217">
        <f>MIN(MAX(SLOPE($B25:AU25,$B$1:AU$1)*'Predicted Intensity'!$B$32+AU25,$J25+(AV$1-$J$1)*0.0025),0.95)</f>
        <v>0.95</v>
      </c>
      <c r="AW25" s="217">
        <f>MIN(MAX(SLOPE($B25:AV25,$B$1:AV$1)*'Predicted Intensity'!$B$32+AV25,$J25+(AW$1-$J$1)*0.0025),0.95)</f>
        <v>0.95</v>
      </c>
      <c r="AX25" s="217">
        <f>MIN(MAX(SLOPE($B25:AW25,$B$1:AW$1)*'Predicted Intensity'!$B$32+AW25,$J25+(AX$1-$J$1)*0.0025),0.95)</f>
        <v>0.95</v>
      </c>
    </row>
    <row r="26" spans="1:50" x14ac:dyDescent="0.2">
      <c r="A26" s="216" t="s">
        <v>383</v>
      </c>
      <c r="B26" s="217">
        <f>SUMIFS('Historic Energy Consumption'!$M:$M,'Historic Energy Consumption'!$B:$B,$A26,'Historic Energy Consumption'!$A:$A,B$1)</f>
        <v>0.58388149496251451</v>
      </c>
      <c r="C26" s="217">
        <f>SUMIFS('Historic Energy Consumption'!$M:$M,'Historic Energy Consumption'!$B:$B,$A26,'Historic Energy Consumption'!$A:$A,C$1)</f>
        <v>0.60293367809097465</v>
      </c>
      <c r="D26" s="217">
        <f>SUMIFS('Historic Energy Consumption'!$M:$M,'Historic Energy Consumption'!$B:$B,$A26,'Historic Energy Consumption'!$A:$A,D$1)</f>
        <v>0.63432292724926198</v>
      </c>
      <c r="E26" s="217">
        <f>SUMIFS('Historic Energy Consumption'!$M:$M,'Historic Energy Consumption'!$B:$B,$A26,'Historic Energy Consumption'!$A:$A,E$1)</f>
        <v>0.64264562343529574</v>
      </c>
      <c r="F26" s="217">
        <f>SUMIFS('Historic Energy Consumption'!$M:$M,'Historic Energy Consumption'!$B:$B,$A26,'Historic Energy Consumption'!$A:$A,F$1)</f>
        <v>0.67768445772743657</v>
      </c>
      <c r="G26" s="217">
        <f>SUMIFS('Historic Energy Consumption'!$M:$M,'Historic Energy Consumption'!$B:$B,$A26,'Historic Energy Consumption'!$A:$A,G$1)</f>
        <v>0.71562613843971268</v>
      </c>
      <c r="H26" s="217">
        <f>SUMIFS('Historic Energy Consumption'!$M:$M,'Historic Energy Consumption'!$B:$B,$A26,'Historic Energy Consumption'!$A:$A,H$1)</f>
        <v>0.72787007192026643</v>
      </c>
      <c r="I26" s="217">
        <f>SUMIFS('Historic Energy Consumption'!$M:$M,'Historic Energy Consumption'!$B:$B,$A26,'Historic Energy Consumption'!$A:$A,I$1)</f>
        <v>0.75681308951092341</v>
      </c>
      <c r="J26" s="217">
        <f>SUMIFS('Historic Energy Consumption'!$M:$M,'Historic Energy Consumption'!$B:$B,$A26,'Historic Energy Consumption'!$A:$A,J$1)</f>
        <v>0.76898969922223759</v>
      </c>
      <c r="K26" s="217">
        <f>MIN(MAX(SLOPE($B26:J26,$B$1:J$1)*'Predicted Intensity'!$B$32+J26,$J26+(K$1-$J$1)*0.0025),0.95)</f>
        <v>0.78117424801928059</v>
      </c>
      <c r="L26" s="217">
        <f>MIN(MAX(SLOPE($B26:K26,$B$1:K$1)*'Predicted Intensity'!$B$32+K26,$J26+(L$1-$J$1)*0.0025),0.95)</f>
        <v>0.79282301396747823</v>
      </c>
      <c r="M26" s="217">
        <f>MIN(MAX(SLOPE($B26:L26,$B$1:L$1)*'Predicted Intensity'!$B$32+L26,$J26+(M$1-$J$1)*0.0025),0.95)</f>
        <v>0.80391479004475574</v>
      </c>
      <c r="N26" s="217">
        <f>MIN(MAX(SLOPE($B26:M26,$B$1:M$1)*'Predicted Intensity'!$B$32+M26,$J26+(N$1-$J$1)*0.0025),0.95)</f>
        <v>0.81447192242578559</v>
      </c>
      <c r="O26" s="217">
        <f>MIN(MAX(SLOPE($B26:N26,$B$1:N$1)*'Predicted Intensity'!$B$32+N26,$J26+(O$1-$J$1)*0.0025),0.95)</f>
        <v>0.82453189984126407</v>
      </c>
      <c r="P26" s="217">
        <f>MIN(MAX(SLOPE($B26:O26,$B$1:O$1)*'Predicted Intensity'!$B$32+O26,$J26+(P$1-$J$1)*0.0025),0.95)</f>
        <v>0.83413566588674626</v>
      </c>
      <c r="Q26" s="217">
        <f>MIN(MAX(SLOPE($B26:P26,$B$1:P$1)*'Predicted Intensity'!$B$32+P26,$J26+(Q$1-$J$1)*0.0025),0.95)</f>
        <v>0.84332284746616237</v>
      </c>
      <c r="R26" s="217">
        <f>MIN(MAX(SLOPE($B26:Q26,$B$1:Q$1)*'Predicted Intensity'!$B$32+Q26,$J26+(R$1-$J$1)*0.0025),0.95)</f>
        <v>0.85212995581924666</v>
      </c>
      <c r="S26" s="217">
        <f>MIN(MAX(SLOPE($B26:R26,$B$1:R$1)*'Predicted Intensity'!$B$32+R26,$J26+(S$1-$J$1)*0.0025),0.95)</f>
        <v>0.86058988540570036</v>
      </c>
      <c r="T26" s="217">
        <f>MIN(MAX(SLOPE($B26:S26,$B$1:S$1)*'Predicted Intensity'!$B$32+S26,$J26+(T$1-$J$1)*0.0025),0.95)</f>
        <v>0.86873197086130405</v>
      </c>
      <c r="U26" s="217">
        <f>MIN(MAX(SLOPE($B26:T26,$B$1:T$1)*'Predicted Intensity'!$B$32+T26,$J26+(U$1-$J$1)*0.0025),0.95)</f>
        <v>0.87658226721175514</v>
      </c>
      <c r="V26" s="217">
        <f>MIN(MAX(SLOPE($B26:U26,$B$1:U$1)*'Predicted Intensity'!$B$32+U26,$J26+(V$1-$J$1)*0.0025),0.95)</f>
        <v>0.88416390081166318</v>
      </c>
      <c r="W26" s="217">
        <f>MIN(MAX(SLOPE($B26:V26,$B$1:V$1)*'Predicted Intensity'!$B$32+V26,$J26+(W$1-$J$1)*0.0025),0.95)</f>
        <v>0.89149742280662447</v>
      </c>
      <c r="X26" s="217">
        <f>MIN(MAX(SLOPE($B26:W26,$B$1:W$1)*'Predicted Intensity'!$B$32+W26,$J26+(X$1-$J$1)*0.0025),0.95)</f>
        <v>0.89860113654888873</v>
      </c>
      <c r="Y26" s="217">
        <f>MIN(MAX(SLOPE($B26:X26,$B$1:X$1)*'Predicted Intensity'!$B$32+X26,$J26+(Y$1-$J$1)*0.0025),0.95)</f>
        <v>0.9054913890459364</v>
      </c>
      <c r="Z26" s="217">
        <f>MIN(MAX(SLOPE($B26:Y26,$B$1:Y$1)*'Predicted Intensity'!$B$32+Y26,$J26+(Z$1-$J$1)*0.0025),0.95)</f>
        <v>0.91218282512168214</v>
      </c>
      <c r="AA26" s="217">
        <f>MIN(MAX(SLOPE($B26:Z26,$B$1:Z$1)*'Predicted Intensity'!$B$32+Z26,$J26+(AA$1-$J$1)*0.0025),0.95)</f>
        <v>0.9186886067091109</v>
      </c>
      <c r="AB26" s="217">
        <f>MIN(MAX(SLOPE($B26:AA26,$B$1:AA$1)*'Predicted Intensity'!$B$32+AA26,$J26+(AB$1-$J$1)*0.0025),0.95)</f>
        <v>0.92502060108526718</v>
      </c>
      <c r="AC26" s="217">
        <f>MIN(MAX(SLOPE($B26:AB26,$B$1:AB$1)*'Predicted Intensity'!$B$32+AB26,$J26+(AC$1-$J$1)*0.0025),0.95)</f>
        <v>0.93118954214146066</v>
      </c>
      <c r="AD26" s="217">
        <f>MIN(MAX(SLOPE($B26:AC26,$B$1:AC$1)*'Predicted Intensity'!$B$32+AC26,$J26+(AD$1-$J$1)*0.0025),0.95)</f>
        <v>0.9372051685657028</v>
      </c>
      <c r="AE26" s="217">
        <f>MIN(MAX(SLOPE($B26:AD26,$B$1:AD$1)*'Predicted Intensity'!$B$32+AD26,$J26+(AE$1-$J$1)*0.0025),0.95)</f>
        <v>0.94307634240270066</v>
      </c>
      <c r="AF26" s="217">
        <f>MIN(MAX(SLOPE($B26:AE26,$B$1:AE$1)*'Predicted Intensity'!$B$32+AE26,$J26+(AF$1-$J$1)*0.0025),0.95)</f>
        <v>0.9488111509951096</v>
      </c>
      <c r="AG26" s="217">
        <f>MIN(MAX(SLOPE($B26:AF26,$B$1:AF$1)*'Predicted Intensity'!$B$32+AF26,$J26+(AG$1-$J$1)*0.0025),0.95)</f>
        <v>0.95</v>
      </c>
      <c r="AH26" s="217">
        <f>MIN(MAX(SLOPE($B26:AG26,$B$1:AG$1)*'Predicted Intensity'!$B$32+AG26,$J26+(AH$1-$J$1)*0.0025),0.95)</f>
        <v>0.95</v>
      </c>
      <c r="AI26" s="217">
        <f>MIN(MAX(SLOPE($B26:AH26,$B$1:AH$1)*'Predicted Intensity'!$B$32+AH26,$J26+(AI$1-$J$1)*0.0025),0.95)</f>
        <v>0.95</v>
      </c>
      <c r="AJ26" s="217">
        <f>MIN(MAX(SLOPE($B26:AI26,$B$1:AI$1)*'Predicted Intensity'!$B$32+AI26,$J26+(AJ$1-$J$1)*0.0025),0.95)</f>
        <v>0.95</v>
      </c>
      <c r="AK26" s="217">
        <f>MIN(MAX(SLOPE($B26:AJ26,$B$1:AJ$1)*'Predicted Intensity'!$B$32+AJ26,$J26+(AK$1-$J$1)*0.0025),0.95)</f>
        <v>0.95</v>
      </c>
      <c r="AL26" s="217">
        <f>MIN(MAX(SLOPE($B26:AK26,$B$1:AK$1)*'Predicted Intensity'!$B$32+AK26,$J26+(AL$1-$J$1)*0.0025),0.95)</f>
        <v>0.95</v>
      </c>
      <c r="AM26" s="217">
        <f>MIN(MAX(SLOPE($B26:AL26,$B$1:AL$1)*'Predicted Intensity'!$B$32+AL26,$J26+(AM$1-$J$1)*0.0025),0.95)</f>
        <v>0.95</v>
      </c>
      <c r="AN26" s="217">
        <f>MIN(MAX(SLOPE($B26:AM26,$B$1:AM$1)*'Predicted Intensity'!$B$32+AM26,$J26+(AN$1-$J$1)*0.0025),0.95)</f>
        <v>0.95</v>
      </c>
      <c r="AO26" s="217">
        <f>MIN(MAX(SLOPE($B26:AN26,$B$1:AN$1)*'Predicted Intensity'!$B$32+AN26,$J26+(AO$1-$J$1)*0.0025),0.95)</f>
        <v>0.95</v>
      </c>
      <c r="AP26" s="217">
        <f>MIN(MAX(SLOPE($B26:AO26,$B$1:AO$1)*'Predicted Intensity'!$B$32+AO26,$J26+(AP$1-$J$1)*0.0025),0.95)</f>
        <v>0.95</v>
      </c>
      <c r="AQ26" s="217">
        <f>MIN(MAX(SLOPE($B26:AP26,$B$1:AP$1)*'Predicted Intensity'!$B$32+AP26,$J26+(AQ$1-$J$1)*0.0025),0.95)</f>
        <v>0.95</v>
      </c>
      <c r="AR26" s="217">
        <f>MIN(MAX(SLOPE($B26:AQ26,$B$1:AQ$1)*'Predicted Intensity'!$B$32+AQ26,$J26+(AR$1-$J$1)*0.0025),0.95)</f>
        <v>0.95</v>
      </c>
      <c r="AS26" s="217">
        <f>MIN(MAX(SLOPE($B26:AR26,$B$1:AR$1)*'Predicted Intensity'!$B$32+AR26,$J26+(AS$1-$J$1)*0.0025),0.95)</f>
        <v>0.95</v>
      </c>
      <c r="AT26" s="217">
        <f>MIN(MAX(SLOPE($B26:AS26,$B$1:AS$1)*'Predicted Intensity'!$B$32+AS26,$J26+(AT$1-$J$1)*0.0025),0.95)</f>
        <v>0.95</v>
      </c>
      <c r="AU26" s="217">
        <f>MIN(MAX(SLOPE($B26:AT26,$B$1:AT$1)*'Predicted Intensity'!$B$32+AT26,$J26+(AU$1-$J$1)*0.0025),0.95)</f>
        <v>0.95</v>
      </c>
      <c r="AV26" s="217">
        <f>MIN(MAX(SLOPE($B26:AU26,$B$1:AU$1)*'Predicted Intensity'!$B$32+AU26,$J26+(AV$1-$J$1)*0.0025),0.95)</f>
        <v>0.95</v>
      </c>
      <c r="AW26" s="217">
        <f>MIN(MAX(SLOPE($B26:AV26,$B$1:AV$1)*'Predicted Intensity'!$B$32+AV26,$J26+(AW$1-$J$1)*0.0025),0.95)</f>
        <v>0.95</v>
      </c>
      <c r="AX26" s="217">
        <f>MIN(MAX(SLOPE($B26:AW26,$B$1:AW$1)*'Predicted Intensity'!$B$32+AW26,$J26+(AX$1-$J$1)*0.0025),0.95)</f>
        <v>0.95</v>
      </c>
    </row>
    <row r="27" spans="1:50" x14ac:dyDescent="0.2">
      <c r="A27" s="216" t="s">
        <v>378</v>
      </c>
      <c r="B27" s="217">
        <f>SUMIFS('Historic Energy Consumption'!$M:$M,'Historic Energy Consumption'!$B:$B,$A27,'Historic Energy Consumption'!$A:$A,B$1)</f>
        <v>0.42150052326254972</v>
      </c>
      <c r="C27" s="217">
        <f>SUMIFS('Historic Energy Consumption'!$M:$M,'Historic Energy Consumption'!$B:$B,$A27,'Historic Energy Consumption'!$A:$A,C$1)</f>
        <v>0.44233740481927225</v>
      </c>
      <c r="D27" s="217">
        <f>SUMIFS('Historic Energy Consumption'!$M:$M,'Historic Energy Consumption'!$B:$B,$A27,'Historic Energy Consumption'!$A:$A,D$1)</f>
        <v>0.4747628192345294</v>
      </c>
      <c r="E27" s="217">
        <f>SUMIFS('Historic Energy Consumption'!$M:$M,'Historic Energy Consumption'!$B:$B,$A27,'Historic Energy Consumption'!$A:$A,E$1)</f>
        <v>0.47085059870357776</v>
      </c>
      <c r="F27" s="217">
        <f>SUMIFS('Historic Energy Consumption'!$M:$M,'Historic Energy Consumption'!$B:$B,$A27,'Historic Energy Consumption'!$A:$A,F$1)</f>
        <v>0.47404449608722266</v>
      </c>
      <c r="G27" s="217">
        <f>SUMIFS('Historic Energy Consumption'!$M:$M,'Historic Energy Consumption'!$B:$B,$A27,'Historic Energy Consumption'!$A:$A,G$1)</f>
        <v>0.48986896113060913</v>
      </c>
      <c r="H27" s="217">
        <f>SUMIFS('Historic Energy Consumption'!$M:$M,'Historic Energy Consumption'!$B:$B,$A27,'Historic Energy Consumption'!$A:$A,H$1)</f>
        <v>0.53685776227723236</v>
      </c>
      <c r="I27" s="217">
        <f>SUMIFS('Historic Energy Consumption'!$M:$M,'Historic Energy Consumption'!$B:$B,$A27,'Historic Energy Consumption'!$A:$A,I$1)</f>
        <v>0.53369852217648395</v>
      </c>
      <c r="J27" s="217">
        <f>SUMIFS('Historic Energy Consumption'!$M:$M,'Historic Energy Consumption'!$B:$B,$A27,'Historic Energy Consumption'!$A:$A,J$1)</f>
        <v>0.52564991780700421</v>
      </c>
      <c r="K27" s="217">
        <f>MIN(MAX(SLOPE($B27:J27,$B$1:J$1)*'Predicted Intensity'!$B$32+J27,$J27+(K$1-$J$1)*0.0025),0.95)</f>
        <v>0.53259899429668667</v>
      </c>
      <c r="L27" s="217">
        <f>MIN(MAX(SLOPE($B27:K27,$B$1:K$1)*'Predicted Intensity'!$B$32+K27,$J27+(L$1-$J$1)*0.0025),0.95)</f>
        <v>0.5389371709654609</v>
      </c>
      <c r="M27" s="217">
        <f>MIN(MAX(SLOPE($B27:L27,$B$1:L$1)*'Predicted Intensity'!$B$32+L27,$J27+(M$1-$J$1)*0.0025),0.95)</f>
        <v>0.54479808008035846</v>
      </c>
      <c r="N27" s="217">
        <f>MIN(MAX(SLOPE($B27:M27,$B$1:M$1)*'Predicted Intensity'!$B$32+M27,$J27+(N$1-$J$1)*0.0025),0.95)</f>
        <v>0.55027093273888683</v>
      </c>
      <c r="O27" s="217">
        <f>MIN(MAX(SLOPE($B27:N27,$B$1:N$1)*'Predicted Intensity'!$B$32+N27,$J27+(O$1-$J$1)*0.0025),0.95)</f>
        <v>0.55541903392391967</v>
      </c>
      <c r="P27" s="217">
        <f>MIN(MAX(SLOPE($B27:O27,$B$1:O$1)*'Predicted Intensity'!$B$32+O27,$J27+(P$1-$J$1)*0.0025),0.95)</f>
        <v>0.5602894613086834</v>
      </c>
      <c r="Q27" s="217">
        <f>MIN(MAX(SLOPE($B27:P27,$B$1:P$1)*'Predicted Intensity'!$B$32+P27,$J27+(Q$1-$J$1)*0.0025),0.95)</f>
        <v>0.56491852038096269</v>
      </c>
      <c r="R27" s="217">
        <f>MIN(MAX(SLOPE($B27:Q27,$B$1:Q$1)*'Predicted Intensity'!$B$32+Q27,$J27+(R$1-$J$1)*0.0025),0.95)</f>
        <v>0.56933501985732649</v>
      </c>
      <c r="S27" s="217">
        <f>MIN(MAX(SLOPE($B27:R27,$B$1:R$1)*'Predicted Intensity'!$B$32+R27,$J27+(S$1-$J$1)*0.0025),0.95)</f>
        <v>0.57356234608672507</v>
      </c>
      <c r="T27" s="217">
        <f>MIN(MAX(SLOPE($B27:S27,$B$1:S$1)*'Predicted Intensity'!$B$32+S27,$J27+(T$1-$J$1)*0.0025),0.95)</f>
        <v>0.57761983735132882</v>
      </c>
      <c r="U27" s="217">
        <f>MIN(MAX(SLOPE($B27:T27,$B$1:T$1)*'Predicted Intensity'!$B$32+T27,$J27+(U$1-$J$1)*0.0025),0.95)</f>
        <v>0.58152372971009569</v>
      </c>
      <c r="V27" s="217">
        <f>MIN(MAX(SLOPE($B27:U27,$B$1:U$1)*'Predicted Intensity'!$B$32+U27,$J27+(V$1-$J$1)*0.0025),0.95)</f>
        <v>0.58528782934919021</v>
      </c>
      <c r="W27" s="217">
        <f>MIN(MAX(SLOPE($B27:V27,$B$1:V$1)*'Predicted Intensity'!$B$32+V27,$J27+(W$1-$J$1)*0.0025),0.95)</f>
        <v>0.58892400386048127</v>
      </c>
      <c r="X27" s="217">
        <f>MIN(MAX(SLOPE($B27:W27,$B$1:W$1)*'Predicted Intensity'!$B$32+W27,$J27+(X$1-$J$1)*0.0025),0.95)</f>
        <v>0.5924425497707857</v>
      </c>
      <c r="Y27" s="217">
        <f>MIN(MAX(SLOPE($B27:X27,$B$1:X$1)*'Predicted Intensity'!$B$32+X27,$J27+(Y$1-$J$1)*0.0025),0.95)</f>
        <v>0.59585247312647915</v>
      </c>
      <c r="Z27" s="217">
        <f>MIN(MAX(SLOPE($B27:Y27,$B$1:Y$1)*'Predicted Intensity'!$B$32+Y27,$J27+(Z$1-$J$1)*0.0025),0.95)</f>
        <v>0.59916170749834363</v>
      </c>
      <c r="AA27" s="217">
        <f>MIN(MAX(SLOPE($B27:Z27,$B$1:Z$1)*'Predicted Intensity'!$B$32+Z27,$J27+(AA$1-$J$1)*0.0025),0.95)</f>
        <v>0.60237728597954188</v>
      </c>
      <c r="AB27" s="217">
        <f>MIN(MAX(SLOPE($B27:AA27,$B$1:AA$1)*'Predicted Intensity'!$B$32+AA27,$J27+(AB$1-$J$1)*0.0025),0.95)</f>
        <v>0.60550547872414284</v>
      </c>
      <c r="AC27" s="217">
        <f>MIN(MAX(SLOPE($B27:AB27,$B$1:AB$1)*'Predicted Intensity'!$B$32+AB27,$J27+(AC$1-$J$1)*0.0025),0.95)</f>
        <v>0.60855190424626726</v>
      </c>
      <c r="AD27" s="217">
        <f>MIN(MAX(SLOPE($B27:AC27,$B$1:AC$1)*'Predicted Intensity'!$B$32+AC27,$J27+(AD$1-$J$1)*0.0025),0.95)</f>
        <v>0.61152162044428326</v>
      </c>
      <c r="AE27" s="217">
        <f>MIN(MAX(SLOPE($B27:AD27,$B$1:AD$1)*'Predicted Intensity'!$B$32+AD27,$J27+(AE$1-$J$1)*0.0025),0.95)</f>
        <v>0.61441919975250825</v>
      </c>
      <c r="AF27" s="217">
        <f>MIN(MAX(SLOPE($B27:AE27,$B$1:AE$1)*'Predicted Intensity'!$B$32+AE27,$J27+(AF$1-$J$1)*0.0025),0.95)</f>
        <v>0.6172487917202959</v>
      </c>
      <c r="AG27" s="217">
        <f>MIN(MAX(SLOPE($B27:AF27,$B$1:AF$1)*'Predicted Intensity'!$B$32+AF27,$J27+(AG$1-$J$1)*0.0025),0.95)</f>
        <v>0.62001417552645199</v>
      </c>
      <c r="AH27" s="217">
        <f>MIN(MAX(SLOPE($B27:AG27,$B$1:AG$1)*'Predicted Intensity'!$B$32+AG27,$J27+(AH$1-$J$1)*0.0025),0.95)</f>
        <v>0.62271880435908744</v>
      </c>
      <c r="AI27" s="217">
        <f>MIN(MAX(SLOPE($B27:AH27,$B$1:AH$1)*'Predicted Intensity'!$B$32+AH27,$J27+(AI$1-$J$1)*0.0025),0.95)</f>
        <v>0.62536584316331623</v>
      </c>
      <c r="AJ27" s="217">
        <f>MIN(MAX(SLOPE($B27:AI27,$B$1:AI$1)*'Predicted Intensity'!$B$32+AI27,$J27+(AJ$1-$J$1)*0.0025),0.95)</f>
        <v>0.6279582009384761</v>
      </c>
      <c r="AK27" s="217">
        <f>MIN(MAX(SLOPE($B27:AJ27,$B$1:AJ$1)*'Predicted Intensity'!$B$32+AJ27,$J27+(AK$1-$J$1)*0.0025),0.95)</f>
        <v>0.63049855852314218</v>
      </c>
      <c r="AL27" s="217">
        <f>MIN(MAX(SLOPE($B27:AK27,$B$1:AK$1)*'Predicted Intensity'!$B$32+AK27,$J27+(AL$1-$J$1)*0.0025),0.95)</f>
        <v>0.63298939261945386</v>
      </c>
      <c r="AM27" s="217">
        <f>MIN(MAX(SLOPE($B27:AL27,$B$1:AL$1)*'Predicted Intensity'!$B$32+AL27,$J27+(AM$1-$J$1)*0.0025),0.95)</f>
        <v>0.63543299666353881</v>
      </c>
      <c r="AN27" s="217">
        <f>MIN(MAX(SLOPE($B27:AM27,$B$1:AM$1)*'Predicted Intensity'!$B$32+AM27,$J27+(AN$1-$J$1)*0.0025),0.95)</f>
        <v>0.63783149903560088</v>
      </c>
      <c r="AO27" s="217">
        <f>MIN(MAX(SLOPE($B27:AN27,$B$1:AN$1)*'Predicted Intensity'!$B$32+AN27,$J27+(AO$1-$J$1)*0.0025),0.95)</f>
        <v>0.64018687901391258</v>
      </c>
      <c r="AP27" s="217">
        <f>MIN(MAX(SLOPE($B27:AO27,$B$1:AO$1)*'Predicted Intensity'!$B$32+AO27,$J27+(AP$1-$J$1)*0.0025),0.95)</f>
        <v>0.64250098080591456</v>
      </c>
      <c r="AQ27" s="217">
        <f>MIN(MAX(SLOPE($B27:AP27,$B$1:AP$1)*'Predicted Intensity'!$B$32+AP27,$J27+(AQ$1-$J$1)*0.0025),0.95)</f>
        <v>0.64477552593270915</v>
      </c>
      <c r="AR27" s="217">
        <f>MIN(MAX(SLOPE($B27:AQ27,$B$1:AQ$1)*'Predicted Intensity'!$B$32+AQ27,$J27+(AR$1-$J$1)*0.0025),0.95)</f>
        <v>0.64701212419732002</v>
      </c>
      <c r="AS27" s="217">
        <f>MIN(MAX(SLOPE($B27:AR27,$B$1:AR$1)*'Predicted Intensity'!$B$32+AR27,$J27+(AS$1-$J$1)*0.0025),0.95)</f>
        <v>0.64921228342980863</v>
      </c>
      <c r="AT27" s="217">
        <f>MIN(MAX(SLOPE($B27:AS27,$B$1:AS$1)*'Predicted Intensity'!$B$32+AS27,$J27+(AT$1-$J$1)*0.0025),0.95)</f>
        <v>0.65137741817188721</v>
      </c>
      <c r="AU27" s="217">
        <f>MIN(MAX(SLOPE($B27:AT27,$B$1:AT$1)*'Predicted Intensity'!$B$32+AT27,$J27+(AU$1-$J$1)*0.0025),0.95)</f>
        <v>0.6535088574386485</v>
      </c>
      <c r="AV27" s="217">
        <f>MIN(MAX(SLOPE($B27:AU27,$B$1:AU$1)*'Predicted Intensity'!$B$32+AU27,$J27+(AV$1-$J$1)*0.0025),0.95)</f>
        <v>0.65560785167437352</v>
      </c>
      <c r="AW27" s="217">
        <f>MIN(MAX(SLOPE($B27:AV27,$B$1:AV$1)*'Predicted Intensity'!$B$32+AV27,$J27+(AW$1-$J$1)*0.0025),0.95)</f>
        <v>0.65767557900222651</v>
      </c>
      <c r="AX27" s="217">
        <f>MIN(MAX(SLOPE($B27:AW27,$B$1:AW$1)*'Predicted Intensity'!$B$32+AW27,$J27+(AX$1-$J$1)*0.0025),0.95)</f>
        <v>0.65971315085334548</v>
      </c>
    </row>
    <row r="28" spans="1:50" x14ac:dyDescent="0.2">
      <c r="A28" s="216" t="s">
        <v>396</v>
      </c>
      <c r="B28" s="217">
        <f>SUMIFS('Historic Energy Consumption'!$M:$M,'Historic Energy Consumption'!$B:$B,$A28,'Historic Energy Consumption'!$A:$A,B$1)</f>
        <v>0.8014749885542406</v>
      </c>
      <c r="C28" s="217">
        <f>SUMIFS('Historic Energy Consumption'!$M:$M,'Historic Energy Consumption'!$B:$B,$A28,'Historic Energy Consumption'!$A:$A,C$1)</f>
        <v>0.79839456947999576</v>
      </c>
      <c r="D28" s="217">
        <f>SUMIFS('Historic Energy Consumption'!$M:$M,'Historic Energy Consumption'!$B:$B,$A28,'Historic Energy Consumption'!$A:$A,D$1)</f>
        <v>0.80196196390406049</v>
      </c>
      <c r="E28" s="217">
        <f>SUMIFS('Historic Energy Consumption'!$M:$M,'Historic Energy Consumption'!$B:$B,$A28,'Historic Energy Consumption'!$A:$A,E$1)</f>
        <v>0.81351041333581875</v>
      </c>
      <c r="F28" s="217">
        <f>SUMIFS('Historic Energy Consumption'!$M:$M,'Historic Energy Consumption'!$B:$B,$A28,'Historic Energy Consumption'!$A:$A,F$1)</f>
        <v>0.81915989966115477</v>
      </c>
      <c r="G28" s="217">
        <f>SUMIFS('Historic Energy Consumption'!$M:$M,'Historic Energy Consumption'!$B:$B,$A28,'Historic Energy Consumption'!$A:$A,G$1)</f>
        <v>0.8281176046335269</v>
      </c>
      <c r="H28" s="217">
        <f>SUMIFS('Historic Energy Consumption'!$M:$M,'Historic Energy Consumption'!$B:$B,$A28,'Historic Energy Consumption'!$A:$A,H$1)</f>
        <v>0.71335102356555669</v>
      </c>
      <c r="I28" s="217">
        <f>SUMIFS('Historic Energy Consumption'!$M:$M,'Historic Energy Consumption'!$B:$B,$A28,'Historic Energy Consumption'!$A:$A,I$1)</f>
        <v>0.62849534535161033</v>
      </c>
      <c r="J28" s="217">
        <f>SUMIFS('Historic Energy Consumption'!$M:$M,'Historic Energy Consumption'!$B:$B,$A28,'Historic Energy Consumption'!$A:$A,J$1)</f>
        <v>0.65771897671395385</v>
      </c>
      <c r="K28" s="217">
        <f>MIN(MAX(SLOPE($B28:J28,$B$1:J$1)*'Predicted Intensity'!$B$32+J28,$J28+(K$1-$J$1)*0.0025),0.95)</f>
        <v>0.6602189767139538</v>
      </c>
      <c r="L28" s="217">
        <f>MIN(MAX(SLOPE($B28:K28,$B$1:K$1)*'Predicted Intensity'!$B$32+K28,$J28+(L$1-$J$1)*0.0025),0.95)</f>
        <v>0.66271897671395386</v>
      </c>
      <c r="M28" s="217">
        <f>MIN(MAX(SLOPE($B28:L28,$B$1:L$1)*'Predicted Intensity'!$B$32+L28,$J28+(M$1-$J$1)*0.0025),0.95)</f>
        <v>0.6652189767139538</v>
      </c>
      <c r="N28" s="217">
        <f>MIN(MAX(SLOPE($B28:M28,$B$1:M$1)*'Predicted Intensity'!$B$32+M28,$J28+(N$1-$J$1)*0.0025),0.95)</f>
        <v>0.66771897671395386</v>
      </c>
      <c r="O28" s="217">
        <f>MIN(MAX(SLOPE($B28:N28,$B$1:N$1)*'Predicted Intensity'!$B$32+N28,$J28+(O$1-$J$1)*0.0025),0.95)</f>
        <v>0.67021897671395381</v>
      </c>
      <c r="P28" s="217">
        <f>MIN(MAX(SLOPE($B28:O28,$B$1:O$1)*'Predicted Intensity'!$B$32+O28,$J28+(P$1-$J$1)*0.0025),0.95)</f>
        <v>0.67271897671395386</v>
      </c>
      <c r="Q28" s="217">
        <f>MIN(MAX(SLOPE($B28:P28,$B$1:P$1)*'Predicted Intensity'!$B$32+P28,$J28+(Q$1-$J$1)*0.0025),0.95)</f>
        <v>0.67521897671395381</v>
      </c>
      <c r="R28" s="217">
        <f>MIN(MAX(SLOPE($B28:Q28,$B$1:Q$1)*'Predicted Intensity'!$B$32+Q28,$J28+(R$1-$J$1)*0.0025),0.95)</f>
        <v>0.67771897671395387</v>
      </c>
      <c r="S28" s="217">
        <f>MIN(MAX(SLOPE($B28:R28,$B$1:R$1)*'Predicted Intensity'!$B$32+R28,$J28+(S$1-$J$1)*0.0025),0.95)</f>
        <v>0.68021897671395382</v>
      </c>
      <c r="T28" s="217">
        <f>MIN(MAX(SLOPE($B28:S28,$B$1:S$1)*'Predicted Intensity'!$B$32+S28,$J28+(T$1-$J$1)*0.0025),0.95)</f>
        <v>0.68271897671395387</v>
      </c>
      <c r="U28" s="217">
        <f>MIN(MAX(SLOPE($B28:T28,$B$1:T$1)*'Predicted Intensity'!$B$32+T28,$J28+(U$1-$J$1)*0.0025),0.95)</f>
        <v>0.68521897671395382</v>
      </c>
      <c r="V28" s="217">
        <f>MIN(MAX(SLOPE($B28:U28,$B$1:U$1)*'Predicted Intensity'!$B$32+U28,$J28+(V$1-$J$1)*0.0025),0.95)</f>
        <v>0.68771897671395388</v>
      </c>
      <c r="W28" s="217">
        <f>MIN(MAX(SLOPE($B28:V28,$B$1:V$1)*'Predicted Intensity'!$B$32+V28,$J28+(W$1-$J$1)*0.0025),0.95)</f>
        <v>0.69021897671395382</v>
      </c>
      <c r="X28" s="217">
        <f>MIN(MAX(SLOPE($B28:W28,$B$1:W$1)*'Predicted Intensity'!$B$32+W28,$J28+(X$1-$J$1)*0.0025),0.95)</f>
        <v>0.69271897671395388</v>
      </c>
      <c r="Y28" s="217">
        <f>MIN(MAX(SLOPE($B28:X28,$B$1:X$1)*'Predicted Intensity'!$B$32+X28,$J28+(Y$1-$J$1)*0.0025),0.95)</f>
        <v>0.69521897671395383</v>
      </c>
      <c r="Z28" s="217">
        <f>MIN(MAX(SLOPE($B28:Y28,$B$1:Y$1)*'Predicted Intensity'!$B$32+Y28,$J28+(Z$1-$J$1)*0.0025),0.95)</f>
        <v>0.69771897671395389</v>
      </c>
      <c r="AA28" s="217">
        <f>MIN(MAX(SLOPE($B28:Z28,$B$1:Z$1)*'Predicted Intensity'!$B$32+Z28,$J28+(AA$1-$J$1)*0.0025),0.95)</f>
        <v>0.70021897671395383</v>
      </c>
      <c r="AB28" s="217">
        <f>MIN(MAX(SLOPE($B28:AA28,$B$1:AA$1)*'Predicted Intensity'!$B$32+AA28,$J28+(AB$1-$J$1)*0.0025),0.95)</f>
        <v>0.70271897671395389</v>
      </c>
      <c r="AC28" s="217">
        <f>MIN(MAX(SLOPE($B28:AB28,$B$1:AB$1)*'Predicted Intensity'!$B$32+AB28,$J28+(AC$1-$J$1)*0.0025),0.95)</f>
        <v>0.70521897671395384</v>
      </c>
      <c r="AD28" s="217">
        <f>MIN(MAX(SLOPE($B28:AC28,$B$1:AC$1)*'Predicted Intensity'!$B$32+AC28,$J28+(AD$1-$J$1)*0.0025),0.95)</f>
        <v>0.7077189767139539</v>
      </c>
      <c r="AE28" s="217">
        <f>MIN(MAX(SLOPE($B28:AD28,$B$1:AD$1)*'Predicted Intensity'!$B$32+AD28,$J28+(AE$1-$J$1)*0.0025),0.95)</f>
        <v>0.71021897671395384</v>
      </c>
      <c r="AF28" s="217">
        <f>MIN(MAX(SLOPE($B28:AE28,$B$1:AE$1)*'Predicted Intensity'!$B$32+AE28,$J28+(AF$1-$J$1)*0.0025),0.95)</f>
        <v>0.7127189767139539</v>
      </c>
      <c r="AG28" s="217">
        <f>MIN(MAX(SLOPE($B28:AF28,$B$1:AF$1)*'Predicted Intensity'!$B$32+AF28,$J28+(AG$1-$J$1)*0.0025),0.95)</f>
        <v>0.71521897671395385</v>
      </c>
      <c r="AH28" s="217">
        <f>MIN(MAX(SLOPE($B28:AG28,$B$1:AG$1)*'Predicted Intensity'!$B$32+AG28,$J28+(AH$1-$J$1)*0.0025),0.95)</f>
        <v>0.71771897671395379</v>
      </c>
      <c r="AI28" s="217">
        <f>MIN(MAX(SLOPE($B28:AH28,$B$1:AH$1)*'Predicted Intensity'!$B$32+AH28,$J28+(AI$1-$J$1)*0.0025),0.95)</f>
        <v>0.72021897671395385</v>
      </c>
      <c r="AJ28" s="217">
        <f>MIN(MAX(SLOPE($B28:AI28,$B$1:AI$1)*'Predicted Intensity'!$B$32+AI28,$J28+(AJ$1-$J$1)*0.0025),0.95)</f>
        <v>0.72271897671395391</v>
      </c>
      <c r="AK28" s="217">
        <f>MIN(MAX(SLOPE($B28:AJ28,$B$1:AJ$1)*'Predicted Intensity'!$B$32+AJ28,$J28+(AK$1-$J$1)*0.0025),0.95)</f>
        <v>0.72521897671395386</v>
      </c>
      <c r="AL28" s="217">
        <f>MIN(MAX(SLOPE($B28:AK28,$B$1:AK$1)*'Predicted Intensity'!$B$32+AK28,$J28+(AL$1-$J$1)*0.0025),0.95)</f>
        <v>0.7277189767139538</v>
      </c>
      <c r="AM28" s="217">
        <f>MIN(MAX(SLOPE($B28:AL28,$B$1:AL$1)*'Predicted Intensity'!$B$32+AL28,$J28+(AM$1-$J$1)*0.0025),0.95)</f>
        <v>0.73021897671395386</v>
      </c>
      <c r="AN28" s="217">
        <f>MIN(MAX(SLOPE($B28:AM28,$B$1:AM$1)*'Predicted Intensity'!$B$32+AM28,$J28+(AN$1-$J$1)*0.0025),0.95)</f>
        <v>0.73271897671395381</v>
      </c>
      <c r="AO28" s="217">
        <f>MIN(MAX(SLOPE($B28:AN28,$B$1:AN$1)*'Predicted Intensity'!$B$32+AN28,$J28+(AO$1-$J$1)*0.0025),0.95)</f>
        <v>0.73521897671395386</v>
      </c>
      <c r="AP28" s="217">
        <f>MIN(MAX(SLOPE($B28:AO28,$B$1:AO$1)*'Predicted Intensity'!$B$32+AO28,$J28+(AP$1-$J$1)*0.0025),0.95)</f>
        <v>0.73771897671395381</v>
      </c>
      <c r="AQ28" s="217">
        <f>MIN(MAX(SLOPE($B28:AP28,$B$1:AP$1)*'Predicted Intensity'!$B$32+AP28,$J28+(AQ$1-$J$1)*0.0025),0.95)</f>
        <v>0.74021897671395387</v>
      </c>
      <c r="AR28" s="217">
        <f>MIN(MAX(SLOPE($B28:AQ28,$B$1:AQ$1)*'Predicted Intensity'!$B$32+AQ28,$J28+(AR$1-$J$1)*0.0025),0.95)</f>
        <v>0.74271897671395382</v>
      </c>
      <c r="AS28" s="217">
        <f>MIN(MAX(SLOPE($B28:AR28,$B$1:AR$1)*'Predicted Intensity'!$B$32+AR28,$J28+(AS$1-$J$1)*0.0025),0.95)</f>
        <v>0.74521897671395387</v>
      </c>
      <c r="AT28" s="217">
        <f>MIN(MAX(SLOPE($B28:AS28,$B$1:AS$1)*'Predicted Intensity'!$B$32+AS28,$J28+(AT$1-$J$1)*0.0025),0.95)</f>
        <v>0.74771897671395382</v>
      </c>
      <c r="AU28" s="217">
        <f>MIN(MAX(SLOPE($B28:AT28,$B$1:AT$1)*'Predicted Intensity'!$B$32+AT28,$J28+(AU$1-$J$1)*0.0025),0.95)</f>
        <v>0.75021897671395388</v>
      </c>
      <c r="AV28" s="217">
        <f>MIN(MAX(SLOPE($B28:AU28,$B$1:AU$1)*'Predicted Intensity'!$B$32+AU28,$J28+(AV$1-$J$1)*0.0025),0.95)</f>
        <v>0.75271897671395382</v>
      </c>
      <c r="AW28" s="217">
        <f>MIN(MAX(SLOPE($B28:AV28,$B$1:AV$1)*'Predicted Intensity'!$B$32+AV28,$J28+(AW$1-$J$1)*0.0025),0.95)</f>
        <v>0.75521897671395388</v>
      </c>
      <c r="AX28" s="217">
        <f>MIN(MAX(SLOPE($B28:AW28,$B$1:AW$1)*'Predicted Intensity'!$B$32+AW28,$J28+(AX$1-$J$1)*0.0025),0.95)</f>
        <v>0.75771897671395383</v>
      </c>
    </row>
    <row r="29" spans="1:50" x14ac:dyDescent="0.2">
      <c r="A29" s="216" t="s">
        <v>379</v>
      </c>
      <c r="B29" s="217">
        <f>SUMIFS('Historic Energy Consumption'!$M:$M,'Historic Energy Consumption'!$B:$B,$A29,'Historic Energy Consumption'!$A:$A,B$1)</f>
        <v>0.32121940945090077</v>
      </c>
      <c r="C29" s="217">
        <f>SUMIFS('Historic Energy Consumption'!$M:$M,'Historic Energy Consumption'!$B:$B,$A29,'Historic Energy Consumption'!$A:$A,C$1)</f>
        <v>0.33424800780567615</v>
      </c>
      <c r="D29" s="217">
        <f>SUMIFS('Historic Energy Consumption'!$M:$M,'Historic Energy Consumption'!$B:$B,$A29,'Historic Energy Consumption'!$A:$A,D$1)</f>
        <v>0.38645031049690926</v>
      </c>
      <c r="E29" s="217">
        <f>SUMIFS('Historic Energy Consumption'!$M:$M,'Historic Energy Consumption'!$B:$B,$A29,'Historic Energy Consumption'!$A:$A,E$1)</f>
        <v>0.38924441032947682</v>
      </c>
      <c r="F29" s="217">
        <f>SUMIFS('Historic Energy Consumption'!$M:$M,'Historic Energy Consumption'!$B:$B,$A29,'Historic Energy Consumption'!$A:$A,F$1)</f>
        <v>0.4520419756785547</v>
      </c>
      <c r="G29" s="217">
        <f>SUMIFS('Historic Energy Consumption'!$M:$M,'Historic Energy Consumption'!$B:$B,$A29,'Historic Energy Consumption'!$A:$A,G$1)</f>
        <v>0.5089831177784957</v>
      </c>
      <c r="H29" s="217">
        <f>SUMIFS('Historic Energy Consumption'!$M:$M,'Historic Energy Consumption'!$B:$B,$A29,'Historic Energy Consumption'!$A:$A,H$1)</f>
        <v>0.60651394293060701</v>
      </c>
      <c r="I29" s="217">
        <f>SUMIFS('Historic Energy Consumption'!$M:$M,'Historic Energy Consumption'!$B:$B,$A29,'Historic Energy Consumption'!$A:$A,I$1)</f>
        <v>0.66121524008148136</v>
      </c>
      <c r="J29" s="217">
        <f>SUMIFS('Historic Energy Consumption'!$M:$M,'Historic Energy Consumption'!$B:$B,$A29,'Historic Energy Consumption'!$A:$A,J$1)</f>
        <v>0.70249387587234868</v>
      </c>
      <c r="K29" s="217">
        <f>MIN(MAX(SLOPE($B29:J29,$B$1:J$1)*'Predicted Intensity'!$B$32+J29,$J29+(K$1-$J$1)*0.0025),0.95)</f>
        <v>0.72804275532926221</v>
      </c>
      <c r="L29" s="217">
        <f>MIN(MAX(SLOPE($B29:K29,$B$1:K$1)*'Predicted Intensity'!$B$32+K29,$J29+(L$1-$J$1)*0.0025),0.95)</f>
        <v>0.75326004495713539</v>
      </c>
      <c r="M29" s="217">
        <f>MIN(MAX(SLOPE($B29:L29,$B$1:L$1)*'Predicted Intensity'!$B$32+L29,$J29+(M$1-$J$1)*0.0025),0.95)</f>
        <v>0.77772334718671676</v>
      </c>
      <c r="N29" s="217">
        <f>MIN(MAX(SLOPE($B29:M29,$B$1:M$1)*'Predicted Intensity'!$B$32+M29,$J29+(N$1-$J$1)*0.0025),0.95)</f>
        <v>0.8012812085667147</v>
      </c>
      <c r="O29" s="217">
        <f>MIN(MAX(SLOPE($B29:N29,$B$1:N$1)*'Predicted Intensity'!$B$32+N29,$J29+(O$1-$J$1)*0.0025),0.95)</f>
        <v>0.82390350908081067</v>
      </c>
      <c r="P29" s="217">
        <f>MIN(MAX(SLOPE($B29:O29,$B$1:O$1)*'Predicted Intensity'!$B$32+O29,$J29+(P$1-$J$1)*0.0025),0.95)</f>
        <v>0.84561456704328108</v>
      </c>
      <c r="Q29" s="217">
        <f>MIN(MAX(SLOPE($B29:P29,$B$1:P$1)*'Predicted Intensity'!$B$32+P29,$J29+(Q$1-$J$1)*0.0025),0.95)</f>
        <v>0.86646192912266407</v>
      </c>
      <c r="R29" s="217">
        <f>MIN(MAX(SLOPE($B29:Q29,$B$1:Q$1)*'Predicted Intensity'!$B$32+Q29,$J29+(R$1-$J$1)*0.0025),0.95)</f>
        <v>0.88650144290439981</v>
      </c>
      <c r="S29" s="217">
        <f>MIN(MAX(SLOPE($B29:R29,$B$1:R$1)*'Predicted Intensity'!$B$32+R29,$J29+(S$1-$J$1)*0.0025),0.95)</f>
        <v>0.90579008517028214</v>
      </c>
      <c r="T29" s="217">
        <f>MIN(MAX(SLOPE($B29:S29,$B$1:S$1)*'Predicted Intensity'!$B$32+S29,$J29+(T$1-$J$1)*0.0025),0.95)</f>
        <v>0.92438260144025075</v>
      </c>
      <c r="U29" s="217">
        <f>MIN(MAX(SLOPE($B29:T29,$B$1:T$1)*'Predicted Intensity'!$B$32+T29,$J29+(U$1-$J$1)*0.0025),0.95)</f>
        <v>0.94233005502680256</v>
      </c>
      <c r="V29" s="217">
        <f>MIN(MAX(SLOPE($B29:U29,$B$1:U$1)*'Predicted Intensity'!$B$32+U29,$J29+(V$1-$J$1)*0.0025),0.95)</f>
        <v>0.95</v>
      </c>
      <c r="W29" s="217">
        <f>MIN(MAX(SLOPE($B29:V29,$B$1:V$1)*'Predicted Intensity'!$B$32+V29,$J29+(W$1-$J$1)*0.0025),0.95)</f>
        <v>0.95</v>
      </c>
      <c r="X29" s="217">
        <f>MIN(MAX(SLOPE($B29:W29,$B$1:W$1)*'Predicted Intensity'!$B$32+W29,$J29+(X$1-$J$1)*0.0025),0.95)</f>
        <v>0.95</v>
      </c>
      <c r="Y29" s="217">
        <f>MIN(MAX(SLOPE($B29:X29,$B$1:X$1)*'Predicted Intensity'!$B$32+X29,$J29+(Y$1-$J$1)*0.0025),0.95)</f>
        <v>0.95</v>
      </c>
      <c r="Z29" s="217">
        <f>MIN(MAX(SLOPE($B29:Y29,$B$1:Y$1)*'Predicted Intensity'!$B$32+Y29,$J29+(Z$1-$J$1)*0.0025),0.95)</f>
        <v>0.95</v>
      </c>
      <c r="AA29" s="217">
        <f>MIN(MAX(SLOPE($B29:Z29,$B$1:Z$1)*'Predicted Intensity'!$B$32+Z29,$J29+(AA$1-$J$1)*0.0025),0.95)</f>
        <v>0.95</v>
      </c>
      <c r="AB29" s="217">
        <f>MIN(MAX(SLOPE($B29:AA29,$B$1:AA$1)*'Predicted Intensity'!$B$32+AA29,$J29+(AB$1-$J$1)*0.0025),0.95)</f>
        <v>0.95</v>
      </c>
      <c r="AC29" s="217">
        <f>MIN(MAX(SLOPE($B29:AB29,$B$1:AB$1)*'Predicted Intensity'!$B$32+AB29,$J29+(AC$1-$J$1)*0.0025),0.95)</f>
        <v>0.95</v>
      </c>
      <c r="AD29" s="217">
        <f>MIN(MAX(SLOPE($B29:AC29,$B$1:AC$1)*'Predicted Intensity'!$B$32+AC29,$J29+(AD$1-$J$1)*0.0025),0.95)</f>
        <v>0.95</v>
      </c>
      <c r="AE29" s="217">
        <f>MIN(MAX(SLOPE($B29:AD29,$B$1:AD$1)*'Predicted Intensity'!$B$32+AD29,$J29+(AE$1-$J$1)*0.0025),0.95)</f>
        <v>0.95</v>
      </c>
      <c r="AF29" s="217">
        <f>MIN(MAX(SLOPE($B29:AE29,$B$1:AE$1)*'Predicted Intensity'!$B$32+AE29,$J29+(AF$1-$J$1)*0.0025),0.95)</f>
        <v>0.95</v>
      </c>
      <c r="AG29" s="217">
        <f>MIN(MAX(SLOPE($B29:AF29,$B$1:AF$1)*'Predicted Intensity'!$B$32+AF29,$J29+(AG$1-$J$1)*0.0025),0.95)</f>
        <v>0.95</v>
      </c>
      <c r="AH29" s="217">
        <f>MIN(MAX(SLOPE($B29:AG29,$B$1:AG$1)*'Predicted Intensity'!$B$32+AG29,$J29+(AH$1-$J$1)*0.0025),0.95)</f>
        <v>0.95</v>
      </c>
      <c r="AI29" s="217">
        <f>MIN(MAX(SLOPE($B29:AH29,$B$1:AH$1)*'Predicted Intensity'!$B$32+AH29,$J29+(AI$1-$J$1)*0.0025),0.95)</f>
        <v>0.95</v>
      </c>
      <c r="AJ29" s="217">
        <f>MIN(MAX(SLOPE($B29:AI29,$B$1:AI$1)*'Predicted Intensity'!$B$32+AI29,$J29+(AJ$1-$J$1)*0.0025),0.95)</f>
        <v>0.95</v>
      </c>
      <c r="AK29" s="217">
        <f>MIN(MAX(SLOPE($B29:AJ29,$B$1:AJ$1)*'Predicted Intensity'!$B$32+AJ29,$J29+(AK$1-$J$1)*0.0025),0.95)</f>
        <v>0.95</v>
      </c>
      <c r="AL29" s="217">
        <f>MIN(MAX(SLOPE($B29:AK29,$B$1:AK$1)*'Predicted Intensity'!$B$32+AK29,$J29+(AL$1-$J$1)*0.0025),0.95)</f>
        <v>0.95</v>
      </c>
      <c r="AM29" s="217">
        <f>MIN(MAX(SLOPE($B29:AL29,$B$1:AL$1)*'Predicted Intensity'!$B$32+AL29,$J29+(AM$1-$J$1)*0.0025),0.95)</f>
        <v>0.95</v>
      </c>
      <c r="AN29" s="217">
        <f>MIN(MAX(SLOPE($B29:AM29,$B$1:AM$1)*'Predicted Intensity'!$B$32+AM29,$J29+(AN$1-$J$1)*0.0025),0.95)</f>
        <v>0.95</v>
      </c>
      <c r="AO29" s="217">
        <f>MIN(MAX(SLOPE($B29:AN29,$B$1:AN$1)*'Predicted Intensity'!$B$32+AN29,$J29+(AO$1-$J$1)*0.0025),0.95)</f>
        <v>0.95</v>
      </c>
      <c r="AP29" s="217">
        <f>MIN(MAX(SLOPE($B29:AO29,$B$1:AO$1)*'Predicted Intensity'!$B$32+AO29,$J29+(AP$1-$J$1)*0.0025),0.95)</f>
        <v>0.95</v>
      </c>
      <c r="AQ29" s="217">
        <f>MIN(MAX(SLOPE($B29:AP29,$B$1:AP$1)*'Predicted Intensity'!$B$32+AP29,$J29+(AQ$1-$J$1)*0.0025),0.95)</f>
        <v>0.95</v>
      </c>
      <c r="AR29" s="217">
        <f>MIN(MAX(SLOPE($B29:AQ29,$B$1:AQ$1)*'Predicted Intensity'!$B$32+AQ29,$J29+(AR$1-$J$1)*0.0025),0.95)</f>
        <v>0.95</v>
      </c>
      <c r="AS29" s="217">
        <f>MIN(MAX(SLOPE($B29:AR29,$B$1:AR$1)*'Predicted Intensity'!$B$32+AR29,$J29+(AS$1-$J$1)*0.0025),0.95)</f>
        <v>0.95</v>
      </c>
      <c r="AT29" s="217">
        <f>MIN(MAX(SLOPE($B29:AS29,$B$1:AS$1)*'Predicted Intensity'!$B$32+AS29,$J29+(AT$1-$J$1)*0.0025),0.95)</f>
        <v>0.95</v>
      </c>
      <c r="AU29" s="217">
        <f>MIN(MAX(SLOPE($B29:AT29,$B$1:AT$1)*'Predicted Intensity'!$B$32+AT29,$J29+(AU$1-$J$1)*0.0025),0.95)</f>
        <v>0.95</v>
      </c>
      <c r="AV29" s="217">
        <f>MIN(MAX(SLOPE($B29:AU29,$B$1:AU$1)*'Predicted Intensity'!$B$32+AU29,$J29+(AV$1-$J$1)*0.0025),0.95)</f>
        <v>0.95</v>
      </c>
      <c r="AW29" s="217">
        <f>MIN(MAX(SLOPE($B29:AV29,$B$1:AV$1)*'Predicted Intensity'!$B$32+AV29,$J29+(AW$1-$J$1)*0.0025),0.95)</f>
        <v>0.95</v>
      </c>
      <c r="AX29" s="217">
        <f>MIN(MAX(SLOPE($B29:AW29,$B$1:AW$1)*'Predicted Intensity'!$B$32+AW29,$J29+(AX$1-$J$1)*0.0025),0.95)</f>
        <v>0.95</v>
      </c>
    </row>
  </sheetData>
  <phoneticPr fontId="3"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9B1B3-DFAF-412B-A0A5-C8EA0044CCD5}">
  <dimension ref="A1:W33"/>
  <sheetViews>
    <sheetView topLeftCell="L8" workbookViewId="0">
      <selection activeCell="V45" sqref="V44:V45"/>
    </sheetView>
  </sheetViews>
  <sheetFormatPr defaultRowHeight="14.25" x14ac:dyDescent="0.2"/>
  <cols>
    <col min="1" max="1" width="9" style="216"/>
    <col min="2" max="2" width="47.625" style="216" bestFit="1" customWidth="1"/>
    <col min="3" max="3" width="9.125" style="226" bestFit="1" customWidth="1"/>
    <col min="4" max="4" width="10" style="226" bestFit="1" customWidth="1"/>
    <col min="5" max="5" width="9.875" style="225" bestFit="1" customWidth="1"/>
    <col min="6" max="6" width="9" style="223"/>
    <col min="7" max="7" width="11.125" style="226" bestFit="1" customWidth="1"/>
    <col min="8" max="8" width="10" style="226" bestFit="1" customWidth="1"/>
    <col min="9" max="9" width="9.875" style="225" bestFit="1" customWidth="1"/>
    <col min="10" max="10" width="9" style="224"/>
    <col min="11" max="11" width="9" style="223"/>
    <col min="12" max="14" width="9" style="216"/>
    <col min="15" max="15" width="40" style="216" customWidth="1"/>
    <col min="16" max="23" width="9.625" style="216" customWidth="1"/>
    <col min="24" max="16384" width="9" style="216"/>
  </cols>
  <sheetData>
    <row r="1" spans="1:23" x14ac:dyDescent="0.2">
      <c r="B1" s="216" t="s">
        <v>605</v>
      </c>
      <c r="C1" s="226" t="s">
        <v>646</v>
      </c>
      <c r="D1" s="226" t="s">
        <v>647</v>
      </c>
      <c r="E1" s="225" t="s">
        <v>648</v>
      </c>
      <c r="F1" s="223" t="s">
        <v>649</v>
      </c>
      <c r="G1" s="226" t="s">
        <v>650</v>
      </c>
      <c r="H1" s="226" t="s">
        <v>651</v>
      </c>
      <c r="I1" s="225" t="s">
        <v>652</v>
      </c>
      <c r="J1" s="224" t="s">
        <v>653</v>
      </c>
      <c r="K1" s="223" t="s">
        <v>654</v>
      </c>
      <c r="N1" s="257" t="s">
        <v>656</v>
      </c>
      <c r="O1" s="257"/>
      <c r="P1" s="257"/>
      <c r="Q1" s="257"/>
      <c r="R1" s="257"/>
      <c r="S1" s="257"/>
      <c r="T1" s="257"/>
      <c r="U1" s="257"/>
      <c r="V1" s="257"/>
      <c r="W1" s="257"/>
    </row>
    <row r="2" spans="1:23" x14ac:dyDescent="0.2">
      <c r="A2" s="216">
        <v>1</v>
      </c>
      <c r="B2" s="216" t="s">
        <v>373</v>
      </c>
      <c r="C2" s="226">
        <v>3569.6385315350099</v>
      </c>
      <c r="D2" s="226">
        <v>-2466.6358643867802</v>
      </c>
      <c r="E2" s="225">
        <v>-1.14347173081242E-9</v>
      </c>
      <c r="F2" s="223">
        <v>0.96608779025620295</v>
      </c>
      <c r="G2" s="226">
        <v>-17191.8665147463</v>
      </c>
      <c r="H2" s="226">
        <v>-2318.7947786342702</v>
      </c>
      <c r="I2" s="225">
        <v>-1.3777662613701701E-9</v>
      </c>
      <c r="J2" s="224">
        <v>10.3840606149293</v>
      </c>
      <c r="K2" s="223">
        <v>0.96047173960069798</v>
      </c>
      <c r="N2" s="216" t="s">
        <v>645</v>
      </c>
      <c r="O2" s="216" t="s">
        <v>605</v>
      </c>
      <c r="P2" s="218" t="s">
        <v>644</v>
      </c>
      <c r="Q2" s="218" t="s">
        <v>463</v>
      </c>
      <c r="R2" s="218" t="s">
        <v>472</v>
      </c>
      <c r="S2" s="218" t="s">
        <v>432</v>
      </c>
      <c r="T2" s="218" t="s">
        <v>402</v>
      </c>
      <c r="U2" s="218" t="s">
        <v>417</v>
      </c>
      <c r="V2" s="218" t="s">
        <v>444</v>
      </c>
      <c r="W2" s="218" t="s">
        <v>655</v>
      </c>
    </row>
    <row r="3" spans="1:23" x14ac:dyDescent="0.2">
      <c r="A3" s="216">
        <v>2</v>
      </c>
      <c r="B3" s="216" t="s">
        <v>390</v>
      </c>
      <c r="C3" s="226">
        <v>3135.3306252061202</v>
      </c>
      <c r="D3" s="226">
        <v>953.38097872300102</v>
      </c>
      <c r="E3" s="225">
        <v>-9.5762745201986792E-9</v>
      </c>
      <c r="F3" s="223">
        <v>0.87044848538674102</v>
      </c>
      <c r="G3" s="226">
        <v>-457987.81650606397</v>
      </c>
      <c r="H3" s="226">
        <v>-2660.84748413529</v>
      </c>
      <c r="I3" s="225">
        <v>-1.8273176242769599E-8</v>
      </c>
      <c r="J3" s="224">
        <v>230.95569619091799</v>
      </c>
      <c r="K3" s="223">
        <v>0.98462114935213296</v>
      </c>
      <c r="N3" s="216">
        <v>2020</v>
      </c>
      <c r="O3" s="216" t="s">
        <v>374</v>
      </c>
      <c r="P3" s="216">
        <f>SUMIFS('Historic Energy Consumption'!D:D,'Historic Energy Consumption'!$B:$B,'Regression Result'!$O3,'Historic Energy Consumption'!$A:$A,'Regression Result'!$N3)-SUMIFS('Historic Energy Consumption'!D:D,'Historic Energy Consumption'!$B:$B,"no-convert-"&amp;'Regression Result'!$O3,'Historic Energy Consumption'!$A:$A,'Regression Result'!$N3)</f>
        <v>1.7867702743129666E+16</v>
      </c>
      <c r="Q3" s="216">
        <f>SUMIFS('Historic Energy Consumption'!E:E,'Historic Energy Consumption'!$B:$B,'Regression Result'!$O3,'Historic Energy Consumption'!$A:$A,'Regression Result'!$N3)-SUMIFS('Historic Energy Consumption'!E:E,'Historic Energy Consumption'!$B:$B,"no-convert-"&amp;'Regression Result'!$O3,'Historic Energy Consumption'!$A:$A,'Regression Result'!$N3)</f>
        <v>0</v>
      </c>
      <c r="R3" s="216">
        <f>SUMIFS('Historic Energy Consumption'!F:F,'Historic Energy Consumption'!$B:$B,'Regression Result'!$O3,'Historic Energy Consumption'!$A:$A,'Regression Result'!$N3)-SUMIFS('Historic Energy Consumption'!F:F,'Historic Energy Consumption'!$B:$B,"no-convert-"&amp;'Regression Result'!$O3,'Historic Energy Consumption'!$A:$A,'Regression Result'!$N3)</f>
        <v>0</v>
      </c>
      <c r="S3" s="216">
        <f>SUMIFS('Historic Energy Consumption'!G:G,'Historic Energy Consumption'!$B:$B,'Regression Result'!$O3,'Historic Energy Consumption'!$A:$A,'Regression Result'!$N3)-SUMIFS('Historic Energy Consumption'!G:G,'Historic Energy Consumption'!$B:$B,"no-convert-"&amp;'Regression Result'!$O3,'Historic Energy Consumption'!$A:$A,'Regression Result'!$N3)</f>
        <v>0</v>
      </c>
      <c r="T3" s="216">
        <f>SUMIFS('Historic Energy Consumption'!I:I,'Historic Energy Consumption'!$B:$B,'Regression Result'!$O3,'Historic Energy Consumption'!$A:$A,'Regression Result'!$N3)-SUMIFS('Historic Energy Consumption'!I:I,'Historic Energy Consumption'!$B:$B,"no-convert-"&amp;'Regression Result'!$O3,'Historic Energy Consumption'!$A:$A,'Regression Result'!$N3)</f>
        <v>0</v>
      </c>
      <c r="U3" s="216">
        <f>SUMIFS('Historic Energy Consumption'!J:J,'Historic Energy Consumption'!$B:$B,'Regression Result'!$O3,'Historic Energy Consumption'!$A:$A,'Regression Result'!$N3)-SUMIFS('Historic Energy Consumption'!J:J,'Historic Energy Consumption'!$B:$B,"no-convert-"&amp;'Regression Result'!$O3,'Historic Energy Consumption'!$A:$A,'Regression Result'!$N3)</f>
        <v>0</v>
      </c>
      <c r="V3" s="216">
        <f>SUMIFS('Historic Energy Consumption'!K:K,'Historic Energy Consumption'!$B:$B,'Regression Result'!$O3,'Historic Energy Consumption'!$A:$A,'Regression Result'!$N3)-SUMIFS('Historic Energy Consumption'!K:K,'Historic Energy Consumption'!$B:$B,"no-convert-"&amp;'Regression Result'!$O3,'Historic Energy Consumption'!$A:$A,'Regression Result'!$N3)</f>
        <v>0</v>
      </c>
      <c r="W3" s="216">
        <f>VLOOKUP($O3,'Forecasted VA'!$A$1:$J$29,'Regression Result'!$N3-2010,FALSE)</f>
        <v>143749828011.04099</v>
      </c>
    </row>
    <row r="4" spans="1:23" x14ac:dyDescent="0.2">
      <c r="A4" s="216">
        <v>3</v>
      </c>
      <c r="B4" s="216" t="s">
        <v>385</v>
      </c>
      <c r="C4" s="226">
        <v>5188.95352556526</v>
      </c>
      <c r="D4" s="226">
        <v>-4575.0903253310198</v>
      </c>
      <c r="E4" s="225">
        <v>-3.9531810874458002E-9</v>
      </c>
      <c r="F4" s="223">
        <v>0.933533531233673</v>
      </c>
      <c r="G4" s="226">
        <v>251573.646929893</v>
      </c>
      <c r="H4" s="226">
        <v>-1556.2886817266401</v>
      </c>
      <c r="I4" s="225">
        <v>2.21854724207281E-9</v>
      </c>
      <c r="J4" s="224">
        <v>-123.41660588996299</v>
      </c>
      <c r="K4" s="223">
        <v>0.94457046945661804</v>
      </c>
      <c r="N4" s="216">
        <v>2019</v>
      </c>
      <c r="O4" s="216" t="s">
        <v>374</v>
      </c>
      <c r="P4" s="216">
        <f>SUMIFS('Historic Energy Consumption'!D:D,'Historic Energy Consumption'!$B:$B,'Regression Result'!$O4,'Historic Energy Consumption'!$A:$A,'Regression Result'!$N4)-SUMIFS('Historic Energy Consumption'!D:D,'Historic Energy Consumption'!$B:$B,"no-convert-"&amp;'Regression Result'!$O4,'Historic Energy Consumption'!$A:$A,'Regression Result'!$N4)</f>
        <v>1.7357421957899196E+16</v>
      </c>
      <c r="Q4" s="216">
        <f>SUMIFS('Historic Energy Consumption'!E:E,'Historic Energy Consumption'!$B:$B,'Regression Result'!$O4,'Historic Energy Consumption'!$A:$A,'Regression Result'!$N4)-SUMIFS('Historic Energy Consumption'!E:E,'Historic Energy Consumption'!$B:$B,"no-convert-"&amp;'Regression Result'!$O4,'Historic Energy Consumption'!$A:$A,'Regression Result'!$N4)</f>
        <v>0</v>
      </c>
      <c r="R4" s="216">
        <f>SUMIFS('Historic Energy Consumption'!F:F,'Historic Energy Consumption'!$B:$B,'Regression Result'!$O4,'Historic Energy Consumption'!$A:$A,'Regression Result'!$N4)-SUMIFS('Historic Energy Consumption'!F:F,'Historic Energy Consumption'!$B:$B,"no-convert-"&amp;'Regression Result'!$O4,'Historic Energy Consumption'!$A:$A,'Regression Result'!$N4)</f>
        <v>0</v>
      </c>
      <c r="S4" s="216">
        <f>SUMIFS('Historic Energy Consumption'!G:G,'Historic Energy Consumption'!$B:$B,'Regression Result'!$O4,'Historic Energy Consumption'!$A:$A,'Regression Result'!$N4)-SUMIFS('Historic Energy Consumption'!G:G,'Historic Energy Consumption'!$B:$B,"no-convert-"&amp;'Regression Result'!$O4,'Historic Energy Consumption'!$A:$A,'Regression Result'!$N4)</f>
        <v>0</v>
      </c>
      <c r="T4" s="216">
        <f>SUMIFS('Historic Energy Consumption'!I:I,'Historic Energy Consumption'!$B:$B,'Regression Result'!$O4,'Historic Energy Consumption'!$A:$A,'Regression Result'!$N4)-SUMIFS('Historic Energy Consumption'!I:I,'Historic Energy Consumption'!$B:$B,"no-convert-"&amp;'Regression Result'!$O4,'Historic Energy Consumption'!$A:$A,'Regression Result'!$N4)</f>
        <v>0</v>
      </c>
      <c r="U4" s="216">
        <f>SUMIFS('Historic Energy Consumption'!J:J,'Historic Energy Consumption'!$B:$B,'Regression Result'!$O4,'Historic Energy Consumption'!$A:$A,'Regression Result'!$N4)-SUMIFS('Historic Energy Consumption'!J:J,'Historic Energy Consumption'!$B:$B,"no-convert-"&amp;'Regression Result'!$O4,'Historic Energy Consumption'!$A:$A,'Regression Result'!$N4)</f>
        <v>0</v>
      </c>
      <c r="V4" s="216">
        <f>SUMIFS('Historic Energy Consumption'!K:K,'Historic Energy Consumption'!$B:$B,'Regression Result'!$O4,'Historic Energy Consumption'!$A:$A,'Regression Result'!$N4)-SUMIFS('Historic Energy Consumption'!K:K,'Historic Energy Consumption'!$B:$B,"no-convert-"&amp;'Regression Result'!$O4,'Historic Energy Consumption'!$A:$A,'Regression Result'!$N4)</f>
        <v>0</v>
      </c>
      <c r="W4" s="216">
        <f>VLOOKUP($O4,'Forecasted VA'!$A$1:$J$29,'Regression Result'!$N4-2010,FALSE)</f>
        <v>121045761682.20674</v>
      </c>
    </row>
    <row r="5" spans="1:23" x14ac:dyDescent="0.2">
      <c r="A5" s="216">
        <v>4</v>
      </c>
      <c r="B5" s="216" t="s">
        <v>382</v>
      </c>
      <c r="C5" s="226">
        <v>90130.563128155802</v>
      </c>
      <c r="D5" s="226">
        <v>-160286.467146104</v>
      </c>
      <c r="E5" s="225">
        <v>-7.3893314976465299E-8</v>
      </c>
      <c r="F5" s="223">
        <v>0.84320548146693097</v>
      </c>
      <c r="G5" s="226">
        <v>-3269451.65964856</v>
      </c>
      <c r="H5" s="226">
        <v>-200084.317559483</v>
      </c>
      <c r="I5" s="225">
        <v>-1.9355260900375299E-7</v>
      </c>
      <c r="J5" s="224">
        <v>1684.2368527210599</v>
      </c>
      <c r="K5" s="223">
        <v>0.96465182966166396</v>
      </c>
      <c r="N5" s="216">
        <v>2018</v>
      </c>
      <c r="O5" s="216" t="s">
        <v>374</v>
      </c>
      <c r="P5" s="216">
        <f>SUMIFS('Historic Energy Consumption'!D:D,'Historic Energy Consumption'!$B:$B,'Regression Result'!$O5,'Historic Energy Consumption'!$A:$A,'Regression Result'!$N5)-SUMIFS('Historic Energy Consumption'!D:D,'Historic Energy Consumption'!$B:$B,"no-convert-"&amp;'Regression Result'!$O5,'Historic Energy Consumption'!$A:$A,'Regression Result'!$N5)</f>
        <v>1.6780492771449018E+16</v>
      </c>
      <c r="Q5" s="216">
        <f>SUMIFS('Historic Energy Consumption'!E:E,'Historic Energy Consumption'!$B:$B,'Regression Result'!$O5,'Historic Energy Consumption'!$A:$A,'Regression Result'!$N5)-SUMIFS('Historic Energy Consumption'!E:E,'Historic Energy Consumption'!$B:$B,"no-convert-"&amp;'Regression Result'!$O5,'Historic Energy Consumption'!$A:$A,'Regression Result'!$N5)</f>
        <v>0</v>
      </c>
      <c r="R5" s="216">
        <f>SUMIFS('Historic Energy Consumption'!F:F,'Historic Energy Consumption'!$B:$B,'Regression Result'!$O5,'Historic Energy Consumption'!$A:$A,'Regression Result'!$N5)-SUMIFS('Historic Energy Consumption'!F:F,'Historic Energy Consumption'!$B:$B,"no-convert-"&amp;'Regression Result'!$O5,'Historic Energy Consumption'!$A:$A,'Regression Result'!$N5)</f>
        <v>0</v>
      </c>
      <c r="S5" s="216">
        <f>SUMIFS('Historic Energy Consumption'!G:G,'Historic Energy Consumption'!$B:$B,'Regression Result'!$O5,'Historic Energy Consumption'!$A:$A,'Regression Result'!$N5)-SUMIFS('Historic Energy Consumption'!G:G,'Historic Energy Consumption'!$B:$B,"no-convert-"&amp;'Regression Result'!$O5,'Historic Energy Consumption'!$A:$A,'Regression Result'!$N5)</f>
        <v>0</v>
      </c>
      <c r="T5" s="216">
        <f>SUMIFS('Historic Energy Consumption'!I:I,'Historic Energy Consumption'!$B:$B,'Regression Result'!$O5,'Historic Energy Consumption'!$A:$A,'Regression Result'!$N5)-SUMIFS('Historic Energy Consumption'!I:I,'Historic Energy Consumption'!$B:$B,"no-convert-"&amp;'Regression Result'!$O5,'Historic Energy Consumption'!$A:$A,'Regression Result'!$N5)</f>
        <v>0</v>
      </c>
      <c r="U5" s="216">
        <f>SUMIFS('Historic Energy Consumption'!J:J,'Historic Energy Consumption'!$B:$B,'Regression Result'!$O5,'Historic Energy Consumption'!$A:$A,'Regression Result'!$N5)-SUMIFS('Historic Energy Consumption'!J:J,'Historic Energy Consumption'!$B:$B,"no-convert-"&amp;'Regression Result'!$O5,'Historic Energy Consumption'!$A:$A,'Regression Result'!$N5)</f>
        <v>0</v>
      </c>
      <c r="V5" s="216">
        <f>SUMIFS('Historic Energy Consumption'!K:K,'Historic Energy Consumption'!$B:$B,'Regression Result'!$O5,'Historic Energy Consumption'!$A:$A,'Regression Result'!$N5)-SUMIFS('Historic Energy Consumption'!K:K,'Historic Energy Consumption'!$B:$B,"no-convert-"&amp;'Regression Result'!$O5,'Historic Energy Consumption'!$A:$A,'Regression Result'!$N5)</f>
        <v>0</v>
      </c>
      <c r="W5" s="216">
        <f>VLOOKUP($O5,'Forecasted VA'!$A$1:$J$29,'Regression Result'!$N5-2010,FALSE)</f>
        <v>134774248150.35468</v>
      </c>
    </row>
    <row r="6" spans="1:23" x14ac:dyDescent="0.2">
      <c r="A6" s="216">
        <v>5</v>
      </c>
      <c r="B6" s="216" t="s">
        <v>374</v>
      </c>
      <c r="C6" s="226">
        <v>468270.68351094099</v>
      </c>
      <c r="D6" s="226">
        <v>-8148320.9854419697</v>
      </c>
      <c r="E6" s="225">
        <v>-1.4072533283275099E-6</v>
      </c>
      <c r="F6" s="223">
        <v>0.94502856218600395</v>
      </c>
      <c r="G6" s="226">
        <v>4434855.9259373201</v>
      </c>
      <c r="H6" s="226">
        <v>-5187092.6321302401</v>
      </c>
      <c r="I6" s="225">
        <v>-1.4208051134118899E-6</v>
      </c>
      <c r="J6" s="224">
        <v>-1990.2770713467</v>
      </c>
      <c r="K6" s="223">
        <v>0.94457927205810699</v>
      </c>
      <c r="N6" s="216">
        <v>2017</v>
      </c>
      <c r="O6" s="216" t="s">
        <v>374</v>
      </c>
      <c r="P6" s="216">
        <f>SUMIFS('Historic Energy Consumption'!D:D,'Historic Energy Consumption'!$B:$B,'Regression Result'!$O6,'Historic Energy Consumption'!$A:$A,'Regression Result'!$N6)-SUMIFS('Historic Energy Consumption'!D:D,'Historic Energy Consumption'!$B:$B,"no-convert-"&amp;'Regression Result'!$O6,'Historic Energy Consumption'!$A:$A,'Regression Result'!$N6)</f>
        <v>1.6884097822120034E+16</v>
      </c>
      <c r="Q6" s="216">
        <f>SUMIFS('Historic Energy Consumption'!E:E,'Historic Energy Consumption'!$B:$B,'Regression Result'!$O6,'Historic Energy Consumption'!$A:$A,'Regression Result'!$N6)-SUMIFS('Historic Energy Consumption'!E:E,'Historic Energy Consumption'!$B:$B,"no-convert-"&amp;'Regression Result'!$O6,'Historic Energy Consumption'!$A:$A,'Regression Result'!$N6)</f>
        <v>0</v>
      </c>
      <c r="R6" s="216">
        <f>SUMIFS('Historic Energy Consumption'!F:F,'Historic Energy Consumption'!$B:$B,'Regression Result'!$O6,'Historic Energy Consumption'!$A:$A,'Regression Result'!$N6)-SUMIFS('Historic Energy Consumption'!F:F,'Historic Energy Consumption'!$B:$B,"no-convert-"&amp;'Regression Result'!$O6,'Historic Energy Consumption'!$A:$A,'Regression Result'!$N6)</f>
        <v>0</v>
      </c>
      <c r="S6" s="216">
        <f>SUMIFS('Historic Energy Consumption'!G:G,'Historic Energy Consumption'!$B:$B,'Regression Result'!$O6,'Historic Energy Consumption'!$A:$A,'Regression Result'!$N6)-SUMIFS('Historic Energy Consumption'!G:G,'Historic Energy Consumption'!$B:$B,"no-convert-"&amp;'Regression Result'!$O6,'Historic Energy Consumption'!$A:$A,'Regression Result'!$N6)</f>
        <v>0</v>
      </c>
      <c r="T6" s="216">
        <f>SUMIFS('Historic Energy Consumption'!I:I,'Historic Energy Consumption'!$B:$B,'Regression Result'!$O6,'Historic Energy Consumption'!$A:$A,'Regression Result'!$N6)-SUMIFS('Historic Energy Consumption'!I:I,'Historic Energy Consumption'!$B:$B,"no-convert-"&amp;'Regression Result'!$O6,'Historic Energy Consumption'!$A:$A,'Regression Result'!$N6)</f>
        <v>0</v>
      </c>
      <c r="U6" s="216">
        <f>SUMIFS('Historic Energy Consumption'!J:J,'Historic Energy Consumption'!$B:$B,'Regression Result'!$O6,'Historic Energy Consumption'!$A:$A,'Regression Result'!$N6)-SUMIFS('Historic Energy Consumption'!J:J,'Historic Energy Consumption'!$B:$B,"no-convert-"&amp;'Regression Result'!$O6,'Historic Energy Consumption'!$A:$A,'Regression Result'!$N6)</f>
        <v>0</v>
      </c>
      <c r="V6" s="216">
        <f>SUMIFS('Historic Energy Consumption'!K:K,'Historic Energy Consumption'!$B:$B,'Regression Result'!$O6,'Historic Energy Consumption'!$A:$A,'Regression Result'!$N6)-SUMIFS('Historic Energy Consumption'!K:K,'Historic Energy Consumption'!$B:$B,"no-convert-"&amp;'Regression Result'!$O6,'Historic Energy Consumption'!$A:$A,'Regression Result'!$N6)</f>
        <v>0</v>
      </c>
      <c r="W6" s="216">
        <f>VLOOKUP($O6,'Forecasted VA'!$A$1:$J$29,'Regression Result'!$N6-2010,FALSE)</f>
        <v>128206397608.10095</v>
      </c>
    </row>
    <row r="7" spans="1:23" x14ac:dyDescent="0.2">
      <c r="A7" s="216">
        <v>6</v>
      </c>
      <c r="B7" s="216" t="s">
        <v>389</v>
      </c>
      <c r="C7" s="226">
        <v>5213.5640503474797</v>
      </c>
      <c r="D7" s="226">
        <v>-4736.51597051094</v>
      </c>
      <c r="E7" s="225">
        <v>2.8063718046395302E-10</v>
      </c>
      <c r="F7" s="223">
        <v>0.64566917864900797</v>
      </c>
      <c r="G7" s="226">
        <v>289601.114162285</v>
      </c>
      <c r="H7" s="226">
        <v>-2250.8228341905001</v>
      </c>
      <c r="I7" s="225">
        <v>4.51862358777117E-9</v>
      </c>
      <c r="J7" s="224">
        <v>-142.72515732284501</v>
      </c>
      <c r="K7" s="223">
        <v>0.69202663071465798</v>
      </c>
      <c r="N7" s="216">
        <v>2016</v>
      </c>
      <c r="O7" s="216" t="s">
        <v>374</v>
      </c>
      <c r="P7" s="216">
        <f>SUMIFS('Historic Energy Consumption'!D:D,'Historic Energy Consumption'!$B:$B,'Regression Result'!$O7,'Historic Energy Consumption'!$A:$A,'Regression Result'!$N7)-SUMIFS('Historic Energy Consumption'!D:D,'Historic Energy Consumption'!$B:$B,"no-convert-"&amp;'Regression Result'!$O7,'Historic Energy Consumption'!$A:$A,'Regression Result'!$N7)</f>
        <v>1.7932290180467698E+16</v>
      </c>
      <c r="Q7" s="216">
        <f>SUMIFS('Historic Energy Consumption'!E:E,'Historic Energy Consumption'!$B:$B,'Regression Result'!$O7,'Historic Energy Consumption'!$A:$A,'Regression Result'!$N7)-SUMIFS('Historic Energy Consumption'!E:E,'Historic Energy Consumption'!$B:$B,"no-convert-"&amp;'Regression Result'!$O7,'Historic Energy Consumption'!$A:$A,'Regression Result'!$N7)</f>
        <v>0</v>
      </c>
      <c r="R7" s="216">
        <f>SUMIFS('Historic Energy Consumption'!F:F,'Historic Energy Consumption'!$B:$B,'Regression Result'!$O7,'Historic Energy Consumption'!$A:$A,'Regression Result'!$N7)-SUMIFS('Historic Energy Consumption'!F:F,'Historic Energy Consumption'!$B:$B,"no-convert-"&amp;'Regression Result'!$O7,'Historic Energy Consumption'!$A:$A,'Regression Result'!$N7)</f>
        <v>0</v>
      </c>
      <c r="S7" s="216">
        <f>SUMIFS('Historic Energy Consumption'!G:G,'Historic Energy Consumption'!$B:$B,'Regression Result'!$O7,'Historic Energy Consumption'!$A:$A,'Regression Result'!$N7)-SUMIFS('Historic Energy Consumption'!G:G,'Historic Energy Consumption'!$B:$B,"no-convert-"&amp;'Regression Result'!$O7,'Historic Energy Consumption'!$A:$A,'Regression Result'!$N7)</f>
        <v>0</v>
      </c>
      <c r="T7" s="216">
        <f>SUMIFS('Historic Energy Consumption'!I:I,'Historic Energy Consumption'!$B:$B,'Regression Result'!$O7,'Historic Energy Consumption'!$A:$A,'Regression Result'!$N7)-SUMIFS('Historic Energy Consumption'!I:I,'Historic Energy Consumption'!$B:$B,"no-convert-"&amp;'Regression Result'!$O7,'Historic Energy Consumption'!$A:$A,'Regression Result'!$N7)</f>
        <v>0</v>
      </c>
      <c r="U7" s="216">
        <f>SUMIFS('Historic Energy Consumption'!J:J,'Historic Energy Consumption'!$B:$B,'Regression Result'!$O7,'Historic Energy Consumption'!$A:$A,'Regression Result'!$N7)-SUMIFS('Historic Energy Consumption'!J:J,'Historic Energy Consumption'!$B:$B,"no-convert-"&amp;'Regression Result'!$O7,'Historic Energy Consumption'!$A:$A,'Regression Result'!$N7)</f>
        <v>0</v>
      </c>
      <c r="V7" s="216">
        <f>SUMIFS('Historic Energy Consumption'!K:K,'Historic Energy Consumption'!$B:$B,'Regression Result'!$O7,'Historic Energy Consumption'!$A:$A,'Regression Result'!$N7)-SUMIFS('Historic Energy Consumption'!K:K,'Historic Energy Consumption'!$B:$B,"no-convert-"&amp;'Regression Result'!$O7,'Historic Energy Consumption'!$A:$A,'Regression Result'!$N7)</f>
        <v>0</v>
      </c>
      <c r="W7" s="216">
        <f>VLOOKUP($O7,'Forecasted VA'!$A$1:$J$29,'Regression Result'!$N7-2010,FALSE)</f>
        <v>92455569407.234238</v>
      </c>
    </row>
    <row r="8" spans="1:23" x14ac:dyDescent="0.2">
      <c r="A8" s="216">
        <v>7</v>
      </c>
      <c r="B8" s="216" t="s">
        <v>397</v>
      </c>
      <c r="C8" s="226">
        <v>3554.7968660121701</v>
      </c>
      <c r="D8" s="226">
        <v>1969.15408304536</v>
      </c>
      <c r="E8" s="225">
        <v>-1.82513722857459E-9</v>
      </c>
      <c r="F8" s="223">
        <v>0.99031329368051002</v>
      </c>
      <c r="G8" s="226">
        <v>-137082.919732779</v>
      </c>
      <c r="H8" s="226">
        <v>4485.3742493029904</v>
      </c>
      <c r="I8" s="225">
        <v>-2.9522107237726401E-9</v>
      </c>
      <c r="J8" s="224">
        <v>69.991096243202094</v>
      </c>
      <c r="K8" s="223">
        <v>0.99175748015452403</v>
      </c>
      <c r="N8" s="216">
        <v>2015</v>
      </c>
      <c r="O8" s="216" t="s">
        <v>374</v>
      </c>
      <c r="P8" s="216">
        <f>SUMIFS('Historic Energy Consumption'!D:D,'Historic Energy Consumption'!$B:$B,'Regression Result'!$O8,'Historic Energy Consumption'!$A:$A,'Regression Result'!$N8)-SUMIFS('Historic Energy Consumption'!D:D,'Historic Energy Consumption'!$B:$B,"no-convert-"&amp;'Regression Result'!$O8,'Historic Energy Consumption'!$A:$A,'Regression Result'!$N8)</f>
        <v>1.8926380255225352E+16</v>
      </c>
      <c r="Q8" s="216">
        <f>SUMIFS('Historic Energy Consumption'!E:E,'Historic Energy Consumption'!$B:$B,'Regression Result'!$O8,'Historic Energy Consumption'!$A:$A,'Regression Result'!$N8)-SUMIFS('Historic Energy Consumption'!E:E,'Historic Energy Consumption'!$B:$B,"no-convert-"&amp;'Regression Result'!$O8,'Historic Energy Consumption'!$A:$A,'Regression Result'!$N8)</f>
        <v>0</v>
      </c>
      <c r="R8" s="216">
        <f>SUMIFS('Historic Energy Consumption'!F:F,'Historic Energy Consumption'!$B:$B,'Regression Result'!$O8,'Historic Energy Consumption'!$A:$A,'Regression Result'!$N8)-SUMIFS('Historic Energy Consumption'!F:F,'Historic Energy Consumption'!$B:$B,"no-convert-"&amp;'Regression Result'!$O8,'Historic Energy Consumption'!$A:$A,'Regression Result'!$N8)</f>
        <v>0</v>
      </c>
      <c r="S8" s="216">
        <f>SUMIFS('Historic Energy Consumption'!G:G,'Historic Energy Consumption'!$B:$B,'Regression Result'!$O8,'Historic Energy Consumption'!$A:$A,'Regression Result'!$N8)-SUMIFS('Historic Energy Consumption'!G:G,'Historic Energy Consumption'!$B:$B,"no-convert-"&amp;'Regression Result'!$O8,'Historic Energy Consumption'!$A:$A,'Regression Result'!$N8)</f>
        <v>0</v>
      </c>
      <c r="T8" s="216">
        <f>SUMIFS('Historic Energy Consumption'!I:I,'Historic Energy Consumption'!$B:$B,'Regression Result'!$O8,'Historic Energy Consumption'!$A:$A,'Regression Result'!$N8)-SUMIFS('Historic Energy Consumption'!I:I,'Historic Energy Consumption'!$B:$B,"no-convert-"&amp;'Regression Result'!$O8,'Historic Energy Consumption'!$A:$A,'Regression Result'!$N8)</f>
        <v>0</v>
      </c>
      <c r="U8" s="216">
        <f>SUMIFS('Historic Energy Consumption'!J:J,'Historic Energy Consumption'!$B:$B,'Regression Result'!$O8,'Historic Energy Consumption'!$A:$A,'Regression Result'!$N8)-SUMIFS('Historic Energy Consumption'!J:J,'Historic Energy Consumption'!$B:$B,"no-convert-"&amp;'Regression Result'!$O8,'Historic Energy Consumption'!$A:$A,'Regression Result'!$N8)</f>
        <v>0</v>
      </c>
      <c r="V8" s="216">
        <f>SUMIFS('Historic Energy Consumption'!K:K,'Historic Energy Consumption'!$B:$B,'Regression Result'!$O8,'Historic Energy Consumption'!$A:$A,'Regression Result'!$N8)-SUMIFS('Historic Energy Consumption'!K:K,'Historic Energy Consumption'!$B:$B,"no-convert-"&amp;'Regression Result'!$O8,'Historic Energy Consumption'!$A:$A,'Regression Result'!$N8)</f>
        <v>0</v>
      </c>
      <c r="W8" s="216">
        <f>VLOOKUP($O8,'Forecasted VA'!$A$1:$J$29,'Regression Result'!$N8-2010,FALSE)</f>
        <v>86162638124.35199</v>
      </c>
    </row>
    <row r="9" spans="1:23" x14ac:dyDescent="0.2">
      <c r="A9" s="216">
        <v>8</v>
      </c>
      <c r="B9" s="216" t="s">
        <v>395</v>
      </c>
      <c r="C9" s="226">
        <v>66825.961004664598</v>
      </c>
      <c r="D9" s="226">
        <v>-343165.729213176</v>
      </c>
      <c r="E9" s="225">
        <v>-4.9610573228085499E-7</v>
      </c>
      <c r="F9" s="223">
        <v>0.38757526107550899</v>
      </c>
      <c r="G9" s="226">
        <v>2036260.34387283</v>
      </c>
      <c r="H9" s="226">
        <v>-430465.13737210899</v>
      </c>
      <c r="I9" s="225">
        <v>-4.6115220904684298E-7</v>
      </c>
      <c r="J9" s="224">
        <v>-974.20316901905403</v>
      </c>
      <c r="K9" s="223">
        <v>0.29291111888664401</v>
      </c>
      <c r="N9" s="216">
        <v>2014</v>
      </c>
      <c r="O9" s="216" t="s">
        <v>374</v>
      </c>
      <c r="P9" s="216">
        <f>SUMIFS('Historic Energy Consumption'!D:D,'Historic Energy Consumption'!$B:$B,'Regression Result'!$O9,'Historic Energy Consumption'!$A:$A,'Regression Result'!$N9)-SUMIFS('Historic Energy Consumption'!D:D,'Historic Energy Consumption'!$B:$B,"no-convert-"&amp;'Regression Result'!$O9,'Historic Energy Consumption'!$A:$A,'Regression Result'!$N9)</f>
        <v>2.0246457346878844E+16</v>
      </c>
      <c r="Q9" s="216">
        <f>SUMIFS('Historic Energy Consumption'!E:E,'Historic Energy Consumption'!$B:$B,'Regression Result'!$O9,'Historic Energy Consumption'!$A:$A,'Regression Result'!$N9)-SUMIFS('Historic Energy Consumption'!E:E,'Historic Energy Consumption'!$B:$B,"no-convert-"&amp;'Regression Result'!$O9,'Historic Energy Consumption'!$A:$A,'Regression Result'!$N9)</f>
        <v>0</v>
      </c>
      <c r="R9" s="216">
        <f>SUMIFS('Historic Energy Consumption'!F:F,'Historic Energy Consumption'!$B:$B,'Regression Result'!$O9,'Historic Energy Consumption'!$A:$A,'Regression Result'!$N9)-SUMIFS('Historic Energy Consumption'!F:F,'Historic Energy Consumption'!$B:$B,"no-convert-"&amp;'Regression Result'!$O9,'Historic Energy Consumption'!$A:$A,'Regression Result'!$N9)</f>
        <v>0</v>
      </c>
      <c r="S9" s="216">
        <f>SUMIFS('Historic Energy Consumption'!G:G,'Historic Energy Consumption'!$B:$B,'Regression Result'!$O9,'Historic Energy Consumption'!$A:$A,'Regression Result'!$N9)-SUMIFS('Historic Energy Consumption'!G:G,'Historic Energy Consumption'!$B:$B,"no-convert-"&amp;'Regression Result'!$O9,'Historic Energy Consumption'!$A:$A,'Regression Result'!$N9)</f>
        <v>0</v>
      </c>
      <c r="T9" s="216">
        <f>SUMIFS('Historic Energy Consumption'!I:I,'Historic Energy Consumption'!$B:$B,'Regression Result'!$O9,'Historic Energy Consumption'!$A:$A,'Regression Result'!$N9)-SUMIFS('Historic Energy Consumption'!I:I,'Historic Energy Consumption'!$B:$B,"no-convert-"&amp;'Regression Result'!$O9,'Historic Energy Consumption'!$A:$A,'Regression Result'!$N9)</f>
        <v>0</v>
      </c>
      <c r="U9" s="216">
        <f>SUMIFS('Historic Energy Consumption'!J:J,'Historic Energy Consumption'!$B:$B,'Regression Result'!$O9,'Historic Energy Consumption'!$A:$A,'Regression Result'!$N9)-SUMIFS('Historic Energy Consumption'!J:J,'Historic Energy Consumption'!$B:$B,"no-convert-"&amp;'Regression Result'!$O9,'Historic Energy Consumption'!$A:$A,'Regression Result'!$N9)</f>
        <v>0</v>
      </c>
      <c r="V9" s="216">
        <f>SUMIFS('Historic Energy Consumption'!K:K,'Historic Energy Consumption'!$B:$B,'Regression Result'!$O9,'Historic Energy Consumption'!$A:$A,'Regression Result'!$N9)-SUMIFS('Historic Energy Consumption'!K:K,'Historic Energy Consumption'!$B:$B,"no-convert-"&amp;'Regression Result'!$O9,'Historic Energy Consumption'!$A:$A,'Regression Result'!$N9)</f>
        <v>0</v>
      </c>
      <c r="W9" s="216">
        <f>VLOOKUP($O9,'Forecasted VA'!$A$1:$J$29,'Regression Result'!$N9-2010,FALSE)</f>
        <v>116479434754.26834</v>
      </c>
    </row>
    <row r="10" spans="1:23" x14ac:dyDescent="0.2">
      <c r="A10" s="216">
        <v>9</v>
      </c>
      <c r="B10" s="216" t="s">
        <v>377</v>
      </c>
      <c r="C10" s="226">
        <v>12762.837433764</v>
      </c>
      <c r="D10" s="226">
        <v>-3846.9883781487601</v>
      </c>
      <c r="E10" s="225">
        <v>-1.9950656697102101E-8</v>
      </c>
      <c r="F10" s="223">
        <v>0.97292117090952901</v>
      </c>
      <c r="G10" s="226">
        <v>-547307.93938686396</v>
      </c>
      <c r="H10" s="226">
        <v>-13496.7869219698</v>
      </c>
      <c r="I10" s="225">
        <v>-2.8157942463057101E-8</v>
      </c>
      <c r="J10" s="224">
        <v>280.45966091388198</v>
      </c>
      <c r="K10" s="223">
        <v>0.97151792792588698</v>
      </c>
      <c r="N10" s="216">
        <v>2013</v>
      </c>
      <c r="O10" s="216" t="s">
        <v>374</v>
      </c>
      <c r="P10" s="216">
        <f>SUMIFS('Historic Energy Consumption'!D:D,'Historic Energy Consumption'!$B:$B,'Regression Result'!$O10,'Historic Energy Consumption'!$A:$A,'Regression Result'!$N10)-SUMIFS('Historic Energy Consumption'!D:D,'Historic Energy Consumption'!$B:$B,"no-convert-"&amp;'Regression Result'!$O10,'Historic Energy Consumption'!$A:$A,'Regression Result'!$N10)</f>
        <v>1.9624097778710008E+16</v>
      </c>
      <c r="Q10" s="216">
        <f>SUMIFS('Historic Energy Consumption'!E:E,'Historic Energy Consumption'!$B:$B,'Regression Result'!$O10,'Historic Energy Consumption'!$A:$A,'Regression Result'!$N10)-SUMIFS('Historic Energy Consumption'!E:E,'Historic Energy Consumption'!$B:$B,"no-convert-"&amp;'Regression Result'!$O10,'Historic Energy Consumption'!$A:$A,'Regression Result'!$N10)</f>
        <v>0</v>
      </c>
      <c r="R10" s="216">
        <f>SUMIFS('Historic Energy Consumption'!F:F,'Historic Energy Consumption'!$B:$B,'Regression Result'!$O10,'Historic Energy Consumption'!$A:$A,'Regression Result'!$N10)-SUMIFS('Historic Energy Consumption'!F:F,'Historic Energy Consumption'!$B:$B,"no-convert-"&amp;'Regression Result'!$O10,'Historic Energy Consumption'!$A:$A,'Regression Result'!$N10)</f>
        <v>0</v>
      </c>
      <c r="S10" s="216">
        <f>SUMIFS('Historic Energy Consumption'!G:G,'Historic Energy Consumption'!$B:$B,'Regression Result'!$O10,'Historic Energy Consumption'!$A:$A,'Regression Result'!$N10)-SUMIFS('Historic Energy Consumption'!G:G,'Historic Energy Consumption'!$B:$B,"no-convert-"&amp;'Regression Result'!$O10,'Historic Energy Consumption'!$A:$A,'Regression Result'!$N10)</f>
        <v>0</v>
      </c>
      <c r="T10" s="216">
        <f>SUMIFS('Historic Energy Consumption'!I:I,'Historic Energy Consumption'!$B:$B,'Regression Result'!$O10,'Historic Energy Consumption'!$A:$A,'Regression Result'!$N10)-SUMIFS('Historic Energy Consumption'!I:I,'Historic Energy Consumption'!$B:$B,"no-convert-"&amp;'Regression Result'!$O10,'Historic Energy Consumption'!$A:$A,'Regression Result'!$N10)</f>
        <v>0</v>
      </c>
      <c r="U10" s="216">
        <f>SUMIFS('Historic Energy Consumption'!J:J,'Historic Energy Consumption'!$B:$B,'Regression Result'!$O10,'Historic Energy Consumption'!$A:$A,'Regression Result'!$N10)-SUMIFS('Historic Energy Consumption'!J:J,'Historic Energy Consumption'!$B:$B,"no-convert-"&amp;'Regression Result'!$O10,'Historic Energy Consumption'!$A:$A,'Regression Result'!$N10)</f>
        <v>0</v>
      </c>
      <c r="V10" s="216">
        <f>SUMIFS('Historic Energy Consumption'!K:K,'Historic Energy Consumption'!$B:$B,'Regression Result'!$O10,'Historic Energy Consumption'!$A:$A,'Regression Result'!$N10)-SUMIFS('Historic Energy Consumption'!K:K,'Historic Energy Consumption'!$B:$B,"no-convert-"&amp;'Regression Result'!$O10,'Historic Energy Consumption'!$A:$A,'Regression Result'!$N10)</f>
        <v>0</v>
      </c>
      <c r="W10" s="216">
        <f>VLOOKUP($O10,'Forecasted VA'!$A$1:$J$29,'Regression Result'!$N10-2010,FALSE)</f>
        <v>136134728571.41451</v>
      </c>
    </row>
    <row r="11" spans="1:23" x14ac:dyDescent="0.2">
      <c r="A11" s="216">
        <v>10</v>
      </c>
      <c r="B11" s="216" t="s">
        <v>384</v>
      </c>
      <c r="C11" s="226">
        <v>93592.672052506998</v>
      </c>
      <c r="D11" s="226">
        <v>-146221.80836158001</v>
      </c>
      <c r="E11" s="225">
        <v>-1.6125316207558999E-7</v>
      </c>
      <c r="F11" s="223">
        <v>0.92921678656518703</v>
      </c>
      <c r="G11" s="226">
        <v>2137673.7400023602</v>
      </c>
      <c r="H11" s="226">
        <v>-126071.315165568</v>
      </c>
      <c r="I11" s="225">
        <v>-9.3151273638082104E-8</v>
      </c>
      <c r="J11" s="224">
        <v>-1022.21754351706</v>
      </c>
      <c r="K11" s="223">
        <v>0.92337347687231897</v>
      </c>
      <c r="N11" s="216">
        <v>2012</v>
      </c>
      <c r="O11" s="216" t="s">
        <v>374</v>
      </c>
      <c r="P11" s="216">
        <f>SUMIFS('Historic Energy Consumption'!D:D,'Historic Energy Consumption'!$B:$B,'Regression Result'!$O11,'Historic Energy Consumption'!$A:$A,'Regression Result'!$N11)-SUMIFS('Historic Energy Consumption'!D:D,'Historic Energy Consumption'!$B:$B,"no-convert-"&amp;'Regression Result'!$O11,'Historic Energy Consumption'!$A:$A,'Regression Result'!$N11)</f>
        <v>1.97183155352392E+16</v>
      </c>
      <c r="Q11" s="216">
        <f>SUMIFS('Historic Energy Consumption'!E:E,'Historic Energy Consumption'!$B:$B,'Regression Result'!$O11,'Historic Energy Consumption'!$A:$A,'Regression Result'!$N11)-SUMIFS('Historic Energy Consumption'!E:E,'Historic Energy Consumption'!$B:$B,"no-convert-"&amp;'Regression Result'!$O11,'Historic Energy Consumption'!$A:$A,'Regression Result'!$N11)</f>
        <v>0</v>
      </c>
      <c r="R11" s="216">
        <f>SUMIFS('Historic Energy Consumption'!F:F,'Historic Energy Consumption'!$B:$B,'Regression Result'!$O11,'Historic Energy Consumption'!$A:$A,'Regression Result'!$N11)-SUMIFS('Historic Energy Consumption'!F:F,'Historic Energy Consumption'!$B:$B,"no-convert-"&amp;'Regression Result'!$O11,'Historic Energy Consumption'!$A:$A,'Regression Result'!$N11)</f>
        <v>0</v>
      </c>
      <c r="S11" s="216">
        <f>SUMIFS('Historic Energy Consumption'!G:G,'Historic Energy Consumption'!$B:$B,'Regression Result'!$O11,'Historic Energy Consumption'!$A:$A,'Regression Result'!$N11)-SUMIFS('Historic Energy Consumption'!G:G,'Historic Energy Consumption'!$B:$B,"no-convert-"&amp;'Regression Result'!$O11,'Historic Energy Consumption'!$A:$A,'Regression Result'!$N11)</f>
        <v>0</v>
      </c>
      <c r="T11" s="216">
        <f>SUMIFS('Historic Energy Consumption'!I:I,'Historic Energy Consumption'!$B:$B,'Regression Result'!$O11,'Historic Energy Consumption'!$A:$A,'Regression Result'!$N11)-SUMIFS('Historic Energy Consumption'!I:I,'Historic Energy Consumption'!$B:$B,"no-convert-"&amp;'Regression Result'!$O11,'Historic Energy Consumption'!$A:$A,'Regression Result'!$N11)</f>
        <v>0</v>
      </c>
      <c r="U11" s="216">
        <f>SUMIFS('Historic Energy Consumption'!J:J,'Historic Energy Consumption'!$B:$B,'Regression Result'!$O11,'Historic Energy Consumption'!$A:$A,'Regression Result'!$N11)-SUMIFS('Historic Energy Consumption'!J:J,'Historic Energy Consumption'!$B:$B,"no-convert-"&amp;'Regression Result'!$O11,'Historic Energy Consumption'!$A:$A,'Regression Result'!$N11)</f>
        <v>0</v>
      </c>
      <c r="V11" s="216">
        <f>SUMIFS('Historic Energy Consumption'!K:K,'Historic Energy Consumption'!$B:$B,'Regression Result'!$O11,'Historic Energy Consumption'!$A:$A,'Regression Result'!$N11)-SUMIFS('Historic Energy Consumption'!K:K,'Historic Energy Consumption'!$B:$B,"no-convert-"&amp;'Regression Result'!$O11,'Historic Energy Consumption'!$A:$A,'Regression Result'!$N11)</f>
        <v>0</v>
      </c>
      <c r="W11" s="216">
        <f>VLOOKUP($O11,'Forecasted VA'!$A$1:$J$29,'Regression Result'!$N11-2010,FALSE)</f>
        <v>156496663820.12448</v>
      </c>
    </row>
    <row r="12" spans="1:23" x14ac:dyDescent="0.2">
      <c r="A12" s="216">
        <v>11</v>
      </c>
      <c r="B12" s="216" t="s">
        <v>386</v>
      </c>
      <c r="C12" s="226">
        <v>111636.04763806101</v>
      </c>
      <c r="D12" s="226">
        <v>1221622.7119251799</v>
      </c>
      <c r="E12" s="225">
        <v>-7.7377489067029198E-7</v>
      </c>
      <c r="F12" s="223">
        <v>0.95007259509646302</v>
      </c>
      <c r="G12" s="226">
        <v>3082596.7395577598</v>
      </c>
      <c r="H12" s="226">
        <v>2307539.9350604899</v>
      </c>
      <c r="I12" s="225">
        <v>-8.9199574727146E-7</v>
      </c>
      <c r="J12" s="224">
        <v>-1521.2653293232599</v>
      </c>
      <c r="K12" s="223">
        <v>0.95301467539635598</v>
      </c>
      <c r="N12" s="216">
        <v>2020</v>
      </c>
      <c r="O12" s="216" t="s">
        <v>395</v>
      </c>
      <c r="P12" s="216">
        <f>SUMIFS('Historic Energy Consumption'!D:D,'Historic Energy Consumption'!$B:$B,'Regression Result'!$O12,'Historic Energy Consumption'!$A:$A,'Regression Result'!$N12)-SUMIFS('Historic Energy Consumption'!D:D,'Historic Energy Consumption'!$B:$B,"no-convert-"&amp;'Regression Result'!$O12,'Historic Energy Consumption'!$A:$A,'Regression Result'!$N12)</f>
        <v>641643647774665.25</v>
      </c>
      <c r="Q12" s="216">
        <f>SUMIFS('Historic Energy Consumption'!E:E,'Historic Energy Consumption'!$B:$B,'Regression Result'!$O12,'Historic Energy Consumption'!$A:$A,'Regression Result'!$N12)-SUMIFS('Historic Energy Consumption'!E:E,'Historic Energy Consumption'!$B:$B,"no-convert-"&amp;'Regression Result'!$O12,'Historic Energy Consumption'!$A:$A,'Regression Result'!$N12)</f>
        <v>719814405085759.25</v>
      </c>
      <c r="R12" s="216">
        <f>SUMIFS('Historic Energy Consumption'!F:F,'Historic Energy Consumption'!$B:$B,'Regression Result'!$O12,'Historic Energy Consumption'!$A:$A,'Regression Result'!$N12)-SUMIFS('Historic Energy Consumption'!F:F,'Historic Energy Consumption'!$B:$B,"no-convert-"&amp;'Regression Result'!$O12,'Historic Energy Consumption'!$A:$A,'Regression Result'!$N12)</f>
        <v>0</v>
      </c>
      <c r="S12" s="216">
        <f>SUMIFS('Historic Energy Consumption'!G:G,'Historic Energy Consumption'!$B:$B,'Regression Result'!$O12,'Historic Energy Consumption'!$A:$A,'Regression Result'!$N12)-SUMIFS('Historic Energy Consumption'!G:G,'Historic Energy Consumption'!$B:$B,"no-convert-"&amp;'Regression Result'!$O12,'Historic Energy Consumption'!$A:$A,'Regression Result'!$N12)</f>
        <v>2102195727363.627</v>
      </c>
      <c r="T12" s="216">
        <f>SUMIFS('Historic Energy Consumption'!I:I,'Historic Energy Consumption'!$B:$B,'Regression Result'!$O12,'Historic Energy Consumption'!$A:$A,'Regression Result'!$N12)-SUMIFS('Historic Energy Consumption'!I:I,'Historic Energy Consumption'!$B:$B,"no-convert-"&amp;'Regression Result'!$O12,'Historic Energy Consumption'!$A:$A,'Regression Result'!$N12)</f>
        <v>0</v>
      </c>
      <c r="U12" s="216">
        <f>SUMIFS('Historic Energy Consumption'!J:J,'Historic Energy Consumption'!$B:$B,'Regression Result'!$O12,'Historic Energy Consumption'!$A:$A,'Regression Result'!$N12)-SUMIFS('Historic Energy Consumption'!J:J,'Historic Energy Consumption'!$B:$B,"no-convert-"&amp;'Regression Result'!$O12,'Historic Energy Consumption'!$A:$A,'Regression Result'!$N12)</f>
        <v>2800892009650.4844</v>
      </c>
      <c r="V12" s="216">
        <f>SUMIFS('Historic Energy Consumption'!K:K,'Historic Energy Consumption'!$B:$B,'Regression Result'!$O12,'Historic Energy Consumption'!$A:$A,'Regression Result'!$N12)-SUMIFS('Historic Energy Consumption'!K:K,'Historic Energy Consumption'!$B:$B,"no-convert-"&amp;'Regression Result'!$O12,'Historic Energy Consumption'!$A:$A,'Regression Result'!$N12)</f>
        <v>84345380673449.672</v>
      </c>
      <c r="W12" s="216">
        <f>VLOOKUP($O12,'Forecasted VA'!$A$1:$J$29,'Regression Result'!$N12-2010,FALSE)</f>
        <v>53534136004.214851</v>
      </c>
    </row>
    <row r="13" spans="1:23" x14ac:dyDescent="0.2">
      <c r="A13" s="216">
        <v>12</v>
      </c>
      <c r="B13" s="216" t="s">
        <v>388</v>
      </c>
      <c r="C13" s="226">
        <v>5935.19365761675</v>
      </c>
      <c r="D13" s="226">
        <v>-4046.3324618014399</v>
      </c>
      <c r="E13" s="225">
        <v>2.4868124590629101E-8</v>
      </c>
      <c r="F13" s="223">
        <v>0.28437293612898601</v>
      </c>
      <c r="G13" s="226">
        <v>-1410952.4828973501</v>
      </c>
      <c r="H13" s="226">
        <v>-3900.8956502383398</v>
      </c>
      <c r="I13" s="225">
        <v>-1.0316279087719201E-7</v>
      </c>
      <c r="J13" s="224">
        <v>710.51662331196303</v>
      </c>
      <c r="K13" s="223">
        <v>0.74440541767076296</v>
      </c>
      <c r="N13" s="216">
        <v>2019</v>
      </c>
      <c r="O13" s="216" t="s">
        <v>395</v>
      </c>
      <c r="P13" s="216">
        <f>SUMIFS('Historic Energy Consumption'!D:D,'Historic Energy Consumption'!$B:$B,'Regression Result'!$O13,'Historic Energy Consumption'!$A:$A,'Regression Result'!$N13)-SUMIFS('Historic Energy Consumption'!D:D,'Historic Energy Consumption'!$B:$B,"no-convert-"&amp;'Regression Result'!$O13,'Historic Energy Consumption'!$A:$A,'Regression Result'!$N13)</f>
        <v>472083220997258.06</v>
      </c>
      <c r="Q13" s="216">
        <f>SUMIFS('Historic Energy Consumption'!E:E,'Historic Energy Consumption'!$B:$B,'Regression Result'!$O13,'Historic Energy Consumption'!$A:$A,'Regression Result'!$N13)-SUMIFS('Historic Energy Consumption'!E:E,'Historic Energy Consumption'!$B:$B,"no-convert-"&amp;'Regression Result'!$O13,'Historic Energy Consumption'!$A:$A,'Regression Result'!$N13)</f>
        <v>587501036556500.75</v>
      </c>
      <c r="R13" s="216">
        <f>SUMIFS('Historic Energy Consumption'!F:F,'Historic Energy Consumption'!$B:$B,'Regression Result'!$O13,'Historic Energy Consumption'!$A:$A,'Regression Result'!$N13)-SUMIFS('Historic Energy Consumption'!F:F,'Historic Energy Consumption'!$B:$B,"no-convert-"&amp;'Regression Result'!$O13,'Historic Energy Consumption'!$A:$A,'Regression Result'!$N13)</f>
        <v>0</v>
      </c>
      <c r="S13" s="216">
        <f>SUMIFS('Historic Energy Consumption'!G:G,'Historic Energy Consumption'!$B:$B,'Regression Result'!$O13,'Historic Energy Consumption'!$A:$A,'Regression Result'!$N13)-SUMIFS('Historic Energy Consumption'!G:G,'Historic Energy Consumption'!$B:$B,"no-convert-"&amp;'Regression Result'!$O13,'Historic Energy Consumption'!$A:$A,'Regression Result'!$N13)</f>
        <v>0</v>
      </c>
      <c r="T13" s="216">
        <f>SUMIFS('Historic Energy Consumption'!I:I,'Historic Energy Consumption'!$B:$B,'Regression Result'!$O13,'Historic Energy Consumption'!$A:$A,'Regression Result'!$N13)-SUMIFS('Historic Energy Consumption'!I:I,'Historic Energy Consumption'!$B:$B,"no-convert-"&amp;'Regression Result'!$O13,'Historic Energy Consumption'!$A:$A,'Regression Result'!$N13)</f>
        <v>0</v>
      </c>
      <c r="U13" s="216">
        <f>SUMIFS('Historic Energy Consumption'!J:J,'Historic Energy Consumption'!$B:$B,'Regression Result'!$O13,'Historic Energy Consumption'!$A:$A,'Regression Result'!$N13)-SUMIFS('Historic Energy Consumption'!J:J,'Historic Energy Consumption'!$B:$B,"no-convert-"&amp;'Regression Result'!$O13,'Historic Energy Consumption'!$A:$A,'Regression Result'!$N13)</f>
        <v>0</v>
      </c>
      <c r="V13" s="216">
        <f>SUMIFS('Historic Energy Consumption'!K:K,'Historic Energy Consumption'!$B:$B,'Regression Result'!$O13,'Historic Energy Consumption'!$A:$A,'Regression Result'!$N13)-SUMIFS('Historic Energy Consumption'!K:K,'Historic Energy Consumption'!$B:$B,"no-convert-"&amp;'Regression Result'!$O13,'Historic Energy Consumption'!$A:$A,'Regression Result'!$N13)</f>
        <v>1845347902672.6406</v>
      </c>
      <c r="W13" s="216">
        <f>VLOOKUP($O13,'Forecasted VA'!$A$1:$J$29,'Regression Result'!$N13-2010,FALSE)</f>
        <v>55490659313.027039</v>
      </c>
    </row>
    <row r="14" spans="1:23" x14ac:dyDescent="0.2">
      <c r="A14" s="216">
        <v>13</v>
      </c>
      <c r="B14" s="216" t="s">
        <v>639</v>
      </c>
      <c r="C14" s="226">
        <v>26316.071980402699</v>
      </c>
      <c r="D14" s="226">
        <v>-33828.903601126098</v>
      </c>
      <c r="E14" s="225">
        <v>-5.71139780424544E-8</v>
      </c>
      <c r="F14" s="223">
        <v>0.87161962781492597</v>
      </c>
      <c r="G14" s="226">
        <v>43208.060939490999</v>
      </c>
      <c r="H14" s="226">
        <v>-33521.319631621896</v>
      </c>
      <c r="I14" s="225">
        <v>-5.6862193141597699E-8</v>
      </c>
      <c r="J14" s="224">
        <v>-8.4376102661481092</v>
      </c>
      <c r="K14" s="223">
        <v>0.84596009417686302</v>
      </c>
      <c r="N14" s="216">
        <v>2018</v>
      </c>
      <c r="O14" s="216" t="s">
        <v>395</v>
      </c>
      <c r="P14" s="216">
        <f>SUMIFS('Historic Energy Consumption'!D:D,'Historic Energy Consumption'!$B:$B,'Regression Result'!$O14,'Historic Energy Consumption'!$A:$A,'Regression Result'!$N14)-SUMIFS('Historic Energy Consumption'!D:D,'Historic Energy Consumption'!$B:$B,"no-convert-"&amp;'Regression Result'!$O14,'Historic Energy Consumption'!$A:$A,'Regression Result'!$N14)</f>
        <v>383885835522356.5</v>
      </c>
      <c r="Q14" s="216">
        <f>SUMIFS('Historic Energy Consumption'!E:E,'Historic Energy Consumption'!$B:$B,'Regression Result'!$O14,'Historic Energy Consumption'!$A:$A,'Regression Result'!$N14)-SUMIFS('Historic Energy Consumption'!E:E,'Historic Energy Consumption'!$B:$B,"no-convert-"&amp;'Regression Result'!$O14,'Historic Energy Consumption'!$A:$A,'Regression Result'!$N14)</f>
        <v>513435230466709.38</v>
      </c>
      <c r="R14" s="216">
        <f>SUMIFS('Historic Energy Consumption'!F:F,'Historic Energy Consumption'!$B:$B,'Regression Result'!$O14,'Historic Energy Consumption'!$A:$A,'Regression Result'!$N14)-SUMIFS('Historic Energy Consumption'!F:F,'Historic Energy Consumption'!$B:$B,"no-convert-"&amp;'Regression Result'!$O14,'Historic Energy Consumption'!$A:$A,'Regression Result'!$N14)</f>
        <v>0</v>
      </c>
      <c r="S14" s="216">
        <f>SUMIFS('Historic Energy Consumption'!G:G,'Historic Energy Consumption'!$B:$B,'Regression Result'!$O14,'Historic Energy Consumption'!$A:$A,'Regression Result'!$N14)-SUMIFS('Historic Energy Consumption'!G:G,'Historic Energy Consumption'!$B:$B,"no-convert-"&amp;'Regression Result'!$O14,'Historic Energy Consumption'!$A:$A,'Regression Result'!$N14)</f>
        <v>0</v>
      </c>
      <c r="T14" s="216">
        <f>SUMIFS('Historic Energy Consumption'!I:I,'Historic Energy Consumption'!$B:$B,'Regression Result'!$O14,'Historic Energy Consumption'!$A:$A,'Regression Result'!$N14)-SUMIFS('Historic Energy Consumption'!I:I,'Historic Energy Consumption'!$B:$B,"no-convert-"&amp;'Regression Result'!$O14,'Historic Energy Consumption'!$A:$A,'Regression Result'!$N14)</f>
        <v>0</v>
      </c>
      <c r="U14" s="216">
        <f>SUMIFS('Historic Energy Consumption'!J:J,'Historic Energy Consumption'!$B:$B,'Regression Result'!$O14,'Historic Energy Consumption'!$A:$A,'Regression Result'!$N14)-SUMIFS('Historic Energy Consumption'!J:J,'Historic Energy Consumption'!$B:$B,"no-convert-"&amp;'Regression Result'!$O14,'Historic Energy Consumption'!$A:$A,'Regression Result'!$N14)</f>
        <v>0</v>
      </c>
      <c r="V14" s="216">
        <f>SUMIFS('Historic Energy Consumption'!K:K,'Historic Energy Consumption'!$B:$B,'Regression Result'!$O14,'Historic Energy Consumption'!$A:$A,'Regression Result'!$N14)-SUMIFS('Historic Energy Consumption'!K:K,'Historic Energy Consumption'!$B:$B,"no-convert-"&amp;'Regression Result'!$O14,'Historic Energy Consumption'!$A:$A,'Regression Result'!$N14)</f>
        <v>2347507669854.6343</v>
      </c>
      <c r="W14" s="216">
        <f>VLOOKUP($O14,'Forecasted VA'!$A$1:$J$29,'Regression Result'!$N14-2010,FALSE)</f>
        <v>45730995458.595032</v>
      </c>
    </row>
    <row r="15" spans="1:23" x14ac:dyDescent="0.2">
      <c r="A15" s="216">
        <v>14</v>
      </c>
      <c r="B15" s="216" t="s">
        <v>637</v>
      </c>
      <c r="C15" s="226">
        <v>11517.9252510309</v>
      </c>
      <c r="D15" s="226">
        <v>-9838.0220087997604</v>
      </c>
      <c r="E15" s="225">
        <v>-9.0837948854950302E-8</v>
      </c>
      <c r="F15" s="223">
        <v>0.93088957510209402</v>
      </c>
      <c r="G15" s="226">
        <v>77131.530877517202</v>
      </c>
      <c r="H15" s="226">
        <v>-9746.6915630279309</v>
      </c>
      <c r="I15" s="225">
        <v>-8.4633708747750695E-8</v>
      </c>
      <c r="J15" s="224">
        <v>-32.670724780712398</v>
      </c>
      <c r="K15" s="223">
        <v>0.91814261019430399</v>
      </c>
      <c r="N15" s="216">
        <v>2017</v>
      </c>
      <c r="O15" s="216" t="s">
        <v>395</v>
      </c>
      <c r="P15" s="216">
        <f>SUMIFS('Historic Energy Consumption'!D:D,'Historic Energy Consumption'!$B:$B,'Regression Result'!$O15,'Historic Energy Consumption'!$A:$A,'Regression Result'!$N15)-SUMIFS('Historic Energy Consumption'!D:D,'Historic Energy Consumption'!$B:$B,"no-convert-"&amp;'Regression Result'!$O15,'Historic Energy Consumption'!$A:$A,'Regression Result'!$N15)</f>
        <v>326381872580489.5</v>
      </c>
      <c r="Q15" s="216">
        <f>SUMIFS('Historic Energy Consumption'!E:E,'Historic Energy Consumption'!$B:$B,'Regression Result'!$O15,'Historic Energy Consumption'!$A:$A,'Regression Result'!$N15)-SUMIFS('Historic Energy Consumption'!E:E,'Historic Energy Consumption'!$B:$B,"no-convert-"&amp;'Regression Result'!$O15,'Historic Energy Consumption'!$A:$A,'Regression Result'!$N15)</f>
        <v>405237094794555.19</v>
      </c>
      <c r="R15" s="216">
        <f>SUMIFS('Historic Energy Consumption'!F:F,'Historic Energy Consumption'!$B:$B,'Regression Result'!$O15,'Historic Energy Consumption'!$A:$A,'Regression Result'!$N15)-SUMIFS('Historic Energy Consumption'!F:F,'Historic Energy Consumption'!$B:$B,"no-convert-"&amp;'Regression Result'!$O15,'Historic Energy Consumption'!$A:$A,'Regression Result'!$N15)</f>
        <v>0</v>
      </c>
      <c r="S15" s="216">
        <f>SUMIFS('Historic Energy Consumption'!G:G,'Historic Energy Consumption'!$B:$B,'Regression Result'!$O15,'Historic Energy Consumption'!$A:$A,'Regression Result'!$N15)-SUMIFS('Historic Energy Consumption'!G:G,'Historic Energy Consumption'!$B:$B,"no-convert-"&amp;'Regression Result'!$O15,'Historic Energy Consumption'!$A:$A,'Regression Result'!$N15)</f>
        <v>0</v>
      </c>
      <c r="T15" s="216">
        <f>SUMIFS('Historic Energy Consumption'!I:I,'Historic Energy Consumption'!$B:$B,'Regression Result'!$O15,'Historic Energy Consumption'!$A:$A,'Regression Result'!$N15)-SUMIFS('Historic Energy Consumption'!I:I,'Historic Energy Consumption'!$B:$B,"no-convert-"&amp;'Regression Result'!$O15,'Historic Energy Consumption'!$A:$A,'Regression Result'!$N15)</f>
        <v>0</v>
      </c>
      <c r="U15" s="216">
        <f>SUMIFS('Historic Energy Consumption'!J:J,'Historic Energy Consumption'!$B:$B,'Regression Result'!$O15,'Historic Energy Consumption'!$A:$A,'Regression Result'!$N15)-SUMIFS('Historic Energy Consumption'!J:J,'Historic Energy Consumption'!$B:$B,"no-convert-"&amp;'Regression Result'!$O15,'Historic Energy Consumption'!$A:$A,'Regression Result'!$N15)</f>
        <v>0</v>
      </c>
      <c r="V15" s="216">
        <f>SUMIFS('Historic Energy Consumption'!K:K,'Historic Energy Consumption'!$B:$B,'Regression Result'!$O15,'Historic Energy Consumption'!$A:$A,'Regression Result'!$N15)-SUMIFS('Historic Energy Consumption'!K:K,'Historic Energy Consumption'!$B:$B,"no-convert-"&amp;'Regression Result'!$O15,'Historic Energy Consumption'!$A:$A,'Regression Result'!$N15)</f>
        <v>2477506285567.7261</v>
      </c>
      <c r="W15" s="216">
        <f>VLOOKUP($O15,'Forecasted VA'!$A$1:$J$29,'Regression Result'!$N15-2010,FALSE)</f>
        <v>34831975888.569946</v>
      </c>
    </row>
    <row r="16" spans="1:23" x14ac:dyDescent="0.2">
      <c r="A16" s="216">
        <v>15</v>
      </c>
      <c r="B16" s="216" t="s">
        <v>638</v>
      </c>
      <c r="C16" s="226">
        <v>67610.470009397701</v>
      </c>
      <c r="D16" s="226">
        <v>-489292.00172727002</v>
      </c>
      <c r="E16" s="225">
        <v>2.25464391520819E-8</v>
      </c>
      <c r="F16" s="223">
        <v>7.3525386766733605E-2</v>
      </c>
      <c r="G16" s="226">
        <v>-6098383.0215564799</v>
      </c>
      <c r="H16" s="226">
        <v>-702866.79377380596</v>
      </c>
      <c r="I16" s="225">
        <v>-2.10805294218634E-7</v>
      </c>
      <c r="J16" s="224">
        <v>3079.6114291281201</v>
      </c>
      <c r="K16" s="223">
        <v>0.91919311625725797</v>
      </c>
      <c r="N16" s="216">
        <v>2016</v>
      </c>
      <c r="O16" s="216" t="s">
        <v>395</v>
      </c>
      <c r="P16" s="216">
        <f>SUMIFS('Historic Energy Consumption'!D:D,'Historic Energy Consumption'!$B:$B,'Regression Result'!$O16,'Historic Energy Consumption'!$A:$A,'Regression Result'!$N16)-SUMIFS('Historic Energy Consumption'!D:D,'Historic Energy Consumption'!$B:$B,"no-convert-"&amp;'Regression Result'!$O16,'Historic Energy Consumption'!$A:$A,'Regression Result'!$N16)</f>
        <v>238342749153990.31</v>
      </c>
      <c r="Q16" s="216">
        <f>SUMIFS('Historic Energy Consumption'!E:E,'Historic Energy Consumption'!$B:$B,'Regression Result'!$O16,'Historic Energy Consumption'!$A:$A,'Regression Result'!$N16)-SUMIFS('Historic Energy Consumption'!E:E,'Historic Energy Consumption'!$B:$B,"no-convert-"&amp;'Regression Result'!$O16,'Historic Energy Consumption'!$A:$A,'Regression Result'!$N16)</f>
        <v>349485374636802.5</v>
      </c>
      <c r="R16" s="216">
        <f>SUMIFS('Historic Energy Consumption'!F:F,'Historic Energy Consumption'!$B:$B,'Regression Result'!$O16,'Historic Energy Consumption'!$A:$A,'Regression Result'!$N16)-SUMIFS('Historic Energy Consumption'!F:F,'Historic Energy Consumption'!$B:$B,"no-convert-"&amp;'Regression Result'!$O16,'Historic Energy Consumption'!$A:$A,'Regression Result'!$N16)</f>
        <v>0</v>
      </c>
      <c r="S16" s="216">
        <f>SUMIFS('Historic Energy Consumption'!G:G,'Historic Energy Consumption'!$B:$B,'Regression Result'!$O16,'Historic Energy Consumption'!$A:$A,'Regression Result'!$N16)-SUMIFS('Historic Energy Consumption'!G:G,'Historic Energy Consumption'!$B:$B,"no-convert-"&amp;'Regression Result'!$O16,'Historic Energy Consumption'!$A:$A,'Regression Result'!$N16)</f>
        <v>332926925148.08594</v>
      </c>
      <c r="T16" s="216">
        <f>SUMIFS('Historic Energy Consumption'!I:I,'Historic Energy Consumption'!$B:$B,'Regression Result'!$O16,'Historic Energy Consumption'!$A:$A,'Regression Result'!$N16)-SUMIFS('Historic Energy Consumption'!I:I,'Historic Energy Consumption'!$B:$B,"no-convert-"&amp;'Regression Result'!$O16,'Historic Energy Consumption'!$A:$A,'Regression Result'!$N16)</f>
        <v>0</v>
      </c>
      <c r="U16" s="216">
        <f>SUMIFS('Historic Energy Consumption'!J:J,'Historic Energy Consumption'!$B:$B,'Regression Result'!$O16,'Historic Energy Consumption'!$A:$A,'Regression Result'!$N16)-SUMIFS('Historic Energy Consumption'!J:J,'Historic Energy Consumption'!$B:$B,"no-convert-"&amp;'Regression Result'!$O16,'Historic Energy Consumption'!$A:$A,'Regression Result'!$N16)</f>
        <v>0</v>
      </c>
      <c r="V16" s="216">
        <f>SUMIFS('Historic Energy Consumption'!K:K,'Historic Energy Consumption'!$B:$B,'Regression Result'!$O16,'Historic Energy Consumption'!$A:$A,'Regression Result'!$N16)-SUMIFS('Historic Energy Consumption'!K:K,'Historic Energy Consumption'!$B:$B,"no-convert-"&amp;'Regression Result'!$O16,'Historic Energy Consumption'!$A:$A,'Regression Result'!$N16)</f>
        <v>2293209501658.1348</v>
      </c>
      <c r="W16" s="216">
        <f>VLOOKUP($O16,'Forecasted VA'!$A$1:$J$29,'Regression Result'!$N16-2010,FALSE)</f>
        <v>26698493282.490898</v>
      </c>
    </row>
    <row r="17" spans="1:23" x14ac:dyDescent="0.2">
      <c r="A17" s="216">
        <v>16</v>
      </c>
      <c r="B17" s="216" t="s">
        <v>393</v>
      </c>
      <c r="C17" s="226">
        <v>16668.724701547198</v>
      </c>
      <c r="D17" s="226">
        <v>-18459.979478674399</v>
      </c>
      <c r="E17" s="225">
        <v>-1.18436940499184E-7</v>
      </c>
      <c r="F17" s="223">
        <v>0.96673878934664503</v>
      </c>
      <c r="G17" s="226">
        <v>-222968.53120646899</v>
      </c>
      <c r="H17" s="226">
        <v>-19029.598816511101</v>
      </c>
      <c r="I17" s="225">
        <v>-1.51850170946928E-7</v>
      </c>
      <c r="J17" s="224">
        <v>119.884862795251</v>
      </c>
      <c r="K17" s="223">
        <v>0.96431895002623602</v>
      </c>
      <c r="N17" s="216">
        <v>2015</v>
      </c>
      <c r="O17" s="216" t="s">
        <v>395</v>
      </c>
      <c r="P17" s="216">
        <f>SUMIFS('Historic Energy Consumption'!D:D,'Historic Energy Consumption'!$B:$B,'Regression Result'!$O17,'Historic Energy Consumption'!$A:$A,'Regression Result'!$N17)-SUMIFS('Historic Energy Consumption'!D:D,'Historic Energy Consumption'!$B:$B,"no-convert-"&amp;'Regression Result'!$O17,'Historic Energy Consumption'!$A:$A,'Regression Result'!$N17)</f>
        <v>268071443421691.88</v>
      </c>
      <c r="Q17" s="216">
        <f>SUMIFS('Historic Energy Consumption'!E:E,'Historic Energy Consumption'!$B:$B,'Regression Result'!$O17,'Historic Energy Consumption'!$A:$A,'Regression Result'!$N17)-SUMIFS('Historic Energy Consumption'!E:E,'Historic Energy Consumption'!$B:$B,"no-convert-"&amp;'Regression Result'!$O17,'Historic Energy Consumption'!$A:$A,'Regression Result'!$N17)</f>
        <v>259230321314269.78</v>
      </c>
      <c r="R17" s="216">
        <f>SUMIFS('Historic Energy Consumption'!F:F,'Historic Energy Consumption'!$B:$B,'Regression Result'!$O17,'Historic Energy Consumption'!$A:$A,'Regression Result'!$N17)-SUMIFS('Historic Energy Consumption'!F:F,'Historic Energy Consumption'!$B:$B,"no-convert-"&amp;'Regression Result'!$O17,'Historic Energy Consumption'!$A:$A,'Regression Result'!$N17)</f>
        <v>0</v>
      </c>
      <c r="S17" s="216">
        <f>SUMIFS('Historic Energy Consumption'!G:G,'Historic Energy Consumption'!$B:$B,'Regression Result'!$O17,'Historic Energy Consumption'!$A:$A,'Regression Result'!$N17)-SUMIFS('Historic Energy Consumption'!G:G,'Historic Energy Consumption'!$B:$B,"no-convert-"&amp;'Regression Result'!$O17,'Historic Energy Consumption'!$A:$A,'Regression Result'!$N17)</f>
        <v>2923415476062.2393</v>
      </c>
      <c r="T17" s="216">
        <f>SUMIFS('Historic Energy Consumption'!I:I,'Historic Energy Consumption'!$B:$B,'Regression Result'!$O17,'Historic Energy Consumption'!$A:$A,'Regression Result'!$N17)-SUMIFS('Historic Energy Consumption'!I:I,'Historic Energy Consumption'!$B:$B,"no-convert-"&amp;'Regression Result'!$O17,'Historic Energy Consumption'!$A:$A,'Regression Result'!$N17)</f>
        <v>0</v>
      </c>
      <c r="U17" s="216">
        <f>SUMIFS('Historic Energy Consumption'!J:J,'Historic Energy Consumption'!$B:$B,'Regression Result'!$O17,'Historic Energy Consumption'!$A:$A,'Regression Result'!$N17)-SUMIFS('Historic Energy Consumption'!J:J,'Historic Energy Consumption'!$B:$B,"no-convert-"&amp;'Regression Result'!$O17,'Historic Energy Consumption'!$A:$A,'Regression Result'!$N17)</f>
        <v>0</v>
      </c>
      <c r="V17" s="216">
        <f>SUMIFS('Historic Energy Consumption'!K:K,'Historic Energy Consumption'!$B:$B,'Regression Result'!$O17,'Historic Energy Consumption'!$A:$A,'Regression Result'!$N17)-SUMIFS('Historic Energy Consumption'!K:K,'Historic Energy Consumption'!$B:$B,"no-convert-"&amp;'Regression Result'!$O17,'Historic Energy Consumption'!$A:$A,'Regression Result'!$N17)</f>
        <v>0</v>
      </c>
      <c r="W17" s="216">
        <f>VLOOKUP($O17,'Forecasted VA'!$A$1:$J$29,'Regression Result'!$N17-2010,FALSE)</f>
        <v>28462142910.350677</v>
      </c>
    </row>
    <row r="18" spans="1:23" x14ac:dyDescent="0.2">
      <c r="A18" s="216">
        <v>17</v>
      </c>
      <c r="B18" s="216" t="s">
        <v>375</v>
      </c>
      <c r="C18" s="226">
        <v>41389.410469663097</v>
      </c>
      <c r="D18" s="226">
        <v>-72195.4984137672</v>
      </c>
      <c r="E18" s="225">
        <v>-2.2454725515252599E-7</v>
      </c>
      <c r="F18" s="223">
        <v>0.91523899910218298</v>
      </c>
      <c r="G18" s="226">
        <v>833050.14601775096</v>
      </c>
      <c r="H18" s="226">
        <v>-15446.829672983</v>
      </c>
      <c r="I18" s="225">
        <v>-2.2145507619327201E-7</v>
      </c>
      <c r="J18" s="224">
        <v>-398.09776589543202</v>
      </c>
      <c r="K18" s="223">
        <v>0.96978024287817399</v>
      </c>
      <c r="N18" s="216">
        <v>2014</v>
      </c>
      <c r="O18" s="216" t="s">
        <v>395</v>
      </c>
      <c r="P18" s="216">
        <f>SUMIFS('Historic Energy Consumption'!D:D,'Historic Energy Consumption'!$B:$B,'Regression Result'!$O18,'Historic Energy Consumption'!$A:$A,'Regression Result'!$N18)-SUMIFS('Historic Energy Consumption'!D:D,'Historic Energy Consumption'!$B:$B,"no-convert-"&amp;'Regression Result'!$O18,'Historic Energy Consumption'!$A:$A,'Regression Result'!$N18)</f>
        <v>186151279195314.63</v>
      </c>
      <c r="Q18" s="216">
        <f>SUMIFS('Historic Energy Consumption'!E:E,'Historic Energy Consumption'!$B:$B,'Regression Result'!$O18,'Historic Energy Consumption'!$A:$A,'Regression Result'!$N18)-SUMIFS('Historic Energy Consumption'!E:E,'Historic Energy Consumption'!$B:$B,"no-convert-"&amp;'Regression Result'!$O18,'Historic Energy Consumption'!$A:$A,'Regression Result'!$N18)</f>
        <v>229415124327304.56</v>
      </c>
      <c r="R18" s="216">
        <f>SUMIFS('Historic Energy Consumption'!F:F,'Historic Energy Consumption'!$B:$B,'Regression Result'!$O18,'Historic Energy Consumption'!$A:$A,'Regression Result'!$N18)-SUMIFS('Historic Energy Consumption'!F:F,'Historic Energy Consumption'!$B:$B,"no-convert-"&amp;'Regression Result'!$O18,'Historic Energy Consumption'!$A:$A,'Regression Result'!$N18)</f>
        <v>0</v>
      </c>
      <c r="S18" s="216">
        <f>SUMIFS('Historic Energy Consumption'!G:G,'Historic Energy Consumption'!$B:$B,'Regression Result'!$O18,'Historic Energy Consumption'!$A:$A,'Regression Result'!$N18)-SUMIFS('Historic Energy Consumption'!G:G,'Historic Energy Consumption'!$B:$B,"no-convert-"&amp;'Regression Result'!$O18,'Historic Energy Consumption'!$A:$A,'Regression Result'!$N18)</f>
        <v>4572196438700.3779</v>
      </c>
      <c r="T18" s="216">
        <f>SUMIFS('Historic Energy Consumption'!I:I,'Historic Energy Consumption'!$B:$B,'Regression Result'!$O18,'Historic Energy Consumption'!$A:$A,'Regression Result'!$N18)-SUMIFS('Historic Energy Consumption'!I:I,'Historic Energy Consumption'!$B:$B,"no-convert-"&amp;'Regression Result'!$O18,'Historic Energy Consumption'!$A:$A,'Regression Result'!$N18)</f>
        <v>0</v>
      </c>
      <c r="U18" s="216">
        <f>SUMIFS('Historic Energy Consumption'!J:J,'Historic Energy Consumption'!$B:$B,'Regression Result'!$O18,'Historic Energy Consumption'!$A:$A,'Regression Result'!$N18)-SUMIFS('Historic Energy Consumption'!J:J,'Historic Energy Consumption'!$B:$B,"no-convert-"&amp;'Regression Result'!$O18,'Historic Energy Consumption'!$A:$A,'Regression Result'!$N18)</f>
        <v>0</v>
      </c>
      <c r="V18" s="216">
        <f>SUMIFS('Historic Energy Consumption'!K:K,'Historic Energy Consumption'!$B:$B,'Regression Result'!$O18,'Historic Energy Consumption'!$A:$A,'Regression Result'!$N18)-SUMIFS('Historic Energy Consumption'!K:K,'Historic Energy Consumption'!$B:$B,"no-convert-"&amp;'Regression Result'!$O18,'Historic Energy Consumption'!$A:$A,'Regression Result'!$N18)</f>
        <v>0</v>
      </c>
      <c r="W18" s="216">
        <f>VLOOKUP($O18,'Forecasted VA'!$A$1:$J$29,'Regression Result'!$N18-2010,FALSE)</f>
        <v>23361215488.70702</v>
      </c>
    </row>
    <row r="19" spans="1:23" x14ac:dyDescent="0.2">
      <c r="A19" s="216">
        <v>18</v>
      </c>
      <c r="B19" s="216" t="s">
        <v>391</v>
      </c>
      <c r="C19" s="226">
        <v>1681.5001876930501</v>
      </c>
      <c r="D19" s="226">
        <v>-634.16737715795398</v>
      </c>
      <c r="E19" s="225">
        <v>-1.44756407856284E-9</v>
      </c>
      <c r="F19" s="223">
        <v>0.81911615821610295</v>
      </c>
      <c r="G19" s="226">
        <v>189795.92248693699</v>
      </c>
      <c r="H19" s="226">
        <v>-636.195055927829</v>
      </c>
      <c r="I19" s="225">
        <v>1.8485726875526E-9</v>
      </c>
      <c r="J19" s="224">
        <v>-93.788559456743101</v>
      </c>
      <c r="K19" s="223">
        <v>0.85871146622156402</v>
      </c>
      <c r="N19" s="216">
        <v>2013</v>
      </c>
      <c r="O19" s="216" t="s">
        <v>395</v>
      </c>
      <c r="P19" s="216">
        <f>SUMIFS('Historic Energy Consumption'!D:D,'Historic Energy Consumption'!$B:$B,'Regression Result'!$O19,'Historic Energy Consumption'!$A:$A,'Regression Result'!$N19)-SUMIFS('Historic Energy Consumption'!D:D,'Historic Energy Consumption'!$B:$B,"no-convert-"&amp;'Regression Result'!$O19,'Historic Energy Consumption'!$A:$A,'Regression Result'!$N19)</f>
        <v>188098458579230.69</v>
      </c>
      <c r="Q19" s="216">
        <f>SUMIFS('Historic Energy Consumption'!E:E,'Historic Energy Consumption'!$B:$B,'Regression Result'!$O19,'Historic Energy Consumption'!$A:$A,'Regression Result'!$N19)-SUMIFS('Historic Energy Consumption'!E:E,'Historic Energy Consumption'!$B:$B,"no-convert-"&amp;'Regression Result'!$O19,'Historic Energy Consumption'!$A:$A,'Regression Result'!$N19)</f>
        <v>157271791346401.22</v>
      </c>
      <c r="R19" s="216">
        <f>SUMIFS('Historic Energy Consumption'!F:F,'Historic Energy Consumption'!$B:$B,'Regression Result'!$O19,'Historic Energy Consumption'!$A:$A,'Regression Result'!$N19)-SUMIFS('Historic Energy Consumption'!F:F,'Historic Energy Consumption'!$B:$B,"no-convert-"&amp;'Regression Result'!$O19,'Historic Energy Consumption'!$A:$A,'Regression Result'!$N19)</f>
        <v>0</v>
      </c>
      <c r="S19" s="216">
        <f>SUMIFS('Historic Energy Consumption'!G:G,'Historic Energy Consumption'!$B:$B,'Regression Result'!$O19,'Historic Energy Consumption'!$A:$A,'Regression Result'!$N19)-SUMIFS('Historic Energy Consumption'!G:G,'Historic Energy Consumption'!$B:$B,"no-convert-"&amp;'Regression Result'!$O19,'Historic Energy Consumption'!$A:$A,'Regression Result'!$N19)</f>
        <v>4169513395902.2163</v>
      </c>
      <c r="T19" s="216">
        <f>SUMIFS('Historic Energy Consumption'!I:I,'Historic Energy Consumption'!$B:$B,'Regression Result'!$O19,'Historic Energy Consumption'!$A:$A,'Regression Result'!$N19)-SUMIFS('Historic Energy Consumption'!I:I,'Historic Energy Consumption'!$B:$B,"no-convert-"&amp;'Regression Result'!$O19,'Historic Energy Consumption'!$A:$A,'Regression Result'!$N19)</f>
        <v>0</v>
      </c>
      <c r="U19" s="216">
        <f>SUMIFS('Historic Energy Consumption'!J:J,'Historic Energy Consumption'!$B:$B,'Regression Result'!$O19,'Historic Energy Consumption'!$A:$A,'Regression Result'!$N19)-SUMIFS('Historic Energy Consumption'!J:J,'Historic Energy Consumption'!$B:$B,"no-convert-"&amp;'Regression Result'!$O19,'Historic Energy Consumption'!$A:$A,'Regression Result'!$N19)</f>
        <v>0</v>
      </c>
      <c r="V19" s="216">
        <f>SUMIFS('Historic Energy Consumption'!K:K,'Historic Energy Consumption'!$B:$B,'Regression Result'!$O19,'Historic Energy Consumption'!$A:$A,'Regression Result'!$N19)-SUMIFS('Historic Energy Consumption'!K:K,'Historic Energy Consumption'!$B:$B,"no-convert-"&amp;'Regression Result'!$O19,'Historic Energy Consumption'!$A:$A,'Regression Result'!$N19)</f>
        <v>0</v>
      </c>
      <c r="W19" s="216">
        <f>VLOOKUP($O19,'Forecasted VA'!$A$1:$J$29,'Regression Result'!$N19-2010,FALSE)</f>
        <v>17253031245.540661</v>
      </c>
    </row>
    <row r="20" spans="1:23" x14ac:dyDescent="0.2">
      <c r="A20" s="216">
        <v>19</v>
      </c>
      <c r="B20" s="216" t="s">
        <v>394</v>
      </c>
      <c r="C20" s="226">
        <v>26031.358222874202</v>
      </c>
      <c r="D20" s="226">
        <v>-7143.5291036137296</v>
      </c>
      <c r="E20" s="225">
        <v>-2.0977367254363399E-7</v>
      </c>
      <c r="F20" s="223">
        <v>0.95146439432610697</v>
      </c>
      <c r="G20" s="226">
        <v>-197522.13892908799</v>
      </c>
      <c r="H20" s="226">
        <v>-9542.4917171658599</v>
      </c>
      <c r="I20" s="225">
        <v>-2.2061320828085501E-7</v>
      </c>
      <c r="J20" s="224">
        <v>111.761361382861</v>
      </c>
      <c r="K20" s="223">
        <v>0.94422547049132799</v>
      </c>
      <c r="N20" s="216">
        <v>2012</v>
      </c>
      <c r="O20" s="216" t="s">
        <v>395</v>
      </c>
      <c r="P20" s="216">
        <f>SUMIFS('Historic Energy Consumption'!D:D,'Historic Energy Consumption'!$B:$B,'Regression Result'!$O20,'Historic Energy Consumption'!$A:$A,'Regression Result'!$N20)-SUMIFS('Historic Energy Consumption'!D:D,'Historic Energy Consumption'!$B:$B,"no-convert-"&amp;'Regression Result'!$O20,'Historic Energy Consumption'!$A:$A,'Regression Result'!$N20)</f>
        <v>198150161813708.75</v>
      </c>
      <c r="Q20" s="216">
        <f>SUMIFS('Historic Energy Consumption'!E:E,'Historic Energy Consumption'!$B:$B,'Regression Result'!$O20,'Historic Energy Consumption'!$A:$A,'Regression Result'!$N20)-SUMIFS('Historic Energy Consumption'!E:E,'Historic Energy Consumption'!$B:$B,"no-convert-"&amp;'Regression Result'!$O20,'Historic Energy Consumption'!$A:$A,'Regression Result'!$N20)</f>
        <v>73020250539343.484</v>
      </c>
      <c r="R20" s="216">
        <f>SUMIFS('Historic Energy Consumption'!F:F,'Historic Energy Consumption'!$B:$B,'Regression Result'!$O20,'Historic Energy Consumption'!$A:$A,'Regression Result'!$N20)-SUMIFS('Historic Energy Consumption'!F:F,'Historic Energy Consumption'!$B:$B,"no-convert-"&amp;'Regression Result'!$O20,'Historic Energy Consumption'!$A:$A,'Regression Result'!$N20)</f>
        <v>0</v>
      </c>
      <c r="S20" s="216">
        <f>SUMIFS('Historic Energy Consumption'!G:G,'Historic Energy Consumption'!$B:$B,'Regression Result'!$O20,'Historic Energy Consumption'!$A:$A,'Regression Result'!$N20)-SUMIFS('Historic Energy Consumption'!G:G,'Historic Energy Consumption'!$B:$B,"no-convert-"&amp;'Regression Result'!$O20,'Historic Energy Consumption'!$A:$A,'Regression Result'!$N20)</f>
        <v>4454879331743.4336</v>
      </c>
      <c r="T20" s="216">
        <f>SUMIFS('Historic Energy Consumption'!I:I,'Historic Energy Consumption'!$B:$B,'Regression Result'!$O20,'Historic Energy Consumption'!$A:$A,'Regression Result'!$N20)-SUMIFS('Historic Energy Consumption'!I:I,'Historic Energy Consumption'!$B:$B,"no-convert-"&amp;'Regression Result'!$O20,'Historic Energy Consumption'!$A:$A,'Regression Result'!$N20)</f>
        <v>0</v>
      </c>
      <c r="U20" s="216">
        <f>SUMIFS('Historic Energy Consumption'!J:J,'Historic Energy Consumption'!$B:$B,'Regression Result'!$O20,'Historic Energy Consumption'!$A:$A,'Regression Result'!$N20)-SUMIFS('Historic Energy Consumption'!J:J,'Historic Energy Consumption'!$B:$B,"no-convert-"&amp;'Regression Result'!$O20,'Historic Energy Consumption'!$A:$A,'Regression Result'!$N20)</f>
        <v>0</v>
      </c>
      <c r="V20" s="216">
        <f>SUMIFS('Historic Energy Consumption'!K:K,'Historic Energy Consumption'!$B:$B,'Regression Result'!$O20,'Historic Energy Consumption'!$A:$A,'Regression Result'!$N20)-SUMIFS('Historic Energy Consumption'!K:K,'Historic Energy Consumption'!$B:$B,"no-convert-"&amp;'Regression Result'!$O20,'Historic Energy Consumption'!$A:$A,'Regression Result'!$N20)</f>
        <v>0</v>
      </c>
      <c r="W20" s="216">
        <f>VLOOKUP($O20,'Forecasted VA'!$A$1:$J$29,'Regression Result'!$N20-2010,FALSE)</f>
        <v>13819181585.366692</v>
      </c>
    </row>
    <row r="21" spans="1:23" x14ac:dyDescent="0.2">
      <c r="A21" s="216">
        <v>20</v>
      </c>
      <c r="B21" s="216" t="s">
        <v>387</v>
      </c>
      <c r="C21" s="226">
        <v>-7082.1897234275903</v>
      </c>
      <c r="D21" s="226">
        <v>72591.177728212206</v>
      </c>
      <c r="E21" s="225">
        <v>-1.2788388829009301E-7</v>
      </c>
      <c r="F21" s="223">
        <v>0.933143599160427</v>
      </c>
      <c r="G21" s="226">
        <v>-957118.62304293702</v>
      </c>
      <c r="H21" s="226">
        <v>50244.896509086197</v>
      </c>
      <c r="I21" s="225">
        <v>-1.53628125915467E-7</v>
      </c>
      <c r="J21" s="224">
        <v>480.12149060916403</v>
      </c>
      <c r="K21" s="223">
        <v>0.94912465565564397</v>
      </c>
      <c r="N21" s="216">
        <v>2020</v>
      </c>
      <c r="O21" s="216" t="s">
        <v>381</v>
      </c>
      <c r="P21" s="216">
        <f>SUMIFS('Historic Energy Consumption'!D:D,'Historic Energy Consumption'!$B:$B,'Regression Result'!$O21,'Historic Energy Consumption'!$A:$A,'Regression Result'!$N21)-SUMIFS('Historic Energy Consumption'!D:D,'Historic Energy Consumption'!$B:$B,"no-convert-"&amp;'Regression Result'!$O21,'Historic Energy Consumption'!$A:$A,'Regression Result'!$N21)</f>
        <v>1.6674857881409786E+16</v>
      </c>
      <c r="Q21" s="216">
        <f>SUMIFS('Historic Energy Consumption'!E:E,'Historic Energy Consumption'!$B:$B,'Regression Result'!$O21,'Historic Energy Consumption'!$A:$A,'Regression Result'!$N21)-SUMIFS('Historic Energy Consumption'!E:E,'Historic Energy Consumption'!$B:$B,"no-convert-"&amp;'Regression Result'!$O21,'Historic Energy Consumption'!$A:$A,'Regression Result'!$N21)</f>
        <v>105972114177652.31</v>
      </c>
      <c r="R21" s="216">
        <f>SUMIFS('Historic Energy Consumption'!F:F,'Historic Energy Consumption'!$B:$B,'Regression Result'!$O21,'Historic Energy Consumption'!$A:$A,'Regression Result'!$N21)-SUMIFS('Historic Energy Consumption'!F:F,'Historic Energy Consumption'!$B:$B,"no-convert-"&amp;'Regression Result'!$O21,'Historic Energy Consumption'!$A:$A,'Regression Result'!$N21)</f>
        <v>115202337771976.72</v>
      </c>
      <c r="S21" s="216">
        <f>SUMIFS('Historic Energy Consumption'!G:G,'Historic Energy Consumption'!$B:$B,'Regression Result'!$O21,'Historic Energy Consumption'!$A:$A,'Regression Result'!$N21)-SUMIFS('Historic Energy Consumption'!G:G,'Historic Energy Consumption'!$B:$B,"no-convert-"&amp;'Regression Result'!$O21,'Historic Energy Consumption'!$A:$A,'Regression Result'!$N21)</f>
        <v>187193905990853.47</v>
      </c>
      <c r="T21" s="216">
        <f>SUMIFS('Historic Energy Consumption'!I:I,'Historic Energy Consumption'!$B:$B,'Regression Result'!$O21,'Historic Energy Consumption'!$A:$A,'Regression Result'!$N21)-SUMIFS('Historic Energy Consumption'!I:I,'Historic Energy Consumption'!$B:$B,"no-convert-"&amp;'Regression Result'!$O21,'Historic Energy Consumption'!$A:$A,'Regression Result'!$N21)</f>
        <v>2.7356889750244024E+16</v>
      </c>
      <c r="U21" s="216">
        <f>SUMIFS('Historic Energy Consumption'!J:J,'Historic Energy Consumption'!$B:$B,'Regression Result'!$O21,'Historic Energy Consumption'!$A:$A,'Regression Result'!$N21)-SUMIFS('Historic Energy Consumption'!J:J,'Historic Energy Consumption'!$B:$B,"no-convert-"&amp;'Regression Result'!$O21,'Historic Energy Consumption'!$A:$A,'Regression Result'!$N21)</f>
        <v>4760501760167484</v>
      </c>
      <c r="V21" s="216">
        <f>SUMIFS('Historic Energy Consumption'!K:K,'Historic Energy Consumption'!$B:$B,'Regression Result'!$O21,'Historic Energy Consumption'!$A:$A,'Regression Result'!$N21)-SUMIFS('Historic Energy Consumption'!K:K,'Historic Energy Consumption'!$B:$B,"no-convert-"&amp;'Regression Result'!$O21,'Historic Energy Consumption'!$A:$A,'Regression Result'!$N21)</f>
        <v>1015907744694274</v>
      </c>
      <c r="W21" s="216">
        <f>VLOOKUP($O21,'Forecasted VA'!$A$1:$J$29,'Regression Result'!$N21-2010,FALSE)</f>
        <v>144883285453.64996</v>
      </c>
    </row>
    <row r="22" spans="1:23" x14ac:dyDescent="0.2">
      <c r="A22" s="216">
        <v>21</v>
      </c>
      <c r="B22" s="216" t="s">
        <v>376</v>
      </c>
      <c r="C22" s="226">
        <v>1823.95250870729</v>
      </c>
      <c r="D22" s="226">
        <v>10506.0235543954</v>
      </c>
      <c r="E22" s="225">
        <v>1.35821058402591E-8</v>
      </c>
      <c r="F22" s="223">
        <v>0.30122024700705802</v>
      </c>
      <c r="G22" s="226">
        <v>-268186.16016775899</v>
      </c>
      <c r="H22" s="226">
        <v>8835.4309628381798</v>
      </c>
      <c r="I22" s="225">
        <v>3.2217385688789799E-8</v>
      </c>
      <c r="J22" s="224">
        <v>133.599067926565</v>
      </c>
      <c r="K22" s="223">
        <v>0.18023322795455399</v>
      </c>
      <c r="N22" s="216">
        <v>2019</v>
      </c>
      <c r="O22" s="216" t="s">
        <v>381</v>
      </c>
      <c r="P22" s="216">
        <f>SUMIFS('Historic Energy Consumption'!D:D,'Historic Energy Consumption'!$B:$B,'Regression Result'!$O22,'Historic Energy Consumption'!$A:$A,'Regression Result'!$N22)-SUMIFS('Historic Energy Consumption'!D:D,'Historic Energy Consumption'!$B:$B,"no-convert-"&amp;'Regression Result'!$O22,'Historic Energy Consumption'!$A:$A,'Regression Result'!$N22)</f>
        <v>1.6687983469879818E+16</v>
      </c>
      <c r="Q22" s="216">
        <f>SUMIFS('Historic Energy Consumption'!E:E,'Historic Energy Consumption'!$B:$B,'Regression Result'!$O22,'Historic Energy Consumption'!$A:$A,'Regression Result'!$N22)-SUMIFS('Historic Energy Consumption'!E:E,'Historic Energy Consumption'!$B:$B,"no-convert-"&amp;'Regression Result'!$O22,'Historic Energy Consumption'!$A:$A,'Regression Result'!$N22)</f>
        <v>109108780828995.94</v>
      </c>
      <c r="R22" s="216">
        <f>SUMIFS('Historic Energy Consumption'!F:F,'Historic Energy Consumption'!$B:$B,'Regression Result'!$O22,'Historic Energy Consumption'!$A:$A,'Regression Result'!$N22)-SUMIFS('Historic Energy Consumption'!F:F,'Historic Energy Consumption'!$B:$B,"no-convert-"&amp;'Regression Result'!$O22,'Historic Energy Consumption'!$A:$A,'Regression Result'!$N22)</f>
        <v>38557992735645.219</v>
      </c>
      <c r="S22" s="216">
        <f>SUMIFS('Historic Energy Consumption'!G:G,'Historic Energy Consumption'!$B:$B,'Regression Result'!$O22,'Historic Energy Consumption'!$A:$A,'Regression Result'!$N22)-SUMIFS('Historic Energy Consumption'!G:G,'Historic Energy Consumption'!$B:$B,"no-convert-"&amp;'Regression Result'!$O22,'Historic Energy Consumption'!$A:$A,'Regression Result'!$N22)</f>
        <v>143263115786714</v>
      </c>
      <c r="T22" s="216">
        <f>SUMIFS('Historic Energy Consumption'!I:I,'Historic Energy Consumption'!$B:$B,'Regression Result'!$O22,'Historic Energy Consumption'!$A:$A,'Regression Result'!$N22)-SUMIFS('Historic Energy Consumption'!I:I,'Historic Energy Consumption'!$B:$B,"no-convert-"&amp;'Regression Result'!$O22,'Historic Energy Consumption'!$A:$A,'Regression Result'!$N22)</f>
        <v>2.6511894558757244E+16</v>
      </c>
      <c r="U22" s="216">
        <f>SUMIFS('Historic Energy Consumption'!J:J,'Historic Energy Consumption'!$B:$B,'Regression Result'!$O22,'Historic Energy Consumption'!$A:$A,'Regression Result'!$N22)-SUMIFS('Historic Energy Consumption'!J:J,'Historic Energy Consumption'!$B:$B,"no-convert-"&amp;'Regression Result'!$O22,'Historic Energy Consumption'!$A:$A,'Regression Result'!$N22)</f>
        <v>3956139448921116</v>
      </c>
      <c r="V22" s="216">
        <f>SUMIFS('Historic Energy Consumption'!K:K,'Historic Energy Consumption'!$B:$B,'Regression Result'!$O22,'Historic Energy Consumption'!$A:$A,'Regression Result'!$N22)-SUMIFS('Historic Energy Consumption'!K:K,'Historic Energy Consumption'!$B:$B,"no-convert-"&amp;'Regression Result'!$O22,'Historic Energy Consumption'!$A:$A,'Regression Result'!$N22)</f>
        <v>895657137866208.5</v>
      </c>
      <c r="W22" s="216">
        <f>VLOOKUP($O22,'Forecasted VA'!$A$1:$J$29,'Regression Result'!$N22-2010,FALSE)</f>
        <v>156934752533.50461</v>
      </c>
    </row>
    <row r="23" spans="1:23" x14ac:dyDescent="0.2">
      <c r="A23" s="216">
        <v>22</v>
      </c>
      <c r="B23" s="216" t="s">
        <v>380</v>
      </c>
      <c r="C23" s="226">
        <v>21268.1580587358</v>
      </c>
      <c r="D23" s="226">
        <v>-1250.6355828829701</v>
      </c>
      <c r="E23" s="225">
        <v>-1.0635742532857699E-7</v>
      </c>
      <c r="F23" s="223">
        <v>0.97408336644168703</v>
      </c>
      <c r="G23" s="226">
        <v>-870556.51879832998</v>
      </c>
      <c r="H23" s="226">
        <v>-19045.993093415302</v>
      </c>
      <c r="I23" s="225">
        <v>-1.2686138610204599E-7</v>
      </c>
      <c r="J23" s="224">
        <v>446.38087094033398</v>
      </c>
      <c r="K23" s="223">
        <v>0.98313303973239496</v>
      </c>
      <c r="N23" s="216">
        <v>2018</v>
      </c>
      <c r="O23" s="216" t="s">
        <v>381</v>
      </c>
      <c r="P23" s="216">
        <f>SUMIFS('Historic Energy Consumption'!D:D,'Historic Energy Consumption'!$B:$B,'Regression Result'!$O23,'Historic Energy Consumption'!$A:$A,'Regression Result'!$N23)-SUMIFS('Historic Energy Consumption'!D:D,'Historic Energy Consumption'!$B:$B,"no-convert-"&amp;'Regression Result'!$O23,'Historic Energy Consumption'!$A:$A,'Regression Result'!$N23)</f>
        <v>1.5627771610763544E+16</v>
      </c>
      <c r="Q23" s="216">
        <f>SUMIFS('Historic Energy Consumption'!E:E,'Historic Energy Consumption'!$B:$B,'Regression Result'!$O23,'Historic Energy Consumption'!$A:$A,'Regression Result'!$N23)-SUMIFS('Historic Energy Consumption'!E:E,'Historic Energy Consumption'!$B:$B,"no-convert-"&amp;'Regression Result'!$O23,'Historic Energy Consumption'!$A:$A,'Regression Result'!$N23)</f>
        <v>69377669911976.75</v>
      </c>
      <c r="R23" s="216">
        <f>SUMIFS('Historic Energy Consumption'!F:F,'Historic Energy Consumption'!$B:$B,'Regression Result'!$O23,'Historic Energy Consumption'!$A:$A,'Regression Result'!$N23)-SUMIFS('Historic Energy Consumption'!F:F,'Historic Energy Consumption'!$B:$B,"no-convert-"&amp;'Regression Result'!$O23,'Historic Energy Consumption'!$A:$A,'Regression Result'!$N23)</f>
        <v>14518202330236.83</v>
      </c>
      <c r="S23" s="216">
        <f>SUMIFS('Historic Energy Consumption'!G:G,'Historic Energy Consumption'!$B:$B,'Regression Result'!$O23,'Historic Energy Consumption'!$A:$A,'Regression Result'!$N23)-SUMIFS('Historic Energy Consumption'!G:G,'Historic Energy Consumption'!$B:$B,"no-convert-"&amp;'Regression Result'!$O23,'Historic Energy Consumption'!$A:$A,'Regression Result'!$N23)</f>
        <v>84976173630997.813</v>
      </c>
      <c r="T23" s="216">
        <f>SUMIFS('Historic Energy Consumption'!I:I,'Historic Energy Consumption'!$B:$B,'Regression Result'!$O23,'Historic Energy Consumption'!$A:$A,'Regression Result'!$N23)-SUMIFS('Historic Energy Consumption'!I:I,'Historic Energy Consumption'!$B:$B,"no-convert-"&amp;'Regression Result'!$O23,'Historic Energy Consumption'!$A:$A,'Regression Result'!$N23)</f>
        <v>2.4815760918059456E+16</v>
      </c>
      <c r="U23" s="216">
        <f>SUMIFS('Historic Energy Consumption'!J:J,'Historic Energy Consumption'!$B:$B,'Regression Result'!$O23,'Historic Energy Consumption'!$A:$A,'Regression Result'!$N23)-SUMIFS('Historic Energy Consumption'!J:J,'Historic Energy Consumption'!$B:$B,"no-convert-"&amp;'Regression Result'!$O23,'Historic Energy Consumption'!$A:$A,'Regression Result'!$N23)</f>
        <v>3702697691975264</v>
      </c>
      <c r="V23" s="216">
        <f>SUMIFS('Historic Energy Consumption'!K:K,'Historic Energy Consumption'!$B:$B,'Regression Result'!$O23,'Historic Energy Consumption'!$A:$A,'Regression Result'!$N23)-SUMIFS('Historic Energy Consumption'!K:K,'Historic Energy Consumption'!$B:$B,"no-convert-"&amp;'Regression Result'!$O23,'Historic Energy Consumption'!$A:$A,'Regression Result'!$N23)</f>
        <v>774680381991152.5</v>
      </c>
      <c r="W23" s="216">
        <f>VLOOKUP($O23,'Forecasted VA'!$A$1:$J$29,'Regression Result'!$N23-2010,FALSE)</f>
        <v>161542048643.9325</v>
      </c>
    </row>
    <row r="24" spans="1:23" x14ac:dyDescent="0.2">
      <c r="A24" s="216">
        <v>23</v>
      </c>
      <c r="B24" s="216" t="s">
        <v>381</v>
      </c>
      <c r="C24" s="226">
        <v>356718.11768103897</v>
      </c>
      <c r="D24" s="226">
        <v>85821806.037666693</v>
      </c>
      <c r="E24" s="225">
        <v>-4.2608751141903803E-6</v>
      </c>
      <c r="F24" s="223">
        <v>0.97022527578770701</v>
      </c>
      <c r="G24" s="226">
        <v>-10119694.7844657</v>
      </c>
      <c r="H24" s="226">
        <v>62355203.243097603</v>
      </c>
      <c r="I24" s="225">
        <v>-3.9679042210358199E-6</v>
      </c>
      <c r="J24" s="224">
        <v>5254.22526040922</v>
      </c>
      <c r="K24" s="223">
        <v>0.96757740907742995</v>
      </c>
      <c r="N24" s="216">
        <v>2017</v>
      </c>
      <c r="O24" s="216" t="s">
        <v>381</v>
      </c>
      <c r="P24" s="216">
        <f>SUMIFS('Historic Energy Consumption'!D:D,'Historic Energy Consumption'!$B:$B,'Regression Result'!$O24,'Historic Energy Consumption'!$A:$A,'Regression Result'!$N24)-SUMIFS('Historic Energy Consumption'!D:D,'Historic Energy Consumption'!$B:$B,"no-convert-"&amp;'Regression Result'!$O24,'Historic Energy Consumption'!$A:$A,'Regression Result'!$N24)</f>
        <v>1.4780015177679934E+16</v>
      </c>
      <c r="Q24" s="216">
        <f>SUMIFS('Historic Energy Consumption'!E:E,'Historic Energy Consumption'!$B:$B,'Regression Result'!$O24,'Historic Energy Consumption'!$A:$A,'Regression Result'!$N24)-SUMIFS('Historic Energy Consumption'!E:E,'Historic Energy Consumption'!$B:$B,"no-convert-"&amp;'Regression Result'!$O24,'Historic Energy Consumption'!$A:$A,'Regression Result'!$N24)</f>
        <v>57505555274633.125</v>
      </c>
      <c r="R24" s="216">
        <f>SUMIFS('Historic Energy Consumption'!F:F,'Historic Energy Consumption'!$B:$B,'Regression Result'!$O24,'Historic Energy Consumption'!$A:$A,'Regression Result'!$N24)-SUMIFS('Historic Energy Consumption'!F:F,'Historic Energy Consumption'!$B:$B,"no-convert-"&amp;'Regression Result'!$O24,'Historic Energy Consumption'!$A:$A,'Regression Result'!$N24)</f>
        <v>12861912096880.938</v>
      </c>
      <c r="S24" s="216">
        <f>SUMIFS('Historic Energy Consumption'!G:G,'Historic Energy Consumption'!$B:$B,'Regression Result'!$O24,'Historic Energy Consumption'!$A:$A,'Regression Result'!$N24)-SUMIFS('Historic Energy Consumption'!G:G,'Historic Energy Consumption'!$B:$B,"no-convert-"&amp;'Regression Result'!$O24,'Historic Energy Consumption'!$A:$A,'Regression Result'!$N24)</f>
        <v>115573726168145.5</v>
      </c>
      <c r="T24" s="216">
        <f>SUMIFS('Historic Energy Consumption'!I:I,'Historic Energy Consumption'!$B:$B,'Regression Result'!$O24,'Historic Energy Consumption'!$A:$A,'Regression Result'!$N24)-SUMIFS('Historic Energy Consumption'!I:I,'Historic Energy Consumption'!$B:$B,"no-convert-"&amp;'Regression Result'!$O24,'Historic Energy Consumption'!$A:$A,'Regression Result'!$N24)</f>
        <v>2.3375012409437852E+16</v>
      </c>
      <c r="U24" s="216">
        <f>SUMIFS('Historic Energy Consumption'!J:J,'Historic Energy Consumption'!$B:$B,'Regression Result'!$O24,'Historic Energy Consumption'!$A:$A,'Regression Result'!$N24)-SUMIFS('Historic Energy Consumption'!J:J,'Historic Energy Consumption'!$B:$B,"no-convert-"&amp;'Regression Result'!$O24,'Historic Energy Consumption'!$A:$A,'Regression Result'!$N24)</f>
        <v>3659641712142537.5</v>
      </c>
      <c r="V24" s="216">
        <f>SUMIFS('Historic Energy Consumption'!K:K,'Historic Energy Consumption'!$B:$B,'Regression Result'!$O24,'Historic Energy Consumption'!$A:$A,'Regression Result'!$N24)-SUMIFS('Historic Energy Consumption'!K:K,'Historic Energy Consumption'!$B:$B,"no-convert-"&amp;'Regression Result'!$O24,'Historic Energy Consumption'!$A:$A,'Regression Result'!$N24)</f>
        <v>721818747130780</v>
      </c>
      <c r="W24" s="216">
        <f>VLOOKUP($O24,'Forecasted VA'!$A$1:$J$29,'Regression Result'!$N24-2010,FALSE)</f>
        <v>142404759536.39832</v>
      </c>
    </row>
    <row r="25" spans="1:23" x14ac:dyDescent="0.2">
      <c r="A25" s="216">
        <v>24</v>
      </c>
      <c r="B25" s="216" t="s">
        <v>392</v>
      </c>
      <c r="C25" s="226">
        <v>3658.3927877465799</v>
      </c>
      <c r="D25" s="226">
        <v>1445.3653983638001</v>
      </c>
      <c r="E25" s="225">
        <v>-9.85510135544841E-9</v>
      </c>
      <c r="F25" s="223">
        <v>0.93760664547101702</v>
      </c>
      <c r="G25" s="226">
        <v>-185445.49881116601</v>
      </c>
      <c r="H25" s="226">
        <v>-908.500130907879</v>
      </c>
      <c r="I25" s="225">
        <v>-1.02856779207468E-8</v>
      </c>
      <c r="J25" s="224">
        <v>94.536349277565904</v>
      </c>
      <c r="K25" s="223">
        <v>0.93218784355423401</v>
      </c>
      <c r="N25" s="216">
        <v>2016</v>
      </c>
      <c r="O25" s="216" t="s">
        <v>381</v>
      </c>
      <c r="P25" s="216">
        <f>SUMIFS('Historic Energy Consumption'!D:D,'Historic Energy Consumption'!$B:$B,'Regression Result'!$O25,'Historic Energy Consumption'!$A:$A,'Regression Result'!$N25)-SUMIFS('Historic Energy Consumption'!D:D,'Historic Energy Consumption'!$B:$B,"no-convert-"&amp;'Regression Result'!$O25,'Historic Energy Consumption'!$A:$A,'Regression Result'!$N25)</f>
        <v>1.5161803858724638E+16</v>
      </c>
      <c r="Q25" s="216">
        <f>SUMIFS('Historic Energy Consumption'!E:E,'Historic Energy Consumption'!$B:$B,'Regression Result'!$O25,'Historic Energy Consumption'!$A:$A,'Regression Result'!$N25)-SUMIFS('Historic Energy Consumption'!E:E,'Historic Energy Consumption'!$B:$B,"no-convert-"&amp;'Regression Result'!$O25,'Historic Energy Consumption'!$A:$A,'Regression Result'!$N25)</f>
        <v>22327670141822.375</v>
      </c>
      <c r="R25" s="216">
        <f>SUMIFS('Historic Energy Consumption'!F:F,'Historic Energy Consumption'!$B:$B,'Regression Result'!$O25,'Historic Energy Consumption'!$A:$A,'Regression Result'!$N25)-SUMIFS('Historic Energy Consumption'!F:F,'Historic Energy Consumption'!$B:$B,"no-convert-"&amp;'Regression Result'!$O25,'Historic Energy Consumption'!$A:$A,'Regression Result'!$N25)</f>
        <v>12645512367899.764</v>
      </c>
      <c r="S25" s="216">
        <f>SUMIFS('Historic Energy Consumption'!G:G,'Historic Energy Consumption'!$B:$B,'Regression Result'!$O25,'Historic Energy Consumption'!$A:$A,'Regression Result'!$N25)-SUMIFS('Historic Energy Consumption'!G:G,'Historic Energy Consumption'!$B:$B,"no-convert-"&amp;'Regression Result'!$O25,'Historic Energy Consumption'!$A:$A,'Regression Result'!$N25)</f>
        <v>81422136657504.906</v>
      </c>
      <c r="T25" s="216">
        <f>SUMIFS('Historic Energy Consumption'!I:I,'Historic Energy Consumption'!$B:$B,'Regression Result'!$O25,'Historic Energy Consumption'!$A:$A,'Regression Result'!$N25)-SUMIFS('Historic Energy Consumption'!I:I,'Historic Energy Consumption'!$B:$B,"no-convert-"&amp;'Regression Result'!$O25,'Historic Energy Consumption'!$A:$A,'Regression Result'!$N25)</f>
        <v>2.2370312334081648E+16</v>
      </c>
      <c r="U25" s="216">
        <f>SUMIFS('Historic Energy Consumption'!J:J,'Historic Energy Consumption'!$B:$B,'Regression Result'!$O25,'Historic Energy Consumption'!$A:$A,'Regression Result'!$N25)-SUMIFS('Historic Energy Consumption'!J:J,'Historic Energy Consumption'!$B:$B,"no-convert-"&amp;'Regression Result'!$O25,'Historic Energy Consumption'!$A:$A,'Regression Result'!$N25)</f>
        <v>3170327453944737</v>
      </c>
      <c r="V25" s="216">
        <f>SUMIFS('Historic Energy Consumption'!K:K,'Historic Energy Consumption'!$B:$B,'Regression Result'!$O25,'Historic Energy Consumption'!$A:$A,'Regression Result'!$N25)-SUMIFS('Historic Energy Consumption'!K:K,'Historic Energy Consumption'!$B:$B,"no-convert-"&amp;'Regression Result'!$O25,'Historic Energy Consumption'!$A:$A,'Regression Result'!$N25)</f>
        <v>689713282666505.25</v>
      </c>
      <c r="W25" s="216">
        <f>VLOOKUP($O25,'Forecasted VA'!$A$1:$J$29,'Regression Result'!$N25-2010,FALSE)</f>
        <v>111765456129.6956</v>
      </c>
    </row>
    <row r="26" spans="1:23" x14ac:dyDescent="0.2">
      <c r="A26" s="216">
        <v>25</v>
      </c>
      <c r="B26" s="216" t="s">
        <v>383</v>
      </c>
      <c r="C26" s="226">
        <v>10408.790127284999</v>
      </c>
      <c r="D26" s="226">
        <v>4477.0109679596198</v>
      </c>
      <c r="E26" s="225">
        <v>-6.9624522689631398E-8</v>
      </c>
      <c r="F26" s="223">
        <v>0.99451373610940896</v>
      </c>
      <c r="G26" s="226">
        <v>4323.8407883207801</v>
      </c>
      <c r="H26" s="226">
        <v>4360.6175689802403</v>
      </c>
      <c r="I26" s="225">
        <v>-6.9661457363357396E-8</v>
      </c>
      <c r="J26" s="224">
        <v>3.05949384703713</v>
      </c>
      <c r="K26" s="223">
        <v>0.99341868208191597</v>
      </c>
      <c r="N26" s="216">
        <v>2015</v>
      </c>
      <c r="O26" s="216" t="s">
        <v>381</v>
      </c>
      <c r="P26" s="216">
        <f>SUMIFS('Historic Energy Consumption'!D:D,'Historic Energy Consumption'!$B:$B,'Regression Result'!$O26,'Historic Energy Consumption'!$A:$A,'Regression Result'!$N26)-SUMIFS('Historic Energy Consumption'!D:D,'Historic Energy Consumption'!$B:$B,"no-convert-"&amp;'Regression Result'!$O26,'Historic Energy Consumption'!$A:$A,'Regression Result'!$N26)</f>
        <v>1.5193435881048386E+16</v>
      </c>
      <c r="Q26" s="216">
        <f>SUMIFS('Historic Energy Consumption'!E:E,'Historic Energy Consumption'!$B:$B,'Regression Result'!$O26,'Historic Energy Consumption'!$A:$A,'Regression Result'!$N26)-SUMIFS('Historic Energy Consumption'!E:E,'Historic Energy Consumption'!$B:$B,"no-convert-"&amp;'Regression Result'!$O26,'Historic Energy Consumption'!$A:$A,'Regression Result'!$N26)</f>
        <v>12647849400579.125</v>
      </c>
      <c r="R26" s="216">
        <f>SUMIFS('Historic Energy Consumption'!F:F,'Historic Energy Consumption'!$B:$B,'Regression Result'!$O26,'Historic Energy Consumption'!$A:$A,'Regression Result'!$N26)-SUMIFS('Historic Energy Consumption'!F:F,'Historic Energy Consumption'!$B:$B,"no-convert-"&amp;'Regression Result'!$O26,'Historic Energy Consumption'!$A:$A,'Regression Result'!$N26)</f>
        <v>10781145472061.977</v>
      </c>
      <c r="S26" s="216">
        <f>SUMIFS('Historic Energy Consumption'!G:G,'Historic Energy Consumption'!$B:$B,'Regression Result'!$O26,'Historic Energy Consumption'!$A:$A,'Regression Result'!$N26)-SUMIFS('Historic Energy Consumption'!G:G,'Historic Energy Consumption'!$B:$B,"no-convert-"&amp;'Regression Result'!$O26,'Historic Energy Consumption'!$A:$A,'Regression Result'!$N26)</f>
        <v>59363403084301.18</v>
      </c>
      <c r="T26" s="216">
        <f>SUMIFS('Historic Energy Consumption'!I:I,'Historic Energy Consumption'!$B:$B,'Regression Result'!$O26,'Historic Energy Consumption'!$A:$A,'Regression Result'!$N26)-SUMIFS('Historic Energy Consumption'!I:I,'Historic Energy Consumption'!$B:$B,"no-convert-"&amp;'Regression Result'!$O26,'Historic Energy Consumption'!$A:$A,'Regression Result'!$N26)</f>
        <v>2.1362374167395972E+16</v>
      </c>
      <c r="U26" s="216">
        <f>SUMIFS('Historic Energy Consumption'!J:J,'Historic Energy Consumption'!$B:$B,'Regression Result'!$O26,'Historic Energy Consumption'!$A:$A,'Regression Result'!$N26)-SUMIFS('Historic Energy Consumption'!J:J,'Historic Energy Consumption'!$B:$B,"no-convert-"&amp;'Regression Result'!$O26,'Historic Energy Consumption'!$A:$A,'Regression Result'!$N26)</f>
        <v>3054170240371635.5</v>
      </c>
      <c r="V26" s="216">
        <f>SUMIFS('Historic Energy Consumption'!K:K,'Historic Energy Consumption'!$B:$B,'Regression Result'!$O26,'Historic Energy Consumption'!$A:$A,'Regression Result'!$N26)-SUMIFS('Historic Energy Consumption'!K:K,'Historic Energy Consumption'!$B:$B,"no-convert-"&amp;'Regression Result'!$O26,'Historic Energy Consumption'!$A:$A,'Regression Result'!$N26)</f>
        <v>496310175428154</v>
      </c>
      <c r="W26" s="216">
        <f>VLOOKUP($O26,'Forecasted VA'!$A$1:$J$29,'Regression Result'!$N26-2010,FALSE)</f>
        <v>98188072901.063202</v>
      </c>
    </row>
    <row r="27" spans="1:23" x14ac:dyDescent="0.2">
      <c r="A27" s="216">
        <v>26</v>
      </c>
      <c r="B27" s="216" t="s">
        <v>378</v>
      </c>
      <c r="C27" s="226">
        <v>15204.564490774599</v>
      </c>
      <c r="D27" s="226">
        <v>-4669.0829428131501</v>
      </c>
      <c r="E27" s="225">
        <v>-2.97096328364853E-8</v>
      </c>
      <c r="F27" s="223">
        <v>0.94738460175393502</v>
      </c>
      <c r="G27" s="226">
        <v>-51608.1632518806</v>
      </c>
      <c r="H27" s="226">
        <v>-6768.2654212067901</v>
      </c>
      <c r="I27" s="225">
        <v>-2.9295149702701001E-8</v>
      </c>
      <c r="J27" s="224">
        <v>33.6035597060661</v>
      </c>
      <c r="K27" s="223">
        <v>0.941184349056715</v>
      </c>
      <c r="N27" s="216">
        <v>2014</v>
      </c>
      <c r="O27" s="216" t="s">
        <v>381</v>
      </c>
      <c r="P27" s="216">
        <f>SUMIFS('Historic Energy Consumption'!D:D,'Historic Energy Consumption'!$B:$B,'Regression Result'!$O27,'Historic Energy Consumption'!$A:$A,'Regression Result'!$N27)-SUMIFS('Historic Energy Consumption'!D:D,'Historic Energy Consumption'!$B:$B,"no-convert-"&amp;'Regression Result'!$O27,'Historic Energy Consumption'!$A:$A,'Regression Result'!$N27)</f>
        <v>1.5862753168659274E+16</v>
      </c>
      <c r="Q27" s="216">
        <f>SUMIFS('Historic Energy Consumption'!E:E,'Historic Energy Consumption'!$B:$B,'Regression Result'!$O27,'Historic Energy Consumption'!$A:$A,'Regression Result'!$N27)-SUMIFS('Historic Energy Consumption'!E:E,'Historic Energy Consumption'!$B:$B,"no-convert-"&amp;'Regression Result'!$O27,'Historic Energy Consumption'!$A:$A,'Regression Result'!$N27)</f>
        <v>15750788453521.188</v>
      </c>
      <c r="R27" s="216">
        <f>SUMIFS('Historic Energy Consumption'!F:F,'Historic Energy Consumption'!$B:$B,'Regression Result'!$O27,'Historic Energy Consumption'!$A:$A,'Regression Result'!$N27)-SUMIFS('Historic Energy Consumption'!F:F,'Historic Energy Consumption'!$B:$B,"no-convert-"&amp;'Regression Result'!$O27,'Historic Energy Consumption'!$A:$A,'Regression Result'!$N27)</f>
        <v>0</v>
      </c>
      <c r="S27" s="216">
        <f>SUMIFS('Historic Energy Consumption'!G:G,'Historic Energy Consumption'!$B:$B,'Regression Result'!$O27,'Historic Energy Consumption'!$A:$A,'Regression Result'!$N27)-SUMIFS('Historic Energy Consumption'!G:G,'Historic Energy Consumption'!$B:$B,"no-convert-"&amp;'Regression Result'!$O27,'Historic Energy Consumption'!$A:$A,'Regression Result'!$N27)</f>
        <v>22151166784203.887</v>
      </c>
      <c r="T27" s="216">
        <f>SUMIFS('Historic Energy Consumption'!I:I,'Historic Energy Consumption'!$B:$B,'Regression Result'!$O27,'Historic Energy Consumption'!$A:$A,'Regression Result'!$N27)-SUMIFS('Historic Energy Consumption'!I:I,'Historic Energy Consumption'!$B:$B,"no-convert-"&amp;'Regression Result'!$O27,'Historic Energy Consumption'!$A:$A,'Regression Result'!$N27)</f>
        <v>2.0061672117926268E+16</v>
      </c>
      <c r="U27" s="216">
        <f>SUMIFS('Historic Energy Consumption'!J:J,'Historic Energy Consumption'!$B:$B,'Regression Result'!$O27,'Historic Energy Consumption'!$A:$A,'Regression Result'!$N27)-SUMIFS('Historic Energy Consumption'!J:J,'Historic Energy Consumption'!$B:$B,"no-convert-"&amp;'Regression Result'!$O27,'Historic Energy Consumption'!$A:$A,'Regression Result'!$N27)</f>
        <v>2669104962452936</v>
      </c>
      <c r="V27" s="216">
        <f>SUMIFS('Historic Energy Consumption'!K:K,'Historic Energy Consumption'!$B:$B,'Regression Result'!$O27,'Historic Energy Consumption'!$A:$A,'Regression Result'!$N27)-SUMIFS('Historic Energy Consumption'!K:K,'Historic Energy Consumption'!$B:$B,"no-convert-"&amp;'Regression Result'!$O27,'Historic Energy Consumption'!$A:$A,'Regression Result'!$N27)</f>
        <v>355231738869558.5</v>
      </c>
      <c r="W27" s="216">
        <f>VLOOKUP($O27,'Forecasted VA'!$A$1:$J$29,'Regression Result'!$N27-2010,FALSE)</f>
        <v>98192065385.07988</v>
      </c>
    </row>
    <row r="28" spans="1:23" x14ac:dyDescent="0.2">
      <c r="A28" s="216">
        <v>27</v>
      </c>
      <c r="B28" s="216" t="s">
        <v>396</v>
      </c>
      <c r="C28" s="226">
        <v>51921.917039371299</v>
      </c>
      <c r="D28" s="226">
        <v>-36975.508237770497</v>
      </c>
      <c r="E28" s="225">
        <v>-5.6098804824167497E-7</v>
      </c>
      <c r="F28" s="223">
        <v>0.89206908139923602</v>
      </c>
      <c r="G28" s="226">
        <v>-704533.38823225198</v>
      </c>
      <c r="H28" s="226">
        <v>-30234.6290737813</v>
      </c>
      <c r="I28" s="225">
        <v>-6.1965230882609797E-7</v>
      </c>
      <c r="J28" s="224">
        <v>373.18101325562202</v>
      </c>
      <c r="K28" s="223">
        <v>0.944767841040274</v>
      </c>
      <c r="N28" s="216">
        <v>2013</v>
      </c>
      <c r="O28" s="216" t="s">
        <v>381</v>
      </c>
      <c r="P28" s="216">
        <f>SUMIFS('Historic Energy Consumption'!D:D,'Historic Energy Consumption'!$B:$B,'Regression Result'!$O28,'Historic Energy Consumption'!$A:$A,'Regression Result'!$N28)-SUMIFS('Historic Energy Consumption'!D:D,'Historic Energy Consumption'!$B:$B,"no-convert-"&amp;'Regression Result'!$O28,'Historic Energy Consumption'!$A:$A,'Regression Result'!$N28)</f>
        <v>1.5479862366243456E+16</v>
      </c>
      <c r="Q28" s="216">
        <f>SUMIFS('Historic Energy Consumption'!E:E,'Historic Energy Consumption'!$B:$B,'Regression Result'!$O28,'Historic Energy Consumption'!$A:$A,'Regression Result'!$N28)-SUMIFS('Historic Energy Consumption'!E:E,'Historic Energy Consumption'!$B:$B,"no-convert-"&amp;'Regression Result'!$O28,'Historic Energy Consumption'!$A:$A,'Regression Result'!$N28)</f>
        <v>19966738253714.25</v>
      </c>
      <c r="R28" s="216">
        <f>SUMIFS('Historic Energy Consumption'!F:F,'Historic Energy Consumption'!$B:$B,'Regression Result'!$O28,'Historic Energy Consumption'!$A:$A,'Regression Result'!$N28)-SUMIFS('Historic Energy Consumption'!F:F,'Historic Energy Consumption'!$B:$B,"no-convert-"&amp;'Regression Result'!$O28,'Historic Energy Consumption'!$A:$A,'Regression Result'!$N28)</f>
        <v>0</v>
      </c>
      <c r="S28" s="216">
        <f>SUMIFS('Historic Energy Consumption'!G:G,'Historic Energy Consumption'!$B:$B,'Regression Result'!$O28,'Historic Energy Consumption'!$A:$A,'Regression Result'!$N28)-SUMIFS('Historic Energy Consumption'!G:G,'Historic Energy Consumption'!$B:$B,"no-convert-"&amp;'Regression Result'!$O28,'Historic Energy Consumption'!$A:$A,'Regression Result'!$N28)</f>
        <v>26474397066278.531</v>
      </c>
      <c r="T28" s="216">
        <f>SUMIFS('Historic Energy Consumption'!I:I,'Historic Energy Consumption'!$B:$B,'Regression Result'!$O28,'Historic Energy Consumption'!$A:$A,'Regression Result'!$N28)-SUMIFS('Historic Energy Consumption'!I:I,'Historic Energy Consumption'!$B:$B,"no-convert-"&amp;'Regression Result'!$O28,'Historic Energy Consumption'!$A:$A,'Regression Result'!$N28)</f>
        <v>1.8943710187095784E+16</v>
      </c>
      <c r="U28" s="216">
        <f>SUMIFS('Historic Energy Consumption'!J:J,'Historic Energy Consumption'!$B:$B,'Regression Result'!$O28,'Historic Energy Consumption'!$A:$A,'Regression Result'!$N28)-SUMIFS('Historic Energy Consumption'!J:J,'Historic Energy Consumption'!$B:$B,"no-convert-"&amp;'Regression Result'!$O28,'Historic Energy Consumption'!$A:$A,'Regression Result'!$N28)</f>
        <v>2223746322434021.3</v>
      </c>
      <c r="V28" s="216">
        <f>SUMIFS('Historic Energy Consumption'!K:K,'Historic Energy Consumption'!$B:$B,'Regression Result'!$O28,'Historic Energy Consumption'!$A:$A,'Regression Result'!$N28)-SUMIFS('Historic Energy Consumption'!K:K,'Historic Energy Consumption'!$B:$B,"no-convert-"&amp;'Regression Result'!$O28,'Historic Energy Consumption'!$A:$A,'Regression Result'!$N28)</f>
        <v>327743662669611.25</v>
      </c>
      <c r="W28" s="216">
        <f>VLOOKUP($O28,'Forecasted VA'!$A$1:$J$29,'Regression Result'!$N28-2010,FALSE)</f>
        <v>102943990943.56268</v>
      </c>
    </row>
    <row r="29" spans="1:23" x14ac:dyDescent="0.2">
      <c r="A29" s="216">
        <v>28</v>
      </c>
      <c r="B29" s="216" t="s">
        <v>379</v>
      </c>
      <c r="C29" s="226">
        <v>12038.9796988419</v>
      </c>
      <c r="D29" s="226">
        <v>-5400.1565789980696</v>
      </c>
      <c r="E29" s="225">
        <v>-8.0193924471950306E-8</v>
      </c>
      <c r="F29" s="223">
        <v>0.97519660744685099</v>
      </c>
      <c r="G29" s="226">
        <v>335755.044259438</v>
      </c>
      <c r="H29" s="226">
        <v>-2532.4993437817898</v>
      </c>
      <c r="I29" s="225">
        <v>-6.5804348822446205E-8</v>
      </c>
      <c r="J29" s="224">
        <v>-161.758881409087</v>
      </c>
      <c r="K29" s="223">
        <v>0.97324588846729199</v>
      </c>
      <c r="N29" s="216">
        <v>2012</v>
      </c>
      <c r="O29" s="216" t="s">
        <v>381</v>
      </c>
      <c r="P29" s="216">
        <f>SUMIFS('Historic Energy Consumption'!D:D,'Historic Energy Consumption'!$B:$B,'Regression Result'!$O29,'Historic Energy Consumption'!$A:$A,'Regression Result'!$N29)-SUMIFS('Historic Energy Consumption'!D:D,'Historic Energy Consumption'!$B:$B,"no-convert-"&amp;'Regression Result'!$O29,'Historic Energy Consumption'!$A:$A,'Regression Result'!$N29)</f>
        <v>1.4099601985809568E+16</v>
      </c>
      <c r="Q29" s="216">
        <f>SUMIFS('Historic Energy Consumption'!E:E,'Historic Energy Consumption'!$B:$B,'Regression Result'!$O29,'Historic Energy Consumption'!$A:$A,'Regression Result'!$N29)-SUMIFS('Historic Energy Consumption'!E:E,'Historic Energy Consumption'!$B:$B,"no-convert-"&amp;'Regression Result'!$O29,'Historic Energy Consumption'!$A:$A,'Regression Result'!$N29)</f>
        <v>7318888853135.125</v>
      </c>
      <c r="R29" s="216">
        <f>SUMIFS('Historic Energy Consumption'!F:F,'Historic Energy Consumption'!$B:$B,'Regression Result'!$O29,'Historic Energy Consumption'!$A:$A,'Regression Result'!$N29)-SUMIFS('Historic Energy Consumption'!F:F,'Historic Energy Consumption'!$B:$B,"no-convert-"&amp;'Regression Result'!$O29,'Historic Energy Consumption'!$A:$A,'Regression Result'!$N29)</f>
        <v>457768657460.17139</v>
      </c>
      <c r="S29" s="216">
        <f>SUMIFS('Historic Energy Consumption'!G:G,'Historic Energy Consumption'!$B:$B,'Regression Result'!$O29,'Historic Energy Consumption'!$A:$A,'Regression Result'!$N29)-SUMIFS('Historic Energy Consumption'!G:G,'Historic Energy Consumption'!$B:$B,"no-convert-"&amp;'Regression Result'!$O29,'Historic Energy Consumption'!$A:$A,'Regression Result'!$N29)</f>
        <v>26628455924868.813</v>
      </c>
      <c r="T29" s="216">
        <f>SUMIFS('Historic Energy Consumption'!I:I,'Historic Energy Consumption'!$B:$B,'Regression Result'!$O29,'Historic Energy Consumption'!$A:$A,'Regression Result'!$N29)-SUMIFS('Historic Energy Consumption'!I:I,'Historic Energy Consumption'!$B:$B,"no-convert-"&amp;'Regression Result'!$O29,'Historic Energy Consumption'!$A:$A,'Regression Result'!$N29)</f>
        <v>1.8205250974723284E+16</v>
      </c>
      <c r="U29" s="216">
        <f>SUMIFS('Historic Energy Consumption'!J:J,'Historic Energy Consumption'!$B:$B,'Regression Result'!$O29,'Historic Energy Consumption'!$A:$A,'Regression Result'!$N29)-SUMIFS('Historic Energy Consumption'!J:J,'Historic Energy Consumption'!$B:$B,"no-convert-"&amp;'Regression Result'!$O29,'Historic Energy Consumption'!$A:$A,'Regression Result'!$N29)</f>
        <v>1964730713734254</v>
      </c>
      <c r="V29" s="216">
        <f>SUMIFS('Historic Energy Consumption'!K:K,'Historic Energy Consumption'!$B:$B,'Regression Result'!$O29,'Historic Energy Consumption'!$A:$A,'Regression Result'!$N29)-SUMIFS('Historic Energy Consumption'!K:K,'Historic Energy Consumption'!$B:$B,"no-convert-"&amp;'Regression Result'!$O29,'Historic Energy Consumption'!$A:$A,'Regression Result'!$N29)</f>
        <v>195211298624617.75</v>
      </c>
      <c r="W29" s="216">
        <f>VLOOKUP($O29,'Forecasted VA'!$A$1:$J$29,'Regression Result'!$N29-2010,FALSE)</f>
        <v>96041860575.850647</v>
      </c>
    </row>
    <row r="31" spans="1:23" x14ac:dyDescent="0.2">
      <c r="O31" s="216" t="s">
        <v>374</v>
      </c>
      <c r="P31" s="226">
        <f>SLOPE(P3:P11,W3:W11)</f>
        <v>1747.4575721587616</v>
      </c>
      <c r="Q31" s="226"/>
      <c r="R31" s="226"/>
      <c r="S31" s="226"/>
      <c r="T31" s="226"/>
      <c r="U31" s="226"/>
      <c r="V31" s="226"/>
    </row>
    <row r="32" spans="1:23" x14ac:dyDescent="0.2">
      <c r="O32" s="216" t="s">
        <v>395</v>
      </c>
      <c r="P32" s="226">
        <f>SLOPE(P12:P20,$W12:$W20)</f>
        <v>9293.3272594911959</v>
      </c>
      <c r="Q32" s="226">
        <f>SLOPE(Q12:Q20,$W12:$W20)</f>
        <v>13434.193932415465</v>
      </c>
      <c r="R32" s="226"/>
      <c r="S32" s="226">
        <v>0</v>
      </c>
      <c r="T32" s="226"/>
      <c r="U32" s="226"/>
      <c r="V32" s="226">
        <f>SLOPE(V12:V20,$W12:$W20)</f>
        <v>951.3029659402672</v>
      </c>
    </row>
    <row r="33" spans="15:22" x14ac:dyDescent="0.2">
      <c r="O33" s="216" t="s">
        <v>381</v>
      </c>
      <c r="P33" s="226">
        <f t="shared" ref="P33:V33" si="0">SLOPE(P21:P29,$W21:$W29)</f>
        <v>16317.525857265944</v>
      </c>
      <c r="Q33" s="226">
        <f t="shared" si="0"/>
        <v>1336.1154146133604</v>
      </c>
      <c r="R33" s="226">
        <f t="shared" si="0"/>
        <v>683.25638532768755</v>
      </c>
      <c r="S33" s="226">
        <f t="shared" si="0"/>
        <v>1640.269962644898</v>
      </c>
      <c r="T33" s="226">
        <f t="shared" si="0"/>
        <v>104706.41016413308</v>
      </c>
      <c r="U33" s="226">
        <f t="shared" si="0"/>
        <v>26422.011085209047</v>
      </c>
      <c r="V33" s="226">
        <f t="shared" si="0"/>
        <v>8735.4545900713983</v>
      </c>
    </row>
  </sheetData>
  <mergeCells count="1">
    <mergeCell ref="N1:W1"/>
  </mergeCells>
  <phoneticPr fontId="3" type="noConversion"/>
  <conditionalFormatting sqref="F1:F29 K1:K29">
    <cfRule type="colorScale" priority="2">
      <colorScale>
        <cfvo type="min"/>
        <cfvo type="percentile" val="50"/>
        <cfvo type="max"/>
        <color rgb="FFF8696B"/>
        <color rgb="FFFFEB84"/>
        <color rgb="FF63BE7B"/>
      </colorScale>
    </cfRule>
  </conditionalFormatting>
  <conditionalFormatting sqref="N3:N29">
    <cfRule type="colorScale" priority="1">
      <colorScale>
        <cfvo type="min"/>
        <cfvo type="percentile" val="50"/>
        <cfvo type="max"/>
        <color rgb="FFF8696B"/>
        <color rgb="FFFFEB84"/>
        <color rgb="FF63BE7B"/>
      </colorScale>
    </cfRule>
  </conditionalFormatting>
  <conditionalFormatting sqref="N1:N2">
    <cfRule type="colorScale" priority="3">
      <colorScale>
        <cfvo type="min"/>
        <cfvo type="percentile" val="50"/>
        <cfvo type="max"/>
        <color rgb="FFF8696B"/>
        <color rgb="FFFFEB84"/>
        <color rgb="FF63BE7B"/>
      </colorScale>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19BBF-740E-4B80-AEDC-21B7F317E0DB}">
  <dimension ref="A1:AY34"/>
  <sheetViews>
    <sheetView zoomScale="85" zoomScaleNormal="85" workbookViewId="0">
      <selection activeCell="B35" sqref="B35"/>
    </sheetView>
  </sheetViews>
  <sheetFormatPr defaultRowHeight="14.25" x14ac:dyDescent="0.2"/>
  <cols>
    <col min="1" max="1" width="47.625" style="216" bestFit="1" customWidth="1"/>
    <col min="2" max="9" width="11.125" style="216" customWidth="1"/>
    <col min="10" max="50" width="9.875" style="216" customWidth="1"/>
    <col min="51" max="16384" width="9" style="216"/>
  </cols>
  <sheetData>
    <row r="1" spans="1:51" s="227" customFormat="1" x14ac:dyDescent="0.2">
      <c r="B1" s="227">
        <v>2012</v>
      </c>
      <c r="C1" s="227">
        <v>2013</v>
      </c>
      <c r="D1" s="227">
        <v>2014</v>
      </c>
      <c r="E1" s="227">
        <v>2015</v>
      </c>
      <c r="F1" s="227">
        <v>2016</v>
      </c>
      <c r="G1" s="227">
        <v>2017</v>
      </c>
      <c r="H1" s="227">
        <v>2018</v>
      </c>
      <c r="I1" s="227">
        <v>2019</v>
      </c>
      <c r="J1" s="227">
        <v>2020</v>
      </c>
      <c r="K1" s="227">
        <v>2021</v>
      </c>
      <c r="L1" s="227">
        <v>2022</v>
      </c>
      <c r="M1" s="227">
        <v>2023</v>
      </c>
      <c r="N1" s="227">
        <v>2024</v>
      </c>
      <c r="O1" s="227">
        <v>2025</v>
      </c>
      <c r="P1" s="227">
        <v>2026</v>
      </c>
      <c r="Q1" s="227">
        <v>2027</v>
      </c>
      <c r="R1" s="227">
        <v>2028</v>
      </c>
      <c r="S1" s="227">
        <v>2029</v>
      </c>
      <c r="T1" s="227">
        <v>2030</v>
      </c>
      <c r="U1" s="227">
        <v>2031</v>
      </c>
      <c r="V1" s="227">
        <v>2032</v>
      </c>
      <c r="W1" s="227">
        <v>2033</v>
      </c>
      <c r="X1" s="227">
        <v>2034</v>
      </c>
      <c r="Y1" s="227">
        <v>2035</v>
      </c>
      <c r="Z1" s="227">
        <v>2036</v>
      </c>
      <c r="AA1" s="227">
        <v>2037</v>
      </c>
      <c r="AB1" s="227">
        <v>2038</v>
      </c>
      <c r="AC1" s="227">
        <v>2039</v>
      </c>
      <c r="AD1" s="227">
        <v>2040</v>
      </c>
      <c r="AE1" s="227">
        <v>2041</v>
      </c>
      <c r="AF1" s="227">
        <v>2042</v>
      </c>
      <c r="AG1" s="227">
        <v>2043</v>
      </c>
      <c r="AH1" s="227">
        <v>2044</v>
      </c>
      <c r="AI1" s="227">
        <v>2045</v>
      </c>
      <c r="AJ1" s="227">
        <v>2046</v>
      </c>
      <c r="AK1" s="227">
        <v>2047</v>
      </c>
      <c r="AL1" s="227">
        <v>2048</v>
      </c>
      <c r="AM1" s="227">
        <v>2049</v>
      </c>
      <c r="AN1" s="227">
        <v>2050</v>
      </c>
      <c r="AO1" s="227">
        <v>2051</v>
      </c>
      <c r="AP1" s="227">
        <v>2052</v>
      </c>
      <c r="AQ1" s="227">
        <v>2053</v>
      </c>
      <c r="AR1" s="227">
        <v>2054</v>
      </c>
      <c r="AS1" s="227">
        <v>2055</v>
      </c>
      <c r="AT1" s="227">
        <v>2056</v>
      </c>
      <c r="AU1" s="227">
        <v>2057</v>
      </c>
      <c r="AV1" s="227">
        <v>2058</v>
      </c>
      <c r="AW1" s="227">
        <v>2059</v>
      </c>
      <c r="AX1" s="227">
        <v>2060</v>
      </c>
    </row>
    <row r="2" spans="1:51" x14ac:dyDescent="0.2">
      <c r="A2" s="216" t="s">
        <v>373</v>
      </c>
      <c r="B2" s="225">
        <f>SUMIFS('Historic Energy Consumption'!$O:$O,'Historic Energy Consumption'!$B:$B,$A2,'Historic Energy Consumption'!$A:$A,'Predicted Intensity'!B$1)/VLOOKUP($A2,'Forecasted VA'!$A$1:$J$29,COLUMN(B$1),FALSE)</f>
        <v>2226.8586360876002</v>
      </c>
      <c r="C2" s="225">
        <f>SUMIFS('Historic Energy Consumption'!$O:$O,'Historic Energy Consumption'!$B:$B,$A2,'Historic Energy Consumption'!$A:$A,'Predicted Intensity'!C$1)/VLOOKUP($A2,'Forecasted VA'!$A$1:$J$29,COLUMN(C$1),FALSE)</f>
        <v>2225.064533850616</v>
      </c>
      <c r="D2" s="225">
        <f>SUMIFS('Historic Energy Consumption'!$O:$O,'Historic Energy Consumption'!$B:$B,$A2,'Historic Energy Consumption'!$A:$A,'Predicted Intensity'!D$1)/VLOOKUP($A2,'Forecasted VA'!$A$1:$J$29,COLUMN(D$1),FALSE)</f>
        <v>2101.5777397421325</v>
      </c>
      <c r="E2" s="225">
        <f>SUMIFS('Historic Energy Consumption'!$O:$O,'Historic Energy Consumption'!$B:$B,$A2,'Historic Energy Consumption'!$A:$A,'Predicted Intensity'!E$1)/VLOOKUP($A2,'Forecasted VA'!$A$1:$J$29,COLUMN(E$1),FALSE)</f>
        <v>2085.6618529132461</v>
      </c>
      <c r="F2" s="225">
        <f>SUMIFS('Historic Energy Consumption'!$O:$O,'Historic Energy Consumption'!$B:$B,$A2,'Historic Energy Consumption'!$A:$A,'Predicted Intensity'!F$1)/VLOOKUP($A2,'Forecasted VA'!$A$1:$J$29,COLUMN(F$1),FALSE)</f>
        <v>2066.6761006890788</v>
      </c>
      <c r="G2" s="225">
        <f>SUMIFS('Historic Energy Consumption'!$O:$O,'Historic Energy Consumption'!$B:$B,$A2,'Historic Energy Consumption'!$A:$A,'Predicted Intensity'!G$1)/VLOOKUP($A2,'Forecasted VA'!$A$1:$J$29,COLUMN(G$1),FALSE)</f>
        <v>2071.0934317629767</v>
      </c>
      <c r="H2" s="225">
        <f>SUMIFS('Historic Energy Consumption'!$O:$O,'Historic Energy Consumption'!$B:$B,$A2,'Historic Energy Consumption'!$A:$A,'Predicted Intensity'!H$1)/VLOOKUP($A2,'Forecasted VA'!$A$1:$J$29,COLUMN(H$1),FALSE)</f>
        <v>1903.8349916729585</v>
      </c>
      <c r="I2" s="225">
        <f>SUMIFS('Historic Energy Consumption'!$O:$O,'Historic Energy Consumption'!$B:$B,$A2,'Historic Energy Consumption'!$A:$A,'Predicted Intensity'!I$1)/VLOOKUP($A2,'Forecasted VA'!$A$1:$J$29,COLUMN(I$1),FALSE)</f>
        <v>1764.4806590810399</v>
      </c>
      <c r="J2" s="225">
        <f>SUMIFS('Historic Energy Consumption'!$O:$O,'Historic Energy Consumption'!$B:$B,$A2,'Historic Energy Consumption'!$A:$A,'Predicted Intensity'!J$1)/VLOOKUP($A2,'Forecasted VA'!$A$1:$J$29,COLUMN(J$1),FALSE)</f>
        <v>1645.854997547802</v>
      </c>
      <c r="K2" s="225">
        <f>MIN(MAX(J2+$B$34*VLOOKUP('Predicted Intensity'!$A2,'Regression Result'!$B$2:$K$29,4,FALSE)*(VLOOKUP($A2,'Forecasted VA'!$A$2:$AX$29,COLUMN(K$1),FALSE)-VLOOKUP($A2,'Forecasted VA'!$A$2:$AX$29,COLUMN(J$1),FALSE))+$B$33*VLOOKUP('Predicted Intensity'!$A2,'Regression Result'!$B$2:$K$29,9,FALSE)+VLOOKUP('Predicted Intensity'!$A2,'Regression Result'!$B$2:$K$29,3,FALSE)*(VLOOKUP($A2,'electrification forecast'!$A$1:$AX$29,COLUMN(K$1),FALSE)-VLOOKUP($A2,'electrification forecast'!$A$1:$AX$29,COLUMN(J$1),FALSE)),0.5*$J2),$J2)</f>
        <v>1630.405352877706</v>
      </c>
      <c r="L2" s="225">
        <f>MIN(MAX(K2+$B$34*VLOOKUP('Predicted Intensity'!$A2,'Regression Result'!$B$2:$K$29,8,FALSE)*(VLOOKUP($A2,'Forecasted VA'!$A$2:$AX$29,COLUMN(L$1),FALSE)-VLOOKUP($A2,'Forecasted VA'!$A$2:$AX$29,COLUMN(K$1),FALSE))+$B$33*VLOOKUP('Predicted Intensity'!$A2,'Regression Result'!$B$2:$K$29,9,FALSE)+VLOOKUP('Predicted Intensity'!$A2,'Regression Result'!$B$2:$K$29,7,FALSE)*(VLOOKUP($A2,'electrification forecast'!$A$1:$AX$29,COLUMN(L$1),FALSE)-VLOOKUP($A2,'electrification forecast'!$A$1:$AX$29,COLUMN(K$1),FALSE)),0.5*$J2),$J2)</f>
        <v>1614.4051680810257</v>
      </c>
      <c r="M2" s="225">
        <f>MIN(MAX(L2+$B$34*VLOOKUP('Predicted Intensity'!$A2,'Regression Result'!$B$2:$K$29,8,FALSE)*(VLOOKUP($A2,'Forecasted VA'!$A$2:$AX$29,COLUMN(M$1),FALSE)-VLOOKUP($A2,'Forecasted VA'!$A$2:$AX$29,COLUMN(L$1),FALSE))+$B$33*VLOOKUP('Predicted Intensity'!$A2,'Regression Result'!$B$2:$K$29,9,FALSE)+VLOOKUP('Predicted Intensity'!$A2,'Regression Result'!$B$2:$K$29,7,FALSE)*(VLOOKUP($A2,'electrification forecast'!$A$1:$AX$29,COLUMN(M$1),FALSE)-VLOOKUP($A2,'electrification forecast'!$A$1:$AX$29,COLUMN(L$1),FALSE)),0.5*$J2),$J2)</f>
        <v>1598.5613749313097</v>
      </c>
      <c r="N2" s="225">
        <f>MIN(MAX(M2+$B$34*VLOOKUP('Predicted Intensity'!$A2,'Regression Result'!$B$2:$K$29,8,FALSE)*(VLOOKUP($A2,'Forecasted VA'!$A$2:$AX$29,COLUMN(N$1),FALSE)-VLOOKUP($A2,'Forecasted VA'!$A$2:$AX$29,COLUMN(M$1),FALSE))+$B$33*VLOOKUP('Predicted Intensity'!$A2,'Regression Result'!$B$2:$K$29,9,FALSE)+VLOOKUP('Predicted Intensity'!$A2,'Regression Result'!$B$2:$K$29,7,FALSE)*(VLOOKUP($A2,'electrification forecast'!$A$1:$AX$29,COLUMN(N$1),FALSE)-VLOOKUP($A2,'electrification forecast'!$A$1:$AX$29,COLUMN(M$1),FALSE)),0.5*$J2),$J2)</f>
        <v>1583.2277200783944</v>
      </c>
      <c r="O2" s="225">
        <f>MIN(MAX(N2+$B$34*VLOOKUP('Predicted Intensity'!$A2,'Regression Result'!$B$2:$K$29,8,FALSE)*(VLOOKUP($A2,'Forecasted VA'!$A$2:$AX$29,COLUMN(O$1),FALSE)-VLOOKUP($A2,'Forecasted VA'!$A$2:$AX$29,COLUMN(N$1),FALSE))+$B$33*VLOOKUP('Predicted Intensity'!$A2,'Regression Result'!$B$2:$K$29,9,FALSE)+VLOOKUP('Predicted Intensity'!$A2,'Regression Result'!$B$2:$K$29,7,FALSE)*(VLOOKUP($A2,'electrification forecast'!$A$1:$AX$29,COLUMN(O$1),FALSE)-VLOOKUP($A2,'electrification forecast'!$A$1:$AX$29,COLUMN(N$1),FALSE)),0.5*$J2),$J2)</f>
        <v>1568.1505509830465</v>
      </c>
      <c r="P2" s="225">
        <f>MIN(MAX(O2+$B$34*VLOOKUP('Predicted Intensity'!$A2,'Regression Result'!$B$2:$K$29,8,FALSE)*(VLOOKUP($A2,'Forecasted VA'!$A$2:$AX$29,COLUMN(P$1),FALSE)-VLOOKUP($A2,'Forecasted VA'!$A$2:$AX$29,COLUMN(O$1),FALSE))+$B$33*VLOOKUP('Predicted Intensity'!$A2,'Regression Result'!$B$2:$K$29,9,FALSE)+VLOOKUP('Predicted Intensity'!$A2,'Regression Result'!$B$2:$K$29,7,FALSE)*(VLOOKUP($A2,'electrification forecast'!$A$1:$AX$29,COLUMN(P$1),FALSE)-VLOOKUP($A2,'electrification forecast'!$A$1:$AX$29,COLUMN(O$1),FALSE)),0.5*$J2),$J2)</f>
        <v>1553.7288691590381</v>
      </c>
      <c r="Q2" s="225">
        <f>MIN(MAX(P2+$B$34*VLOOKUP('Predicted Intensity'!$A2,'Regression Result'!$B$2:$K$29,8,FALSE)*(VLOOKUP($A2,'Forecasted VA'!$A$2:$AX$29,COLUMN(Q$1),FALSE)-VLOOKUP($A2,'Forecasted VA'!$A$2:$AX$29,COLUMN(P$1),FALSE))+$B$33*VLOOKUP('Predicted Intensity'!$A2,'Regression Result'!$B$2:$K$29,9,FALSE)+VLOOKUP('Predicted Intensity'!$A2,'Regression Result'!$B$2:$K$29,7,FALSE)*(VLOOKUP($A2,'electrification forecast'!$A$1:$AX$29,COLUMN(Q$1),FALSE)-VLOOKUP($A2,'electrification forecast'!$A$1:$AX$29,COLUMN(P$1),FALSE)),0.5*$J2),$J2)</f>
        <v>1539.9173065048296</v>
      </c>
      <c r="R2" s="225">
        <f>MIN(MAX(Q2+$B$34*VLOOKUP('Predicted Intensity'!$A2,'Regression Result'!$B$2:$K$29,8,FALSE)*(VLOOKUP($A2,'Forecasted VA'!$A$2:$AX$29,COLUMN(R$1),FALSE)-VLOOKUP($A2,'Forecasted VA'!$A$2:$AX$29,COLUMN(Q$1),FALSE))+$B$33*VLOOKUP('Predicted Intensity'!$A2,'Regression Result'!$B$2:$K$29,9,FALSE)+VLOOKUP('Predicted Intensity'!$A2,'Regression Result'!$B$2:$K$29,7,FALSE)*(VLOOKUP($A2,'electrification forecast'!$A$1:$AX$29,COLUMN(R$1),FALSE)-VLOOKUP($A2,'electrification forecast'!$A$1:$AX$29,COLUMN(Q$1),FALSE)),0.5*$J2),$J2)</f>
        <v>1526.6279818797063</v>
      </c>
      <c r="S2" s="225">
        <f>MIN(MAX(R2+$B$34*VLOOKUP('Predicted Intensity'!$A2,'Regression Result'!$B$2:$K$29,8,FALSE)*(VLOOKUP($A2,'Forecasted VA'!$A$2:$AX$29,COLUMN(S$1),FALSE)-VLOOKUP($A2,'Forecasted VA'!$A$2:$AX$29,COLUMN(R$1),FALSE))+$B$33*VLOOKUP('Predicted Intensity'!$A2,'Regression Result'!$B$2:$K$29,9,FALSE)+VLOOKUP('Predicted Intensity'!$A2,'Regression Result'!$B$2:$K$29,7,FALSE)*(VLOOKUP($A2,'electrification forecast'!$A$1:$AX$29,COLUMN(S$1),FALSE)-VLOOKUP($A2,'electrification forecast'!$A$1:$AX$29,COLUMN(R$1),FALSE)),0.5*$J2),$J2)</f>
        <v>1514.0117481909865</v>
      </c>
      <c r="T2" s="225">
        <f>MIN(MAX(S2+$B$34*VLOOKUP('Predicted Intensity'!$A2,'Regression Result'!$B$2:$K$29,8,FALSE)*(VLOOKUP($A2,'Forecasted VA'!$A$2:$AX$29,COLUMN(T$1),FALSE)-VLOOKUP($A2,'Forecasted VA'!$A$2:$AX$29,COLUMN(S$1),FALSE))+$B$33*VLOOKUP('Predicted Intensity'!$A2,'Regression Result'!$B$2:$K$29,9,FALSE)+VLOOKUP('Predicted Intensity'!$A2,'Regression Result'!$B$2:$K$29,7,FALSE)*(VLOOKUP($A2,'electrification forecast'!$A$1:$AX$29,COLUMN(T$1),FALSE)-VLOOKUP($A2,'electrification forecast'!$A$1:$AX$29,COLUMN(S$1),FALSE)),0.5*$J2),$J2)</f>
        <v>1501.860286575461</v>
      </c>
      <c r="U2" s="225">
        <f>MIN(MAX(T2+$B$34*VLOOKUP('Predicted Intensity'!$A2,'Regression Result'!$B$2:$K$29,8,FALSE)*(VLOOKUP($A2,'Forecasted VA'!$A$2:$AX$29,COLUMN(U$1),FALSE)-VLOOKUP($A2,'Forecasted VA'!$A$2:$AX$29,COLUMN(T$1),FALSE))+$B$33*VLOOKUP('Predicted Intensity'!$A2,'Regression Result'!$B$2:$K$29,9,FALSE)+VLOOKUP('Predicted Intensity'!$A2,'Regression Result'!$B$2:$K$29,7,FALSE)*(VLOOKUP($A2,'electrification forecast'!$A$1:$AX$29,COLUMN(U$1),FALSE)-VLOOKUP($A2,'electrification forecast'!$A$1:$AX$29,COLUMN(T$1),FALSE)),0.5*$J2),$J2)</f>
        <v>1490.3453251204278</v>
      </c>
      <c r="V2" s="225">
        <f>MIN(MAX(U2+$B$34*VLOOKUP('Predicted Intensity'!$A2,'Regression Result'!$B$2:$K$29,8,FALSE)*(VLOOKUP($A2,'Forecasted VA'!$A$2:$AX$29,COLUMN(V$1),FALSE)-VLOOKUP($A2,'Forecasted VA'!$A$2:$AX$29,COLUMN(U$1),FALSE))+$B$33*VLOOKUP('Predicted Intensity'!$A2,'Regression Result'!$B$2:$K$29,9,FALSE)+VLOOKUP('Predicted Intensity'!$A2,'Regression Result'!$B$2:$K$29,7,FALSE)*(VLOOKUP($A2,'electrification forecast'!$A$1:$AX$29,COLUMN(V$1),FALSE)-VLOOKUP($A2,'electrification forecast'!$A$1:$AX$29,COLUMN(U$1),FALSE)),0.5*$J2),$J2)</f>
        <v>1479.5038105490278</v>
      </c>
      <c r="W2" s="225">
        <f>MIN(MAX(V2+$B$34*VLOOKUP('Predicted Intensity'!$A2,'Regression Result'!$B$2:$K$29,8,FALSE)*(VLOOKUP($A2,'Forecasted VA'!$A$2:$AX$29,COLUMN(W$1),FALSE)-VLOOKUP($A2,'Forecasted VA'!$A$2:$AX$29,COLUMN(V$1),FALSE))+$B$33*VLOOKUP('Predicted Intensity'!$A2,'Regression Result'!$B$2:$K$29,9,FALSE)+VLOOKUP('Predicted Intensity'!$A2,'Regression Result'!$B$2:$K$29,7,FALSE)*(VLOOKUP($A2,'electrification forecast'!$A$1:$AX$29,COLUMN(W$1),FALSE)-VLOOKUP($A2,'electrification forecast'!$A$1:$AX$29,COLUMN(V$1),FALSE)),0.5*$J2),$J2)</f>
        <v>1469.1346172832127</v>
      </c>
      <c r="X2" s="225">
        <f>MIN(MAX(W2+$B$34*VLOOKUP('Predicted Intensity'!$A2,'Regression Result'!$B$2:$K$29,8,FALSE)*(VLOOKUP($A2,'Forecasted VA'!$A$2:$AX$29,COLUMN(X$1),FALSE)-VLOOKUP($A2,'Forecasted VA'!$A$2:$AX$29,COLUMN(W$1),FALSE))+$B$33*VLOOKUP('Predicted Intensity'!$A2,'Regression Result'!$B$2:$K$29,9,FALSE)+VLOOKUP('Predicted Intensity'!$A2,'Regression Result'!$B$2:$K$29,7,FALSE)*(VLOOKUP($A2,'electrification forecast'!$A$1:$AX$29,COLUMN(X$1),FALSE)-VLOOKUP($A2,'electrification forecast'!$A$1:$AX$29,COLUMN(W$1),FALSE)),0.5*$J2),$J2)</f>
        <v>1459.3728800297215</v>
      </c>
      <c r="Y2" s="225">
        <f>MIN(MAX(X2+$B$34*VLOOKUP('Predicted Intensity'!$A2,'Regression Result'!$B$2:$K$29,8,FALSE)*(VLOOKUP($A2,'Forecasted VA'!$A$2:$AX$29,COLUMN(Y$1),FALSE)-VLOOKUP($A2,'Forecasted VA'!$A$2:$AX$29,COLUMN(X$1),FALSE))+$B$33*VLOOKUP('Predicted Intensity'!$A2,'Regression Result'!$B$2:$K$29,9,FALSE)+VLOOKUP('Predicted Intensity'!$A2,'Regression Result'!$B$2:$K$29,7,FALSE)*(VLOOKUP($A2,'electrification forecast'!$A$1:$AX$29,COLUMN(Y$1),FALSE)-VLOOKUP($A2,'electrification forecast'!$A$1:$AX$29,COLUMN(X$1),FALSE)),0.5*$J2),$J2)</f>
        <v>1450.2507166460816</v>
      </c>
      <c r="Z2" s="225">
        <f>MIN(MAX(Y2+$B$34*VLOOKUP('Predicted Intensity'!$A2,'Regression Result'!$B$2:$K$29,8,FALSE)*(VLOOKUP($A2,'Forecasted VA'!$A$2:$AX$29,COLUMN(Z$1),FALSE)-VLOOKUP($A2,'Forecasted VA'!$A$2:$AX$29,COLUMN(Y$1),FALSE))+$B$33*VLOOKUP('Predicted Intensity'!$A2,'Regression Result'!$B$2:$K$29,9,FALSE)+VLOOKUP('Predicted Intensity'!$A2,'Regression Result'!$B$2:$K$29,7,FALSE)*(VLOOKUP($A2,'electrification forecast'!$A$1:$AX$29,COLUMN(Z$1),FALSE)-VLOOKUP($A2,'electrification forecast'!$A$1:$AX$29,COLUMN(Y$1),FALSE)),0.5*$J2),$J2)</f>
        <v>1441.6338761459481</v>
      </c>
      <c r="AA2" s="225">
        <f>MIN(MAX(Z2+$B$34*VLOOKUP('Predicted Intensity'!$A2,'Regression Result'!$B$2:$K$29,8,FALSE)*(VLOOKUP($A2,'Forecasted VA'!$A$2:$AX$29,COLUMN(AA$1),FALSE)-VLOOKUP($A2,'Forecasted VA'!$A$2:$AX$29,COLUMN(Z$1),FALSE))+$B$33*VLOOKUP('Predicted Intensity'!$A2,'Regression Result'!$B$2:$K$29,9,FALSE)+VLOOKUP('Predicted Intensity'!$A2,'Regression Result'!$B$2:$K$29,7,FALSE)*(VLOOKUP($A2,'electrification forecast'!$A$1:$AX$29,COLUMN(AA$1),FALSE)-VLOOKUP($A2,'electrification forecast'!$A$1:$AX$29,COLUMN(Z$1),FALSE)),0.5*$J2),$J2)</f>
        <v>1433.6093674662338</v>
      </c>
      <c r="AB2" s="225">
        <f>MIN(MAX(AA2+$B$34*VLOOKUP('Predicted Intensity'!$A2,'Regression Result'!$B$2:$K$29,8,FALSE)*(VLOOKUP($A2,'Forecasted VA'!$A$2:$AX$29,COLUMN(AB$1),FALSE)-VLOOKUP($A2,'Forecasted VA'!$A$2:$AX$29,COLUMN(AA$1),FALSE))+$B$33*VLOOKUP('Predicted Intensity'!$A2,'Regression Result'!$B$2:$K$29,9,FALSE)+VLOOKUP('Predicted Intensity'!$A2,'Regression Result'!$B$2:$K$29,7,FALSE)*(VLOOKUP($A2,'electrification forecast'!$A$1:$AX$29,COLUMN(AB$1),FALSE)-VLOOKUP($A2,'electrification forecast'!$A$1:$AX$29,COLUMN(AA$1),FALSE)),0.5*$J2),$J2)</f>
        <v>1425.9892287104867</v>
      </c>
      <c r="AC2" s="225">
        <f>MIN(MAX(AB2+$B$34*VLOOKUP('Predicted Intensity'!$A2,'Regression Result'!$B$2:$K$29,8,FALSE)*(VLOOKUP($A2,'Forecasted VA'!$A$2:$AX$29,COLUMN(AC$1),FALSE)-VLOOKUP($A2,'Forecasted VA'!$A$2:$AX$29,COLUMN(AB$1),FALSE))+$B$33*VLOOKUP('Predicted Intensity'!$A2,'Regression Result'!$B$2:$K$29,9,FALSE)+VLOOKUP('Predicted Intensity'!$A2,'Regression Result'!$B$2:$K$29,7,FALSE)*(VLOOKUP($A2,'electrification forecast'!$A$1:$AX$29,COLUMN(AC$1),FALSE)-VLOOKUP($A2,'electrification forecast'!$A$1:$AX$29,COLUMN(AB$1),FALSE)),0.5*$J2),$J2)</f>
        <v>1418.9371899955088</v>
      </c>
      <c r="AD2" s="225">
        <f>MIN(MAX(AC2+$B$34*VLOOKUP('Predicted Intensity'!$A2,'Regression Result'!$B$2:$K$29,8,FALSE)*(VLOOKUP($A2,'Forecasted VA'!$A$2:$AX$29,COLUMN(AD$1),FALSE)-VLOOKUP($A2,'Forecasted VA'!$A$2:$AX$29,COLUMN(AC$1),FALSE))+$B$33*VLOOKUP('Predicted Intensity'!$A2,'Regression Result'!$B$2:$K$29,9,FALSE)+VLOOKUP('Predicted Intensity'!$A2,'Regression Result'!$B$2:$K$29,7,FALSE)*(VLOOKUP($A2,'electrification forecast'!$A$1:$AX$29,COLUMN(AD$1),FALSE)-VLOOKUP($A2,'electrification forecast'!$A$1:$AX$29,COLUMN(AC$1),FALSE)),0.5*$J2),$J2)</f>
        <v>1412.4777386838005</v>
      </c>
      <c r="AE2" s="225">
        <f>MIN(MAX(AD2+$B$34*VLOOKUP('Predicted Intensity'!$A2,'Regression Result'!$B$2:$K$29,8,FALSE)*(VLOOKUP($A2,'Forecasted VA'!$A$2:$AX$29,COLUMN(AE$1),FALSE)-VLOOKUP($A2,'Forecasted VA'!$A$2:$AX$29,COLUMN(AD$1),FALSE))+$B$33*VLOOKUP('Predicted Intensity'!$A2,'Regression Result'!$B$2:$K$29,9,FALSE)+VLOOKUP('Predicted Intensity'!$A2,'Regression Result'!$B$2:$K$29,7,FALSE)*(VLOOKUP($A2,'electrification forecast'!$A$1:$AX$29,COLUMN(AE$1),FALSE)-VLOOKUP($A2,'electrification forecast'!$A$1:$AX$29,COLUMN(AD$1),FALSE)),0.5*$J2),$J2)</f>
        <v>1406.4437771630996</v>
      </c>
      <c r="AF2" s="225">
        <f>MIN(MAX(AE2+$B$34*VLOOKUP('Predicted Intensity'!$A2,'Regression Result'!$B$2:$K$29,8,FALSE)*(VLOOKUP($A2,'Forecasted VA'!$A$2:$AX$29,COLUMN(AF$1),FALSE)-VLOOKUP($A2,'Forecasted VA'!$A$2:$AX$29,COLUMN(AE$1),FALSE))+$B$33*VLOOKUP('Predicted Intensity'!$A2,'Regression Result'!$B$2:$K$29,9,FALSE)+VLOOKUP('Predicted Intensity'!$A2,'Regression Result'!$B$2:$K$29,7,FALSE)*(VLOOKUP($A2,'electrification forecast'!$A$1:$AX$29,COLUMN(AF$1),FALSE)-VLOOKUP($A2,'electrification forecast'!$A$1:$AX$29,COLUMN(AE$1),FALSE)),0.5*$J2),$J2)</f>
        <v>1400.9027849722127</v>
      </c>
      <c r="AG2" s="225">
        <f>MIN(MAX(AF2+$B$34*VLOOKUP('Predicted Intensity'!$A2,'Regression Result'!$B$2:$K$29,8,FALSE)*(VLOOKUP($A2,'Forecasted VA'!$A$2:$AX$29,COLUMN(AG$1),FALSE)-VLOOKUP($A2,'Forecasted VA'!$A$2:$AX$29,COLUMN(AF$1),FALSE))+$B$33*VLOOKUP('Predicted Intensity'!$A2,'Regression Result'!$B$2:$K$29,9,FALSE)+VLOOKUP('Predicted Intensity'!$A2,'Regression Result'!$B$2:$K$29,7,FALSE)*(VLOOKUP($A2,'electrification forecast'!$A$1:$AX$29,COLUMN(AG$1),FALSE)-VLOOKUP($A2,'electrification forecast'!$A$1:$AX$29,COLUMN(AF$1),FALSE)),0.5*$J2),$J2)</f>
        <v>1395.8732364547748</v>
      </c>
      <c r="AH2" s="225">
        <f>MIN(MAX(AG2+$B$34*VLOOKUP('Predicted Intensity'!$A2,'Regression Result'!$B$2:$K$29,8,FALSE)*(VLOOKUP($A2,'Forecasted VA'!$A$2:$AX$29,COLUMN(AH$1),FALSE)-VLOOKUP($A2,'Forecasted VA'!$A$2:$AX$29,COLUMN(AG$1),FALSE))+$B$33*VLOOKUP('Predicted Intensity'!$A2,'Regression Result'!$B$2:$K$29,9,FALSE)+VLOOKUP('Predicted Intensity'!$A2,'Regression Result'!$B$2:$K$29,7,FALSE)*(VLOOKUP($A2,'electrification forecast'!$A$1:$AX$29,COLUMN(AH$1),FALSE)-VLOOKUP($A2,'electrification forecast'!$A$1:$AX$29,COLUMN(AG$1),FALSE)),0.5*$J2),$J2)</f>
        <v>1391.3159431098011</v>
      </c>
      <c r="AI2" s="225">
        <f>MIN(MAX(AH2+$B$34*VLOOKUP('Predicted Intensity'!$A2,'Regression Result'!$B$2:$K$29,8,FALSE)*(VLOOKUP($A2,'Forecasted VA'!$A$2:$AX$29,COLUMN(AI$1),FALSE)-VLOOKUP($A2,'Forecasted VA'!$A$2:$AX$29,COLUMN(AH$1),FALSE))+$B$33*VLOOKUP('Predicted Intensity'!$A2,'Regression Result'!$B$2:$K$29,9,FALSE)+VLOOKUP('Predicted Intensity'!$A2,'Regression Result'!$B$2:$K$29,7,FALSE)*(VLOOKUP($A2,'electrification forecast'!$A$1:$AX$29,COLUMN(AI$1),FALSE)-VLOOKUP($A2,'electrification forecast'!$A$1:$AX$29,COLUMN(AH$1),FALSE)),0.5*$J2),$J2)</f>
        <v>1387.1943300704695</v>
      </c>
      <c r="AJ2" s="225">
        <f>MIN(MAX(AI2+$B$34*VLOOKUP('Predicted Intensity'!$A2,'Regression Result'!$B$2:$K$29,8,FALSE)*(VLOOKUP($A2,'Forecasted VA'!$A$2:$AX$29,COLUMN(AJ$1),FALSE)-VLOOKUP($A2,'Forecasted VA'!$A$2:$AX$29,COLUMN(AI$1),FALSE))+$B$33*VLOOKUP('Predicted Intensity'!$A2,'Regression Result'!$B$2:$K$29,9,FALSE)+VLOOKUP('Predicted Intensity'!$A2,'Regression Result'!$B$2:$K$29,7,FALSE)*(VLOOKUP($A2,'electrification forecast'!$A$1:$AX$29,COLUMN(AJ$1),FALSE)-VLOOKUP($A2,'electrification forecast'!$A$1:$AX$29,COLUMN(AI$1),FALSE)),0.5*$J2),$J2)</f>
        <v>1383.437407519657</v>
      </c>
      <c r="AK2" s="225">
        <f>MIN(MAX(AJ2+$B$34*VLOOKUP('Predicted Intensity'!$A2,'Regression Result'!$B$2:$K$29,8,FALSE)*(VLOOKUP($A2,'Forecasted VA'!$A$2:$AX$29,COLUMN(AK$1),FALSE)-VLOOKUP($A2,'Forecasted VA'!$A$2:$AX$29,COLUMN(AJ$1),FALSE))+$B$33*VLOOKUP('Predicted Intensity'!$A2,'Regression Result'!$B$2:$K$29,9,FALSE)+VLOOKUP('Predicted Intensity'!$A2,'Regression Result'!$B$2:$K$29,7,FALSE)*(VLOOKUP($A2,'electrification forecast'!$A$1:$AX$29,COLUMN(AK$1),FALSE)-VLOOKUP($A2,'electrification forecast'!$A$1:$AX$29,COLUMN(AJ$1),FALSE)),0.5*$J2),$J2)</f>
        <v>1380.1346832458207</v>
      </c>
      <c r="AL2" s="225">
        <f>MIN(MAX(AK2+$B$34*VLOOKUP('Predicted Intensity'!$A2,'Regression Result'!$B$2:$K$29,8,FALSE)*(VLOOKUP($A2,'Forecasted VA'!$A$2:$AX$29,COLUMN(AL$1),FALSE)-VLOOKUP($A2,'Forecasted VA'!$A$2:$AX$29,COLUMN(AK$1),FALSE))+$B$33*VLOOKUP('Predicted Intensity'!$A2,'Regression Result'!$B$2:$K$29,9,FALSE)+VLOOKUP('Predicted Intensity'!$A2,'Regression Result'!$B$2:$K$29,7,FALSE)*(VLOOKUP($A2,'electrification forecast'!$A$1:$AX$29,COLUMN(AL$1),FALSE)-VLOOKUP($A2,'electrification forecast'!$A$1:$AX$29,COLUMN(AK$1),FALSE)),0.5*$J2),$J2)</f>
        <v>1377.2554792889412</v>
      </c>
      <c r="AM2" s="225">
        <f>MIN(MAX(AL2+$B$34*VLOOKUP('Predicted Intensity'!$A2,'Regression Result'!$B$2:$K$29,8,FALSE)*(VLOOKUP($A2,'Forecasted VA'!$A$2:$AX$29,COLUMN(AM$1),FALSE)-VLOOKUP($A2,'Forecasted VA'!$A$2:$AX$29,COLUMN(AL$1),FALSE))+$B$33*VLOOKUP('Predicted Intensity'!$A2,'Regression Result'!$B$2:$K$29,9,FALSE)+VLOOKUP('Predicted Intensity'!$A2,'Regression Result'!$B$2:$K$29,7,FALSE)*(VLOOKUP($A2,'electrification forecast'!$A$1:$AX$29,COLUMN(AM$1),FALSE)-VLOOKUP($A2,'electrification forecast'!$A$1:$AX$29,COLUMN(AL$1),FALSE)),0.5*$J2),$J2)</f>
        <v>1374.6601915938709</v>
      </c>
      <c r="AN2" s="225">
        <f>MIN(MAX(AM2+$B$34*VLOOKUP('Predicted Intensity'!$A2,'Regression Result'!$B$2:$K$29,8,FALSE)*(VLOOKUP($A2,'Forecasted VA'!$A$2:$AX$29,COLUMN(AN$1),FALSE)-VLOOKUP($A2,'Forecasted VA'!$A$2:$AX$29,COLUMN(AM$1),FALSE))+$B$33*VLOOKUP('Predicted Intensity'!$A2,'Regression Result'!$B$2:$K$29,9,FALSE)+VLOOKUP('Predicted Intensity'!$A2,'Regression Result'!$B$2:$K$29,7,FALSE)*(VLOOKUP($A2,'electrification forecast'!$A$1:$AX$29,COLUMN(AN$1),FALSE)-VLOOKUP($A2,'electrification forecast'!$A$1:$AX$29,COLUMN(AM$1),FALSE)),0.5*$J2),$J2)</f>
        <v>1372.4808339322842</v>
      </c>
      <c r="AO2" s="225">
        <f>MIN(MAX(AN2+$B$34*VLOOKUP('Predicted Intensity'!$A2,'Regression Result'!$B$2:$K$29,8,FALSE)*(VLOOKUP($A2,'Forecasted VA'!$A$2:$AX$29,COLUMN(AO$1),FALSE)-VLOOKUP($A2,'Forecasted VA'!$A$2:$AX$29,COLUMN(AN$1),FALSE))+$B$33*VLOOKUP('Predicted Intensity'!$A2,'Regression Result'!$B$2:$K$29,9,FALSE)+VLOOKUP('Predicted Intensity'!$A2,'Regression Result'!$B$2:$K$29,7,FALSE)*(VLOOKUP($A2,'electrification forecast'!$A$1:$AX$29,COLUMN(AO$1),FALSE)-VLOOKUP($A2,'electrification forecast'!$A$1:$AX$29,COLUMN(AN$1),FALSE)),0.5*$J2),$J2)</f>
        <v>1370.6097194108859</v>
      </c>
      <c r="AP2" s="225">
        <f>MIN(MAX(AO2+$B$34*VLOOKUP('Predicted Intensity'!$A2,'Regression Result'!$B$2:$K$29,8,FALSE)*(VLOOKUP($A2,'Forecasted VA'!$A$2:$AX$29,COLUMN(AP$1),FALSE)-VLOOKUP($A2,'Forecasted VA'!$A$2:$AX$29,COLUMN(AO$1),FALSE))+$B$33*VLOOKUP('Predicted Intensity'!$A2,'Regression Result'!$B$2:$K$29,9,FALSE)+VLOOKUP('Predicted Intensity'!$A2,'Regression Result'!$B$2:$K$29,7,FALSE)*(VLOOKUP($A2,'electrification forecast'!$A$1:$AX$29,COLUMN(AP$1),FALSE)-VLOOKUP($A2,'electrification forecast'!$A$1:$AX$29,COLUMN(AO$1),FALSE)),0.5*$J2),$J2)</f>
        <v>1369.0245791671064</v>
      </c>
      <c r="AQ2" s="225">
        <f>MIN(MAX(AP2+$B$34*VLOOKUP('Predicted Intensity'!$A2,'Regression Result'!$B$2:$K$29,8,FALSE)*(VLOOKUP($A2,'Forecasted VA'!$A$2:$AX$29,COLUMN(AQ$1),FALSE)-VLOOKUP($A2,'Forecasted VA'!$A$2:$AX$29,COLUMN(AP$1),FALSE))+$B$33*VLOOKUP('Predicted Intensity'!$A2,'Regression Result'!$B$2:$K$29,9,FALSE)+VLOOKUP('Predicted Intensity'!$A2,'Regression Result'!$B$2:$K$29,7,FALSE)*(VLOOKUP($A2,'electrification forecast'!$A$1:$AX$29,COLUMN(AQ$1),FALSE)-VLOOKUP($A2,'electrification forecast'!$A$1:$AX$29,COLUMN(AP$1),FALSE)),0.5*$J2),$J2)</f>
        <v>1367.7640544254964</v>
      </c>
      <c r="AR2" s="225">
        <f>MIN(MAX(AQ2+$B$34*VLOOKUP('Predicted Intensity'!$A2,'Regression Result'!$B$2:$K$29,8,FALSE)*(VLOOKUP($A2,'Forecasted VA'!$A$2:$AX$29,COLUMN(AR$1),FALSE)-VLOOKUP($A2,'Forecasted VA'!$A$2:$AX$29,COLUMN(AQ$1),FALSE))+$B$33*VLOOKUP('Predicted Intensity'!$A2,'Regression Result'!$B$2:$K$29,9,FALSE)+VLOOKUP('Predicted Intensity'!$A2,'Regression Result'!$B$2:$K$29,7,FALSE)*(VLOOKUP($A2,'electrification forecast'!$A$1:$AX$29,COLUMN(AR$1),FALSE)-VLOOKUP($A2,'electrification forecast'!$A$1:$AX$29,COLUMN(AQ$1),FALSE)),0.5*$J2),$J2)</f>
        <v>1366.0962024762155</v>
      </c>
      <c r="AS2" s="225">
        <f>MIN(MAX(AR2+$B$34*VLOOKUP('Predicted Intensity'!$A2,'Regression Result'!$B$2:$K$29,8,FALSE)*(VLOOKUP($A2,'Forecasted VA'!$A$2:$AX$29,COLUMN(AS$1),FALSE)-VLOOKUP($A2,'Forecasted VA'!$A$2:$AX$29,COLUMN(AR$1),FALSE))+$B$33*VLOOKUP('Predicted Intensity'!$A2,'Regression Result'!$B$2:$K$29,9,FALSE)+VLOOKUP('Predicted Intensity'!$A2,'Regression Result'!$B$2:$K$29,7,FALSE)*(VLOOKUP($A2,'electrification forecast'!$A$1:$AX$29,COLUMN(AS$1),FALSE)-VLOOKUP($A2,'electrification forecast'!$A$1:$AX$29,COLUMN(AR$1),FALSE)),0.5*$J2),$J2)</f>
        <v>1363.3165077083747</v>
      </c>
      <c r="AT2" s="225">
        <f>MIN(MAX(AS2+$B$34*VLOOKUP('Predicted Intensity'!$A2,'Regression Result'!$B$2:$K$29,8,FALSE)*(VLOOKUP($A2,'Forecasted VA'!$A$2:$AX$29,COLUMN(AT$1),FALSE)-VLOOKUP($A2,'Forecasted VA'!$A$2:$AX$29,COLUMN(AS$1),FALSE))+$B$33*VLOOKUP('Predicted Intensity'!$A2,'Regression Result'!$B$2:$K$29,9,FALSE)+VLOOKUP('Predicted Intensity'!$A2,'Regression Result'!$B$2:$K$29,7,FALSE)*(VLOOKUP($A2,'electrification forecast'!$A$1:$AX$29,COLUMN(AT$1),FALSE)-VLOOKUP($A2,'electrification forecast'!$A$1:$AX$29,COLUMN(AS$1),FALSE)),0.5*$J2),$J2)</f>
        <v>1360.6610113140448</v>
      </c>
      <c r="AU2" s="225">
        <f>MIN(MAX(AT2+$B$34*VLOOKUP('Predicted Intensity'!$A2,'Regression Result'!$B$2:$K$29,8,FALSE)*(VLOOKUP($A2,'Forecasted VA'!$A$2:$AX$29,COLUMN(AU$1),FALSE)-VLOOKUP($A2,'Forecasted VA'!$A$2:$AX$29,COLUMN(AT$1),FALSE))+$B$33*VLOOKUP('Predicted Intensity'!$A2,'Regression Result'!$B$2:$K$29,9,FALSE)+VLOOKUP('Predicted Intensity'!$A2,'Regression Result'!$B$2:$K$29,7,FALSE)*(VLOOKUP($A2,'electrification forecast'!$A$1:$AX$29,COLUMN(AU$1),FALSE)-VLOOKUP($A2,'electrification forecast'!$A$1:$AX$29,COLUMN(AT$1),FALSE)),0.5*$J2),$J2)</f>
        <v>1358.0923247540318</v>
      </c>
      <c r="AV2" s="225">
        <f>MIN(MAX(AU2+$B$34*VLOOKUP('Predicted Intensity'!$A2,'Regression Result'!$B$2:$K$29,8,FALSE)*(VLOOKUP($A2,'Forecasted VA'!$A$2:$AX$29,COLUMN(AV$1),FALSE)-VLOOKUP($A2,'Forecasted VA'!$A$2:$AX$29,COLUMN(AU$1),FALSE))+$B$33*VLOOKUP('Predicted Intensity'!$A2,'Regression Result'!$B$2:$K$29,9,FALSE)+VLOOKUP('Predicted Intensity'!$A2,'Regression Result'!$B$2:$K$29,7,FALSE)*(VLOOKUP($A2,'electrification forecast'!$A$1:$AX$29,COLUMN(AV$1),FALSE)-VLOOKUP($A2,'electrification forecast'!$A$1:$AX$29,COLUMN(AU$1),FALSE)),0.5*$J2),$J2)</f>
        <v>1355.6184436868425</v>
      </c>
      <c r="AW2" s="225">
        <f>MIN(MAX(AV2+$B$34*VLOOKUP('Predicted Intensity'!$A2,'Regression Result'!$B$2:$K$29,8,FALSE)*(VLOOKUP($A2,'Forecasted VA'!$A$2:$AX$29,COLUMN(AW$1),FALSE)-VLOOKUP($A2,'Forecasted VA'!$A$2:$AX$29,COLUMN(AV$1),FALSE))+$B$33*VLOOKUP('Predicted Intensity'!$A2,'Regression Result'!$B$2:$K$29,9,FALSE)+VLOOKUP('Predicted Intensity'!$A2,'Regression Result'!$B$2:$K$29,7,FALSE)*(VLOOKUP($A2,'electrification forecast'!$A$1:$AX$29,COLUMN(AW$1),FALSE)-VLOOKUP($A2,'electrification forecast'!$A$1:$AX$29,COLUMN(AV$1),FALSE)),0.5*$J2),$J2)</f>
        <v>1353.148523955542</v>
      </c>
      <c r="AX2" s="225">
        <f>MIN(MAX(AW2+$B$34*VLOOKUP('Predicted Intensity'!$A2,'Regression Result'!$B$2:$K$29,8,FALSE)*(VLOOKUP($A2,'Forecasted VA'!$A$2:$AX$29,COLUMN(AX$1),FALSE)-VLOOKUP($A2,'Forecasted VA'!$A$2:$AX$29,COLUMN(AW$1),FALSE))+$B$33*VLOOKUP('Predicted Intensity'!$A2,'Regression Result'!$B$2:$K$29,9,FALSE)+VLOOKUP('Predicted Intensity'!$A2,'Regression Result'!$B$2:$K$29,7,FALSE)*(VLOOKUP($A2,'electrification forecast'!$A$1:$AX$29,COLUMN(AX$1),FALSE)-VLOOKUP($A2,'electrification forecast'!$A$1:$AX$29,COLUMN(AW$1),FALSE)),0.5*$J2),$J2)</f>
        <v>1350.6967901073112</v>
      </c>
      <c r="AY2" s="225"/>
    </row>
    <row r="3" spans="1:51" x14ac:dyDescent="0.2">
      <c r="A3" s="216" t="s">
        <v>374</v>
      </c>
      <c r="B3" s="225">
        <f>SUMIFS('Historic Energy Consumption'!$O:$O,'Historic Energy Consumption'!$B:$B,$A3,'Historic Energy Consumption'!$A:$A,'Predicted Intensity'!B$1)/VLOOKUP($A3,'Forecasted VA'!$A$1:$J$29,COLUMN(B$1),FALSE)</f>
        <v>137348.20067361867</v>
      </c>
      <c r="C3" s="225">
        <f>SUMIFS('Historic Energy Consumption'!$O:$O,'Historic Energy Consumption'!$B:$B,$A3,'Historic Energy Consumption'!$A:$A,'Predicted Intensity'!C$1)/VLOOKUP($A3,'Forecasted VA'!$A$1:$J$29,COLUMN(C$1),FALSE)</f>
        <v>158064.35264612915</v>
      </c>
      <c r="D3" s="225">
        <f>SUMIFS('Historic Energy Consumption'!$O:$O,'Historic Energy Consumption'!$B:$B,$A3,'Historic Energy Consumption'!$A:$A,'Predicted Intensity'!D$1)/VLOOKUP($A3,'Forecasted VA'!$A$1:$J$29,COLUMN(D$1),FALSE)</f>
        <v>183486.15118265702</v>
      </c>
      <c r="E3" s="225">
        <f>SUMIFS('Historic Energy Consumption'!$O:$O,'Historic Energy Consumption'!$B:$B,$A3,'Historic Energy Consumption'!$A:$A,'Predicted Intensity'!E$1)/VLOOKUP($A3,'Forecasted VA'!$A$1:$J$29,COLUMN(E$1),FALSE)</f>
        <v>231931.1853987471</v>
      </c>
      <c r="F3" s="225">
        <f>SUMIFS('Historic Energy Consumption'!$O:$O,'Historic Energy Consumption'!$B:$B,$A3,'Historic Energy Consumption'!$A:$A,'Predicted Intensity'!F$1)/VLOOKUP($A3,'Forecasted VA'!$A$1:$J$29,COLUMN(F$1),FALSE)</f>
        <v>203915.79645556578</v>
      </c>
      <c r="G3" s="225">
        <f>SUMIFS('Historic Energy Consumption'!$O:$O,'Historic Energy Consumption'!$B:$B,$A3,'Historic Energy Consumption'!$A:$A,'Predicted Intensity'!G$1)/VLOOKUP($A3,'Forecasted VA'!$A$1:$J$29,COLUMN(G$1),FALSE)</f>
        <v>140009.61926535479</v>
      </c>
      <c r="H3" s="225">
        <f>SUMIFS('Historic Energy Consumption'!$O:$O,'Historic Energy Consumption'!$B:$B,$A3,'Historic Energy Consumption'!$A:$A,'Predicted Intensity'!H$1)/VLOOKUP($A3,'Forecasted VA'!$A$1:$J$29,COLUMN(H$1),FALSE)</f>
        <v>132198.04226116455</v>
      </c>
      <c r="I3" s="225">
        <f>SUMIFS('Historic Energy Consumption'!$O:$O,'Historic Energy Consumption'!$B:$B,$A3,'Historic Energy Consumption'!$A:$A,'Predicted Intensity'!I$1)/VLOOKUP($A3,'Forecasted VA'!$A$1:$J$29,COLUMN(I$1),FALSE)</f>
        <v>151758.6745710457</v>
      </c>
      <c r="J3" s="225">
        <f>SUMIFS('Historic Energy Consumption'!$O:$O,'Historic Energy Consumption'!$B:$B,$A3,'Historic Energy Consumption'!$A:$A,'Predicted Intensity'!J$1)/VLOOKUP($A3,'Forecasted VA'!$A$1:$J$29,COLUMN(J$1),FALSE)</f>
        <v>129760.13503812012</v>
      </c>
      <c r="K3" s="225">
        <f>MIN(MAX(J3+$B$34*VLOOKUP('Predicted Intensity'!$A3,'Regression Result'!$B$2:$K$29,8,FALSE)*(VLOOKUP($A3,'Forecasted VA'!$A$2:$AX$29,COLUMN(K$1),FALSE)-VLOOKUP($A3,'Forecasted VA'!$A$2:$AX$29,COLUMN(J$1),FALSE))+$B$33*VLOOKUP('Predicted Intensity'!$A3,'Regression Result'!$B$2:$K$29,9,FALSE)+VLOOKUP('Predicted Intensity'!$A3,'Regression Result'!$B$2:$K$29,7,FALSE)*(VLOOKUP($A3,'electrification forecast'!$A$1:$AX$29,COLUMN(K$1),FALSE)-VLOOKUP($A3,'electrification forecast'!$A$1:$AX$29,COLUMN(J$1),FALSE)),0.5*$J3),$J3)</f>
        <v>114060.37875411152</v>
      </c>
      <c r="L3" s="225">
        <f>MIN(MAX(K3+$B$34*VLOOKUP('Predicted Intensity'!$A3,'Regression Result'!$B$2:$K$29,8,FALSE)*(VLOOKUP($A3,'Forecasted VA'!$A$2:$AX$29,COLUMN(L$1),FALSE)-VLOOKUP($A3,'Forecasted VA'!$A$2:$AX$29,COLUMN(K$1),FALSE))+$B$33*VLOOKUP('Predicted Intensity'!$A3,'Regression Result'!$B$2:$K$29,9,FALSE)+VLOOKUP('Predicted Intensity'!$A3,'Regression Result'!$B$2:$K$29,7,FALSE)*(VLOOKUP($A3,'electrification forecast'!$A$1:$AX$29,COLUMN(L$1),FALSE)-VLOOKUP($A3,'electrification forecast'!$A$1:$AX$29,COLUMN(K$1),FALSE)),0.5*$J3),$J3)</f>
        <v>98438.965756519319</v>
      </c>
      <c r="M3" s="225">
        <f>MIN(MAX(L3+$B$34*VLOOKUP('Predicted Intensity'!$A3,'Regression Result'!$B$2:$K$29,8,FALSE)*(VLOOKUP($A3,'Forecasted VA'!$A$2:$AX$29,COLUMN(M$1),FALSE)-VLOOKUP($A3,'Forecasted VA'!$A$2:$AX$29,COLUMN(L$1),FALSE))+$B$33*VLOOKUP('Predicted Intensity'!$A3,'Regression Result'!$B$2:$K$29,9,FALSE)+VLOOKUP('Predicted Intensity'!$A3,'Regression Result'!$B$2:$K$29,7,FALSE)*(VLOOKUP($A3,'electrification forecast'!$A$1:$AX$29,COLUMN(M$1),FALSE)-VLOOKUP($A3,'electrification forecast'!$A$1:$AX$29,COLUMN(L$1),FALSE)),0.5*$J3),$J3)</f>
        <v>82927.699331087424</v>
      </c>
      <c r="N3" s="225">
        <f>MIN(MAX(M3+$B$34*VLOOKUP('Predicted Intensity'!$A3,'Regression Result'!$B$2:$K$29,8,FALSE)*(VLOOKUP($A3,'Forecasted VA'!$A$2:$AX$29,COLUMN(N$1),FALSE)-VLOOKUP($A3,'Forecasted VA'!$A$2:$AX$29,COLUMN(M$1),FALSE))+$B$33*VLOOKUP('Predicted Intensity'!$A3,'Regression Result'!$B$2:$K$29,9,FALSE)+VLOOKUP('Predicted Intensity'!$A3,'Regression Result'!$B$2:$K$29,7,FALSE)*(VLOOKUP($A3,'electrification forecast'!$A$1:$AX$29,COLUMN(N$1),FALSE)-VLOOKUP($A3,'electrification forecast'!$A$1:$AX$29,COLUMN(M$1),FALSE)),0.5*$J3),$J3)</f>
        <v>67515.426103285252</v>
      </c>
      <c r="O3" s="225">
        <f>MIN(MAX(N3+$B$34*VLOOKUP('Predicted Intensity'!$A3,'Regression Result'!$B$2:$K$29,8,FALSE)*(VLOOKUP($A3,'Forecasted VA'!$A$2:$AX$29,COLUMN(O$1),FALSE)-VLOOKUP($A3,'Forecasted VA'!$A$2:$AX$29,COLUMN(N$1),FALSE))+$B$33*VLOOKUP('Predicted Intensity'!$A3,'Regression Result'!$B$2:$K$29,9,FALSE)+VLOOKUP('Predicted Intensity'!$A3,'Regression Result'!$B$2:$K$29,7,FALSE)*(VLOOKUP($A3,'electrification forecast'!$A$1:$AX$29,COLUMN(O$1),FALSE)-VLOOKUP($A3,'electrification forecast'!$A$1:$AX$29,COLUMN(N$1),FALSE)),0.5*$J3),$J3)</f>
        <v>64880.06751906006</v>
      </c>
      <c r="P3" s="225">
        <f>MIN(MAX(O3+$B$34*VLOOKUP('Predicted Intensity'!$A3,'Regression Result'!$B$2:$K$29,8,FALSE)*(VLOOKUP($A3,'Forecasted VA'!$A$2:$AX$29,COLUMN(P$1),FALSE)-VLOOKUP($A3,'Forecasted VA'!$A$2:$AX$29,COLUMN(O$1),FALSE))+$B$33*VLOOKUP('Predicted Intensity'!$A3,'Regression Result'!$B$2:$K$29,9,FALSE)+VLOOKUP('Predicted Intensity'!$A3,'Regression Result'!$B$2:$K$29,7,FALSE)*(VLOOKUP($A3,'electrification forecast'!$A$1:$AX$29,COLUMN(P$1),FALSE)-VLOOKUP($A3,'electrification forecast'!$A$1:$AX$29,COLUMN(O$1),FALSE)),0.5*$J3),$J3)</f>
        <v>64880.06751906006</v>
      </c>
      <c r="Q3" s="225">
        <f>MIN(MAX(P3+$B$34*VLOOKUP('Predicted Intensity'!$A3,'Regression Result'!$B$2:$K$29,8,FALSE)*(VLOOKUP($A3,'Forecasted VA'!$A$2:$AX$29,COLUMN(Q$1),FALSE)-VLOOKUP($A3,'Forecasted VA'!$A$2:$AX$29,COLUMN(P$1),FALSE))+$B$33*VLOOKUP('Predicted Intensity'!$A3,'Regression Result'!$B$2:$K$29,9,FALSE)+VLOOKUP('Predicted Intensity'!$A3,'Regression Result'!$B$2:$K$29,7,FALSE)*(VLOOKUP($A3,'electrification forecast'!$A$1:$AX$29,COLUMN(Q$1),FALSE)-VLOOKUP($A3,'electrification forecast'!$A$1:$AX$29,COLUMN(P$1),FALSE)),0.5*$J3),$J3)</f>
        <v>64880.06751906006</v>
      </c>
      <c r="R3" s="225">
        <f>MIN(MAX(Q3+$B$34*VLOOKUP('Predicted Intensity'!$A3,'Regression Result'!$B$2:$K$29,8,FALSE)*(VLOOKUP($A3,'Forecasted VA'!$A$2:$AX$29,COLUMN(R$1),FALSE)-VLOOKUP($A3,'Forecasted VA'!$A$2:$AX$29,COLUMN(Q$1),FALSE))+$B$33*VLOOKUP('Predicted Intensity'!$A3,'Regression Result'!$B$2:$K$29,9,FALSE)+VLOOKUP('Predicted Intensity'!$A3,'Regression Result'!$B$2:$K$29,7,FALSE)*(VLOOKUP($A3,'electrification forecast'!$A$1:$AX$29,COLUMN(R$1),FALSE)-VLOOKUP($A3,'electrification forecast'!$A$1:$AX$29,COLUMN(Q$1),FALSE)),0.5*$J3),$J3)</f>
        <v>64880.06751906006</v>
      </c>
      <c r="S3" s="225">
        <f>MIN(MAX(R3+$B$34*VLOOKUP('Predicted Intensity'!$A3,'Regression Result'!$B$2:$K$29,8,FALSE)*(VLOOKUP($A3,'Forecasted VA'!$A$2:$AX$29,COLUMN(S$1),FALSE)-VLOOKUP($A3,'Forecasted VA'!$A$2:$AX$29,COLUMN(R$1),FALSE))+$B$33*VLOOKUP('Predicted Intensity'!$A3,'Regression Result'!$B$2:$K$29,9,FALSE)+VLOOKUP('Predicted Intensity'!$A3,'Regression Result'!$B$2:$K$29,7,FALSE)*(VLOOKUP($A3,'electrification forecast'!$A$1:$AX$29,COLUMN(S$1),FALSE)-VLOOKUP($A3,'electrification forecast'!$A$1:$AX$29,COLUMN(R$1),FALSE)),0.5*$J3),$J3)</f>
        <v>64880.06751906006</v>
      </c>
      <c r="T3" s="225">
        <f>MIN(MAX(S3+$B$34*VLOOKUP('Predicted Intensity'!$A3,'Regression Result'!$B$2:$K$29,8,FALSE)*(VLOOKUP($A3,'Forecasted VA'!$A$2:$AX$29,COLUMN(T$1),FALSE)-VLOOKUP($A3,'Forecasted VA'!$A$2:$AX$29,COLUMN(S$1),FALSE))+$B$33*VLOOKUP('Predicted Intensity'!$A3,'Regression Result'!$B$2:$K$29,9,FALSE)+VLOOKUP('Predicted Intensity'!$A3,'Regression Result'!$B$2:$K$29,7,FALSE)*(VLOOKUP($A3,'electrification forecast'!$A$1:$AX$29,COLUMN(T$1),FALSE)-VLOOKUP($A3,'electrification forecast'!$A$1:$AX$29,COLUMN(S$1),FALSE)),0.5*$J3),$J3)</f>
        <v>64880.06751906006</v>
      </c>
      <c r="U3" s="225">
        <f>MIN(MAX(T3+$B$34*VLOOKUP('Predicted Intensity'!$A3,'Regression Result'!$B$2:$K$29,8,FALSE)*(VLOOKUP($A3,'Forecasted VA'!$A$2:$AX$29,COLUMN(U$1),FALSE)-VLOOKUP($A3,'Forecasted VA'!$A$2:$AX$29,COLUMN(T$1),FALSE))+$B$33*VLOOKUP('Predicted Intensity'!$A3,'Regression Result'!$B$2:$K$29,9,FALSE)+VLOOKUP('Predicted Intensity'!$A3,'Regression Result'!$B$2:$K$29,7,FALSE)*(VLOOKUP($A3,'electrification forecast'!$A$1:$AX$29,COLUMN(U$1),FALSE)-VLOOKUP($A3,'electrification forecast'!$A$1:$AX$29,COLUMN(T$1),FALSE)),0.5*$J3),$J3)</f>
        <v>64880.06751906006</v>
      </c>
      <c r="V3" s="225">
        <f>MIN(MAX(U3+$B$34*VLOOKUP('Predicted Intensity'!$A3,'Regression Result'!$B$2:$K$29,8,FALSE)*(VLOOKUP($A3,'Forecasted VA'!$A$2:$AX$29,COLUMN(V$1),FALSE)-VLOOKUP($A3,'Forecasted VA'!$A$2:$AX$29,COLUMN(U$1),FALSE))+$B$33*VLOOKUP('Predicted Intensity'!$A3,'Regression Result'!$B$2:$K$29,9,FALSE)+VLOOKUP('Predicted Intensity'!$A3,'Regression Result'!$B$2:$K$29,7,FALSE)*(VLOOKUP($A3,'electrification forecast'!$A$1:$AX$29,COLUMN(V$1),FALSE)-VLOOKUP($A3,'electrification forecast'!$A$1:$AX$29,COLUMN(U$1),FALSE)),0.5*$J3),$J3)</f>
        <v>64880.06751906006</v>
      </c>
      <c r="W3" s="225">
        <f>MIN(MAX(V3+$B$34*VLOOKUP('Predicted Intensity'!$A3,'Regression Result'!$B$2:$K$29,8,FALSE)*(VLOOKUP($A3,'Forecasted VA'!$A$2:$AX$29,COLUMN(W$1),FALSE)-VLOOKUP($A3,'Forecasted VA'!$A$2:$AX$29,COLUMN(V$1),FALSE))+$B$33*VLOOKUP('Predicted Intensity'!$A3,'Regression Result'!$B$2:$K$29,9,FALSE)+VLOOKUP('Predicted Intensity'!$A3,'Regression Result'!$B$2:$K$29,7,FALSE)*(VLOOKUP($A3,'electrification forecast'!$A$1:$AX$29,COLUMN(W$1),FALSE)-VLOOKUP($A3,'electrification forecast'!$A$1:$AX$29,COLUMN(V$1),FALSE)),0.5*$J3),$J3)</f>
        <v>64880.06751906006</v>
      </c>
      <c r="X3" s="225">
        <f>MIN(MAX(W3+$B$34*VLOOKUP('Predicted Intensity'!$A3,'Regression Result'!$B$2:$K$29,8,FALSE)*(VLOOKUP($A3,'Forecasted VA'!$A$2:$AX$29,COLUMN(X$1),FALSE)-VLOOKUP($A3,'Forecasted VA'!$A$2:$AX$29,COLUMN(W$1),FALSE))+$B$33*VLOOKUP('Predicted Intensity'!$A3,'Regression Result'!$B$2:$K$29,9,FALSE)+VLOOKUP('Predicted Intensity'!$A3,'Regression Result'!$B$2:$K$29,7,FALSE)*(VLOOKUP($A3,'electrification forecast'!$A$1:$AX$29,COLUMN(X$1),FALSE)-VLOOKUP($A3,'electrification forecast'!$A$1:$AX$29,COLUMN(W$1),FALSE)),0.5*$J3),$J3)</f>
        <v>64880.06751906006</v>
      </c>
      <c r="Y3" s="225">
        <f>MIN(MAX(X3+$B$34*VLOOKUP('Predicted Intensity'!$A3,'Regression Result'!$B$2:$K$29,8,FALSE)*(VLOOKUP($A3,'Forecasted VA'!$A$2:$AX$29,COLUMN(Y$1),FALSE)-VLOOKUP($A3,'Forecasted VA'!$A$2:$AX$29,COLUMN(X$1),FALSE))+$B$33*VLOOKUP('Predicted Intensity'!$A3,'Regression Result'!$B$2:$K$29,9,FALSE)+VLOOKUP('Predicted Intensity'!$A3,'Regression Result'!$B$2:$K$29,7,FALSE)*(VLOOKUP($A3,'electrification forecast'!$A$1:$AX$29,COLUMN(Y$1),FALSE)-VLOOKUP($A3,'electrification forecast'!$A$1:$AX$29,COLUMN(X$1),FALSE)),0.5*$J3),$J3)</f>
        <v>64880.06751906006</v>
      </c>
      <c r="Z3" s="225">
        <f>MIN(MAX(Y3+$B$34*VLOOKUP('Predicted Intensity'!$A3,'Regression Result'!$B$2:$K$29,8,FALSE)*(VLOOKUP($A3,'Forecasted VA'!$A$2:$AX$29,COLUMN(Z$1),FALSE)-VLOOKUP($A3,'Forecasted VA'!$A$2:$AX$29,COLUMN(Y$1),FALSE))+$B$33*VLOOKUP('Predicted Intensity'!$A3,'Regression Result'!$B$2:$K$29,9,FALSE)+VLOOKUP('Predicted Intensity'!$A3,'Regression Result'!$B$2:$K$29,7,FALSE)*(VLOOKUP($A3,'electrification forecast'!$A$1:$AX$29,COLUMN(Z$1),FALSE)-VLOOKUP($A3,'electrification forecast'!$A$1:$AX$29,COLUMN(Y$1),FALSE)),0.5*$J3),$J3)</f>
        <v>64880.06751906006</v>
      </c>
      <c r="AA3" s="225">
        <f>MIN(MAX(Z3+$B$34*VLOOKUP('Predicted Intensity'!$A3,'Regression Result'!$B$2:$K$29,8,FALSE)*(VLOOKUP($A3,'Forecasted VA'!$A$2:$AX$29,COLUMN(AA$1),FALSE)-VLOOKUP($A3,'Forecasted VA'!$A$2:$AX$29,COLUMN(Z$1),FALSE))+$B$33*VLOOKUP('Predicted Intensity'!$A3,'Regression Result'!$B$2:$K$29,9,FALSE)+VLOOKUP('Predicted Intensity'!$A3,'Regression Result'!$B$2:$K$29,7,FALSE)*(VLOOKUP($A3,'electrification forecast'!$A$1:$AX$29,COLUMN(AA$1),FALSE)-VLOOKUP($A3,'electrification forecast'!$A$1:$AX$29,COLUMN(Z$1),FALSE)),0.5*$J3),$J3)</f>
        <v>64880.06751906006</v>
      </c>
      <c r="AB3" s="225">
        <f>MIN(MAX(AA3+$B$34*VLOOKUP('Predicted Intensity'!$A3,'Regression Result'!$B$2:$K$29,8,FALSE)*(VLOOKUP($A3,'Forecasted VA'!$A$2:$AX$29,COLUMN(AB$1),FALSE)-VLOOKUP($A3,'Forecasted VA'!$A$2:$AX$29,COLUMN(AA$1),FALSE))+$B$33*VLOOKUP('Predicted Intensity'!$A3,'Regression Result'!$B$2:$K$29,9,FALSE)+VLOOKUP('Predicted Intensity'!$A3,'Regression Result'!$B$2:$K$29,7,FALSE)*(VLOOKUP($A3,'electrification forecast'!$A$1:$AX$29,COLUMN(AB$1),FALSE)-VLOOKUP($A3,'electrification forecast'!$A$1:$AX$29,COLUMN(AA$1),FALSE)),0.5*$J3),$J3)</f>
        <v>64880.06751906006</v>
      </c>
      <c r="AC3" s="225">
        <f>MIN(MAX(AB3+$B$34*VLOOKUP('Predicted Intensity'!$A3,'Regression Result'!$B$2:$K$29,8,FALSE)*(VLOOKUP($A3,'Forecasted VA'!$A$2:$AX$29,COLUMN(AC$1),FALSE)-VLOOKUP($A3,'Forecasted VA'!$A$2:$AX$29,COLUMN(AB$1),FALSE))+$B$33*VLOOKUP('Predicted Intensity'!$A3,'Regression Result'!$B$2:$K$29,9,FALSE)+VLOOKUP('Predicted Intensity'!$A3,'Regression Result'!$B$2:$K$29,7,FALSE)*(VLOOKUP($A3,'electrification forecast'!$A$1:$AX$29,COLUMN(AC$1),FALSE)-VLOOKUP($A3,'electrification forecast'!$A$1:$AX$29,COLUMN(AB$1),FALSE)),0.5*$J3),$J3)</f>
        <v>64880.06751906006</v>
      </c>
      <c r="AD3" s="225">
        <f>MIN(MAX(AC3+$B$34*VLOOKUP('Predicted Intensity'!$A3,'Regression Result'!$B$2:$K$29,8,FALSE)*(VLOOKUP($A3,'Forecasted VA'!$A$2:$AX$29,COLUMN(AD$1),FALSE)-VLOOKUP($A3,'Forecasted VA'!$A$2:$AX$29,COLUMN(AC$1),FALSE))+$B$33*VLOOKUP('Predicted Intensity'!$A3,'Regression Result'!$B$2:$K$29,9,FALSE)+VLOOKUP('Predicted Intensity'!$A3,'Regression Result'!$B$2:$K$29,7,FALSE)*(VLOOKUP($A3,'electrification forecast'!$A$1:$AX$29,COLUMN(AD$1),FALSE)-VLOOKUP($A3,'electrification forecast'!$A$1:$AX$29,COLUMN(AC$1),FALSE)),0.5*$J3),$J3)</f>
        <v>64880.06751906006</v>
      </c>
      <c r="AE3" s="225">
        <f>MIN(MAX(AD3+$B$34*VLOOKUP('Predicted Intensity'!$A3,'Regression Result'!$B$2:$K$29,8,FALSE)*(VLOOKUP($A3,'Forecasted VA'!$A$2:$AX$29,COLUMN(AE$1),FALSE)-VLOOKUP($A3,'Forecasted VA'!$A$2:$AX$29,COLUMN(AD$1),FALSE))+$B$33*VLOOKUP('Predicted Intensity'!$A3,'Regression Result'!$B$2:$K$29,9,FALSE)+VLOOKUP('Predicted Intensity'!$A3,'Regression Result'!$B$2:$K$29,7,FALSE)*(VLOOKUP($A3,'electrification forecast'!$A$1:$AX$29,COLUMN(AE$1),FALSE)-VLOOKUP($A3,'electrification forecast'!$A$1:$AX$29,COLUMN(AD$1),FALSE)),0.5*$J3),$J3)</f>
        <v>64880.06751906006</v>
      </c>
      <c r="AF3" s="225">
        <f>MIN(MAX(AE3+$B$34*VLOOKUP('Predicted Intensity'!$A3,'Regression Result'!$B$2:$K$29,8,FALSE)*(VLOOKUP($A3,'Forecasted VA'!$A$2:$AX$29,COLUMN(AF$1),FALSE)-VLOOKUP($A3,'Forecasted VA'!$A$2:$AX$29,COLUMN(AE$1),FALSE))+$B$33*VLOOKUP('Predicted Intensity'!$A3,'Regression Result'!$B$2:$K$29,9,FALSE)+VLOOKUP('Predicted Intensity'!$A3,'Regression Result'!$B$2:$K$29,7,FALSE)*(VLOOKUP($A3,'electrification forecast'!$A$1:$AX$29,COLUMN(AF$1),FALSE)-VLOOKUP($A3,'electrification forecast'!$A$1:$AX$29,COLUMN(AE$1),FALSE)),0.5*$J3),$J3)</f>
        <v>64880.06751906006</v>
      </c>
      <c r="AG3" s="225">
        <f>MIN(MAX(AF3+$B$34*VLOOKUP('Predicted Intensity'!$A3,'Regression Result'!$B$2:$K$29,8,FALSE)*(VLOOKUP($A3,'Forecasted VA'!$A$2:$AX$29,COLUMN(AG$1),FALSE)-VLOOKUP($A3,'Forecasted VA'!$A$2:$AX$29,COLUMN(AF$1),FALSE))+$B$33*VLOOKUP('Predicted Intensity'!$A3,'Regression Result'!$B$2:$K$29,9,FALSE)+VLOOKUP('Predicted Intensity'!$A3,'Regression Result'!$B$2:$K$29,7,FALSE)*(VLOOKUP($A3,'electrification forecast'!$A$1:$AX$29,COLUMN(AG$1),FALSE)-VLOOKUP($A3,'electrification forecast'!$A$1:$AX$29,COLUMN(AF$1),FALSE)),0.5*$J3),$J3)</f>
        <v>64880.06751906006</v>
      </c>
      <c r="AH3" s="225">
        <f>MIN(MAX(AG3+$B$34*VLOOKUP('Predicted Intensity'!$A3,'Regression Result'!$B$2:$K$29,8,FALSE)*(VLOOKUP($A3,'Forecasted VA'!$A$2:$AX$29,COLUMN(AH$1),FALSE)-VLOOKUP($A3,'Forecasted VA'!$A$2:$AX$29,COLUMN(AG$1),FALSE))+$B$33*VLOOKUP('Predicted Intensity'!$A3,'Regression Result'!$B$2:$K$29,9,FALSE)+VLOOKUP('Predicted Intensity'!$A3,'Regression Result'!$B$2:$K$29,7,FALSE)*(VLOOKUP($A3,'electrification forecast'!$A$1:$AX$29,COLUMN(AH$1),FALSE)-VLOOKUP($A3,'electrification forecast'!$A$1:$AX$29,COLUMN(AG$1),FALSE)),0.5*$J3),$J3)</f>
        <v>64880.06751906006</v>
      </c>
      <c r="AI3" s="225">
        <f>MIN(MAX(AH3+$B$34*VLOOKUP('Predicted Intensity'!$A3,'Regression Result'!$B$2:$K$29,8,FALSE)*(VLOOKUP($A3,'Forecasted VA'!$A$2:$AX$29,COLUMN(AI$1),FALSE)-VLOOKUP($A3,'Forecasted VA'!$A$2:$AX$29,COLUMN(AH$1),FALSE))+$B$33*VLOOKUP('Predicted Intensity'!$A3,'Regression Result'!$B$2:$K$29,9,FALSE)+VLOOKUP('Predicted Intensity'!$A3,'Regression Result'!$B$2:$K$29,7,FALSE)*(VLOOKUP($A3,'electrification forecast'!$A$1:$AX$29,COLUMN(AI$1),FALSE)-VLOOKUP($A3,'electrification forecast'!$A$1:$AX$29,COLUMN(AH$1),FALSE)),0.5*$J3),$J3)</f>
        <v>64880.06751906006</v>
      </c>
      <c r="AJ3" s="225">
        <f>MIN(MAX(AI3+$B$34*VLOOKUP('Predicted Intensity'!$A3,'Regression Result'!$B$2:$K$29,8,FALSE)*(VLOOKUP($A3,'Forecasted VA'!$A$2:$AX$29,COLUMN(AJ$1),FALSE)-VLOOKUP($A3,'Forecasted VA'!$A$2:$AX$29,COLUMN(AI$1),FALSE))+$B$33*VLOOKUP('Predicted Intensity'!$A3,'Regression Result'!$B$2:$K$29,9,FALSE)+VLOOKUP('Predicted Intensity'!$A3,'Regression Result'!$B$2:$K$29,7,FALSE)*(VLOOKUP($A3,'electrification forecast'!$A$1:$AX$29,COLUMN(AJ$1),FALSE)-VLOOKUP($A3,'electrification forecast'!$A$1:$AX$29,COLUMN(AI$1),FALSE)),0.5*$J3),$J3)</f>
        <v>64880.06751906006</v>
      </c>
      <c r="AK3" s="225">
        <f>MIN(MAX(AJ3+$B$34*VLOOKUP('Predicted Intensity'!$A3,'Regression Result'!$B$2:$K$29,8,FALSE)*(VLOOKUP($A3,'Forecasted VA'!$A$2:$AX$29,COLUMN(AK$1),FALSE)-VLOOKUP($A3,'Forecasted VA'!$A$2:$AX$29,COLUMN(AJ$1),FALSE))+$B$33*VLOOKUP('Predicted Intensity'!$A3,'Regression Result'!$B$2:$K$29,9,FALSE)+VLOOKUP('Predicted Intensity'!$A3,'Regression Result'!$B$2:$K$29,7,FALSE)*(VLOOKUP($A3,'electrification forecast'!$A$1:$AX$29,COLUMN(AK$1),FALSE)-VLOOKUP($A3,'electrification forecast'!$A$1:$AX$29,COLUMN(AJ$1),FALSE)),0.5*$J3),$J3)</f>
        <v>64880.06751906006</v>
      </c>
      <c r="AL3" s="225">
        <f>MIN(MAX(AK3+$B$34*VLOOKUP('Predicted Intensity'!$A3,'Regression Result'!$B$2:$K$29,8,FALSE)*(VLOOKUP($A3,'Forecasted VA'!$A$2:$AX$29,COLUMN(AL$1),FALSE)-VLOOKUP($A3,'Forecasted VA'!$A$2:$AX$29,COLUMN(AK$1),FALSE))+$B$33*VLOOKUP('Predicted Intensity'!$A3,'Regression Result'!$B$2:$K$29,9,FALSE)+VLOOKUP('Predicted Intensity'!$A3,'Regression Result'!$B$2:$K$29,7,FALSE)*(VLOOKUP($A3,'electrification forecast'!$A$1:$AX$29,COLUMN(AL$1),FALSE)-VLOOKUP($A3,'electrification forecast'!$A$1:$AX$29,COLUMN(AK$1),FALSE)),0.5*$J3),$J3)</f>
        <v>64880.06751906006</v>
      </c>
      <c r="AM3" s="225">
        <f>MIN(MAX(AL3+$B$34*VLOOKUP('Predicted Intensity'!$A3,'Regression Result'!$B$2:$K$29,8,FALSE)*(VLOOKUP($A3,'Forecasted VA'!$A$2:$AX$29,COLUMN(AM$1),FALSE)-VLOOKUP($A3,'Forecasted VA'!$A$2:$AX$29,COLUMN(AL$1),FALSE))+$B$33*VLOOKUP('Predicted Intensity'!$A3,'Regression Result'!$B$2:$K$29,9,FALSE)+VLOOKUP('Predicted Intensity'!$A3,'Regression Result'!$B$2:$K$29,7,FALSE)*(VLOOKUP($A3,'electrification forecast'!$A$1:$AX$29,COLUMN(AM$1),FALSE)-VLOOKUP($A3,'electrification forecast'!$A$1:$AX$29,COLUMN(AL$1),FALSE)),0.5*$J3),$J3)</f>
        <v>64880.06751906006</v>
      </c>
      <c r="AN3" s="225">
        <f>MIN(MAX(AM3+$B$34*VLOOKUP('Predicted Intensity'!$A3,'Regression Result'!$B$2:$K$29,8,FALSE)*(VLOOKUP($A3,'Forecasted VA'!$A$2:$AX$29,COLUMN(AN$1),FALSE)-VLOOKUP($A3,'Forecasted VA'!$A$2:$AX$29,COLUMN(AM$1),FALSE))+$B$33*VLOOKUP('Predicted Intensity'!$A3,'Regression Result'!$B$2:$K$29,9,FALSE)+VLOOKUP('Predicted Intensity'!$A3,'Regression Result'!$B$2:$K$29,7,FALSE)*(VLOOKUP($A3,'electrification forecast'!$A$1:$AX$29,COLUMN(AN$1),FALSE)-VLOOKUP($A3,'electrification forecast'!$A$1:$AX$29,COLUMN(AM$1),FALSE)),0.5*$J3),$J3)</f>
        <v>64880.06751906006</v>
      </c>
      <c r="AO3" s="225">
        <f>MIN(MAX(AN3+$B$34*VLOOKUP('Predicted Intensity'!$A3,'Regression Result'!$B$2:$K$29,8,FALSE)*(VLOOKUP($A3,'Forecasted VA'!$A$2:$AX$29,COLUMN(AO$1),FALSE)-VLOOKUP($A3,'Forecasted VA'!$A$2:$AX$29,COLUMN(AN$1),FALSE))+$B$33*VLOOKUP('Predicted Intensity'!$A3,'Regression Result'!$B$2:$K$29,9,FALSE)+VLOOKUP('Predicted Intensity'!$A3,'Regression Result'!$B$2:$K$29,7,FALSE)*(VLOOKUP($A3,'electrification forecast'!$A$1:$AX$29,COLUMN(AO$1),FALSE)-VLOOKUP($A3,'electrification forecast'!$A$1:$AX$29,COLUMN(AN$1),FALSE)),0.5*$J3),$J3)</f>
        <v>64880.06751906006</v>
      </c>
      <c r="AP3" s="225">
        <f>MIN(MAX(AO3+$B$34*VLOOKUP('Predicted Intensity'!$A3,'Regression Result'!$B$2:$K$29,8,FALSE)*(VLOOKUP($A3,'Forecasted VA'!$A$2:$AX$29,COLUMN(AP$1),FALSE)-VLOOKUP($A3,'Forecasted VA'!$A$2:$AX$29,COLUMN(AO$1),FALSE))+$B$33*VLOOKUP('Predicted Intensity'!$A3,'Regression Result'!$B$2:$K$29,9,FALSE)+VLOOKUP('Predicted Intensity'!$A3,'Regression Result'!$B$2:$K$29,7,FALSE)*(VLOOKUP($A3,'electrification forecast'!$A$1:$AX$29,COLUMN(AP$1),FALSE)-VLOOKUP($A3,'electrification forecast'!$A$1:$AX$29,COLUMN(AO$1),FALSE)),0.5*$J3),$J3)</f>
        <v>64880.06751906006</v>
      </c>
      <c r="AQ3" s="225">
        <f>MIN(MAX(AP3+$B$34*VLOOKUP('Predicted Intensity'!$A3,'Regression Result'!$B$2:$K$29,8,FALSE)*(VLOOKUP($A3,'Forecasted VA'!$A$2:$AX$29,COLUMN(AQ$1),FALSE)-VLOOKUP($A3,'Forecasted VA'!$A$2:$AX$29,COLUMN(AP$1),FALSE))+$B$33*VLOOKUP('Predicted Intensity'!$A3,'Regression Result'!$B$2:$K$29,9,FALSE)+VLOOKUP('Predicted Intensity'!$A3,'Regression Result'!$B$2:$K$29,7,FALSE)*(VLOOKUP($A3,'electrification forecast'!$A$1:$AX$29,COLUMN(AQ$1),FALSE)-VLOOKUP($A3,'electrification forecast'!$A$1:$AX$29,COLUMN(AP$1),FALSE)),0.5*$J3),$J3)</f>
        <v>64880.06751906006</v>
      </c>
      <c r="AR3" s="225">
        <f>MIN(MAX(AQ3+$B$34*VLOOKUP('Predicted Intensity'!$A3,'Regression Result'!$B$2:$K$29,8,FALSE)*(VLOOKUP($A3,'Forecasted VA'!$A$2:$AX$29,COLUMN(AR$1),FALSE)-VLOOKUP($A3,'Forecasted VA'!$A$2:$AX$29,COLUMN(AQ$1),FALSE))+$B$33*VLOOKUP('Predicted Intensity'!$A3,'Regression Result'!$B$2:$K$29,9,FALSE)+VLOOKUP('Predicted Intensity'!$A3,'Regression Result'!$B$2:$K$29,7,FALSE)*(VLOOKUP($A3,'electrification forecast'!$A$1:$AX$29,COLUMN(AR$1),FALSE)-VLOOKUP($A3,'electrification forecast'!$A$1:$AX$29,COLUMN(AQ$1),FALSE)),0.5*$J3),$J3)</f>
        <v>64880.06751906006</v>
      </c>
      <c r="AS3" s="225">
        <f>MIN(MAX(AR3+$B$34*VLOOKUP('Predicted Intensity'!$A3,'Regression Result'!$B$2:$K$29,8,FALSE)*(VLOOKUP($A3,'Forecasted VA'!$A$2:$AX$29,COLUMN(AS$1),FALSE)-VLOOKUP($A3,'Forecasted VA'!$A$2:$AX$29,COLUMN(AR$1),FALSE))+$B$33*VLOOKUP('Predicted Intensity'!$A3,'Regression Result'!$B$2:$K$29,9,FALSE)+VLOOKUP('Predicted Intensity'!$A3,'Regression Result'!$B$2:$K$29,7,FALSE)*(VLOOKUP($A3,'electrification forecast'!$A$1:$AX$29,COLUMN(AS$1),FALSE)-VLOOKUP($A3,'electrification forecast'!$A$1:$AX$29,COLUMN(AR$1),FALSE)),0.5*$J3),$J3)</f>
        <v>64880.06751906006</v>
      </c>
      <c r="AT3" s="225">
        <f>MIN(MAX(AS3+$B$34*VLOOKUP('Predicted Intensity'!$A3,'Regression Result'!$B$2:$K$29,8,FALSE)*(VLOOKUP($A3,'Forecasted VA'!$A$2:$AX$29,COLUMN(AT$1),FALSE)-VLOOKUP($A3,'Forecasted VA'!$A$2:$AX$29,COLUMN(AS$1),FALSE))+$B$33*VLOOKUP('Predicted Intensity'!$A3,'Regression Result'!$B$2:$K$29,9,FALSE)+VLOOKUP('Predicted Intensity'!$A3,'Regression Result'!$B$2:$K$29,7,FALSE)*(VLOOKUP($A3,'electrification forecast'!$A$1:$AX$29,COLUMN(AT$1),FALSE)-VLOOKUP($A3,'electrification forecast'!$A$1:$AX$29,COLUMN(AS$1),FALSE)),0.5*$J3),$J3)</f>
        <v>64880.06751906006</v>
      </c>
      <c r="AU3" s="225">
        <f>MIN(MAX(AT3+$B$34*VLOOKUP('Predicted Intensity'!$A3,'Regression Result'!$B$2:$K$29,8,FALSE)*(VLOOKUP($A3,'Forecasted VA'!$A$2:$AX$29,COLUMN(AU$1),FALSE)-VLOOKUP($A3,'Forecasted VA'!$A$2:$AX$29,COLUMN(AT$1),FALSE))+$B$33*VLOOKUP('Predicted Intensity'!$A3,'Regression Result'!$B$2:$K$29,9,FALSE)+VLOOKUP('Predicted Intensity'!$A3,'Regression Result'!$B$2:$K$29,7,FALSE)*(VLOOKUP($A3,'electrification forecast'!$A$1:$AX$29,COLUMN(AU$1),FALSE)-VLOOKUP($A3,'electrification forecast'!$A$1:$AX$29,COLUMN(AT$1),FALSE)),0.5*$J3),$J3)</f>
        <v>64880.06751906006</v>
      </c>
      <c r="AV3" s="225">
        <f>MIN(MAX(AU3+$B$34*VLOOKUP('Predicted Intensity'!$A3,'Regression Result'!$B$2:$K$29,8,FALSE)*(VLOOKUP($A3,'Forecasted VA'!$A$2:$AX$29,COLUMN(AV$1),FALSE)-VLOOKUP($A3,'Forecasted VA'!$A$2:$AX$29,COLUMN(AU$1),FALSE))+$B$33*VLOOKUP('Predicted Intensity'!$A3,'Regression Result'!$B$2:$K$29,9,FALSE)+VLOOKUP('Predicted Intensity'!$A3,'Regression Result'!$B$2:$K$29,7,FALSE)*(VLOOKUP($A3,'electrification forecast'!$A$1:$AX$29,COLUMN(AV$1),FALSE)-VLOOKUP($A3,'electrification forecast'!$A$1:$AX$29,COLUMN(AU$1),FALSE)),0.5*$J3),$J3)</f>
        <v>64880.06751906006</v>
      </c>
      <c r="AW3" s="225">
        <f>MIN(MAX(AV3+$B$34*VLOOKUP('Predicted Intensity'!$A3,'Regression Result'!$B$2:$K$29,8,FALSE)*(VLOOKUP($A3,'Forecasted VA'!$A$2:$AX$29,COLUMN(AW$1),FALSE)-VLOOKUP($A3,'Forecasted VA'!$A$2:$AX$29,COLUMN(AV$1),FALSE))+$B$33*VLOOKUP('Predicted Intensity'!$A3,'Regression Result'!$B$2:$K$29,9,FALSE)+VLOOKUP('Predicted Intensity'!$A3,'Regression Result'!$B$2:$K$29,7,FALSE)*(VLOOKUP($A3,'electrification forecast'!$A$1:$AX$29,COLUMN(AW$1),FALSE)-VLOOKUP($A3,'electrification forecast'!$A$1:$AX$29,COLUMN(AV$1),FALSE)),0.5*$J3),$J3)</f>
        <v>64880.06751906006</v>
      </c>
      <c r="AX3" s="225">
        <f>MIN(MAX(AW3+$B$34*VLOOKUP('Predicted Intensity'!$A3,'Regression Result'!$B$2:$K$29,8,FALSE)*(VLOOKUP($A3,'Forecasted VA'!$A$2:$AX$29,COLUMN(AX$1),FALSE)-VLOOKUP($A3,'Forecasted VA'!$A$2:$AX$29,COLUMN(AW$1),FALSE))+$B$33*VLOOKUP('Predicted Intensity'!$A3,'Regression Result'!$B$2:$K$29,9,FALSE)+VLOOKUP('Predicted Intensity'!$A3,'Regression Result'!$B$2:$K$29,7,FALSE)*(VLOOKUP($A3,'electrification forecast'!$A$1:$AX$29,COLUMN(AX$1),FALSE)-VLOOKUP($A3,'electrification forecast'!$A$1:$AX$29,COLUMN(AW$1),FALSE)),0.5*$J3),$J3)</f>
        <v>64880.06751906006</v>
      </c>
      <c r="AY3" s="225"/>
    </row>
    <row r="4" spans="1:51" x14ac:dyDescent="0.2">
      <c r="A4" s="216" t="s">
        <v>375</v>
      </c>
      <c r="B4" s="225">
        <f>SUMIFS('Historic Energy Consumption'!$O:$O,'Historic Energy Consumption'!$B:$B,$A4,'Historic Energy Consumption'!$A:$A,'Predicted Intensity'!B$1)/VLOOKUP($A4,'Forecasted VA'!$A$1:$J$29,COLUMN(B$1),FALSE)</f>
        <v>7982.8995543715037</v>
      </c>
      <c r="C4" s="225">
        <f>SUMIFS('Historic Energy Consumption'!$O:$O,'Historic Energy Consumption'!$B:$B,$A4,'Historic Energy Consumption'!$A:$A,'Predicted Intensity'!C$1)/VLOOKUP($A4,'Forecasted VA'!$A$1:$J$29,COLUMN(C$1),FALSE)</f>
        <v>9458.1883796425554</v>
      </c>
      <c r="D4" s="225">
        <f>SUMIFS('Historic Energy Consumption'!$O:$O,'Historic Energy Consumption'!$B:$B,$A4,'Historic Energy Consumption'!$A:$A,'Predicted Intensity'!D$1)/VLOOKUP($A4,'Forecasted VA'!$A$1:$J$29,COLUMN(D$1),FALSE)</f>
        <v>9976.8091887878418</v>
      </c>
      <c r="E4" s="225">
        <f>SUMIFS('Historic Energy Consumption'!$O:$O,'Historic Energy Consumption'!$B:$B,$A4,'Historic Energy Consumption'!$A:$A,'Predicted Intensity'!E$1)/VLOOKUP($A4,'Forecasted VA'!$A$1:$J$29,COLUMN(E$1),FALSE)</f>
        <v>15829.571462402819</v>
      </c>
      <c r="F4" s="225">
        <f>SUMIFS('Historic Energy Consumption'!$O:$O,'Historic Energy Consumption'!$B:$B,$A4,'Historic Energy Consumption'!$A:$A,'Predicted Intensity'!F$1)/VLOOKUP($A4,'Forecasted VA'!$A$1:$J$29,COLUMN(F$1),FALSE)</f>
        <v>18820.971645996175</v>
      </c>
      <c r="G4" s="225">
        <f>SUMIFS('Historic Energy Consumption'!$O:$O,'Historic Energy Consumption'!$B:$B,$A4,'Historic Energy Consumption'!$A:$A,'Predicted Intensity'!G$1)/VLOOKUP($A4,'Forecasted VA'!$A$1:$J$29,COLUMN(G$1),FALSE)</f>
        <v>12169.848495519445</v>
      </c>
      <c r="H4" s="225">
        <f>SUMIFS('Historic Energy Consumption'!$O:$O,'Historic Energy Consumption'!$B:$B,$A4,'Historic Energy Consumption'!$A:$A,'Predicted Intensity'!H$1)/VLOOKUP($A4,'Forecasted VA'!$A$1:$J$29,COLUMN(H$1),FALSE)</f>
        <v>11128.546274226415</v>
      </c>
      <c r="I4" s="225">
        <f>SUMIFS('Historic Energy Consumption'!$O:$O,'Historic Energy Consumption'!$B:$B,$A4,'Historic Energy Consumption'!$A:$A,'Predicted Intensity'!I$1)/VLOOKUP($A4,'Forecasted VA'!$A$1:$J$29,COLUMN(I$1),FALSE)</f>
        <v>10949.783458871674</v>
      </c>
      <c r="J4" s="225">
        <f>SUMIFS('Historic Energy Consumption'!$O:$O,'Historic Energy Consumption'!$B:$B,$A4,'Historic Energy Consumption'!$A:$A,'Predicted Intensity'!J$1)/VLOOKUP($A4,'Forecasted VA'!$A$1:$J$29,COLUMN(J$1),FALSE)</f>
        <v>14250.946551797575</v>
      </c>
      <c r="K4" s="225">
        <f>MIN(MAX(J4+$B$34*VLOOKUP('Predicted Intensity'!$A4,'Regression Result'!$B$2:$K$29,8,FALSE)*(VLOOKUP($A4,'Forecasted VA'!$A$2:$AX$29,COLUMN(K$1),FALSE)-VLOOKUP($A4,'Forecasted VA'!$A$2:$AX$29,COLUMN(J$1),FALSE))+$B$33*VLOOKUP('Predicted Intensity'!$A4,'Regression Result'!$B$2:$K$29,9,FALSE)+VLOOKUP('Predicted Intensity'!$A4,'Regression Result'!$B$2:$K$29,7,FALSE)*(VLOOKUP($A4,'electrification forecast'!$A$1:$AX$29,COLUMN(K$1),FALSE)-VLOOKUP($A4,'electrification forecast'!$A$1:$AX$29,COLUMN(J$1),FALSE)),0.5*$J4),$J4)</f>
        <v>13494.241648689866</v>
      </c>
      <c r="L4" s="225">
        <f>MIN(MAX(K4+$B$34*VLOOKUP('Predicted Intensity'!$A4,'Regression Result'!$B$2:$K$29,8,FALSE)*(VLOOKUP($A4,'Forecasted VA'!$A$2:$AX$29,COLUMN(L$1),FALSE)-VLOOKUP($A4,'Forecasted VA'!$A$2:$AX$29,COLUMN(K$1),FALSE))+$B$33*VLOOKUP('Predicted Intensity'!$A4,'Regression Result'!$B$2:$K$29,9,FALSE)+VLOOKUP('Predicted Intensity'!$A4,'Regression Result'!$B$2:$K$29,7,FALSE)*(VLOOKUP($A4,'electrification forecast'!$A$1:$AX$29,COLUMN(L$1),FALSE)-VLOOKUP($A4,'electrification forecast'!$A$1:$AX$29,COLUMN(K$1),FALSE)),0.5*$J4),$J4)</f>
        <v>13105.043289941224</v>
      </c>
      <c r="M4" s="225">
        <f>MIN(MAX(L4+$B$34*VLOOKUP('Predicted Intensity'!$A4,'Regression Result'!$B$2:$K$29,8,FALSE)*(VLOOKUP($A4,'Forecasted VA'!$A$2:$AX$29,COLUMN(M$1),FALSE)-VLOOKUP($A4,'Forecasted VA'!$A$2:$AX$29,COLUMN(L$1),FALSE))+$B$33*VLOOKUP('Predicted Intensity'!$A4,'Regression Result'!$B$2:$K$29,9,FALSE)+VLOOKUP('Predicted Intensity'!$A4,'Regression Result'!$B$2:$K$29,7,FALSE)*(VLOOKUP($A4,'electrification forecast'!$A$1:$AX$29,COLUMN(M$1),FALSE)-VLOOKUP($A4,'electrification forecast'!$A$1:$AX$29,COLUMN(L$1),FALSE)),0.5*$J4),$J4)</f>
        <v>12720.196778959658</v>
      </c>
      <c r="N4" s="225">
        <f>MIN(MAX(M4+$B$34*VLOOKUP('Predicted Intensity'!$A4,'Regression Result'!$B$2:$K$29,8,FALSE)*(VLOOKUP($A4,'Forecasted VA'!$A$2:$AX$29,COLUMN(N$1),FALSE)-VLOOKUP($A4,'Forecasted VA'!$A$2:$AX$29,COLUMN(M$1),FALSE))+$B$33*VLOOKUP('Predicted Intensity'!$A4,'Regression Result'!$B$2:$K$29,9,FALSE)+VLOOKUP('Predicted Intensity'!$A4,'Regression Result'!$B$2:$K$29,7,FALSE)*(VLOOKUP($A4,'electrification forecast'!$A$1:$AX$29,COLUMN(N$1),FALSE)-VLOOKUP($A4,'electrification forecast'!$A$1:$AX$29,COLUMN(M$1),FALSE)),0.5*$J4),$J4)</f>
        <v>12338.774590572673</v>
      </c>
      <c r="O4" s="225">
        <f>MIN(MAX(N4+$B$34*VLOOKUP('Predicted Intensity'!$A4,'Regression Result'!$B$2:$K$29,8,FALSE)*(VLOOKUP($A4,'Forecasted VA'!$A$2:$AX$29,COLUMN(O$1),FALSE)-VLOOKUP($A4,'Forecasted VA'!$A$2:$AX$29,COLUMN(N$1),FALSE))+$B$33*VLOOKUP('Predicted Intensity'!$A4,'Regression Result'!$B$2:$K$29,9,FALSE)+VLOOKUP('Predicted Intensity'!$A4,'Regression Result'!$B$2:$K$29,7,FALSE)*(VLOOKUP($A4,'electrification forecast'!$A$1:$AX$29,COLUMN(O$1),FALSE)-VLOOKUP($A4,'electrification forecast'!$A$1:$AX$29,COLUMN(N$1),FALSE)),0.5*$J4),$J4)</f>
        <v>11959.941640079118</v>
      </c>
      <c r="P4" s="225">
        <f>MIN(MAX(O4+$B$34*VLOOKUP('Predicted Intensity'!$A4,'Regression Result'!$B$2:$K$29,8,FALSE)*(VLOOKUP($A4,'Forecasted VA'!$A$2:$AX$29,COLUMN(P$1),FALSE)-VLOOKUP($A4,'Forecasted VA'!$A$2:$AX$29,COLUMN(O$1),FALSE))+$B$33*VLOOKUP('Predicted Intensity'!$A4,'Regression Result'!$B$2:$K$29,9,FALSE)+VLOOKUP('Predicted Intensity'!$A4,'Regression Result'!$B$2:$K$29,7,FALSE)*(VLOOKUP($A4,'electrification forecast'!$A$1:$AX$29,COLUMN(P$1),FALSE)-VLOOKUP($A4,'electrification forecast'!$A$1:$AX$29,COLUMN(O$1),FALSE)),0.5*$J4),$J4)</f>
        <v>11582.963016705173</v>
      </c>
      <c r="Q4" s="225">
        <f>MIN(MAX(P4+$B$34*VLOOKUP('Predicted Intensity'!$A4,'Regression Result'!$B$2:$K$29,8,FALSE)*(VLOOKUP($A4,'Forecasted VA'!$A$2:$AX$29,COLUMN(Q$1),FALSE)-VLOOKUP($A4,'Forecasted VA'!$A$2:$AX$29,COLUMN(P$1),FALSE))+$B$33*VLOOKUP('Predicted Intensity'!$A4,'Regression Result'!$B$2:$K$29,9,FALSE)+VLOOKUP('Predicted Intensity'!$A4,'Regression Result'!$B$2:$K$29,7,FALSE)*(VLOOKUP($A4,'electrification forecast'!$A$1:$AX$29,COLUMN(Q$1),FALSE)-VLOOKUP($A4,'electrification forecast'!$A$1:$AX$29,COLUMN(P$1),FALSE)),0.5*$J4),$J4)</f>
        <v>11207.204067207318</v>
      </c>
      <c r="R4" s="225">
        <f>MIN(MAX(Q4+$B$34*VLOOKUP('Predicted Intensity'!$A4,'Regression Result'!$B$2:$K$29,8,FALSE)*(VLOOKUP($A4,'Forecasted VA'!$A$2:$AX$29,COLUMN(R$1),FALSE)-VLOOKUP($A4,'Forecasted VA'!$A$2:$AX$29,COLUMN(Q$1),FALSE))+$B$33*VLOOKUP('Predicted Intensity'!$A4,'Regression Result'!$B$2:$K$29,9,FALSE)+VLOOKUP('Predicted Intensity'!$A4,'Regression Result'!$B$2:$K$29,7,FALSE)*(VLOOKUP($A4,'electrification forecast'!$A$1:$AX$29,COLUMN(R$1),FALSE)-VLOOKUP($A4,'electrification forecast'!$A$1:$AX$29,COLUMN(Q$1),FALSE)),0.5*$J4),$J4)</f>
        <v>10832.125542101203</v>
      </c>
      <c r="S4" s="225">
        <f>MIN(MAX(R4+$B$34*VLOOKUP('Predicted Intensity'!$A4,'Regression Result'!$B$2:$K$29,8,FALSE)*(VLOOKUP($A4,'Forecasted VA'!$A$2:$AX$29,COLUMN(S$1),FALSE)-VLOOKUP($A4,'Forecasted VA'!$A$2:$AX$29,COLUMN(R$1),FALSE))+$B$33*VLOOKUP('Predicted Intensity'!$A4,'Regression Result'!$B$2:$K$29,9,FALSE)+VLOOKUP('Predicted Intensity'!$A4,'Regression Result'!$B$2:$K$29,7,FALSE)*(VLOOKUP($A4,'electrification forecast'!$A$1:$AX$29,COLUMN(S$1),FALSE)-VLOOKUP($A4,'electrification forecast'!$A$1:$AX$29,COLUMN(R$1),FALSE)),0.5*$J4),$J4)</f>
        <v>10457.275862604316</v>
      </c>
      <c r="T4" s="225">
        <f>MIN(MAX(S4+$B$34*VLOOKUP('Predicted Intensity'!$A4,'Regression Result'!$B$2:$K$29,8,FALSE)*(VLOOKUP($A4,'Forecasted VA'!$A$2:$AX$29,COLUMN(T$1),FALSE)-VLOOKUP($A4,'Forecasted VA'!$A$2:$AX$29,COLUMN(S$1),FALSE))+$B$33*VLOOKUP('Predicted Intensity'!$A4,'Regression Result'!$B$2:$K$29,9,FALSE)+VLOOKUP('Predicted Intensity'!$A4,'Regression Result'!$B$2:$K$29,7,FALSE)*(VLOOKUP($A4,'electrification forecast'!$A$1:$AX$29,COLUMN(T$1),FALSE)-VLOOKUP($A4,'electrification forecast'!$A$1:$AX$29,COLUMN(S$1),FALSE)),0.5*$J4),$J4)</f>
        <v>10082.281983922199</v>
      </c>
      <c r="U4" s="225">
        <f>MIN(MAX(T4+$B$34*VLOOKUP('Predicted Intensity'!$A4,'Regression Result'!$B$2:$K$29,8,FALSE)*(VLOOKUP($A4,'Forecasted VA'!$A$2:$AX$29,COLUMN(U$1),FALSE)-VLOOKUP($A4,'Forecasted VA'!$A$2:$AX$29,COLUMN(T$1),FALSE))+$B$33*VLOOKUP('Predicted Intensity'!$A4,'Regression Result'!$B$2:$K$29,9,FALSE)+VLOOKUP('Predicted Intensity'!$A4,'Regression Result'!$B$2:$K$29,7,FALSE)*(VLOOKUP($A4,'electrification forecast'!$A$1:$AX$29,COLUMN(U$1),FALSE)-VLOOKUP($A4,'electrification forecast'!$A$1:$AX$29,COLUMN(T$1),FALSE)),0.5*$J4),$J4)</f>
        <v>9706.8398573919822</v>
      </c>
      <c r="V4" s="225">
        <f>MIN(MAX(U4+$B$34*VLOOKUP('Predicted Intensity'!$A4,'Regression Result'!$B$2:$K$29,8,FALSE)*(VLOOKUP($A4,'Forecasted VA'!$A$2:$AX$29,COLUMN(V$1),FALSE)-VLOOKUP($A4,'Forecasted VA'!$A$2:$AX$29,COLUMN(U$1),FALSE))+$B$33*VLOOKUP('Predicted Intensity'!$A4,'Regression Result'!$B$2:$K$29,9,FALSE)+VLOOKUP('Predicted Intensity'!$A4,'Regression Result'!$B$2:$K$29,7,FALSE)*(VLOOKUP($A4,'electrification forecast'!$A$1:$AX$29,COLUMN(V$1),FALSE)-VLOOKUP($A4,'electrification forecast'!$A$1:$AX$29,COLUMN(U$1),FALSE)),0.5*$J4),$J4)</f>
        <v>9330.7051330437916</v>
      </c>
      <c r="W4" s="225">
        <f>MIN(MAX(V4+$B$34*VLOOKUP('Predicted Intensity'!$A4,'Regression Result'!$B$2:$K$29,8,FALSE)*(VLOOKUP($A4,'Forecasted VA'!$A$2:$AX$29,COLUMN(W$1),FALSE)-VLOOKUP($A4,'Forecasted VA'!$A$2:$AX$29,COLUMN(V$1),FALSE))+$B$33*VLOOKUP('Predicted Intensity'!$A4,'Regression Result'!$B$2:$K$29,9,FALSE)+VLOOKUP('Predicted Intensity'!$A4,'Regression Result'!$B$2:$K$29,7,FALSE)*(VLOOKUP($A4,'electrification forecast'!$A$1:$AX$29,COLUMN(W$1),FALSE)-VLOOKUP($A4,'electrification forecast'!$A$1:$AX$29,COLUMN(V$1),FALSE)),0.5*$J4),$J4)</f>
        <v>8953.6844819149755</v>
      </c>
      <c r="X4" s="225">
        <f>MIN(MAX(W4+$B$34*VLOOKUP('Predicted Intensity'!$A4,'Regression Result'!$B$2:$K$29,8,FALSE)*(VLOOKUP($A4,'Forecasted VA'!$A$2:$AX$29,COLUMN(X$1),FALSE)-VLOOKUP($A4,'Forecasted VA'!$A$2:$AX$29,COLUMN(W$1),FALSE))+$B$33*VLOOKUP('Predicted Intensity'!$A4,'Regression Result'!$B$2:$K$29,9,FALSE)+VLOOKUP('Predicted Intensity'!$A4,'Regression Result'!$B$2:$K$29,7,FALSE)*(VLOOKUP($A4,'electrification forecast'!$A$1:$AX$29,COLUMN(X$1),FALSE)-VLOOKUP($A4,'electrification forecast'!$A$1:$AX$29,COLUMN(W$1),FALSE)),0.5*$J4),$J4)</f>
        <v>8575.6277349804732</v>
      </c>
      <c r="Y4" s="225">
        <f>MIN(MAX(X4+$B$34*VLOOKUP('Predicted Intensity'!$A4,'Regression Result'!$B$2:$K$29,8,FALSE)*(VLOOKUP($A4,'Forecasted VA'!$A$2:$AX$29,COLUMN(Y$1),FALSE)-VLOOKUP($A4,'Forecasted VA'!$A$2:$AX$29,COLUMN(X$1),FALSE))+$B$33*VLOOKUP('Predicted Intensity'!$A4,'Regression Result'!$B$2:$K$29,9,FALSE)+VLOOKUP('Predicted Intensity'!$A4,'Regression Result'!$B$2:$K$29,7,FALSE)*(VLOOKUP($A4,'electrification forecast'!$A$1:$AX$29,COLUMN(Y$1),FALSE)-VLOOKUP($A4,'electrification forecast'!$A$1:$AX$29,COLUMN(X$1),FALSE)),0.5*$J4),$J4)</f>
        <v>8196.4209139229461</v>
      </c>
      <c r="Z4" s="225">
        <f>MIN(MAX(Y4+$B$34*VLOOKUP('Predicted Intensity'!$A4,'Regression Result'!$B$2:$K$29,8,FALSE)*(VLOOKUP($A4,'Forecasted VA'!$A$2:$AX$29,COLUMN(Z$1),FALSE)-VLOOKUP($A4,'Forecasted VA'!$A$2:$AX$29,COLUMN(Y$1),FALSE))+$B$33*VLOOKUP('Predicted Intensity'!$A4,'Regression Result'!$B$2:$K$29,9,FALSE)+VLOOKUP('Predicted Intensity'!$A4,'Regression Result'!$B$2:$K$29,7,FALSE)*(VLOOKUP($A4,'electrification forecast'!$A$1:$AX$29,COLUMN(Z$1),FALSE)-VLOOKUP($A4,'electrification forecast'!$A$1:$AX$29,COLUMN(Y$1),FALSE)),0.5*$J4),$J4)</f>
        <v>7815.9801517670194</v>
      </c>
      <c r="AA4" s="225">
        <f>MIN(MAX(Z4+$B$34*VLOOKUP('Predicted Intensity'!$A4,'Regression Result'!$B$2:$K$29,8,FALSE)*(VLOOKUP($A4,'Forecasted VA'!$A$2:$AX$29,COLUMN(AA$1),FALSE)-VLOOKUP($A4,'Forecasted VA'!$A$2:$AX$29,COLUMN(Z$1),FALSE))+$B$33*VLOOKUP('Predicted Intensity'!$A4,'Regression Result'!$B$2:$K$29,9,FALSE)+VLOOKUP('Predicted Intensity'!$A4,'Regression Result'!$B$2:$K$29,7,FALSE)*(VLOOKUP($A4,'electrification forecast'!$A$1:$AX$29,COLUMN(AA$1),FALSE)-VLOOKUP($A4,'electrification forecast'!$A$1:$AX$29,COLUMN(Z$1),FALSE)),0.5*$J4),$J4)</f>
        <v>7434.2464555064025</v>
      </c>
      <c r="AB4" s="225">
        <f>MIN(MAX(AA4+$B$34*VLOOKUP('Predicted Intensity'!$A4,'Regression Result'!$B$2:$K$29,8,FALSE)*(VLOOKUP($A4,'Forecasted VA'!$A$2:$AX$29,COLUMN(AB$1),FALSE)-VLOOKUP($A4,'Forecasted VA'!$A$2:$AX$29,COLUMN(AA$1),FALSE))+$B$33*VLOOKUP('Predicted Intensity'!$A4,'Regression Result'!$B$2:$K$29,9,FALSE)+VLOOKUP('Predicted Intensity'!$A4,'Regression Result'!$B$2:$K$29,7,FALSE)*(VLOOKUP($A4,'electrification forecast'!$A$1:$AX$29,COLUMN(AB$1),FALSE)-VLOOKUP($A4,'electrification forecast'!$A$1:$AX$29,COLUMN(AA$1),FALSE)),0.5*$J4),$J4)</f>
        <v>7125.4732758987875</v>
      </c>
      <c r="AC4" s="225">
        <f>MIN(MAX(AB4+$B$34*VLOOKUP('Predicted Intensity'!$A4,'Regression Result'!$B$2:$K$29,8,FALSE)*(VLOOKUP($A4,'Forecasted VA'!$A$2:$AX$29,COLUMN(AC$1),FALSE)-VLOOKUP($A4,'Forecasted VA'!$A$2:$AX$29,COLUMN(AB$1),FALSE))+$B$33*VLOOKUP('Predicted Intensity'!$A4,'Regression Result'!$B$2:$K$29,9,FALSE)+VLOOKUP('Predicted Intensity'!$A4,'Regression Result'!$B$2:$K$29,7,FALSE)*(VLOOKUP($A4,'electrification forecast'!$A$1:$AX$29,COLUMN(AC$1),FALSE)-VLOOKUP($A4,'electrification forecast'!$A$1:$AX$29,COLUMN(AB$1),FALSE)),0.5*$J4),$J4)</f>
        <v>7125.4732758987875</v>
      </c>
      <c r="AD4" s="225">
        <f>MIN(MAX(AC4+$B$34*VLOOKUP('Predicted Intensity'!$A4,'Regression Result'!$B$2:$K$29,8,FALSE)*(VLOOKUP($A4,'Forecasted VA'!$A$2:$AX$29,COLUMN(AD$1),FALSE)-VLOOKUP($A4,'Forecasted VA'!$A$2:$AX$29,COLUMN(AC$1),FALSE))+$B$33*VLOOKUP('Predicted Intensity'!$A4,'Regression Result'!$B$2:$K$29,9,FALSE)+VLOOKUP('Predicted Intensity'!$A4,'Regression Result'!$B$2:$K$29,7,FALSE)*(VLOOKUP($A4,'electrification forecast'!$A$1:$AX$29,COLUMN(AD$1),FALSE)-VLOOKUP($A4,'electrification forecast'!$A$1:$AX$29,COLUMN(AC$1),FALSE)),0.5*$J4),$J4)</f>
        <v>7125.4732758987875</v>
      </c>
      <c r="AE4" s="225">
        <f>MIN(MAX(AD4+$B$34*VLOOKUP('Predicted Intensity'!$A4,'Regression Result'!$B$2:$K$29,8,FALSE)*(VLOOKUP($A4,'Forecasted VA'!$A$2:$AX$29,COLUMN(AE$1),FALSE)-VLOOKUP($A4,'Forecasted VA'!$A$2:$AX$29,COLUMN(AD$1),FALSE))+$B$33*VLOOKUP('Predicted Intensity'!$A4,'Regression Result'!$B$2:$K$29,9,FALSE)+VLOOKUP('Predicted Intensity'!$A4,'Regression Result'!$B$2:$K$29,7,FALSE)*(VLOOKUP($A4,'electrification forecast'!$A$1:$AX$29,COLUMN(AE$1),FALSE)-VLOOKUP($A4,'electrification forecast'!$A$1:$AX$29,COLUMN(AD$1),FALSE)),0.5*$J4),$J4)</f>
        <v>7125.4732758987875</v>
      </c>
      <c r="AF4" s="225">
        <f>MIN(MAX(AE4+$B$34*VLOOKUP('Predicted Intensity'!$A4,'Regression Result'!$B$2:$K$29,8,FALSE)*(VLOOKUP($A4,'Forecasted VA'!$A$2:$AX$29,COLUMN(AF$1),FALSE)-VLOOKUP($A4,'Forecasted VA'!$A$2:$AX$29,COLUMN(AE$1),FALSE))+$B$33*VLOOKUP('Predicted Intensity'!$A4,'Regression Result'!$B$2:$K$29,9,FALSE)+VLOOKUP('Predicted Intensity'!$A4,'Regression Result'!$B$2:$K$29,7,FALSE)*(VLOOKUP($A4,'electrification forecast'!$A$1:$AX$29,COLUMN(AF$1),FALSE)-VLOOKUP($A4,'electrification forecast'!$A$1:$AX$29,COLUMN(AE$1),FALSE)),0.5*$J4),$J4)</f>
        <v>7125.4732758987875</v>
      </c>
      <c r="AG4" s="225">
        <f>MIN(MAX(AF4+$B$34*VLOOKUP('Predicted Intensity'!$A4,'Regression Result'!$B$2:$K$29,8,FALSE)*(VLOOKUP($A4,'Forecasted VA'!$A$2:$AX$29,COLUMN(AG$1),FALSE)-VLOOKUP($A4,'Forecasted VA'!$A$2:$AX$29,COLUMN(AF$1),FALSE))+$B$33*VLOOKUP('Predicted Intensity'!$A4,'Regression Result'!$B$2:$K$29,9,FALSE)+VLOOKUP('Predicted Intensity'!$A4,'Regression Result'!$B$2:$K$29,7,FALSE)*(VLOOKUP($A4,'electrification forecast'!$A$1:$AX$29,COLUMN(AG$1),FALSE)-VLOOKUP($A4,'electrification forecast'!$A$1:$AX$29,COLUMN(AF$1),FALSE)),0.5*$J4),$J4)</f>
        <v>7125.4732758987875</v>
      </c>
      <c r="AH4" s="225">
        <f>MIN(MAX(AG4+$B$34*VLOOKUP('Predicted Intensity'!$A4,'Regression Result'!$B$2:$K$29,8,FALSE)*(VLOOKUP($A4,'Forecasted VA'!$A$2:$AX$29,COLUMN(AH$1),FALSE)-VLOOKUP($A4,'Forecasted VA'!$A$2:$AX$29,COLUMN(AG$1),FALSE))+$B$33*VLOOKUP('Predicted Intensity'!$A4,'Regression Result'!$B$2:$K$29,9,FALSE)+VLOOKUP('Predicted Intensity'!$A4,'Regression Result'!$B$2:$K$29,7,FALSE)*(VLOOKUP($A4,'electrification forecast'!$A$1:$AX$29,COLUMN(AH$1),FALSE)-VLOOKUP($A4,'electrification forecast'!$A$1:$AX$29,COLUMN(AG$1),FALSE)),0.5*$J4),$J4)</f>
        <v>7125.4732758987875</v>
      </c>
      <c r="AI4" s="225">
        <f>MIN(MAX(AH4+$B$34*VLOOKUP('Predicted Intensity'!$A4,'Regression Result'!$B$2:$K$29,8,FALSE)*(VLOOKUP($A4,'Forecasted VA'!$A$2:$AX$29,COLUMN(AI$1),FALSE)-VLOOKUP($A4,'Forecasted VA'!$A$2:$AX$29,COLUMN(AH$1),FALSE))+$B$33*VLOOKUP('Predicted Intensity'!$A4,'Regression Result'!$B$2:$K$29,9,FALSE)+VLOOKUP('Predicted Intensity'!$A4,'Regression Result'!$B$2:$K$29,7,FALSE)*(VLOOKUP($A4,'electrification forecast'!$A$1:$AX$29,COLUMN(AI$1),FALSE)-VLOOKUP($A4,'electrification forecast'!$A$1:$AX$29,COLUMN(AH$1),FALSE)),0.5*$J4),$J4)</f>
        <v>7125.4732758987875</v>
      </c>
      <c r="AJ4" s="225">
        <f>MIN(MAX(AI4+$B$34*VLOOKUP('Predicted Intensity'!$A4,'Regression Result'!$B$2:$K$29,8,FALSE)*(VLOOKUP($A4,'Forecasted VA'!$A$2:$AX$29,COLUMN(AJ$1),FALSE)-VLOOKUP($A4,'Forecasted VA'!$A$2:$AX$29,COLUMN(AI$1),FALSE))+$B$33*VLOOKUP('Predicted Intensity'!$A4,'Regression Result'!$B$2:$K$29,9,FALSE)+VLOOKUP('Predicted Intensity'!$A4,'Regression Result'!$B$2:$K$29,7,FALSE)*(VLOOKUP($A4,'electrification forecast'!$A$1:$AX$29,COLUMN(AJ$1),FALSE)-VLOOKUP($A4,'electrification forecast'!$A$1:$AX$29,COLUMN(AI$1),FALSE)),0.5*$J4),$J4)</f>
        <v>7125.4732758987875</v>
      </c>
      <c r="AK4" s="225">
        <f>MIN(MAX(AJ4+$B$34*VLOOKUP('Predicted Intensity'!$A4,'Regression Result'!$B$2:$K$29,8,FALSE)*(VLOOKUP($A4,'Forecasted VA'!$A$2:$AX$29,COLUMN(AK$1),FALSE)-VLOOKUP($A4,'Forecasted VA'!$A$2:$AX$29,COLUMN(AJ$1),FALSE))+$B$33*VLOOKUP('Predicted Intensity'!$A4,'Regression Result'!$B$2:$K$29,9,FALSE)+VLOOKUP('Predicted Intensity'!$A4,'Regression Result'!$B$2:$K$29,7,FALSE)*(VLOOKUP($A4,'electrification forecast'!$A$1:$AX$29,COLUMN(AK$1),FALSE)-VLOOKUP($A4,'electrification forecast'!$A$1:$AX$29,COLUMN(AJ$1),FALSE)),0.5*$J4),$J4)</f>
        <v>7125.4732758987875</v>
      </c>
      <c r="AL4" s="225">
        <f>MIN(MAX(AK4+$B$34*VLOOKUP('Predicted Intensity'!$A4,'Regression Result'!$B$2:$K$29,8,FALSE)*(VLOOKUP($A4,'Forecasted VA'!$A$2:$AX$29,COLUMN(AL$1),FALSE)-VLOOKUP($A4,'Forecasted VA'!$A$2:$AX$29,COLUMN(AK$1),FALSE))+$B$33*VLOOKUP('Predicted Intensity'!$A4,'Regression Result'!$B$2:$K$29,9,FALSE)+VLOOKUP('Predicted Intensity'!$A4,'Regression Result'!$B$2:$K$29,7,FALSE)*(VLOOKUP($A4,'electrification forecast'!$A$1:$AX$29,COLUMN(AL$1),FALSE)-VLOOKUP($A4,'electrification forecast'!$A$1:$AX$29,COLUMN(AK$1),FALSE)),0.5*$J4),$J4)</f>
        <v>7125.4732758987875</v>
      </c>
      <c r="AM4" s="225">
        <f>MIN(MAX(AL4+$B$34*VLOOKUP('Predicted Intensity'!$A4,'Regression Result'!$B$2:$K$29,8,FALSE)*(VLOOKUP($A4,'Forecasted VA'!$A$2:$AX$29,COLUMN(AM$1),FALSE)-VLOOKUP($A4,'Forecasted VA'!$A$2:$AX$29,COLUMN(AL$1),FALSE))+$B$33*VLOOKUP('Predicted Intensity'!$A4,'Regression Result'!$B$2:$K$29,9,FALSE)+VLOOKUP('Predicted Intensity'!$A4,'Regression Result'!$B$2:$K$29,7,FALSE)*(VLOOKUP($A4,'electrification forecast'!$A$1:$AX$29,COLUMN(AM$1),FALSE)-VLOOKUP($A4,'electrification forecast'!$A$1:$AX$29,COLUMN(AL$1),FALSE)),0.5*$J4),$J4)</f>
        <v>7125.4732758987875</v>
      </c>
      <c r="AN4" s="225">
        <f>MIN(MAX(AM4+$B$34*VLOOKUP('Predicted Intensity'!$A4,'Regression Result'!$B$2:$K$29,8,FALSE)*(VLOOKUP($A4,'Forecasted VA'!$A$2:$AX$29,COLUMN(AN$1),FALSE)-VLOOKUP($A4,'Forecasted VA'!$A$2:$AX$29,COLUMN(AM$1),FALSE))+$B$33*VLOOKUP('Predicted Intensity'!$A4,'Regression Result'!$B$2:$K$29,9,FALSE)+VLOOKUP('Predicted Intensity'!$A4,'Regression Result'!$B$2:$K$29,7,FALSE)*(VLOOKUP($A4,'electrification forecast'!$A$1:$AX$29,COLUMN(AN$1),FALSE)-VLOOKUP($A4,'electrification forecast'!$A$1:$AX$29,COLUMN(AM$1),FALSE)),0.5*$J4),$J4)</f>
        <v>7125.4732758987875</v>
      </c>
      <c r="AO4" s="225">
        <f>MIN(MAX(AN4+$B$34*VLOOKUP('Predicted Intensity'!$A4,'Regression Result'!$B$2:$K$29,8,FALSE)*(VLOOKUP($A4,'Forecasted VA'!$A$2:$AX$29,COLUMN(AO$1),FALSE)-VLOOKUP($A4,'Forecasted VA'!$A$2:$AX$29,COLUMN(AN$1),FALSE))+$B$33*VLOOKUP('Predicted Intensity'!$A4,'Regression Result'!$B$2:$K$29,9,FALSE)+VLOOKUP('Predicted Intensity'!$A4,'Regression Result'!$B$2:$K$29,7,FALSE)*(VLOOKUP($A4,'electrification forecast'!$A$1:$AX$29,COLUMN(AO$1),FALSE)-VLOOKUP($A4,'electrification forecast'!$A$1:$AX$29,COLUMN(AN$1),FALSE)),0.5*$J4),$J4)</f>
        <v>7125.4732758987875</v>
      </c>
      <c r="AP4" s="225">
        <f>MIN(MAX(AO4+$B$34*VLOOKUP('Predicted Intensity'!$A4,'Regression Result'!$B$2:$K$29,8,FALSE)*(VLOOKUP($A4,'Forecasted VA'!$A$2:$AX$29,COLUMN(AP$1),FALSE)-VLOOKUP($A4,'Forecasted VA'!$A$2:$AX$29,COLUMN(AO$1),FALSE))+$B$33*VLOOKUP('Predicted Intensity'!$A4,'Regression Result'!$B$2:$K$29,9,FALSE)+VLOOKUP('Predicted Intensity'!$A4,'Regression Result'!$B$2:$K$29,7,FALSE)*(VLOOKUP($A4,'electrification forecast'!$A$1:$AX$29,COLUMN(AP$1),FALSE)-VLOOKUP($A4,'electrification forecast'!$A$1:$AX$29,COLUMN(AO$1),FALSE)),0.5*$J4),$J4)</f>
        <v>7125.4732758987875</v>
      </c>
      <c r="AQ4" s="225">
        <f>MIN(MAX(AP4+$B$34*VLOOKUP('Predicted Intensity'!$A4,'Regression Result'!$B$2:$K$29,8,FALSE)*(VLOOKUP($A4,'Forecasted VA'!$A$2:$AX$29,COLUMN(AQ$1),FALSE)-VLOOKUP($A4,'Forecasted VA'!$A$2:$AX$29,COLUMN(AP$1),FALSE))+$B$33*VLOOKUP('Predicted Intensity'!$A4,'Regression Result'!$B$2:$K$29,9,FALSE)+VLOOKUP('Predicted Intensity'!$A4,'Regression Result'!$B$2:$K$29,7,FALSE)*(VLOOKUP($A4,'electrification forecast'!$A$1:$AX$29,COLUMN(AQ$1),FALSE)-VLOOKUP($A4,'electrification forecast'!$A$1:$AX$29,COLUMN(AP$1),FALSE)),0.5*$J4),$J4)</f>
        <v>7125.4732758987875</v>
      </c>
      <c r="AR4" s="225">
        <f>MIN(MAX(AQ4+$B$34*VLOOKUP('Predicted Intensity'!$A4,'Regression Result'!$B$2:$K$29,8,FALSE)*(VLOOKUP($A4,'Forecasted VA'!$A$2:$AX$29,COLUMN(AR$1),FALSE)-VLOOKUP($A4,'Forecasted VA'!$A$2:$AX$29,COLUMN(AQ$1),FALSE))+$B$33*VLOOKUP('Predicted Intensity'!$A4,'Regression Result'!$B$2:$K$29,9,FALSE)+VLOOKUP('Predicted Intensity'!$A4,'Regression Result'!$B$2:$K$29,7,FALSE)*(VLOOKUP($A4,'electrification forecast'!$A$1:$AX$29,COLUMN(AR$1),FALSE)-VLOOKUP($A4,'electrification forecast'!$A$1:$AX$29,COLUMN(AQ$1),FALSE)),0.5*$J4),$J4)</f>
        <v>7125.4732758987875</v>
      </c>
      <c r="AS4" s="225">
        <f>MIN(MAX(AR4+$B$34*VLOOKUP('Predicted Intensity'!$A4,'Regression Result'!$B$2:$K$29,8,FALSE)*(VLOOKUP($A4,'Forecasted VA'!$A$2:$AX$29,COLUMN(AS$1),FALSE)-VLOOKUP($A4,'Forecasted VA'!$A$2:$AX$29,COLUMN(AR$1),FALSE))+$B$33*VLOOKUP('Predicted Intensity'!$A4,'Regression Result'!$B$2:$K$29,9,FALSE)+VLOOKUP('Predicted Intensity'!$A4,'Regression Result'!$B$2:$K$29,7,FALSE)*(VLOOKUP($A4,'electrification forecast'!$A$1:$AX$29,COLUMN(AS$1),FALSE)-VLOOKUP($A4,'electrification forecast'!$A$1:$AX$29,COLUMN(AR$1),FALSE)),0.5*$J4),$J4)</f>
        <v>7125.4732758987875</v>
      </c>
      <c r="AT4" s="225">
        <f>MIN(MAX(AS4+$B$34*VLOOKUP('Predicted Intensity'!$A4,'Regression Result'!$B$2:$K$29,8,FALSE)*(VLOOKUP($A4,'Forecasted VA'!$A$2:$AX$29,COLUMN(AT$1),FALSE)-VLOOKUP($A4,'Forecasted VA'!$A$2:$AX$29,COLUMN(AS$1),FALSE))+$B$33*VLOOKUP('Predicted Intensity'!$A4,'Regression Result'!$B$2:$K$29,9,FALSE)+VLOOKUP('Predicted Intensity'!$A4,'Regression Result'!$B$2:$K$29,7,FALSE)*(VLOOKUP($A4,'electrification forecast'!$A$1:$AX$29,COLUMN(AT$1),FALSE)-VLOOKUP($A4,'electrification forecast'!$A$1:$AX$29,COLUMN(AS$1),FALSE)),0.5*$J4),$J4)</f>
        <v>7125.4732758987875</v>
      </c>
      <c r="AU4" s="225">
        <f>MIN(MAX(AT4+$B$34*VLOOKUP('Predicted Intensity'!$A4,'Regression Result'!$B$2:$K$29,8,FALSE)*(VLOOKUP($A4,'Forecasted VA'!$A$2:$AX$29,COLUMN(AU$1),FALSE)-VLOOKUP($A4,'Forecasted VA'!$A$2:$AX$29,COLUMN(AT$1),FALSE))+$B$33*VLOOKUP('Predicted Intensity'!$A4,'Regression Result'!$B$2:$K$29,9,FALSE)+VLOOKUP('Predicted Intensity'!$A4,'Regression Result'!$B$2:$K$29,7,FALSE)*(VLOOKUP($A4,'electrification forecast'!$A$1:$AX$29,COLUMN(AU$1),FALSE)-VLOOKUP($A4,'electrification forecast'!$A$1:$AX$29,COLUMN(AT$1),FALSE)),0.5*$J4),$J4)</f>
        <v>7125.4732758987875</v>
      </c>
      <c r="AV4" s="225">
        <f>MIN(MAX(AU4+$B$34*VLOOKUP('Predicted Intensity'!$A4,'Regression Result'!$B$2:$K$29,8,FALSE)*(VLOOKUP($A4,'Forecasted VA'!$A$2:$AX$29,COLUMN(AV$1),FALSE)-VLOOKUP($A4,'Forecasted VA'!$A$2:$AX$29,COLUMN(AU$1),FALSE))+$B$33*VLOOKUP('Predicted Intensity'!$A4,'Regression Result'!$B$2:$K$29,9,FALSE)+VLOOKUP('Predicted Intensity'!$A4,'Regression Result'!$B$2:$K$29,7,FALSE)*(VLOOKUP($A4,'electrification forecast'!$A$1:$AX$29,COLUMN(AV$1),FALSE)-VLOOKUP($A4,'electrification forecast'!$A$1:$AX$29,COLUMN(AU$1),FALSE)),0.5*$J4),$J4)</f>
        <v>7125.4732758987875</v>
      </c>
      <c r="AW4" s="225">
        <f>MIN(MAX(AV4+$B$34*VLOOKUP('Predicted Intensity'!$A4,'Regression Result'!$B$2:$K$29,8,FALSE)*(VLOOKUP($A4,'Forecasted VA'!$A$2:$AX$29,COLUMN(AW$1),FALSE)-VLOOKUP($A4,'Forecasted VA'!$A$2:$AX$29,COLUMN(AV$1),FALSE))+$B$33*VLOOKUP('Predicted Intensity'!$A4,'Regression Result'!$B$2:$K$29,9,FALSE)+VLOOKUP('Predicted Intensity'!$A4,'Regression Result'!$B$2:$K$29,7,FALSE)*(VLOOKUP($A4,'electrification forecast'!$A$1:$AX$29,COLUMN(AW$1),FALSE)-VLOOKUP($A4,'electrification forecast'!$A$1:$AX$29,COLUMN(AV$1),FALSE)),0.5*$J4),$J4)</f>
        <v>7125.4732758987875</v>
      </c>
      <c r="AX4" s="225">
        <f>MIN(MAX(AW4+$B$34*VLOOKUP('Predicted Intensity'!$A4,'Regression Result'!$B$2:$K$29,8,FALSE)*(VLOOKUP($A4,'Forecasted VA'!$A$2:$AX$29,COLUMN(AX$1),FALSE)-VLOOKUP($A4,'Forecasted VA'!$A$2:$AX$29,COLUMN(AW$1),FALSE))+$B$33*VLOOKUP('Predicted Intensity'!$A4,'Regression Result'!$B$2:$K$29,9,FALSE)+VLOOKUP('Predicted Intensity'!$A4,'Regression Result'!$B$2:$K$29,7,FALSE)*(VLOOKUP($A4,'electrification forecast'!$A$1:$AX$29,COLUMN(AX$1),FALSE)-VLOOKUP($A4,'electrification forecast'!$A$1:$AX$29,COLUMN(AW$1),FALSE)),0.5*$J4),$J4)</f>
        <v>7125.4732758987875</v>
      </c>
      <c r="AY4" s="225"/>
    </row>
    <row r="5" spans="1:51" x14ac:dyDescent="0.2">
      <c r="A5" s="216" t="s">
        <v>376</v>
      </c>
      <c r="B5" s="225">
        <f>SUMIFS('Historic Energy Consumption'!$O:$O,'Historic Energy Consumption'!$B:$B,$A5,'Historic Energy Consumption'!$A:$A,'Predicted Intensity'!B$1)/VLOOKUP($A5,'Forecasted VA'!$A$1:$J$29,COLUMN(B$1),FALSE)</f>
        <v>7683.9066101994413</v>
      </c>
      <c r="C5" s="225">
        <f>SUMIFS('Historic Energy Consumption'!$O:$O,'Historic Energy Consumption'!$B:$B,$A5,'Historic Energy Consumption'!$A:$A,'Predicted Intensity'!C$1)/VLOOKUP($A5,'Forecasted VA'!$A$1:$J$29,COLUMN(C$1),FALSE)</f>
        <v>8299.5436024084393</v>
      </c>
      <c r="D5" s="225">
        <f>SUMIFS('Historic Energy Consumption'!$O:$O,'Historic Energy Consumption'!$B:$B,$A5,'Historic Energy Consumption'!$A:$A,'Predicted Intensity'!D$1)/VLOOKUP($A5,'Forecasted VA'!$A$1:$J$29,COLUMN(D$1),FALSE)</f>
        <v>8093.1384402219592</v>
      </c>
      <c r="E5" s="225">
        <f>SUMIFS('Historic Energy Consumption'!$O:$O,'Historic Energy Consumption'!$B:$B,$A5,'Historic Energy Consumption'!$A:$A,'Predicted Intensity'!E$1)/VLOOKUP($A5,'Forecasted VA'!$A$1:$J$29,COLUMN(E$1),FALSE)</f>
        <v>7920.7927456900852</v>
      </c>
      <c r="F5" s="225">
        <f>SUMIFS('Historic Energy Consumption'!$O:$O,'Historic Energy Consumption'!$B:$B,$A5,'Historic Energy Consumption'!$A:$A,'Predicted Intensity'!F$1)/VLOOKUP($A5,'Forecasted VA'!$A$1:$J$29,COLUMN(F$1),FALSE)</f>
        <v>7445.9934066220931</v>
      </c>
      <c r="G5" s="225">
        <f>SUMIFS('Historic Energy Consumption'!$O:$O,'Historic Energy Consumption'!$B:$B,$A5,'Historic Energy Consumption'!$A:$A,'Predicted Intensity'!G$1)/VLOOKUP($A5,'Forecasted VA'!$A$1:$J$29,COLUMN(G$1),FALSE)</f>
        <v>7614.2700099779959</v>
      </c>
      <c r="H5" s="225">
        <f>SUMIFS('Historic Energy Consumption'!$O:$O,'Historic Energy Consumption'!$B:$B,$A5,'Historic Energy Consumption'!$A:$A,'Predicted Intensity'!H$1)/VLOOKUP($A5,'Forecasted VA'!$A$1:$J$29,COLUMN(H$1),FALSE)</f>
        <v>9164.8706308771907</v>
      </c>
      <c r="I5" s="225">
        <f>SUMIFS('Historic Energy Consumption'!$O:$O,'Historic Energy Consumption'!$B:$B,$A5,'Historic Energy Consumption'!$A:$A,'Predicted Intensity'!I$1)/VLOOKUP($A5,'Forecasted VA'!$A$1:$J$29,COLUMN(I$1),FALSE)</f>
        <v>9196.194885405519</v>
      </c>
      <c r="J5" s="225">
        <f>SUMIFS('Historic Energy Consumption'!$O:$O,'Historic Energy Consumption'!$B:$B,$A5,'Historic Energy Consumption'!$A:$A,'Predicted Intensity'!J$1)/VLOOKUP($A5,'Forecasted VA'!$A$1:$J$29,COLUMN(J$1),FALSE)</f>
        <v>8988.8427262619643</v>
      </c>
      <c r="K5" s="225">
        <f>MIN(MAX(J5+$B$34*VLOOKUP('Predicted Intensity'!$A5,'Regression Result'!$B$2:$K$29,8,FALSE)*(VLOOKUP($A5,'Forecasted VA'!$A$2:$AX$29,COLUMN(K$1),FALSE)-VLOOKUP($A5,'Forecasted VA'!$A$2:$AX$29,COLUMN(J$1),FALSE))+$B$33*VLOOKUP('Predicted Intensity'!$A5,'Regression Result'!$B$2:$K$29,9,FALSE)+VLOOKUP('Predicted Intensity'!$A5,'Regression Result'!$B$2:$K$29,7,FALSE)*(VLOOKUP($A5,'electrification forecast'!$A$1:$AX$29,COLUMN(K$1),FALSE)-VLOOKUP($A5,'electrification forecast'!$A$1:$AX$29,COLUMN(J$1),FALSE)),0.5*$J5),$J5)</f>
        <v>8988.8427262619643</v>
      </c>
      <c r="L5" s="225">
        <f>MIN(MAX(K5+$B$34*VLOOKUP('Predicted Intensity'!$A5,'Regression Result'!$B$2:$K$29,8,FALSE)*(VLOOKUP($A5,'Forecasted VA'!$A$2:$AX$29,COLUMN(L$1),FALSE)-VLOOKUP($A5,'Forecasted VA'!$A$2:$AX$29,COLUMN(K$1),FALSE))+$B$33*VLOOKUP('Predicted Intensity'!$A5,'Regression Result'!$B$2:$K$29,9,FALSE)+VLOOKUP('Predicted Intensity'!$A5,'Regression Result'!$B$2:$K$29,7,FALSE)*(VLOOKUP($A5,'electrification forecast'!$A$1:$AX$29,COLUMN(L$1),FALSE)-VLOOKUP($A5,'electrification forecast'!$A$1:$AX$29,COLUMN(K$1),FALSE)),0.5*$J5),$J5)</f>
        <v>8988.8427262619643</v>
      </c>
      <c r="M5" s="225">
        <f>MIN(MAX(L5+$B$34*VLOOKUP('Predicted Intensity'!$A5,'Regression Result'!$B$2:$K$29,8,FALSE)*(VLOOKUP($A5,'Forecasted VA'!$A$2:$AX$29,COLUMN(M$1),FALSE)-VLOOKUP($A5,'Forecasted VA'!$A$2:$AX$29,COLUMN(L$1),FALSE))+$B$33*VLOOKUP('Predicted Intensity'!$A5,'Regression Result'!$B$2:$K$29,9,FALSE)+VLOOKUP('Predicted Intensity'!$A5,'Regression Result'!$B$2:$K$29,7,FALSE)*(VLOOKUP($A5,'electrification forecast'!$A$1:$AX$29,COLUMN(M$1),FALSE)-VLOOKUP($A5,'electrification forecast'!$A$1:$AX$29,COLUMN(L$1),FALSE)),0.5*$J5),$J5)</f>
        <v>8988.8427262619643</v>
      </c>
      <c r="N5" s="225">
        <f>MIN(MAX(M5+$B$34*VLOOKUP('Predicted Intensity'!$A5,'Regression Result'!$B$2:$K$29,8,FALSE)*(VLOOKUP($A5,'Forecasted VA'!$A$2:$AX$29,COLUMN(N$1),FALSE)-VLOOKUP($A5,'Forecasted VA'!$A$2:$AX$29,COLUMN(M$1),FALSE))+$B$33*VLOOKUP('Predicted Intensity'!$A5,'Regression Result'!$B$2:$K$29,9,FALSE)+VLOOKUP('Predicted Intensity'!$A5,'Regression Result'!$B$2:$K$29,7,FALSE)*(VLOOKUP($A5,'electrification forecast'!$A$1:$AX$29,COLUMN(N$1),FALSE)-VLOOKUP($A5,'electrification forecast'!$A$1:$AX$29,COLUMN(M$1),FALSE)),0.5*$J5),$J5)</f>
        <v>8988.8427262619643</v>
      </c>
      <c r="O5" s="225">
        <f>MIN(MAX(N5+$B$34*VLOOKUP('Predicted Intensity'!$A5,'Regression Result'!$B$2:$K$29,8,FALSE)*(VLOOKUP($A5,'Forecasted VA'!$A$2:$AX$29,COLUMN(O$1),FALSE)-VLOOKUP($A5,'Forecasted VA'!$A$2:$AX$29,COLUMN(N$1),FALSE))+$B$33*VLOOKUP('Predicted Intensity'!$A5,'Regression Result'!$B$2:$K$29,9,FALSE)+VLOOKUP('Predicted Intensity'!$A5,'Regression Result'!$B$2:$K$29,7,FALSE)*(VLOOKUP($A5,'electrification forecast'!$A$1:$AX$29,COLUMN(O$1),FALSE)-VLOOKUP($A5,'electrification forecast'!$A$1:$AX$29,COLUMN(N$1),FALSE)),0.5*$J5),$J5)</f>
        <v>8988.8427262619643</v>
      </c>
      <c r="P5" s="225">
        <f>MIN(MAX(O5+$B$34*VLOOKUP('Predicted Intensity'!$A5,'Regression Result'!$B$2:$K$29,8,FALSE)*(VLOOKUP($A5,'Forecasted VA'!$A$2:$AX$29,COLUMN(P$1),FALSE)-VLOOKUP($A5,'Forecasted VA'!$A$2:$AX$29,COLUMN(O$1),FALSE))+$B$33*VLOOKUP('Predicted Intensity'!$A5,'Regression Result'!$B$2:$K$29,9,FALSE)+VLOOKUP('Predicted Intensity'!$A5,'Regression Result'!$B$2:$K$29,7,FALSE)*(VLOOKUP($A5,'electrification forecast'!$A$1:$AX$29,COLUMN(P$1),FALSE)-VLOOKUP($A5,'electrification forecast'!$A$1:$AX$29,COLUMN(O$1),FALSE)),0.5*$J5),$J5)</f>
        <v>8988.8427262619643</v>
      </c>
      <c r="Q5" s="225">
        <f>MIN(MAX(P5+$B$34*VLOOKUP('Predicted Intensity'!$A5,'Regression Result'!$B$2:$K$29,8,FALSE)*(VLOOKUP($A5,'Forecasted VA'!$A$2:$AX$29,COLUMN(Q$1),FALSE)-VLOOKUP($A5,'Forecasted VA'!$A$2:$AX$29,COLUMN(P$1),FALSE))+$B$33*VLOOKUP('Predicted Intensity'!$A5,'Regression Result'!$B$2:$K$29,9,FALSE)+VLOOKUP('Predicted Intensity'!$A5,'Regression Result'!$B$2:$K$29,7,FALSE)*(VLOOKUP($A5,'electrification forecast'!$A$1:$AX$29,COLUMN(Q$1),FALSE)-VLOOKUP($A5,'electrification forecast'!$A$1:$AX$29,COLUMN(P$1),FALSE)),0.5*$J5),$J5)</f>
        <v>8988.8427262619643</v>
      </c>
      <c r="R5" s="225">
        <f>MIN(MAX(Q5+$B$34*VLOOKUP('Predicted Intensity'!$A5,'Regression Result'!$B$2:$K$29,8,FALSE)*(VLOOKUP($A5,'Forecasted VA'!$A$2:$AX$29,COLUMN(R$1),FALSE)-VLOOKUP($A5,'Forecasted VA'!$A$2:$AX$29,COLUMN(Q$1),FALSE))+$B$33*VLOOKUP('Predicted Intensity'!$A5,'Regression Result'!$B$2:$K$29,9,FALSE)+VLOOKUP('Predicted Intensity'!$A5,'Regression Result'!$B$2:$K$29,7,FALSE)*(VLOOKUP($A5,'electrification forecast'!$A$1:$AX$29,COLUMN(R$1),FALSE)-VLOOKUP($A5,'electrification forecast'!$A$1:$AX$29,COLUMN(Q$1),FALSE)),0.5*$J5),$J5)</f>
        <v>8988.8427262619643</v>
      </c>
      <c r="S5" s="225">
        <f>MIN(MAX(R5+$B$34*VLOOKUP('Predicted Intensity'!$A5,'Regression Result'!$B$2:$K$29,8,FALSE)*(VLOOKUP($A5,'Forecasted VA'!$A$2:$AX$29,COLUMN(S$1),FALSE)-VLOOKUP($A5,'Forecasted VA'!$A$2:$AX$29,COLUMN(R$1),FALSE))+$B$33*VLOOKUP('Predicted Intensity'!$A5,'Regression Result'!$B$2:$K$29,9,FALSE)+VLOOKUP('Predicted Intensity'!$A5,'Regression Result'!$B$2:$K$29,7,FALSE)*(VLOOKUP($A5,'electrification forecast'!$A$1:$AX$29,COLUMN(S$1),FALSE)-VLOOKUP($A5,'electrification forecast'!$A$1:$AX$29,COLUMN(R$1),FALSE)),0.5*$J5),$J5)</f>
        <v>8988.8427262619643</v>
      </c>
      <c r="T5" s="225">
        <f>MIN(MAX(S5+$B$34*VLOOKUP('Predicted Intensity'!$A5,'Regression Result'!$B$2:$K$29,8,FALSE)*(VLOOKUP($A5,'Forecasted VA'!$A$2:$AX$29,COLUMN(T$1),FALSE)-VLOOKUP($A5,'Forecasted VA'!$A$2:$AX$29,COLUMN(S$1),FALSE))+$B$33*VLOOKUP('Predicted Intensity'!$A5,'Regression Result'!$B$2:$K$29,9,FALSE)+VLOOKUP('Predicted Intensity'!$A5,'Regression Result'!$B$2:$K$29,7,FALSE)*(VLOOKUP($A5,'electrification forecast'!$A$1:$AX$29,COLUMN(T$1),FALSE)-VLOOKUP($A5,'electrification forecast'!$A$1:$AX$29,COLUMN(S$1),FALSE)),0.5*$J5),$J5)</f>
        <v>8988.8427262619643</v>
      </c>
      <c r="U5" s="225">
        <f>MIN(MAX(T5+$B$34*VLOOKUP('Predicted Intensity'!$A5,'Regression Result'!$B$2:$K$29,8,FALSE)*(VLOOKUP($A5,'Forecasted VA'!$A$2:$AX$29,COLUMN(U$1),FALSE)-VLOOKUP($A5,'Forecasted VA'!$A$2:$AX$29,COLUMN(T$1),FALSE))+$B$33*VLOOKUP('Predicted Intensity'!$A5,'Regression Result'!$B$2:$K$29,9,FALSE)+VLOOKUP('Predicted Intensity'!$A5,'Regression Result'!$B$2:$K$29,7,FALSE)*(VLOOKUP($A5,'electrification forecast'!$A$1:$AX$29,COLUMN(U$1),FALSE)-VLOOKUP($A5,'electrification forecast'!$A$1:$AX$29,COLUMN(T$1),FALSE)),0.5*$J5),$J5)</f>
        <v>8988.8427262619643</v>
      </c>
      <c r="V5" s="225">
        <f>MIN(MAX(U5+$B$34*VLOOKUP('Predicted Intensity'!$A5,'Regression Result'!$B$2:$K$29,8,FALSE)*(VLOOKUP($A5,'Forecasted VA'!$A$2:$AX$29,COLUMN(V$1),FALSE)-VLOOKUP($A5,'Forecasted VA'!$A$2:$AX$29,COLUMN(U$1),FALSE))+$B$33*VLOOKUP('Predicted Intensity'!$A5,'Regression Result'!$B$2:$K$29,9,FALSE)+VLOOKUP('Predicted Intensity'!$A5,'Regression Result'!$B$2:$K$29,7,FALSE)*(VLOOKUP($A5,'electrification forecast'!$A$1:$AX$29,COLUMN(V$1),FALSE)-VLOOKUP($A5,'electrification forecast'!$A$1:$AX$29,COLUMN(U$1),FALSE)),0.5*$J5),$J5)</f>
        <v>8988.8427262619643</v>
      </c>
      <c r="W5" s="225">
        <f>MIN(MAX(V5+$B$34*VLOOKUP('Predicted Intensity'!$A5,'Regression Result'!$B$2:$K$29,8,FALSE)*(VLOOKUP($A5,'Forecasted VA'!$A$2:$AX$29,COLUMN(W$1),FALSE)-VLOOKUP($A5,'Forecasted VA'!$A$2:$AX$29,COLUMN(V$1),FALSE))+$B$33*VLOOKUP('Predicted Intensity'!$A5,'Regression Result'!$B$2:$K$29,9,FALSE)+VLOOKUP('Predicted Intensity'!$A5,'Regression Result'!$B$2:$K$29,7,FALSE)*(VLOOKUP($A5,'electrification forecast'!$A$1:$AX$29,COLUMN(W$1),FALSE)-VLOOKUP($A5,'electrification forecast'!$A$1:$AX$29,COLUMN(V$1),FALSE)),0.5*$J5),$J5)</f>
        <v>8988.8427262619643</v>
      </c>
      <c r="X5" s="225">
        <f>MIN(MAX(W5+$B$34*VLOOKUP('Predicted Intensity'!$A5,'Regression Result'!$B$2:$K$29,8,FALSE)*(VLOOKUP($A5,'Forecasted VA'!$A$2:$AX$29,COLUMN(X$1),FALSE)-VLOOKUP($A5,'Forecasted VA'!$A$2:$AX$29,COLUMN(W$1),FALSE))+$B$33*VLOOKUP('Predicted Intensity'!$A5,'Regression Result'!$B$2:$K$29,9,FALSE)+VLOOKUP('Predicted Intensity'!$A5,'Regression Result'!$B$2:$K$29,7,FALSE)*(VLOOKUP($A5,'electrification forecast'!$A$1:$AX$29,COLUMN(X$1),FALSE)-VLOOKUP($A5,'electrification forecast'!$A$1:$AX$29,COLUMN(W$1),FALSE)),0.5*$J5),$J5)</f>
        <v>8988.8427262619643</v>
      </c>
      <c r="Y5" s="225">
        <f>MIN(MAX(X5+$B$34*VLOOKUP('Predicted Intensity'!$A5,'Regression Result'!$B$2:$K$29,8,FALSE)*(VLOOKUP($A5,'Forecasted VA'!$A$2:$AX$29,COLUMN(Y$1),FALSE)-VLOOKUP($A5,'Forecasted VA'!$A$2:$AX$29,COLUMN(X$1),FALSE))+$B$33*VLOOKUP('Predicted Intensity'!$A5,'Regression Result'!$B$2:$K$29,9,FALSE)+VLOOKUP('Predicted Intensity'!$A5,'Regression Result'!$B$2:$K$29,7,FALSE)*(VLOOKUP($A5,'electrification forecast'!$A$1:$AX$29,COLUMN(Y$1),FALSE)-VLOOKUP($A5,'electrification forecast'!$A$1:$AX$29,COLUMN(X$1),FALSE)),0.5*$J5),$J5)</f>
        <v>8988.8427262619643</v>
      </c>
      <c r="Z5" s="225">
        <f>MIN(MAX(Y5+$B$34*VLOOKUP('Predicted Intensity'!$A5,'Regression Result'!$B$2:$K$29,8,FALSE)*(VLOOKUP($A5,'Forecasted VA'!$A$2:$AX$29,COLUMN(Z$1),FALSE)-VLOOKUP($A5,'Forecasted VA'!$A$2:$AX$29,COLUMN(Y$1),FALSE))+$B$33*VLOOKUP('Predicted Intensity'!$A5,'Regression Result'!$B$2:$K$29,9,FALSE)+VLOOKUP('Predicted Intensity'!$A5,'Regression Result'!$B$2:$K$29,7,FALSE)*(VLOOKUP($A5,'electrification forecast'!$A$1:$AX$29,COLUMN(Z$1),FALSE)-VLOOKUP($A5,'electrification forecast'!$A$1:$AX$29,COLUMN(Y$1),FALSE)),0.5*$J5),$J5)</f>
        <v>8988.8427262619643</v>
      </c>
      <c r="AA5" s="225">
        <f>MIN(MAX(Z5+$B$34*VLOOKUP('Predicted Intensity'!$A5,'Regression Result'!$B$2:$K$29,8,FALSE)*(VLOOKUP($A5,'Forecasted VA'!$A$2:$AX$29,COLUMN(AA$1),FALSE)-VLOOKUP($A5,'Forecasted VA'!$A$2:$AX$29,COLUMN(Z$1),FALSE))+$B$33*VLOOKUP('Predicted Intensity'!$A5,'Regression Result'!$B$2:$K$29,9,FALSE)+VLOOKUP('Predicted Intensity'!$A5,'Regression Result'!$B$2:$K$29,7,FALSE)*(VLOOKUP($A5,'electrification forecast'!$A$1:$AX$29,COLUMN(AA$1),FALSE)-VLOOKUP($A5,'electrification forecast'!$A$1:$AX$29,COLUMN(Z$1),FALSE)),0.5*$J5),$J5)</f>
        <v>8988.8427262619643</v>
      </c>
      <c r="AB5" s="225">
        <f>MIN(MAX(AA5+$B$34*VLOOKUP('Predicted Intensity'!$A5,'Regression Result'!$B$2:$K$29,8,FALSE)*(VLOOKUP($A5,'Forecasted VA'!$A$2:$AX$29,COLUMN(AB$1),FALSE)-VLOOKUP($A5,'Forecasted VA'!$A$2:$AX$29,COLUMN(AA$1),FALSE))+$B$33*VLOOKUP('Predicted Intensity'!$A5,'Regression Result'!$B$2:$K$29,9,FALSE)+VLOOKUP('Predicted Intensity'!$A5,'Regression Result'!$B$2:$K$29,7,FALSE)*(VLOOKUP($A5,'electrification forecast'!$A$1:$AX$29,COLUMN(AB$1),FALSE)-VLOOKUP($A5,'electrification forecast'!$A$1:$AX$29,COLUMN(AA$1),FALSE)),0.5*$J5),$J5)</f>
        <v>8988.8427262619643</v>
      </c>
      <c r="AC5" s="225">
        <f>MIN(MAX(AB5+$B$34*VLOOKUP('Predicted Intensity'!$A5,'Regression Result'!$B$2:$K$29,8,FALSE)*(VLOOKUP($A5,'Forecasted VA'!$A$2:$AX$29,COLUMN(AC$1),FALSE)-VLOOKUP($A5,'Forecasted VA'!$A$2:$AX$29,COLUMN(AB$1),FALSE))+$B$33*VLOOKUP('Predicted Intensity'!$A5,'Regression Result'!$B$2:$K$29,9,FALSE)+VLOOKUP('Predicted Intensity'!$A5,'Regression Result'!$B$2:$K$29,7,FALSE)*(VLOOKUP($A5,'electrification forecast'!$A$1:$AX$29,COLUMN(AC$1),FALSE)-VLOOKUP($A5,'electrification forecast'!$A$1:$AX$29,COLUMN(AB$1),FALSE)),0.5*$J5),$J5)</f>
        <v>8988.8427262619643</v>
      </c>
      <c r="AD5" s="225">
        <f>MIN(MAX(AC5+$B$34*VLOOKUP('Predicted Intensity'!$A5,'Regression Result'!$B$2:$K$29,8,FALSE)*(VLOOKUP($A5,'Forecasted VA'!$A$2:$AX$29,COLUMN(AD$1),FALSE)-VLOOKUP($A5,'Forecasted VA'!$A$2:$AX$29,COLUMN(AC$1),FALSE))+$B$33*VLOOKUP('Predicted Intensity'!$A5,'Regression Result'!$B$2:$K$29,9,FALSE)+VLOOKUP('Predicted Intensity'!$A5,'Regression Result'!$B$2:$K$29,7,FALSE)*(VLOOKUP($A5,'electrification forecast'!$A$1:$AX$29,COLUMN(AD$1),FALSE)-VLOOKUP($A5,'electrification forecast'!$A$1:$AX$29,COLUMN(AC$1),FALSE)),0.5*$J5),$J5)</f>
        <v>8988.8427262619643</v>
      </c>
      <c r="AE5" s="225">
        <f>MIN(MAX(AD5+$B$34*VLOOKUP('Predicted Intensity'!$A5,'Regression Result'!$B$2:$K$29,8,FALSE)*(VLOOKUP($A5,'Forecasted VA'!$A$2:$AX$29,COLUMN(AE$1),FALSE)-VLOOKUP($A5,'Forecasted VA'!$A$2:$AX$29,COLUMN(AD$1),FALSE))+$B$33*VLOOKUP('Predicted Intensity'!$A5,'Regression Result'!$B$2:$K$29,9,FALSE)+VLOOKUP('Predicted Intensity'!$A5,'Regression Result'!$B$2:$K$29,7,FALSE)*(VLOOKUP($A5,'electrification forecast'!$A$1:$AX$29,COLUMN(AE$1),FALSE)-VLOOKUP($A5,'electrification forecast'!$A$1:$AX$29,COLUMN(AD$1),FALSE)),0.5*$J5),$J5)</f>
        <v>8988.8427262619643</v>
      </c>
      <c r="AF5" s="225">
        <f>MIN(MAX(AE5+$B$34*VLOOKUP('Predicted Intensity'!$A5,'Regression Result'!$B$2:$K$29,8,FALSE)*(VLOOKUP($A5,'Forecasted VA'!$A$2:$AX$29,COLUMN(AF$1),FALSE)-VLOOKUP($A5,'Forecasted VA'!$A$2:$AX$29,COLUMN(AE$1),FALSE))+$B$33*VLOOKUP('Predicted Intensity'!$A5,'Regression Result'!$B$2:$K$29,9,FALSE)+VLOOKUP('Predicted Intensity'!$A5,'Regression Result'!$B$2:$K$29,7,FALSE)*(VLOOKUP($A5,'electrification forecast'!$A$1:$AX$29,COLUMN(AF$1),FALSE)-VLOOKUP($A5,'electrification forecast'!$A$1:$AX$29,COLUMN(AE$1),FALSE)),0.5*$J5),$J5)</f>
        <v>8988.8427262619643</v>
      </c>
      <c r="AG5" s="225">
        <f>MIN(MAX(AF5+$B$34*VLOOKUP('Predicted Intensity'!$A5,'Regression Result'!$B$2:$K$29,8,FALSE)*(VLOOKUP($A5,'Forecasted VA'!$A$2:$AX$29,COLUMN(AG$1),FALSE)-VLOOKUP($A5,'Forecasted VA'!$A$2:$AX$29,COLUMN(AF$1),FALSE))+$B$33*VLOOKUP('Predicted Intensity'!$A5,'Regression Result'!$B$2:$K$29,9,FALSE)+VLOOKUP('Predicted Intensity'!$A5,'Regression Result'!$B$2:$K$29,7,FALSE)*(VLOOKUP($A5,'electrification forecast'!$A$1:$AX$29,COLUMN(AG$1),FALSE)-VLOOKUP($A5,'electrification forecast'!$A$1:$AX$29,COLUMN(AF$1),FALSE)),0.5*$J5),$J5)</f>
        <v>8988.8427262619643</v>
      </c>
      <c r="AH5" s="225">
        <f>MIN(MAX(AG5+$B$34*VLOOKUP('Predicted Intensity'!$A5,'Regression Result'!$B$2:$K$29,8,FALSE)*(VLOOKUP($A5,'Forecasted VA'!$A$2:$AX$29,COLUMN(AH$1),FALSE)-VLOOKUP($A5,'Forecasted VA'!$A$2:$AX$29,COLUMN(AG$1),FALSE))+$B$33*VLOOKUP('Predicted Intensity'!$A5,'Regression Result'!$B$2:$K$29,9,FALSE)+VLOOKUP('Predicted Intensity'!$A5,'Regression Result'!$B$2:$K$29,7,FALSE)*(VLOOKUP($A5,'electrification forecast'!$A$1:$AX$29,COLUMN(AH$1),FALSE)-VLOOKUP($A5,'electrification forecast'!$A$1:$AX$29,COLUMN(AG$1),FALSE)),0.5*$J5),$J5)</f>
        <v>8988.8427262619643</v>
      </c>
      <c r="AI5" s="225">
        <f>MIN(MAX(AH5+$B$34*VLOOKUP('Predicted Intensity'!$A5,'Regression Result'!$B$2:$K$29,8,FALSE)*(VLOOKUP($A5,'Forecasted VA'!$A$2:$AX$29,COLUMN(AI$1),FALSE)-VLOOKUP($A5,'Forecasted VA'!$A$2:$AX$29,COLUMN(AH$1),FALSE))+$B$33*VLOOKUP('Predicted Intensity'!$A5,'Regression Result'!$B$2:$K$29,9,FALSE)+VLOOKUP('Predicted Intensity'!$A5,'Regression Result'!$B$2:$K$29,7,FALSE)*(VLOOKUP($A5,'electrification forecast'!$A$1:$AX$29,COLUMN(AI$1),FALSE)-VLOOKUP($A5,'electrification forecast'!$A$1:$AX$29,COLUMN(AH$1),FALSE)),0.5*$J5),$J5)</f>
        <v>8988.8427262619643</v>
      </c>
      <c r="AJ5" s="225">
        <f>MIN(MAX(AI5+$B$34*VLOOKUP('Predicted Intensity'!$A5,'Regression Result'!$B$2:$K$29,8,FALSE)*(VLOOKUP($A5,'Forecasted VA'!$A$2:$AX$29,COLUMN(AJ$1),FALSE)-VLOOKUP($A5,'Forecasted VA'!$A$2:$AX$29,COLUMN(AI$1),FALSE))+$B$33*VLOOKUP('Predicted Intensity'!$A5,'Regression Result'!$B$2:$K$29,9,FALSE)+VLOOKUP('Predicted Intensity'!$A5,'Regression Result'!$B$2:$K$29,7,FALSE)*(VLOOKUP($A5,'electrification forecast'!$A$1:$AX$29,COLUMN(AJ$1),FALSE)-VLOOKUP($A5,'electrification forecast'!$A$1:$AX$29,COLUMN(AI$1),FALSE)),0.5*$J5),$J5)</f>
        <v>8988.8427262619643</v>
      </c>
      <c r="AK5" s="225">
        <f>MIN(MAX(AJ5+$B$34*VLOOKUP('Predicted Intensity'!$A5,'Regression Result'!$B$2:$K$29,8,FALSE)*(VLOOKUP($A5,'Forecasted VA'!$A$2:$AX$29,COLUMN(AK$1),FALSE)-VLOOKUP($A5,'Forecasted VA'!$A$2:$AX$29,COLUMN(AJ$1),FALSE))+$B$33*VLOOKUP('Predicted Intensity'!$A5,'Regression Result'!$B$2:$K$29,9,FALSE)+VLOOKUP('Predicted Intensity'!$A5,'Regression Result'!$B$2:$K$29,7,FALSE)*(VLOOKUP($A5,'electrification forecast'!$A$1:$AX$29,COLUMN(AK$1),FALSE)-VLOOKUP($A5,'electrification forecast'!$A$1:$AX$29,COLUMN(AJ$1),FALSE)),0.5*$J5),$J5)</f>
        <v>8988.8427262619643</v>
      </c>
      <c r="AL5" s="225">
        <f>MIN(MAX(AK5+$B$34*VLOOKUP('Predicted Intensity'!$A5,'Regression Result'!$B$2:$K$29,8,FALSE)*(VLOOKUP($A5,'Forecasted VA'!$A$2:$AX$29,COLUMN(AL$1),FALSE)-VLOOKUP($A5,'Forecasted VA'!$A$2:$AX$29,COLUMN(AK$1),FALSE))+$B$33*VLOOKUP('Predicted Intensity'!$A5,'Regression Result'!$B$2:$K$29,9,FALSE)+VLOOKUP('Predicted Intensity'!$A5,'Regression Result'!$B$2:$K$29,7,FALSE)*(VLOOKUP($A5,'electrification forecast'!$A$1:$AX$29,COLUMN(AL$1),FALSE)-VLOOKUP($A5,'electrification forecast'!$A$1:$AX$29,COLUMN(AK$1),FALSE)),0.5*$J5),$J5)</f>
        <v>8988.8427262619643</v>
      </c>
      <c r="AM5" s="225">
        <f>MIN(MAX(AL5+$B$34*VLOOKUP('Predicted Intensity'!$A5,'Regression Result'!$B$2:$K$29,8,FALSE)*(VLOOKUP($A5,'Forecasted VA'!$A$2:$AX$29,COLUMN(AM$1),FALSE)-VLOOKUP($A5,'Forecasted VA'!$A$2:$AX$29,COLUMN(AL$1),FALSE))+$B$33*VLOOKUP('Predicted Intensity'!$A5,'Regression Result'!$B$2:$K$29,9,FALSE)+VLOOKUP('Predicted Intensity'!$A5,'Regression Result'!$B$2:$K$29,7,FALSE)*(VLOOKUP($A5,'electrification forecast'!$A$1:$AX$29,COLUMN(AM$1),FALSE)-VLOOKUP($A5,'electrification forecast'!$A$1:$AX$29,COLUMN(AL$1),FALSE)),0.5*$J5),$J5)</f>
        <v>8988.8427262619643</v>
      </c>
      <c r="AN5" s="225">
        <f>MIN(MAX(AM5+$B$34*VLOOKUP('Predicted Intensity'!$A5,'Regression Result'!$B$2:$K$29,8,FALSE)*(VLOOKUP($A5,'Forecasted VA'!$A$2:$AX$29,COLUMN(AN$1),FALSE)-VLOOKUP($A5,'Forecasted VA'!$A$2:$AX$29,COLUMN(AM$1),FALSE))+$B$33*VLOOKUP('Predicted Intensity'!$A5,'Regression Result'!$B$2:$K$29,9,FALSE)+VLOOKUP('Predicted Intensity'!$A5,'Regression Result'!$B$2:$K$29,7,FALSE)*(VLOOKUP($A5,'electrification forecast'!$A$1:$AX$29,COLUMN(AN$1),FALSE)-VLOOKUP($A5,'electrification forecast'!$A$1:$AX$29,COLUMN(AM$1),FALSE)),0.5*$J5),$J5)</f>
        <v>8988.8427262619643</v>
      </c>
      <c r="AO5" s="225">
        <f>MIN(MAX(AN5+$B$34*VLOOKUP('Predicted Intensity'!$A5,'Regression Result'!$B$2:$K$29,8,FALSE)*(VLOOKUP($A5,'Forecasted VA'!$A$2:$AX$29,COLUMN(AO$1),FALSE)-VLOOKUP($A5,'Forecasted VA'!$A$2:$AX$29,COLUMN(AN$1),FALSE))+$B$33*VLOOKUP('Predicted Intensity'!$A5,'Regression Result'!$B$2:$K$29,9,FALSE)+VLOOKUP('Predicted Intensity'!$A5,'Regression Result'!$B$2:$K$29,7,FALSE)*(VLOOKUP($A5,'electrification forecast'!$A$1:$AX$29,COLUMN(AO$1),FALSE)-VLOOKUP($A5,'electrification forecast'!$A$1:$AX$29,COLUMN(AN$1),FALSE)),0.5*$J5),$J5)</f>
        <v>8988.8427262619643</v>
      </c>
      <c r="AP5" s="225">
        <f>MIN(MAX(AO5+$B$34*VLOOKUP('Predicted Intensity'!$A5,'Regression Result'!$B$2:$K$29,8,FALSE)*(VLOOKUP($A5,'Forecasted VA'!$A$2:$AX$29,COLUMN(AP$1),FALSE)-VLOOKUP($A5,'Forecasted VA'!$A$2:$AX$29,COLUMN(AO$1),FALSE))+$B$33*VLOOKUP('Predicted Intensity'!$A5,'Regression Result'!$B$2:$K$29,9,FALSE)+VLOOKUP('Predicted Intensity'!$A5,'Regression Result'!$B$2:$K$29,7,FALSE)*(VLOOKUP($A5,'electrification forecast'!$A$1:$AX$29,COLUMN(AP$1),FALSE)-VLOOKUP($A5,'electrification forecast'!$A$1:$AX$29,COLUMN(AO$1),FALSE)),0.5*$J5),$J5)</f>
        <v>8988.8427262619643</v>
      </c>
      <c r="AQ5" s="225">
        <f>MIN(MAX(AP5+$B$34*VLOOKUP('Predicted Intensity'!$A5,'Regression Result'!$B$2:$K$29,8,FALSE)*(VLOOKUP($A5,'Forecasted VA'!$A$2:$AX$29,COLUMN(AQ$1),FALSE)-VLOOKUP($A5,'Forecasted VA'!$A$2:$AX$29,COLUMN(AP$1),FALSE))+$B$33*VLOOKUP('Predicted Intensity'!$A5,'Regression Result'!$B$2:$K$29,9,FALSE)+VLOOKUP('Predicted Intensity'!$A5,'Regression Result'!$B$2:$K$29,7,FALSE)*(VLOOKUP($A5,'electrification forecast'!$A$1:$AX$29,COLUMN(AQ$1),FALSE)-VLOOKUP($A5,'electrification forecast'!$A$1:$AX$29,COLUMN(AP$1),FALSE)),0.5*$J5),$J5)</f>
        <v>8988.8427262619643</v>
      </c>
      <c r="AR5" s="225">
        <f>MIN(MAX(AQ5+$B$34*VLOOKUP('Predicted Intensity'!$A5,'Regression Result'!$B$2:$K$29,8,FALSE)*(VLOOKUP($A5,'Forecasted VA'!$A$2:$AX$29,COLUMN(AR$1),FALSE)-VLOOKUP($A5,'Forecasted VA'!$A$2:$AX$29,COLUMN(AQ$1),FALSE))+$B$33*VLOOKUP('Predicted Intensity'!$A5,'Regression Result'!$B$2:$K$29,9,FALSE)+VLOOKUP('Predicted Intensity'!$A5,'Regression Result'!$B$2:$K$29,7,FALSE)*(VLOOKUP($A5,'electrification forecast'!$A$1:$AX$29,COLUMN(AR$1),FALSE)-VLOOKUP($A5,'electrification forecast'!$A$1:$AX$29,COLUMN(AQ$1),FALSE)),0.5*$J5),$J5)</f>
        <v>8988.8427262619643</v>
      </c>
      <c r="AS5" s="225">
        <f>MIN(MAX(AR5+$B$34*VLOOKUP('Predicted Intensity'!$A5,'Regression Result'!$B$2:$K$29,8,FALSE)*(VLOOKUP($A5,'Forecasted VA'!$A$2:$AX$29,COLUMN(AS$1),FALSE)-VLOOKUP($A5,'Forecasted VA'!$A$2:$AX$29,COLUMN(AR$1),FALSE))+$B$33*VLOOKUP('Predicted Intensity'!$A5,'Regression Result'!$B$2:$K$29,9,FALSE)+VLOOKUP('Predicted Intensity'!$A5,'Regression Result'!$B$2:$K$29,7,FALSE)*(VLOOKUP($A5,'electrification forecast'!$A$1:$AX$29,COLUMN(AS$1),FALSE)-VLOOKUP($A5,'electrification forecast'!$A$1:$AX$29,COLUMN(AR$1),FALSE)),0.5*$J5),$J5)</f>
        <v>8988.8427262619643</v>
      </c>
      <c r="AT5" s="225">
        <f>MIN(MAX(AS5+$B$34*VLOOKUP('Predicted Intensity'!$A5,'Regression Result'!$B$2:$K$29,8,FALSE)*(VLOOKUP($A5,'Forecasted VA'!$A$2:$AX$29,COLUMN(AT$1),FALSE)-VLOOKUP($A5,'Forecasted VA'!$A$2:$AX$29,COLUMN(AS$1),FALSE))+$B$33*VLOOKUP('Predicted Intensity'!$A5,'Regression Result'!$B$2:$K$29,9,FALSE)+VLOOKUP('Predicted Intensity'!$A5,'Regression Result'!$B$2:$K$29,7,FALSE)*(VLOOKUP($A5,'electrification forecast'!$A$1:$AX$29,COLUMN(AT$1),FALSE)-VLOOKUP($A5,'electrification forecast'!$A$1:$AX$29,COLUMN(AS$1),FALSE)),0.5*$J5),$J5)</f>
        <v>8988.8427262619643</v>
      </c>
      <c r="AU5" s="225">
        <f>MIN(MAX(AT5+$B$34*VLOOKUP('Predicted Intensity'!$A5,'Regression Result'!$B$2:$K$29,8,FALSE)*(VLOOKUP($A5,'Forecasted VA'!$A$2:$AX$29,COLUMN(AU$1),FALSE)-VLOOKUP($A5,'Forecasted VA'!$A$2:$AX$29,COLUMN(AT$1),FALSE))+$B$33*VLOOKUP('Predicted Intensity'!$A5,'Regression Result'!$B$2:$K$29,9,FALSE)+VLOOKUP('Predicted Intensity'!$A5,'Regression Result'!$B$2:$K$29,7,FALSE)*(VLOOKUP($A5,'electrification forecast'!$A$1:$AX$29,COLUMN(AU$1),FALSE)-VLOOKUP($A5,'electrification forecast'!$A$1:$AX$29,COLUMN(AT$1),FALSE)),0.5*$J5),$J5)</f>
        <v>8988.8427262619643</v>
      </c>
      <c r="AV5" s="225">
        <f>MIN(MAX(AU5+$B$34*VLOOKUP('Predicted Intensity'!$A5,'Regression Result'!$B$2:$K$29,8,FALSE)*(VLOOKUP($A5,'Forecasted VA'!$A$2:$AX$29,COLUMN(AV$1),FALSE)-VLOOKUP($A5,'Forecasted VA'!$A$2:$AX$29,COLUMN(AU$1),FALSE))+$B$33*VLOOKUP('Predicted Intensity'!$A5,'Regression Result'!$B$2:$K$29,9,FALSE)+VLOOKUP('Predicted Intensity'!$A5,'Regression Result'!$B$2:$K$29,7,FALSE)*(VLOOKUP($A5,'electrification forecast'!$A$1:$AX$29,COLUMN(AV$1),FALSE)-VLOOKUP($A5,'electrification forecast'!$A$1:$AX$29,COLUMN(AU$1),FALSE)),0.5*$J5),$J5)</f>
        <v>8988.8427262619643</v>
      </c>
      <c r="AW5" s="225">
        <f>MIN(MAX(AV5+$B$34*VLOOKUP('Predicted Intensity'!$A5,'Regression Result'!$B$2:$K$29,8,FALSE)*(VLOOKUP($A5,'Forecasted VA'!$A$2:$AX$29,COLUMN(AW$1),FALSE)-VLOOKUP($A5,'Forecasted VA'!$A$2:$AX$29,COLUMN(AV$1),FALSE))+$B$33*VLOOKUP('Predicted Intensity'!$A5,'Regression Result'!$B$2:$K$29,9,FALSE)+VLOOKUP('Predicted Intensity'!$A5,'Regression Result'!$B$2:$K$29,7,FALSE)*(VLOOKUP($A5,'electrification forecast'!$A$1:$AX$29,COLUMN(AW$1),FALSE)-VLOOKUP($A5,'electrification forecast'!$A$1:$AX$29,COLUMN(AV$1),FALSE)),0.5*$J5),$J5)</f>
        <v>8988.8427262619643</v>
      </c>
      <c r="AX5" s="225">
        <f>MIN(MAX(AW5+$B$34*VLOOKUP('Predicted Intensity'!$A5,'Regression Result'!$B$2:$K$29,8,FALSE)*(VLOOKUP($A5,'Forecasted VA'!$A$2:$AX$29,COLUMN(AX$1),FALSE)-VLOOKUP($A5,'Forecasted VA'!$A$2:$AX$29,COLUMN(AW$1),FALSE))+$B$33*VLOOKUP('Predicted Intensity'!$A5,'Regression Result'!$B$2:$K$29,9,FALSE)+VLOOKUP('Predicted Intensity'!$A5,'Regression Result'!$B$2:$K$29,7,FALSE)*(VLOOKUP($A5,'electrification forecast'!$A$1:$AX$29,COLUMN(AX$1),FALSE)-VLOOKUP($A5,'electrification forecast'!$A$1:$AX$29,COLUMN(AW$1),FALSE)),0.5*$J5),$J5)</f>
        <v>8988.8427262619643</v>
      </c>
      <c r="AY5" s="225"/>
    </row>
    <row r="6" spans="1:51" x14ac:dyDescent="0.2">
      <c r="A6" s="216" t="s">
        <v>377</v>
      </c>
      <c r="B6" s="225">
        <f>SUMIFS('Historic Energy Consumption'!$O:$O,'Historic Energy Consumption'!$B:$B,$A6,'Historic Energy Consumption'!$A:$A,'Predicted Intensity'!B$1)/VLOOKUP($A6,'Forecasted VA'!$A$1:$J$29,COLUMN(B$1),FALSE)</f>
        <v>5882.2008661492109</v>
      </c>
      <c r="C6" s="225">
        <f>SUMIFS('Historic Energy Consumption'!$O:$O,'Historic Energy Consumption'!$B:$B,$A6,'Historic Energy Consumption'!$A:$A,'Predicted Intensity'!C$1)/VLOOKUP($A6,'Forecasted VA'!$A$1:$J$29,COLUMN(C$1),FALSE)</f>
        <v>5859.0647971727167</v>
      </c>
      <c r="D6" s="225">
        <f>SUMIFS('Historic Energy Consumption'!$O:$O,'Historic Energy Consumption'!$B:$B,$A6,'Historic Energy Consumption'!$A:$A,'Predicted Intensity'!D$1)/VLOOKUP($A6,'Forecasted VA'!$A$1:$J$29,COLUMN(D$1),FALSE)</f>
        <v>5074.3692054046878</v>
      </c>
      <c r="E6" s="225">
        <f>SUMIFS('Historic Energy Consumption'!$O:$O,'Historic Energy Consumption'!$B:$B,$A6,'Historic Energy Consumption'!$A:$A,'Predicted Intensity'!E$1)/VLOOKUP($A6,'Forecasted VA'!$A$1:$J$29,COLUMN(E$1),FALSE)</f>
        <v>4748.0303217850014</v>
      </c>
      <c r="F6" s="225">
        <f>SUMIFS('Historic Energy Consumption'!$O:$O,'Historic Energy Consumption'!$B:$B,$A6,'Historic Energy Consumption'!$A:$A,'Predicted Intensity'!F$1)/VLOOKUP($A6,'Forecasted VA'!$A$1:$J$29,COLUMN(F$1),FALSE)</f>
        <v>4493.5173816156012</v>
      </c>
      <c r="G6" s="225">
        <f>SUMIFS('Historic Energy Consumption'!$O:$O,'Historic Energy Consumption'!$B:$B,$A6,'Historic Energy Consumption'!$A:$A,'Predicted Intensity'!G$1)/VLOOKUP($A6,'Forecasted VA'!$A$1:$J$29,COLUMN(G$1),FALSE)</f>
        <v>4046.5089229377591</v>
      </c>
      <c r="H6" s="225">
        <f>SUMIFS('Historic Energy Consumption'!$O:$O,'Historic Energy Consumption'!$B:$B,$A6,'Historic Energy Consumption'!$A:$A,'Predicted Intensity'!H$1)/VLOOKUP($A6,'Forecasted VA'!$A$1:$J$29,COLUMN(H$1),FALSE)</f>
        <v>3965.2198666451145</v>
      </c>
      <c r="I6" s="225">
        <f>SUMIFS('Historic Energy Consumption'!$O:$O,'Historic Energy Consumption'!$B:$B,$A6,'Historic Energy Consumption'!$A:$A,'Predicted Intensity'!I$1)/VLOOKUP($A6,'Forecasted VA'!$A$1:$J$29,COLUMN(I$1),FALSE)</f>
        <v>3802.6122747053651</v>
      </c>
      <c r="J6" s="225">
        <f>SUMIFS('Historic Energy Consumption'!$O:$O,'Historic Energy Consumption'!$B:$B,$A6,'Historic Energy Consumption'!$A:$A,'Predicted Intensity'!J$1)/VLOOKUP($A6,'Forecasted VA'!$A$1:$J$29,COLUMN(J$1),FALSE)</f>
        <v>3618.1865860492453</v>
      </c>
      <c r="K6" s="225">
        <f>MIN(MAX(J6+$B$34*VLOOKUP('Predicted Intensity'!$A6,'Regression Result'!$B$2:$K$29,8,FALSE)*(VLOOKUP($A6,'Forecasted VA'!$A$2:$AX$29,COLUMN(K$1),FALSE)-VLOOKUP($A6,'Forecasted VA'!$A$2:$AX$29,COLUMN(J$1),FALSE))+$B$33*VLOOKUP('Predicted Intensity'!$A6,'Regression Result'!$B$2:$K$29,9,FALSE)+VLOOKUP('Predicted Intensity'!$A6,'Regression Result'!$B$2:$K$29,7,FALSE)*(VLOOKUP($A6,'electrification forecast'!$A$1:$AX$29,COLUMN(K$1),FALSE)-VLOOKUP($A6,'electrification forecast'!$A$1:$AX$29,COLUMN(J$1),FALSE)),0.5*$J6),$J6)</f>
        <v>3273.8188472449847</v>
      </c>
      <c r="L6" s="225">
        <f>MIN(MAX(K6+$B$34*VLOOKUP('Predicted Intensity'!$A6,'Regression Result'!$B$2:$K$29,8,FALSE)*(VLOOKUP($A6,'Forecasted VA'!$A$2:$AX$29,COLUMN(L$1),FALSE)-VLOOKUP($A6,'Forecasted VA'!$A$2:$AX$29,COLUMN(K$1),FALSE))+$B$33*VLOOKUP('Predicted Intensity'!$A6,'Regression Result'!$B$2:$K$29,9,FALSE)+VLOOKUP('Predicted Intensity'!$A6,'Regression Result'!$B$2:$K$29,7,FALSE)*(VLOOKUP($A6,'electrification forecast'!$A$1:$AX$29,COLUMN(L$1),FALSE)-VLOOKUP($A6,'electrification forecast'!$A$1:$AX$29,COLUMN(K$1),FALSE)),0.5*$J6),$J6)</f>
        <v>3369.349977900677</v>
      </c>
      <c r="M6" s="225">
        <f>MIN(MAX(L6+$B$34*VLOOKUP('Predicted Intensity'!$A6,'Regression Result'!$B$2:$K$29,8,FALSE)*(VLOOKUP($A6,'Forecasted VA'!$A$2:$AX$29,COLUMN(M$1),FALSE)-VLOOKUP($A6,'Forecasted VA'!$A$2:$AX$29,COLUMN(L$1),FALSE))+$B$33*VLOOKUP('Predicted Intensity'!$A6,'Regression Result'!$B$2:$K$29,9,FALSE)+VLOOKUP('Predicted Intensity'!$A6,'Regression Result'!$B$2:$K$29,7,FALSE)*(VLOOKUP($A6,'electrification forecast'!$A$1:$AX$29,COLUMN(M$1),FALSE)-VLOOKUP($A6,'electrification forecast'!$A$1:$AX$29,COLUMN(L$1),FALSE)),0.5*$J6),$J6)</f>
        <v>3474.4982197821441</v>
      </c>
      <c r="N6" s="225">
        <f>MIN(MAX(M6+$B$34*VLOOKUP('Predicted Intensity'!$A6,'Regression Result'!$B$2:$K$29,8,FALSE)*(VLOOKUP($A6,'Forecasted VA'!$A$2:$AX$29,COLUMN(N$1),FALSE)-VLOOKUP($A6,'Forecasted VA'!$A$2:$AX$29,COLUMN(M$1),FALSE))+$B$33*VLOOKUP('Predicted Intensity'!$A6,'Regression Result'!$B$2:$K$29,9,FALSE)+VLOOKUP('Predicted Intensity'!$A6,'Regression Result'!$B$2:$K$29,7,FALSE)*(VLOOKUP($A6,'electrification forecast'!$A$1:$AX$29,COLUMN(N$1),FALSE)-VLOOKUP($A6,'electrification forecast'!$A$1:$AX$29,COLUMN(M$1),FALSE)),0.5*$J6),$J6)</f>
        <v>3590.0424373434248</v>
      </c>
      <c r="O6" s="225">
        <f>MIN(MAX(N6+$B$34*VLOOKUP('Predicted Intensity'!$A6,'Regression Result'!$B$2:$K$29,8,FALSE)*(VLOOKUP($A6,'Forecasted VA'!$A$2:$AX$29,COLUMN(O$1),FALSE)-VLOOKUP($A6,'Forecasted VA'!$A$2:$AX$29,COLUMN(N$1),FALSE))+$B$33*VLOOKUP('Predicted Intensity'!$A6,'Regression Result'!$B$2:$K$29,9,FALSE)+VLOOKUP('Predicted Intensity'!$A6,'Regression Result'!$B$2:$K$29,7,FALSE)*(VLOOKUP($A6,'electrification forecast'!$A$1:$AX$29,COLUMN(O$1),FALSE)-VLOOKUP($A6,'electrification forecast'!$A$1:$AX$29,COLUMN(N$1),FALSE)),0.5*$J6),$J6)</f>
        <v>3618.1865860492453</v>
      </c>
      <c r="P6" s="225">
        <f>MIN(MAX(O6+$B$34*VLOOKUP('Predicted Intensity'!$A6,'Regression Result'!$B$2:$K$29,8,FALSE)*(VLOOKUP($A6,'Forecasted VA'!$A$2:$AX$29,COLUMN(P$1),FALSE)-VLOOKUP($A6,'Forecasted VA'!$A$2:$AX$29,COLUMN(O$1),FALSE))+$B$33*VLOOKUP('Predicted Intensity'!$A6,'Regression Result'!$B$2:$K$29,9,FALSE)+VLOOKUP('Predicted Intensity'!$A6,'Regression Result'!$B$2:$K$29,7,FALSE)*(VLOOKUP($A6,'electrification forecast'!$A$1:$AX$29,COLUMN(P$1),FALSE)-VLOOKUP($A6,'electrification forecast'!$A$1:$AX$29,COLUMN(O$1),FALSE)),0.5*$J6),$J6)</f>
        <v>3618.1865860492453</v>
      </c>
      <c r="Q6" s="225">
        <f>MIN(MAX(P6+$B$34*VLOOKUP('Predicted Intensity'!$A6,'Regression Result'!$B$2:$K$29,8,FALSE)*(VLOOKUP($A6,'Forecasted VA'!$A$2:$AX$29,COLUMN(Q$1),FALSE)-VLOOKUP($A6,'Forecasted VA'!$A$2:$AX$29,COLUMN(P$1),FALSE))+$B$33*VLOOKUP('Predicted Intensity'!$A6,'Regression Result'!$B$2:$K$29,9,FALSE)+VLOOKUP('Predicted Intensity'!$A6,'Regression Result'!$B$2:$K$29,7,FALSE)*(VLOOKUP($A6,'electrification forecast'!$A$1:$AX$29,COLUMN(Q$1),FALSE)-VLOOKUP($A6,'electrification forecast'!$A$1:$AX$29,COLUMN(P$1),FALSE)),0.5*$J6),$J6)</f>
        <v>3618.1865860492453</v>
      </c>
      <c r="R6" s="225">
        <f>MIN(MAX(Q6+$B$34*VLOOKUP('Predicted Intensity'!$A6,'Regression Result'!$B$2:$K$29,8,FALSE)*(VLOOKUP($A6,'Forecasted VA'!$A$2:$AX$29,COLUMN(R$1),FALSE)-VLOOKUP($A6,'Forecasted VA'!$A$2:$AX$29,COLUMN(Q$1),FALSE))+$B$33*VLOOKUP('Predicted Intensity'!$A6,'Regression Result'!$B$2:$K$29,9,FALSE)+VLOOKUP('Predicted Intensity'!$A6,'Regression Result'!$B$2:$K$29,7,FALSE)*(VLOOKUP($A6,'electrification forecast'!$A$1:$AX$29,COLUMN(R$1),FALSE)-VLOOKUP($A6,'electrification forecast'!$A$1:$AX$29,COLUMN(Q$1),FALSE)),0.5*$J6),$J6)</f>
        <v>3618.1865860492453</v>
      </c>
      <c r="S6" s="225">
        <f>MIN(MAX(R6+$B$34*VLOOKUP('Predicted Intensity'!$A6,'Regression Result'!$B$2:$K$29,8,FALSE)*(VLOOKUP($A6,'Forecasted VA'!$A$2:$AX$29,COLUMN(S$1),FALSE)-VLOOKUP($A6,'Forecasted VA'!$A$2:$AX$29,COLUMN(R$1),FALSE))+$B$33*VLOOKUP('Predicted Intensity'!$A6,'Regression Result'!$B$2:$K$29,9,FALSE)+VLOOKUP('Predicted Intensity'!$A6,'Regression Result'!$B$2:$K$29,7,FALSE)*(VLOOKUP($A6,'electrification forecast'!$A$1:$AX$29,COLUMN(S$1),FALSE)-VLOOKUP($A6,'electrification forecast'!$A$1:$AX$29,COLUMN(R$1),FALSE)),0.5*$J6),$J6)</f>
        <v>3618.1865860492453</v>
      </c>
      <c r="T6" s="225">
        <f>MIN(MAX(S6+$B$34*VLOOKUP('Predicted Intensity'!$A6,'Regression Result'!$B$2:$K$29,8,FALSE)*(VLOOKUP($A6,'Forecasted VA'!$A$2:$AX$29,COLUMN(T$1),FALSE)-VLOOKUP($A6,'Forecasted VA'!$A$2:$AX$29,COLUMN(S$1),FALSE))+$B$33*VLOOKUP('Predicted Intensity'!$A6,'Regression Result'!$B$2:$K$29,9,FALSE)+VLOOKUP('Predicted Intensity'!$A6,'Regression Result'!$B$2:$K$29,7,FALSE)*(VLOOKUP($A6,'electrification forecast'!$A$1:$AX$29,COLUMN(T$1),FALSE)-VLOOKUP($A6,'electrification forecast'!$A$1:$AX$29,COLUMN(S$1),FALSE)),0.5*$J6),$J6)</f>
        <v>3618.1865860492453</v>
      </c>
      <c r="U6" s="225">
        <f>MIN(MAX(T6+$B$34*VLOOKUP('Predicted Intensity'!$A6,'Regression Result'!$B$2:$K$29,8,FALSE)*(VLOOKUP($A6,'Forecasted VA'!$A$2:$AX$29,COLUMN(U$1),FALSE)-VLOOKUP($A6,'Forecasted VA'!$A$2:$AX$29,COLUMN(T$1),FALSE))+$B$33*VLOOKUP('Predicted Intensity'!$A6,'Regression Result'!$B$2:$K$29,9,FALSE)+VLOOKUP('Predicted Intensity'!$A6,'Regression Result'!$B$2:$K$29,7,FALSE)*(VLOOKUP($A6,'electrification forecast'!$A$1:$AX$29,COLUMN(U$1),FALSE)-VLOOKUP($A6,'electrification forecast'!$A$1:$AX$29,COLUMN(T$1),FALSE)),0.5*$J6),$J6)</f>
        <v>3618.1865860492453</v>
      </c>
      <c r="V6" s="225">
        <f>MIN(MAX(U6+$B$34*VLOOKUP('Predicted Intensity'!$A6,'Regression Result'!$B$2:$K$29,8,FALSE)*(VLOOKUP($A6,'Forecasted VA'!$A$2:$AX$29,COLUMN(V$1),FALSE)-VLOOKUP($A6,'Forecasted VA'!$A$2:$AX$29,COLUMN(U$1),FALSE))+$B$33*VLOOKUP('Predicted Intensity'!$A6,'Regression Result'!$B$2:$K$29,9,FALSE)+VLOOKUP('Predicted Intensity'!$A6,'Regression Result'!$B$2:$K$29,7,FALSE)*(VLOOKUP($A6,'electrification forecast'!$A$1:$AX$29,COLUMN(V$1),FALSE)-VLOOKUP($A6,'electrification forecast'!$A$1:$AX$29,COLUMN(U$1),FALSE)),0.5*$J6),$J6)</f>
        <v>3618.1865860492453</v>
      </c>
      <c r="W6" s="225">
        <f>MIN(MAX(V6+$B$34*VLOOKUP('Predicted Intensity'!$A6,'Regression Result'!$B$2:$K$29,8,FALSE)*(VLOOKUP($A6,'Forecasted VA'!$A$2:$AX$29,COLUMN(W$1),FALSE)-VLOOKUP($A6,'Forecasted VA'!$A$2:$AX$29,COLUMN(V$1),FALSE))+$B$33*VLOOKUP('Predicted Intensity'!$A6,'Regression Result'!$B$2:$K$29,9,FALSE)+VLOOKUP('Predicted Intensity'!$A6,'Regression Result'!$B$2:$K$29,7,FALSE)*(VLOOKUP($A6,'electrification forecast'!$A$1:$AX$29,COLUMN(W$1),FALSE)-VLOOKUP($A6,'electrification forecast'!$A$1:$AX$29,COLUMN(V$1),FALSE)),0.5*$J6),$J6)</f>
        <v>3618.1865860492453</v>
      </c>
      <c r="X6" s="225">
        <f>MIN(MAX(W6+$B$34*VLOOKUP('Predicted Intensity'!$A6,'Regression Result'!$B$2:$K$29,8,FALSE)*(VLOOKUP($A6,'Forecasted VA'!$A$2:$AX$29,COLUMN(X$1),FALSE)-VLOOKUP($A6,'Forecasted VA'!$A$2:$AX$29,COLUMN(W$1),FALSE))+$B$33*VLOOKUP('Predicted Intensity'!$A6,'Regression Result'!$B$2:$K$29,9,FALSE)+VLOOKUP('Predicted Intensity'!$A6,'Regression Result'!$B$2:$K$29,7,FALSE)*(VLOOKUP($A6,'electrification forecast'!$A$1:$AX$29,COLUMN(X$1),FALSE)-VLOOKUP($A6,'electrification forecast'!$A$1:$AX$29,COLUMN(W$1),FALSE)),0.5*$J6),$J6)</f>
        <v>3618.1865860492453</v>
      </c>
      <c r="Y6" s="225">
        <f>MIN(MAX(X6+$B$34*VLOOKUP('Predicted Intensity'!$A6,'Regression Result'!$B$2:$K$29,8,FALSE)*(VLOOKUP($A6,'Forecasted VA'!$A$2:$AX$29,COLUMN(Y$1),FALSE)-VLOOKUP($A6,'Forecasted VA'!$A$2:$AX$29,COLUMN(X$1),FALSE))+$B$33*VLOOKUP('Predicted Intensity'!$A6,'Regression Result'!$B$2:$K$29,9,FALSE)+VLOOKUP('Predicted Intensity'!$A6,'Regression Result'!$B$2:$K$29,7,FALSE)*(VLOOKUP($A6,'electrification forecast'!$A$1:$AX$29,COLUMN(Y$1),FALSE)-VLOOKUP($A6,'electrification forecast'!$A$1:$AX$29,COLUMN(X$1),FALSE)),0.5*$J6),$J6)</f>
        <v>3618.1865860492453</v>
      </c>
      <c r="Z6" s="225">
        <f>MIN(MAX(Y6+$B$34*VLOOKUP('Predicted Intensity'!$A6,'Regression Result'!$B$2:$K$29,8,FALSE)*(VLOOKUP($A6,'Forecasted VA'!$A$2:$AX$29,COLUMN(Z$1),FALSE)-VLOOKUP($A6,'Forecasted VA'!$A$2:$AX$29,COLUMN(Y$1),FALSE))+$B$33*VLOOKUP('Predicted Intensity'!$A6,'Regression Result'!$B$2:$K$29,9,FALSE)+VLOOKUP('Predicted Intensity'!$A6,'Regression Result'!$B$2:$K$29,7,FALSE)*(VLOOKUP($A6,'electrification forecast'!$A$1:$AX$29,COLUMN(Z$1),FALSE)-VLOOKUP($A6,'electrification forecast'!$A$1:$AX$29,COLUMN(Y$1),FALSE)),0.5*$J6),$J6)</f>
        <v>3618.1865860492453</v>
      </c>
      <c r="AA6" s="225">
        <f>MIN(MAX(Z6+$B$34*VLOOKUP('Predicted Intensity'!$A6,'Regression Result'!$B$2:$K$29,8,FALSE)*(VLOOKUP($A6,'Forecasted VA'!$A$2:$AX$29,COLUMN(AA$1),FALSE)-VLOOKUP($A6,'Forecasted VA'!$A$2:$AX$29,COLUMN(Z$1),FALSE))+$B$33*VLOOKUP('Predicted Intensity'!$A6,'Regression Result'!$B$2:$K$29,9,FALSE)+VLOOKUP('Predicted Intensity'!$A6,'Regression Result'!$B$2:$K$29,7,FALSE)*(VLOOKUP($A6,'electrification forecast'!$A$1:$AX$29,COLUMN(AA$1),FALSE)-VLOOKUP($A6,'electrification forecast'!$A$1:$AX$29,COLUMN(Z$1),FALSE)),0.5*$J6),$J6)</f>
        <v>3618.1865860492453</v>
      </c>
      <c r="AB6" s="225">
        <f>MIN(MAX(AA6+$B$34*VLOOKUP('Predicted Intensity'!$A6,'Regression Result'!$B$2:$K$29,8,FALSE)*(VLOOKUP($A6,'Forecasted VA'!$A$2:$AX$29,COLUMN(AB$1),FALSE)-VLOOKUP($A6,'Forecasted VA'!$A$2:$AX$29,COLUMN(AA$1),FALSE))+$B$33*VLOOKUP('Predicted Intensity'!$A6,'Regression Result'!$B$2:$K$29,9,FALSE)+VLOOKUP('Predicted Intensity'!$A6,'Regression Result'!$B$2:$K$29,7,FALSE)*(VLOOKUP($A6,'electrification forecast'!$A$1:$AX$29,COLUMN(AB$1),FALSE)-VLOOKUP($A6,'electrification forecast'!$A$1:$AX$29,COLUMN(AA$1),FALSE)),0.5*$J6),$J6)</f>
        <v>3618.1865860492453</v>
      </c>
      <c r="AC6" s="225">
        <f>MIN(MAX(AB6+$B$34*VLOOKUP('Predicted Intensity'!$A6,'Regression Result'!$B$2:$K$29,8,FALSE)*(VLOOKUP($A6,'Forecasted VA'!$A$2:$AX$29,COLUMN(AC$1),FALSE)-VLOOKUP($A6,'Forecasted VA'!$A$2:$AX$29,COLUMN(AB$1),FALSE))+$B$33*VLOOKUP('Predicted Intensity'!$A6,'Regression Result'!$B$2:$K$29,9,FALSE)+VLOOKUP('Predicted Intensity'!$A6,'Regression Result'!$B$2:$K$29,7,FALSE)*(VLOOKUP($A6,'electrification forecast'!$A$1:$AX$29,COLUMN(AC$1),FALSE)-VLOOKUP($A6,'electrification forecast'!$A$1:$AX$29,COLUMN(AB$1),FALSE)),0.5*$J6),$J6)</f>
        <v>3618.1865860492453</v>
      </c>
      <c r="AD6" s="225">
        <f>MIN(MAX(AC6+$B$34*VLOOKUP('Predicted Intensity'!$A6,'Regression Result'!$B$2:$K$29,8,FALSE)*(VLOOKUP($A6,'Forecasted VA'!$A$2:$AX$29,COLUMN(AD$1),FALSE)-VLOOKUP($A6,'Forecasted VA'!$A$2:$AX$29,COLUMN(AC$1),FALSE))+$B$33*VLOOKUP('Predicted Intensity'!$A6,'Regression Result'!$B$2:$K$29,9,FALSE)+VLOOKUP('Predicted Intensity'!$A6,'Regression Result'!$B$2:$K$29,7,FALSE)*(VLOOKUP($A6,'electrification forecast'!$A$1:$AX$29,COLUMN(AD$1),FALSE)-VLOOKUP($A6,'electrification forecast'!$A$1:$AX$29,COLUMN(AC$1),FALSE)),0.5*$J6),$J6)</f>
        <v>3618.1865860492453</v>
      </c>
      <c r="AE6" s="225">
        <f>MIN(MAX(AD6+$B$34*VLOOKUP('Predicted Intensity'!$A6,'Regression Result'!$B$2:$K$29,8,FALSE)*(VLOOKUP($A6,'Forecasted VA'!$A$2:$AX$29,COLUMN(AE$1),FALSE)-VLOOKUP($A6,'Forecasted VA'!$A$2:$AX$29,COLUMN(AD$1),FALSE))+$B$33*VLOOKUP('Predicted Intensity'!$A6,'Regression Result'!$B$2:$K$29,9,FALSE)+VLOOKUP('Predicted Intensity'!$A6,'Regression Result'!$B$2:$K$29,7,FALSE)*(VLOOKUP($A6,'electrification forecast'!$A$1:$AX$29,COLUMN(AE$1),FALSE)-VLOOKUP($A6,'electrification forecast'!$A$1:$AX$29,COLUMN(AD$1),FALSE)),0.5*$J6),$J6)</f>
        <v>3618.1865860492453</v>
      </c>
      <c r="AF6" s="225">
        <f>MIN(MAX(AE6+$B$34*VLOOKUP('Predicted Intensity'!$A6,'Regression Result'!$B$2:$K$29,8,FALSE)*(VLOOKUP($A6,'Forecasted VA'!$A$2:$AX$29,COLUMN(AF$1),FALSE)-VLOOKUP($A6,'Forecasted VA'!$A$2:$AX$29,COLUMN(AE$1),FALSE))+$B$33*VLOOKUP('Predicted Intensity'!$A6,'Regression Result'!$B$2:$K$29,9,FALSE)+VLOOKUP('Predicted Intensity'!$A6,'Regression Result'!$B$2:$K$29,7,FALSE)*(VLOOKUP($A6,'electrification forecast'!$A$1:$AX$29,COLUMN(AF$1),FALSE)-VLOOKUP($A6,'electrification forecast'!$A$1:$AX$29,COLUMN(AE$1),FALSE)),0.5*$J6),$J6)</f>
        <v>3618.1865860492453</v>
      </c>
      <c r="AG6" s="225">
        <f>MIN(MAX(AF6+$B$34*VLOOKUP('Predicted Intensity'!$A6,'Regression Result'!$B$2:$K$29,8,FALSE)*(VLOOKUP($A6,'Forecasted VA'!$A$2:$AX$29,COLUMN(AG$1),FALSE)-VLOOKUP($A6,'Forecasted VA'!$A$2:$AX$29,COLUMN(AF$1),FALSE))+$B$33*VLOOKUP('Predicted Intensity'!$A6,'Regression Result'!$B$2:$K$29,9,FALSE)+VLOOKUP('Predicted Intensity'!$A6,'Regression Result'!$B$2:$K$29,7,FALSE)*(VLOOKUP($A6,'electrification forecast'!$A$1:$AX$29,COLUMN(AG$1),FALSE)-VLOOKUP($A6,'electrification forecast'!$A$1:$AX$29,COLUMN(AF$1),FALSE)),0.5*$J6),$J6)</f>
        <v>3618.1865860492453</v>
      </c>
      <c r="AH6" s="225">
        <f>MIN(MAX(AG6+$B$34*VLOOKUP('Predicted Intensity'!$A6,'Regression Result'!$B$2:$K$29,8,FALSE)*(VLOOKUP($A6,'Forecasted VA'!$A$2:$AX$29,COLUMN(AH$1),FALSE)-VLOOKUP($A6,'Forecasted VA'!$A$2:$AX$29,COLUMN(AG$1),FALSE))+$B$33*VLOOKUP('Predicted Intensity'!$A6,'Regression Result'!$B$2:$K$29,9,FALSE)+VLOOKUP('Predicted Intensity'!$A6,'Regression Result'!$B$2:$K$29,7,FALSE)*(VLOOKUP($A6,'electrification forecast'!$A$1:$AX$29,COLUMN(AH$1),FALSE)-VLOOKUP($A6,'electrification forecast'!$A$1:$AX$29,COLUMN(AG$1),FALSE)),0.5*$J6),$J6)</f>
        <v>3618.1865860492453</v>
      </c>
      <c r="AI6" s="225">
        <f>MIN(MAX(AH6+$B$34*VLOOKUP('Predicted Intensity'!$A6,'Regression Result'!$B$2:$K$29,8,FALSE)*(VLOOKUP($A6,'Forecasted VA'!$A$2:$AX$29,COLUMN(AI$1),FALSE)-VLOOKUP($A6,'Forecasted VA'!$A$2:$AX$29,COLUMN(AH$1),FALSE))+$B$33*VLOOKUP('Predicted Intensity'!$A6,'Regression Result'!$B$2:$K$29,9,FALSE)+VLOOKUP('Predicted Intensity'!$A6,'Regression Result'!$B$2:$K$29,7,FALSE)*(VLOOKUP($A6,'electrification forecast'!$A$1:$AX$29,COLUMN(AI$1),FALSE)-VLOOKUP($A6,'electrification forecast'!$A$1:$AX$29,COLUMN(AH$1),FALSE)),0.5*$J6),$J6)</f>
        <v>3618.1865860492453</v>
      </c>
      <c r="AJ6" s="225">
        <f>MIN(MAX(AI6+$B$34*VLOOKUP('Predicted Intensity'!$A6,'Regression Result'!$B$2:$K$29,8,FALSE)*(VLOOKUP($A6,'Forecasted VA'!$A$2:$AX$29,COLUMN(AJ$1),FALSE)-VLOOKUP($A6,'Forecasted VA'!$A$2:$AX$29,COLUMN(AI$1),FALSE))+$B$33*VLOOKUP('Predicted Intensity'!$A6,'Regression Result'!$B$2:$K$29,9,FALSE)+VLOOKUP('Predicted Intensity'!$A6,'Regression Result'!$B$2:$K$29,7,FALSE)*(VLOOKUP($A6,'electrification forecast'!$A$1:$AX$29,COLUMN(AJ$1),FALSE)-VLOOKUP($A6,'electrification forecast'!$A$1:$AX$29,COLUMN(AI$1),FALSE)),0.5*$J6),$J6)</f>
        <v>3618.1865860492453</v>
      </c>
      <c r="AK6" s="225">
        <f>MIN(MAX(AJ6+$B$34*VLOOKUP('Predicted Intensity'!$A6,'Regression Result'!$B$2:$K$29,8,FALSE)*(VLOOKUP($A6,'Forecasted VA'!$A$2:$AX$29,COLUMN(AK$1),FALSE)-VLOOKUP($A6,'Forecasted VA'!$A$2:$AX$29,COLUMN(AJ$1),FALSE))+$B$33*VLOOKUP('Predicted Intensity'!$A6,'Regression Result'!$B$2:$K$29,9,FALSE)+VLOOKUP('Predicted Intensity'!$A6,'Regression Result'!$B$2:$K$29,7,FALSE)*(VLOOKUP($A6,'electrification forecast'!$A$1:$AX$29,COLUMN(AK$1),FALSE)-VLOOKUP($A6,'electrification forecast'!$A$1:$AX$29,COLUMN(AJ$1),FALSE)),0.5*$J6),$J6)</f>
        <v>3618.1865860492453</v>
      </c>
      <c r="AL6" s="225">
        <f>MIN(MAX(AK6+$B$34*VLOOKUP('Predicted Intensity'!$A6,'Regression Result'!$B$2:$K$29,8,FALSE)*(VLOOKUP($A6,'Forecasted VA'!$A$2:$AX$29,COLUMN(AL$1),FALSE)-VLOOKUP($A6,'Forecasted VA'!$A$2:$AX$29,COLUMN(AK$1),FALSE))+$B$33*VLOOKUP('Predicted Intensity'!$A6,'Regression Result'!$B$2:$K$29,9,FALSE)+VLOOKUP('Predicted Intensity'!$A6,'Regression Result'!$B$2:$K$29,7,FALSE)*(VLOOKUP($A6,'electrification forecast'!$A$1:$AX$29,COLUMN(AL$1),FALSE)-VLOOKUP($A6,'electrification forecast'!$A$1:$AX$29,COLUMN(AK$1),FALSE)),0.5*$J6),$J6)</f>
        <v>3618.1865860492453</v>
      </c>
      <c r="AM6" s="225">
        <f>MIN(MAX(AL6+$B$34*VLOOKUP('Predicted Intensity'!$A6,'Regression Result'!$B$2:$K$29,8,FALSE)*(VLOOKUP($A6,'Forecasted VA'!$A$2:$AX$29,COLUMN(AM$1),FALSE)-VLOOKUP($A6,'Forecasted VA'!$A$2:$AX$29,COLUMN(AL$1),FALSE))+$B$33*VLOOKUP('Predicted Intensity'!$A6,'Regression Result'!$B$2:$K$29,9,FALSE)+VLOOKUP('Predicted Intensity'!$A6,'Regression Result'!$B$2:$K$29,7,FALSE)*(VLOOKUP($A6,'electrification forecast'!$A$1:$AX$29,COLUMN(AM$1),FALSE)-VLOOKUP($A6,'electrification forecast'!$A$1:$AX$29,COLUMN(AL$1),FALSE)),0.5*$J6),$J6)</f>
        <v>3618.1865860492453</v>
      </c>
      <c r="AN6" s="225">
        <f>MIN(MAX(AM6+$B$34*VLOOKUP('Predicted Intensity'!$A6,'Regression Result'!$B$2:$K$29,8,FALSE)*(VLOOKUP($A6,'Forecasted VA'!$A$2:$AX$29,COLUMN(AN$1),FALSE)-VLOOKUP($A6,'Forecasted VA'!$A$2:$AX$29,COLUMN(AM$1),FALSE))+$B$33*VLOOKUP('Predicted Intensity'!$A6,'Regression Result'!$B$2:$K$29,9,FALSE)+VLOOKUP('Predicted Intensity'!$A6,'Regression Result'!$B$2:$K$29,7,FALSE)*(VLOOKUP($A6,'electrification forecast'!$A$1:$AX$29,COLUMN(AN$1),FALSE)-VLOOKUP($A6,'electrification forecast'!$A$1:$AX$29,COLUMN(AM$1),FALSE)),0.5*$J6),$J6)</f>
        <v>3618.1865860492453</v>
      </c>
      <c r="AO6" s="225">
        <f>MIN(MAX(AN6+$B$34*VLOOKUP('Predicted Intensity'!$A6,'Regression Result'!$B$2:$K$29,8,FALSE)*(VLOOKUP($A6,'Forecasted VA'!$A$2:$AX$29,COLUMN(AO$1),FALSE)-VLOOKUP($A6,'Forecasted VA'!$A$2:$AX$29,COLUMN(AN$1),FALSE))+$B$33*VLOOKUP('Predicted Intensity'!$A6,'Regression Result'!$B$2:$K$29,9,FALSE)+VLOOKUP('Predicted Intensity'!$A6,'Regression Result'!$B$2:$K$29,7,FALSE)*(VLOOKUP($A6,'electrification forecast'!$A$1:$AX$29,COLUMN(AO$1),FALSE)-VLOOKUP($A6,'electrification forecast'!$A$1:$AX$29,COLUMN(AN$1),FALSE)),0.5*$J6),$J6)</f>
        <v>3618.1865860492453</v>
      </c>
      <c r="AP6" s="225">
        <f>MIN(MAX(AO6+$B$34*VLOOKUP('Predicted Intensity'!$A6,'Regression Result'!$B$2:$K$29,8,FALSE)*(VLOOKUP($A6,'Forecasted VA'!$A$2:$AX$29,COLUMN(AP$1),FALSE)-VLOOKUP($A6,'Forecasted VA'!$A$2:$AX$29,COLUMN(AO$1),FALSE))+$B$33*VLOOKUP('Predicted Intensity'!$A6,'Regression Result'!$B$2:$K$29,9,FALSE)+VLOOKUP('Predicted Intensity'!$A6,'Regression Result'!$B$2:$K$29,7,FALSE)*(VLOOKUP($A6,'electrification forecast'!$A$1:$AX$29,COLUMN(AP$1),FALSE)-VLOOKUP($A6,'electrification forecast'!$A$1:$AX$29,COLUMN(AO$1),FALSE)),0.5*$J6),$J6)</f>
        <v>3618.1865860492453</v>
      </c>
      <c r="AQ6" s="225">
        <f>MIN(MAX(AP6+$B$34*VLOOKUP('Predicted Intensity'!$A6,'Regression Result'!$B$2:$K$29,8,FALSE)*(VLOOKUP($A6,'Forecasted VA'!$A$2:$AX$29,COLUMN(AQ$1),FALSE)-VLOOKUP($A6,'Forecasted VA'!$A$2:$AX$29,COLUMN(AP$1),FALSE))+$B$33*VLOOKUP('Predicted Intensity'!$A6,'Regression Result'!$B$2:$K$29,9,FALSE)+VLOOKUP('Predicted Intensity'!$A6,'Regression Result'!$B$2:$K$29,7,FALSE)*(VLOOKUP($A6,'electrification forecast'!$A$1:$AX$29,COLUMN(AQ$1),FALSE)-VLOOKUP($A6,'electrification forecast'!$A$1:$AX$29,COLUMN(AP$1),FALSE)),0.5*$J6),$J6)</f>
        <v>3618.1865860492453</v>
      </c>
      <c r="AR6" s="225">
        <f>MIN(MAX(AQ6+$B$34*VLOOKUP('Predicted Intensity'!$A6,'Regression Result'!$B$2:$K$29,8,FALSE)*(VLOOKUP($A6,'Forecasted VA'!$A$2:$AX$29,COLUMN(AR$1),FALSE)-VLOOKUP($A6,'Forecasted VA'!$A$2:$AX$29,COLUMN(AQ$1),FALSE))+$B$33*VLOOKUP('Predicted Intensity'!$A6,'Regression Result'!$B$2:$K$29,9,FALSE)+VLOOKUP('Predicted Intensity'!$A6,'Regression Result'!$B$2:$K$29,7,FALSE)*(VLOOKUP($A6,'electrification forecast'!$A$1:$AX$29,COLUMN(AR$1),FALSE)-VLOOKUP($A6,'electrification forecast'!$A$1:$AX$29,COLUMN(AQ$1),FALSE)),0.5*$J6),$J6)</f>
        <v>3618.1865860492453</v>
      </c>
      <c r="AS6" s="225">
        <f>MIN(MAX(AR6+$B$34*VLOOKUP('Predicted Intensity'!$A6,'Regression Result'!$B$2:$K$29,8,FALSE)*(VLOOKUP($A6,'Forecasted VA'!$A$2:$AX$29,COLUMN(AS$1),FALSE)-VLOOKUP($A6,'Forecasted VA'!$A$2:$AX$29,COLUMN(AR$1),FALSE))+$B$33*VLOOKUP('Predicted Intensity'!$A6,'Regression Result'!$B$2:$K$29,9,FALSE)+VLOOKUP('Predicted Intensity'!$A6,'Regression Result'!$B$2:$K$29,7,FALSE)*(VLOOKUP($A6,'electrification forecast'!$A$1:$AX$29,COLUMN(AS$1),FALSE)-VLOOKUP($A6,'electrification forecast'!$A$1:$AX$29,COLUMN(AR$1),FALSE)),0.5*$J6),$J6)</f>
        <v>3618.1865860492453</v>
      </c>
      <c r="AT6" s="225">
        <f>MIN(MAX(AS6+$B$34*VLOOKUP('Predicted Intensity'!$A6,'Regression Result'!$B$2:$K$29,8,FALSE)*(VLOOKUP($A6,'Forecasted VA'!$A$2:$AX$29,COLUMN(AT$1),FALSE)-VLOOKUP($A6,'Forecasted VA'!$A$2:$AX$29,COLUMN(AS$1),FALSE))+$B$33*VLOOKUP('Predicted Intensity'!$A6,'Regression Result'!$B$2:$K$29,9,FALSE)+VLOOKUP('Predicted Intensity'!$A6,'Regression Result'!$B$2:$K$29,7,FALSE)*(VLOOKUP($A6,'electrification forecast'!$A$1:$AX$29,COLUMN(AT$1),FALSE)-VLOOKUP($A6,'electrification forecast'!$A$1:$AX$29,COLUMN(AS$1),FALSE)),0.5*$J6),$J6)</f>
        <v>3618.1865860492453</v>
      </c>
      <c r="AU6" s="225">
        <f>MIN(MAX(AT6+$B$34*VLOOKUP('Predicted Intensity'!$A6,'Regression Result'!$B$2:$K$29,8,FALSE)*(VLOOKUP($A6,'Forecasted VA'!$A$2:$AX$29,COLUMN(AU$1),FALSE)-VLOOKUP($A6,'Forecasted VA'!$A$2:$AX$29,COLUMN(AT$1),FALSE))+$B$33*VLOOKUP('Predicted Intensity'!$A6,'Regression Result'!$B$2:$K$29,9,FALSE)+VLOOKUP('Predicted Intensity'!$A6,'Regression Result'!$B$2:$K$29,7,FALSE)*(VLOOKUP($A6,'electrification forecast'!$A$1:$AX$29,COLUMN(AU$1),FALSE)-VLOOKUP($A6,'electrification forecast'!$A$1:$AX$29,COLUMN(AT$1),FALSE)),0.5*$J6),$J6)</f>
        <v>3618.1865860492453</v>
      </c>
      <c r="AV6" s="225">
        <f>MIN(MAX(AU6+$B$34*VLOOKUP('Predicted Intensity'!$A6,'Regression Result'!$B$2:$K$29,8,FALSE)*(VLOOKUP($A6,'Forecasted VA'!$A$2:$AX$29,COLUMN(AV$1),FALSE)-VLOOKUP($A6,'Forecasted VA'!$A$2:$AX$29,COLUMN(AU$1),FALSE))+$B$33*VLOOKUP('Predicted Intensity'!$A6,'Regression Result'!$B$2:$K$29,9,FALSE)+VLOOKUP('Predicted Intensity'!$A6,'Regression Result'!$B$2:$K$29,7,FALSE)*(VLOOKUP($A6,'electrification forecast'!$A$1:$AX$29,COLUMN(AV$1),FALSE)-VLOOKUP($A6,'electrification forecast'!$A$1:$AX$29,COLUMN(AU$1),FALSE)),0.5*$J6),$J6)</f>
        <v>3618.1865860492453</v>
      </c>
      <c r="AW6" s="225">
        <f>MIN(MAX(AV6+$B$34*VLOOKUP('Predicted Intensity'!$A6,'Regression Result'!$B$2:$K$29,8,FALSE)*(VLOOKUP($A6,'Forecasted VA'!$A$2:$AX$29,COLUMN(AW$1),FALSE)-VLOOKUP($A6,'Forecasted VA'!$A$2:$AX$29,COLUMN(AV$1),FALSE))+$B$33*VLOOKUP('Predicted Intensity'!$A6,'Regression Result'!$B$2:$K$29,9,FALSE)+VLOOKUP('Predicted Intensity'!$A6,'Regression Result'!$B$2:$K$29,7,FALSE)*(VLOOKUP($A6,'electrification forecast'!$A$1:$AX$29,COLUMN(AW$1),FALSE)-VLOOKUP($A6,'electrification forecast'!$A$1:$AX$29,COLUMN(AV$1),FALSE)),0.5*$J6),$J6)</f>
        <v>3618.1865860492453</v>
      </c>
      <c r="AX6" s="225">
        <f>MIN(MAX(AW6+$B$34*VLOOKUP('Predicted Intensity'!$A6,'Regression Result'!$B$2:$K$29,8,FALSE)*(VLOOKUP($A6,'Forecasted VA'!$A$2:$AX$29,COLUMN(AX$1),FALSE)-VLOOKUP($A6,'Forecasted VA'!$A$2:$AX$29,COLUMN(AW$1),FALSE))+$B$33*VLOOKUP('Predicted Intensity'!$A6,'Regression Result'!$B$2:$K$29,9,FALSE)+VLOOKUP('Predicted Intensity'!$A6,'Regression Result'!$B$2:$K$29,7,FALSE)*(VLOOKUP($A6,'electrification forecast'!$A$1:$AX$29,COLUMN(AX$1),FALSE)-VLOOKUP($A6,'electrification forecast'!$A$1:$AX$29,COLUMN(AW$1),FALSE)),0.5*$J6),$J6)</f>
        <v>3618.1865860492453</v>
      </c>
      <c r="AY6" s="225"/>
    </row>
    <row r="7" spans="1:51" x14ac:dyDescent="0.2">
      <c r="A7" s="216" t="s">
        <v>378</v>
      </c>
      <c r="B7" s="225">
        <f>SUMIFS('Historic Energy Consumption'!$O:$O,'Historic Energy Consumption'!$B:$B,$A7,'Historic Energy Consumption'!$A:$A,'Predicted Intensity'!B$1)/VLOOKUP($A7,'Forecasted VA'!$A$1:$J$29,COLUMN(B$1),FALSE)</f>
        <v>7415.9608909290673</v>
      </c>
      <c r="C7" s="225">
        <f>SUMIFS('Historic Energy Consumption'!$O:$O,'Historic Energy Consumption'!$B:$B,$A7,'Historic Energy Consumption'!$A:$A,'Predicted Intensity'!C$1)/VLOOKUP($A7,'Forecasted VA'!$A$1:$J$29,COLUMN(C$1),FALSE)</f>
        <v>7149.9057842310413</v>
      </c>
      <c r="D7" s="225">
        <f>SUMIFS('Historic Energy Consumption'!$O:$O,'Historic Energy Consumption'!$B:$B,$A7,'Historic Energy Consumption'!$A:$A,'Predicted Intensity'!D$1)/VLOOKUP($A7,'Forecasted VA'!$A$1:$J$29,COLUMN(D$1),FALSE)</f>
        <v>6174.3093666048871</v>
      </c>
      <c r="E7" s="225">
        <f>SUMIFS('Historic Energy Consumption'!$O:$O,'Historic Energy Consumption'!$B:$B,$A7,'Historic Energy Consumption'!$A:$A,'Predicted Intensity'!E$1)/VLOOKUP($A7,'Forecasted VA'!$A$1:$J$29,COLUMN(E$1),FALSE)</f>
        <v>6069.1762466282444</v>
      </c>
      <c r="F7" s="225">
        <f>SUMIFS('Historic Energy Consumption'!$O:$O,'Historic Energy Consumption'!$B:$B,$A7,'Historic Energy Consumption'!$A:$A,'Predicted Intensity'!F$1)/VLOOKUP($A7,'Forecasted VA'!$A$1:$J$29,COLUMN(F$1),FALSE)</f>
        <v>5917.3153578933943</v>
      </c>
      <c r="G7" s="225">
        <f>SUMIFS('Historic Energy Consumption'!$O:$O,'Historic Energy Consumption'!$B:$B,$A7,'Historic Energy Consumption'!$A:$A,'Predicted Intensity'!G$1)/VLOOKUP($A7,'Forecasted VA'!$A$1:$J$29,COLUMN(G$1),FALSE)</f>
        <v>6627.2172828055145</v>
      </c>
      <c r="H7" s="225">
        <f>SUMIFS('Historic Energy Consumption'!$O:$O,'Historic Energy Consumption'!$B:$B,$A7,'Historic Energy Consumption'!$A:$A,'Predicted Intensity'!H$1)/VLOOKUP($A7,'Forecasted VA'!$A$1:$J$29,COLUMN(H$1),FALSE)</f>
        <v>6564.5582494561422</v>
      </c>
      <c r="I7" s="225">
        <f>SUMIFS('Historic Energy Consumption'!$O:$O,'Historic Energy Consumption'!$B:$B,$A7,'Historic Energy Consumption'!$A:$A,'Predicted Intensity'!I$1)/VLOOKUP($A7,'Forecasted VA'!$A$1:$J$29,COLUMN(I$1),FALSE)</f>
        <v>6916.5243569062086</v>
      </c>
      <c r="J7" s="225">
        <f>SUMIFS('Historic Energy Consumption'!$O:$O,'Historic Energy Consumption'!$B:$B,$A7,'Historic Energy Consumption'!$A:$A,'Predicted Intensity'!J$1)/VLOOKUP($A7,'Forecasted VA'!$A$1:$J$29,COLUMN(J$1),FALSE)</f>
        <v>7401.6848483430558</v>
      </c>
      <c r="K7" s="225">
        <f>MIN(MAX(J7+$B$34*VLOOKUP('Predicted Intensity'!$A7,'Regression Result'!$B$2:$K$29,8,FALSE)*(VLOOKUP($A7,'Forecasted VA'!$A$2:$AX$29,COLUMN(K$1),FALSE)-VLOOKUP($A7,'Forecasted VA'!$A$2:$AX$29,COLUMN(J$1),FALSE))+$B$33*VLOOKUP('Predicted Intensity'!$A7,'Regression Result'!$B$2:$K$29,9,FALSE)+VLOOKUP('Predicted Intensity'!$A7,'Regression Result'!$B$2:$K$29,7,FALSE)*(VLOOKUP($A7,'electrification forecast'!$A$1:$AX$29,COLUMN(K$1),FALSE)-VLOOKUP($A7,'electrification forecast'!$A$1:$AX$29,COLUMN(J$1),FALSE)),0.5*$J7),$J7)</f>
        <v>7246.4534966536548</v>
      </c>
      <c r="L7" s="225">
        <f>MIN(MAX(K7+$B$34*VLOOKUP('Predicted Intensity'!$A7,'Regression Result'!$B$2:$K$29,8,FALSE)*(VLOOKUP($A7,'Forecasted VA'!$A$2:$AX$29,COLUMN(L$1),FALSE)-VLOOKUP($A7,'Forecasted VA'!$A$2:$AX$29,COLUMN(K$1),FALSE))+$B$33*VLOOKUP('Predicted Intensity'!$A7,'Regression Result'!$B$2:$K$29,9,FALSE)+VLOOKUP('Predicted Intensity'!$A7,'Regression Result'!$B$2:$K$29,7,FALSE)*(VLOOKUP($A7,'electrification forecast'!$A$1:$AX$29,COLUMN(L$1),FALSE)-VLOOKUP($A7,'electrification forecast'!$A$1:$AX$29,COLUMN(K$1),FALSE)),0.5*$J7),$J7)</f>
        <v>7258.2152440381324</v>
      </c>
      <c r="M7" s="225">
        <f>MIN(MAX(L7+$B$34*VLOOKUP('Predicted Intensity'!$A7,'Regression Result'!$B$2:$K$29,8,FALSE)*(VLOOKUP($A7,'Forecasted VA'!$A$2:$AX$29,COLUMN(M$1),FALSE)-VLOOKUP($A7,'Forecasted VA'!$A$2:$AX$29,COLUMN(L$1),FALSE))+$B$33*VLOOKUP('Predicted Intensity'!$A7,'Regression Result'!$B$2:$K$29,9,FALSE)+VLOOKUP('Predicted Intensity'!$A7,'Regression Result'!$B$2:$K$29,7,FALSE)*(VLOOKUP($A7,'electrification forecast'!$A$1:$AX$29,COLUMN(M$1),FALSE)-VLOOKUP($A7,'electrification forecast'!$A$1:$AX$29,COLUMN(L$1),FALSE)),0.5*$J7),$J7)</f>
        <v>7275.1357606858282</v>
      </c>
      <c r="N7" s="225">
        <f>MIN(MAX(M7+$B$34*VLOOKUP('Predicted Intensity'!$A7,'Regression Result'!$B$2:$K$29,8,FALSE)*(VLOOKUP($A7,'Forecasted VA'!$A$2:$AX$29,COLUMN(N$1),FALSE)-VLOOKUP($A7,'Forecasted VA'!$A$2:$AX$29,COLUMN(M$1),FALSE))+$B$33*VLOOKUP('Predicted Intensity'!$A7,'Regression Result'!$B$2:$K$29,9,FALSE)+VLOOKUP('Predicted Intensity'!$A7,'Regression Result'!$B$2:$K$29,7,FALSE)*(VLOOKUP($A7,'electrification forecast'!$A$1:$AX$29,COLUMN(N$1),FALSE)-VLOOKUP($A7,'electrification forecast'!$A$1:$AX$29,COLUMN(M$1),FALSE)),0.5*$J7),$J7)</f>
        <v>7296.200214876988</v>
      </c>
      <c r="O7" s="225">
        <f>MIN(MAX(N7+$B$34*VLOOKUP('Predicted Intensity'!$A7,'Regression Result'!$B$2:$K$29,8,FALSE)*(VLOOKUP($A7,'Forecasted VA'!$A$2:$AX$29,COLUMN(O$1),FALSE)-VLOOKUP($A7,'Forecasted VA'!$A$2:$AX$29,COLUMN(N$1),FALSE))+$B$33*VLOOKUP('Predicted Intensity'!$A7,'Regression Result'!$B$2:$K$29,9,FALSE)+VLOOKUP('Predicted Intensity'!$A7,'Regression Result'!$B$2:$K$29,7,FALSE)*(VLOOKUP($A7,'electrification forecast'!$A$1:$AX$29,COLUMN(O$1),FALSE)-VLOOKUP($A7,'electrification forecast'!$A$1:$AX$29,COLUMN(N$1),FALSE)),0.5*$J7),$J7)</f>
        <v>7320.6100788038011</v>
      </c>
      <c r="P7" s="225">
        <f>MIN(MAX(O7+$B$34*VLOOKUP('Predicted Intensity'!$A7,'Regression Result'!$B$2:$K$29,8,FALSE)*(VLOOKUP($A7,'Forecasted VA'!$A$2:$AX$29,COLUMN(P$1),FALSE)-VLOOKUP($A7,'Forecasted VA'!$A$2:$AX$29,COLUMN(O$1),FALSE))+$B$33*VLOOKUP('Predicted Intensity'!$A7,'Regression Result'!$B$2:$K$29,9,FALSE)+VLOOKUP('Predicted Intensity'!$A7,'Regression Result'!$B$2:$K$29,7,FALSE)*(VLOOKUP($A7,'electrification forecast'!$A$1:$AX$29,COLUMN(P$1),FALSE)-VLOOKUP($A7,'electrification forecast'!$A$1:$AX$29,COLUMN(O$1),FALSE)),0.5*$J7),$J7)</f>
        <v>7347.721046884817</v>
      </c>
      <c r="Q7" s="225">
        <f>MIN(MAX(P7+$B$34*VLOOKUP('Predicted Intensity'!$A7,'Regression Result'!$B$2:$K$29,8,FALSE)*(VLOOKUP($A7,'Forecasted VA'!$A$2:$AX$29,COLUMN(Q$1),FALSE)-VLOOKUP($A7,'Forecasted VA'!$A$2:$AX$29,COLUMN(P$1),FALSE))+$B$33*VLOOKUP('Predicted Intensity'!$A7,'Regression Result'!$B$2:$K$29,9,FALSE)+VLOOKUP('Predicted Intensity'!$A7,'Regression Result'!$B$2:$K$29,7,FALSE)*(VLOOKUP($A7,'electrification forecast'!$A$1:$AX$29,COLUMN(Q$1),FALSE)-VLOOKUP($A7,'electrification forecast'!$A$1:$AX$29,COLUMN(P$1),FALSE)),0.5*$J7),$J7)</f>
        <v>7377.0061510846108</v>
      </c>
      <c r="R7" s="225">
        <f>MIN(MAX(Q7+$B$34*VLOOKUP('Predicted Intensity'!$A7,'Regression Result'!$B$2:$K$29,8,FALSE)*(VLOOKUP($A7,'Forecasted VA'!$A$2:$AX$29,COLUMN(R$1),FALSE)-VLOOKUP($A7,'Forecasted VA'!$A$2:$AX$29,COLUMN(Q$1),FALSE))+$B$33*VLOOKUP('Predicted Intensity'!$A7,'Regression Result'!$B$2:$K$29,9,FALSE)+VLOOKUP('Predicted Intensity'!$A7,'Regression Result'!$B$2:$K$29,7,FALSE)*(VLOOKUP($A7,'electrification forecast'!$A$1:$AX$29,COLUMN(R$1),FALSE)-VLOOKUP($A7,'electrification forecast'!$A$1:$AX$29,COLUMN(Q$1),FALSE)),0.5*$J7),$J7)</f>
        <v>7401.6848483430558</v>
      </c>
      <c r="S7" s="225">
        <f>MIN(MAX(R7+$B$34*VLOOKUP('Predicted Intensity'!$A7,'Regression Result'!$B$2:$K$29,8,FALSE)*(VLOOKUP($A7,'Forecasted VA'!$A$2:$AX$29,COLUMN(S$1),FALSE)-VLOOKUP($A7,'Forecasted VA'!$A$2:$AX$29,COLUMN(R$1),FALSE))+$B$33*VLOOKUP('Predicted Intensity'!$A7,'Regression Result'!$B$2:$K$29,9,FALSE)+VLOOKUP('Predicted Intensity'!$A7,'Regression Result'!$B$2:$K$29,7,FALSE)*(VLOOKUP($A7,'electrification forecast'!$A$1:$AX$29,COLUMN(S$1),FALSE)-VLOOKUP($A7,'electrification forecast'!$A$1:$AX$29,COLUMN(R$1),FALSE)),0.5*$J7),$J7)</f>
        <v>7401.6848483430558</v>
      </c>
      <c r="T7" s="225">
        <f>MIN(MAX(S7+$B$34*VLOOKUP('Predicted Intensity'!$A7,'Regression Result'!$B$2:$K$29,8,FALSE)*(VLOOKUP($A7,'Forecasted VA'!$A$2:$AX$29,COLUMN(T$1),FALSE)-VLOOKUP($A7,'Forecasted VA'!$A$2:$AX$29,COLUMN(S$1),FALSE))+$B$33*VLOOKUP('Predicted Intensity'!$A7,'Regression Result'!$B$2:$K$29,9,FALSE)+VLOOKUP('Predicted Intensity'!$A7,'Regression Result'!$B$2:$K$29,7,FALSE)*(VLOOKUP($A7,'electrification forecast'!$A$1:$AX$29,COLUMN(T$1),FALSE)-VLOOKUP($A7,'electrification forecast'!$A$1:$AX$29,COLUMN(S$1),FALSE)),0.5*$J7),$J7)</f>
        <v>7401.6848483430558</v>
      </c>
      <c r="U7" s="225">
        <f>MIN(MAX(T7+$B$34*VLOOKUP('Predicted Intensity'!$A7,'Regression Result'!$B$2:$K$29,8,FALSE)*(VLOOKUP($A7,'Forecasted VA'!$A$2:$AX$29,COLUMN(U$1),FALSE)-VLOOKUP($A7,'Forecasted VA'!$A$2:$AX$29,COLUMN(T$1),FALSE))+$B$33*VLOOKUP('Predicted Intensity'!$A7,'Regression Result'!$B$2:$K$29,9,FALSE)+VLOOKUP('Predicted Intensity'!$A7,'Regression Result'!$B$2:$K$29,7,FALSE)*(VLOOKUP($A7,'electrification forecast'!$A$1:$AX$29,COLUMN(U$1),FALSE)-VLOOKUP($A7,'electrification forecast'!$A$1:$AX$29,COLUMN(T$1),FALSE)),0.5*$J7),$J7)</f>
        <v>7401.6848483430558</v>
      </c>
      <c r="V7" s="225">
        <f>MIN(MAX(U7+$B$34*VLOOKUP('Predicted Intensity'!$A7,'Regression Result'!$B$2:$K$29,8,FALSE)*(VLOOKUP($A7,'Forecasted VA'!$A$2:$AX$29,COLUMN(V$1),FALSE)-VLOOKUP($A7,'Forecasted VA'!$A$2:$AX$29,COLUMN(U$1),FALSE))+$B$33*VLOOKUP('Predicted Intensity'!$A7,'Regression Result'!$B$2:$K$29,9,FALSE)+VLOOKUP('Predicted Intensity'!$A7,'Regression Result'!$B$2:$K$29,7,FALSE)*(VLOOKUP($A7,'electrification forecast'!$A$1:$AX$29,COLUMN(V$1),FALSE)-VLOOKUP($A7,'electrification forecast'!$A$1:$AX$29,COLUMN(U$1),FALSE)),0.5*$J7),$J7)</f>
        <v>7401.6848483430558</v>
      </c>
      <c r="W7" s="225">
        <f>MIN(MAX(V7+$B$34*VLOOKUP('Predicted Intensity'!$A7,'Regression Result'!$B$2:$K$29,8,FALSE)*(VLOOKUP($A7,'Forecasted VA'!$A$2:$AX$29,COLUMN(W$1),FALSE)-VLOOKUP($A7,'Forecasted VA'!$A$2:$AX$29,COLUMN(V$1),FALSE))+$B$33*VLOOKUP('Predicted Intensity'!$A7,'Regression Result'!$B$2:$K$29,9,FALSE)+VLOOKUP('Predicted Intensity'!$A7,'Regression Result'!$B$2:$K$29,7,FALSE)*(VLOOKUP($A7,'electrification forecast'!$A$1:$AX$29,COLUMN(W$1),FALSE)-VLOOKUP($A7,'electrification forecast'!$A$1:$AX$29,COLUMN(V$1),FALSE)),0.5*$J7),$J7)</f>
        <v>7401.6848483430558</v>
      </c>
      <c r="X7" s="225">
        <f>MIN(MAX(W7+$B$34*VLOOKUP('Predicted Intensity'!$A7,'Regression Result'!$B$2:$K$29,8,FALSE)*(VLOOKUP($A7,'Forecasted VA'!$A$2:$AX$29,COLUMN(X$1),FALSE)-VLOOKUP($A7,'Forecasted VA'!$A$2:$AX$29,COLUMN(W$1),FALSE))+$B$33*VLOOKUP('Predicted Intensity'!$A7,'Regression Result'!$B$2:$K$29,9,FALSE)+VLOOKUP('Predicted Intensity'!$A7,'Regression Result'!$B$2:$K$29,7,FALSE)*(VLOOKUP($A7,'electrification forecast'!$A$1:$AX$29,COLUMN(X$1),FALSE)-VLOOKUP($A7,'electrification forecast'!$A$1:$AX$29,COLUMN(W$1),FALSE)),0.5*$J7),$J7)</f>
        <v>7401.6848483430558</v>
      </c>
      <c r="Y7" s="225">
        <f>MIN(MAX(X7+$B$34*VLOOKUP('Predicted Intensity'!$A7,'Regression Result'!$B$2:$K$29,8,FALSE)*(VLOOKUP($A7,'Forecasted VA'!$A$2:$AX$29,COLUMN(Y$1),FALSE)-VLOOKUP($A7,'Forecasted VA'!$A$2:$AX$29,COLUMN(X$1),FALSE))+$B$33*VLOOKUP('Predicted Intensity'!$A7,'Regression Result'!$B$2:$K$29,9,FALSE)+VLOOKUP('Predicted Intensity'!$A7,'Regression Result'!$B$2:$K$29,7,FALSE)*(VLOOKUP($A7,'electrification forecast'!$A$1:$AX$29,COLUMN(Y$1),FALSE)-VLOOKUP($A7,'electrification forecast'!$A$1:$AX$29,COLUMN(X$1),FALSE)),0.5*$J7),$J7)</f>
        <v>7401.6848483430558</v>
      </c>
      <c r="Z7" s="225">
        <f>MIN(MAX(Y7+$B$34*VLOOKUP('Predicted Intensity'!$A7,'Regression Result'!$B$2:$K$29,8,FALSE)*(VLOOKUP($A7,'Forecasted VA'!$A$2:$AX$29,COLUMN(Z$1),FALSE)-VLOOKUP($A7,'Forecasted VA'!$A$2:$AX$29,COLUMN(Y$1),FALSE))+$B$33*VLOOKUP('Predicted Intensity'!$A7,'Regression Result'!$B$2:$K$29,9,FALSE)+VLOOKUP('Predicted Intensity'!$A7,'Regression Result'!$B$2:$K$29,7,FALSE)*(VLOOKUP($A7,'electrification forecast'!$A$1:$AX$29,COLUMN(Z$1),FALSE)-VLOOKUP($A7,'electrification forecast'!$A$1:$AX$29,COLUMN(Y$1),FALSE)),0.5*$J7),$J7)</f>
        <v>7401.6848483430558</v>
      </c>
      <c r="AA7" s="225">
        <f>MIN(MAX(Z7+$B$34*VLOOKUP('Predicted Intensity'!$A7,'Regression Result'!$B$2:$K$29,8,FALSE)*(VLOOKUP($A7,'Forecasted VA'!$A$2:$AX$29,COLUMN(AA$1),FALSE)-VLOOKUP($A7,'Forecasted VA'!$A$2:$AX$29,COLUMN(Z$1),FALSE))+$B$33*VLOOKUP('Predicted Intensity'!$A7,'Regression Result'!$B$2:$K$29,9,FALSE)+VLOOKUP('Predicted Intensity'!$A7,'Regression Result'!$B$2:$K$29,7,FALSE)*(VLOOKUP($A7,'electrification forecast'!$A$1:$AX$29,COLUMN(AA$1),FALSE)-VLOOKUP($A7,'electrification forecast'!$A$1:$AX$29,COLUMN(Z$1),FALSE)),0.5*$J7),$J7)</f>
        <v>7401.6848483430558</v>
      </c>
      <c r="AB7" s="225">
        <f>MIN(MAX(AA7+$B$34*VLOOKUP('Predicted Intensity'!$A7,'Regression Result'!$B$2:$K$29,8,FALSE)*(VLOOKUP($A7,'Forecasted VA'!$A$2:$AX$29,COLUMN(AB$1),FALSE)-VLOOKUP($A7,'Forecasted VA'!$A$2:$AX$29,COLUMN(AA$1),FALSE))+$B$33*VLOOKUP('Predicted Intensity'!$A7,'Regression Result'!$B$2:$K$29,9,FALSE)+VLOOKUP('Predicted Intensity'!$A7,'Regression Result'!$B$2:$K$29,7,FALSE)*(VLOOKUP($A7,'electrification forecast'!$A$1:$AX$29,COLUMN(AB$1),FALSE)-VLOOKUP($A7,'electrification forecast'!$A$1:$AX$29,COLUMN(AA$1),FALSE)),0.5*$J7),$J7)</f>
        <v>7401.6848483430558</v>
      </c>
      <c r="AC7" s="225">
        <f>MIN(MAX(AB7+$B$34*VLOOKUP('Predicted Intensity'!$A7,'Regression Result'!$B$2:$K$29,8,FALSE)*(VLOOKUP($A7,'Forecasted VA'!$A$2:$AX$29,COLUMN(AC$1),FALSE)-VLOOKUP($A7,'Forecasted VA'!$A$2:$AX$29,COLUMN(AB$1),FALSE))+$B$33*VLOOKUP('Predicted Intensity'!$A7,'Regression Result'!$B$2:$K$29,9,FALSE)+VLOOKUP('Predicted Intensity'!$A7,'Regression Result'!$B$2:$K$29,7,FALSE)*(VLOOKUP($A7,'electrification forecast'!$A$1:$AX$29,COLUMN(AC$1),FALSE)-VLOOKUP($A7,'electrification forecast'!$A$1:$AX$29,COLUMN(AB$1),FALSE)),0.5*$J7),$J7)</f>
        <v>7401.6848483430558</v>
      </c>
      <c r="AD7" s="225">
        <f>MIN(MAX(AC7+$B$34*VLOOKUP('Predicted Intensity'!$A7,'Regression Result'!$B$2:$K$29,8,FALSE)*(VLOOKUP($A7,'Forecasted VA'!$A$2:$AX$29,COLUMN(AD$1),FALSE)-VLOOKUP($A7,'Forecasted VA'!$A$2:$AX$29,COLUMN(AC$1),FALSE))+$B$33*VLOOKUP('Predicted Intensity'!$A7,'Regression Result'!$B$2:$K$29,9,FALSE)+VLOOKUP('Predicted Intensity'!$A7,'Regression Result'!$B$2:$K$29,7,FALSE)*(VLOOKUP($A7,'electrification forecast'!$A$1:$AX$29,COLUMN(AD$1),FALSE)-VLOOKUP($A7,'electrification forecast'!$A$1:$AX$29,COLUMN(AC$1),FALSE)),0.5*$J7),$J7)</f>
        <v>7401.6848483430558</v>
      </c>
      <c r="AE7" s="225">
        <f>MIN(MAX(AD7+$B$34*VLOOKUP('Predicted Intensity'!$A7,'Regression Result'!$B$2:$K$29,8,FALSE)*(VLOOKUP($A7,'Forecasted VA'!$A$2:$AX$29,COLUMN(AE$1),FALSE)-VLOOKUP($A7,'Forecasted VA'!$A$2:$AX$29,COLUMN(AD$1),FALSE))+$B$33*VLOOKUP('Predicted Intensity'!$A7,'Regression Result'!$B$2:$K$29,9,FALSE)+VLOOKUP('Predicted Intensity'!$A7,'Regression Result'!$B$2:$K$29,7,FALSE)*(VLOOKUP($A7,'electrification forecast'!$A$1:$AX$29,COLUMN(AE$1),FALSE)-VLOOKUP($A7,'electrification forecast'!$A$1:$AX$29,COLUMN(AD$1),FALSE)),0.5*$J7),$J7)</f>
        <v>7401.6848483430558</v>
      </c>
      <c r="AF7" s="225">
        <f>MIN(MAX(AE7+$B$34*VLOOKUP('Predicted Intensity'!$A7,'Regression Result'!$B$2:$K$29,8,FALSE)*(VLOOKUP($A7,'Forecasted VA'!$A$2:$AX$29,COLUMN(AF$1),FALSE)-VLOOKUP($A7,'Forecasted VA'!$A$2:$AX$29,COLUMN(AE$1),FALSE))+$B$33*VLOOKUP('Predicted Intensity'!$A7,'Regression Result'!$B$2:$K$29,9,FALSE)+VLOOKUP('Predicted Intensity'!$A7,'Regression Result'!$B$2:$K$29,7,FALSE)*(VLOOKUP($A7,'electrification forecast'!$A$1:$AX$29,COLUMN(AF$1),FALSE)-VLOOKUP($A7,'electrification forecast'!$A$1:$AX$29,COLUMN(AE$1),FALSE)),0.5*$J7),$J7)</f>
        <v>7401.6848483430558</v>
      </c>
      <c r="AG7" s="225">
        <f>MIN(MAX(AF7+$B$34*VLOOKUP('Predicted Intensity'!$A7,'Regression Result'!$B$2:$K$29,8,FALSE)*(VLOOKUP($A7,'Forecasted VA'!$A$2:$AX$29,COLUMN(AG$1),FALSE)-VLOOKUP($A7,'Forecasted VA'!$A$2:$AX$29,COLUMN(AF$1),FALSE))+$B$33*VLOOKUP('Predicted Intensity'!$A7,'Regression Result'!$B$2:$K$29,9,FALSE)+VLOOKUP('Predicted Intensity'!$A7,'Regression Result'!$B$2:$K$29,7,FALSE)*(VLOOKUP($A7,'electrification forecast'!$A$1:$AX$29,COLUMN(AG$1),FALSE)-VLOOKUP($A7,'electrification forecast'!$A$1:$AX$29,COLUMN(AF$1),FALSE)),0.5*$J7),$J7)</f>
        <v>7401.6848483430558</v>
      </c>
      <c r="AH7" s="225">
        <f>MIN(MAX(AG7+$B$34*VLOOKUP('Predicted Intensity'!$A7,'Regression Result'!$B$2:$K$29,8,FALSE)*(VLOOKUP($A7,'Forecasted VA'!$A$2:$AX$29,COLUMN(AH$1),FALSE)-VLOOKUP($A7,'Forecasted VA'!$A$2:$AX$29,COLUMN(AG$1),FALSE))+$B$33*VLOOKUP('Predicted Intensity'!$A7,'Regression Result'!$B$2:$K$29,9,FALSE)+VLOOKUP('Predicted Intensity'!$A7,'Regression Result'!$B$2:$K$29,7,FALSE)*(VLOOKUP($A7,'electrification forecast'!$A$1:$AX$29,COLUMN(AH$1),FALSE)-VLOOKUP($A7,'electrification forecast'!$A$1:$AX$29,COLUMN(AG$1),FALSE)),0.5*$J7),$J7)</f>
        <v>7401.6848483430558</v>
      </c>
      <c r="AI7" s="225">
        <f>MIN(MAX(AH7+$B$34*VLOOKUP('Predicted Intensity'!$A7,'Regression Result'!$B$2:$K$29,8,FALSE)*(VLOOKUP($A7,'Forecasted VA'!$A$2:$AX$29,COLUMN(AI$1),FALSE)-VLOOKUP($A7,'Forecasted VA'!$A$2:$AX$29,COLUMN(AH$1),FALSE))+$B$33*VLOOKUP('Predicted Intensity'!$A7,'Regression Result'!$B$2:$K$29,9,FALSE)+VLOOKUP('Predicted Intensity'!$A7,'Regression Result'!$B$2:$K$29,7,FALSE)*(VLOOKUP($A7,'electrification forecast'!$A$1:$AX$29,COLUMN(AI$1),FALSE)-VLOOKUP($A7,'electrification forecast'!$A$1:$AX$29,COLUMN(AH$1),FALSE)),0.5*$J7),$J7)</f>
        <v>7401.6848483430558</v>
      </c>
      <c r="AJ7" s="225">
        <f>MIN(MAX(AI7+$B$34*VLOOKUP('Predicted Intensity'!$A7,'Regression Result'!$B$2:$K$29,8,FALSE)*(VLOOKUP($A7,'Forecasted VA'!$A$2:$AX$29,COLUMN(AJ$1),FALSE)-VLOOKUP($A7,'Forecasted VA'!$A$2:$AX$29,COLUMN(AI$1),FALSE))+$B$33*VLOOKUP('Predicted Intensity'!$A7,'Regression Result'!$B$2:$K$29,9,FALSE)+VLOOKUP('Predicted Intensity'!$A7,'Regression Result'!$B$2:$K$29,7,FALSE)*(VLOOKUP($A7,'electrification forecast'!$A$1:$AX$29,COLUMN(AJ$1),FALSE)-VLOOKUP($A7,'electrification forecast'!$A$1:$AX$29,COLUMN(AI$1),FALSE)),0.5*$J7),$J7)</f>
        <v>7401.6848483430558</v>
      </c>
      <c r="AK7" s="225">
        <f>MIN(MAX(AJ7+$B$34*VLOOKUP('Predicted Intensity'!$A7,'Regression Result'!$B$2:$K$29,8,FALSE)*(VLOOKUP($A7,'Forecasted VA'!$A$2:$AX$29,COLUMN(AK$1),FALSE)-VLOOKUP($A7,'Forecasted VA'!$A$2:$AX$29,COLUMN(AJ$1),FALSE))+$B$33*VLOOKUP('Predicted Intensity'!$A7,'Regression Result'!$B$2:$K$29,9,FALSE)+VLOOKUP('Predicted Intensity'!$A7,'Regression Result'!$B$2:$K$29,7,FALSE)*(VLOOKUP($A7,'electrification forecast'!$A$1:$AX$29,COLUMN(AK$1),FALSE)-VLOOKUP($A7,'electrification forecast'!$A$1:$AX$29,COLUMN(AJ$1),FALSE)),0.5*$J7),$J7)</f>
        <v>7401.6848483430558</v>
      </c>
      <c r="AL7" s="225">
        <f>MIN(MAX(AK7+$B$34*VLOOKUP('Predicted Intensity'!$A7,'Regression Result'!$B$2:$K$29,8,FALSE)*(VLOOKUP($A7,'Forecasted VA'!$A$2:$AX$29,COLUMN(AL$1),FALSE)-VLOOKUP($A7,'Forecasted VA'!$A$2:$AX$29,COLUMN(AK$1),FALSE))+$B$33*VLOOKUP('Predicted Intensity'!$A7,'Regression Result'!$B$2:$K$29,9,FALSE)+VLOOKUP('Predicted Intensity'!$A7,'Regression Result'!$B$2:$K$29,7,FALSE)*(VLOOKUP($A7,'electrification forecast'!$A$1:$AX$29,COLUMN(AL$1),FALSE)-VLOOKUP($A7,'electrification forecast'!$A$1:$AX$29,COLUMN(AK$1),FALSE)),0.5*$J7),$J7)</f>
        <v>7401.6848483430558</v>
      </c>
      <c r="AM7" s="225">
        <f>MIN(MAX(AL7+$B$34*VLOOKUP('Predicted Intensity'!$A7,'Regression Result'!$B$2:$K$29,8,FALSE)*(VLOOKUP($A7,'Forecasted VA'!$A$2:$AX$29,COLUMN(AM$1),FALSE)-VLOOKUP($A7,'Forecasted VA'!$A$2:$AX$29,COLUMN(AL$1),FALSE))+$B$33*VLOOKUP('Predicted Intensity'!$A7,'Regression Result'!$B$2:$K$29,9,FALSE)+VLOOKUP('Predicted Intensity'!$A7,'Regression Result'!$B$2:$K$29,7,FALSE)*(VLOOKUP($A7,'electrification forecast'!$A$1:$AX$29,COLUMN(AM$1),FALSE)-VLOOKUP($A7,'electrification forecast'!$A$1:$AX$29,COLUMN(AL$1),FALSE)),0.5*$J7),$J7)</f>
        <v>7401.6848483430558</v>
      </c>
      <c r="AN7" s="225">
        <f>MIN(MAX(AM7+$B$34*VLOOKUP('Predicted Intensity'!$A7,'Regression Result'!$B$2:$K$29,8,FALSE)*(VLOOKUP($A7,'Forecasted VA'!$A$2:$AX$29,COLUMN(AN$1),FALSE)-VLOOKUP($A7,'Forecasted VA'!$A$2:$AX$29,COLUMN(AM$1),FALSE))+$B$33*VLOOKUP('Predicted Intensity'!$A7,'Regression Result'!$B$2:$K$29,9,FALSE)+VLOOKUP('Predicted Intensity'!$A7,'Regression Result'!$B$2:$K$29,7,FALSE)*(VLOOKUP($A7,'electrification forecast'!$A$1:$AX$29,COLUMN(AN$1),FALSE)-VLOOKUP($A7,'electrification forecast'!$A$1:$AX$29,COLUMN(AM$1),FALSE)),0.5*$J7),$J7)</f>
        <v>7401.6848483430558</v>
      </c>
      <c r="AO7" s="225">
        <f>MIN(MAX(AN7+$B$34*VLOOKUP('Predicted Intensity'!$A7,'Regression Result'!$B$2:$K$29,8,FALSE)*(VLOOKUP($A7,'Forecasted VA'!$A$2:$AX$29,COLUMN(AO$1),FALSE)-VLOOKUP($A7,'Forecasted VA'!$A$2:$AX$29,COLUMN(AN$1),FALSE))+$B$33*VLOOKUP('Predicted Intensity'!$A7,'Regression Result'!$B$2:$K$29,9,FALSE)+VLOOKUP('Predicted Intensity'!$A7,'Regression Result'!$B$2:$K$29,7,FALSE)*(VLOOKUP($A7,'electrification forecast'!$A$1:$AX$29,COLUMN(AO$1),FALSE)-VLOOKUP($A7,'electrification forecast'!$A$1:$AX$29,COLUMN(AN$1),FALSE)),0.5*$J7),$J7)</f>
        <v>7401.6848483430558</v>
      </c>
      <c r="AP7" s="225">
        <f>MIN(MAX(AO7+$B$34*VLOOKUP('Predicted Intensity'!$A7,'Regression Result'!$B$2:$K$29,8,FALSE)*(VLOOKUP($A7,'Forecasted VA'!$A$2:$AX$29,COLUMN(AP$1),FALSE)-VLOOKUP($A7,'Forecasted VA'!$A$2:$AX$29,COLUMN(AO$1),FALSE))+$B$33*VLOOKUP('Predicted Intensity'!$A7,'Regression Result'!$B$2:$K$29,9,FALSE)+VLOOKUP('Predicted Intensity'!$A7,'Regression Result'!$B$2:$K$29,7,FALSE)*(VLOOKUP($A7,'electrification forecast'!$A$1:$AX$29,COLUMN(AP$1),FALSE)-VLOOKUP($A7,'electrification forecast'!$A$1:$AX$29,COLUMN(AO$1),FALSE)),0.5*$J7),$J7)</f>
        <v>7401.6848483430558</v>
      </c>
      <c r="AQ7" s="225">
        <f>MIN(MAX(AP7+$B$34*VLOOKUP('Predicted Intensity'!$A7,'Regression Result'!$B$2:$K$29,8,FALSE)*(VLOOKUP($A7,'Forecasted VA'!$A$2:$AX$29,COLUMN(AQ$1),FALSE)-VLOOKUP($A7,'Forecasted VA'!$A$2:$AX$29,COLUMN(AP$1),FALSE))+$B$33*VLOOKUP('Predicted Intensity'!$A7,'Regression Result'!$B$2:$K$29,9,FALSE)+VLOOKUP('Predicted Intensity'!$A7,'Regression Result'!$B$2:$K$29,7,FALSE)*(VLOOKUP($A7,'electrification forecast'!$A$1:$AX$29,COLUMN(AQ$1),FALSE)-VLOOKUP($A7,'electrification forecast'!$A$1:$AX$29,COLUMN(AP$1),FALSE)),0.5*$J7),$J7)</f>
        <v>7401.6848483430558</v>
      </c>
      <c r="AR7" s="225">
        <f>MIN(MAX(AQ7+$B$34*VLOOKUP('Predicted Intensity'!$A7,'Regression Result'!$B$2:$K$29,8,FALSE)*(VLOOKUP($A7,'Forecasted VA'!$A$2:$AX$29,COLUMN(AR$1),FALSE)-VLOOKUP($A7,'Forecasted VA'!$A$2:$AX$29,COLUMN(AQ$1),FALSE))+$B$33*VLOOKUP('Predicted Intensity'!$A7,'Regression Result'!$B$2:$K$29,9,FALSE)+VLOOKUP('Predicted Intensity'!$A7,'Regression Result'!$B$2:$K$29,7,FALSE)*(VLOOKUP($A7,'electrification forecast'!$A$1:$AX$29,COLUMN(AR$1),FALSE)-VLOOKUP($A7,'electrification forecast'!$A$1:$AX$29,COLUMN(AQ$1),FALSE)),0.5*$J7),$J7)</f>
        <v>7401.6848483430558</v>
      </c>
      <c r="AS7" s="225">
        <f>MIN(MAX(AR7+$B$34*VLOOKUP('Predicted Intensity'!$A7,'Regression Result'!$B$2:$K$29,8,FALSE)*(VLOOKUP($A7,'Forecasted VA'!$A$2:$AX$29,COLUMN(AS$1),FALSE)-VLOOKUP($A7,'Forecasted VA'!$A$2:$AX$29,COLUMN(AR$1),FALSE))+$B$33*VLOOKUP('Predicted Intensity'!$A7,'Regression Result'!$B$2:$K$29,9,FALSE)+VLOOKUP('Predicted Intensity'!$A7,'Regression Result'!$B$2:$K$29,7,FALSE)*(VLOOKUP($A7,'electrification forecast'!$A$1:$AX$29,COLUMN(AS$1),FALSE)-VLOOKUP($A7,'electrification forecast'!$A$1:$AX$29,COLUMN(AR$1),FALSE)),0.5*$J7),$J7)</f>
        <v>7401.6848483430558</v>
      </c>
      <c r="AT7" s="225">
        <f>MIN(MAX(AS7+$B$34*VLOOKUP('Predicted Intensity'!$A7,'Regression Result'!$B$2:$K$29,8,FALSE)*(VLOOKUP($A7,'Forecasted VA'!$A$2:$AX$29,COLUMN(AT$1),FALSE)-VLOOKUP($A7,'Forecasted VA'!$A$2:$AX$29,COLUMN(AS$1),FALSE))+$B$33*VLOOKUP('Predicted Intensity'!$A7,'Regression Result'!$B$2:$K$29,9,FALSE)+VLOOKUP('Predicted Intensity'!$A7,'Regression Result'!$B$2:$K$29,7,FALSE)*(VLOOKUP($A7,'electrification forecast'!$A$1:$AX$29,COLUMN(AT$1),FALSE)-VLOOKUP($A7,'electrification forecast'!$A$1:$AX$29,COLUMN(AS$1),FALSE)),0.5*$J7),$J7)</f>
        <v>7401.6848483430558</v>
      </c>
      <c r="AU7" s="225">
        <f>MIN(MAX(AT7+$B$34*VLOOKUP('Predicted Intensity'!$A7,'Regression Result'!$B$2:$K$29,8,FALSE)*(VLOOKUP($A7,'Forecasted VA'!$A$2:$AX$29,COLUMN(AU$1),FALSE)-VLOOKUP($A7,'Forecasted VA'!$A$2:$AX$29,COLUMN(AT$1),FALSE))+$B$33*VLOOKUP('Predicted Intensity'!$A7,'Regression Result'!$B$2:$K$29,9,FALSE)+VLOOKUP('Predicted Intensity'!$A7,'Regression Result'!$B$2:$K$29,7,FALSE)*(VLOOKUP($A7,'electrification forecast'!$A$1:$AX$29,COLUMN(AU$1),FALSE)-VLOOKUP($A7,'electrification forecast'!$A$1:$AX$29,COLUMN(AT$1),FALSE)),0.5*$J7),$J7)</f>
        <v>7401.6848483430558</v>
      </c>
      <c r="AV7" s="225">
        <f>MIN(MAX(AU7+$B$34*VLOOKUP('Predicted Intensity'!$A7,'Regression Result'!$B$2:$K$29,8,FALSE)*(VLOOKUP($A7,'Forecasted VA'!$A$2:$AX$29,COLUMN(AV$1),FALSE)-VLOOKUP($A7,'Forecasted VA'!$A$2:$AX$29,COLUMN(AU$1),FALSE))+$B$33*VLOOKUP('Predicted Intensity'!$A7,'Regression Result'!$B$2:$K$29,9,FALSE)+VLOOKUP('Predicted Intensity'!$A7,'Regression Result'!$B$2:$K$29,7,FALSE)*(VLOOKUP($A7,'electrification forecast'!$A$1:$AX$29,COLUMN(AV$1),FALSE)-VLOOKUP($A7,'electrification forecast'!$A$1:$AX$29,COLUMN(AU$1),FALSE)),0.5*$J7),$J7)</f>
        <v>7401.6848483430558</v>
      </c>
      <c r="AW7" s="225">
        <f>MIN(MAX(AV7+$B$34*VLOOKUP('Predicted Intensity'!$A7,'Regression Result'!$B$2:$K$29,8,FALSE)*(VLOOKUP($A7,'Forecasted VA'!$A$2:$AX$29,COLUMN(AW$1),FALSE)-VLOOKUP($A7,'Forecasted VA'!$A$2:$AX$29,COLUMN(AV$1),FALSE))+$B$33*VLOOKUP('Predicted Intensity'!$A7,'Regression Result'!$B$2:$K$29,9,FALSE)+VLOOKUP('Predicted Intensity'!$A7,'Regression Result'!$B$2:$K$29,7,FALSE)*(VLOOKUP($A7,'electrification forecast'!$A$1:$AX$29,COLUMN(AW$1),FALSE)-VLOOKUP($A7,'electrification forecast'!$A$1:$AX$29,COLUMN(AV$1),FALSE)),0.5*$J7),$J7)</f>
        <v>7401.6848483430558</v>
      </c>
      <c r="AX7" s="225">
        <f>MIN(MAX(AW7+$B$34*VLOOKUP('Predicted Intensity'!$A7,'Regression Result'!$B$2:$K$29,8,FALSE)*(VLOOKUP($A7,'Forecasted VA'!$A$2:$AX$29,COLUMN(AX$1),FALSE)-VLOOKUP($A7,'Forecasted VA'!$A$2:$AX$29,COLUMN(AW$1),FALSE))+$B$33*VLOOKUP('Predicted Intensity'!$A7,'Regression Result'!$B$2:$K$29,9,FALSE)+VLOOKUP('Predicted Intensity'!$A7,'Regression Result'!$B$2:$K$29,7,FALSE)*(VLOOKUP($A7,'electrification forecast'!$A$1:$AX$29,COLUMN(AX$1),FALSE)-VLOOKUP($A7,'electrification forecast'!$A$1:$AX$29,COLUMN(AW$1),FALSE)),0.5*$J7),$J7)</f>
        <v>7401.6848483430558</v>
      </c>
      <c r="AY7" s="225"/>
    </row>
    <row r="8" spans="1:51" x14ac:dyDescent="0.2">
      <c r="A8" s="216" t="s">
        <v>379</v>
      </c>
      <c r="B8" s="225">
        <f>SUMIFS('Historic Energy Consumption'!$O:$O,'Historic Energy Consumption'!$B:$B,$A8,'Historic Energy Consumption'!$A:$A,'Predicted Intensity'!B$1)/VLOOKUP($A8,'Forecasted VA'!$A$1:$J$29,COLUMN(B$1),FALSE)</f>
        <v>5565.1968843162495</v>
      </c>
      <c r="C8" s="225">
        <f>SUMIFS('Historic Energy Consumption'!$O:$O,'Historic Energy Consumption'!$B:$B,$A8,'Historic Energy Consumption'!$A:$A,'Predicted Intensity'!C$1)/VLOOKUP($A8,'Forecasted VA'!$A$1:$J$29,COLUMN(C$1),FALSE)</f>
        <v>5109.7043548904667</v>
      </c>
      <c r="D8" s="225">
        <f>SUMIFS('Historic Energy Consumption'!$O:$O,'Historic Energy Consumption'!$B:$B,$A8,'Historic Energy Consumption'!$A:$A,'Predicted Intensity'!D$1)/VLOOKUP($A8,'Forecasted VA'!$A$1:$J$29,COLUMN(D$1),FALSE)</f>
        <v>4482.2200615206066</v>
      </c>
      <c r="E8" s="225">
        <f>SUMIFS('Historic Energy Consumption'!$O:$O,'Historic Energy Consumption'!$B:$B,$A8,'Historic Energy Consumption'!$A:$A,'Predicted Intensity'!E$1)/VLOOKUP($A8,'Forecasted VA'!$A$1:$J$29,COLUMN(E$1),FALSE)</f>
        <v>4117.9273543322588</v>
      </c>
      <c r="F8" s="225">
        <f>SUMIFS('Historic Energy Consumption'!$O:$O,'Historic Energy Consumption'!$B:$B,$A8,'Historic Energy Consumption'!$A:$A,'Predicted Intensity'!F$1)/VLOOKUP($A8,'Forecasted VA'!$A$1:$J$29,COLUMN(F$1),FALSE)</f>
        <v>3389.5588102791821</v>
      </c>
      <c r="G8" s="225">
        <f>SUMIFS('Historic Energy Consumption'!$O:$O,'Historic Energy Consumption'!$B:$B,$A8,'Historic Energy Consumption'!$A:$A,'Predicted Intensity'!G$1)/VLOOKUP($A8,'Forecasted VA'!$A$1:$J$29,COLUMN(G$1),FALSE)</f>
        <v>3144.0807170843191</v>
      </c>
      <c r="H8" s="225">
        <f>SUMIFS('Historic Energy Consumption'!$O:$O,'Historic Energy Consumption'!$B:$B,$A8,'Historic Energy Consumption'!$A:$A,'Predicted Intensity'!H$1)/VLOOKUP($A8,'Forecasted VA'!$A$1:$J$29,COLUMN(H$1),FALSE)</f>
        <v>3109.8934128678379</v>
      </c>
      <c r="I8" s="225">
        <f>SUMIFS('Historic Energy Consumption'!$O:$O,'Historic Energy Consumption'!$B:$B,$A8,'Historic Energy Consumption'!$A:$A,'Predicted Intensity'!I$1)/VLOOKUP($A8,'Forecasted VA'!$A$1:$J$29,COLUMN(I$1),FALSE)</f>
        <v>2800.564892000421</v>
      </c>
      <c r="J8" s="225">
        <f>SUMIFS('Historic Energy Consumption'!$O:$O,'Historic Energy Consumption'!$B:$B,$A8,'Historic Energy Consumption'!$A:$A,'Predicted Intensity'!J$1)/VLOOKUP($A8,'Forecasted VA'!$A$1:$J$29,COLUMN(J$1),FALSE)</f>
        <v>2923.8952139233202</v>
      </c>
      <c r="K8" s="225">
        <f>MIN(MAX(J8+$B$34*VLOOKUP('Predicted Intensity'!$A8,'Regression Result'!$B$2:$K$29,8,FALSE)*(VLOOKUP($A8,'Forecasted VA'!$A$2:$AX$29,COLUMN(K$1),FALSE)-VLOOKUP($A8,'Forecasted VA'!$A$2:$AX$29,COLUMN(J$1),FALSE))+$B$33*VLOOKUP('Predicted Intensity'!$A8,'Regression Result'!$B$2:$K$29,9,FALSE)+VLOOKUP('Predicted Intensity'!$A8,'Regression Result'!$B$2:$K$29,7,FALSE)*(VLOOKUP($A8,'electrification forecast'!$A$1:$AX$29,COLUMN(K$1),FALSE)-VLOOKUP($A8,'electrification forecast'!$A$1:$AX$29,COLUMN(J$1),FALSE)),0.5*$J8),$J8)</f>
        <v>2480.8847269944395</v>
      </c>
      <c r="L8" s="225">
        <f>MIN(MAX(K8+$B$34*VLOOKUP('Predicted Intensity'!$A8,'Regression Result'!$B$2:$K$29,8,FALSE)*(VLOOKUP($A8,'Forecasted VA'!$A$2:$AX$29,COLUMN(L$1),FALSE)-VLOOKUP($A8,'Forecasted VA'!$A$2:$AX$29,COLUMN(K$1),FALSE))+$B$33*VLOOKUP('Predicted Intensity'!$A8,'Regression Result'!$B$2:$K$29,9,FALSE)+VLOOKUP('Predicted Intensity'!$A8,'Regression Result'!$B$2:$K$29,7,FALSE)*(VLOOKUP($A8,'electrification forecast'!$A$1:$AX$29,COLUMN(L$1),FALSE)-VLOOKUP($A8,'electrification forecast'!$A$1:$AX$29,COLUMN(K$1),FALSE)),0.5*$J8),$J8)</f>
        <v>2268.5131275723088</v>
      </c>
      <c r="M8" s="225">
        <f>MIN(MAX(L8+$B$34*VLOOKUP('Predicted Intensity'!$A8,'Regression Result'!$B$2:$K$29,8,FALSE)*(VLOOKUP($A8,'Forecasted VA'!$A$2:$AX$29,COLUMN(M$1),FALSE)-VLOOKUP($A8,'Forecasted VA'!$A$2:$AX$29,COLUMN(L$1),FALSE))+$B$33*VLOOKUP('Predicted Intensity'!$A8,'Regression Result'!$B$2:$K$29,9,FALSE)+VLOOKUP('Predicted Intensity'!$A8,'Regression Result'!$B$2:$K$29,7,FALSE)*(VLOOKUP($A8,'electrification forecast'!$A$1:$AX$29,COLUMN(M$1),FALSE)-VLOOKUP($A8,'electrification forecast'!$A$1:$AX$29,COLUMN(L$1),FALSE)),0.5*$J8),$J8)</f>
        <v>2059.9742683067207</v>
      </c>
      <c r="N8" s="225">
        <f>MIN(MAX(M8+$B$34*VLOOKUP('Predicted Intensity'!$A8,'Regression Result'!$B$2:$K$29,8,FALSE)*(VLOOKUP($A8,'Forecasted VA'!$A$2:$AX$29,COLUMN(N$1),FALSE)-VLOOKUP($A8,'Forecasted VA'!$A$2:$AX$29,COLUMN(M$1),FALSE))+$B$33*VLOOKUP('Predicted Intensity'!$A8,'Regression Result'!$B$2:$K$29,9,FALSE)+VLOOKUP('Predicted Intensity'!$A8,'Regression Result'!$B$2:$K$29,7,FALSE)*(VLOOKUP($A8,'electrification forecast'!$A$1:$AX$29,COLUMN(N$1),FALSE)-VLOOKUP($A8,'electrification forecast'!$A$1:$AX$29,COLUMN(M$1),FALSE)),0.5*$J8),$J8)</f>
        <v>1855.2929659878816</v>
      </c>
      <c r="O8" s="225">
        <f>MIN(MAX(N8+$B$34*VLOOKUP('Predicted Intensity'!$A8,'Regression Result'!$B$2:$K$29,8,FALSE)*(VLOOKUP($A8,'Forecasted VA'!$A$2:$AX$29,COLUMN(O$1),FALSE)-VLOOKUP($A8,'Forecasted VA'!$A$2:$AX$29,COLUMN(N$1),FALSE))+$B$33*VLOOKUP('Predicted Intensity'!$A8,'Regression Result'!$B$2:$K$29,9,FALSE)+VLOOKUP('Predicted Intensity'!$A8,'Regression Result'!$B$2:$K$29,7,FALSE)*(VLOOKUP($A8,'electrification forecast'!$A$1:$AX$29,COLUMN(O$1),FALSE)-VLOOKUP($A8,'electrification forecast'!$A$1:$AX$29,COLUMN(N$1),FALSE)),0.5*$J8),$J8)</f>
        <v>1654.2188530353544</v>
      </c>
      <c r="P8" s="225">
        <f>MIN(MAX(O8+$B$34*VLOOKUP('Predicted Intensity'!$A8,'Regression Result'!$B$2:$K$29,8,FALSE)*(VLOOKUP($A8,'Forecasted VA'!$A$2:$AX$29,COLUMN(P$1),FALSE)-VLOOKUP($A8,'Forecasted VA'!$A$2:$AX$29,COLUMN(O$1),FALSE))+$B$33*VLOOKUP('Predicted Intensity'!$A8,'Regression Result'!$B$2:$K$29,9,FALSE)+VLOOKUP('Predicted Intensity'!$A8,'Regression Result'!$B$2:$K$29,7,FALSE)*(VLOOKUP($A8,'electrification forecast'!$A$1:$AX$29,COLUMN(P$1),FALSE)-VLOOKUP($A8,'electrification forecast'!$A$1:$AX$29,COLUMN(O$1),FALSE)),0.5*$J8),$J8)</f>
        <v>1461.9476069616601</v>
      </c>
      <c r="Q8" s="225">
        <f>MIN(MAX(P8+$B$34*VLOOKUP('Predicted Intensity'!$A8,'Regression Result'!$B$2:$K$29,8,FALSE)*(VLOOKUP($A8,'Forecasted VA'!$A$2:$AX$29,COLUMN(Q$1),FALSE)-VLOOKUP($A8,'Forecasted VA'!$A$2:$AX$29,COLUMN(P$1),FALSE))+$B$33*VLOOKUP('Predicted Intensity'!$A8,'Regression Result'!$B$2:$K$29,9,FALSE)+VLOOKUP('Predicted Intensity'!$A8,'Regression Result'!$B$2:$K$29,7,FALSE)*(VLOOKUP($A8,'electrification forecast'!$A$1:$AX$29,COLUMN(Q$1),FALSE)-VLOOKUP($A8,'electrification forecast'!$A$1:$AX$29,COLUMN(P$1),FALSE)),0.5*$J8),$J8)</f>
        <v>1461.9476069616601</v>
      </c>
      <c r="R8" s="225">
        <f>MIN(MAX(Q8+$B$34*VLOOKUP('Predicted Intensity'!$A8,'Regression Result'!$B$2:$K$29,8,FALSE)*(VLOOKUP($A8,'Forecasted VA'!$A$2:$AX$29,COLUMN(R$1),FALSE)-VLOOKUP($A8,'Forecasted VA'!$A$2:$AX$29,COLUMN(Q$1),FALSE))+$B$33*VLOOKUP('Predicted Intensity'!$A8,'Regression Result'!$B$2:$K$29,9,FALSE)+VLOOKUP('Predicted Intensity'!$A8,'Regression Result'!$B$2:$K$29,7,FALSE)*(VLOOKUP($A8,'electrification forecast'!$A$1:$AX$29,COLUMN(R$1),FALSE)-VLOOKUP($A8,'electrification forecast'!$A$1:$AX$29,COLUMN(Q$1),FALSE)),0.5*$J8),$J8)</f>
        <v>1461.9476069616601</v>
      </c>
      <c r="S8" s="225">
        <f>MIN(MAX(R8+$B$34*VLOOKUP('Predicted Intensity'!$A8,'Regression Result'!$B$2:$K$29,8,FALSE)*(VLOOKUP($A8,'Forecasted VA'!$A$2:$AX$29,COLUMN(S$1),FALSE)-VLOOKUP($A8,'Forecasted VA'!$A$2:$AX$29,COLUMN(R$1),FALSE))+$B$33*VLOOKUP('Predicted Intensity'!$A8,'Regression Result'!$B$2:$K$29,9,FALSE)+VLOOKUP('Predicted Intensity'!$A8,'Regression Result'!$B$2:$K$29,7,FALSE)*(VLOOKUP($A8,'electrification forecast'!$A$1:$AX$29,COLUMN(S$1),FALSE)-VLOOKUP($A8,'electrification forecast'!$A$1:$AX$29,COLUMN(R$1),FALSE)),0.5*$J8),$J8)</f>
        <v>1461.9476069616601</v>
      </c>
      <c r="T8" s="225">
        <f>MIN(MAX(S8+$B$34*VLOOKUP('Predicted Intensity'!$A8,'Regression Result'!$B$2:$K$29,8,FALSE)*(VLOOKUP($A8,'Forecasted VA'!$A$2:$AX$29,COLUMN(T$1),FALSE)-VLOOKUP($A8,'Forecasted VA'!$A$2:$AX$29,COLUMN(S$1),FALSE))+$B$33*VLOOKUP('Predicted Intensity'!$A8,'Regression Result'!$B$2:$K$29,9,FALSE)+VLOOKUP('Predicted Intensity'!$A8,'Regression Result'!$B$2:$K$29,7,FALSE)*(VLOOKUP($A8,'electrification forecast'!$A$1:$AX$29,COLUMN(T$1),FALSE)-VLOOKUP($A8,'electrification forecast'!$A$1:$AX$29,COLUMN(S$1),FALSE)),0.5*$J8),$J8)</f>
        <v>1461.9476069616601</v>
      </c>
      <c r="U8" s="225">
        <f>MIN(MAX(T8+$B$34*VLOOKUP('Predicted Intensity'!$A8,'Regression Result'!$B$2:$K$29,8,FALSE)*(VLOOKUP($A8,'Forecasted VA'!$A$2:$AX$29,COLUMN(U$1),FALSE)-VLOOKUP($A8,'Forecasted VA'!$A$2:$AX$29,COLUMN(T$1),FALSE))+$B$33*VLOOKUP('Predicted Intensity'!$A8,'Regression Result'!$B$2:$K$29,9,FALSE)+VLOOKUP('Predicted Intensity'!$A8,'Regression Result'!$B$2:$K$29,7,FALSE)*(VLOOKUP($A8,'electrification forecast'!$A$1:$AX$29,COLUMN(U$1),FALSE)-VLOOKUP($A8,'electrification forecast'!$A$1:$AX$29,COLUMN(T$1),FALSE)),0.5*$J8),$J8)</f>
        <v>1461.9476069616601</v>
      </c>
      <c r="V8" s="225">
        <f>MIN(MAX(U8+$B$34*VLOOKUP('Predicted Intensity'!$A8,'Regression Result'!$B$2:$K$29,8,FALSE)*(VLOOKUP($A8,'Forecasted VA'!$A$2:$AX$29,COLUMN(V$1),FALSE)-VLOOKUP($A8,'Forecasted VA'!$A$2:$AX$29,COLUMN(U$1),FALSE))+$B$33*VLOOKUP('Predicted Intensity'!$A8,'Regression Result'!$B$2:$K$29,9,FALSE)+VLOOKUP('Predicted Intensity'!$A8,'Regression Result'!$B$2:$K$29,7,FALSE)*(VLOOKUP($A8,'electrification forecast'!$A$1:$AX$29,COLUMN(V$1),FALSE)-VLOOKUP($A8,'electrification forecast'!$A$1:$AX$29,COLUMN(U$1),FALSE)),0.5*$J8),$J8)</f>
        <v>1461.9476069616601</v>
      </c>
      <c r="W8" s="225">
        <f>MIN(MAX(V8+$B$34*VLOOKUP('Predicted Intensity'!$A8,'Regression Result'!$B$2:$K$29,8,FALSE)*(VLOOKUP($A8,'Forecasted VA'!$A$2:$AX$29,COLUMN(W$1),FALSE)-VLOOKUP($A8,'Forecasted VA'!$A$2:$AX$29,COLUMN(V$1),FALSE))+$B$33*VLOOKUP('Predicted Intensity'!$A8,'Regression Result'!$B$2:$K$29,9,FALSE)+VLOOKUP('Predicted Intensity'!$A8,'Regression Result'!$B$2:$K$29,7,FALSE)*(VLOOKUP($A8,'electrification forecast'!$A$1:$AX$29,COLUMN(W$1),FALSE)-VLOOKUP($A8,'electrification forecast'!$A$1:$AX$29,COLUMN(V$1),FALSE)),0.5*$J8),$J8)</f>
        <v>1461.9476069616601</v>
      </c>
      <c r="X8" s="225">
        <f>MIN(MAX(W8+$B$34*VLOOKUP('Predicted Intensity'!$A8,'Regression Result'!$B$2:$K$29,8,FALSE)*(VLOOKUP($A8,'Forecasted VA'!$A$2:$AX$29,COLUMN(X$1),FALSE)-VLOOKUP($A8,'Forecasted VA'!$A$2:$AX$29,COLUMN(W$1),FALSE))+$B$33*VLOOKUP('Predicted Intensity'!$A8,'Regression Result'!$B$2:$K$29,9,FALSE)+VLOOKUP('Predicted Intensity'!$A8,'Regression Result'!$B$2:$K$29,7,FALSE)*(VLOOKUP($A8,'electrification forecast'!$A$1:$AX$29,COLUMN(X$1),FALSE)-VLOOKUP($A8,'electrification forecast'!$A$1:$AX$29,COLUMN(W$1),FALSE)),0.5*$J8),$J8)</f>
        <v>1461.9476069616601</v>
      </c>
      <c r="Y8" s="225">
        <f>MIN(MAX(X8+$B$34*VLOOKUP('Predicted Intensity'!$A8,'Regression Result'!$B$2:$K$29,8,FALSE)*(VLOOKUP($A8,'Forecasted VA'!$A$2:$AX$29,COLUMN(Y$1),FALSE)-VLOOKUP($A8,'Forecasted VA'!$A$2:$AX$29,COLUMN(X$1),FALSE))+$B$33*VLOOKUP('Predicted Intensity'!$A8,'Regression Result'!$B$2:$K$29,9,FALSE)+VLOOKUP('Predicted Intensity'!$A8,'Regression Result'!$B$2:$K$29,7,FALSE)*(VLOOKUP($A8,'electrification forecast'!$A$1:$AX$29,COLUMN(Y$1),FALSE)-VLOOKUP($A8,'electrification forecast'!$A$1:$AX$29,COLUMN(X$1),FALSE)),0.5*$J8),$J8)</f>
        <v>1461.9476069616601</v>
      </c>
      <c r="Z8" s="225">
        <f>MIN(MAX(Y8+$B$34*VLOOKUP('Predicted Intensity'!$A8,'Regression Result'!$B$2:$K$29,8,FALSE)*(VLOOKUP($A8,'Forecasted VA'!$A$2:$AX$29,COLUMN(Z$1),FALSE)-VLOOKUP($A8,'Forecasted VA'!$A$2:$AX$29,COLUMN(Y$1),FALSE))+$B$33*VLOOKUP('Predicted Intensity'!$A8,'Regression Result'!$B$2:$K$29,9,FALSE)+VLOOKUP('Predicted Intensity'!$A8,'Regression Result'!$B$2:$K$29,7,FALSE)*(VLOOKUP($A8,'electrification forecast'!$A$1:$AX$29,COLUMN(Z$1),FALSE)-VLOOKUP($A8,'electrification forecast'!$A$1:$AX$29,COLUMN(Y$1),FALSE)),0.5*$J8),$J8)</f>
        <v>1461.9476069616601</v>
      </c>
      <c r="AA8" s="225">
        <f>MIN(MAX(Z8+$B$34*VLOOKUP('Predicted Intensity'!$A8,'Regression Result'!$B$2:$K$29,8,FALSE)*(VLOOKUP($A8,'Forecasted VA'!$A$2:$AX$29,COLUMN(AA$1),FALSE)-VLOOKUP($A8,'Forecasted VA'!$A$2:$AX$29,COLUMN(Z$1),FALSE))+$B$33*VLOOKUP('Predicted Intensity'!$A8,'Regression Result'!$B$2:$K$29,9,FALSE)+VLOOKUP('Predicted Intensity'!$A8,'Regression Result'!$B$2:$K$29,7,FALSE)*(VLOOKUP($A8,'electrification forecast'!$A$1:$AX$29,COLUMN(AA$1),FALSE)-VLOOKUP($A8,'electrification forecast'!$A$1:$AX$29,COLUMN(Z$1),FALSE)),0.5*$J8),$J8)</f>
        <v>1461.9476069616601</v>
      </c>
      <c r="AB8" s="225">
        <f>MIN(MAX(AA8+$B$34*VLOOKUP('Predicted Intensity'!$A8,'Regression Result'!$B$2:$K$29,8,FALSE)*(VLOOKUP($A8,'Forecasted VA'!$A$2:$AX$29,COLUMN(AB$1),FALSE)-VLOOKUP($A8,'Forecasted VA'!$A$2:$AX$29,COLUMN(AA$1),FALSE))+$B$33*VLOOKUP('Predicted Intensity'!$A8,'Regression Result'!$B$2:$K$29,9,FALSE)+VLOOKUP('Predicted Intensity'!$A8,'Regression Result'!$B$2:$K$29,7,FALSE)*(VLOOKUP($A8,'electrification forecast'!$A$1:$AX$29,COLUMN(AB$1),FALSE)-VLOOKUP($A8,'electrification forecast'!$A$1:$AX$29,COLUMN(AA$1),FALSE)),0.5*$J8),$J8)</f>
        <v>1461.9476069616601</v>
      </c>
      <c r="AC8" s="225">
        <f>MIN(MAX(AB8+$B$34*VLOOKUP('Predicted Intensity'!$A8,'Regression Result'!$B$2:$K$29,8,FALSE)*(VLOOKUP($A8,'Forecasted VA'!$A$2:$AX$29,COLUMN(AC$1),FALSE)-VLOOKUP($A8,'Forecasted VA'!$A$2:$AX$29,COLUMN(AB$1),FALSE))+$B$33*VLOOKUP('Predicted Intensity'!$A8,'Regression Result'!$B$2:$K$29,9,FALSE)+VLOOKUP('Predicted Intensity'!$A8,'Regression Result'!$B$2:$K$29,7,FALSE)*(VLOOKUP($A8,'electrification forecast'!$A$1:$AX$29,COLUMN(AC$1),FALSE)-VLOOKUP($A8,'electrification forecast'!$A$1:$AX$29,COLUMN(AB$1),FALSE)),0.5*$J8),$J8)</f>
        <v>1461.9476069616601</v>
      </c>
      <c r="AD8" s="225">
        <f>MIN(MAX(AC8+$B$34*VLOOKUP('Predicted Intensity'!$A8,'Regression Result'!$B$2:$K$29,8,FALSE)*(VLOOKUP($A8,'Forecasted VA'!$A$2:$AX$29,COLUMN(AD$1),FALSE)-VLOOKUP($A8,'Forecasted VA'!$A$2:$AX$29,COLUMN(AC$1),FALSE))+$B$33*VLOOKUP('Predicted Intensity'!$A8,'Regression Result'!$B$2:$K$29,9,FALSE)+VLOOKUP('Predicted Intensity'!$A8,'Regression Result'!$B$2:$K$29,7,FALSE)*(VLOOKUP($A8,'electrification forecast'!$A$1:$AX$29,COLUMN(AD$1),FALSE)-VLOOKUP($A8,'electrification forecast'!$A$1:$AX$29,COLUMN(AC$1),FALSE)),0.5*$J8),$J8)</f>
        <v>1461.9476069616601</v>
      </c>
      <c r="AE8" s="225">
        <f>MIN(MAX(AD8+$B$34*VLOOKUP('Predicted Intensity'!$A8,'Regression Result'!$B$2:$K$29,8,FALSE)*(VLOOKUP($A8,'Forecasted VA'!$A$2:$AX$29,COLUMN(AE$1),FALSE)-VLOOKUP($A8,'Forecasted VA'!$A$2:$AX$29,COLUMN(AD$1),FALSE))+$B$33*VLOOKUP('Predicted Intensity'!$A8,'Regression Result'!$B$2:$K$29,9,FALSE)+VLOOKUP('Predicted Intensity'!$A8,'Regression Result'!$B$2:$K$29,7,FALSE)*(VLOOKUP($A8,'electrification forecast'!$A$1:$AX$29,COLUMN(AE$1),FALSE)-VLOOKUP($A8,'electrification forecast'!$A$1:$AX$29,COLUMN(AD$1),FALSE)),0.5*$J8),$J8)</f>
        <v>1461.9476069616601</v>
      </c>
      <c r="AF8" s="225">
        <f>MIN(MAX(AE8+$B$34*VLOOKUP('Predicted Intensity'!$A8,'Regression Result'!$B$2:$K$29,8,FALSE)*(VLOOKUP($A8,'Forecasted VA'!$A$2:$AX$29,COLUMN(AF$1),FALSE)-VLOOKUP($A8,'Forecasted VA'!$A$2:$AX$29,COLUMN(AE$1),FALSE))+$B$33*VLOOKUP('Predicted Intensity'!$A8,'Regression Result'!$B$2:$K$29,9,FALSE)+VLOOKUP('Predicted Intensity'!$A8,'Regression Result'!$B$2:$K$29,7,FALSE)*(VLOOKUP($A8,'electrification forecast'!$A$1:$AX$29,COLUMN(AF$1),FALSE)-VLOOKUP($A8,'electrification forecast'!$A$1:$AX$29,COLUMN(AE$1),FALSE)),0.5*$J8),$J8)</f>
        <v>1461.9476069616601</v>
      </c>
      <c r="AG8" s="225">
        <f>MIN(MAX(AF8+$B$34*VLOOKUP('Predicted Intensity'!$A8,'Regression Result'!$B$2:$K$29,8,FALSE)*(VLOOKUP($A8,'Forecasted VA'!$A$2:$AX$29,COLUMN(AG$1),FALSE)-VLOOKUP($A8,'Forecasted VA'!$A$2:$AX$29,COLUMN(AF$1),FALSE))+$B$33*VLOOKUP('Predicted Intensity'!$A8,'Regression Result'!$B$2:$K$29,9,FALSE)+VLOOKUP('Predicted Intensity'!$A8,'Regression Result'!$B$2:$K$29,7,FALSE)*(VLOOKUP($A8,'electrification forecast'!$A$1:$AX$29,COLUMN(AG$1),FALSE)-VLOOKUP($A8,'electrification forecast'!$A$1:$AX$29,COLUMN(AF$1),FALSE)),0.5*$J8),$J8)</f>
        <v>1461.9476069616601</v>
      </c>
      <c r="AH8" s="225">
        <f>MIN(MAX(AG8+$B$34*VLOOKUP('Predicted Intensity'!$A8,'Regression Result'!$B$2:$K$29,8,FALSE)*(VLOOKUP($A8,'Forecasted VA'!$A$2:$AX$29,COLUMN(AH$1),FALSE)-VLOOKUP($A8,'Forecasted VA'!$A$2:$AX$29,COLUMN(AG$1),FALSE))+$B$33*VLOOKUP('Predicted Intensity'!$A8,'Regression Result'!$B$2:$K$29,9,FALSE)+VLOOKUP('Predicted Intensity'!$A8,'Regression Result'!$B$2:$K$29,7,FALSE)*(VLOOKUP($A8,'electrification forecast'!$A$1:$AX$29,COLUMN(AH$1),FALSE)-VLOOKUP($A8,'electrification forecast'!$A$1:$AX$29,COLUMN(AG$1),FALSE)),0.5*$J8),$J8)</f>
        <v>1461.9476069616601</v>
      </c>
      <c r="AI8" s="225">
        <f>MIN(MAX(AH8+$B$34*VLOOKUP('Predicted Intensity'!$A8,'Regression Result'!$B$2:$K$29,8,FALSE)*(VLOOKUP($A8,'Forecasted VA'!$A$2:$AX$29,COLUMN(AI$1),FALSE)-VLOOKUP($A8,'Forecasted VA'!$A$2:$AX$29,COLUMN(AH$1),FALSE))+$B$33*VLOOKUP('Predicted Intensity'!$A8,'Regression Result'!$B$2:$K$29,9,FALSE)+VLOOKUP('Predicted Intensity'!$A8,'Regression Result'!$B$2:$K$29,7,FALSE)*(VLOOKUP($A8,'electrification forecast'!$A$1:$AX$29,COLUMN(AI$1),FALSE)-VLOOKUP($A8,'electrification forecast'!$A$1:$AX$29,COLUMN(AH$1),FALSE)),0.5*$J8),$J8)</f>
        <v>1461.9476069616601</v>
      </c>
      <c r="AJ8" s="225">
        <f>MIN(MAX(AI8+$B$34*VLOOKUP('Predicted Intensity'!$A8,'Regression Result'!$B$2:$K$29,8,FALSE)*(VLOOKUP($A8,'Forecasted VA'!$A$2:$AX$29,COLUMN(AJ$1),FALSE)-VLOOKUP($A8,'Forecasted VA'!$A$2:$AX$29,COLUMN(AI$1),FALSE))+$B$33*VLOOKUP('Predicted Intensity'!$A8,'Regression Result'!$B$2:$K$29,9,FALSE)+VLOOKUP('Predicted Intensity'!$A8,'Regression Result'!$B$2:$K$29,7,FALSE)*(VLOOKUP($A8,'electrification forecast'!$A$1:$AX$29,COLUMN(AJ$1),FALSE)-VLOOKUP($A8,'electrification forecast'!$A$1:$AX$29,COLUMN(AI$1),FALSE)),0.5*$J8),$J8)</f>
        <v>1461.9476069616601</v>
      </c>
      <c r="AK8" s="225">
        <f>MIN(MAX(AJ8+$B$34*VLOOKUP('Predicted Intensity'!$A8,'Regression Result'!$B$2:$K$29,8,FALSE)*(VLOOKUP($A8,'Forecasted VA'!$A$2:$AX$29,COLUMN(AK$1),FALSE)-VLOOKUP($A8,'Forecasted VA'!$A$2:$AX$29,COLUMN(AJ$1),FALSE))+$B$33*VLOOKUP('Predicted Intensity'!$A8,'Regression Result'!$B$2:$K$29,9,FALSE)+VLOOKUP('Predicted Intensity'!$A8,'Regression Result'!$B$2:$K$29,7,FALSE)*(VLOOKUP($A8,'electrification forecast'!$A$1:$AX$29,COLUMN(AK$1),FALSE)-VLOOKUP($A8,'electrification forecast'!$A$1:$AX$29,COLUMN(AJ$1),FALSE)),0.5*$J8),$J8)</f>
        <v>1461.9476069616601</v>
      </c>
      <c r="AL8" s="225">
        <f>MIN(MAX(AK8+$B$34*VLOOKUP('Predicted Intensity'!$A8,'Regression Result'!$B$2:$K$29,8,FALSE)*(VLOOKUP($A8,'Forecasted VA'!$A$2:$AX$29,COLUMN(AL$1),FALSE)-VLOOKUP($A8,'Forecasted VA'!$A$2:$AX$29,COLUMN(AK$1),FALSE))+$B$33*VLOOKUP('Predicted Intensity'!$A8,'Regression Result'!$B$2:$K$29,9,FALSE)+VLOOKUP('Predicted Intensity'!$A8,'Regression Result'!$B$2:$K$29,7,FALSE)*(VLOOKUP($A8,'electrification forecast'!$A$1:$AX$29,COLUMN(AL$1),FALSE)-VLOOKUP($A8,'electrification forecast'!$A$1:$AX$29,COLUMN(AK$1),FALSE)),0.5*$J8),$J8)</f>
        <v>1461.9476069616601</v>
      </c>
      <c r="AM8" s="225">
        <f>MIN(MAX(AL8+$B$34*VLOOKUP('Predicted Intensity'!$A8,'Regression Result'!$B$2:$K$29,8,FALSE)*(VLOOKUP($A8,'Forecasted VA'!$A$2:$AX$29,COLUMN(AM$1),FALSE)-VLOOKUP($A8,'Forecasted VA'!$A$2:$AX$29,COLUMN(AL$1),FALSE))+$B$33*VLOOKUP('Predicted Intensity'!$A8,'Regression Result'!$B$2:$K$29,9,FALSE)+VLOOKUP('Predicted Intensity'!$A8,'Regression Result'!$B$2:$K$29,7,FALSE)*(VLOOKUP($A8,'electrification forecast'!$A$1:$AX$29,COLUMN(AM$1),FALSE)-VLOOKUP($A8,'electrification forecast'!$A$1:$AX$29,COLUMN(AL$1),FALSE)),0.5*$J8),$J8)</f>
        <v>1461.9476069616601</v>
      </c>
      <c r="AN8" s="225">
        <f>MIN(MAX(AM8+$B$34*VLOOKUP('Predicted Intensity'!$A8,'Regression Result'!$B$2:$K$29,8,FALSE)*(VLOOKUP($A8,'Forecasted VA'!$A$2:$AX$29,COLUMN(AN$1),FALSE)-VLOOKUP($A8,'Forecasted VA'!$A$2:$AX$29,COLUMN(AM$1),FALSE))+$B$33*VLOOKUP('Predicted Intensity'!$A8,'Regression Result'!$B$2:$K$29,9,FALSE)+VLOOKUP('Predicted Intensity'!$A8,'Regression Result'!$B$2:$K$29,7,FALSE)*(VLOOKUP($A8,'electrification forecast'!$A$1:$AX$29,COLUMN(AN$1),FALSE)-VLOOKUP($A8,'electrification forecast'!$A$1:$AX$29,COLUMN(AM$1),FALSE)),0.5*$J8),$J8)</f>
        <v>1461.9476069616601</v>
      </c>
      <c r="AO8" s="225">
        <f>MIN(MAX(AN8+$B$34*VLOOKUP('Predicted Intensity'!$A8,'Regression Result'!$B$2:$K$29,8,FALSE)*(VLOOKUP($A8,'Forecasted VA'!$A$2:$AX$29,COLUMN(AO$1),FALSE)-VLOOKUP($A8,'Forecasted VA'!$A$2:$AX$29,COLUMN(AN$1),FALSE))+$B$33*VLOOKUP('Predicted Intensity'!$A8,'Regression Result'!$B$2:$K$29,9,FALSE)+VLOOKUP('Predicted Intensity'!$A8,'Regression Result'!$B$2:$K$29,7,FALSE)*(VLOOKUP($A8,'electrification forecast'!$A$1:$AX$29,COLUMN(AO$1),FALSE)-VLOOKUP($A8,'electrification forecast'!$A$1:$AX$29,COLUMN(AN$1),FALSE)),0.5*$J8),$J8)</f>
        <v>1461.9476069616601</v>
      </c>
      <c r="AP8" s="225">
        <f>MIN(MAX(AO8+$B$34*VLOOKUP('Predicted Intensity'!$A8,'Regression Result'!$B$2:$K$29,8,FALSE)*(VLOOKUP($A8,'Forecasted VA'!$A$2:$AX$29,COLUMN(AP$1),FALSE)-VLOOKUP($A8,'Forecasted VA'!$A$2:$AX$29,COLUMN(AO$1),FALSE))+$B$33*VLOOKUP('Predicted Intensity'!$A8,'Regression Result'!$B$2:$K$29,9,FALSE)+VLOOKUP('Predicted Intensity'!$A8,'Regression Result'!$B$2:$K$29,7,FALSE)*(VLOOKUP($A8,'electrification forecast'!$A$1:$AX$29,COLUMN(AP$1),FALSE)-VLOOKUP($A8,'electrification forecast'!$A$1:$AX$29,COLUMN(AO$1),FALSE)),0.5*$J8),$J8)</f>
        <v>1461.9476069616601</v>
      </c>
      <c r="AQ8" s="225">
        <f>MIN(MAX(AP8+$B$34*VLOOKUP('Predicted Intensity'!$A8,'Regression Result'!$B$2:$K$29,8,FALSE)*(VLOOKUP($A8,'Forecasted VA'!$A$2:$AX$29,COLUMN(AQ$1),FALSE)-VLOOKUP($A8,'Forecasted VA'!$A$2:$AX$29,COLUMN(AP$1),FALSE))+$B$33*VLOOKUP('Predicted Intensity'!$A8,'Regression Result'!$B$2:$K$29,9,FALSE)+VLOOKUP('Predicted Intensity'!$A8,'Regression Result'!$B$2:$K$29,7,FALSE)*(VLOOKUP($A8,'electrification forecast'!$A$1:$AX$29,COLUMN(AQ$1),FALSE)-VLOOKUP($A8,'electrification forecast'!$A$1:$AX$29,COLUMN(AP$1),FALSE)),0.5*$J8),$J8)</f>
        <v>1461.9476069616601</v>
      </c>
      <c r="AR8" s="225">
        <f>MIN(MAX(AQ8+$B$34*VLOOKUP('Predicted Intensity'!$A8,'Regression Result'!$B$2:$K$29,8,FALSE)*(VLOOKUP($A8,'Forecasted VA'!$A$2:$AX$29,COLUMN(AR$1),FALSE)-VLOOKUP($A8,'Forecasted VA'!$A$2:$AX$29,COLUMN(AQ$1),FALSE))+$B$33*VLOOKUP('Predicted Intensity'!$A8,'Regression Result'!$B$2:$K$29,9,FALSE)+VLOOKUP('Predicted Intensity'!$A8,'Regression Result'!$B$2:$K$29,7,FALSE)*(VLOOKUP($A8,'electrification forecast'!$A$1:$AX$29,COLUMN(AR$1),FALSE)-VLOOKUP($A8,'electrification forecast'!$A$1:$AX$29,COLUMN(AQ$1),FALSE)),0.5*$J8),$J8)</f>
        <v>1461.9476069616601</v>
      </c>
      <c r="AS8" s="225">
        <f>MIN(MAX(AR8+$B$34*VLOOKUP('Predicted Intensity'!$A8,'Regression Result'!$B$2:$K$29,8,FALSE)*(VLOOKUP($A8,'Forecasted VA'!$A$2:$AX$29,COLUMN(AS$1),FALSE)-VLOOKUP($A8,'Forecasted VA'!$A$2:$AX$29,COLUMN(AR$1),FALSE))+$B$33*VLOOKUP('Predicted Intensity'!$A8,'Regression Result'!$B$2:$K$29,9,FALSE)+VLOOKUP('Predicted Intensity'!$A8,'Regression Result'!$B$2:$K$29,7,FALSE)*(VLOOKUP($A8,'electrification forecast'!$A$1:$AX$29,COLUMN(AS$1),FALSE)-VLOOKUP($A8,'electrification forecast'!$A$1:$AX$29,COLUMN(AR$1),FALSE)),0.5*$J8),$J8)</f>
        <v>1461.9476069616601</v>
      </c>
      <c r="AT8" s="225">
        <f>MIN(MAX(AS8+$B$34*VLOOKUP('Predicted Intensity'!$A8,'Regression Result'!$B$2:$K$29,8,FALSE)*(VLOOKUP($A8,'Forecasted VA'!$A$2:$AX$29,COLUMN(AT$1),FALSE)-VLOOKUP($A8,'Forecasted VA'!$A$2:$AX$29,COLUMN(AS$1),FALSE))+$B$33*VLOOKUP('Predicted Intensity'!$A8,'Regression Result'!$B$2:$K$29,9,FALSE)+VLOOKUP('Predicted Intensity'!$A8,'Regression Result'!$B$2:$K$29,7,FALSE)*(VLOOKUP($A8,'electrification forecast'!$A$1:$AX$29,COLUMN(AT$1),FALSE)-VLOOKUP($A8,'electrification forecast'!$A$1:$AX$29,COLUMN(AS$1),FALSE)),0.5*$J8),$J8)</f>
        <v>1461.9476069616601</v>
      </c>
      <c r="AU8" s="225">
        <f>MIN(MAX(AT8+$B$34*VLOOKUP('Predicted Intensity'!$A8,'Regression Result'!$B$2:$K$29,8,FALSE)*(VLOOKUP($A8,'Forecasted VA'!$A$2:$AX$29,COLUMN(AU$1),FALSE)-VLOOKUP($A8,'Forecasted VA'!$A$2:$AX$29,COLUMN(AT$1),FALSE))+$B$33*VLOOKUP('Predicted Intensity'!$A8,'Regression Result'!$B$2:$K$29,9,FALSE)+VLOOKUP('Predicted Intensity'!$A8,'Regression Result'!$B$2:$K$29,7,FALSE)*(VLOOKUP($A8,'electrification forecast'!$A$1:$AX$29,COLUMN(AU$1),FALSE)-VLOOKUP($A8,'electrification forecast'!$A$1:$AX$29,COLUMN(AT$1),FALSE)),0.5*$J8),$J8)</f>
        <v>1461.9476069616601</v>
      </c>
      <c r="AV8" s="225">
        <f>MIN(MAX(AU8+$B$34*VLOOKUP('Predicted Intensity'!$A8,'Regression Result'!$B$2:$K$29,8,FALSE)*(VLOOKUP($A8,'Forecasted VA'!$A$2:$AX$29,COLUMN(AV$1),FALSE)-VLOOKUP($A8,'Forecasted VA'!$A$2:$AX$29,COLUMN(AU$1),FALSE))+$B$33*VLOOKUP('Predicted Intensity'!$A8,'Regression Result'!$B$2:$K$29,9,FALSE)+VLOOKUP('Predicted Intensity'!$A8,'Regression Result'!$B$2:$K$29,7,FALSE)*(VLOOKUP($A8,'electrification forecast'!$A$1:$AX$29,COLUMN(AV$1),FALSE)-VLOOKUP($A8,'electrification forecast'!$A$1:$AX$29,COLUMN(AU$1),FALSE)),0.5*$J8),$J8)</f>
        <v>1461.9476069616601</v>
      </c>
      <c r="AW8" s="225">
        <f>MIN(MAX(AV8+$B$34*VLOOKUP('Predicted Intensity'!$A8,'Regression Result'!$B$2:$K$29,8,FALSE)*(VLOOKUP($A8,'Forecasted VA'!$A$2:$AX$29,COLUMN(AW$1),FALSE)-VLOOKUP($A8,'Forecasted VA'!$A$2:$AX$29,COLUMN(AV$1),FALSE))+$B$33*VLOOKUP('Predicted Intensity'!$A8,'Regression Result'!$B$2:$K$29,9,FALSE)+VLOOKUP('Predicted Intensity'!$A8,'Regression Result'!$B$2:$K$29,7,FALSE)*(VLOOKUP($A8,'electrification forecast'!$A$1:$AX$29,COLUMN(AW$1),FALSE)-VLOOKUP($A8,'electrification forecast'!$A$1:$AX$29,COLUMN(AV$1),FALSE)),0.5*$J8),$J8)</f>
        <v>1461.9476069616601</v>
      </c>
      <c r="AX8" s="225">
        <f>MIN(MAX(AW8+$B$34*VLOOKUP('Predicted Intensity'!$A8,'Regression Result'!$B$2:$K$29,8,FALSE)*(VLOOKUP($A8,'Forecasted VA'!$A$2:$AX$29,COLUMN(AX$1),FALSE)-VLOOKUP($A8,'Forecasted VA'!$A$2:$AX$29,COLUMN(AW$1),FALSE))+$B$33*VLOOKUP('Predicted Intensity'!$A8,'Regression Result'!$B$2:$K$29,9,FALSE)+VLOOKUP('Predicted Intensity'!$A8,'Regression Result'!$B$2:$K$29,7,FALSE)*(VLOOKUP($A8,'electrification forecast'!$A$1:$AX$29,COLUMN(AX$1),FALSE)-VLOOKUP($A8,'electrification forecast'!$A$1:$AX$29,COLUMN(AW$1),FALSE)),0.5*$J8),$J8)</f>
        <v>1461.9476069616601</v>
      </c>
      <c r="AY8" s="225"/>
    </row>
    <row r="9" spans="1:51" x14ac:dyDescent="0.2">
      <c r="A9" s="216" t="s">
        <v>380</v>
      </c>
      <c r="B9" s="225">
        <f>SUMIFS('Historic Energy Consumption'!$O:$O,'Historic Energy Consumption'!$B:$B,$A9,'Historic Energy Consumption'!$A:$A,'Predicted Intensity'!B$1)/VLOOKUP($A9,'Forecasted VA'!$A$1:$J$29,COLUMN(B$1),FALSE)</f>
        <v>11283.276197585215</v>
      </c>
      <c r="C9" s="225">
        <f>SUMIFS('Historic Energy Consumption'!$O:$O,'Historic Energy Consumption'!$B:$B,$A9,'Historic Energy Consumption'!$A:$A,'Predicted Intensity'!C$1)/VLOOKUP($A9,'Forecasted VA'!$A$1:$J$29,COLUMN(C$1),FALSE)</f>
        <v>9981.2019759592549</v>
      </c>
      <c r="D9" s="225">
        <f>SUMIFS('Historic Energy Consumption'!$O:$O,'Historic Energy Consumption'!$B:$B,$A9,'Historic Energy Consumption'!$A:$A,'Predicted Intensity'!D$1)/VLOOKUP($A9,'Forecasted VA'!$A$1:$J$29,COLUMN(D$1),FALSE)</f>
        <v>8683.0076755861774</v>
      </c>
      <c r="E9" s="225">
        <f>SUMIFS('Historic Energy Consumption'!$O:$O,'Historic Energy Consumption'!$B:$B,$A9,'Historic Energy Consumption'!$A:$A,'Predicted Intensity'!E$1)/VLOOKUP($A9,'Forecasted VA'!$A$1:$J$29,COLUMN(E$1),FALSE)</f>
        <v>8031.3094208315206</v>
      </c>
      <c r="F9" s="225">
        <f>SUMIFS('Historic Energy Consumption'!$O:$O,'Historic Energy Consumption'!$B:$B,$A9,'Historic Energy Consumption'!$A:$A,'Predicted Intensity'!F$1)/VLOOKUP($A9,'Forecasted VA'!$A$1:$J$29,COLUMN(F$1),FALSE)</f>
        <v>7388.9826894674816</v>
      </c>
      <c r="G9" s="225">
        <f>SUMIFS('Historic Energy Consumption'!$O:$O,'Historic Energy Consumption'!$B:$B,$A9,'Historic Energy Consumption'!$A:$A,'Predicted Intensity'!G$1)/VLOOKUP($A9,'Forecasted VA'!$A$1:$J$29,COLUMN(G$1),FALSE)</f>
        <v>7843.6406112752147</v>
      </c>
      <c r="H9" s="225">
        <f>SUMIFS('Historic Energy Consumption'!$O:$O,'Historic Energy Consumption'!$B:$B,$A9,'Historic Energy Consumption'!$A:$A,'Predicted Intensity'!H$1)/VLOOKUP($A9,'Forecasted VA'!$A$1:$J$29,COLUMN(H$1),FALSE)</f>
        <v>7118.0154997682876</v>
      </c>
      <c r="I9" s="225">
        <f>SUMIFS('Historic Energy Consumption'!$O:$O,'Historic Energy Consumption'!$B:$B,$A9,'Historic Energy Consumption'!$A:$A,'Predicted Intensity'!I$1)/VLOOKUP($A9,'Forecasted VA'!$A$1:$J$29,COLUMN(I$1),FALSE)</f>
        <v>6380.4578990252021</v>
      </c>
      <c r="J9" s="225">
        <f>SUMIFS('Historic Energy Consumption'!$O:$O,'Historic Energy Consumption'!$B:$B,$A9,'Historic Energy Consumption'!$A:$A,'Predicted Intensity'!J$1)/VLOOKUP($A9,'Forecasted VA'!$A$1:$J$29,COLUMN(J$1),FALSE)</f>
        <v>6510.5318411519374</v>
      </c>
      <c r="K9" s="225">
        <f>MIN(MAX(J9+$B$34*VLOOKUP('Predicted Intensity'!$A9,'Regression Result'!$B$2:$K$29,8,FALSE)*(VLOOKUP($A9,'Forecasted VA'!$A$2:$AX$29,COLUMN(K$1),FALSE)-VLOOKUP($A9,'Forecasted VA'!$A$2:$AX$29,COLUMN(J$1),FALSE))+$B$33*VLOOKUP('Predicted Intensity'!$A9,'Regression Result'!$B$2:$K$29,9,FALSE)+VLOOKUP('Predicted Intensity'!$A9,'Regression Result'!$B$2:$K$29,7,FALSE)*(VLOOKUP($A9,'electrification forecast'!$A$1:$AX$29,COLUMN(K$1),FALSE)-VLOOKUP($A9,'electrification forecast'!$A$1:$AX$29,COLUMN(J$1),FALSE)),0.5*$J9),$J9)</f>
        <v>5920.0921778691645</v>
      </c>
      <c r="L9" s="225">
        <f>MIN(MAX(K9+$B$34*VLOOKUP('Predicted Intensity'!$A9,'Regression Result'!$B$2:$K$29,8,FALSE)*(VLOOKUP($A9,'Forecasted VA'!$A$2:$AX$29,COLUMN(L$1),FALSE)-VLOOKUP($A9,'Forecasted VA'!$A$2:$AX$29,COLUMN(K$1),FALSE))+$B$33*VLOOKUP('Predicted Intensity'!$A9,'Regression Result'!$B$2:$K$29,9,FALSE)+VLOOKUP('Predicted Intensity'!$A9,'Regression Result'!$B$2:$K$29,7,FALSE)*(VLOOKUP($A9,'electrification forecast'!$A$1:$AX$29,COLUMN(L$1),FALSE)-VLOOKUP($A9,'electrification forecast'!$A$1:$AX$29,COLUMN(K$1),FALSE)),0.5*$J9),$J9)</f>
        <v>6079.9527812796487</v>
      </c>
      <c r="M9" s="225">
        <f>MIN(MAX(L9+$B$34*VLOOKUP('Predicted Intensity'!$A9,'Regression Result'!$B$2:$K$29,8,FALSE)*(VLOOKUP($A9,'Forecasted VA'!$A$2:$AX$29,COLUMN(M$1),FALSE)-VLOOKUP($A9,'Forecasted VA'!$A$2:$AX$29,COLUMN(L$1),FALSE))+$B$33*VLOOKUP('Predicted Intensity'!$A9,'Regression Result'!$B$2:$K$29,9,FALSE)+VLOOKUP('Predicted Intensity'!$A9,'Regression Result'!$B$2:$K$29,7,FALSE)*(VLOOKUP($A9,'electrification forecast'!$A$1:$AX$29,COLUMN(M$1),FALSE)-VLOOKUP($A9,'electrification forecast'!$A$1:$AX$29,COLUMN(L$1),FALSE)),0.5*$J9),$J9)</f>
        <v>6255.5013628314064</v>
      </c>
      <c r="N9" s="225">
        <f>MIN(MAX(M9+$B$34*VLOOKUP('Predicted Intensity'!$A9,'Regression Result'!$B$2:$K$29,8,FALSE)*(VLOOKUP($A9,'Forecasted VA'!$A$2:$AX$29,COLUMN(N$1),FALSE)-VLOOKUP($A9,'Forecasted VA'!$A$2:$AX$29,COLUMN(M$1),FALSE))+$B$33*VLOOKUP('Predicted Intensity'!$A9,'Regression Result'!$B$2:$K$29,9,FALSE)+VLOOKUP('Predicted Intensity'!$A9,'Regression Result'!$B$2:$K$29,7,FALSE)*(VLOOKUP($A9,'electrification forecast'!$A$1:$AX$29,COLUMN(N$1),FALSE)-VLOOKUP($A9,'electrification forecast'!$A$1:$AX$29,COLUMN(M$1),FALSE)),0.5*$J9),$J9)</f>
        <v>6447.483412673595</v>
      </c>
      <c r="O9" s="225">
        <f>MIN(MAX(N9+$B$34*VLOOKUP('Predicted Intensity'!$A9,'Regression Result'!$B$2:$K$29,8,FALSE)*(VLOOKUP($A9,'Forecasted VA'!$A$2:$AX$29,COLUMN(O$1),FALSE)-VLOOKUP($A9,'Forecasted VA'!$A$2:$AX$29,COLUMN(N$1),FALSE))+$B$33*VLOOKUP('Predicted Intensity'!$A9,'Regression Result'!$B$2:$K$29,9,FALSE)+VLOOKUP('Predicted Intensity'!$A9,'Regression Result'!$B$2:$K$29,7,FALSE)*(VLOOKUP($A9,'electrification forecast'!$A$1:$AX$29,COLUMN(O$1),FALSE)-VLOOKUP($A9,'electrification forecast'!$A$1:$AX$29,COLUMN(N$1),FALSE)),0.5*$J9),$J9)</f>
        <v>6510.5318411519374</v>
      </c>
      <c r="P9" s="225">
        <f>MIN(MAX(O9+$B$34*VLOOKUP('Predicted Intensity'!$A9,'Regression Result'!$B$2:$K$29,8,FALSE)*(VLOOKUP($A9,'Forecasted VA'!$A$2:$AX$29,COLUMN(P$1),FALSE)-VLOOKUP($A9,'Forecasted VA'!$A$2:$AX$29,COLUMN(O$1),FALSE))+$B$33*VLOOKUP('Predicted Intensity'!$A9,'Regression Result'!$B$2:$K$29,9,FALSE)+VLOOKUP('Predicted Intensity'!$A9,'Regression Result'!$B$2:$K$29,7,FALSE)*(VLOOKUP($A9,'electrification forecast'!$A$1:$AX$29,COLUMN(P$1),FALSE)-VLOOKUP($A9,'electrification forecast'!$A$1:$AX$29,COLUMN(O$1),FALSE)),0.5*$J9),$J9)</f>
        <v>6510.5318411519374</v>
      </c>
      <c r="Q9" s="225">
        <f>MIN(MAX(P9+$B$34*VLOOKUP('Predicted Intensity'!$A9,'Regression Result'!$B$2:$K$29,8,FALSE)*(VLOOKUP($A9,'Forecasted VA'!$A$2:$AX$29,COLUMN(Q$1),FALSE)-VLOOKUP($A9,'Forecasted VA'!$A$2:$AX$29,COLUMN(P$1),FALSE))+$B$33*VLOOKUP('Predicted Intensity'!$A9,'Regression Result'!$B$2:$K$29,9,FALSE)+VLOOKUP('Predicted Intensity'!$A9,'Regression Result'!$B$2:$K$29,7,FALSE)*(VLOOKUP($A9,'electrification forecast'!$A$1:$AX$29,COLUMN(Q$1),FALSE)-VLOOKUP($A9,'electrification forecast'!$A$1:$AX$29,COLUMN(P$1),FALSE)),0.5*$J9),$J9)</f>
        <v>6510.5318411519374</v>
      </c>
      <c r="R9" s="225">
        <f>MIN(MAX(Q9+$B$34*VLOOKUP('Predicted Intensity'!$A9,'Regression Result'!$B$2:$K$29,8,FALSE)*(VLOOKUP($A9,'Forecasted VA'!$A$2:$AX$29,COLUMN(R$1),FALSE)-VLOOKUP($A9,'Forecasted VA'!$A$2:$AX$29,COLUMN(Q$1),FALSE))+$B$33*VLOOKUP('Predicted Intensity'!$A9,'Regression Result'!$B$2:$K$29,9,FALSE)+VLOOKUP('Predicted Intensity'!$A9,'Regression Result'!$B$2:$K$29,7,FALSE)*(VLOOKUP($A9,'electrification forecast'!$A$1:$AX$29,COLUMN(R$1),FALSE)-VLOOKUP($A9,'electrification forecast'!$A$1:$AX$29,COLUMN(Q$1),FALSE)),0.5*$J9),$J9)</f>
        <v>6510.5318411519374</v>
      </c>
      <c r="S9" s="225">
        <f>MIN(MAX(R9+$B$34*VLOOKUP('Predicted Intensity'!$A9,'Regression Result'!$B$2:$K$29,8,FALSE)*(VLOOKUP($A9,'Forecasted VA'!$A$2:$AX$29,COLUMN(S$1),FALSE)-VLOOKUP($A9,'Forecasted VA'!$A$2:$AX$29,COLUMN(R$1),FALSE))+$B$33*VLOOKUP('Predicted Intensity'!$A9,'Regression Result'!$B$2:$K$29,9,FALSE)+VLOOKUP('Predicted Intensity'!$A9,'Regression Result'!$B$2:$K$29,7,FALSE)*(VLOOKUP($A9,'electrification forecast'!$A$1:$AX$29,COLUMN(S$1),FALSE)-VLOOKUP($A9,'electrification forecast'!$A$1:$AX$29,COLUMN(R$1),FALSE)),0.5*$J9),$J9)</f>
        <v>6510.5318411519374</v>
      </c>
      <c r="T9" s="225">
        <f>MIN(MAX(S9+$B$34*VLOOKUP('Predicted Intensity'!$A9,'Regression Result'!$B$2:$K$29,8,FALSE)*(VLOOKUP($A9,'Forecasted VA'!$A$2:$AX$29,COLUMN(T$1),FALSE)-VLOOKUP($A9,'Forecasted VA'!$A$2:$AX$29,COLUMN(S$1),FALSE))+$B$33*VLOOKUP('Predicted Intensity'!$A9,'Regression Result'!$B$2:$K$29,9,FALSE)+VLOOKUP('Predicted Intensity'!$A9,'Regression Result'!$B$2:$K$29,7,FALSE)*(VLOOKUP($A9,'electrification forecast'!$A$1:$AX$29,COLUMN(T$1),FALSE)-VLOOKUP($A9,'electrification forecast'!$A$1:$AX$29,COLUMN(S$1),FALSE)),0.5*$J9),$J9)</f>
        <v>6510.5318411519374</v>
      </c>
      <c r="U9" s="225">
        <f>MIN(MAX(T9+$B$34*VLOOKUP('Predicted Intensity'!$A9,'Regression Result'!$B$2:$K$29,8,FALSE)*(VLOOKUP($A9,'Forecasted VA'!$A$2:$AX$29,COLUMN(U$1),FALSE)-VLOOKUP($A9,'Forecasted VA'!$A$2:$AX$29,COLUMN(T$1),FALSE))+$B$33*VLOOKUP('Predicted Intensity'!$A9,'Regression Result'!$B$2:$K$29,9,FALSE)+VLOOKUP('Predicted Intensity'!$A9,'Regression Result'!$B$2:$K$29,7,FALSE)*(VLOOKUP($A9,'electrification forecast'!$A$1:$AX$29,COLUMN(U$1),FALSE)-VLOOKUP($A9,'electrification forecast'!$A$1:$AX$29,COLUMN(T$1),FALSE)),0.5*$J9),$J9)</f>
        <v>6510.5318411519374</v>
      </c>
      <c r="V9" s="225">
        <f>MIN(MAX(U9+$B$34*VLOOKUP('Predicted Intensity'!$A9,'Regression Result'!$B$2:$K$29,8,FALSE)*(VLOOKUP($A9,'Forecasted VA'!$A$2:$AX$29,COLUMN(V$1),FALSE)-VLOOKUP($A9,'Forecasted VA'!$A$2:$AX$29,COLUMN(U$1),FALSE))+$B$33*VLOOKUP('Predicted Intensity'!$A9,'Regression Result'!$B$2:$K$29,9,FALSE)+VLOOKUP('Predicted Intensity'!$A9,'Regression Result'!$B$2:$K$29,7,FALSE)*(VLOOKUP($A9,'electrification forecast'!$A$1:$AX$29,COLUMN(V$1),FALSE)-VLOOKUP($A9,'electrification forecast'!$A$1:$AX$29,COLUMN(U$1),FALSE)),0.5*$J9),$J9)</f>
        <v>6510.5318411519374</v>
      </c>
      <c r="W9" s="225">
        <f>MIN(MAX(V9+$B$34*VLOOKUP('Predicted Intensity'!$A9,'Regression Result'!$B$2:$K$29,8,FALSE)*(VLOOKUP($A9,'Forecasted VA'!$A$2:$AX$29,COLUMN(W$1),FALSE)-VLOOKUP($A9,'Forecasted VA'!$A$2:$AX$29,COLUMN(V$1),FALSE))+$B$33*VLOOKUP('Predicted Intensity'!$A9,'Regression Result'!$B$2:$K$29,9,FALSE)+VLOOKUP('Predicted Intensity'!$A9,'Regression Result'!$B$2:$K$29,7,FALSE)*(VLOOKUP($A9,'electrification forecast'!$A$1:$AX$29,COLUMN(W$1),FALSE)-VLOOKUP($A9,'electrification forecast'!$A$1:$AX$29,COLUMN(V$1),FALSE)),0.5*$J9),$J9)</f>
        <v>6510.5318411519374</v>
      </c>
      <c r="X9" s="225">
        <f>MIN(MAX(W9+$B$34*VLOOKUP('Predicted Intensity'!$A9,'Regression Result'!$B$2:$K$29,8,FALSE)*(VLOOKUP($A9,'Forecasted VA'!$A$2:$AX$29,COLUMN(X$1),FALSE)-VLOOKUP($A9,'Forecasted VA'!$A$2:$AX$29,COLUMN(W$1),FALSE))+$B$33*VLOOKUP('Predicted Intensity'!$A9,'Regression Result'!$B$2:$K$29,9,FALSE)+VLOOKUP('Predicted Intensity'!$A9,'Regression Result'!$B$2:$K$29,7,FALSE)*(VLOOKUP($A9,'electrification forecast'!$A$1:$AX$29,COLUMN(X$1),FALSE)-VLOOKUP($A9,'electrification forecast'!$A$1:$AX$29,COLUMN(W$1),FALSE)),0.5*$J9),$J9)</f>
        <v>6510.5318411519374</v>
      </c>
      <c r="Y9" s="225">
        <f>MIN(MAX(X9+$B$34*VLOOKUP('Predicted Intensity'!$A9,'Regression Result'!$B$2:$K$29,8,FALSE)*(VLOOKUP($A9,'Forecasted VA'!$A$2:$AX$29,COLUMN(Y$1),FALSE)-VLOOKUP($A9,'Forecasted VA'!$A$2:$AX$29,COLUMN(X$1),FALSE))+$B$33*VLOOKUP('Predicted Intensity'!$A9,'Regression Result'!$B$2:$K$29,9,FALSE)+VLOOKUP('Predicted Intensity'!$A9,'Regression Result'!$B$2:$K$29,7,FALSE)*(VLOOKUP($A9,'electrification forecast'!$A$1:$AX$29,COLUMN(Y$1),FALSE)-VLOOKUP($A9,'electrification forecast'!$A$1:$AX$29,COLUMN(X$1),FALSE)),0.5*$J9),$J9)</f>
        <v>6510.5318411519374</v>
      </c>
      <c r="Z9" s="225">
        <f>MIN(MAX(Y9+$B$34*VLOOKUP('Predicted Intensity'!$A9,'Regression Result'!$B$2:$K$29,8,FALSE)*(VLOOKUP($A9,'Forecasted VA'!$A$2:$AX$29,COLUMN(Z$1),FALSE)-VLOOKUP($A9,'Forecasted VA'!$A$2:$AX$29,COLUMN(Y$1),FALSE))+$B$33*VLOOKUP('Predicted Intensity'!$A9,'Regression Result'!$B$2:$K$29,9,FALSE)+VLOOKUP('Predicted Intensity'!$A9,'Regression Result'!$B$2:$K$29,7,FALSE)*(VLOOKUP($A9,'electrification forecast'!$A$1:$AX$29,COLUMN(Z$1),FALSE)-VLOOKUP($A9,'electrification forecast'!$A$1:$AX$29,COLUMN(Y$1),FALSE)),0.5*$J9),$J9)</f>
        <v>6510.5318411519374</v>
      </c>
      <c r="AA9" s="225">
        <f>MIN(MAX(Z9+$B$34*VLOOKUP('Predicted Intensity'!$A9,'Regression Result'!$B$2:$K$29,8,FALSE)*(VLOOKUP($A9,'Forecasted VA'!$A$2:$AX$29,COLUMN(AA$1),FALSE)-VLOOKUP($A9,'Forecasted VA'!$A$2:$AX$29,COLUMN(Z$1),FALSE))+$B$33*VLOOKUP('Predicted Intensity'!$A9,'Regression Result'!$B$2:$K$29,9,FALSE)+VLOOKUP('Predicted Intensity'!$A9,'Regression Result'!$B$2:$K$29,7,FALSE)*(VLOOKUP($A9,'electrification forecast'!$A$1:$AX$29,COLUMN(AA$1),FALSE)-VLOOKUP($A9,'electrification forecast'!$A$1:$AX$29,COLUMN(Z$1),FALSE)),0.5*$J9),$J9)</f>
        <v>6510.5318411519374</v>
      </c>
      <c r="AB9" s="225">
        <f>MIN(MAX(AA9+$B$34*VLOOKUP('Predicted Intensity'!$A9,'Regression Result'!$B$2:$K$29,8,FALSE)*(VLOOKUP($A9,'Forecasted VA'!$A$2:$AX$29,COLUMN(AB$1),FALSE)-VLOOKUP($A9,'Forecasted VA'!$A$2:$AX$29,COLUMN(AA$1),FALSE))+$B$33*VLOOKUP('Predicted Intensity'!$A9,'Regression Result'!$B$2:$K$29,9,FALSE)+VLOOKUP('Predicted Intensity'!$A9,'Regression Result'!$B$2:$K$29,7,FALSE)*(VLOOKUP($A9,'electrification forecast'!$A$1:$AX$29,COLUMN(AB$1),FALSE)-VLOOKUP($A9,'electrification forecast'!$A$1:$AX$29,COLUMN(AA$1),FALSE)),0.5*$J9),$J9)</f>
        <v>6510.5318411519374</v>
      </c>
      <c r="AC9" s="225">
        <f>MIN(MAX(AB9+$B$34*VLOOKUP('Predicted Intensity'!$A9,'Regression Result'!$B$2:$K$29,8,FALSE)*(VLOOKUP($A9,'Forecasted VA'!$A$2:$AX$29,COLUMN(AC$1),FALSE)-VLOOKUP($A9,'Forecasted VA'!$A$2:$AX$29,COLUMN(AB$1),FALSE))+$B$33*VLOOKUP('Predicted Intensity'!$A9,'Regression Result'!$B$2:$K$29,9,FALSE)+VLOOKUP('Predicted Intensity'!$A9,'Regression Result'!$B$2:$K$29,7,FALSE)*(VLOOKUP($A9,'electrification forecast'!$A$1:$AX$29,COLUMN(AC$1),FALSE)-VLOOKUP($A9,'electrification forecast'!$A$1:$AX$29,COLUMN(AB$1),FALSE)),0.5*$J9),$J9)</f>
        <v>6510.5318411519374</v>
      </c>
      <c r="AD9" s="225">
        <f>MIN(MAX(AC9+$B$34*VLOOKUP('Predicted Intensity'!$A9,'Regression Result'!$B$2:$K$29,8,FALSE)*(VLOOKUP($A9,'Forecasted VA'!$A$2:$AX$29,COLUMN(AD$1),FALSE)-VLOOKUP($A9,'Forecasted VA'!$A$2:$AX$29,COLUMN(AC$1),FALSE))+$B$33*VLOOKUP('Predicted Intensity'!$A9,'Regression Result'!$B$2:$K$29,9,FALSE)+VLOOKUP('Predicted Intensity'!$A9,'Regression Result'!$B$2:$K$29,7,FALSE)*(VLOOKUP($A9,'electrification forecast'!$A$1:$AX$29,COLUMN(AD$1),FALSE)-VLOOKUP($A9,'electrification forecast'!$A$1:$AX$29,COLUMN(AC$1),FALSE)),0.5*$J9),$J9)</f>
        <v>6510.5318411519374</v>
      </c>
      <c r="AE9" s="225">
        <f>MIN(MAX(AD9+$B$34*VLOOKUP('Predicted Intensity'!$A9,'Regression Result'!$B$2:$K$29,8,FALSE)*(VLOOKUP($A9,'Forecasted VA'!$A$2:$AX$29,COLUMN(AE$1),FALSE)-VLOOKUP($A9,'Forecasted VA'!$A$2:$AX$29,COLUMN(AD$1),FALSE))+$B$33*VLOOKUP('Predicted Intensity'!$A9,'Regression Result'!$B$2:$K$29,9,FALSE)+VLOOKUP('Predicted Intensity'!$A9,'Regression Result'!$B$2:$K$29,7,FALSE)*(VLOOKUP($A9,'electrification forecast'!$A$1:$AX$29,COLUMN(AE$1),FALSE)-VLOOKUP($A9,'electrification forecast'!$A$1:$AX$29,COLUMN(AD$1),FALSE)),0.5*$J9),$J9)</f>
        <v>6510.5318411519374</v>
      </c>
      <c r="AF9" s="225">
        <f>MIN(MAX(AE9+$B$34*VLOOKUP('Predicted Intensity'!$A9,'Regression Result'!$B$2:$K$29,8,FALSE)*(VLOOKUP($A9,'Forecasted VA'!$A$2:$AX$29,COLUMN(AF$1),FALSE)-VLOOKUP($A9,'Forecasted VA'!$A$2:$AX$29,COLUMN(AE$1),FALSE))+$B$33*VLOOKUP('Predicted Intensity'!$A9,'Regression Result'!$B$2:$K$29,9,FALSE)+VLOOKUP('Predicted Intensity'!$A9,'Regression Result'!$B$2:$K$29,7,FALSE)*(VLOOKUP($A9,'electrification forecast'!$A$1:$AX$29,COLUMN(AF$1),FALSE)-VLOOKUP($A9,'electrification forecast'!$A$1:$AX$29,COLUMN(AE$1),FALSE)),0.5*$J9),$J9)</f>
        <v>6510.5318411519374</v>
      </c>
      <c r="AG9" s="225">
        <f>MIN(MAX(AF9+$B$34*VLOOKUP('Predicted Intensity'!$A9,'Regression Result'!$B$2:$K$29,8,FALSE)*(VLOOKUP($A9,'Forecasted VA'!$A$2:$AX$29,COLUMN(AG$1),FALSE)-VLOOKUP($A9,'Forecasted VA'!$A$2:$AX$29,COLUMN(AF$1),FALSE))+$B$33*VLOOKUP('Predicted Intensity'!$A9,'Regression Result'!$B$2:$K$29,9,FALSE)+VLOOKUP('Predicted Intensity'!$A9,'Regression Result'!$B$2:$K$29,7,FALSE)*(VLOOKUP($A9,'electrification forecast'!$A$1:$AX$29,COLUMN(AG$1),FALSE)-VLOOKUP($A9,'electrification forecast'!$A$1:$AX$29,COLUMN(AF$1),FALSE)),0.5*$J9),$J9)</f>
        <v>6510.5318411519374</v>
      </c>
      <c r="AH9" s="225">
        <f>MIN(MAX(AG9+$B$34*VLOOKUP('Predicted Intensity'!$A9,'Regression Result'!$B$2:$K$29,8,FALSE)*(VLOOKUP($A9,'Forecasted VA'!$A$2:$AX$29,COLUMN(AH$1),FALSE)-VLOOKUP($A9,'Forecasted VA'!$A$2:$AX$29,COLUMN(AG$1),FALSE))+$B$33*VLOOKUP('Predicted Intensity'!$A9,'Regression Result'!$B$2:$K$29,9,FALSE)+VLOOKUP('Predicted Intensity'!$A9,'Regression Result'!$B$2:$K$29,7,FALSE)*(VLOOKUP($A9,'electrification forecast'!$A$1:$AX$29,COLUMN(AH$1),FALSE)-VLOOKUP($A9,'electrification forecast'!$A$1:$AX$29,COLUMN(AG$1),FALSE)),0.5*$J9),$J9)</f>
        <v>6510.5318411519374</v>
      </c>
      <c r="AI9" s="225">
        <f>MIN(MAX(AH9+$B$34*VLOOKUP('Predicted Intensity'!$A9,'Regression Result'!$B$2:$K$29,8,FALSE)*(VLOOKUP($A9,'Forecasted VA'!$A$2:$AX$29,COLUMN(AI$1),FALSE)-VLOOKUP($A9,'Forecasted VA'!$A$2:$AX$29,COLUMN(AH$1),FALSE))+$B$33*VLOOKUP('Predicted Intensity'!$A9,'Regression Result'!$B$2:$K$29,9,FALSE)+VLOOKUP('Predicted Intensity'!$A9,'Regression Result'!$B$2:$K$29,7,FALSE)*(VLOOKUP($A9,'electrification forecast'!$A$1:$AX$29,COLUMN(AI$1),FALSE)-VLOOKUP($A9,'electrification forecast'!$A$1:$AX$29,COLUMN(AH$1),FALSE)),0.5*$J9),$J9)</f>
        <v>6510.5318411519374</v>
      </c>
      <c r="AJ9" s="225">
        <f>MIN(MAX(AI9+$B$34*VLOOKUP('Predicted Intensity'!$A9,'Regression Result'!$B$2:$K$29,8,FALSE)*(VLOOKUP($A9,'Forecasted VA'!$A$2:$AX$29,COLUMN(AJ$1),FALSE)-VLOOKUP($A9,'Forecasted VA'!$A$2:$AX$29,COLUMN(AI$1),FALSE))+$B$33*VLOOKUP('Predicted Intensity'!$A9,'Regression Result'!$B$2:$K$29,9,FALSE)+VLOOKUP('Predicted Intensity'!$A9,'Regression Result'!$B$2:$K$29,7,FALSE)*(VLOOKUP($A9,'electrification forecast'!$A$1:$AX$29,COLUMN(AJ$1),FALSE)-VLOOKUP($A9,'electrification forecast'!$A$1:$AX$29,COLUMN(AI$1),FALSE)),0.5*$J9),$J9)</f>
        <v>6510.5318411519374</v>
      </c>
      <c r="AK9" s="225">
        <f>MIN(MAX(AJ9+$B$34*VLOOKUP('Predicted Intensity'!$A9,'Regression Result'!$B$2:$K$29,8,FALSE)*(VLOOKUP($A9,'Forecasted VA'!$A$2:$AX$29,COLUMN(AK$1),FALSE)-VLOOKUP($A9,'Forecasted VA'!$A$2:$AX$29,COLUMN(AJ$1),FALSE))+$B$33*VLOOKUP('Predicted Intensity'!$A9,'Regression Result'!$B$2:$K$29,9,FALSE)+VLOOKUP('Predicted Intensity'!$A9,'Regression Result'!$B$2:$K$29,7,FALSE)*(VLOOKUP($A9,'electrification forecast'!$A$1:$AX$29,COLUMN(AK$1),FALSE)-VLOOKUP($A9,'electrification forecast'!$A$1:$AX$29,COLUMN(AJ$1),FALSE)),0.5*$J9),$J9)</f>
        <v>6510.5318411519374</v>
      </c>
      <c r="AL9" s="225">
        <f>MIN(MAX(AK9+$B$34*VLOOKUP('Predicted Intensity'!$A9,'Regression Result'!$B$2:$K$29,8,FALSE)*(VLOOKUP($A9,'Forecasted VA'!$A$2:$AX$29,COLUMN(AL$1),FALSE)-VLOOKUP($A9,'Forecasted VA'!$A$2:$AX$29,COLUMN(AK$1),FALSE))+$B$33*VLOOKUP('Predicted Intensity'!$A9,'Regression Result'!$B$2:$K$29,9,FALSE)+VLOOKUP('Predicted Intensity'!$A9,'Regression Result'!$B$2:$K$29,7,FALSE)*(VLOOKUP($A9,'electrification forecast'!$A$1:$AX$29,COLUMN(AL$1),FALSE)-VLOOKUP($A9,'electrification forecast'!$A$1:$AX$29,COLUMN(AK$1),FALSE)),0.5*$J9),$J9)</f>
        <v>6510.5318411519374</v>
      </c>
      <c r="AM9" s="225">
        <f>MIN(MAX(AL9+$B$34*VLOOKUP('Predicted Intensity'!$A9,'Regression Result'!$B$2:$K$29,8,FALSE)*(VLOOKUP($A9,'Forecasted VA'!$A$2:$AX$29,COLUMN(AM$1),FALSE)-VLOOKUP($A9,'Forecasted VA'!$A$2:$AX$29,COLUMN(AL$1),FALSE))+$B$33*VLOOKUP('Predicted Intensity'!$A9,'Regression Result'!$B$2:$K$29,9,FALSE)+VLOOKUP('Predicted Intensity'!$A9,'Regression Result'!$B$2:$K$29,7,FALSE)*(VLOOKUP($A9,'electrification forecast'!$A$1:$AX$29,COLUMN(AM$1),FALSE)-VLOOKUP($A9,'electrification forecast'!$A$1:$AX$29,COLUMN(AL$1),FALSE)),0.5*$J9),$J9)</f>
        <v>6510.5318411519374</v>
      </c>
      <c r="AN9" s="225">
        <f>MIN(MAX(AM9+$B$34*VLOOKUP('Predicted Intensity'!$A9,'Regression Result'!$B$2:$K$29,8,FALSE)*(VLOOKUP($A9,'Forecasted VA'!$A$2:$AX$29,COLUMN(AN$1),FALSE)-VLOOKUP($A9,'Forecasted VA'!$A$2:$AX$29,COLUMN(AM$1),FALSE))+$B$33*VLOOKUP('Predicted Intensity'!$A9,'Regression Result'!$B$2:$K$29,9,FALSE)+VLOOKUP('Predicted Intensity'!$A9,'Regression Result'!$B$2:$K$29,7,FALSE)*(VLOOKUP($A9,'electrification forecast'!$A$1:$AX$29,COLUMN(AN$1),FALSE)-VLOOKUP($A9,'electrification forecast'!$A$1:$AX$29,COLUMN(AM$1),FALSE)),0.5*$J9),$J9)</f>
        <v>6510.5318411519374</v>
      </c>
      <c r="AO9" s="225">
        <f>MIN(MAX(AN9+$B$34*VLOOKUP('Predicted Intensity'!$A9,'Regression Result'!$B$2:$K$29,8,FALSE)*(VLOOKUP($A9,'Forecasted VA'!$A$2:$AX$29,COLUMN(AO$1),FALSE)-VLOOKUP($A9,'Forecasted VA'!$A$2:$AX$29,COLUMN(AN$1),FALSE))+$B$33*VLOOKUP('Predicted Intensity'!$A9,'Regression Result'!$B$2:$K$29,9,FALSE)+VLOOKUP('Predicted Intensity'!$A9,'Regression Result'!$B$2:$K$29,7,FALSE)*(VLOOKUP($A9,'electrification forecast'!$A$1:$AX$29,COLUMN(AO$1),FALSE)-VLOOKUP($A9,'electrification forecast'!$A$1:$AX$29,COLUMN(AN$1),FALSE)),0.5*$J9),$J9)</f>
        <v>6510.5318411519374</v>
      </c>
      <c r="AP9" s="225">
        <f>MIN(MAX(AO9+$B$34*VLOOKUP('Predicted Intensity'!$A9,'Regression Result'!$B$2:$K$29,8,FALSE)*(VLOOKUP($A9,'Forecasted VA'!$A$2:$AX$29,COLUMN(AP$1),FALSE)-VLOOKUP($A9,'Forecasted VA'!$A$2:$AX$29,COLUMN(AO$1),FALSE))+$B$33*VLOOKUP('Predicted Intensity'!$A9,'Regression Result'!$B$2:$K$29,9,FALSE)+VLOOKUP('Predicted Intensity'!$A9,'Regression Result'!$B$2:$K$29,7,FALSE)*(VLOOKUP($A9,'electrification forecast'!$A$1:$AX$29,COLUMN(AP$1),FALSE)-VLOOKUP($A9,'electrification forecast'!$A$1:$AX$29,COLUMN(AO$1),FALSE)),0.5*$J9),$J9)</f>
        <v>6510.5318411519374</v>
      </c>
      <c r="AQ9" s="225">
        <f>MIN(MAX(AP9+$B$34*VLOOKUP('Predicted Intensity'!$A9,'Regression Result'!$B$2:$K$29,8,FALSE)*(VLOOKUP($A9,'Forecasted VA'!$A$2:$AX$29,COLUMN(AQ$1),FALSE)-VLOOKUP($A9,'Forecasted VA'!$A$2:$AX$29,COLUMN(AP$1),FALSE))+$B$33*VLOOKUP('Predicted Intensity'!$A9,'Regression Result'!$B$2:$K$29,9,FALSE)+VLOOKUP('Predicted Intensity'!$A9,'Regression Result'!$B$2:$K$29,7,FALSE)*(VLOOKUP($A9,'electrification forecast'!$A$1:$AX$29,COLUMN(AQ$1),FALSE)-VLOOKUP($A9,'electrification forecast'!$A$1:$AX$29,COLUMN(AP$1),FALSE)),0.5*$J9),$J9)</f>
        <v>6510.5318411519374</v>
      </c>
      <c r="AR9" s="225">
        <f>MIN(MAX(AQ9+$B$34*VLOOKUP('Predicted Intensity'!$A9,'Regression Result'!$B$2:$K$29,8,FALSE)*(VLOOKUP($A9,'Forecasted VA'!$A$2:$AX$29,COLUMN(AR$1),FALSE)-VLOOKUP($A9,'Forecasted VA'!$A$2:$AX$29,COLUMN(AQ$1),FALSE))+$B$33*VLOOKUP('Predicted Intensity'!$A9,'Regression Result'!$B$2:$K$29,9,FALSE)+VLOOKUP('Predicted Intensity'!$A9,'Regression Result'!$B$2:$K$29,7,FALSE)*(VLOOKUP($A9,'electrification forecast'!$A$1:$AX$29,COLUMN(AR$1),FALSE)-VLOOKUP($A9,'electrification forecast'!$A$1:$AX$29,COLUMN(AQ$1),FALSE)),0.5*$J9),$J9)</f>
        <v>6510.5318411519374</v>
      </c>
      <c r="AS9" s="225">
        <f>MIN(MAX(AR9+$B$34*VLOOKUP('Predicted Intensity'!$A9,'Regression Result'!$B$2:$K$29,8,FALSE)*(VLOOKUP($A9,'Forecasted VA'!$A$2:$AX$29,COLUMN(AS$1),FALSE)-VLOOKUP($A9,'Forecasted VA'!$A$2:$AX$29,COLUMN(AR$1),FALSE))+$B$33*VLOOKUP('Predicted Intensity'!$A9,'Regression Result'!$B$2:$K$29,9,FALSE)+VLOOKUP('Predicted Intensity'!$A9,'Regression Result'!$B$2:$K$29,7,FALSE)*(VLOOKUP($A9,'electrification forecast'!$A$1:$AX$29,COLUMN(AS$1),FALSE)-VLOOKUP($A9,'electrification forecast'!$A$1:$AX$29,COLUMN(AR$1),FALSE)),0.5*$J9),$J9)</f>
        <v>6510.5318411519374</v>
      </c>
      <c r="AT9" s="225">
        <f>MIN(MAX(AS9+$B$34*VLOOKUP('Predicted Intensity'!$A9,'Regression Result'!$B$2:$K$29,8,FALSE)*(VLOOKUP($A9,'Forecasted VA'!$A$2:$AX$29,COLUMN(AT$1),FALSE)-VLOOKUP($A9,'Forecasted VA'!$A$2:$AX$29,COLUMN(AS$1),FALSE))+$B$33*VLOOKUP('Predicted Intensity'!$A9,'Regression Result'!$B$2:$K$29,9,FALSE)+VLOOKUP('Predicted Intensity'!$A9,'Regression Result'!$B$2:$K$29,7,FALSE)*(VLOOKUP($A9,'electrification forecast'!$A$1:$AX$29,COLUMN(AT$1),FALSE)-VLOOKUP($A9,'electrification forecast'!$A$1:$AX$29,COLUMN(AS$1),FALSE)),0.5*$J9),$J9)</f>
        <v>6510.5318411519374</v>
      </c>
      <c r="AU9" s="225">
        <f>MIN(MAX(AT9+$B$34*VLOOKUP('Predicted Intensity'!$A9,'Regression Result'!$B$2:$K$29,8,FALSE)*(VLOOKUP($A9,'Forecasted VA'!$A$2:$AX$29,COLUMN(AU$1),FALSE)-VLOOKUP($A9,'Forecasted VA'!$A$2:$AX$29,COLUMN(AT$1),FALSE))+$B$33*VLOOKUP('Predicted Intensity'!$A9,'Regression Result'!$B$2:$K$29,9,FALSE)+VLOOKUP('Predicted Intensity'!$A9,'Regression Result'!$B$2:$K$29,7,FALSE)*(VLOOKUP($A9,'electrification forecast'!$A$1:$AX$29,COLUMN(AU$1),FALSE)-VLOOKUP($A9,'electrification forecast'!$A$1:$AX$29,COLUMN(AT$1),FALSE)),0.5*$J9),$J9)</f>
        <v>6510.5318411519374</v>
      </c>
      <c r="AV9" s="225">
        <f>MIN(MAX(AU9+$B$34*VLOOKUP('Predicted Intensity'!$A9,'Regression Result'!$B$2:$K$29,8,FALSE)*(VLOOKUP($A9,'Forecasted VA'!$A$2:$AX$29,COLUMN(AV$1),FALSE)-VLOOKUP($A9,'Forecasted VA'!$A$2:$AX$29,COLUMN(AU$1),FALSE))+$B$33*VLOOKUP('Predicted Intensity'!$A9,'Regression Result'!$B$2:$K$29,9,FALSE)+VLOOKUP('Predicted Intensity'!$A9,'Regression Result'!$B$2:$K$29,7,FALSE)*(VLOOKUP($A9,'electrification forecast'!$A$1:$AX$29,COLUMN(AV$1),FALSE)-VLOOKUP($A9,'electrification forecast'!$A$1:$AX$29,COLUMN(AU$1),FALSE)),0.5*$J9),$J9)</f>
        <v>6510.5318411519374</v>
      </c>
      <c r="AW9" s="225">
        <f>MIN(MAX(AV9+$B$34*VLOOKUP('Predicted Intensity'!$A9,'Regression Result'!$B$2:$K$29,8,FALSE)*(VLOOKUP($A9,'Forecasted VA'!$A$2:$AX$29,COLUMN(AW$1),FALSE)-VLOOKUP($A9,'Forecasted VA'!$A$2:$AX$29,COLUMN(AV$1),FALSE))+$B$33*VLOOKUP('Predicted Intensity'!$A9,'Regression Result'!$B$2:$K$29,9,FALSE)+VLOOKUP('Predicted Intensity'!$A9,'Regression Result'!$B$2:$K$29,7,FALSE)*(VLOOKUP($A9,'electrification forecast'!$A$1:$AX$29,COLUMN(AW$1),FALSE)-VLOOKUP($A9,'electrification forecast'!$A$1:$AX$29,COLUMN(AV$1),FALSE)),0.5*$J9),$J9)</f>
        <v>6510.5318411519374</v>
      </c>
      <c r="AX9" s="225">
        <f>MIN(MAX(AW9+$B$34*VLOOKUP('Predicted Intensity'!$A9,'Regression Result'!$B$2:$K$29,8,FALSE)*(VLOOKUP($A9,'Forecasted VA'!$A$2:$AX$29,COLUMN(AX$1),FALSE)-VLOOKUP($A9,'Forecasted VA'!$A$2:$AX$29,COLUMN(AW$1),FALSE))+$B$33*VLOOKUP('Predicted Intensity'!$A9,'Regression Result'!$B$2:$K$29,9,FALSE)+VLOOKUP('Predicted Intensity'!$A9,'Regression Result'!$B$2:$K$29,7,FALSE)*(VLOOKUP($A9,'electrification forecast'!$A$1:$AX$29,COLUMN(AX$1),FALSE)-VLOOKUP($A9,'electrification forecast'!$A$1:$AX$29,COLUMN(AW$1),FALSE)),0.5*$J9),$J9)</f>
        <v>6510.5318411519374</v>
      </c>
      <c r="AY9" s="225"/>
    </row>
    <row r="10" spans="1:51" x14ac:dyDescent="0.2">
      <c r="A10" s="216" t="s">
        <v>381</v>
      </c>
      <c r="B10" s="225">
        <f>SUMIFS('Historic Energy Consumption'!$O:$O,'Historic Energy Consumption'!$B:$B,$A10,'Historic Energy Consumption'!$A:$A,'Predicted Intensity'!B$1)/VLOOKUP($A10,'Forecasted VA'!$A$1:$J$29,COLUMN(B$1),FALSE)</f>
        <v>399580.13269282185</v>
      </c>
      <c r="C10" s="225">
        <f>SUMIFS('Historic Energy Consumption'!$O:$O,'Historic Energy Consumption'!$B:$B,$A10,'Historic Energy Consumption'!$A:$A,'Predicted Intensity'!C$1)/VLOOKUP($A10,'Forecasted VA'!$A$1:$J$29,COLUMN(C$1),FALSE)</f>
        <v>398392.74115730921</v>
      </c>
      <c r="D10" s="225">
        <f>SUMIFS('Historic Energy Consumption'!$O:$O,'Historic Energy Consumption'!$B:$B,$A10,'Historic Energy Consumption'!$A:$A,'Predicted Intensity'!D$1)/VLOOKUP($A10,'Forecasted VA'!$A$1:$J$29,COLUMN(D$1),FALSE)</f>
        <v>436873.51882612484</v>
      </c>
      <c r="E10" s="225">
        <f>SUMIFS('Historic Energy Consumption'!$O:$O,'Historic Energy Consumption'!$B:$B,$A10,'Historic Energy Consumption'!$A:$A,'Predicted Intensity'!E$1)/VLOOKUP($A10,'Forecasted VA'!$A$1:$J$29,COLUMN(E$1),FALSE)</f>
        <v>453900.99344643683</v>
      </c>
      <c r="F10" s="225">
        <f>SUMIFS('Historic Energy Consumption'!$O:$O,'Historic Energy Consumption'!$B:$B,$A10,'Historic Energy Consumption'!$A:$A,'Predicted Intensity'!F$1)/VLOOKUP($A10,'Forecasted VA'!$A$1:$J$29,COLUMN(F$1),FALSE)</f>
        <v>409220.63457473897</v>
      </c>
      <c r="G10" s="225">
        <f>SUMIFS('Historic Energy Consumption'!$O:$O,'Historic Energy Consumption'!$B:$B,$A10,'Historic Energy Consumption'!$A:$A,'Predicted Intensity'!G$1)/VLOOKUP($A10,'Forecasted VA'!$A$1:$J$29,COLUMN(G$1),FALSE)</f>
        <v>332992.22302928369</v>
      </c>
      <c r="H10" s="225">
        <f>SUMIFS('Historic Energy Consumption'!$O:$O,'Historic Energy Consumption'!$B:$B,$A10,'Historic Energy Consumption'!$A:$A,'Predicted Intensity'!H$1)/VLOOKUP($A10,'Forecasted VA'!$A$1:$J$29,COLUMN(H$1),FALSE)</f>
        <v>310980.73732635542</v>
      </c>
      <c r="I10" s="225">
        <f>SUMIFS('Historic Energy Consumption'!$O:$O,'Historic Energy Consumption'!$B:$B,$A10,'Historic Energy Consumption'!$A:$A,'Predicted Intensity'!I$1)/VLOOKUP($A10,'Forecasted VA'!$A$1:$J$29,COLUMN(I$1),FALSE)</f>
        <v>346966.51973986666</v>
      </c>
      <c r="J10" s="225">
        <f>SUMIFS('Historic Energy Consumption'!$O:$O,'Historic Energy Consumption'!$B:$B,$A10,'Historic Energy Consumption'!$A:$A,'Predicted Intensity'!J$1)/VLOOKUP($A10,'Forecasted VA'!$A$1:$J$29,COLUMN(J$1),FALSE)</f>
        <v>393625.04750021023</v>
      </c>
      <c r="K10" s="225">
        <f>MIN(MAX(J10+$B$34*VLOOKUP('Predicted Intensity'!$A10,'Regression Result'!$B$2:$K$29,8,FALSE)*(VLOOKUP($A10,'Forecasted VA'!$A$2:$AX$29,COLUMN(K$1),FALSE)-VLOOKUP($A10,'Forecasted VA'!$A$2:$AX$29,COLUMN(J$1),FALSE))+$B$33*VLOOKUP('Predicted Intensity'!$A10,'Regression Result'!$B$2:$K$29,9,FALSE)+VLOOKUP('Predicted Intensity'!$A10,'Regression Result'!$B$2:$K$29,7,FALSE)*(VLOOKUP($A10,'electrification forecast'!$A$1:$AX$29,COLUMN(K$1),FALSE)-VLOOKUP($A10,'electrification forecast'!$A$1:$AX$29,COLUMN(J$1),FALSE)),0.5*$J10),$J10)</f>
        <v>393625.04750021023</v>
      </c>
      <c r="L10" s="225">
        <f>MIN(MAX(K10+$B$34*VLOOKUP('Predicted Intensity'!$A10,'Regression Result'!$B$2:$K$29,8,FALSE)*(VLOOKUP($A10,'Forecasted VA'!$A$2:$AX$29,COLUMN(L$1),FALSE)-VLOOKUP($A10,'Forecasted VA'!$A$2:$AX$29,COLUMN(K$1),FALSE))+$B$33*VLOOKUP('Predicted Intensity'!$A10,'Regression Result'!$B$2:$K$29,9,FALSE)+VLOOKUP('Predicted Intensity'!$A10,'Regression Result'!$B$2:$K$29,7,FALSE)*(VLOOKUP($A10,'electrification forecast'!$A$1:$AX$29,COLUMN(L$1),FALSE)-VLOOKUP($A10,'electrification forecast'!$A$1:$AX$29,COLUMN(K$1),FALSE)),0.5*$J10),$J10)</f>
        <v>393625.04750021023</v>
      </c>
      <c r="M10" s="225">
        <f>MIN(MAX(L10+$B$34*VLOOKUP('Predicted Intensity'!$A10,'Regression Result'!$B$2:$K$29,8,FALSE)*(VLOOKUP($A10,'Forecasted VA'!$A$2:$AX$29,COLUMN(M$1),FALSE)-VLOOKUP($A10,'Forecasted VA'!$A$2:$AX$29,COLUMN(L$1),FALSE))+$B$33*VLOOKUP('Predicted Intensity'!$A10,'Regression Result'!$B$2:$K$29,9,FALSE)+VLOOKUP('Predicted Intensity'!$A10,'Regression Result'!$B$2:$K$29,7,FALSE)*(VLOOKUP($A10,'electrification forecast'!$A$1:$AX$29,COLUMN(M$1),FALSE)-VLOOKUP($A10,'electrification forecast'!$A$1:$AX$29,COLUMN(L$1),FALSE)),0.5*$J10),$J10)</f>
        <v>393625.04750021023</v>
      </c>
      <c r="N10" s="225">
        <f>MIN(MAX(M10+$B$34*VLOOKUP('Predicted Intensity'!$A10,'Regression Result'!$B$2:$K$29,8,FALSE)*(VLOOKUP($A10,'Forecasted VA'!$A$2:$AX$29,COLUMN(N$1),FALSE)-VLOOKUP($A10,'Forecasted VA'!$A$2:$AX$29,COLUMN(M$1),FALSE))+$B$33*VLOOKUP('Predicted Intensity'!$A10,'Regression Result'!$B$2:$K$29,9,FALSE)+VLOOKUP('Predicted Intensity'!$A10,'Regression Result'!$B$2:$K$29,7,FALSE)*(VLOOKUP($A10,'electrification forecast'!$A$1:$AX$29,COLUMN(N$1),FALSE)-VLOOKUP($A10,'electrification forecast'!$A$1:$AX$29,COLUMN(M$1),FALSE)),0.5*$J10),$J10)</f>
        <v>393625.04750021023</v>
      </c>
      <c r="O10" s="225">
        <f>MIN(MAX(N10+$B$34*VLOOKUP('Predicted Intensity'!$A10,'Regression Result'!$B$2:$K$29,8,FALSE)*(VLOOKUP($A10,'Forecasted VA'!$A$2:$AX$29,COLUMN(O$1),FALSE)-VLOOKUP($A10,'Forecasted VA'!$A$2:$AX$29,COLUMN(N$1),FALSE))+$B$33*VLOOKUP('Predicted Intensity'!$A10,'Regression Result'!$B$2:$K$29,9,FALSE)+VLOOKUP('Predicted Intensity'!$A10,'Regression Result'!$B$2:$K$29,7,FALSE)*(VLOOKUP($A10,'electrification forecast'!$A$1:$AX$29,COLUMN(O$1),FALSE)-VLOOKUP($A10,'electrification forecast'!$A$1:$AX$29,COLUMN(N$1),FALSE)),0.5*$J10),$J10)</f>
        <v>393625.04750021023</v>
      </c>
      <c r="P10" s="225">
        <f>MIN(MAX(O10+$B$34*VLOOKUP('Predicted Intensity'!$A10,'Regression Result'!$B$2:$K$29,8,FALSE)*(VLOOKUP($A10,'Forecasted VA'!$A$2:$AX$29,COLUMN(P$1),FALSE)-VLOOKUP($A10,'Forecasted VA'!$A$2:$AX$29,COLUMN(O$1),FALSE))+$B$33*VLOOKUP('Predicted Intensity'!$A10,'Regression Result'!$B$2:$K$29,9,FALSE)+VLOOKUP('Predicted Intensity'!$A10,'Regression Result'!$B$2:$K$29,7,FALSE)*(VLOOKUP($A10,'electrification forecast'!$A$1:$AX$29,COLUMN(P$1),FALSE)-VLOOKUP($A10,'electrification forecast'!$A$1:$AX$29,COLUMN(O$1),FALSE)),0.5*$J10),$J10)</f>
        <v>393625.04750021023</v>
      </c>
      <c r="Q10" s="225">
        <f>MIN(MAX(P10+$B$34*VLOOKUP('Predicted Intensity'!$A10,'Regression Result'!$B$2:$K$29,8,FALSE)*(VLOOKUP($A10,'Forecasted VA'!$A$2:$AX$29,COLUMN(Q$1),FALSE)-VLOOKUP($A10,'Forecasted VA'!$A$2:$AX$29,COLUMN(P$1),FALSE))+$B$33*VLOOKUP('Predicted Intensity'!$A10,'Regression Result'!$B$2:$K$29,9,FALSE)+VLOOKUP('Predicted Intensity'!$A10,'Regression Result'!$B$2:$K$29,7,FALSE)*(VLOOKUP($A10,'electrification forecast'!$A$1:$AX$29,COLUMN(Q$1),FALSE)-VLOOKUP($A10,'electrification forecast'!$A$1:$AX$29,COLUMN(P$1),FALSE)),0.5*$J10),$J10)</f>
        <v>393625.04750021023</v>
      </c>
      <c r="R10" s="225">
        <f>MIN(MAX(Q10+$B$34*VLOOKUP('Predicted Intensity'!$A10,'Regression Result'!$B$2:$K$29,8,FALSE)*(VLOOKUP($A10,'Forecasted VA'!$A$2:$AX$29,COLUMN(R$1),FALSE)-VLOOKUP($A10,'Forecasted VA'!$A$2:$AX$29,COLUMN(Q$1),FALSE))+$B$33*VLOOKUP('Predicted Intensity'!$A10,'Regression Result'!$B$2:$K$29,9,FALSE)+VLOOKUP('Predicted Intensity'!$A10,'Regression Result'!$B$2:$K$29,7,FALSE)*(VLOOKUP($A10,'electrification forecast'!$A$1:$AX$29,COLUMN(R$1),FALSE)-VLOOKUP($A10,'electrification forecast'!$A$1:$AX$29,COLUMN(Q$1),FALSE)),0.5*$J10),$J10)</f>
        <v>393625.04750021023</v>
      </c>
      <c r="S10" s="225">
        <f>MIN(MAX(R10+$B$34*VLOOKUP('Predicted Intensity'!$A10,'Regression Result'!$B$2:$K$29,8,FALSE)*(VLOOKUP($A10,'Forecasted VA'!$A$2:$AX$29,COLUMN(S$1),FALSE)-VLOOKUP($A10,'Forecasted VA'!$A$2:$AX$29,COLUMN(R$1),FALSE))+$B$33*VLOOKUP('Predicted Intensity'!$A10,'Regression Result'!$B$2:$K$29,9,FALSE)+VLOOKUP('Predicted Intensity'!$A10,'Regression Result'!$B$2:$K$29,7,FALSE)*(VLOOKUP($A10,'electrification forecast'!$A$1:$AX$29,COLUMN(S$1),FALSE)-VLOOKUP($A10,'electrification forecast'!$A$1:$AX$29,COLUMN(R$1),FALSE)),0.5*$J10),$J10)</f>
        <v>393625.04750021023</v>
      </c>
      <c r="T10" s="225">
        <f>MIN(MAX(S10+$B$34*VLOOKUP('Predicted Intensity'!$A10,'Regression Result'!$B$2:$K$29,8,FALSE)*(VLOOKUP($A10,'Forecasted VA'!$A$2:$AX$29,COLUMN(T$1),FALSE)-VLOOKUP($A10,'Forecasted VA'!$A$2:$AX$29,COLUMN(S$1),FALSE))+$B$33*VLOOKUP('Predicted Intensity'!$A10,'Regression Result'!$B$2:$K$29,9,FALSE)+VLOOKUP('Predicted Intensity'!$A10,'Regression Result'!$B$2:$K$29,7,FALSE)*(VLOOKUP($A10,'electrification forecast'!$A$1:$AX$29,COLUMN(T$1),FALSE)-VLOOKUP($A10,'electrification forecast'!$A$1:$AX$29,COLUMN(S$1),FALSE)),0.5*$J10),$J10)</f>
        <v>393625.04750021023</v>
      </c>
      <c r="U10" s="225">
        <f>MIN(MAX(T10+$B$34*VLOOKUP('Predicted Intensity'!$A10,'Regression Result'!$B$2:$K$29,8,FALSE)*(VLOOKUP($A10,'Forecasted VA'!$A$2:$AX$29,COLUMN(U$1),FALSE)-VLOOKUP($A10,'Forecasted VA'!$A$2:$AX$29,COLUMN(T$1),FALSE))+$B$33*VLOOKUP('Predicted Intensity'!$A10,'Regression Result'!$B$2:$K$29,9,FALSE)+VLOOKUP('Predicted Intensity'!$A10,'Regression Result'!$B$2:$K$29,7,FALSE)*(VLOOKUP($A10,'electrification forecast'!$A$1:$AX$29,COLUMN(U$1),FALSE)-VLOOKUP($A10,'electrification forecast'!$A$1:$AX$29,COLUMN(T$1),FALSE)),0.5*$J10),$J10)</f>
        <v>393625.04750021023</v>
      </c>
      <c r="V10" s="225">
        <f>MIN(MAX(U10+$B$34*VLOOKUP('Predicted Intensity'!$A10,'Regression Result'!$B$2:$K$29,8,FALSE)*(VLOOKUP($A10,'Forecasted VA'!$A$2:$AX$29,COLUMN(V$1),FALSE)-VLOOKUP($A10,'Forecasted VA'!$A$2:$AX$29,COLUMN(U$1),FALSE))+$B$33*VLOOKUP('Predicted Intensity'!$A10,'Regression Result'!$B$2:$K$29,9,FALSE)+VLOOKUP('Predicted Intensity'!$A10,'Regression Result'!$B$2:$K$29,7,FALSE)*(VLOOKUP($A10,'electrification forecast'!$A$1:$AX$29,COLUMN(V$1),FALSE)-VLOOKUP($A10,'electrification forecast'!$A$1:$AX$29,COLUMN(U$1),FALSE)),0.5*$J10),$J10)</f>
        <v>393625.04750021023</v>
      </c>
      <c r="W10" s="225">
        <f>MIN(MAX(V10+$B$34*VLOOKUP('Predicted Intensity'!$A10,'Regression Result'!$B$2:$K$29,8,FALSE)*(VLOOKUP($A10,'Forecasted VA'!$A$2:$AX$29,COLUMN(W$1),FALSE)-VLOOKUP($A10,'Forecasted VA'!$A$2:$AX$29,COLUMN(V$1),FALSE))+$B$33*VLOOKUP('Predicted Intensity'!$A10,'Regression Result'!$B$2:$K$29,9,FALSE)+VLOOKUP('Predicted Intensity'!$A10,'Regression Result'!$B$2:$K$29,7,FALSE)*(VLOOKUP($A10,'electrification forecast'!$A$1:$AX$29,COLUMN(W$1),FALSE)-VLOOKUP($A10,'electrification forecast'!$A$1:$AX$29,COLUMN(V$1),FALSE)),0.5*$J10),$J10)</f>
        <v>393625.04750021023</v>
      </c>
      <c r="X10" s="225">
        <f>MIN(MAX(W10+$B$34*VLOOKUP('Predicted Intensity'!$A10,'Regression Result'!$B$2:$K$29,8,FALSE)*(VLOOKUP($A10,'Forecasted VA'!$A$2:$AX$29,COLUMN(X$1),FALSE)-VLOOKUP($A10,'Forecasted VA'!$A$2:$AX$29,COLUMN(W$1),FALSE))+$B$33*VLOOKUP('Predicted Intensity'!$A10,'Regression Result'!$B$2:$K$29,9,FALSE)+VLOOKUP('Predicted Intensity'!$A10,'Regression Result'!$B$2:$K$29,7,FALSE)*(VLOOKUP($A10,'electrification forecast'!$A$1:$AX$29,COLUMN(X$1),FALSE)-VLOOKUP($A10,'electrification forecast'!$A$1:$AX$29,COLUMN(W$1),FALSE)),0.5*$J10),$J10)</f>
        <v>393625.04750021023</v>
      </c>
      <c r="Y10" s="225">
        <f>MIN(MAX(X10+$B$34*VLOOKUP('Predicted Intensity'!$A10,'Regression Result'!$B$2:$K$29,8,FALSE)*(VLOOKUP($A10,'Forecasted VA'!$A$2:$AX$29,COLUMN(Y$1),FALSE)-VLOOKUP($A10,'Forecasted VA'!$A$2:$AX$29,COLUMN(X$1),FALSE))+$B$33*VLOOKUP('Predicted Intensity'!$A10,'Regression Result'!$B$2:$K$29,9,FALSE)+VLOOKUP('Predicted Intensity'!$A10,'Regression Result'!$B$2:$K$29,7,FALSE)*(VLOOKUP($A10,'electrification forecast'!$A$1:$AX$29,COLUMN(Y$1),FALSE)-VLOOKUP($A10,'electrification forecast'!$A$1:$AX$29,COLUMN(X$1),FALSE)),0.5*$J10),$J10)</f>
        <v>393625.04750021023</v>
      </c>
      <c r="Z10" s="225">
        <f>MIN(MAX(Y10+$B$34*VLOOKUP('Predicted Intensity'!$A10,'Regression Result'!$B$2:$K$29,8,FALSE)*(VLOOKUP($A10,'Forecasted VA'!$A$2:$AX$29,COLUMN(Z$1),FALSE)-VLOOKUP($A10,'Forecasted VA'!$A$2:$AX$29,COLUMN(Y$1),FALSE))+$B$33*VLOOKUP('Predicted Intensity'!$A10,'Regression Result'!$B$2:$K$29,9,FALSE)+VLOOKUP('Predicted Intensity'!$A10,'Regression Result'!$B$2:$K$29,7,FALSE)*(VLOOKUP($A10,'electrification forecast'!$A$1:$AX$29,COLUMN(Z$1),FALSE)-VLOOKUP($A10,'electrification forecast'!$A$1:$AX$29,COLUMN(Y$1),FALSE)),0.5*$J10),$J10)</f>
        <v>393625.04750021023</v>
      </c>
      <c r="AA10" s="225">
        <f>MIN(MAX(Z10+$B$34*VLOOKUP('Predicted Intensity'!$A10,'Regression Result'!$B$2:$K$29,8,FALSE)*(VLOOKUP($A10,'Forecasted VA'!$A$2:$AX$29,COLUMN(AA$1),FALSE)-VLOOKUP($A10,'Forecasted VA'!$A$2:$AX$29,COLUMN(Z$1),FALSE))+$B$33*VLOOKUP('Predicted Intensity'!$A10,'Regression Result'!$B$2:$K$29,9,FALSE)+VLOOKUP('Predicted Intensity'!$A10,'Regression Result'!$B$2:$K$29,7,FALSE)*(VLOOKUP($A10,'electrification forecast'!$A$1:$AX$29,COLUMN(AA$1),FALSE)-VLOOKUP($A10,'electrification forecast'!$A$1:$AX$29,COLUMN(Z$1),FALSE)),0.5*$J10),$J10)</f>
        <v>393625.04750021023</v>
      </c>
      <c r="AB10" s="225">
        <f>MIN(MAX(AA10+$B$34*VLOOKUP('Predicted Intensity'!$A10,'Regression Result'!$B$2:$K$29,8,FALSE)*(VLOOKUP($A10,'Forecasted VA'!$A$2:$AX$29,COLUMN(AB$1),FALSE)-VLOOKUP($A10,'Forecasted VA'!$A$2:$AX$29,COLUMN(AA$1),FALSE))+$B$33*VLOOKUP('Predicted Intensity'!$A10,'Regression Result'!$B$2:$K$29,9,FALSE)+VLOOKUP('Predicted Intensity'!$A10,'Regression Result'!$B$2:$K$29,7,FALSE)*(VLOOKUP($A10,'electrification forecast'!$A$1:$AX$29,COLUMN(AB$1),FALSE)-VLOOKUP($A10,'electrification forecast'!$A$1:$AX$29,COLUMN(AA$1),FALSE)),0.5*$J10),$J10)</f>
        <v>393625.04750021023</v>
      </c>
      <c r="AC10" s="225">
        <f>MIN(MAX(AB10+$B$34*VLOOKUP('Predicted Intensity'!$A10,'Regression Result'!$B$2:$K$29,8,FALSE)*(VLOOKUP($A10,'Forecasted VA'!$A$2:$AX$29,COLUMN(AC$1),FALSE)-VLOOKUP($A10,'Forecasted VA'!$A$2:$AX$29,COLUMN(AB$1),FALSE))+$B$33*VLOOKUP('Predicted Intensity'!$A10,'Regression Result'!$B$2:$K$29,9,FALSE)+VLOOKUP('Predicted Intensity'!$A10,'Regression Result'!$B$2:$K$29,7,FALSE)*(VLOOKUP($A10,'electrification forecast'!$A$1:$AX$29,COLUMN(AC$1),FALSE)-VLOOKUP($A10,'electrification forecast'!$A$1:$AX$29,COLUMN(AB$1),FALSE)),0.5*$J10),$J10)</f>
        <v>393625.04750021023</v>
      </c>
      <c r="AD10" s="225">
        <f>MIN(MAX(AC10+$B$34*VLOOKUP('Predicted Intensity'!$A10,'Regression Result'!$B$2:$K$29,8,FALSE)*(VLOOKUP($A10,'Forecasted VA'!$A$2:$AX$29,COLUMN(AD$1),FALSE)-VLOOKUP($A10,'Forecasted VA'!$A$2:$AX$29,COLUMN(AC$1),FALSE))+$B$33*VLOOKUP('Predicted Intensity'!$A10,'Regression Result'!$B$2:$K$29,9,FALSE)+VLOOKUP('Predicted Intensity'!$A10,'Regression Result'!$B$2:$K$29,7,FALSE)*(VLOOKUP($A10,'electrification forecast'!$A$1:$AX$29,COLUMN(AD$1),FALSE)-VLOOKUP($A10,'electrification forecast'!$A$1:$AX$29,COLUMN(AC$1),FALSE)),0.5*$J10),$J10)</f>
        <v>393625.04750021023</v>
      </c>
      <c r="AE10" s="225">
        <f>MIN(MAX(AD10+$B$34*VLOOKUP('Predicted Intensity'!$A10,'Regression Result'!$B$2:$K$29,8,FALSE)*(VLOOKUP($A10,'Forecasted VA'!$A$2:$AX$29,COLUMN(AE$1),FALSE)-VLOOKUP($A10,'Forecasted VA'!$A$2:$AX$29,COLUMN(AD$1),FALSE))+$B$33*VLOOKUP('Predicted Intensity'!$A10,'Regression Result'!$B$2:$K$29,9,FALSE)+VLOOKUP('Predicted Intensity'!$A10,'Regression Result'!$B$2:$K$29,7,FALSE)*(VLOOKUP($A10,'electrification forecast'!$A$1:$AX$29,COLUMN(AE$1),FALSE)-VLOOKUP($A10,'electrification forecast'!$A$1:$AX$29,COLUMN(AD$1),FALSE)),0.5*$J10),$J10)</f>
        <v>393625.04750021023</v>
      </c>
      <c r="AF10" s="225">
        <f>MIN(MAX(AE10+$B$34*VLOOKUP('Predicted Intensity'!$A10,'Regression Result'!$B$2:$K$29,8,FALSE)*(VLOOKUP($A10,'Forecasted VA'!$A$2:$AX$29,COLUMN(AF$1),FALSE)-VLOOKUP($A10,'Forecasted VA'!$A$2:$AX$29,COLUMN(AE$1),FALSE))+$B$33*VLOOKUP('Predicted Intensity'!$A10,'Regression Result'!$B$2:$K$29,9,FALSE)+VLOOKUP('Predicted Intensity'!$A10,'Regression Result'!$B$2:$K$29,7,FALSE)*(VLOOKUP($A10,'electrification forecast'!$A$1:$AX$29,COLUMN(AF$1),FALSE)-VLOOKUP($A10,'electrification forecast'!$A$1:$AX$29,COLUMN(AE$1),FALSE)),0.5*$J10),$J10)</f>
        <v>393625.04750021023</v>
      </c>
      <c r="AG10" s="225">
        <f>MIN(MAX(AF10+$B$34*VLOOKUP('Predicted Intensity'!$A10,'Regression Result'!$B$2:$K$29,8,FALSE)*(VLOOKUP($A10,'Forecasted VA'!$A$2:$AX$29,COLUMN(AG$1),FALSE)-VLOOKUP($A10,'Forecasted VA'!$A$2:$AX$29,COLUMN(AF$1),FALSE))+$B$33*VLOOKUP('Predicted Intensity'!$A10,'Regression Result'!$B$2:$K$29,9,FALSE)+VLOOKUP('Predicted Intensity'!$A10,'Regression Result'!$B$2:$K$29,7,FALSE)*(VLOOKUP($A10,'electrification forecast'!$A$1:$AX$29,COLUMN(AG$1),FALSE)-VLOOKUP($A10,'electrification forecast'!$A$1:$AX$29,COLUMN(AF$1),FALSE)),0.5*$J10),$J10)</f>
        <v>393625.04750021023</v>
      </c>
      <c r="AH10" s="225">
        <f>MIN(MAX(AG10+$B$34*VLOOKUP('Predicted Intensity'!$A10,'Regression Result'!$B$2:$K$29,8,FALSE)*(VLOOKUP($A10,'Forecasted VA'!$A$2:$AX$29,COLUMN(AH$1),FALSE)-VLOOKUP($A10,'Forecasted VA'!$A$2:$AX$29,COLUMN(AG$1),FALSE))+$B$33*VLOOKUP('Predicted Intensity'!$A10,'Regression Result'!$B$2:$K$29,9,FALSE)+VLOOKUP('Predicted Intensity'!$A10,'Regression Result'!$B$2:$K$29,7,FALSE)*(VLOOKUP($A10,'electrification forecast'!$A$1:$AX$29,COLUMN(AH$1),FALSE)-VLOOKUP($A10,'electrification forecast'!$A$1:$AX$29,COLUMN(AG$1),FALSE)),0.5*$J10),$J10)</f>
        <v>393625.04750021023</v>
      </c>
      <c r="AI10" s="225">
        <f>MIN(MAX(AH10+$B$34*VLOOKUP('Predicted Intensity'!$A10,'Regression Result'!$B$2:$K$29,8,FALSE)*(VLOOKUP($A10,'Forecasted VA'!$A$2:$AX$29,COLUMN(AI$1),FALSE)-VLOOKUP($A10,'Forecasted VA'!$A$2:$AX$29,COLUMN(AH$1),FALSE))+$B$33*VLOOKUP('Predicted Intensity'!$A10,'Regression Result'!$B$2:$K$29,9,FALSE)+VLOOKUP('Predicted Intensity'!$A10,'Regression Result'!$B$2:$K$29,7,FALSE)*(VLOOKUP($A10,'electrification forecast'!$A$1:$AX$29,COLUMN(AI$1),FALSE)-VLOOKUP($A10,'electrification forecast'!$A$1:$AX$29,COLUMN(AH$1),FALSE)),0.5*$J10),$J10)</f>
        <v>393625.04750021023</v>
      </c>
      <c r="AJ10" s="225">
        <f>MIN(MAX(AI10+$B$34*VLOOKUP('Predicted Intensity'!$A10,'Regression Result'!$B$2:$K$29,8,FALSE)*(VLOOKUP($A10,'Forecasted VA'!$A$2:$AX$29,COLUMN(AJ$1),FALSE)-VLOOKUP($A10,'Forecasted VA'!$A$2:$AX$29,COLUMN(AI$1),FALSE))+$B$33*VLOOKUP('Predicted Intensity'!$A10,'Regression Result'!$B$2:$K$29,9,FALSE)+VLOOKUP('Predicted Intensity'!$A10,'Regression Result'!$B$2:$K$29,7,FALSE)*(VLOOKUP($A10,'electrification forecast'!$A$1:$AX$29,COLUMN(AJ$1),FALSE)-VLOOKUP($A10,'electrification forecast'!$A$1:$AX$29,COLUMN(AI$1),FALSE)),0.5*$J10),$J10)</f>
        <v>393625.04750021023</v>
      </c>
      <c r="AK10" s="225">
        <f>MIN(MAX(AJ10+$B$34*VLOOKUP('Predicted Intensity'!$A10,'Regression Result'!$B$2:$K$29,8,FALSE)*(VLOOKUP($A10,'Forecasted VA'!$A$2:$AX$29,COLUMN(AK$1),FALSE)-VLOOKUP($A10,'Forecasted VA'!$A$2:$AX$29,COLUMN(AJ$1),FALSE))+$B$33*VLOOKUP('Predicted Intensity'!$A10,'Regression Result'!$B$2:$K$29,9,FALSE)+VLOOKUP('Predicted Intensity'!$A10,'Regression Result'!$B$2:$K$29,7,FALSE)*(VLOOKUP($A10,'electrification forecast'!$A$1:$AX$29,COLUMN(AK$1),FALSE)-VLOOKUP($A10,'electrification forecast'!$A$1:$AX$29,COLUMN(AJ$1),FALSE)),0.5*$J10),$J10)</f>
        <v>393625.04750021023</v>
      </c>
      <c r="AL10" s="225">
        <f>MIN(MAX(AK10+$B$34*VLOOKUP('Predicted Intensity'!$A10,'Regression Result'!$B$2:$K$29,8,FALSE)*(VLOOKUP($A10,'Forecasted VA'!$A$2:$AX$29,COLUMN(AL$1),FALSE)-VLOOKUP($A10,'Forecasted VA'!$A$2:$AX$29,COLUMN(AK$1),FALSE))+$B$33*VLOOKUP('Predicted Intensity'!$A10,'Regression Result'!$B$2:$K$29,9,FALSE)+VLOOKUP('Predicted Intensity'!$A10,'Regression Result'!$B$2:$K$29,7,FALSE)*(VLOOKUP($A10,'electrification forecast'!$A$1:$AX$29,COLUMN(AL$1),FALSE)-VLOOKUP($A10,'electrification forecast'!$A$1:$AX$29,COLUMN(AK$1),FALSE)),0.5*$J10),$J10)</f>
        <v>393625.04750021023</v>
      </c>
      <c r="AM10" s="225">
        <f>MIN(MAX(AL10+$B$34*VLOOKUP('Predicted Intensity'!$A10,'Regression Result'!$B$2:$K$29,8,FALSE)*(VLOOKUP($A10,'Forecasted VA'!$A$2:$AX$29,COLUMN(AM$1),FALSE)-VLOOKUP($A10,'Forecasted VA'!$A$2:$AX$29,COLUMN(AL$1),FALSE))+$B$33*VLOOKUP('Predicted Intensity'!$A10,'Regression Result'!$B$2:$K$29,9,FALSE)+VLOOKUP('Predicted Intensity'!$A10,'Regression Result'!$B$2:$K$29,7,FALSE)*(VLOOKUP($A10,'electrification forecast'!$A$1:$AX$29,COLUMN(AM$1),FALSE)-VLOOKUP($A10,'electrification forecast'!$A$1:$AX$29,COLUMN(AL$1),FALSE)),0.5*$J10),$J10)</f>
        <v>393625.04750021023</v>
      </c>
      <c r="AN10" s="225">
        <f>MIN(MAX(AM10+$B$34*VLOOKUP('Predicted Intensity'!$A10,'Regression Result'!$B$2:$K$29,8,FALSE)*(VLOOKUP($A10,'Forecasted VA'!$A$2:$AX$29,COLUMN(AN$1),FALSE)-VLOOKUP($A10,'Forecasted VA'!$A$2:$AX$29,COLUMN(AM$1),FALSE))+$B$33*VLOOKUP('Predicted Intensity'!$A10,'Regression Result'!$B$2:$K$29,9,FALSE)+VLOOKUP('Predicted Intensity'!$A10,'Regression Result'!$B$2:$K$29,7,FALSE)*(VLOOKUP($A10,'electrification forecast'!$A$1:$AX$29,COLUMN(AN$1),FALSE)-VLOOKUP($A10,'electrification forecast'!$A$1:$AX$29,COLUMN(AM$1),FALSE)),0.5*$J10),$J10)</f>
        <v>393625.04750021023</v>
      </c>
      <c r="AO10" s="225">
        <f>MIN(MAX(AN10+$B$34*VLOOKUP('Predicted Intensity'!$A10,'Regression Result'!$B$2:$K$29,8,FALSE)*(VLOOKUP($A10,'Forecasted VA'!$A$2:$AX$29,COLUMN(AO$1),FALSE)-VLOOKUP($A10,'Forecasted VA'!$A$2:$AX$29,COLUMN(AN$1),FALSE))+$B$33*VLOOKUP('Predicted Intensity'!$A10,'Regression Result'!$B$2:$K$29,9,FALSE)+VLOOKUP('Predicted Intensity'!$A10,'Regression Result'!$B$2:$K$29,7,FALSE)*(VLOOKUP($A10,'electrification forecast'!$A$1:$AX$29,COLUMN(AO$1),FALSE)-VLOOKUP($A10,'electrification forecast'!$A$1:$AX$29,COLUMN(AN$1),FALSE)),0.5*$J10),$J10)</f>
        <v>393625.04750021023</v>
      </c>
      <c r="AP10" s="225">
        <f>MIN(MAX(AO10+$B$34*VLOOKUP('Predicted Intensity'!$A10,'Regression Result'!$B$2:$K$29,8,FALSE)*(VLOOKUP($A10,'Forecasted VA'!$A$2:$AX$29,COLUMN(AP$1),FALSE)-VLOOKUP($A10,'Forecasted VA'!$A$2:$AX$29,COLUMN(AO$1),FALSE))+$B$33*VLOOKUP('Predicted Intensity'!$A10,'Regression Result'!$B$2:$K$29,9,FALSE)+VLOOKUP('Predicted Intensity'!$A10,'Regression Result'!$B$2:$K$29,7,FALSE)*(VLOOKUP($A10,'electrification forecast'!$A$1:$AX$29,COLUMN(AP$1),FALSE)-VLOOKUP($A10,'electrification forecast'!$A$1:$AX$29,COLUMN(AO$1),FALSE)),0.5*$J10),$J10)</f>
        <v>393625.04750021023</v>
      </c>
      <c r="AQ10" s="225">
        <f>MIN(MAX(AP10+$B$34*VLOOKUP('Predicted Intensity'!$A10,'Regression Result'!$B$2:$K$29,8,FALSE)*(VLOOKUP($A10,'Forecasted VA'!$A$2:$AX$29,COLUMN(AQ$1),FALSE)-VLOOKUP($A10,'Forecasted VA'!$A$2:$AX$29,COLUMN(AP$1),FALSE))+$B$33*VLOOKUP('Predicted Intensity'!$A10,'Regression Result'!$B$2:$K$29,9,FALSE)+VLOOKUP('Predicted Intensity'!$A10,'Regression Result'!$B$2:$K$29,7,FALSE)*(VLOOKUP($A10,'electrification forecast'!$A$1:$AX$29,COLUMN(AQ$1),FALSE)-VLOOKUP($A10,'electrification forecast'!$A$1:$AX$29,COLUMN(AP$1),FALSE)),0.5*$J10),$J10)</f>
        <v>393625.04750021023</v>
      </c>
      <c r="AR10" s="225">
        <f>MIN(MAX(AQ10+$B$34*VLOOKUP('Predicted Intensity'!$A10,'Regression Result'!$B$2:$K$29,8,FALSE)*(VLOOKUP($A10,'Forecasted VA'!$A$2:$AX$29,COLUMN(AR$1),FALSE)-VLOOKUP($A10,'Forecasted VA'!$A$2:$AX$29,COLUMN(AQ$1),FALSE))+$B$33*VLOOKUP('Predicted Intensity'!$A10,'Regression Result'!$B$2:$K$29,9,FALSE)+VLOOKUP('Predicted Intensity'!$A10,'Regression Result'!$B$2:$K$29,7,FALSE)*(VLOOKUP($A10,'electrification forecast'!$A$1:$AX$29,COLUMN(AR$1),FALSE)-VLOOKUP($A10,'electrification forecast'!$A$1:$AX$29,COLUMN(AQ$1),FALSE)),0.5*$J10),$J10)</f>
        <v>393625.04750021023</v>
      </c>
      <c r="AS10" s="225">
        <f>MIN(MAX(AR10+$B$34*VLOOKUP('Predicted Intensity'!$A10,'Regression Result'!$B$2:$K$29,8,FALSE)*(VLOOKUP($A10,'Forecasted VA'!$A$2:$AX$29,COLUMN(AS$1),FALSE)-VLOOKUP($A10,'Forecasted VA'!$A$2:$AX$29,COLUMN(AR$1),FALSE))+$B$33*VLOOKUP('Predicted Intensity'!$A10,'Regression Result'!$B$2:$K$29,9,FALSE)+VLOOKUP('Predicted Intensity'!$A10,'Regression Result'!$B$2:$K$29,7,FALSE)*(VLOOKUP($A10,'electrification forecast'!$A$1:$AX$29,COLUMN(AS$1),FALSE)-VLOOKUP($A10,'electrification forecast'!$A$1:$AX$29,COLUMN(AR$1),FALSE)),0.5*$J10),$J10)</f>
        <v>393625.04750021023</v>
      </c>
      <c r="AT10" s="225">
        <f>MIN(MAX(AS10+$B$34*VLOOKUP('Predicted Intensity'!$A10,'Regression Result'!$B$2:$K$29,8,FALSE)*(VLOOKUP($A10,'Forecasted VA'!$A$2:$AX$29,COLUMN(AT$1),FALSE)-VLOOKUP($A10,'Forecasted VA'!$A$2:$AX$29,COLUMN(AS$1),FALSE))+$B$33*VLOOKUP('Predicted Intensity'!$A10,'Regression Result'!$B$2:$K$29,9,FALSE)+VLOOKUP('Predicted Intensity'!$A10,'Regression Result'!$B$2:$K$29,7,FALSE)*(VLOOKUP($A10,'electrification forecast'!$A$1:$AX$29,COLUMN(AT$1),FALSE)-VLOOKUP($A10,'electrification forecast'!$A$1:$AX$29,COLUMN(AS$1),FALSE)),0.5*$J10),$J10)</f>
        <v>393625.04750021023</v>
      </c>
      <c r="AU10" s="225">
        <f>MIN(MAX(AT10+$B$34*VLOOKUP('Predicted Intensity'!$A10,'Regression Result'!$B$2:$K$29,8,FALSE)*(VLOOKUP($A10,'Forecasted VA'!$A$2:$AX$29,COLUMN(AU$1),FALSE)-VLOOKUP($A10,'Forecasted VA'!$A$2:$AX$29,COLUMN(AT$1),FALSE))+$B$33*VLOOKUP('Predicted Intensity'!$A10,'Regression Result'!$B$2:$K$29,9,FALSE)+VLOOKUP('Predicted Intensity'!$A10,'Regression Result'!$B$2:$K$29,7,FALSE)*(VLOOKUP($A10,'electrification forecast'!$A$1:$AX$29,COLUMN(AU$1),FALSE)-VLOOKUP($A10,'electrification forecast'!$A$1:$AX$29,COLUMN(AT$1),FALSE)),0.5*$J10),$J10)</f>
        <v>393625.04750021023</v>
      </c>
      <c r="AV10" s="225">
        <f>MIN(MAX(AU10+$B$34*VLOOKUP('Predicted Intensity'!$A10,'Regression Result'!$B$2:$K$29,8,FALSE)*(VLOOKUP($A10,'Forecasted VA'!$A$2:$AX$29,COLUMN(AV$1),FALSE)-VLOOKUP($A10,'Forecasted VA'!$A$2:$AX$29,COLUMN(AU$1),FALSE))+$B$33*VLOOKUP('Predicted Intensity'!$A10,'Regression Result'!$B$2:$K$29,9,FALSE)+VLOOKUP('Predicted Intensity'!$A10,'Regression Result'!$B$2:$K$29,7,FALSE)*(VLOOKUP($A10,'electrification forecast'!$A$1:$AX$29,COLUMN(AV$1),FALSE)-VLOOKUP($A10,'electrification forecast'!$A$1:$AX$29,COLUMN(AU$1),FALSE)),0.5*$J10),$J10)</f>
        <v>393625.04750021023</v>
      </c>
      <c r="AW10" s="225">
        <f>MIN(MAX(AV10+$B$34*VLOOKUP('Predicted Intensity'!$A10,'Regression Result'!$B$2:$K$29,8,FALSE)*(VLOOKUP($A10,'Forecasted VA'!$A$2:$AX$29,COLUMN(AW$1),FALSE)-VLOOKUP($A10,'Forecasted VA'!$A$2:$AX$29,COLUMN(AV$1),FALSE))+$B$33*VLOOKUP('Predicted Intensity'!$A10,'Regression Result'!$B$2:$K$29,9,FALSE)+VLOOKUP('Predicted Intensity'!$A10,'Regression Result'!$B$2:$K$29,7,FALSE)*(VLOOKUP($A10,'electrification forecast'!$A$1:$AX$29,COLUMN(AW$1),FALSE)-VLOOKUP($A10,'electrification forecast'!$A$1:$AX$29,COLUMN(AV$1),FALSE)),0.5*$J10),$J10)</f>
        <v>393625.04750021023</v>
      </c>
      <c r="AX10" s="225">
        <f>MIN(MAX(AW10+$B$34*VLOOKUP('Predicted Intensity'!$A10,'Regression Result'!$B$2:$K$29,8,FALSE)*(VLOOKUP($A10,'Forecasted VA'!$A$2:$AX$29,COLUMN(AX$1),FALSE)-VLOOKUP($A10,'Forecasted VA'!$A$2:$AX$29,COLUMN(AW$1),FALSE))+$B$33*VLOOKUP('Predicted Intensity'!$A10,'Regression Result'!$B$2:$K$29,9,FALSE)+VLOOKUP('Predicted Intensity'!$A10,'Regression Result'!$B$2:$K$29,7,FALSE)*(VLOOKUP($A10,'electrification forecast'!$A$1:$AX$29,COLUMN(AX$1),FALSE)-VLOOKUP($A10,'electrification forecast'!$A$1:$AX$29,COLUMN(AW$1),FALSE)),0.5*$J10),$J10)</f>
        <v>393625.04750021023</v>
      </c>
      <c r="AY10" s="225"/>
    </row>
    <row r="11" spans="1:51" x14ac:dyDescent="0.2">
      <c r="A11" s="216" t="s">
        <v>382</v>
      </c>
      <c r="B11" s="225">
        <f>SUMIFS('Historic Energy Consumption'!$O:$O,'Historic Energy Consumption'!$B:$B,$A11,'Historic Energy Consumption'!$A:$A,'Predicted Intensity'!B$1)/VLOOKUP($A11,'Forecasted VA'!$A$1:$J$29,COLUMN(B$1),FALSE)</f>
        <v>52046.097769181673</v>
      </c>
      <c r="C11" s="225">
        <f>SUMIFS('Historic Energy Consumption'!$O:$O,'Historic Energy Consumption'!$B:$B,$A11,'Historic Energy Consumption'!$A:$A,'Predicted Intensity'!C$1)/VLOOKUP($A11,'Forecasted VA'!$A$1:$J$29,COLUMN(C$1),FALSE)</f>
        <v>51199.739251345578</v>
      </c>
      <c r="D11" s="225">
        <f>SUMIFS('Historic Energy Consumption'!$O:$O,'Historic Energy Consumption'!$B:$B,$A11,'Historic Energy Consumption'!$A:$A,'Predicted Intensity'!D$1)/VLOOKUP($A11,'Forecasted VA'!$A$1:$J$29,COLUMN(D$1),FALSE)</f>
        <v>49613.502483332806</v>
      </c>
      <c r="E11" s="225">
        <f>SUMIFS('Historic Energy Consumption'!$O:$O,'Historic Energy Consumption'!$B:$B,$A11,'Historic Energy Consumption'!$A:$A,'Predicted Intensity'!E$1)/VLOOKUP($A11,'Forecasted VA'!$A$1:$J$29,COLUMN(E$1),FALSE)</f>
        <v>48210.859930616913</v>
      </c>
      <c r="F11" s="225">
        <f>SUMIFS('Historic Energy Consumption'!$O:$O,'Historic Energy Consumption'!$B:$B,$A11,'Historic Energy Consumption'!$A:$A,'Predicted Intensity'!F$1)/VLOOKUP($A11,'Forecasted VA'!$A$1:$J$29,COLUMN(F$1),FALSE)</f>
        <v>42682.530827924747</v>
      </c>
      <c r="G11" s="225">
        <f>SUMIFS('Historic Energy Consumption'!$O:$O,'Historic Energy Consumption'!$B:$B,$A11,'Historic Energy Consumption'!$A:$A,'Predicted Intensity'!G$1)/VLOOKUP($A11,'Forecasted VA'!$A$1:$J$29,COLUMN(G$1),FALSE)</f>
        <v>41906.99363349162</v>
      </c>
      <c r="H11" s="225">
        <f>SUMIFS('Historic Energy Consumption'!$O:$O,'Historic Energy Consumption'!$B:$B,$A11,'Historic Energy Consumption'!$A:$A,'Predicted Intensity'!H$1)/VLOOKUP($A11,'Forecasted VA'!$A$1:$J$29,COLUMN(H$1),FALSE)</f>
        <v>41059.870195336589</v>
      </c>
      <c r="I11" s="225">
        <f>SUMIFS('Historic Energy Consumption'!$O:$O,'Historic Energy Consumption'!$B:$B,$A11,'Historic Energy Consumption'!$A:$A,'Predicted Intensity'!I$1)/VLOOKUP($A11,'Forecasted VA'!$A$1:$J$29,COLUMN(I$1),FALSE)</f>
        <v>41920.369131507956</v>
      </c>
      <c r="J11" s="225">
        <f>SUMIFS('Historic Energy Consumption'!$O:$O,'Historic Energy Consumption'!$B:$B,$A11,'Historic Energy Consumption'!$A:$A,'Predicted Intensity'!J$1)/VLOOKUP($A11,'Forecasted VA'!$A$1:$J$29,COLUMN(J$1),FALSE)</f>
        <v>45894.159013653181</v>
      </c>
      <c r="K11" s="225">
        <f>MIN(MAX(J11+$B$34*VLOOKUP('Predicted Intensity'!$A11,'Regression Result'!$B$2:$K$29,8,FALSE)*(VLOOKUP($A11,'Forecasted VA'!$A$2:$AX$29,COLUMN(K$1),FALSE)-VLOOKUP($A11,'Forecasted VA'!$A$2:$AX$29,COLUMN(J$1),FALSE))+$B$33*VLOOKUP('Predicted Intensity'!$A11,'Regression Result'!$B$2:$K$29,9,FALSE)+VLOOKUP('Predicted Intensity'!$A11,'Regression Result'!$B$2:$K$29,7,FALSE)*(VLOOKUP($A11,'electrification forecast'!$A$1:$AX$29,COLUMN(K$1),FALSE)-VLOOKUP($A11,'electrification forecast'!$A$1:$AX$29,COLUMN(J$1),FALSE)),0.5*$J11),$J11)</f>
        <v>44025.599816761482</v>
      </c>
      <c r="L11" s="225">
        <f>MIN(MAX(K11+$B$34*VLOOKUP('Predicted Intensity'!$A11,'Regression Result'!$B$2:$K$29,8,FALSE)*(VLOOKUP($A11,'Forecasted VA'!$A$2:$AX$29,COLUMN(L$1),FALSE)-VLOOKUP($A11,'Forecasted VA'!$A$2:$AX$29,COLUMN(K$1),FALSE))+$B$33*VLOOKUP('Predicted Intensity'!$A11,'Regression Result'!$B$2:$K$29,9,FALSE)+VLOOKUP('Predicted Intensity'!$A11,'Regression Result'!$B$2:$K$29,7,FALSE)*(VLOOKUP($A11,'electrification forecast'!$A$1:$AX$29,COLUMN(L$1),FALSE)-VLOOKUP($A11,'electrification forecast'!$A$1:$AX$29,COLUMN(K$1),FALSE)),0.5*$J11),$J11)</f>
        <v>44760.713511248781</v>
      </c>
      <c r="M11" s="225">
        <f>MIN(MAX(L11+$B$34*VLOOKUP('Predicted Intensity'!$A11,'Regression Result'!$B$2:$K$29,8,FALSE)*(VLOOKUP($A11,'Forecasted VA'!$A$2:$AX$29,COLUMN(M$1),FALSE)-VLOOKUP($A11,'Forecasted VA'!$A$2:$AX$29,COLUMN(L$1),FALSE))+$B$33*VLOOKUP('Predicted Intensity'!$A11,'Regression Result'!$B$2:$K$29,9,FALSE)+VLOOKUP('Predicted Intensity'!$A11,'Regression Result'!$B$2:$K$29,7,FALSE)*(VLOOKUP($A11,'electrification forecast'!$A$1:$AX$29,COLUMN(M$1),FALSE)-VLOOKUP($A11,'electrification forecast'!$A$1:$AX$29,COLUMN(L$1),FALSE)),0.5*$J11),$J11)</f>
        <v>45536.410471293617</v>
      </c>
      <c r="N11" s="225">
        <f>MIN(MAX(M11+$B$34*VLOOKUP('Predicted Intensity'!$A11,'Regression Result'!$B$2:$K$29,8,FALSE)*(VLOOKUP($A11,'Forecasted VA'!$A$2:$AX$29,COLUMN(N$1),FALSE)-VLOOKUP($A11,'Forecasted VA'!$A$2:$AX$29,COLUMN(M$1),FALSE))+$B$33*VLOOKUP('Predicted Intensity'!$A11,'Regression Result'!$B$2:$K$29,9,FALSE)+VLOOKUP('Predicted Intensity'!$A11,'Regression Result'!$B$2:$K$29,7,FALSE)*(VLOOKUP($A11,'electrification forecast'!$A$1:$AX$29,COLUMN(N$1),FALSE)-VLOOKUP($A11,'electrification forecast'!$A$1:$AX$29,COLUMN(M$1),FALSE)),0.5*$J11),$J11)</f>
        <v>45894.159013653181</v>
      </c>
      <c r="O11" s="225">
        <f>MIN(MAX(N11+$B$34*VLOOKUP('Predicted Intensity'!$A11,'Regression Result'!$B$2:$K$29,8,FALSE)*(VLOOKUP($A11,'Forecasted VA'!$A$2:$AX$29,COLUMN(O$1),FALSE)-VLOOKUP($A11,'Forecasted VA'!$A$2:$AX$29,COLUMN(N$1),FALSE))+$B$33*VLOOKUP('Predicted Intensity'!$A11,'Regression Result'!$B$2:$K$29,9,FALSE)+VLOOKUP('Predicted Intensity'!$A11,'Regression Result'!$B$2:$K$29,7,FALSE)*(VLOOKUP($A11,'electrification forecast'!$A$1:$AX$29,COLUMN(O$1),FALSE)-VLOOKUP($A11,'electrification forecast'!$A$1:$AX$29,COLUMN(N$1),FALSE)),0.5*$J11),$J11)</f>
        <v>45894.159013653181</v>
      </c>
      <c r="P11" s="225">
        <f>MIN(MAX(O11+$B$34*VLOOKUP('Predicted Intensity'!$A11,'Regression Result'!$B$2:$K$29,8,FALSE)*(VLOOKUP($A11,'Forecasted VA'!$A$2:$AX$29,COLUMN(P$1),FALSE)-VLOOKUP($A11,'Forecasted VA'!$A$2:$AX$29,COLUMN(O$1),FALSE))+$B$33*VLOOKUP('Predicted Intensity'!$A11,'Regression Result'!$B$2:$K$29,9,FALSE)+VLOOKUP('Predicted Intensity'!$A11,'Regression Result'!$B$2:$K$29,7,FALSE)*(VLOOKUP($A11,'electrification forecast'!$A$1:$AX$29,COLUMN(P$1),FALSE)-VLOOKUP($A11,'electrification forecast'!$A$1:$AX$29,COLUMN(O$1),FALSE)),0.5*$J11),$J11)</f>
        <v>45894.159013653181</v>
      </c>
      <c r="Q11" s="225">
        <f>MIN(MAX(P11+$B$34*VLOOKUP('Predicted Intensity'!$A11,'Regression Result'!$B$2:$K$29,8,FALSE)*(VLOOKUP($A11,'Forecasted VA'!$A$2:$AX$29,COLUMN(Q$1),FALSE)-VLOOKUP($A11,'Forecasted VA'!$A$2:$AX$29,COLUMN(P$1),FALSE))+$B$33*VLOOKUP('Predicted Intensity'!$A11,'Regression Result'!$B$2:$K$29,9,FALSE)+VLOOKUP('Predicted Intensity'!$A11,'Regression Result'!$B$2:$K$29,7,FALSE)*(VLOOKUP($A11,'electrification forecast'!$A$1:$AX$29,COLUMN(Q$1),FALSE)-VLOOKUP($A11,'electrification forecast'!$A$1:$AX$29,COLUMN(P$1),FALSE)),0.5*$J11),$J11)</f>
        <v>45894.159013653181</v>
      </c>
      <c r="R11" s="225">
        <f>MIN(MAX(Q11+$B$34*VLOOKUP('Predicted Intensity'!$A11,'Regression Result'!$B$2:$K$29,8,FALSE)*(VLOOKUP($A11,'Forecasted VA'!$A$2:$AX$29,COLUMN(R$1),FALSE)-VLOOKUP($A11,'Forecasted VA'!$A$2:$AX$29,COLUMN(Q$1),FALSE))+$B$33*VLOOKUP('Predicted Intensity'!$A11,'Regression Result'!$B$2:$K$29,9,FALSE)+VLOOKUP('Predicted Intensity'!$A11,'Regression Result'!$B$2:$K$29,7,FALSE)*(VLOOKUP($A11,'electrification forecast'!$A$1:$AX$29,COLUMN(R$1),FALSE)-VLOOKUP($A11,'electrification forecast'!$A$1:$AX$29,COLUMN(Q$1),FALSE)),0.5*$J11),$J11)</f>
        <v>45894.159013653181</v>
      </c>
      <c r="S11" s="225">
        <f>MIN(MAX(R11+$B$34*VLOOKUP('Predicted Intensity'!$A11,'Regression Result'!$B$2:$K$29,8,FALSE)*(VLOOKUP($A11,'Forecasted VA'!$A$2:$AX$29,COLUMN(S$1),FALSE)-VLOOKUP($A11,'Forecasted VA'!$A$2:$AX$29,COLUMN(R$1),FALSE))+$B$33*VLOOKUP('Predicted Intensity'!$A11,'Regression Result'!$B$2:$K$29,9,FALSE)+VLOOKUP('Predicted Intensity'!$A11,'Regression Result'!$B$2:$K$29,7,FALSE)*(VLOOKUP($A11,'electrification forecast'!$A$1:$AX$29,COLUMN(S$1),FALSE)-VLOOKUP($A11,'electrification forecast'!$A$1:$AX$29,COLUMN(R$1),FALSE)),0.5*$J11),$J11)</f>
        <v>45894.159013653181</v>
      </c>
      <c r="T11" s="225">
        <f>MIN(MAX(S11+$B$34*VLOOKUP('Predicted Intensity'!$A11,'Regression Result'!$B$2:$K$29,8,FALSE)*(VLOOKUP($A11,'Forecasted VA'!$A$2:$AX$29,COLUMN(T$1),FALSE)-VLOOKUP($A11,'Forecasted VA'!$A$2:$AX$29,COLUMN(S$1),FALSE))+$B$33*VLOOKUP('Predicted Intensity'!$A11,'Regression Result'!$B$2:$K$29,9,FALSE)+VLOOKUP('Predicted Intensity'!$A11,'Regression Result'!$B$2:$K$29,7,FALSE)*(VLOOKUP($A11,'electrification forecast'!$A$1:$AX$29,COLUMN(T$1),FALSE)-VLOOKUP($A11,'electrification forecast'!$A$1:$AX$29,COLUMN(S$1),FALSE)),0.5*$J11),$J11)</f>
        <v>45894.159013653181</v>
      </c>
      <c r="U11" s="225">
        <f>MIN(MAX(T11+$B$34*VLOOKUP('Predicted Intensity'!$A11,'Regression Result'!$B$2:$K$29,8,FALSE)*(VLOOKUP($A11,'Forecasted VA'!$A$2:$AX$29,COLUMN(U$1),FALSE)-VLOOKUP($A11,'Forecasted VA'!$A$2:$AX$29,COLUMN(T$1),FALSE))+$B$33*VLOOKUP('Predicted Intensity'!$A11,'Regression Result'!$B$2:$K$29,9,FALSE)+VLOOKUP('Predicted Intensity'!$A11,'Regression Result'!$B$2:$K$29,7,FALSE)*(VLOOKUP($A11,'electrification forecast'!$A$1:$AX$29,COLUMN(U$1),FALSE)-VLOOKUP($A11,'electrification forecast'!$A$1:$AX$29,COLUMN(T$1),FALSE)),0.5*$J11),$J11)</f>
        <v>45894.159013653181</v>
      </c>
      <c r="V11" s="225">
        <f>MIN(MAX(U11+$B$34*VLOOKUP('Predicted Intensity'!$A11,'Regression Result'!$B$2:$K$29,8,FALSE)*(VLOOKUP($A11,'Forecasted VA'!$A$2:$AX$29,COLUMN(V$1),FALSE)-VLOOKUP($A11,'Forecasted VA'!$A$2:$AX$29,COLUMN(U$1),FALSE))+$B$33*VLOOKUP('Predicted Intensity'!$A11,'Regression Result'!$B$2:$K$29,9,FALSE)+VLOOKUP('Predicted Intensity'!$A11,'Regression Result'!$B$2:$K$29,7,FALSE)*(VLOOKUP($A11,'electrification forecast'!$A$1:$AX$29,COLUMN(V$1),FALSE)-VLOOKUP($A11,'electrification forecast'!$A$1:$AX$29,COLUMN(U$1),FALSE)),0.5*$J11),$J11)</f>
        <v>45894.159013653181</v>
      </c>
      <c r="W11" s="225">
        <f>MIN(MAX(V11+$B$34*VLOOKUP('Predicted Intensity'!$A11,'Regression Result'!$B$2:$K$29,8,FALSE)*(VLOOKUP($A11,'Forecasted VA'!$A$2:$AX$29,COLUMN(W$1),FALSE)-VLOOKUP($A11,'Forecasted VA'!$A$2:$AX$29,COLUMN(V$1),FALSE))+$B$33*VLOOKUP('Predicted Intensity'!$A11,'Regression Result'!$B$2:$K$29,9,FALSE)+VLOOKUP('Predicted Intensity'!$A11,'Regression Result'!$B$2:$K$29,7,FALSE)*(VLOOKUP($A11,'electrification forecast'!$A$1:$AX$29,COLUMN(W$1),FALSE)-VLOOKUP($A11,'electrification forecast'!$A$1:$AX$29,COLUMN(V$1),FALSE)),0.5*$J11),$J11)</f>
        <v>45894.159013653181</v>
      </c>
      <c r="X11" s="225">
        <f>MIN(MAX(W11+$B$34*VLOOKUP('Predicted Intensity'!$A11,'Regression Result'!$B$2:$K$29,8,FALSE)*(VLOOKUP($A11,'Forecasted VA'!$A$2:$AX$29,COLUMN(X$1),FALSE)-VLOOKUP($A11,'Forecasted VA'!$A$2:$AX$29,COLUMN(W$1),FALSE))+$B$33*VLOOKUP('Predicted Intensity'!$A11,'Regression Result'!$B$2:$K$29,9,FALSE)+VLOOKUP('Predicted Intensity'!$A11,'Regression Result'!$B$2:$K$29,7,FALSE)*(VLOOKUP($A11,'electrification forecast'!$A$1:$AX$29,COLUMN(X$1),FALSE)-VLOOKUP($A11,'electrification forecast'!$A$1:$AX$29,COLUMN(W$1),FALSE)),0.5*$J11),$J11)</f>
        <v>45894.159013653181</v>
      </c>
      <c r="Y11" s="225">
        <f>MIN(MAX(X11+$B$34*VLOOKUP('Predicted Intensity'!$A11,'Regression Result'!$B$2:$K$29,8,FALSE)*(VLOOKUP($A11,'Forecasted VA'!$A$2:$AX$29,COLUMN(Y$1),FALSE)-VLOOKUP($A11,'Forecasted VA'!$A$2:$AX$29,COLUMN(X$1),FALSE))+$B$33*VLOOKUP('Predicted Intensity'!$A11,'Regression Result'!$B$2:$K$29,9,FALSE)+VLOOKUP('Predicted Intensity'!$A11,'Regression Result'!$B$2:$K$29,7,FALSE)*(VLOOKUP($A11,'electrification forecast'!$A$1:$AX$29,COLUMN(Y$1),FALSE)-VLOOKUP($A11,'electrification forecast'!$A$1:$AX$29,COLUMN(X$1),FALSE)),0.5*$J11),$J11)</f>
        <v>45894.159013653181</v>
      </c>
      <c r="Z11" s="225">
        <f>MIN(MAX(Y11+$B$34*VLOOKUP('Predicted Intensity'!$A11,'Regression Result'!$B$2:$K$29,8,FALSE)*(VLOOKUP($A11,'Forecasted VA'!$A$2:$AX$29,COLUMN(Z$1),FALSE)-VLOOKUP($A11,'Forecasted VA'!$A$2:$AX$29,COLUMN(Y$1),FALSE))+$B$33*VLOOKUP('Predicted Intensity'!$A11,'Regression Result'!$B$2:$K$29,9,FALSE)+VLOOKUP('Predicted Intensity'!$A11,'Regression Result'!$B$2:$K$29,7,FALSE)*(VLOOKUP($A11,'electrification forecast'!$A$1:$AX$29,COLUMN(Z$1),FALSE)-VLOOKUP($A11,'electrification forecast'!$A$1:$AX$29,COLUMN(Y$1),FALSE)),0.5*$J11),$J11)</f>
        <v>45894.159013653181</v>
      </c>
      <c r="AA11" s="225">
        <f>MIN(MAX(Z11+$B$34*VLOOKUP('Predicted Intensity'!$A11,'Regression Result'!$B$2:$K$29,8,FALSE)*(VLOOKUP($A11,'Forecasted VA'!$A$2:$AX$29,COLUMN(AA$1),FALSE)-VLOOKUP($A11,'Forecasted VA'!$A$2:$AX$29,COLUMN(Z$1),FALSE))+$B$33*VLOOKUP('Predicted Intensity'!$A11,'Regression Result'!$B$2:$K$29,9,FALSE)+VLOOKUP('Predicted Intensity'!$A11,'Regression Result'!$B$2:$K$29,7,FALSE)*(VLOOKUP($A11,'electrification forecast'!$A$1:$AX$29,COLUMN(AA$1),FALSE)-VLOOKUP($A11,'electrification forecast'!$A$1:$AX$29,COLUMN(Z$1),FALSE)),0.5*$J11),$J11)</f>
        <v>45894.159013653181</v>
      </c>
      <c r="AB11" s="225">
        <f>MIN(MAX(AA11+$B$34*VLOOKUP('Predicted Intensity'!$A11,'Regression Result'!$B$2:$K$29,8,FALSE)*(VLOOKUP($A11,'Forecasted VA'!$A$2:$AX$29,COLUMN(AB$1),FALSE)-VLOOKUP($A11,'Forecasted VA'!$A$2:$AX$29,COLUMN(AA$1),FALSE))+$B$33*VLOOKUP('Predicted Intensity'!$A11,'Regression Result'!$B$2:$K$29,9,FALSE)+VLOOKUP('Predicted Intensity'!$A11,'Regression Result'!$B$2:$K$29,7,FALSE)*(VLOOKUP($A11,'electrification forecast'!$A$1:$AX$29,COLUMN(AB$1),FALSE)-VLOOKUP($A11,'electrification forecast'!$A$1:$AX$29,COLUMN(AA$1),FALSE)),0.5*$J11),$J11)</f>
        <v>45894.159013653181</v>
      </c>
      <c r="AC11" s="225">
        <f>MIN(MAX(AB11+$B$34*VLOOKUP('Predicted Intensity'!$A11,'Regression Result'!$B$2:$K$29,8,FALSE)*(VLOOKUP($A11,'Forecasted VA'!$A$2:$AX$29,COLUMN(AC$1),FALSE)-VLOOKUP($A11,'Forecasted VA'!$A$2:$AX$29,COLUMN(AB$1),FALSE))+$B$33*VLOOKUP('Predicted Intensity'!$A11,'Regression Result'!$B$2:$K$29,9,FALSE)+VLOOKUP('Predicted Intensity'!$A11,'Regression Result'!$B$2:$K$29,7,FALSE)*(VLOOKUP($A11,'electrification forecast'!$A$1:$AX$29,COLUMN(AC$1),FALSE)-VLOOKUP($A11,'electrification forecast'!$A$1:$AX$29,COLUMN(AB$1),FALSE)),0.5*$J11),$J11)</f>
        <v>45894.159013653181</v>
      </c>
      <c r="AD11" s="225">
        <f>MIN(MAX(AC11+$B$34*VLOOKUP('Predicted Intensity'!$A11,'Regression Result'!$B$2:$K$29,8,FALSE)*(VLOOKUP($A11,'Forecasted VA'!$A$2:$AX$29,COLUMN(AD$1),FALSE)-VLOOKUP($A11,'Forecasted VA'!$A$2:$AX$29,COLUMN(AC$1),FALSE))+$B$33*VLOOKUP('Predicted Intensity'!$A11,'Regression Result'!$B$2:$K$29,9,FALSE)+VLOOKUP('Predicted Intensity'!$A11,'Regression Result'!$B$2:$K$29,7,FALSE)*(VLOOKUP($A11,'electrification forecast'!$A$1:$AX$29,COLUMN(AD$1),FALSE)-VLOOKUP($A11,'electrification forecast'!$A$1:$AX$29,COLUMN(AC$1),FALSE)),0.5*$J11),$J11)</f>
        <v>45894.159013653181</v>
      </c>
      <c r="AE11" s="225">
        <f>MIN(MAX(AD11+$B$34*VLOOKUP('Predicted Intensity'!$A11,'Regression Result'!$B$2:$K$29,8,FALSE)*(VLOOKUP($A11,'Forecasted VA'!$A$2:$AX$29,COLUMN(AE$1),FALSE)-VLOOKUP($A11,'Forecasted VA'!$A$2:$AX$29,COLUMN(AD$1),FALSE))+$B$33*VLOOKUP('Predicted Intensity'!$A11,'Regression Result'!$B$2:$K$29,9,FALSE)+VLOOKUP('Predicted Intensity'!$A11,'Regression Result'!$B$2:$K$29,7,FALSE)*(VLOOKUP($A11,'electrification forecast'!$A$1:$AX$29,COLUMN(AE$1),FALSE)-VLOOKUP($A11,'electrification forecast'!$A$1:$AX$29,COLUMN(AD$1),FALSE)),0.5*$J11),$J11)</f>
        <v>45894.159013653181</v>
      </c>
      <c r="AF11" s="225">
        <f>MIN(MAX(AE11+$B$34*VLOOKUP('Predicted Intensity'!$A11,'Regression Result'!$B$2:$K$29,8,FALSE)*(VLOOKUP($A11,'Forecasted VA'!$A$2:$AX$29,COLUMN(AF$1),FALSE)-VLOOKUP($A11,'Forecasted VA'!$A$2:$AX$29,COLUMN(AE$1),FALSE))+$B$33*VLOOKUP('Predicted Intensity'!$A11,'Regression Result'!$B$2:$K$29,9,FALSE)+VLOOKUP('Predicted Intensity'!$A11,'Regression Result'!$B$2:$K$29,7,FALSE)*(VLOOKUP($A11,'electrification forecast'!$A$1:$AX$29,COLUMN(AF$1),FALSE)-VLOOKUP($A11,'electrification forecast'!$A$1:$AX$29,COLUMN(AE$1),FALSE)),0.5*$J11),$J11)</f>
        <v>45894.159013653181</v>
      </c>
      <c r="AG11" s="225">
        <f>MIN(MAX(AF11+$B$34*VLOOKUP('Predicted Intensity'!$A11,'Regression Result'!$B$2:$K$29,8,FALSE)*(VLOOKUP($A11,'Forecasted VA'!$A$2:$AX$29,COLUMN(AG$1),FALSE)-VLOOKUP($A11,'Forecasted VA'!$A$2:$AX$29,COLUMN(AF$1),FALSE))+$B$33*VLOOKUP('Predicted Intensity'!$A11,'Regression Result'!$B$2:$K$29,9,FALSE)+VLOOKUP('Predicted Intensity'!$A11,'Regression Result'!$B$2:$K$29,7,FALSE)*(VLOOKUP($A11,'electrification forecast'!$A$1:$AX$29,COLUMN(AG$1),FALSE)-VLOOKUP($A11,'electrification forecast'!$A$1:$AX$29,COLUMN(AF$1),FALSE)),0.5*$J11),$J11)</f>
        <v>45894.159013653181</v>
      </c>
      <c r="AH11" s="225">
        <f>MIN(MAX(AG11+$B$34*VLOOKUP('Predicted Intensity'!$A11,'Regression Result'!$B$2:$K$29,8,FALSE)*(VLOOKUP($A11,'Forecasted VA'!$A$2:$AX$29,COLUMN(AH$1),FALSE)-VLOOKUP($A11,'Forecasted VA'!$A$2:$AX$29,COLUMN(AG$1),FALSE))+$B$33*VLOOKUP('Predicted Intensity'!$A11,'Regression Result'!$B$2:$K$29,9,FALSE)+VLOOKUP('Predicted Intensity'!$A11,'Regression Result'!$B$2:$K$29,7,FALSE)*(VLOOKUP($A11,'electrification forecast'!$A$1:$AX$29,COLUMN(AH$1),FALSE)-VLOOKUP($A11,'electrification forecast'!$A$1:$AX$29,COLUMN(AG$1),FALSE)),0.5*$J11),$J11)</f>
        <v>45894.159013653181</v>
      </c>
      <c r="AI11" s="225">
        <f>MIN(MAX(AH11+$B$34*VLOOKUP('Predicted Intensity'!$A11,'Regression Result'!$B$2:$K$29,8,FALSE)*(VLOOKUP($A11,'Forecasted VA'!$A$2:$AX$29,COLUMN(AI$1),FALSE)-VLOOKUP($A11,'Forecasted VA'!$A$2:$AX$29,COLUMN(AH$1),FALSE))+$B$33*VLOOKUP('Predicted Intensity'!$A11,'Regression Result'!$B$2:$K$29,9,FALSE)+VLOOKUP('Predicted Intensity'!$A11,'Regression Result'!$B$2:$K$29,7,FALSE)*(VLOOKUP($A11,'electrification forecast'!$A$1:$AX$29,COLUMN(AI$1),FALSE)-VLOOKUP($A11,'electrification forecast'!$A$1:$AX$29,COLUMN(AH$1),FALSE)),0.5*$J11),$J11)</f>
        <v>45894.159013653181</v>
      </c>
      <c r="AJ11" s="225">
        <f>MIN(MAX(AI11+$B$34*VLOOKUP('Predicted Intensity'!$A11,'Regression Result'!$B$2:$K$29,8,FALSE)*(VLOOKUP($A11,'Forecasted VA'!$A$2:$AX$29,COLUMN(AJ$1),FALSE)-VLOOKUP($A11,'Forecasted VA'!$A$2:$AX$29,COLUMN(AI$1),FALSE))+$B$33*VLOOKUP('Predicted Intensity'!$A11,'Regression Result'!$B$2:$K$29,9,FALSE)+VLOOKUP('Predicted Intensity'!$A11,'Regression Result'!$B$2:$K$29,7,FALSE)*(VLOOKUP($A11,'electrification forecast'!$A$1:$AX$29,COLUMN(AJ$1),FALSE)-VLOOKUP($A11,'electrification forecast'!$A$1:$AX$29,COLUMN(AI$1),FALSE)),0.5*$J11),$J11)</f>
        <v>45894.159013653181</v>
      </c>
      <c r="AK11" s="225">
        <f>MIN(MAX(AJ11+$B$34*VLOOKUP('Predicted Intensity'!$A11,'Regression Result'!$B$2:$K$29,8,FALSE)*(VLOOKUP($A11,'Forecasted VA'!$A$2:$AX$29,COLUMN(AK$1),FALSE)-VLOOKUP($A11,'Forecasted VA'!$A$2:$AX$29,COLUMN(AJ$1),FALSE))+$B$33*VLOOKUP('Predicted Intensity'!$A11,'Regression Result'!$B$2:$K$29,9,FALSE)+VLOOKUP('Predicted Intensity'!$A11,'Regression Result'!$B$2:$K$29,7,FALSE)*(VLOOKUP($A11,'electrification forecast'!$A$1:$AX$29,COLUMN(AK$1),FALSE)-VLOOKUP($A11,'electrification forecast'!$A$1:$AX$29,COLUMN(AJ$1),FALSE)),0.5*$J11),$J11)</f>
        <v>45894.159013653181</v>
      </c>
      <c r="AL11" s="225">
        <f>MIN(MAX(AK11+$B$34*VLOOKUP('Predicted Intensity'!$A11,'Regression Result'!$B$2:$K$29,8,FALSE)*(VLOOKUP($A11,'Forecasted VA'!$A$2:$AX$29,COLUMN(AL$1),FALSE)-VLOOKUP($A11,'Forecasted VA'!$A$2:$AX$29,COLUMN(AK$1),FALSE))+$B$33*VLOOKUP('Predicted Intensity'!$A11,'Regression Result'!$B$2:$K$29,9,FALSE)+VLOOKUP('Predicted Intensity'!$A11,'Regression Result'!$B$2:$K$29,7,FALSE)*(VLOOKUP($A11,'electrification forecast'!$A$1:$AX$29,COLUMN(AL$1),FALSE)-VLOOKUP($A11,'electrification forecast'!$A$1:$AX$29,COLUMN(AK$1),FALSE)),0.5*$J11),$J11)</f>
        <v>45894.159013653181</v>
      </c>
      <c r="AM11" s="225">
        <f>MIN(MAX(AL11+$B$34*VLOOKUP('Predicted Intensity'!$A11,'Regression Result'!$B$2:$K$29,8,FALSE)*(VLOOKUP($A11,'Forecasted VA'!$A$2:$AX$29,COLUMN(AM$1),FALSE)-VLOOKUP($A11,'Forecasted VA'!$A$2:$AX$29,COLUMN(AL$1),FALSE))+$B$33*VLOOKUP('Predicted Intensity'!$A11,'Regression Result'!$B$2:$K$29,9,FALSE)+VLOOKUP('Predicted Intensity'!$A11,'Regression Result'!$B$2:$K$29,7,FALSE)*(VLOOKUP($A11,'electrification forecast'!$A$1:$AX$29,COLUMN(AM$1),FALSE)-VLOOKUP($A11,'electrification forecast'!$A$1:$AX$29,COLUMN(AL$1),FALSE)),0.5*$J11),$J11)</f>
        <v>45894.159013653181</v>
      </c>
      <c r="AN11" s="225">
        <f>MIN(MAX(AM11+$B$34*VLOOKUP('Predicted Intensity'!$A11,'Regression Result'!$B$2:$K$29,8,FALSE)*(VLOOKUP($A11,'Forecasted VA'!$A$2:$AX$29,COLUMN(AN$1),FALSE)-VLOOKUP($A11,'Forecasted VA'!$A$2:$AX$29,COLUMN(AM$1),FALSE))+$B$33*VLOOKUP('Predicted Intensity'!$A11,'Regression Result'!$B$2:$K$29,9,FALSE)+VLOOKUP('Predicted Intensity'!$A11,'Regression Result'!$B$2:$K$29,7,FALSE)*(VLOOKUP($A11,'electrification forecast'!$A$1:$AX$29,COLUMN(AN$1),FALSE)-VLOOKUP($A11,'electrification forecast'!$A$1:$AX$29,COLUMN(AM$1),FALSE)),0.5*$J11),$J11)</f>
        <v>45894.159013653181</v>
      </c>
      <c r="AO11" s="225">
        <f>MIN(MAX(AN11+$B$34*VLOOKUP('Predicted Intensity'!$A11,'Regression Result'!$B$2:$K$29,8,FALSE)*(VLOOKUP($A11,'Forecasted VA'!$A$2:$AX$29,COLUMN(AO$1),FALSE)-VLOOKUP($A11,'Forecasted VA'!$A$2:$AX$29,COLUMN(AN$1),FALSE))+$B$33*VLOOKUP('Predicted Intensity'!$A11,'Regression Result'!$B$2:$K$29,9,FALSE)+VLOOKUP('Predicted Intensity'!$A11,'Regression Result'!$B$2:$K$29,7,FALSE)*(VLOOKUP($A11,'electrification forecast'!$A$1:$AX$29,COLUMN(AO$1),FALSE)-VLOOKUP($A11,'electrification forecast'!$A$1:$AX$29,COLUMN(AN$1),FALSE)),0.5*$J11),$J11)</f>
        <v>45894.159013653181</v>
      </c>
      <c r="AP11" s="225">
        <f>MIN(MAX(AO11+$B$34*VLOOKUP('Predicted Intensity'!$A11,'Regression Result'!$B$2:$K$29,8,FALSE)*(VLOOKUP($A11,'Forecasted VA'!$A$2:$AX$29,COLUMN(AP$1),FALSE)-VLOOKUP($A11,'Forecasted VA'!$A$2:$AX$29,COLUMN(AO$1),FALSE))+$B$33*VLOOKUP('Predicted Intensity'!$A11,'Regression Result'!$B$2:$K$29,9,FALSE)+VLOOKUP('Predicted Intensity'!$A11,'Regression Result'!$B$2:$K$29,7,FALSE)*(VLOOKUP($A11,'electrification forecast'!$A$1:$AX$29,COLUMN(AP$1),FALSE)-VLOOKUP($A11,'electrification forecast'!$A$1:$AX$29,COLUMN(AO$1),FALSE)),0.5*$J11),$J11)</f>
        <v>45894.159013653181</v>
      </c>
      <c r="AQ11" s="225">
        <f>MIN(MAX(AP11+$B$34*VLOOKUP('Predicted Intensity'!$A11,'Regression Result'!$B$2:$K$29,8,FALSE)*(VLOOKUP($A11,'Forecasted VA'!$A$2:$AX$29,COLUMN(AQ$1),FALSE)-VLOOKUP($A11,'Forecasted VA'!$A$2:$AX$29,COLUMN(AP$1),FALSE))+$B$33*VLOOKUP('Predicted Intensity'!$A11,'Regression Result'!$B$2:$K$29,9,FALSE)+VLOOKUP('Predicted Intensity'!$A11,'Regression Result'!$B$2:$K$29,7,FALSE)*(VLOOKUP($A11,'electrification forecast'!$A$1:$AX$29,COLUMN(AQ$1),FALSE)-VLOOKUP($A11,'electrification forecast'!$A$1:$AX$29,COLUMN(AP$1),FALSE)),0.5*$J11),$J11)</f>
        <v>45894.159013653181</v>
      </c>
      <c r="AR11" s="225">
        <f>MIN(MAX(AQ11+$B$34*VLOOKUP('Predicted Intensity'!$A11,'Regression Result'!$B$2:$K$29,8,FALSE)*(VLOOKUP($A11,'Forecasted VA'!$A$2:$AX$29,COLUMN(AR$1),FALSE)-VLOOKUP($A11,'Forecasted VA'!$A$2:$AX$29,COLUMN(AQ$1),FALSE))+$B$33*VLOOKUP('Predicted Intensity'!$A11,'Regression Result'!$B$2:$K$29,9,FALSE)+VLOOKUP('Predicted Intensity'!$A11,'Regression Result'!$B$2:$K$29,7,FALSE)*(VLOOKUP($A11,'electrification forecast'!$A$1:$AX$29,COLUMN(AR$1),FALSE)-VLOOKUP($A11,'electrification forecast'!$A$1:$AX$29,COLUMN(AQ$1),FALSE)),0.5*$J11),$J11)</f>
        <v>45894.159013653181</v>
      </c>
      <c r="AS11" s="225">
        <f>MIN(MAX(AR11+$B$34*VLOOKUP('Predicted Intensity'!$A11,'Regression Result'!$B$2:$K$29,8,FALSE)*(VLOOKUP($A11,'Forecasted VA'!$A$2:$AX$29,COLUMN(AS$1),FALSE)-VLOOKUP($A11,'Forecasted VA'!$A$2:$AX$29,COLUMN(AR$1),FALSE))+$B$33*VLOOKUP('Predicted Intensity'!$A11,'Regression Result'!$B$2:$K$29,9,FALSE)+VLOOKUP('Predicted Intensity'!$A11,'Regression Result'!$B$2:$K$29,7,FALSE)*(VLOOKUP($A11,'electrification forecast'!$A$1:$AX$29,COLUMN(AS$1),FALSE)-VLOOKUP($A11,'electrification forecast'!$A$1:$AX$29,COLUMN(AR$1),FALSE)),0.5*$J11),$J11)</f>
        <v>45894.159013653181</v>
      </c>
      <c r="AT11" s="225">
        <f>MIN(MAX(AS11+$B$34*VLOOKUP('Predicted Intensity'!$A11,'Regression Result'!$B$2:$K$29,8,FALSE)*(VLOOKUP($A11,'Forecasted VA'!$A$2:$AX$29,COLUMN(AT$1),FALSE)-VLOOKUP($A11,'Forecasted VA'!$A$2:$AX$29,COLUMN(AS$1),FALSE))+$B$33*VLOOKUP('Predicted Intensity'!$A11,'Regression Result'!$B$2:$K$29,9,FALSE)+VLOOKUP('Predicted Intensity'!$A11,'Regression Result'!$B$2:$K$29,7,FALSE)*(VLOOKUP($A11,'electrification forecast'!$A$1:$AX$29,COLUMN(AT$1),FALSE)-VLOOKUP($A11,'electrification forecast'!$A$1:$AX$29,COLUMN(AS$1),FALSE)),0.5*$J11),$J11)</f>
        <v>45894.159013653181</v>
      </c>
      <c r="AU11" s="225">
        <f>MIN(MAX(AT11+$B$34*VLOOKUP('Predicted Intensity'!$A11,'Regression Result'!$B$2:$K$29,8,FALSE)*(VLOOKUP($A11,'Forecasted VA'!$A$2:$AX$29,COLUMN(AU$1),FALSE)-VLOOKUP($A11,'Forecasted VA'!$A$2:$AX$29,COLUMN(AT$1),FALSE))+$B$33*VLOOKUP('Predicted Intensity'!$A11,'Regression Result'!$B$2:$K$29,9,FALSE)+VLOOKUP('Predicted Intensity'!$A11,'Regression Result'!$B$2:$K$29,7,FALSE)*(VLOOKUP($A11,'electrification forecast'!$A$1:$AX$29,COLUMN(AU$1),FALSE)-VLOOKUP($A11,'electrification forecast'!$A$1:$AX$29,COLUMN(AT$1),FALSE)),0.5*$J11),$J11)</f>
        <v>45894.159013653181</v>
      </c>
      <c r="AV11" s="225">
        <f>MIN(MAX(AU11+$B$34*VLOOKUP('Predicted Intensity'!$A11,'Regression Result'!$B$2:$K$29,8,FALSE)*(VLOOKUP($A11,'Forecasted VA'!$A$2:$AX$29,COLUMN(AV$1),FALSE)-VLOOKUP($A11,'Forecasted VA'!$A$2:$AX$29,COLUMN(AU$1),FALSE))+$B$33*VLOOKUP('Predicted Intensity'!$A11,'Regression Result'!$B$2:$K$29,9,FALSE)+VLOOKUP('Predicted Intensity'!$A11,'Regression Result'!$B$2:$K$29,7,FALSE)*(VLOOKUP($A11,'electrification forecast'!$A$1:$AX$29,COLUMN(AV$1),FALSE)-VLOOKUP($A11,'electrification forecast'!$A$1:$AX$29,COLUMN(AU$1),FALSE)),0.5*$J11),$J11)</f>
        <v>45894.159013653181</v>
      </c>
      <c r="AW11" s="225">
        <f>MIN(MAX(AV11+$B$34*VLOOKUP('Predicted Intensity'!$A11,'Regression Result'!$B$2:$K$29,8,FALSE)*(VLOOKUP($A11,'Forecasted VA'!$A$2:$AX$29,COLUMN(AW$1),FALSE)-VLOOKUP($A11,'Forecasted VA'!$A$2:$AX$29,COLUMN(AV$1),FALSE))+$B$33*VLOOKUP('Predicted Intensity'!$A11,'Regression Result'!$B$2:$K$29,9,FALSE)+VLOOKUP('Predicted Intensity'!$A11,'Regression Result'!$B$2:$K$29,7,FALSE)*(VLOOKUP($A11,'electrification forecast'!$A$1:$AX$29,COLUMN(AW$1),FALSE)-VLOOKUP($A11,'electrification forecast'!$A$1:$AX$29,COLUMN(AV$1),FALSE)),0.5*$J11),$J11)</f>
        <v>45894.159013653181</v>
      </c>
      <c r="AX11" s="225">
        <f>MIN(MAX(AW11+$B$34*VLOOKUP('Predicted Intensity'!$A11,'Regression Result'!$B$2:$K$29,8,FALSE)*(VLOOKUP($A11,'Forecasted VA'!$A$2:$AX$29,COLUMN(AX$1),FALSE)-VLOOKUP($A11,'Forecasted VA'!$A$2:$AX$29,COLUMN(AW$1),FALSE))+$B$33*VLOOKUP('Predicted Intensity'!$A11,'Regression Result'!$B$2:$K$29,9,FALSE)+VLOOKUP('Predicted Intensity'!$A11,'Regression Result'!$B$2:$K$29,7,FALSE)*(VLOOKUP($A11,'electrification forecast'!$A$1:$AX$29,COLUMN(AX$1),FALSE)-VLOOKUP($A11,'electrification forecast'!$A$1:$AX$29,COLUMN(AW$1),FALSE)),0.5*$J11),$J11)</f>
        <v>45894.159013653181</v>
      </c>
      <c r="AY11" s="225"/>
    </row>
    <row r="12" spans="1:51" x14ac:dyDescent="0.2">
      <c r="A12" s="216" t="s">
        <v>383</v>
      </c>
      <c r="B12" s="225">
        <f>SUMIFS('Historic Energy Consumption'!$O:$O,'Historic Energy Consumption'!$B:$B,$A12,'Historic Energy Consumption'!$A:$A,'Predicted Intensity'!B$1)/VLOOKUP($A12,'Forecasted VA'!$A$1:$J$29,COLUMN(B$1),FALSE)</f>
        <v>7206.2253988692919</v>
      </c>
      <c r="C12" s="225">
        <f>SUMIFS('Historic Energy Consumption'!$O:$O,'Historic Energy Consumption'!$B:$B,$A12,'Historic Energy Consumption'!$A:$A,'Predicted Intensity'!C$1)/VLOOKUP($A12,'Forecasted VA'!$A$1:$J$29,COLUMN(C$1),FALSE)</f>
        <v>6981.4889733191039</v>
      </c>
      <c r="D12" s="225">
        <f>SUMIFS('Historic Energy Consumption'!$O:$O,'Historic Energy Consumption'!$B:$B,$A12,'Historic Energy Consumption'!$A:$A,'Predicted Intensity'!D$1)/VLOOKUP($A12,'Forecasted VA'!$A$1:$J$29,COLUMN(D$1),FALSE)</f>
        <v>6526.8130175638662</v>
      </c>
      <c r="E12" s="225">
        <f>SUMIFS('Historic Energy Consumption'!$O:$O,'Historic Energy Consumption'!$B:$B,$A12,'Historic Energy Consumption'!$A:$A,'Predicted Intensity'!E$1)/VLOOKUP($A12,'Forecasted VA'!$A$1:$J$29,COLUMN(E$1),FALSE)</f>
        <v>5982.4554177159553</v>
      </c>
      <c r="F12" s="225">
        <f>SUMIFS('Historic Energy Consumption'!$O:$O,'Historic Energy Consumption'!$B:$B,$A12,'Historic Energy Consumption'!$A:$A,'Predicted Intensity'!F$1)/VLOOKUP($A12,'Forecasted VA'!$A$1:$J$29,COLUMN(F$1),FALSE)</f>
        <v>5444.9867074508493</v>
      </c>
      <c r="G12" s="225">
        <f>SUMIFS('Historic Energy Consumption'!$O:$O,'Historic Energy Consumption'!$B:$B,$A12,'Historic Energy Consumption'!$A:$A,'Predicted Intensity'!G$1)/VLOOKUP($A12,'Forecasted VA'!$A$1:$J$29,COLUMN(G$1),FALSE)</f>
        <v>5636.4182213162203</v>
      </c>
      <c r="H12" s="225">
        <f>SUMIFS('Historic Energy Consumption'!$O:$O,'Historic Energy Consumption'!$B:$B,$A12,'Historic Energy Consumption'!$A:$A,'Predicted Intensity'!H$1)/VLOOKUP($A12,'Forecasted VA'!$A$1:$J$29,COLUMN(H$1),FALSE)</f>
        <v>5333.2784281277645</v>
      </c>
      <c r="I12" s="225">
        <f>SUMIFS('Historic Energy Consumption'!$O:$O,'Historic Energy Consumption'!$B:$B,$A12,'Historic Energy Consumption'!$A:$A,'Predicted Intensity'!I$1)/VLOOKUP($A12,'Forecasted VA'!$A$1:$J$29,COLUMN(I$1),FALSE)</f>
        <v>5242.874501497844</v>
      </c>
      <c r="J12" s="225">
        <f>SUMIFS('Historic Energy Consumption'!$O:$O,'Historic Energy Consumption'!$B:$B,$A12,'Historic Energy Consumption'!$A:$A,'Predicted Intensity'!J$1)/VLOOKUP($A12,'Forecasted VA'!$A$1:$J$29,COLUMN(J$1),FALSE)</f>
        <v>5462.101458313643</v>
      </c>
      <c r="K12" s="225">
        <f>MIN(MAX(J12+$B$34*VLOOKUP('Predicted Intensity'!$A12,'Regression Result'!$B$2:$K$29,8,FALSE)*(VLOOKUP($A12,'Forecasted VA'!$A$2:$AX$29,COLUMN(K$1),FALSE)-VLOOKUP($A12,'Forecasted VA'!$A$2:$AX$29,COLUMN(J$1),FALSE))+$B$33*VLOOKUP('Predicted Intensity'!$A12,'Regression Result'!$B$2:$K$29,9,FALSE)+VLOOKUP('Predicted Intensity'!$A12,'Regression Result'!$B$2:$K$29,7,FALSE)*(VLOOKUP($A12,'electrification forecast'!$A$1:$AX$29,COLUMN(K$1),FALSE)-VLOOKUP($A12,'electrification forecast'!$A$1:$AX$29,COLUMN(J$1),FALSE)),0.5*$J12),$J12)</f>
        <v>5038.6954291954044</v>
      </c>
      <c r="L12" s="225">
        <f>MIN(MAX(K12+$B$34*VLOOKUP('Predicted Intensity'!$A12,'Regression Result'!$B$2:$K$29,8,FALSE)*(VLOOKUP($A12,'Forecasted VA'!$A$2:$AX$29,COLUMN(L$1),FALSE)-VLOOKUP($A12,'Forecasted VA'!$A$2:$AX$29,COLUMN(K$1),FALSE))+$B$33*VLOOKUP('Predicted Intensity'!$A12,'Regression Result'!$B$2:$K$29,9,FALSE)+VLOOKUP('Predicted Intensity'!$A12,'Regression Result'!$B$2:$K$29,7,FALSE)*(VLOOKUP($A12,'electrification forecast'!$A$1:$AX$29,COLUMN(L$1),FALSE)-VLOOKUP($A12,'electrification forecast'!$A$1:$AX$29,COLUMN(K$1),FALSE)),0.5*$J12),$J12)</f>
        <v>5022.0212309571789</v>
      </c>
      <c r="M12" s="225">
        <f>MIN(MAX(L12+$B$34*VLOOKUP('Predicted Intensity'!$A12,'Regression Result'!$B$2:$K$29,8,FALSE)*(VLOOKUP($A12,'Forecasted VA'!$A$2:$AX$29,COLUMN(M$1),FALSE)-VLOOKUP($A12,'Forecasted VA'!$A$2:$AX$29,COLUMN(L$1),FALSE))+$B$33*VLOOKUP('Predicted Intensity'!$A12,'Regression Result'!$B$2:$K$29,9,FALSE)+VLOOKUP('Predicted Intensity'!$A12,'Regression Result'!$B$2:$K$29,7,FALSE)*(VLOOKUP($A12,'electrification forecast'!$A$1:$AX$29,COLUMN(M$1),FALSE)-VLOOKUP($A12,'electrification forecast'!$A$1:$AX$29,COLUMN(L$1),FALSE)),0.5*$J12),$J12)</f>
        <v>5009.2943296683052</v>
      </c>
      <c r="N12" s="225">
        <f>MIN(MAX(M12+$B$34*VLOOKUP('Predicted Intensity'!$A12,'Regression Result'!$B$2:$K$29,8,FALSE)*(VLOOKUP($A12,'Forecasted VA'!$A$2:$AX$29,COLUMN(N$1),FALSE)-VLOOKUP($A12,'Forecasted VA'!$A$2:$AX$29,COLUMN(M$1),FALSE))+$B$33*VLOOKUP('Predicted Intensity'!$A12,'Regression Result'!$B$2:$K$29,9,FALSE)+VLOOKUP('Predicted Intensity'!$A12,'Regression Result'!$B$2:$K$29,7,FALSE)*(VLOOKUP($A12,'electrification forecast'!$A$1:$AX$29,COLUMN(N$1),FALSE)-VLOOKUP($A12,'electrification forecast'!$A$1:$AX$29,COLUMN(M$1),FALSE)),0.5*$J12),$J12)</f>
        <v>5000.1786756391102</v>
      </c>
      <c r="O12" s="225">
        <f>MIN(MAX(N12+$B$34*VLOOKUP('Predicted Intensity'!$A12,'Regression Result'!$B$2:$K$29,8,FALSE)*(VLOOKUP($A12,'Forecasted VA'!$A$2:$AX$29,COLUMN(O$1),FALSE)-VLOOKUP($A12,'Forecasted VA'!$A$2:$AX$29,COLUMN(N$1),FALSE))+$B$33*VLOOKUP('Predicted Intensity'!$A12,'Regression Result'!$B$2:$K$29,9,FALSE)+VLOOKUP('Predicted Intensity'!$A12,'Regression Result'!$B$2:$K$29,7,FALSE)*(VLOOKUP($A12,'electrification forecast'!$A$1:$AX$29,COLUMN(O$1),FALSE)-VLOOKUP($A12,'electrification forecast'!$A$1:$AX$29,COLUMN(N$1),FALSE)),0.5*$J12),$J12)</f>
        <v>4994.3812498971929</v>
      </c>
      <c r="P12" s="225">
        <f>MIN(MAX(O12+$B$34*VLOOKUP('Predicted Intensity'!$A12,'Regression Result'!$B$2:$K$29,8,FALSE)*(VLOOKUP($A12,'Forecasted VA'!$A$2:$AX$29,COLUMN(P$1),FALSE)-VLOOKUP($A12,'Forecasted VA'!$A$2:$AX$29,COLUMN(O$1),FALSE))+$B$33*VLOOKUP('Predicted Intensity'!$A12,'Regression Result'!$B$2:$K$29,9,FALSE)+VLOOKUP('Predicted Intensity'!$A12,'Regression Result'!$B$2:$K$29,7,FALSE)*(VLOOKUP($A12,'electrification forecast'!$A$1:$AX$29,COLUMN(P$1),FALSE)-VLOOKUP($A12,'electrification forecast'!$A$1:$AX$29,COLUMN(O$1),FALSE)),0.5*$J12),$J12)</f>
        <v>4991.6214753265622</v>
      </c>
      <c r="Q12" s="225">
        <f>MIN(MAX(P12+$B$34*VLOOKUP('Predicted Intensity'!$A12,'Regression Result'!$B$2:$K$29,8,FALSE)*(VLOOKUP($A12,'Forecasted VA'!$A$2:$AX$29,COLUMN(Q$1),FALSE)-VLOOKUP($A12,'Forecasted VA'!$A$2:$AX$29,COLUMN(P$1),FALSE))+$B$33*VLOOKUP('Predicted Intensity'!$A12,'Regression Result'!$B$2:$K$29,9,FALSE)+VLOOKUP('Predicted Intensity'!$A12,'Regression Result'!$B$2:$K$29,7,FALSE)*(VLOOKUP($A12,'electrification forecast'!$A$1:$AX$29,COLUMN(Q$1),FALSE)-VLOOKUP($A12,'electrification forecast'!$A$1:$AX$29,COLUMN(P$1),FALSE)),0.5*$J12),$J12)</f>
        <v>4991.6248040508808</v>
      </c>
      <c r="R12" s="225">
        <f>MIN(MAX(Q12+$B$34*VLOOKUP('Predicted Intensity'!$A12,'Regression Result'!$B$2:$K$29,8,FALSE)*(VLOOKUP($A12,'Forecasted VA'!$A$2:$AX$29,COLUMN(R$1),FALSE)-VLOOKUP($A12,'Forecasted VA'!$A$2:$AX$29,COLUMN(Q$1),FALSE))+$B$33*VLOOKUP('Predicted Intensity'!$A12,'Regression Result'!$B$2:$K$29,9,FALSE)+VLOOKUP('Predicted Intensity'!$A12,'Regression Result'!$B$2:$K$29,7,FALSE)*(VLOOKUP($A12,'electrification forecast'!$A$1:$AX$29,COLUMN(R$1),FALSE)-VLOOKUP($A12,'electrification forecast'!$A$1:$AX$29,COLUMN(Q$1),FALSE)),0.5*$J12),$J12)</f>
        <v>4994.1244233100042</v>
      </c>
      <c r="S12" s="225">
        <f>MIN(MAX(R12+$B$34*VLOOKUP('Predicted Intensity'!$A12,'Regression Result'!$B$2:$K$29,8,FALSE)*(VLOOKUP($A12,'Forecasted VA'!$A$2:$AX$29,COLUMN(S$1),FALSE)-VLOOKUP($A12,'Forecasted VA'!$A$2:$AX$29,COLUMN(R$1),FALSE))+$B$33*VLOOKUP('Predicted Intensity'!$A12,'Regression Result'!$B$2:$K$29,9,FALSE)+VLOOKUP('Predicted Intensity'!$A12,'Regression Result'!$B$2:$K$29,7,FALSE)*(VLOOKUP($A12,'electrification forecast'!$A$1:$AX$29,COLUMN(S$1),FALSE)-VLOOKUP($A12,'electrification forecast'!$A$1:$AX$29,COLUMN(R$1),FALSE)),0.5*$J12),$J12)</f>
        <v>4998.8648731223111</v>
      </c>
      <c r="T12" s="225">
        <f>MIN(MAX(S12+$B$34*VLOOKUP('Predicted Intensity'!$A12,'Regression Result'!$B$2:$K$29,8,FALSE)*(VLOOKUP($A12,'Forecasted VA'!$A$2:$AX$29,COLUMN(T$1),FALSE)-VLOOKUP($A12,'Forecasted VA'!$A$2:$AX$29,COLUMN(S$1),FALSE))+$B$33*VLOOKUP('Predicted Intensity'!$A12,'Regression Result'!$B$2:$K$29,9,FALSE)+VLOOKUP('Predicted Intensity'!$A12,'Regression Result'!$B$2:$K$29,7,FALSE)*(VLOOKUP($A12,'electrification forecast'!$A$1:$AX$29,COLUMN(T$1),FALSE)-VLOOKUP($A12,'electrification forecast'!$A$1:$AX$29,COLUMN(S$1),FALSE)),0.5*$J12),$J12)</f>
        <v>5005.6053100965655</v>
      </c>
      <c r="U12" s="225">
        <f>MIN(MAX(T12+$B$34*VLOOKUP('Predicted Intensity'!$A12,'Regression Result'!$B$2:$K$29,8,FALSE)*(VLOOKUP($A12,'Forecasted VA'!$A$2:$AX$29,COLUMN(U$1),FALSE)-VLOOKUP($A12,'Forecasted VA'!$A$2:$AX$29,COLUMN(T$1),FALSE))+$B$33*VLOOKUP('Predicted Intensity'!$A12,'Regression Result'!$B$2:$K$29,9,FALSE)+VLOOKUP('Predicted Intensity'!$A12,'Regression Result'!$B$2:$K$29,7,FALSE)*(VLOOKUP($A12,'electrification forecast'!$A$1:$AX$29,COLUMN(U$1),FALSE)-VLOOKUP($A12,'electrification forecast'!$A$1:$AX$29,COLUMN(T$1),FALSE)),0.5*$J12),$J12)</f>
        <v>5014.1217489675428</v>
      </c>
      <c r="V12" s="225">
        <f>MIN(MAX(U12+$B$34*VLOOKUP('Predicted Intensity'!$A12,'Regression Result'!$B$2:$K$29,8,FALSE)*(VLOOKUP($A12,'Forecasted VA'!$A$2:$AX$29,COLUMN(V$1),FALSE)-VLOOKUP($A12,'Forecasted VA'!$A$2:$AX$29,COLUMN(U$1),FALSE))+$B$33*VLOOKUP('Predicted Intensity'!$A12,'Regression Result'!$B$2:$K$29,9,FALSE)+VLOOKUP('Predicted Intensity'!$A12,'Regression Result'!$B$2:$K$29,7,FALSE)*(VLOOKUP($A12,'electrification forecast'!$A$1:$AX$29,COLUMN(V$1),FALSE)-VLOOKUP($A12,'electrification forecast'!$A$1:$AX$29,COLUMN(U$1),FALSE)),0.5*$J12),$J12)</f>
        <v>5024.2082410759976</v>
      </c>
      <c r="W12" s="225">
        <f>MIN(MAX(V12+$B$34*VLOOKUP('Predicted Intensity'!$A12,'Regression Result'!$B$2:$K$29,8,FALSE)*(VLOOKUP($A12,'Forecasted VA'!$A$2:$AX$29,COLUMN(W$1),FALSE)-VLOOKUP($A12,'Forecasted VA'!$A$2:$AX$29,COLUMN(V$1),FALSE))+$B$33*VLOOKUP('Predicted Intensity'!$A12,'Regression Result'!$B$2:$K$29,9,FALSE)+VLOOKUP('Predicted Intensity'!$A12,'Regression Result'!$B$2:$K$29,7,FALSE)*(VLOOKUP($A12,'electrification forecast'!$A$1:$AX$29,COLUMN(W$1),FALSE)-VLOOKUP($A12,'electrification forecast'!$A$1:$AX$29,COLUMN(V$1),FALSE)),0.5*$J12),$J12)</f>
        <v>5035.6771679397643</v>
      </c>
      <c r="X12" s="225">
        <f>MIN(MAX(W12+$B$34*VLOOKUP('Predicted Intensity'!$A12,'Regression Result'!$B$2:$K$29,8,FALSE)*(VLOOKUP($A12,'Forecasted VA'!$A$2:$AX$29,COLUMN(X$1),FALSE)-VLOOKUP($A12,'Forecasted VA'!$A$2:$AX$29,COLUMN(W$1),FALSE))+$B$33*VLOOKUP('Predicted Intensity'!$A12,'Regression Result'!$B$2:$K$29,9,FALSE)+VLOOKUP('Predicted Intensity'!$A12,'Regression Result'!$B$2:$K$29,7,FALSE)*(VLOOKUP($A12,'electrification forecast'!$A$1:$AX$29,COLUMN(X$1),FALSE)-VLOOKUP($A12,'electrification forecast'!$A$1:$AX$29,COLUMN(W$1),FALSE)),0.5*$J12),$J12)</f>
        <v>5048.3588767804358</v>
      </c>
      <c r="Y12" s="225">
        <f>MIN(MAX(X12+$B$34*VLOOKUP('Predicted Intensity'!$A12,'Regression Result'!$B$2:$K$29,8,FALSE)*(VLOOKUP($A12,'Forecasted VA'!$A$2:$AX$29,COLUMN(Y$1),FALSE)-VLOOKUP($A12,'Forecasted VA'!$A$2:$AX$29,COLUMN(X$1),FALSE))+$B$33*VLOOKUP('Predicted Intensity'!$A12,'Regression Result'!$B$2:$K$29,9,FALSE)+VLOOKUP('Predicted Intensity'!$A12,'Regression Result'!$B$2:$K$29,7,FALSE)*(VLOOKUP($A12,'electrification forecast'!$A$1:$AX$29,COLUMN(Y$1),FALSE)-VLOOKUP($A12,'electrification forecast'!$A$1:$AX$29,COLUMN(X$1),FALSE)),0.5*$J12),$J12)</f>
        <v>5062.1008671784621</v>
      </c>
      <c r="Z12" s="225">
        <f>MIN(MAX(Y12+$B$34*VLOOKUP('Predicted Intensity'!$A12,'Regression Result'!$B$2:$K$29,8,FALSE)*(VLOOKUP($A12,'Forecasted VA'!$A$2:$AX$29,COLUMN(Z$1),FALSE)-VLOOKUP($A12,'Forecasted VA'!$A$2:$AX$29,COLUMN(Y$1),FALSE))+$B$33*VLOOKUP('Predicted Intensity'!$A12,'Regression Result'!$B$2:$K$29,9,FALSE)+VLOOKUP('Predicted Intensity'!$A12,'Regression Result'!$B$2:$K$29,7,FALSE)*(VLOOKUP($A12,'electrification forecast'!$A$1:$AX$29,COLUMN(Z$1),FALSE)-VLOOKUP($A12,'electrification forecast'!$A$1:$AX$29,COLUMN(Y$1),FALSE)),0.5*$J12),$J12)</f>
        <v>5076.766699120747</v>
      </c>
      <c r="AA12" s="225">
        <f>MIN(MAX(Z12+$B$34*VLOOKUP('Predicted Intensity'!$A12,'Regression Result'!$B$2:$K$29,8,FALSE)*(VLOOKUP($A12,'Forecasted VA'!$A$2:$AX$29,COLUMN(AA$1),FALSE)-VLOOKUP($A12,'Forecasted VA'!$A$2:$AX$29,COLUMN(Z$1),FALSE))+$B$33*VLOOKUP('Predicted Intensity'!$A12,'Regression Result'!$B$2:$K$29,9,FALSE)+VLOOKUP('Predicted Intensity'!$A12,'Regression Result'!$B$2:$K$29,7,FALSE)*(VLOOKUP($A12,'electrification forecast'!$A$1:$AX$29,COLUMN(AA$1),FALSE)-VLOOKUP($A12,'electrification forecast'!$A$1:$AX$29,COLUMN(Z$1),FALSE)),0.5*$J12),$J12)</f>
        <v>5092.2347515917363</v>
      </c>
      <c r="AB12" s="225">
        <f>MIN(MAX(AA12+$B$34*VLOOKUP('Predicted Intensity'!$A12,'Regression Result'!$B$2:$K$29,8,FALSE)*(VLOOKUP($A12,'Forecasted VA'!$A$2:$AX$29,COLUMN(AB$1),FALSE)-VLOOKUP($A12,'Forecasted VA'!$A$2:$AX$29,COLUMN(AA$1),FALSE))+$B$33*VLOOKUP('Predicted Intensity'!$A12,'Regression Result'!$B$2:$K$29,9,FALSE)+VLOOKUP('Predicted Intensity'!$A12,'Regression Result'!$B$2:$K$29,7,FALSE)*(VLOOKUP($A12,'electrification forecast'!$A$1:$AX$29,COLUMN(AB$1),FALSE)-VLOOKUP($A12,'electrification forecast'!$A$1:$AX$29,COLUMN(AA$1),FALSE)),0.5*$J12),$J12)</f>
        <v>5108.3969247841214</v>
      </c>
      <c r="AC12" s="225">
        <f>MIN(MAX(AB12+$B$34*VLOOKUP('Predicted Intensity'!$A12,'Regression Result'!$B$2:$K$29,8,FALSE)*(VLOOKUP($A12,'Forecasted VA'!$A$2:$AX$29,COLUMN(AC$1),FALSE)-VLOOKUP($A12,'Forecasted VA'!$A$2:$AX$29,COLUMN(AB$1),FALSE))+$B$33*VLOOKUP('Predicted Intensity'!$A12,'Regression Result'!$B$2:$K$29,9,FALSE)+VLOOKUP('Predicted Intensity'!$A12,'Regression Result'!$B$2:$K$29,7,FALSE)*(VLOOKUP($A12,'electrification forecast'!$A$1:$AX$29,COLUMN(AC$1),FALSE)-VLOOKUP($A12,'electrification forecast'!$A$1:$AX$29,COLUMN(AB$1),FALSE)),0.5*$J12),$J12)</f>
        <v>5125.1573499599699</v>
      </c>
      <c r="AD12" s="225">
        <f>MIN(MAX(AC12+$B$34*VLOOKUP('Predicted Intensity'!$A12,'Regression Result'!$B$2:$K$29,8,FALSE)*(VLOOKUP($A12,'Forecasted VA'!$A$2:$AX$29,COLUMN(AD$1),FALSE)-VLOOKUP($A12,'Forecasted VA'!$A$2:$AX$29,COLUMN(AC$1),FALSE))+$B$33*VLOOKUP('Predicted Intensity'!$A12,'Regression Result'!$B$2:$K$29,9,FALSE)+VLOOKUP('Predicted Intensity'!$A12,'Regression Result'!$B$2:$K$29,7,FALSE)*(VLOOKUP($A12,'electrification forecast'!$A$1:$AX$29,COLUMN(AD$1),FALSE)-VLOOKUP($A12,'electrification forecast'!$A$1:$AX$29,COLUMN(AC$1),FALSE)),0.5*$J12),$J12)</f>
        <v>5142.4311487910873</v>
      </c>
      <c r="AE12" s="225">
        <f>MIN(MAX(AD12+$B$34*VLOOKUP('Predicted Intensity'!$A12,'Regression Result'!$B$2:$K$29,8,FALSE)*(VLOOKUP($A12,'Forecasted VA'!$A$2:$AX$29,COLUMN(AE$1),FALSE)-VLOOKUP($A12,'Forecasted VA'!$A$2:$AX$29,COLUMN(AD$1),FALSE))+$B$33*VLOOKUP('Predicted Intensity'!$A12,'Regression Result'!$B$2:$K$29,9,FALSE)+VLOOKUP('Predicted Intensity'!$A12,'Regression Result'!$B$2:$K$29,7,FALSE)*(VLOOKUP($A12,'electrification forecast'!$A$1:$AX$29,COLUMN(AE$1),FALSE)-VLOOKUP($A12,'electrification forecast'!$A$1:$AX$29,COLUMN(AD$1),FALSE)),0.5*$J12),$J12)</f>
        <v>5160.1432676459972</v>
      </c>
      <c r="AF12" s="225">
        <f>MIN(MAX(AE12+$B$34*VLOOKUP('Predicted Intensity'!$A12,'Regression Result'!$B$2:$K$29,8,FALSE)*(VLOOKUP($A12,'Forecasted VA'!$A$2:$AX$29,COLUMN(AF$1),FALSE)-VLOOKUP($A12,'Forecasted VA'!$A$2:$AX$29,COLUMN(AE$1),FALSE))+$B$33*VLOOKUP('Predicted Intensity'!$A12,'Regression Result'!$B$2:$K$29,9,FALSE)+VLOOKUP('Predicted Intensity'!$A12,'Regression Result'!$B$2:$K$29,7,FALSE)*(VLOOKUP($A12,'electrification forecast'!$A$1:$AX$29,COLUMN(AF$1),FALSE)-VLOOKUP($A12,'electrification forecast'!$A$1:$AX$29,COLUMN(AE$1),FALSE)),0.5*$J12),$J12)</f>
        <v>5178.2274006000462</v>
      </c>
      <c r="AG12" s="225">
        <f>MIN(MAX(AF12+$B$34*VLOOKUP('Predicted Intensity'!$A12,'Regression Result'!$B$2:$K$29,8,FALSE)*(VLOOKUP($A12,'Forecasted VA'!$A$2:$AX$29,COLUMN(AG$1),FALSE)-VLOOKUP($A12,'Forecasted VA'!$A$2:$AX$29,COLUMN(AF$1),FALSE))+$B$33*VLOOKUP('Predicted Intensity'!$A12,'Regression Result'!$B$2:$K$29,9,FALSE)+VLOOKUP('Predicted Intensity'!$A12,'Regression Result'!$B$2:$K$29,7,FALSE)*(VLOOKUP($A12,'electrification forecast'!$A$1:$AX$29,COLUMN(AG$1),FALSE)-VLOOKUP($A12,'electrification forecast'!$A$1:$AX$29,COLUMN(AF$1),FALSE)),0.5*$J12),$J12)</f>
        <v>5177.3641814250241</v>
      </c>
      <c r="AH12" s="225">
        <f>MIN(MAX(AG12+$B$34*VLOOKUP('Predicted Intensity'!$A12,'Regression Result'!$B$2:$K$29,8,FALSE)*(VLOOKUP($A12,'Forecasted VA'!$A$2:$AX$29,COLUMN(AH$1),FALSE)-VLOOKUP($A12,'Forecasted VA'!$A$2:$AX$29,COLUMN(AG$1),FALSE))+$B$33*VLOOKUP('Predicted Intensity'!$A12,'Regression Result'!$B$2:$K$29,9,FALSE)+VLOOKUP('Predicted Intensity'!$A12,'Regression Result'!$B$2:$K$29,7,FALSE)*(VLOOKUP($A12,'electrification forecast'!$A$1:$AX$29,COLUMN(AH$1),FALSE)-VLOOKUP($A12,'electrification forecast'!$A$1:$AX$29,COLUMN(AG$1),FALSE)),0.5*$J12),$J12)</f>
        <v>5172.1114146045056</v>
      </c>
      <c r="AI12" s="225">
        <f>MIN(MAX(AH12+$B$34*VLOOKUP('Predicted Intensity'!$A12,'Regression Result'!$B$2:$K$29,8,FALSE)*(VLOOKUP($A12,'Forecasted VA'!$A$2:$AX$29,COLUMN(AI$1),FALSE)-VLOOKUP($A12,'Forecasted VA'!$A$2:$AX$29,COLUMN(AH$1),FALSE))+$B$33*VLOOKUP('Predicted Intensity'!$A12,'Regression Result'!$B$2:$K$29,9,FALSE)+VLOOKUP('Predicted Intensity'!$A12,'Regression Result'!$B$2:$K$29,7,FALSE)*(VLOOKUP($A12,'electrification forecast'!$A$1:$AX$29,COLUMN(AI$1),FALSE)-VLOOKUP($A12,'electrification forecast'!$A$1:$AX$29,COLUMN(AH$1),FALSE)),0.5*$J12),$J12)</f>
        <v>5167.5804018769359</v>
      </c>
      <c r="AJ12" s="225">
        <f>MIN(MAX(AI12+$B$34*VLOOKUP('Predicted Intensity'!$A12,'Regression Result'!$B$2:$K$29,8,FALSE)*(VLOOKUP($A12,'Forecasted VA'!$A$2:$AX$29,COLUMN(AJ$1),FALSE)-VLOOKUP($A12,'Forecasted VA'!$A$2:$AX$29,COLUMN(AI$1),FALSE))+$B$33*VLOOKUP('Predicted Intensity'!$A12,'Regression Result'!$B$2:$K$29,9,FALSE)+VLOOKUP('Predicted Intensity'!$A12,'Regression Result'!$B$2:$K$29,7,FALSE)*(VLOOKUP($A12,'electrification forecast'!$A$1:$AX$29,COLUMN(AJ$1),FALSE)-VLOOKUP($A12,'electrification forecast'!$A$1:$AX$29,COLUMN(AI$1),FALSE)),0.5*$J12),$J12)</f>
        <v>5163.7058252629522</v>
      </c>
      <c r="AK12" s="225">
        <f>MIN(MAX(AJ12+$B$34*VLOOKUP('Predicted Intensity'!$A12,'Regression Result'!$B$2:$K$29,8,FALSE)*(VLOOKUP($A12,'Forecasted VA'!$A$2:$AX$29,COLUMN(AK$1),FALSE)-VLOOKUP($A12,'Forecasted VA'!$A$2:$AX$29,COLUMN(AJ$1),FALSE))+$B$33*VLOOKUP('Predicted Intensity'!$A12,'Regression Result'!$B$2:$K$29,9,FALSE)+VLOOKUP('Predicted Intensity'!$A12,'Regression Result'!$B$2:$K$29,7,FALSE)*(VLOOKUP($A12,'electrification forecast'!$A$1:$AX$29,COLUMN(AK$1),FALSE)-VLOOKUP($A12,'electrification forecast'!$A$1:$AX$29,COLUMN(AJ$1),FALSE)),0.5*$J12),$J12)</f>
        <v>5160.4290135368838</v>
      </c>
      <c r="AL12" s="225">
        <f>MIN(MAX(AK12+$B$34*VLOOKUP('Predicted Intensity'!$A12,'Regression Result'!$B$2:$K$29,8,FALSE)*(VLOOKUP($A12,'Forecasted VA'!$A$2:$AX$29,COLUMN(AL$1),FALSE)-VLOOKUP($A12,'Forecasted VA'!$A$2:$AX$29,COLUMN(AK$1),FALSE))+$B$33*VLOOKUP('Predicted Intensity'!$A12,'Regression Result'!$B$2:$K$29,9,FALSE)+VLOOKUP('Predicted Intensity'!$A12,'Regression Result'!$B$2:$K$29,7,FALSE)*(VLOOKUP($A12,'electrification forecast'!$A$1:$AX$29,COLUMN(AL$1),FALSE)-VLOOKUP($A12,'electrification forecast'!$A$1:$AX$29,COLUMN(AK$1),FALSE)),0.5*$J12),$J12)</f>
        <v>5157.6971924455711</v>
      </c>
      <c r="AM12" s="225">
        <f>MIN(MAX(AL12+$B$34*VLOOKUP('Predicted Intensity'!$A12,'Regression Result'!$B$2:$K$29,8,FALSE)*(VLOOKUP($A12,'Forecasted VA'!$A$2:$AX$29,COLUMN(AM$1),FALSE)-VLOOKUP($A12,'Forecasted VA'!$A$2:$AX$29,COLUMN(AL$1),FALSE))+$B$33*VLOOKUP('Predicted Intensity'!$A12,'Regression Result'!$B$2:$K$29,9,FALSE)+VLOOKUP('Predicted Intensity'!$A12,'Regression Result'!$B$2:$K$29,7,FALSE)*(VLOOKUP($A12,'electrification forecast'!$A$1:$AX$29,COLUMN(AM$1),FALSE)-VLOOKUP($A12,'electrification forecast'!$A$1:$AX$29,COLUMN(AL$1),FALSE)),0.5*$J12),$J12)</f>
        <v>5155.4628235761556</v>
      </c>
      <c r="AN12" s="225">
        <f>MIN(MAX(AM12+$B$34*VLOOKUP('Predicted Intensity'!$A12,'Regression Result'!$B$2:$K$29,8,FALSE)*(VLOOKUP($A12,'Forecasted VA'!$A$2:$AX$29,COLUMN(AN$1),FALSE)-VLOOKUP($A12,'Forecasted VA'!$A$2:$AX$29,COLUMN(AM$1),FALSE))+$B$33*VLOOKUP('Predicted Intensity'!$A12,'Regression Result'!$B$2:$K$29,9,FALSE)+VLOOKUP('Predicted Intensity'!$A12,'Regression Result'!$B$2:$K$29,7,FALSE)*(VLOOKUP($A12,'electrification forecast'!$A$1:$AX$29,COLUMN(AN$1),FALSE)-VLOOKUP($A12,'electrification forecast'!$A$1:$AX$29,COLUMN(AM$1),FALSE)),0.5*$J12),$J12)</f>
        <v>5153.6830217699489</v>
      </c>
      <c r="AO12" s="225">
        <f>MIN(MAX(AN12+$B$34*VLOOKUP('Predicted Intensity'!$A12,'Regression Result'!$B$2:$K$29,8,FALSE)*(VLOOKUP($A12,'Forecasted VA'!$A$2:$AX$29,COLUMN(AO$1),FALSE)-VLOOKUP($A12,'Forecasted VA'!$A$2:$AX$29,COLUMN(AN$1),FALSE))+$B$33*VLOOKUP('Predicted Intensity'!$A12,'Regression Result'!$B$2:$K$29,9,FALSE)+VLOOKUP('Predicted Intensity'!$A12,'Regression Result'!$B$2:$K$29,7,FALSE)*(VLOOKUP($A12,'electrification forecast'!$A$1:$AX$29,COLUMN(AO$1),FALSE)-VLOOKUP($A12,'electrification forecast'!$A$1:$AX$29,COLUMN(AN$1),FALSE)),0.5*$J12),$J12)</f>
        <v>5152.319041893742</v>
      </c>
      <c r="AP12" s="225">
        <f>MIN(MAX(AO12+$B$34*VLOOKUP('Predicted Intensity'!$A12,'Regression Result'!$B$2:$K$29,8,FALSE)*(VLOOKUP($A12,'Forecasted VA'!$A$2:$AX$29,COLUMN(AP$1),FALSE)-VLOOKUP($A12,'Forecasted VA'!$A$2:$AX$29,COLUMN(AO$1),FALSE))+$B$33*VLOOKUP('Predicted Intensity'!$A12,'Regression Result'!$B$2:$K$29,9,FALSE)+VLOOKUP('Predicted Intensity'!$A12,'Regression Result'!$B$2:$K$29,7,FALSE)*(VLOOKUP($A12,'electrification forecast'!$A$1:$AX$29,COLUMN(AP$1),FALSE)-VLOOKUP($A12,'electrification forecast'!$A$1:$AX$29,COLUMN(AO$1),FALSE)),0.5*$J12),$J12)</f>
        <v>5151.3358266950781</v>
      </c>
      <c r="AQ12" s="225">
        <f>MIN(MAX(AP12+$B$34*VLOOKUP('Predicted Intensity'!$A12,'Regression Result'!$B$2:$K$29,8,FALSE)*(VLOOKUP($A12,'Forecasted VA'!$A$2:$AX$29,COLUMN(AQ$1),FALSE)-VLOOKUP($A12,'Forecasted VA'!$A$2:$AX$29,COLUMN(AP$1),FALSE))+$B$33*VLOOKUP('Predicted Intensity'!$A12,'Regression Result'!$B$2:$K$29,9,FALSE)+VLOOKUP('Predicted Intensity'!$A12,'Regression Result'!$B$2:$K$29,7,FALSE)*(VLOOKUP($A12,'electrification forecast'!$A$1:$AX$29,COLUMN(AQ$1),FALSE)-VLOOKUP($A12,'electrification forecast'!$A$1:$AX$29,COLUMN(AP$1),FALSE)),0.5*$J12),$J12)</f>
        <v>5150.7016083556173</v>
      </c>
      <c r="AR12" s="225">
        <f>MIN(MAX(AQ12+$B$34*VLOOKUP('Predicted Intensity'!$A12,'Regression Result'!$B$2:$K$29,8,FALSE)*(VLOOKUP($A12,'Forecasted VA'!$A$2:$AX$29,COLUMN(AR$1),FALSE)-VLOOKUP($A12,'Forecasted VA'!$A$2:$AX$29,COLUMN(AQ$1),FALSE))+$B$33*VLOOKUP('Predicted Intensity'!$A12,'Regression Result'!$B$2:$K$29,9,FALSE)+VLOOKUP('Predicted Intensity'!$A12,'Regression Result'!$B$2:$K$29,7,FALSE)*(VLOOKUP($A12,'electrification forecast'!$A$1:$AX$29,COLUMN(AR$1),FALSE)-VLOOKUP($A12,'electrification forecast'!$A$1:$AX$29,COLUMN(AQ$1),FALSE)),0.5*$J12),$J12)</f>
        <v>5150.3875571826165</v>
      </c>
      <c r="AS12" s="225">
        <f>MIN(MAX(AR12+$B$34*VLOOKUP('Predicted Intensity'!$A12,'Regression Result'!$B$2:$K$29,8,FALSE)*(VLOOKUP($A12,'Forecasted VA'!$A$2:$AX$29,COLUMN(AS$1),FALSE)-VLOOKUP($A12,'Forecasted VA'!$A$2:$AX$29,COLUMN(AR$1),FALSE))+$B$33*VLOOKUP('Predicted Intensity'!$A12,'Regression Result'!$B$2:$K$29,9,FALSE)+VLOOKUP('Predicted Intensity'!$A12,'Regression Result'!$B$2:$K$29,7,FALSE)*(VLOOKUP($A12,'electrification forecast'!$A$1:$AX$29,COLUMN(AS$1),FALSE)-VLOOKUP($A12,'electrification forecast'!$A$1:$AX$29,COLUMN(AR$1),FALSE)),0.5*$J12),$J12)</f>
        <v>5150.3674716439582</v>
      </c>
      <c r="AT12" s="225">
        <f>MIN(MAX(AS12+$B$34*VLOOKUP('Predicted Intensity'!$A12,'Regression Result'!$B$2:$K$29,8,FALSE)*(VLOOKUP($A12,'Forecasted VA'!$A$2:$AX$29,COLUMN(AT$1),FALSE)-VLOOKUP($A12,'Forecasted VA'!$A$2:$AX$29,COLUMN(AS$1),FALSE))+$B$33*VLOOKUP('Predicted Intensity'!$A12,'Regression Result'!$B$2:$K$29,9,FALSE)+VLOOKUP('Predicted Intensity'!$A12,'Regression Result'!$B$2:$K$29,7,FALSE)*(VLOOKUP($A12,'electrification forecast'!$A$1:$AX$29,COLUMN(AT$1),FALSE)-VLOOKUP($A12,'electrification forecast'!$A$1:$AX$29,COLUMN(AS$1),FALSE)),0.5*$J12),$J12)</f>
        <v>5150.617504644988</v>
      </c>
      <c r="AU12" s="225">
        <f>MIN(MAX(AT12+$B$34*VLOOKUP('Predicted Intensity'!$A12,'Regression Result'!$B$2:$K$29,8,FALSE)*(VLOOKUP($A12,'Forecasted VA'!$A$2:$AX$29,COLUMN(AU$1),FALSE)-VLOOKUP($A12,'Forecasted VA'!$A$2:$AX$29,COLUMN(AT$1),FALSE))+$B$33*VLOOKUP('Predicted Intensity'!$A12,'Regression Result'!$B$2:$K$29,9,FALSE)+VLOOKUP('Predicted Intensity'!$A12,'Regression Result'!$B$2:$K$29,7,FALSE)*(VLOOKUP($A12,'electrification forecast'!$A$1:$AX$29,COLUMN(AU$1),FALSE)-VLOOKUP($A12,'electrification forecast'!$A$1:$AX$29,COLUMN(AT$1),FALSE)),0.5*$J12),$J12)</f>
        <v>5151.11592156599</v>
      </c>
      <c r="AV12" s="225">
        <f>MIN(MAX(AU12+$B$34*VLOOKUP('Predicted Intensity'!$A12,'Regression Result'!$B$2:$K$29,8,FALSE)*(VLOOKUP($A12,'Forecasted VA'!$A$2:$AX$29,COLUMN(AV$1),FALSE)-VLOOKUP($A12,'Forecasted VA'!$A$2:$AX$29,COLUMN(AU$1),FALSE))+$B$33*VLOOKUP('Predicted Intensity'!$A12,'Regression Result'!$B$2:$K$29,9,FALSE)+VLOOKUP('Predicted Intensity'!$A12,'Regression Result'!$B$2:$K$29,7,FALSE)*(VLOOKUP($A12,'electrification forecast'!$A$1:$AX$29,COLUMN(AV$1),FALSE)-VLOOKUP($A12,'electrification forecast'!$A$1:$AX$29,COLUMN(AU$1),FALSE)),0.5*$J12),$J12)</f>
        <v>5151.842886136943</v>
      </c>
      <c r="AW12" s="225">
        <f>MIN(MAX(AV12+$B$34*VLOOKUP('Predicted Intensity'!$A12,'Regression Result'!$B$2:$K$29,8,FALSE)*(VLOOKUP($A12,'Forecasted VA'!$A$2:$AX$29,COLUMN(AW$1),FALSE)-VLOOKUP($A12,'Forecasted VA'!$A$2:$AX$29,COLUMN(AV$1),FALSE))+$B$33*VLOOKUP('Predicted Intensity'!$A12,'Regression Result'!$B$2:$K$29,9,FALSE)+VLOOKUP('Predicted Intensity'!$A12,'Regression Result'!$B$2:$K$29,7,FALSE)*(VLOOKUP($A12,'electrification forecast'!$A$1:$AX$29,COLUMN(AW$1),FALSE)-VLOOKUP($A12,'electrification forecast'!$A$1:$AX$29,COLUMN(AV$1),FALSE)),0.5*$J12),$J12)</f>
        <v>5152.7802707142</v>
      </c>
      <c r="AX12" s="225">
        <f>MIN(MAX(AW12+$B$34*VLOOKUP('Predicted Intensity'!$A12,'Regression Result'!$B$2:$K$29,8,FALSE)*(VLOOKUP($A12,'Forecasted VA'!$A$2:$AX$29,COLUMN(AX$1),FALSE)-VLOOKUP($A12,'Forecasted VA'!$A$2:$AX$29,COLUMN(AW$1),FALSE))+$B$33*VLOOKUP('Predicted Intensity'!$A12,'Regression Result'!$B$2:$K$29,9,FALSE)+VLOOKUP('Predicted Intensity'!$A12,'Regression Result'!$B$2:$K$29,7,FALSE)*(VLOOKUP($A12,'electrification forecast'!$A$1:$AX$29,COLUMN(AX$1),FALSE)-VLOOKUP($A12,'electrification forecast'!$A$1:$AX$29,COLUMN(AW$1),FALSE)),0.5*$J12),$J12)</f>
        <v>5153.9114879598801</v>
      </c>
      <c r="AY12" s="225"/>
    </row>
    <row r="13" spans="1:51" x14ac:dyDescent="0.2">
      <c r="A13" s="216" t="s">
        <v>384</v>
      </c>
      <c r="B13" s="225">
        <f>SUMIFS('Historic Energy Consumption'!$O:$O,'Historic Energy Consumption'!$B:$B,$A13,'Historic Energy Consumption'!$A:$A,'Predicted Intensity'!B$1)/VLOOKUP($A13,'Forecasted VA'!$A$1:$J$29,COLUMN(B$1),FALSE)</f>
        <v>51286.528543787943</v>
      </c>
      <c r="C13" s="225">
        <f>SUMIFS('Historic Energy Consumption'!$O:$O,'Historic Energy Consumption'!$B:$B,$A13,'Historic Energy Consumption'!$A:$A,'Predicted Intensity'!C$1)/VLOOKUP($A13,'Forecasted VA'!$A$1:$J$29,COLUMN(C$1),FALSE)</f>
        <v>48457.974255962319</v>
      </c>
      <c r="D13" s="225">
        <f>SUMIFS('Historic Energy Consumption'!$O:$O,'Historic Energy Consumption'!$B:$B,$A13,'Historic Energy Consumption'!$A:$A,'Predicted Intensity'!D$1)/VLOOKUP($A13,'Forecasted VA'!$A$1:$J$29,COLUMN(D$1),FALSE)</f>
        <v>47052.235176220762</v>
      </c>
      <c r="E13" s="225">
        <f>SUMIFS('Historic Energy Consumption'!$O:$O,'Historic Energy Consumption'!$B:$B,$A13,'Historic Energy Consumption'!$A:$A,'Predicted Intensity'!E$1)/VLOOKUP($A13,'Forecasted VA'!$A$1:$J$29,COLUMN(E$1),FALSE)</f>
        <v>43859.791395875858</v>
      </c>
      <c r="F13" s="225">
        <f>SUMIFS('Historic Energy Consumption'!$O:$O,'Historic Energy Consumption'!$B:$B,$A13,'Historic Energy Consumption'!$A:$A,'Predicted Intensity'!F$1)/VLOOKUP($A13,'Forecasted VA'!$A$1:$J$29,COLUMN(F$1),FALSE)</f>
        <v>38048.268294977926</v>
      </c>
      <c r="G13" s="225">
        <f>SUMIFS('Historic Energy Consumption'!$O:$O,'Historic Energy Consumption'!$B:$B,$A13,'Historic Energy Consumption'!$A:$A,'Predicted Intensity'!G$1)/VLOOKUP($A13,'Forecasted VA'!$A$1:$J$29,COLUMN(G$1),FALSE)</f>
        <v>31946.320306851492</v>
      </c>
      <c r="H13" s="225">
        <f>SUMIFS('Historic Energy Consumption'!$O:$O,'Historic Energy Consumption'!$B:$B,$A13,'Historic Energy Consumption'!$A:$A,'Predicted Intensity'!H$1)/VLOOKUP($A13,'Forecasted VA'!$A$1:$J$29,COLUMN(H$1),FALSE)</f>
        <v>30997.125730614807</v>
      </c>
      <c r="I13" s="225">
        <f>SUMIFS('Historic Energy Consumption'!$O:$O,'Historic Energy Consumption'!$B:$B,$A13,'Historic Energy Consumption'!$A:$A,'Predicted Intensity'!I$1)/VLOOKUP($A13,'Forecasted VA'!$A$1:$J$29,COLUMN(I$1),FALSE)</f>
        <v>27216.832866049113</v>
      </c>
      <c r="J13" s="225">
        <f>SUMIFS('Historic Energy Consumption'!$O:$O,'Historic Energy Consumption'!$B:$B,$A13,'Historic Energy Consumption'!$A:$A,'Predicted Intensity'!J$1)/VLOOKUP($A13,'Forecasted VA'!$A$1:$J$29,COLUMN(J$1),FALSE)</f>
        <v>30613.804663464423</v>
      </c>
      <c r="K13" s="225">
        <f>MIN(MAX(J13+$B$34*VLOOKUP('Predicted Intensity'!$A13,'Regression Result'!$B$2:$K$29,8,FALSE)*(VLOOKUP($A13,'Forecasted VA'!$A$2:$AX$29,COLUMN(K$1),FALSE)-VLOOKUP($A13,'Forecasted VA'!$A$2:$AX$29,COLUMN(J$1),FALSE))+$B$33*VLOOKUP('Predicted Intensity'!$A13,'Regression Result'!$B$2:$K$29,9,FALSE)+VLOOKUP('Predicted Intensity'!$A13,'Regression Result'!$B$2:$K$29,7,FALSE)*(VLOOKUP($A13,'electrification forecast'!$A$1:$AX$29,COLUMN(K$1),FALSE)-VLOOKUP($A13,'electrification forecast'!$A$1:$AX$29,COLUMN(J$1),FALSE)),0.5*$J13),$J13)</f>
        <v>27852.619478666744</v>
      </c>
      <c r="L13" s="225">
        <f>MIN(MAX(K13+$B$34*VLOOKUP('Predicted Intensity'!$A13,'Regression Result'!$B$2:$K$29,8,FALSE)*(VLOOKUP($A13,'Forecasted VA'!$A$2:$AX$29,COLUMN(L$1),FALSE)-VLOOKUP($A13,'Forecasted VA'!$A$2:$AX$29,COLUMN(K$1),FALSE))+$B$33*VLOOKUP('Predicted Intensity'!$A13,'Regression Result'!$B$2:$K$29,9,FALSE)+VLOOKUP('Predicted Intensity'!$A13,'Regression Result'!$B$2:$K$29,7,FALSE)*(VLOOKUP($A13,'electrification forecast'!$A$1:$AX$29,COLUMN(L$1),FALSE)-VLOOKUP($A13,'electrification forecast'!$A$1:$AX$29,COLUMN(K$1),FALSE)),0.5*$J13),$J13)</f>
        <v>26066.555999796037</v>
      </c>
      <c r="M13" s="225">
        <f>MIN(MAX(L13+$B$34*VLOOKUP('Predicted Intensity'!$A13,'Regression Result'!$B$2:$K$29,8,FALSE)*(VLOOKUP($A13,'Forecasted VA'!$A$2:$AX$29,COLUMN(M$1),FALSE)-VLOOKUP($A13,'Forecasted VA'!$A$2:$AX$29,COLUMN(L$1),FALSE))+$B$33*VLOOKUP('Predicted Intensity'!$A13,'Regression Result'!$B$2:$K$29,9,FALSE)+VLOOKUP('Predicted Intensity'!$A13,'Regression Result'!$B$2:$K$29,7,FALSE)*(VLOOKUP($A13,'electrification forecast'!$A$1:$AX$29,COLUMN(M$1),FALSE)-VLOOKUP($A13,'electrification forecast'!$A$1:$AX$29,COLUMN(L$1),FALSE)),0.5*$J13),$J13)</f>
        <v>24326.608467531321</v>
      </c>
      <c r="N13" s="225">
        <f>MIN(MAX(M13+$B$34*VLOOKUP('Predicted Intensity'!$A13,'Regression Result'!$B$2:$K$29,8,FALSE)*(VLOOKUP($A13,'Forecasted VA'!$A$2:$AX$29,COLUMN(N$1),FALSE)-VLOOKUP($A13,'Forecasted VA'!$A$2:$AX$29,COLUMN(M$1),FALSE))+$B$33*VLOOKUP('Predicted Intensity'!$A13,'Regression Result'!$B$2:$K$29,9,FALSE)+VLOOKUP('Predicted Intensity'!$A13,'Regression Result'!$B$2:$K$29,7,FALSE)*(VLOOKUP($A13,'electrification forecast'!$A$1:$AX$29,COLUMN(N$1),FALSE)-VLOOKUP($A13,'electrification forecast'!$A$1:$AX$29,COLUMN(M$1),FALSE)),0.5*$J13),$J13)</f>
        <v>22629.444551177425</v>
      </c>
      <c r="O13" s="225">
        <f>MIN(MAX(N13+$B$34*VLOOKUP('Predicted Intensity'!$A13,'Regression Result'!$B$2:$K$29,8,FALSE)*(VLOOKUP($A13,'Forecasted VA'!$A$2:$AX$29,COLUMN(O$1),FALSE)-VLOOKUP($A13,'Forecasted VA'!$A$2:$AX$29,COLUMN(N$1),FALSE))+$B$33*VLOOKUP('Predicted Intensity'!$A13,'Regression Result'!$B$2:$K$29,9,FALSE)+VLOOKUP('Predicted Intensity'!$A13,'Regression Result'!$B$2:$K$29,7,FALSE)*(VLOOKUP($A13,'electrification forecast'!$A$1:$AX$29,COLUMN(O$1),FALSE)-VLOOKUP($A13,'electrification forecast'!$A$1:$AX$29,COLUMN(N$1),FALSE)),0.5*$J13),$J13)</f>
        <v>20971.589424369729</v>
      </c>
      <c r="P13" s="225">
        <f>MIN(MAX(O13+$B$34*VLOOKUP('Predicted Intensity'!$A13,'Regression Result'!$B$2:$K$29,8,FALSE)*(VLOOKUP($A13,'Forecasted VA'!$A$2:$AX$29,COLUMN(P$1),FALSE)-VLOOKUP($A13,'Forecasted VA'!$A$2:$AX$29,COLUMN(O$1),FALSE))+$B$33*VLOOKUP('Predicted Intensity'!$A13,'Regression Result'!$B$2:$K$29,9,FALSE)+VLOOKUP('Predicted Intensity'!$A13,'Regression Result'!$B$2:$K$29,7,FALSE)*(VLOOKUP($A13,'electrification forecast'!$A$1:$AX$29,COLUMN(P$1),FALSE)-VLOOKUP($A13,'electrification forecast'!$A$1:$AX$29,COLUMN(O$1),FALSE)),0.5*$J13),$J13)</f>
        <v>19349.693082002021</v>
      </c>
      <c r="Q13" s="225">
        <f>MIN(MAX(P13+$B$34*VLOOKUP('Predicted Intensity'!$A13,'Regression Result'!$B$2:$K$29,8,FALSE)*(VLOOKUP($A13,'Forecasted VA'!$A$2:$AX$29,COLUMN(Q$1),FALSE)-VLOOKUP($A13,'Forecasted VA'!$A$2:$AX$29,COLUMN(P$1),FALSE))+$B$33*VLOOKUP('Predicted Intensity'!$A13,'Regression Result'!$B$2:$K$29,9,FALSE)+VLOOKUP('Predicted Intensity'!$A13,'Regression Result'!$B$2:$K$29,7,FALSE)*(VLOOKUP($A13,'electrification forecast'!$A$1:$AX$29,COLUMN(Q$1),FALSE)-VLOOKUP($A13,'electrification forecast'!$A$1:$AX$29,COLUMN(P$1),FALSE)),0.5*$J13),$J13)</f>
        <v>17760.633402312083</v>
      </c>
      <c r="R13" s="225">
        <f>MIN(MAX(Q13+$B$34*VLOOKUP('Predicted Intensity'!$A13,'Regression Result'!$B$2:$K$29,8,FALSE)*(VLOOKUP($A13,'Forecasted VA'!$A$2:$AX$29,COLUMN(R$1),FALSE)-VLOOKUP($A13,'Forecasted VA'!$A$2:$AX$29,COLUMN(Q$1),FALSE))+$B$33*VLOOKUP('Predicted Intensity'!$A13,'Regression Result'!$B$2:$K$29,9,FALSE)+VLOOKUP('Predicted Intensity'!$A13,'Regression Result'!$B$2:$K$29,7,FALSE)*(VLOOKUP($A13,'electrification forecast'!$A$1:$AX$29,COLUMN(R$1),FALSE)-VLOOKUP($A13,'electrification forecast'!$A$1:$AX$29,COLUMN(Q$1),FALSE)),0.5*$J13),$J13)</f>
        <v>16201.548745476086</v>
      </c>
      <c r="S13" s="225">
        <f>MIN(MAX(R13+$B$34*VLOOKUP('Predicted Intensity'!$A13,'Regression Result'!$B$2:$K$29,8,FALSE)*(VLOOKUP($A13,'Forecasted VA'!$A$2:$AX$29,COLUMN(S$1),FALSE)-VLOOKUP($A13,'Forecasted VA'!$A$2:$AX$29,COLUMN(R$1),FALSE))+$B$33*VLOOKUP('Predicted Intensity'!$A13,'Regression Result'!$B$2:$K$29,9,FALSE)+VLOOKUP('Predicted Intensity'!$A13,'Regression Result'!$B$2:$K$29,7,FALSE)*(VLOOKUP($A13,'electrification forecast'!$A$1:$AX$29,COLUMN(S$1),FALSE)-VLOOKUP($A13,'electrification forecast'!$A$1:$AX$29,COLUMN(R$1),FALSE)),0.5*$J13),$J13)</f>
        <v>15306.902331732212</v>
      </c>
      <c r="T13" s="225">
        <f>MIN(MAX(S13+$B$34*VLOOKUP('Predicted Intensity'!$A13,'Regression Result'!$B$2:$K$29,8,FALSE)*(VLOOKUP($A13,'Forecasted VA'!$A$2:$AX$29,COLUMN(T$1),FALSE)-VLOOKUP($A13,'Forecasted VA'!$A$2:$AX$29,COLUMN(S$1),FALSE))+$B$33*VLOOKUP('Predicted Intensity'!$A13,'Regression Result'!$B$2:$K$29,9,FALSE)+VLOOKUP('Predicted Intensity'!$A13,'Regression Result'!$B$2:$K$29,7,FALSE)*(VLOOKUP($A13,'electrification forecast'!$A$1:$AX$29,COLUMN(T$1),FALSE)-VLOOKUP($A13,'electrification forecast'!$A$1:$AX$29,COLUMN(S$1),FALSE)),0.5*$J13),$J13)</f>
        <v>15306.902331732212</v>
      </c>
      <c r="U13" s="225">
        <f>MIN(MAX(T13+$B$34*VLOOKUP('Predicted Intensity'!$A13,'Regression Result'!$B$2:$K$29,8,FALSE)*(VLOOKUP($A13,'Forecasted VA'!$A$2:$AX$29,COLUMN(U$1),FALSE)-VLOOKUP($A13,'Forecasted VA'!$A$2:$AX$29,COLUMN(T$1),FALSE))+$B$33*VLOOKUP('Predicted Intensity'!$A13,'Regression Result'!$B$2:$K$29,9,FALSE)+VLOOKUP('Predicted Intensity'!$A13,'Regression Result'!$B$2:$K$29,7,FALSE)*(VLOOKUP($A13,'electrification forecast'!$A$1:$AX$29,COLUMN(U$1),FALSE)-VLOOKUP($A13,'electrification forecast'!$A$1:$AX$29,COLUMN(T$1),FALSE)),0.5*$J13),$J13)</f>
        <v>15306.902331732212</v>
      </c>
      <c r="V13" s="225">
        <f>MIN(MAX(U13+$B$34*VLOOKUP('Predicted Intensity'!$A13,'Regression Result'!$B$2:$K$29,8,FALSE)*(VLOOKUP($A13,'Forecasted VA'!$A$2:$AX$29,COLUMN(V$1),FALSE)-VLOOKUP($A13,'Forecasted VA'!$A$2:$AX$29,COLUMN(U$1),FALSE))+$B$33*VLOOKUP('Predicted Intensity'!$A13,'Regression Result'!$B$2:$K$29,9,FALSE)+VLOOKUP('Predicted Intensity'!$A13,'Regression Result'!$B$2:$K$29,7,FALSE)*(VLOOKUP($A13,'electrification forecast'!$A$1:$AX$29,COLUMN(V$1),FALSE)-VLOOKUP($A13,'electrification forecast'!$A$1:$AX$29,COLUMN(U$1),FALSE)),0.5*$J13),$J13)</f>
        <v>15306.902331732212</v>
      </c>
      <c r="W13" s="225">
        <f>MIN(MAX(V13+$B$34*VLOOKUP('Predicted Intensity'!$A13,'Regression Result'!$B$2:$K$29,8,FALSE)*(VLOOKUP($A13,'Forecasted VA'!$A$2:$AX$29,COLUMN(W$1),FALSE)-VLOOKUP($A13,'Forecasted VA'!$A$2:$AX$29,COLUMN(V$1),FALSE))+$B$33*VLOOKUP('Predicted Intensity'!$A13,'Regression Result'!$B$2:$K$29,9,FALSE)+VLOOKUP('Predicted Intensity'!$A13,'Regression Result'!$B$2:$K$29,7,FALSE)*(VLOOKUP($A13,'electrification forecast'!$A$1:$AX$29,COLUMN(W$1),FALSE)-VLOOKUP($A13,'electrification forecast'!$A$1:$AX$29,COLUMN(V$1),FALSE)),0.5*$J13),$J13)</f>
        <v>15306.902331732212</v>
      </c>
      <c r="X13" s="225">
        <f>MIN(MAX(W13+$B$34*VLOOKUP('Predicted Intensity'!$A13,'Regression Result'!$B$2:$K$29,8,FALSE)*(VLOOKUP($A13,'Forecasted VA'!$A$2:$AX$29,COLUMN(X$1),FALSE)-VLOOKUP($A13,'Forecasted VA'!$A$2:$AX$29,COLUMN(W$1),FALSE))+$B$33*VLOOKUP('Predicted Intensity'!$A13,'Regression Result'!$B$2:$K$29,9,FALSE)+VLOOKUP('Predicted Intensity'!$A13,'Regression Result'!$B$2:$K$29,7,FALSE)*(VLOOKUP($A13,'electrification forecast'!$A$1:$AX$29,COLUMN(X$1),FALSE)-VLOOKUP($A13,'electrification forecast'!$A$1:$AX$29,COLUMN(W$1),FALSE)),0.5*$J13),$J13)</f>
        <v>15306.902331732212</v>
      </c>
      <c r="Y13" s="225">
        <f>MIN(MAX(X13+$B$34*VLOOKUP('Predicted Intensity'!$A13,'Regression Result'!$B$2:$K$29,8,FALSE)*(VLOOKUP($A13,'Forecasted VA'!$A$2:$AX$29,COLUMN(Y$1),FALSE)-VLOOKUP($A13,'Forecasted VA'!$A$2:$AX$29,COLUMN(X$1),FALSE))+$B$33*VLOOKUP('Predicted Intensity'!$A13,'Regression Result'!$B$2:$K$29,9,FALSE)+VLOOKUP('Predicted Intensity'!$A13,'Regression Result'!$B$2:$K$29,7,FALSE)*(VLOOKUP($A13,'electrification forecast'!$A$1:$AX$29,COLUMN(Y$1),FALSE)-VLOOKUP($A13,'electrification forecast'!$A$1:$AX$29,COLUMN(X$1),FALSE)),0.5*$J13),$J13)</f>
        <v>15306.902331732212</v>
      </c>
      <c r="Z13" s="225">
        <f>MIN(MAX(Y13+$B$34*VLOOKUP('Predicted Intensity'!$A13,'Regression Result'!$B$2:$K$29,8,FALSE)*(VLOOKUP($A13,'Forecasted VA'!$A$2:$AX$29,COLUMN(Z$1),FALSE)-VLOOKUP($A13,'Forecasted VA'!$A$2:$AX$29,COLUMN(Y$1),FALSE))+$B$33*VLOOKUP('Predicted Intensity'!$A13,'Regression Result'!$B$2:$K$29,9,FALSE)+VLOOKUP('Predicted Intensity'!$A13,'Regression Result'!$B$2:$K$29,7,FALSE)*(VLOOKUP($A13,'electrification forecast'!$A$1:$AX$29,COLUMN(Z$1),FALSE)-VLOOKUP($A13,'electrification forecast'!$A$1:$AX$29,COLUMN(Y$1),FALSE)),0.5*$J13),$J13)</f>
        <v>15306.902331732212</v>
      </c>
      <c r="AA13" s="225">
        <f>MIN(MAX(Z13+$B$34*VLOOKUP('Predicted Intensity'!$A13,'Regression Result'!$B$2:$K$29,8,FALSE)*(VLOOKUP($A13,'Forecasted VA'!$A$2:$AX$29,COLUMN(AA$1),FALSE)-VLOOKUP($A13,'Forecasted VA'!$A$2:$AX$29,COLUMN(Z$1),FALSE))+$B$33*VLOOKUP('Predicted Intensity'!$A13,'Regression Result'!$B$2:$K$29,9,FALSE)+VLOOKUP('Predicted Intensity'!$A13,'Regression Result'!$B$2:$K$29,7,FALSE)*(VLOOKUP($A13,'electrification forecast'!$A$1:$AX$29,COLUMN(AA$1),FALSE)-VLOOKUP($A13,'electrification forecast'!$A$1:$AX$29,COLUMN(Z$1),FALSE)),0.5*$J13),$J13)</f>
        <v>15306.902331732212</v>
      </c>
      <c r="AB13" s="225">
        <f>MIN(MAX(AA13+$B$34*VLOOKUP('Predicted Intensity'!$A13,'Regression Result'!$B$2:$K$29,8,FALSE)*(VLOOKUP($A13,'Forecasted VA'!$A$2:$AX$29,COLUMN(AB$1),FALSE)-VLOOKUP($A13,'Forecasted VA'!$A$2:$AX$29,COLUMN(AA$1),FALSE))+$B$33*VLOOKUP('Predicted Intensity'!$A13,'Regression Result'!$B$2:$K$29,9,FALSE)+VLOOKUP('Predicted Intensity'!$A13,'Regression Result'!$B$2:$K$29,7,FALSE)*(VLOOKUP($A13,'electrification forecast'!$A$1:$AX$29,COLUMN(AB$1),FALSE)-VLOOKUP($A13,'electrification forecast'!$A$1:$AX$29,COLUMN(AA$1),FALSE)),0.5*$J13),$J13)</f>
        <v>15306.902331732212</v>
      </c>
      <c r="AC13" s="225">
        <f>MIN(MAX(AB13+$B$34*VLOOKUP('Predicted Intensity'!$A13,'Regression Result'!$B$2:$K$29,8,FALSE)*(VLOOKUP($A13,'Forecasted VA'!$A$2:$AX$29,COLUMN(AC$1),FALSE)-VLOOKUP($A13,'Forecasted VA'!$A$2:$AX$29,COLUMN(AB$1),FALSE))+$B$33*VLOOKUP('Predicted Intensity'!$A13,'Regression Result'!$B$2:$K$29,9,FALSE)+VLOOKUP('Predicted Intensity'!$A13,'Regression Result'!$B$2:$K$29,7,FALSE)*(VLOOKUP($A13,'electrification forecast'!$A$1:$AX$29,COLUMN(AC$1),FALSE)-VLOOKUP($A13,'electrification forecast'!$A$1:$AX$29,COLUMN(AB$1),FALSE)),0.5*$J13),$J13)</f>
        <v>15306.902331732212</v>
      </c>
      <c r="AD13" s="225">
        <f>MIN(MAX(AC13+$B$34*VLOOKUP('Predicted Intensity'!$A13,'Regression Result'!$B$2:$K$29,8,FALSE)*(VLOOKUP($A13,'Forecasted VA'!$A$2:$AX$29,COLUMN(AD$1),FALSE)-VLOOKUP($A13,'Forecasted VA'!$A$2:$AX$29,COLUMN(AC$1),FALSE))+$B$33*VLOOKUP('Predicted Intensity'!$A13,'Regression Result'!$B$2:$K$29,9,FALSE)+VLOOKUP('Predicted Intensity'!$A13,'Regression Result'!$B$2:$K$29,7,FALSE)*(VLOOKUP($A13,'electrification forecast'!$A$1:$AX$29,COLUMN(AD$1),FALSE)-VLOOKUP($A13,'electrification forecast'!$A$1:$AX$29,COLUMN(AC$1),FALSE)),0.5*$J13),$J13)</f>
        <v>15306.902331732212</v>
      </c>
      <c r="AE13" s="225">
        <f>MIN(MAX(AD13+$B$34*VLOOKUP('Predicted Intensity'!$A13,'Regression Result'!$B$2:$K$29,8,FALSE)*(VLOOKUP($A13,'Forecasted VA'!$A$2:$AX$29,COLUMN(AE$1),FALSE)-VLOOKUP($A13,'Forecasted VA'!$A$2:$AX$29,COLUMN(AD$1),FALSE))+$B$33*VLOOKUP('Predicted Intensity'!$A13,'Regression Result'!$B$2:$K$29,9,FALSE)+VLOOKUP('Predicted Intensity'!$A13,'Regression Result'!$B$2:$K$29,7,FALSE)*(VLOOKUP($A13,'electrification forecast'!$A$1:$AX$29,COLUMN(AE$1),FALSE)-VLOOKUP($A13,'electrification forecast'!$A$1:$AX$29,COLUMN(AD$1),FALSE)),0.5*$J13),$J13)</f>
        <v>15306.902331732212</v>
      </c>
      <c r="AF13" s="225">
        <f>MIN(MAX(AE13+$B$34*VLOOKUP('Predicted Intensity'!$A13,'Regression Result'!$B$2:$K$29,8,FALSE)*(VLOOKUP($A13,'Forecasted VA'!$A$2:$AX$29,COLUMN(AF$1),FALSE)-VLOOKUP($A13,'Forecasted VA'!$A$2:$AX$29,COLUMN(AE$1),FALSE))+$B$33*VLOOKUP('Predicted Intensity'!$A13,'Regression Result'!$B$2:$K$29,9,FALSE)+VLOOKUP('Predicted Intensity'!$A13,'Regression Result'!$B$2:$K$29,7,FALSE)*(VLOOKUP($A13,'electrification forecast'!$A$1:$AX$29,COLUMN(AF$1),FALSE)-VLOOKUP($A13,'electrification forecast'!$A$1:$AX$29,COLUMN(AE$1),FALSE)),0.5*$J13),$J13)</f>
        <v>15306.902331732212</v>
      </c>
      <c r="AG13" s="225">
        <f>MIN(MAX(AF13+$B$34*VLOOKUP('Predicted Intensity'!$A13,'Regression Result'!$B$2:$K$29,8,FALSE)*(VLOOKUP($A13,'Forecasted VA'!$A$2:$AX$29,COLUMN(AG$1),FALSE)-VLOOKUP($A13,'Forecasted VA'!$A$2:$AX$29,COLUMN(AF$1),FALSE))+$B$33*VLOOKUP('Predicted Intensity'!$A13,'Regression Result'!$B$2:$K$29,9,FALSE)+VLOOKUP('Predicted Intensity'!$A13,'Regression Result'!$B$2:$K$29,7,FALSE)*(VLOOKUP($A13,'electrification forecast'!$A$1:$AX$29,COLUMN(AG$1),FALSE)-VLOOKUP($A13,'electrification forecast'!$A$1:$AX$29,COLUMN(AF$1),FALSE)),0.5*$J13),$J13)</f>
        <v>15306.902331732212</v>
      </c>
      <c r="AH13" s="225">
        <f>MIN(MAX(AG13+$B$34*VLOOKUP('Predicted Intensity'!$A13,'Regression Result'!$B$2:$K$29,8,FALSE)*(VLOOKUP($A13,'Forecasted VA'!$A$2:$AX$29,COLUMN(AH$1),FALSE)-VLOOKUP($A13,'Forecasted VA'!$A$2:$AX$29,COLUMN(AG$1),FALSE))+$B$33*VLOOKUP('Predicted Intensity'!$A13,'Regression Result'!$B$2:$K$29,9,FALSE)+VLOOKUP('Predicted Intensity'!$A13,'Regression Result'!$B$2:$K$29,7,FALSE)*(VLOOKUP($A13,'electrification forecast'!$A$1:$AX$29,COLUMN(AH$1),FALSE)-VLOOKUP($A13,'electrification forecast'!$A$1:$AX$29,COLUMN(AG$1),FALSE)),0.5*$J13),$J13)</f>
        <v>15306.902331732212</v>
      </c>
      <c r="AI13" s="225">
        <f>MIN(MAX(AH13+$B$34*VLOOKUP('Predicted Intensity'!$A13,'Regression Result'!$B$2:$K$29,8,FALSE)*(VLOOKUP($A13,'Forecasted VA'!$A$2:$AX$29,COLUMN(AI$1),FALSE)-VLOOKUP($A13,'Forecasted VA'!$A$2:$AX$29,COLUMN(AH$1),FALSE))+$B$33*VLOOKUP('Predicted Intensity'!$A13,'Regression Result'!$B$2:$K$29,9,FALSE)+VLOOKUP('Predicted Intensity'!$A13,'Regression Result'!$B$2:$K$29,7,FALSE)*(VLOOKUP($A13,'electrification forecast'!$A$1:$AX$29,COLUMN(AI$1),FALSE)-VLOOKUP($A13,'electrification forecast'!$A$1:$AX$29,COLUMN(AH$1),FALSE)),0.5*$J13),$J13)</f>
        <v>15306.902331732212</v>
      </c>
      <c r="AJ13" s="225">
        <f>MIN(MAX(AI13+$B$34*VLOOKUP('Predicted Intensity'!$A13,'Regression Result'!$B$2:$K$29,8,FALSE)*(VLOOKUP($A13,'Forecasted VA'!$A$2:$AX$29,COLUMN(AJ$1),FALSE)-VLOOKUP($A13,'Forecasted VA'!$A$2:$AX$29,COLUMN(AI$1),FALSE))+$B$33*VLOOKUP('Predicted Intensity'!$A13,'Regression Result'!$B$2:$K$29,9,FALSE)+VLOOKUP('Predicted Intensity'!$A13,'Regression Result'!$B$2:$K$29,7,FALSE)*(VLOOKUP($A13,'electrification forecast'!$A$1:$AX$29,COLUMN(AJ$1),FALSE)-VLOOKUP($A13,'electrification forecast'!$A$1:$AX$29,COLUMN(AI$1),FALSE)),0.5*$J13),$J13)</f>
        <v>15306.902331732212</v>
      </c>
      <c r="AK13" s="225">
        <f>MIN(MAX(AJ13+$B$34*VLOOKUP('Predicted Intensity'!$A13,'Regression Result'!$B$2:$K$29,8,FALSE)*(VLOOKUP($A13,'Forecasted VA'!$A$2:$AX$29,COLUMN(AK$1),FALSE)-VLOOKUP($A13,'Forecasted VA'!$A$2:$AX$29,COLUMN(AJ$1),FALSE))+$B$33*VLOOKUP('Predicted Intensity'!$A13,'Regression Result'!$B$2:$K$29,9,FALSE)+VLOOKUP('Predicted Intensity'!$A13,'Regression Result'!$B$2:$K$29,7,FALSE)*(VLOOKUP($A13,'electrification forecast'!$A$1:$AX$29,COLUMN(AK$1),FALSE)-VLOOKUP($A13,'electrification forecast'!$A$1:$AX$29,COLUMN(AJ$1),FALSE)),0.5*$J13),$J13)</f>
        <v>15306.902331732212</v>
      </c>
      <c r="AL13" s="225">
        <f>MIN(MAX(AK13+$B$34*VLOOKUP('Predicted Intensity'!$A13,'Regression Result'!$B$2:$K$29,8,FALSE)*(VLOOKUP($A13,'Forecasted VA'!$A$2:$AX$29,COLUMN(AL$1),FALSE)-VLOOKUP($A13,'Forecasted VA'!$A$2:$AX$29,COLUMN(AK$1),FALSE))+$B$33*VLOOKUP('Predicted Intensity'!$A13,'Regression Result'!$B$2:$K$29,9,FALSE)+VLOOKUP('Predicted Intensity'!$A13,'Regression Result'!$B$2:$K$29,7,FALSE)*(VLOOKUP($A13,'electrification forecast'!$A$1:$AX$29,COLUMN(AL$1),FALSE)-VLOOKUP($A13,'electrification forecast'!$A$1:$AX$29,COLUMN(AK$1),FALSE)),0.5*$J13),$J13)</f>
        <v>15306.902331732212</v>
      </c>
      <c r="AM13" s="225">
        <f>MIN(MAX(AL13+$B$34*VLOOKUP('Predicted Intensity'!$A13,'Regression Result'!$B$2:$K$29,8,FALSE)*(VLOOKUP($A13,'Forecasted VA'!$A$2:$AX$29,COLUMN(AM$1),FALSE)-VLOOKUP($A13,'Forecasted VA'!$A$2:$AX$29,COLUMN(AL$1),FALSE))+$B$33*VLOOKUP('Predicted Intensity'!$A13,'Regression Result'!$B$2:$K$29,9,FALSE)+VLOOKUP('Predicted Intensity'!$A13,'Regression Result'!$B$2:$K$29,7,FALSE)*(VLOOKUP($A13,'electrification forecast'!$A$1:$AX$29,COLUMN(AM$1),FALSE)-VLOOKUP($A13,'electrification forecast'!$A$1:$AX$29,COLUMN(AL$1),FALSE)),0.5*$J13),$J13)</f>
        <v>15306.902331732212</v>
      </c>
      <c r="AN13" s="225">
        <f>MIN(MAX(AM13+$B$34*VLOOKUP('Predicted Intensity'!$A13,'Regression Result'!$B$2:$K$29,8,FALSE)*(VLOOKUP($A13,'Forecasted VA'!$A$2:$AX$29,COLUMN(AN$1),FALSE)-VLOOKUP($A13,'Forecasted VA'!$A$2:$AX$29,COLUMN(AM$1),FALSE))+$B$33*VLOOKUP('Predicted Intensity'!$A13,'Regression Result'!$B$2:$K$29,9,FALSE)+VLOOKUP('Predicted Intensity'!$A13,'Regression Result'!$B$2:$K$29,7,FALSE)*(VLOOKUP($A13,'electrification forecast'!$A$1:$AX$29,COLUMN(AN$1),FALSE)-VLOOKUP($A13,'electrification forecast'!$A$1:$AX$29,COLUMN(AM$1),FALSE)),0.5*$J13),$J13)</f>
        <v>15306.902331732212</v>
      </c>
      <c r="AO13" s="225">
        <f>MIN(MAX(AN13+$B$34*VLOOKUP('Predicted Intensity'!$A13,'Regression Result'!$B$2:$K$29,8,FALSE)*(VLOOKUP($A13,'Forecasted VA'!$A$2:$AX$29,COLUMN(AO$1),FALSE)-VLOOKUP($A13,'Forecasted VA'!$A$2:$AX$29,COLUMN(AN$1),FALSE))+$B$33*VLOOKUP('Predicted Intensity'!$A13,'Regression Result'!$B$2:$K$29,9,FALSE)+VLOOKUP('Predicted Intensity'!$A13,'Regression Result'!$B$2:$K$29,7,FALSE)*(VLOOKUP($A13,'electrification forecast'!$A$1:$AX$29,COLUMN(AO$1),FALSE)-VLOOKUP($A13,'electrification forecast'!$A$1:$AX$29,COLUMN(AN$1),FALSE)),0.5*$J13),$J13)</f>
        <v>15306.902331732212</v>
      </c>
      <c r="AP13" s="225">
        <f>MIN(MAX(AO13+$B$34*VLOOKUP('Predicted Intensity'!$A13,'Regression Result'!$B$2:$K$29,8,FALSE)*(VLOOKUP($A13,'Forecasted VA'!$A$2:$AX$29,COLUMN(AP$1),FALSE)-VLOOKUP($A13,'Forecasted VA'!$A$2:$AX$29,COLUMN(AO$1),FALSE))+$B$33*VLOOKUP('Predicted Intensity'!$A13,'Regression Result'!$B$2:$K$29,9,FALSE)+VLOOKUP('Predicted Intensity'!$A13,'Regression Result'!$B$2:$K$29,7,FALSE)*(VLOOKUP($A13,'electrification forecast'!$A$1:$AX$29,COLUMN(AP$1),FALSE)-VLOOKUP($A13,'electrification forecast'!$A$1:$AX$29,COLUMN(AO$1),FALSE)),0.5*$J13),$J13)</f>
        <v>15306.902331732212</v>
      </c>
      <c r="AQ13" s="225">
        <f>MIN(MAX(AP13+$B$34*VLOOKUP('Predicted Intensity'!$A13,'Regression Result'!$B$2:$K$29,8,FALSE)*(VLOOKUP($A13,'Forecasted VA'!$A$2:$AX$29,COLUMN(AQ$1),FALSE)-VLOOKUP($A13,'Forecasted VA'!$A$2:$AX$29,COLUMN(AP$1),FALSE))+$B$33*VLOOKUP('Predicted Intensity'!$A13,'Regression Result'!$B$2:$K$29,9,FALSE)+VLOOKUP('Predicted Intensity'!$A13,'Regression Result'!$B$2:$K$29,7,FALSE)*(VLOOKUP($A13,'electrification forecast'!$A$1:$AX$29,COLUMN(AQ$1),FALSE)-VLOOKUP($A13,'electrification forecast'!$A$1:$AX$29,COLUMN(AP$1),FALSE)),0.5*$J13),$J13)</f>
        <v>15306.902331732212</v>
      </c>
      <c r="AR13" s="225">
        <f>MIN(MAX(AQ13+$B$34*VLOOKUP('Predicted Intensity'!$A13,'Regression Result'!$B$2:$K$29,8,FALSE)*(VLOOKUP($A13,'Forecasted VA'!$A$2:$AX$29,COLUMN(AR$1),FALSE)-VLOOKUP($A13,'Forecasted VA'!$A$2:$AX$29,COLUMN(AQ$1),FALSE))+$B$33*VLOOKUP('Predicted Intensity'!$A13,'Regression Result'!$B$2:$K$29,9,FALSE)+VLOOKUP('Predicted Intensity'!$A13,'Regression Result'!$B$2:$K$29,7,FALSE)*(VLOOKUP($A13,'electrification forecast'!$A$1:$AX$29,COLUMN(AR$1),FALSE)-VLOOKUP($A13,'electrification forecast'!$A$1:$AX$29,COLUMN(AQ$1),FALSE)),0.5*$J13),$J13)</f>
        <v>15306.902331732212</v>
      </c>
      <c r="AS13" s="225">
        <f>MIN(MAX(AR13+$B$34*VLOOKUP('Predicted Intensity'!$A13,'Regression Result'!$B$2:$K$29,8,FALSE)*(VLOOKUP($A13,'Forecasted VA'!$A$2:$AX$29,COLUMN(AS$1),FALSE)-VLOOKUP($A13,'Forecasted VA'!$A$2:$AX$29,COLUMN(AR$1),FALSE))+$B$33*VLOOKUP('Predicted Intensity'!$A13,'Regression Result'!$B$2:$K$29,9,FALSE)+VLOOKUP('Predicted Intensity'!$A13,'Regression Result'!$B$2:$K$29,7,FALSE)*(VLOOKUP($A13,'electrification forecast'!$A$1:$AX$29,COLUMN(AS$1),FALSE)-VLOOKUP($A13,'electrification forecast'!$A$1:$AX$29,COLUMN(AR$1),FALSE)),0.5*$J13),$J13)</f>
        <v>15306.902331732212</v>
      </c>
      <c r="AT13" s="225">
        <f>MIN(MAX(AS13+$B$34*VLOOKUP('Predicted Intensity'!$A13,'Regression Result'!$B$2:$K$29,8,FALSE)*(VLOOKUP($A13,'Forecasted VA'!$A$2:$AX$29,COLUMN(AT$1),FALSE)-VLOOKUP($A13,'Forecasted VA'!$A$2:$AX$29,COLUMN(AS$1),FALSE))+$B$33*VLOOKUP('Predicted Intensity'!$A13,'Regression Result'!$B$2:$K$29,9,FALSE)+VLOOKUP('Predicted Intensity'!$A13,'Regression Result'!$B$2:$K$29,7,FALSE)*(VLOOKUP($A13,'electrification forecast'!$A$1:$AX$29,COLUMN(AT$1),FALSE)-VLOOKUP($A13,'electrification forecast'!$A$1:$AX$29,COLUMN(AS$1),FALSE)),0.5*$J13),$J13)</f>
        <v>15306.902331732212</v>
      </c>
      <c r="AU13" s="225">
        <f>MIN(MAX(AT13+$B$34*VLOOKUP('Predicted Intensity'!$A13,'Regression Result'!$B$2:$K$29,8,FALSE)*(VLOOKUP($A13,'Forecasted VA'!$A$2:$AX$29,COLUMN(AU$1),FALSE)-VLOOKUP($A13,'Forecasted VA'!$A$2:$AX$29,COLUMN(AT$1),FALSE))+$B$33*VLOOKUP('Predicted Intensity'!$A13,'Regression Result'!$B$2:$K$29,9,FALSE)+VLOOKUP('Predicted Intensity'!$A13,'Regression Result'!$B$2:$K$29,7,FALSE)*(VLOOKUP($A13,'electrification forecast'!$A$1:$AX$29,COLUMN(AU$1),FALSE)-VLOOKUP($A13,'electrification forecast'!$A$1:$AX$29,COLUMN(AT$1),FALSE)),0.5*$J13),$J13)</f>
        <v>15306.902331732212</v>
      </c>
      <c r="AV13" s="225">
        <f>MIN(MAX(AU13+$B$34*VLOOKUP('Predicted Intensity'!$A13,'Regression Result'!$B$2:$K$29,8,FALSE)*(VLOOKUP($A13,'Forecasted VA'!$A$2:$AX$29,COLUMN(AV$1),FALSE)-VLOOKUP($A13,'Forecasted VA'!$A$2:$AX$29,COLUMN(AU$1),FALSE))+$B$33*VLOOKUP('Predicted Intensity'!$A13,'Regression Result'!$B$2:$K$29,9,FALSE)+VLOOKUP('Predicted Intensity'!$A13,'Regression Result'!$B$2:$K$29,7,FALSE)*(VLOOKUP($A13,'electrification forecast'!$A$1:$AX$29,COLUMN(AV$1),FALSE)-VLOOKUP($A13,'electrification forecast'!$A$1:$AX$29,COLUMN(AU$1),FALSE)),0.5*$J13),$J13)</f>
        <v>15306.902331732212</v>
      </c>
      <c r="AW13" s="225">
        <f>MIN(MAX(AV13+$B$34*VLOOKUP('Predicted Intensity'!$A13,'Regression Result'!$B$2:$K$29,8,FALSE)*(VLOOKUP($A13,'Forecasted VA'!$A$2:$AX$29,COLUMN(AW$1),FALSE)-VLOOKUP($A13,'Forecasted VA'!$A$2:$AX$29,COLUMN(AV$1),FALSE))+$B$33*VLOOKUP('Predicted Intensity'!$A13,'Regression Result'!$B$2:$K$29,9,FALSE)+VLOOKUP('Predicted Intensity'!$A13,'Regression Result'!$B$2:$K$29,7,FALSE)*(VLOOKUP($A13,'electrification forecast'!$A$1:$AX$29,COLUMN(AW$1),FALSE)-VLOOKUP($A13,'electrification forecast'!$A$1:$AX$29,COLUMN(AV$1),FALSE)),0.5*$J13),$J13)</f>
        <v>15306.902331732212</v>
      </c>
      <c r="AX13" s="225">
        <f>MIN(MAX(AW13+$B$34*VLOOKUP('Predicted Intensity'!$A13,'Regression Result'!$B$2:$K$29,8,FALSE)*(VLOOKUP($A13,'Forecasted VA'!$A$2:$AX$29,COLUMN(AX$1),FALSE)-VLOOKUP($A13,'Forecasted VA'!$A$2:$AX$29,COLUMN(AW$1),FALSE))+$B$33*VLOOKUP('Predicted Intensity'!$A13,'Regression Result'!$B$2:$K$29,9,FALSE)+VLOOKUP('Predicted Intensity'!$A13,'Regression Result'!$B$2:$K$29,7,FALSE)*(VLOOKUP($A13,'electrification forecast'!$A$1:$AX$29,COLUMN(AX$1),FALSE)-VLOOKUP($A13,'electrification forecast'!$A$1:$AX$29,COLUMN(AW$1),FALSE)),0.5*$J13),$J13)</f>
        <v>15306.902331732212</v>
      </c>
      <c r="AY13" s="225"/>
    </row>
    <row r="14" spans="1:51" x14ac:dyDescent="0.2">
      <c r="A14" s="216" t="s">
        <v>385</v>
      </c>
      <c r="B14" s="225">
        <f>SUMIFS('Historic Energy Consumption'!$O:$O,'Historic Energy Consumption'!$B:$B,$A14,'Historic Energy Consumption'!$A:$A,'Predicted Intensity'!B$1)/VLOOKUP($A14,'Forecasted VA'!$A$1:$J$29,COLUMN(B$1),FALSE)</f>
        <v>2826.7360606748734</v>
      </c>
      <c r="C14" s="225">
        <f>SUMIFS('Historic Energy Consumption'!$O:$O,'Historic Energy Consumption'!$B:$B,$A14,'Historic Energy Consumption'!$A:$A,'Predicted Intensity'!C$1)/VLOOKUP($A14,'Forecasted VA'!$A$1:$J$29,COLUMN(C$1),FALSE)</f>
        <v>2655.0011222202102</v>
      </c>
      <c r="D14" s="225">
        <f>SUMIFS('Historic Energy Consumption'!$O:$O,'Historic Energy Consumption'!$B:$B,$A14,'Historic Energy Consumption'!$A:$A,'Predicted Intensity'!D$1)/VLOOKUP($A14,'Forecasted VA'!$A$1:$J$29,COLUMN(D$1),FALSE)</f>
        <v>2659.2905934679188</v>
      </c>
      <c r="E14" s="225">
        <f>SUMIFS('Historic Energy Consumption'!$O:$O,'Historic Energy Consumption'!$B:$B,$A14,'Historic Energy Consumption'!$A:$A,'Predicted Intensity'!E$1)/VLOOKUP($A14,'Forecasted VA'!$A$1:$J$29,COLUMN(E$1),FALSE)</f>
        <v>2338.2088176746424</v>
      </c>
      <c r="F14" s="225">
        <f>SUMIFS('Historic Energy Consumption'!$O:$O,'Historic Energy Consumption'!$B:$B,$A14,'Historic Energy Consumption'!$A:$A,'Predicted Intensity'!F$1)/VLOOKUP($A14,'Forecasted VA'!$A$1:$J$29,COLUMN(F$1),FALSE)</f>
        <v>2167.0291601168487</v>
      </c>
      <c r="G14" s="225">
        <f>SUMIFS('Historic Energy Consumption'!$O:$O,'Historic Energy Consumption'!$B:$B,$A14,'Historic Energy Consumption'!$A:$A,'Predicted Intensity'!G$1)/VLOOKUP($A14,'Forecasted VA'!$A$1:$J$29,COLUMN(G$1),FALSE)</f>
        <v>1984.0087558226448</v>
      </c>
      <c r="H14" s="225">
        <f>SUMIFS('Historic Energy Consumption'!$O:$O,'Historic Energy Consumption'!$B:$B,$A14,'Historic Energy Consumption'!$A:$A,'Predicted Intensity'!H$1)/VLOOKUP($A14,'Forecasted VA'!$A$1:$J$29,COLUMN(H$1),FALSE)</f>
        <v>1841.0326778270814</v>
      </c>
      <c r="I14" s="225">
        <f>SUMIFS('Historic Energy Consumption'!$O:$O,'Historic Energy Consumption'!$B:$B,$A14,'Historic Energy Consumption'!$A:$A,'Predicted Intensity'!I$1)/VLOOKUP($A14,'Forecasted VA'!$A$1:$J$29,COLUMN(I$1),FALSE)</f>
        <v>1912.2984160609465</v>
      </c>
      <c r="J14" s="225">
        <f>SUMIFS('Historic Energy Consumption'!$O:$O,'Historic Energy Consumption'!$B:$B,$A14,'Historic Energy Consumption'!$A:$A,'Predicted Intensity'!J$1)/VLOOKUP($A14,'Forecasted VA'!$A$1:$J$29,COLUMN(J$1),FALSE)</f>
        <v>1584.0978108318616</v>
      </c>
      <c r="K14" s="225">
        <f>MIN(MAX(J14+$B$34*VLOOKUP('Predicted Intensity'!$A14,'Regression Result'!$B$2:$K$29,8,FALSE)*(VLOOKUP($A14,'Forecasted VA'!$A$2:$AX$29,COLUMN(K$1),FALSE)-VLOOKUP($A14,'Forecasted VA'!$A$2:$AX$29,COLUMN(J$1),FALSE))+$B$33*VLOOKUP('Predicted Intensity'!$A14,'Regression Result'!$B$2:$K$29,9,FALSE)+VLOOKUP('Predicted Intensity'!$A14,'Regression Result'!$B$2:$K$29,7,FALSE)*(VLOOKUP($A14,'electrification forecast'!$A$1:$AX$29,COLUMN(K$1),FALSE)-VLOOKUP($A14,'electrification forecast'!$A$1:$AX$29,COLUMN(J$1),FALSE)),0.5*$J14),$J14)</f>
        <v>1444.9438163189709</v>
      </c>
      <c r="L14" s="225">
        <f>MIN(MAX(K14+$B$34*VLOOKUP('Predicted Intensity'!$A14,'Regression Result'!$B$2:$K$29,8,FALSE)*(VLOOKUP($A14,'Forecasted VA'!$A$2:$AX$29,COLUMN(L$1),FALSE)-VLOOKUP($A14,'Forecasted VA'!$A$2:$AX$29,COLUMN(K$1),FALSE))+$B$33*VLOOKUP('Predicted Intensity'!$A14,'Regression Result'!$B$2:$K$29,9,FALSE)+VLOOKUP('Predicted Intensity'!$A14,'Regression Result'!$B$2:$K$29,7,FALSE)*(VLOOKUP($A14,'electrification forecast'!$A$1:$AX$29,COLUMN(L$1),FALSE)-VLOOKUP($A14,'electrification forecast'!$A$1:$AX$29,COLUMN(K$1),FALSE)),0.5*$J14),$J14)</f>
        <v>1303.1871622653571</v>
      </c>
      <c r="M14" s="225">
        <f>MIN(MAX(L14+$B$34*VLOOKUP('Predicted Intensity'!$A14,'Regression Result'!$B$2:$K$29,8,FALSE)*(VLOOKUP($A14,'Forecasted VA'!$A$2:$AX$29,COLUMN(M$1),FALSE)-VLOOKUP($A14,'Forecasted VA'!$A$2:$AX$29,COLUMN(L$1),FALSE))+$B$33*VLOOKUP('Predicted Intensity'!$A14,'Regression Result'!$B$2:$K$29,9,FALSE)+VLOOKUP('Predicted Intensity'!$A14,'Regression Result'!$B$2:$K$29,7,FALSE)*(VLOOKUP($A14,'electrification forecast'!$A$1:$AX$29,COLUMN(M$1),FALSE)-VLOOKUP($A14,'electrification forecast'!$A$1:$AX$29,COLUMN(L$1),FALSE)),0.5*$J14),$J14)</f>
        <v>1161.8823730473734</v>
      </c>
      <c r="N14" s="225">
        <f>MIN(MAX(M14+$B$34*VLOOKUP('Predicted Intensity'!$A14,'Regression Result'!$B$2:$K$29,8,FALSE)*(VLOOKUP($A14,'Forecasted VA'!$A$2:$AX$29,COLUMN(N$1),FALSE)-VLOOKUP($A14,'Forecasted VA'!$A$2:$AX$29,COLUMN(M$1),FALSE))+$B$33*VLOOKUP('Predicted Intensity'!$A14,'Regression Result'!$B$2:$K$29,9,FALSE)+VLOOKUP('Predicted Intensity'!$A14,'Regression Result'!$B$2:$K$29,7,FALSE)*(VLOOKUP($A14,'electrification forecast'!$A$1:$AX$29,COLUMN(N$1),FALSE)-VLOOKUP($A14,'electrification forecast'!$A$1:$AX$29,COLUMN(M$1),FALSE)),0.5*$J14),$J14)</f>
        <v>1021.1427662974819</v>
      </c>
      <c r="O14" s="225">
        <f>MIN(MAX(N14+$B$34*VLOOKUP('Predicted Intensity'!$A14,'Regression Result'!$B$2:$K$29,8,FALSE)*(VLOOKUP($A14,'Forecasted VA'!$A$2:$AX$29,COLUMN(O$1),FALSE)-VLOOKUP($A14,'Forecasted VA'!$A$2:$AX$29,COLUMN(N$1),FALSE))+$B$33*VLOOKUP('Predicted Intensity'!$A14,'Regression Result'!$B$2:$K$29,9,FALSE)+VLOOKUP('Predicted Intensity'!$A14,'Regression Result'!$B$2:$K$29,7,FALSE)*(VLOOKUP($A14,'electrification forecast'!$A$1:$AX$29,COLUMN(O$1),FALSE)-VLOOKUP($A14,'electrification forecast'!$A$1:$AX$29,COLUMN(N$1),FALSE)),0.5*$J14),$J14)</f>
        <v>880.99433544379599</v>
      </c>
      <c r="P14" s="225">
        <f>MIN(MAX(O14+$B$34*VLOOKUP('Predicted Intensity'!$A14,'Regression Result'!$B$2:$K$29,8,FALSE)*(VLOOKUP($A14,'Forecasted VA'!$A$2:$AX$29,COLUMN(P$1),FALSE)-VLOOKUP($A14,'Forecasted VA'!$A$2:$AX$29,COLUMN(O$1),FALSE))+$B$33*VLOOKUP('Predicted Intensity'!$A14,'Regression Result'!$B$2:$K$29,9,FALSE)+VLOOKUP('Predicted Intensity'!$A14,'Regression Result'!$B$2:$K$29,7,FALSE)*(VLOOKUP($A14,'electrification forecast'!$A$1:$AX$29,COLUMN(P$1),FALSE)-VLOOKUP($A14,'electrification forecast'!$A$1:$AX$29,COLUMN(O$1),FALSE)),0.5*$J14),$J14)</f>
        <v>792.04890541593079</v>
      </c>
      <c r="Q14" s="225">
        <f>MIN(MAX(P14+$B$34*VLOOKUP('Predicted Intensity'!$A14,'Regression Result'!$B$2:$K$29,8,FALSE)*(VLOOKUP($A14,'Forecasted VA'!$A$2:$AX$29,COLUMN(Q$1),FALSE)-VLOOKUP($A14,'Forecasted VA'!$A$2:$AX$29,COLUMN(P$1),FALSE))+$B$33*VLOOKUP('Predicted Intensity'!$A14,'Regression Result'!$B$2:$K$29,9,FALSE)+VLOOKUP('Predicted Intensity'!$A14,'Regression Result'!$B$2:$K$29,7,FALSE)*(VLOOKUP($A14,'electrification forecast'!$A$1:$AX$29,COLUMN(Q$1),FALSE)-VLOOKUP($A14,'electrification forecast'!$A$1:$AX$29,COLUMN(P$1),FALSE)),0.5*$J14),$J14)</f>
        <v>792.04890541593079</v>
      </c>
      <c r="R14" s="225">
        <f>MIN(MAX(Q14+$B$34*VLOOKUP('Predicted Intensity'!$A14,'Regression Result'!$B$2:$K$29,8,FALSE)*(VLOOKUP($A14,'Forecasted VA'!$A$2:$AX$29,COLUMN(R$1),FALSE)-VLOOKUP($A14,'Forecasted VA'!$A$2:$AX$29,COLUMN(Q$1),FALSE))+$B$33*VLOOKUP('Predicted Intensity'!$A14,'Regression Result'!$B$2:$K$29,9,FALSE)+VLOOKUP('Predicted Intensity'!$A14,'Regression Result'!$B$2:$K$29,7,FALSE)*(VLOOKUP($A14,'electrification forecast'!$A$1:$AX$29,COLUMN(R$1),FALSE)-VLOOKUP($A14,'electrification forecast'!$A$1:$AX$29,COLUMN(Q$1),FALSE)),0.5*$J14),$J14)</f>
        <v>792.04890541593079</v>
      </c>
      <c r="S14" s="225">
        <f>MIN(MAX(R14+$B$34*VLOOKUP('Predicted Intensity'!$A14,'Regression Result'!$B$2:$K$29,8,FALSE)*(VLOOKUP($A14,'Forecasted VA'!$A$2:$AX$29,COLUMN(S$1),FALSE)-VLOOKUP($A14,'Forecasted VA'!$A$2:$AX$29,COLUMN(R$1),FALSE))+$B$33*VLOOKUP('Predicted Intensity'!$A14,'Regression Result'!$B$2:$K$29,9,FALSE)+VLOOKUP('Predicted Intensity'!$A14,'Regression Result'!$B$2:$K$29,7,FALSE)*(VLOOKUP($A14,'electrification forecast'!$A$1:$AX$29,COLUMN(S$1),FALSE)-VLOOKUP($A14,'electrification forecast'!$A$1:$AX$29,COLUMN(R$1),FALSE)),0.5*$J14),$J14)</f>
        <v>792.04890541593079</v>
      </c>
      <c r="T14" s="225">
        <f>MIN(MAX(S14+$B$34*VLOOKUP('Predicted Intensity'!$A14,'Regression Result'!$B$2:$K$29,8,FALSE)*(VLOOKUP($A14,'Forecasted VA'!$A$2:$AX$29,COLUMN(T$1),FALSE)-VLOOKUP($A14,'Forecasted VA'!$A$2:$AX$29,COLUMN(S$1),FALSE))+$B$33*VLOOKUP('Predicted Intensity'!$A14,'Regression Result'!$B$2:$K$29,9,FALSE)+VLOOKUP('Predicted Intensity'!$A14,'Regression Result'!$B$2:$K$29,7,FALSE)*(VLOOKUP($A14,'electrification forecast'!$A$1:$AX$29,COLUMN(T$1),FALSE)-VLOOKUP($A14,'electrification forecast'!$A$1:$AX$29,COLUMN(S$1),FALSE)),0.5*$J14),$J14)</f>
        <v>792.04890541593079</v>
      </c>
      <c r="U14" s="225">
        <f>MIN(MAX(T14+$B$34*VLOOKUP('Predicted Intensity'!$A14,'Regression Result'!$B$2:$K$29,8,FALSE)*(VLOOKUP($A14,'Forecasted VA'!$A$2:$AX$29,COLUMN(U$1),FALSE)-VLOOKUP($A14,'Forecasted VA'!$A$2:$AX$29,COLUMN(T$1),FALSE))+$B$33*VLOOKUP('Predicted Intensity'!$A14,'Regression Result'!$B$2:$K$29,9,FALSE)+VLOOKUP('Predicted Intensity'!$A14,'Regression Result'!$B$2:$K$29,7,FALSE)*(VLOOKUP($A14,'electrification forecast'!$A$1:$AX$29,COLUMN(U$1),FALSE)-VLOOKUP($A14,'electrification forecast'!$A$1:$AX$29,COLUMN(T$1),FALSE)),0.5*$J14),$J14)</f>
        <v>792.04890541593079</v>
      </c>
      <c r="V14" s="225">
        <f>MIN(MAX(U14+$B$34*VLOOKUP('Predicted Intensity'!$A14,'Regression Result'!$B$2:$K$29,8,FALSE)*(VLOOKUP($A14,'Forecasted VA'!$A$2:$AX$29,COLUMN(V$1),FALSE)-VLOOKUP($A14,'Forecasted VA'!$A$2:$AX$29,COLUMN(U$1),FALSE))+$B$33*VLOOKUP('Predicted Intensity'!$A14,'Regression Result'!$B$2:$K$29,9,FALSE)+VLOOKUP('Predicted Intensity'!$A14,'Regression Result'!$B$2:$K$29,7,FALSE)*(VLOOKUP($A14,'electrification forecast'!$A$1:$AX$29,COLUMN(V$1),FALSE)-VLOOKUP($A14,'electrification forecast'!$A$1:$AX$29,COLUMN(U$1),FALSE)),0.5*$J14),$J14)</f>
        <v>792.04890541593079</v>
      </c>
      <c r="W14" s="225">
        <f>MIN(MAX(V14+$B$34*VLOOKUP('Predicted Intensity'!$A14,'Regression Result'!$B$2:$K$29,8,FALSE)*(VLOOKUP($A14,'Forecasted VA'!$A$2:$AX$29,COLUMN(W$1),FALSE)-VLOOKUP($A14,'Forecasted VA'!$A$2:$AX$29,COLUMN(V$1),FALSE))+$B$33*VLOOKUP('Predicted Intensity'!$A14,'Regression Result'!$B$2:$K$29,9,FALSE)+VLOOKUP('Predicted Intensity'!$A14,'Regression Result'!$B$2:$K$29,7,FALSE)*(VLOOKUP($A14,'electrification forecast'!$A$1:$AX$29,COLUMN(W$1),FALSE)-VLOOKUP($A14,'electrification forecast'!$A$1:$AX$29,COLUMN(V$1),FALSE)),0.5*$J14),$J14)</f>
        <v>792.04890541593079</v>
      </c>
      <c r="X14" s="225">
        <f>MIN(MAX(W14+$B$34*VLOOKUP('Predicted Intensity'!$A14,'Regression Result'!$B$2:$K$29,8,FALSE)*(VLOOKUP($A14,'Forecasted VA'!$A$2:$AX$29,COLUMN(X$1),FALSE)-VLOOKUP($A14,'Forecasted VA'!$A$2:$AX$29,COLUMN(W$1),FALSE))+$B$33*VLOOKUP('Predicted Intensity'!$A14,'Regression Result'!$B$2:$K$29,9,FALSE)+VLOOKUP('Predicted Intensity'!$A14,'Regression Result'!$B$2:$K$29,7,FALSE)*(VLOOKUP($A14,'electrification forecast'!$A$1:$AX$29,COLUMN(X$1),FALSE)-VLOOKUP($A14,'electrification forecast'!$A$1:$AX$29,COLUMN(W$1),FALSE)),0.5*$J14),$J14)</f>
        <v>792.04890541593079</v>
      </c>
      <c r="Y14" s="225">
        <f>MIN(MAX(X14+$B$34*VLOOKUP('Predicted Intensity'!$A14,'Regression Result'!$B$2:$K$29,8,FALSE)*(VLOOKUP($A14,'Forecasted VA'!$A$2:$AX$29,COLUMN(Y$1),FALSE)-VLOOKUP($A14,'Forecasted VA'!$A$2:$AX$29,COLUMN(X$1),FALSE))+$B$33*VLOOKUP('Predicted Intensity'!$A14,'Regression Result'!$B$2:$K$29,9,FALSE)+VLOOKUP('Predicted Intensity'!$A14,'Regression Result'!$B$2:$K$29,7,FALSE)*(VLOOKUP($A14,'electrification forecast'!$A$1:$AX$29,COLUMN(Y$1),FALSE)-VLOOKUP($A14,'electrification forecast'!$A$1:$AX$29,COLUMN(X$1),FALSE)),0.5*$J14),$J14)</f>
        <v>792.04890541593079</v>
      </c>
      <c r="Z14" s="225">
        <f>MIN(MAX(Y14+$B$34*VLOOKUP('Predicted Intensity'!$A14,'Regression Result'!$B$2:$K$29,8,FALSE)*(VLOOKUP($A14,'Forecasted VA'!$A$2:$AX$29,COLUMN(Z$1),FALSE)-VLOOKUP($A14,'Forecasted VA'!$A$2:$AX$29,COLUMN(Y$1),FALSE))+$B$33*VLOOKUP('Predicted Intensity'!$A14,'Regression Result'!$B$2:$K$29,9,FALSE)+VLOOKUP('Predicted Intensity'!$A14,'Regression Result'!$B$2:$K$29,7,FALSE)*(VLOOKUP($A14,'electrification forecast'!$A$1:$AX$29,COLUMN(Z$1),FALSE)-VLOOKUP($A14,'electrification forecast'!$A$1:$AX$29,COLUMN(Y$1),FALSE)),0.5*$J14),$J14)</f>
        <v>792.04890541593079</v>
      </c>
      <c r="AA14" s="225">
        <f>MIN(MAX(Z14+$B$34*VLOOKUP('Predicted Intensity'!$A14,'Regression Result'!$B$2:$K$29,8,FALSE)*(VLOOKUP($A14,'Forecasted VA'!$A$2:$AX$29,COLUMN(AA$1),FALSE)-VLOOKUP($A14,'Forecasted VA'!$A$2:$AX$29,COLUMN(Z$1),FALSE))+$B$33*VLOOKUP('Predicted Intensity'!$A14,'Regression Result'!$B$2:$K$29,9,FALSE)+VLOOKUP('Predicted Intensity'!$A14,'Regression Result'!$B$2:$K$29,7,FALSE)*(VLOOKUP($A14,'electrification forecast'!$A$1:$AX$29,COLUMN(AA$1),FALSE)-VLOOKUP($A14,'electrification forecast'!$A$1:$AX$29,COLUMN(Z$1),FALSE)),0.5*$J14),$J14)</f>
        <v>792.04890541593079</v>
      </c>
      <c r="AB14" s="225">
        <f>MIN(MAX(AA14+$B$34*VLOOKUP('Predicted Intensity'!$A14,'Regression Result'!$B$2:$K$29,8,FALSE)*(VLOOKUP($A14,'Forecasted VA'!$A$2:$AX$29,COLUMN(AB$1),FALSE)-VLOOKUP($A14,'Forecasted VA'!$A$2:$AX$29,COLUMN(AA$1),FALSE))+$B$33*VLOOKUP('Predicted Intensity'!$A14,'Regression Result'!$B$2:$K$29,9,FALSE)+VLOOKUP('Predicted Intensity'!$A14,'Regression Result'!$B$2:$K$29,7,FALSE)*(VLOOKUP($A14,'electrification forecast'!$A$1:$AX$29,COLUMN(AB$1),FALSE)-VLOOKUP($A14,'electrification forecast'!$A$1:$AX$29,COLUMN(AA$1),FALSE)),0.5*$J14),$J14)</f>
        <v>792.04890541593079</v>
      </c>
      <c r="AC14" s="225">
        <f>MIN(MAX(AB14+$B$34*VLOOKUP('Predicted Intensity'!$A14,'Regression Result'!$B$2:$K$29,8,FALSE)*(VLOOKUP($A14,'Forecasted VA'!$A$2:$AX$29,COLUMN(AC$1),FALSE)-VLOOKUP($A14,'Forecasted VA'!$A$2:$AX$29,COLUMN(AB$1),FALSE))+$B$33*VLOOKUP('Predicted Intensity'!$A14,'Regression Result'!$B$2:$K$29,9,FALSE)+VLOOKUP('Predicted Intensity'!$A14,'Regression Result'!$B$2:$K$29,7,FALSE)*(VLOOKUP($A14,'electrification forecast'!$A$1:$AX$29,COLUMN(AC$1),FALSE)-VLOOKUP($A14,'electrification forecast'!$A$1:$AX$29,COLUMN(AB$1),FALSE)),0.5*$J14),$J14)</f>
        <v>792.04890541593079</v>
      </c>
      <c r="AD14" s="225">
        <f>MIN(MAX(AC14+$B$34*VLOOKUP('Predicted Intensity'!$A14,'Regression Result'!$B$2:$K$29,8,FALSE)*(VLOOKUP($A14,'Forecasted VA'!$A$2:$AX$29,COLUMN(AD$1),FALSE)-VLOOKUP($A14,'Forecasted VA'!$A$2:$AX$29,COLUMN(AC$1),FALSE))+$B$33*VLOOKUP('Predicted Intensity'!$A14,'Regression Result'!$B$2:$K$29,9,FALSE)+VLOOKUP('Predicted Intensity'!$A14,'Regression Result'!$B$2:$K$29,7,FALSE)*(VLOOKUP($A14,'electrification forecast'!$A$1:$AX$29,COLUMN(AD$1),FALSE)-VLOOKUP($A14,'electrification forecast'!$A$1:$AX$29,COLUMN(AC$1),FALSE)),0.5*$J14),$J14)</f>
        <v>792.04890541593079</v>
      </c>
      <c r="AE14" s="225">
        <f>MIN(MAX(AD14+$B$34*VLOOKUP('Predicted Intensity'!$A14,'Regression Result'!$B$2:$K$29,8,FALSE)*(VLOOKUP($A14,'Forecasted VA'!$A$2:$AX$29,COLUMN(AE$1),FALSE)-VLOOKUP($A14,'Forecasted VA'!$A$2:$AX$29,COLUMN(AD$1),FALSE))+$B$33*VLOOKUP('Predicted Intensity'!$A14,'Regression Result'!$B$2:$K$29,9,FALSE)+VLOOKUP('Predicted Intensity'!$A14,'Regression Result'!$B$2:$K$29,7,FALSE)*(VLOOKUP($A14,'electrification forecast'!$A$1:$AX$29,COLUMN(AE$1),FALSE)-VLOOKUP($A14,'electrification forecast'!$A$1:$AX$29,COLUMN(AD$1),FALSE)),0.5*$J14),$J14)</f>
        <v>792.04890541593079</v>
      </c>
      <c r="AF14" s="225">
        <f>MIN(MAX(AE14+$B$34*VLOOKUP('Predicted Intensity'!$A14,'Regression Result'!$B$2:$K$29,8,FALSE)*(VLOOKUP($A14,'Forecasted VA'!$A$2:$AX$29,COLUMN(AF$1),FALSE)-VLOOKUP($A14,'Forecasted VA'!$A$2:$AX$29,COLUMN(AE$1),FALSE))+$B$33*VLOOKUP('Predicted Intensity'!$A14,'Regression Result'!$B$2:$K$29,9,FALSE)+VLOOKUP('Predicted Intensity'!$A14,'Regression Result'!$B$2:$K$29,7,FALSE)*(VLOOKUP($A14,'electrification forecast'!$A$1:$AX$29,COLUMN(AF$1),FALSE)-VLOOKUP($A14,'electrification forecast'!$A$1:$AX$29,COLUMN(AE$1),FALSE)),0.5*$J14),$J14)</f>
        <v>792.04890541593079</v>
      </c>
      <c r="AG14" s="225">
        <f>MIN(MAX(AF14+$B$34*VLOOKUP('Predicted Intensity'!$A14,'Regression Result'!$B$2:$K$29,8,FALSE)*(VLOOKUP($A14,'Forecasted VA'!$A$2:$AX$29,COLUMN(AG$1),FALSE)-VLOOKUP($A14,'Forecasted VA'!$A$2:$AX$29,COLUMN(AF$1),FALSE))+$B$33*VLOOKUP('Predicted Intensity'!$A14,'Regression Result'!$B$2:$K$29,9,FALSE)+VLOOKUP('Predicted Intensity'!$A14,'Regression Result'!$B$2:$K$29,7,FALSE)*(VLOOKUP($A14,'electrification forecast'!$A$1:$AX$29,COLUMN(AG$1),FALSE)-VLOOKUP($A14,'electrification forecast'!$A$1:$AX$29,COLUMN(AF$1),FALSE)),0.5*$J14),$J14)</f>
        <v>792.04890541593079</v>
      </c>
      <c r="AH14" s="225">
        <f>MIN(MAX(AG14+$B$34*VLOOKUP('Predicted Intensity'!$A14,'Regression Result'!$B$2:$K$29,8,FALSE)*(VLOOKUP($A14,'Forecasted VA'!$A$2:$AX$29,COLUMN(AH$1),FALSE)-VLOOKUP($A14,'Forecasted VA'!$A$2:$AX$29,COLUMN(AG$1),FALSE))+$B$33*VLOOKUP('Predicted Intensity'!$A14,'Regression Result'!$B$2:$K$29,9,FALSE)+VLOOKUP('Predicted Intensity'!$A14,'Regression Result'!$B$2:$K$29,7,FALSE)*(VLOOKUP($A14,'electrification forecast'!$A$1:$AX$29,COLUMN(AH$1),FALSE)-VLOOKUP($A14,'electrification forecast'!$A$1:$AX$29,COLUMN(AG$1),FALSE)),0.5*$J14),$J14)</f>
        <v>792.04890541593079</v>
      </c>
      <c r="AI14" s="225">
        <f>MIN(MAX(AH14+$B$34*VLOOKUP('Predicted Intensity'!$A14,'Regression Result'!$B$2:$K$29,8,FALSE)*(VLOOKUP($A14,'Forecasted VA'!$A$2:$AX$29,COLUMN(AI$1),FALSE)-VLOOKUP($A14,'Forecasted VA'!$A$2:$AX$29,COLUMN(AH$1),FALSE))+$B$33*VLOOKUP('Predicted Intensity'!$A14,'Regression Result'!$B$2:$K$29,9,FALSE)+VLOOKUP('Predicted Intensity'!$A14,'Regression Result'!$B$2:$K$29,7,FALSE)*(VLOOKUP($A14,'electrification forecast'!$A$1:$AX$29,COLUMN(AI$1),FALSE)-VLOOKUP($A14,'electrification forecast'!$A$1:$AX$29,COLUMN(AH$1),FALSE)),0.5*$J14),$J14)</f>
        <v>792.04890541593079</v>
      </c>
      <c r="AJ14" s="225">
        <f>MIN(MAX(AI14+$B$34*VLOOKUP('Predicted Intensity'!$A14,'Regression Result'!$B$2:$K$29,8,FALSE)*(VLOOKUP($A14,'Forecasted VA'!$A$2:$AX$29,COLUMN(AJ$1),FALSE)-VLOOKUP($A14,'Forecasted VA'!$A$2:$AX$29,COLUMN(AI$1),FALSE))+$B$33*VLOOKUP('Predicted Intensity'!$A14,'Regression Result'!$B$2:$K$29,9,FALSE)+VLOOKUP('Predicted Intensity'!$A14,'Regression Result'!$B$2:$K$29,7,FALSE)*(VLOOKUP($A14,'electrification forecast'!$A$1:$AX$29,COLUMN(AJ$1),FALSE)-VLOOKUP($A14,'electrification forecast'!$A$1:$AX$29,COLUMN(AI$1),FALSE)),0.5*$J14),$J14)</f>
        <v>792.04890541593079</v>
      </c>
      <c r="AK14" s="225">
        <f>MIN(MAX(AJ14+$B$34*VLOOKUP('Predicted Intensity'!$A14,'Regression Result'!$B$2:$K$29,8,FALSE)*(VLOOKUP($A14,'Forecasted VA'!$A$2:$AX$29,COLUMN(AK$1),FALSE)-VLOOKUP($A14,'Forecasted VA'!$A$2:$AX$29,COLUMN(AJ$1),FALSE))+$B$33*VLOOKUP('Predicted Intensity'!$A14,'Regression Result'!$B$2:$K$29,9,FALSE)+VLOOKUP('Predicted Intensity'!$A14,'Regression Result'!$B$2:$K$29,7,FALSE)*(VLOOKUP($A14,'electrification forecast'!$A$1:$AX$29,COLUMN(AK$1),FALSE)-VLOOKUP($A14,'electrification forecast'!$A$1:$AX$29,COLUMN(AJ$1),FALSE)),0.5*$J14),$J14)</f>
        <v>792.04890541593079</v>
      </c>
      <c r="AL14" s="225">
        <f>MIN(MAX(AK14+$B$34*VLOOKUP('Predicted Intensity'!$A14,'Regression Result'!$B$2:$K$29,8,FALSE)*(VLOOKUP($A14,'Forecasted VA'!$A$2:$AX$29,COLUMN(AL$1),FALSE)-VLOOKUP($A14,'Forecasted VA'!$A$2:$AX$29,COLUMN(AK$1),FALSE))+$B$33*VLOOKUP('Predicted Intensity'!$A14,'Regression Result'!$B$2:$K$29,9,FALSE)+VLOOKUP('Predicted Intensity'!$A14,'Regression Result'!$B$2:$K$29,7,FALSE)*(VLOOKUP($A14,'electrification forecast'!$A$1:$AX$29,COLUMN(AL$1),FALSE)-VLOOKUP($A14,'electrification forecast'!$A$1:$AX$29,COLUMN(AK$1),FALSE)),0.5*$J14),$J14)</f>
        <v>792.04890541593079</v>
      </c>
      <c r="AM14" s="225">
        <f>MIN(MAX(AL14+$B$34*VLOOKUP('Predicted Intensity'!$A14,'Regression Result'!$B$2:$K$29,8,FALSE)*(VLOOKUP($A14,'Forecasted VA'!$A$2:$AX$29,COLUMN(AM$1),FALSE)-VLOOKUP($A14,'Forecasted VA'!$A$2:$AX$29,COLUMN(AL$1),FALSE))+$B$33*VLOOKUP('Predicted Intensity'!$A14,'Regression Result'!$B$2:$K$29,9,FALSE)+VLOOKUP('Predicted Intensity'!$A14,'Regression Result'!$B$2:$K$29,7,FALSE)*(VLOOKUP($A14,'electrification forecast'!$A$1:$AX$29,COLUMN(AM$1),FALSE)-VLOOKUP($A14,'electrification forecast'!$A$1:$AX$29,COLUMN(AL$1),FALSE)),0.5*$J14),$J14)</f>
        <v>792.04890541593079</v>
      </c>
      <c r="AN14" s="225">
        <f>MIN(MAX(AM14+$B$34*VLOOKUP('Predicted Intensity'!$A14,'Regression Result'!$B$2:$K$29,8,FALSE)*(VLOOKUP($A14,'Forecasted VA'!$A$2:$AX$29,COLUMN(AN$1),FALSE)-VLOOKUP($A14,'Forecasted VA'!$A$2:$AX$29,COLUMN(AM$1),FALSE))+$B$33*VLOOKUP('Predicted Intensity'!$A14,'Regression Result'!$B$2:$K$29,9,FALSE)+VLOOKUP('Predicted Intensity'!$A14,'Regression Result'!$B$2:$K$29,7,FALSE)*(VLOOKUP($A14,'electrification forecast'!$A$1:$AX$29,COLUMN(AN$1),FALSE)-VLOOKUP($A14,'electrification forecast'!$A$1:$AX$29,COLUMN(AM$1),FALSE)),0.5*$J14),$J14)</f>
        <v>792.04890541593079</v>
      </c>
      <c r="AO14" s="225">
        <f>MIN(MAX(AN14+$B$34*VLOOKUP('Predicted Intensity'!$A14,'Regression Result'!$B$2:$K$29,8,FALSE)*(VLOOKUP($A14,'Forecasted VA'!$A$2:$AX$29,COLUMN(AO$1),FALSE)-VLOOKUP($A14,'Forecasted VA'!$A$2:$AX$29,COLUMN(AN$1),FALSE))+$B$33*VLOOKUP('Predicted Intensity'!$A14,'Regression Result'!$B$2:$K$29,9,FALSE)+VLOOKUP('Predicted Intensity'!$A14,'Regression Result'!$B$2:$K$29,7,FALSE)*(VLOOKUP($A14,'electrification forecast'!$A$1:$AX$29,COLUMN(AO$1),FALSE)-VLOOKUP($A14,'electrification forecast'!$A$1:$AX$29,COLUMN(AN$1),FALSE)),0.5*$J14),$J14)</f>
        <v>792.04890541593079</v>
      </c>
      <c r="AP14" s="225">
        <f>MIN(MAX(AO14+$B$34*VLOOKUP('Predicted Intensity'!$A14,'Regression Result'!$B$2:$K$29,8,FALSE)*(VLOOKUP($A14,'Forecasted VA'!$A$2:$AX$29,COLUMN(AP$1),FALSE)-VLOOKUP($A14,'Forecasted VA'!$A$2:$AX$29,COLUMN(AO$1),FALSE))+$B$33*VLOOKUP('Predicted Intensity'!$A14,'Regression Result'!$B$2:$K$29,9,FALSE)+VLOOKUP('Predicted Intensity'!$A14,'Regression Result'!$B$2:$K$29,7,FALSE)*(VLOOKUP($A14,'electrification forecast'!$A$1:$AX$29,COLUMN(AP$1),FALSE)-VLOOKUP($A14,'electrification forecast'!$A$1:$AX$29,COLUMN(AO$1),FALSE)),0.5*$J14),$J14)</f>
        <v>792.04890541593079</v>
      </c>
      <c r="AQ14" s="225">
        <f>MIN(MAX(AP14+$B$34*VLOOKUP('Predicted Intensity'!$A14,'Regression Result'!$B$2:$K$29,8,FALSE)*(VLOOKUP($A14,'Forecasted VA'!$A$2:$AX$29,COLUMN(AQ$1),FALSE)-VLOOKUP($A14,'Forecasted VA'!$A$2:$AX$29,COLUMN(AP$1),FALSE))+$B$33*VLOOKUP('Predicted Intensity'!$A14,'Regression Result'!$B$2:$K$29,9,FALSE)+VLOOKUP('Predicted Intensity'!$A14,'Regression Result'!$B$2:$K$29,7,FALSE)*(VLOOKUP($A14,'electrification forecast'!$A$1:$AX$29,COLUMN(AQ$1),FALSE)-VLOOKUP($A14,'electrification forecast'!$A$1:$AX$29,COLUMN(AP$1),FALSE)),0.5*$J14),$J14)</f>
        <v>792.04890541593079</v>
      </c>
      <c r="AR14" s="225">
        <f>MIN(MAX(AQ14+$B$34*VLOOKUP('Predicted Intensity'!$A14,'Regression Result'!$B$2:$K$29,8,FALSE)*(VLOOKUP($A14,'Forecasted VA'!$A$2:$AX$29,COLUMN(AR$1),FALSE)-VLOOKUP($A14,'Forecasted VA'!$A$2:$AX$29,COLUMN(AQ$1),FALSE))+$B$33*VLOOKUP('Predicted Intensity'!$A14,'Regression Result'!$B$2:$K$29,9,FALSE)+VLOOKUP('Predicted Intensity'!$A14,'Regression Result'!$B$2:$K$29,7,FALSE)*(VLOOKUP($A14,'electrification forecast'!$A$1:$AX$29,COLUMN(AR$1),FALSE)-VLOOKUP($A14,'electrification forecast'!$A$1:$AX$29,COLUMN(AQ$1),FALSE)),0.5*$J14),$J14)</f>
        <v>792.04890541593079</v>
      </c>
      <c r="AS14" s="225">
        <f>MIN(MAX(AR14+$B$34*VLOOKUP('Predicted Intensity'!$A14,'Regression Result'!$B$2:$K$29,8,FALSE)*(VLOOKUP($A14,'Forecasted VA'!$A$2:$AX$29,COLUMN(AS$1),FALSE)-VLOOKUP($A14,'Forecasted VA'!$A$2:$AX$29,COLUMN(AR$1),FALSE))+$B$33*VLOOKUP('Predicted Intensity'!$A14,'Regression Result'!$B$2:$K$29,9,FALSE)+VLOOKUP('Predicted Intensity'!$A14,'Regression Result'!$B$2:$K$29,7,FALSE)*(VLOOKUP($A14,'electrification forecast'!$A$1:$AX$29,COLUMN(AS$1),FALSE)-VLOOKUP($A14,'electrification forecast'!$A$1:$AX$29,COLUMN(AR$1),FALSE)),0.5*$J14),$J14)</f>
        <v>792.04890541593079</v>
      </c>
      <c r="AT14" s="225">
        <f>MIN(MAX(AS14+$B$34*VLOOKUP('Predicted Intensity'!$A14,'Regression Result'!$B$2:$K$29,8,FALSE)*(VLOOKUP($A14,'Forecasted VA'!$A$2:$AX$29,COLUMN(AT$1),FALSE)-VLOOKUP($A14,'Forecasted VA'!$A$2:$AX$29,COLUMN(AS$1),FALSE))+$B$33*VLOOKUP('Predicted Intensity'!$A14,'Regression Result'!$B$2:$K$29,9,FALSE)+VLOOKUP('Predicted Intensity'!$A14,'Regression Result'!$B$2:$K$29,7,FALSE)*(VLOOKUP($A14,'electrification forecast'!$A$1:$AX$29,COLUMN(AT$1),FALSE)-VLOOKUP($A14,'electrification forecast'!$A$1:$AX$29,COLUMN(AS$1),FALSE)),0.5*$J14),$J14)</f>
        <v>792.04890541593079</v>
      </c>
      <c r="AU14" s="225">
        <f>MIN(MAX(AT14+$B$34*VLOOKUP('Predicted Intensity'!$A14,'Regression Result'!$B$2:$K$29,8,FALSE)*(VLOOKUP($A14,'Forecasted VA'!$A$2:$AX$29,COLUMN(AU$1),FALSE)-VLOOKUP($A14,'Forecasted VA'!$A$2:$AX$29,COLUMN(AT$1),FALSE))+$B$33*VLOOKUP('Predicted Intensity'!$A14,'Regression Result'!$B$2:$K$29,9,FALSE)+VLOOKUP('Predicted Intensity'!$A14,'Regression Result'!$B$2:$K$29,7,FALSE)*(VLOOKUP($A14,'electrification forecast'!$A$1:$AX$29,COLUMN(AU$1),FALSE)-VLOOKUP($A14,'electrification forecast'!$A$1:$AX$29,COLUMN(AT$1),FALSE)),0.5*$J14),$J14)</f>
        <v>792.04890541593079</v>
      </c>
      <c r="AV14" s="225">
        <f>MIN(MAX(AU14+$B$34*VLOOKUP('Predicted Intensity'!$A14,'Regression Result'!$B$2:$K$29,8,FALSE)*(VLOOKUP($A14,'Forecasted VA'!$A$2:$AX$29,COLUMN(AV$1),FALSE)-VLOOKUP($A14,'Forecasted VA'!$A$2:$AX$29,COLUMN(AU$1),FALSE))+$B$33*VLOOKUP('Predicted Intensity'!$A14,'Regression Result'!$B$2:$K$29,9,FALSE)+VLOOKUP('Predicted Intensity'!$A14,'Regression Result'!$B$2:$K$29,7,FALSE)*(VLOOKUP($A14,'electrification forecast'!$A$1:$AX$29,COLUMN(AV$1),FALSE)-VLOOKUP($A14,'electrification forecast'!$A$1:$AX$29,COLUMN(AU$1),FALSE)),0.5*$J14),$J14)</f>
        <v>792.04890541593079</v>
      </c>
      <c r="AW14" s="225">
        <f>MIN(MAX(AV14+$B$34*VLOOKUP('Predicted Intensity'!$A14,'Regression Result'!$B$2:$K$29,8,FALSE)*(VLOOKUP($A14,'Forecasted VA'!$A$2:$AX$29,COLUMN(AW$1),FALSE)-VLOOKUP($A14,'Forecasted VA'!$A$2:$AX$29,COLUMN(AV$1),FALSE))+$B$33*VLOOKUP('Predicted Intensity'!$A14,'Regression Result'!$B$2:$K$29,9,FALSE)+VLOOKUP('Predicted Intensity'!$A14,'Regression Result'!$B$2:$K$29,7,FALSE)*(VLOOKUP($A14,'electrification forecast'!$A$1:$AX$29,COLUMN(AW$1),FALSE)-VLOOKUP($A14,'electrification forecast'!$A$1:$AX$29,COLUMN(AV$1),FALSE)),0.5*$J14),$J14)</f>
        <v>792.04890541593079</v>
      </c>
      <c r="AX14" s="225">
        <f>MIN(MAX(AW14+$B$34*VLOOKUP('Predicted Intensity'!$A14,'Regression Result'!$B$2:$K$29,8,FALSE)*(VLOOKUP($A14,'Forecasted VA'!$A$2:$AX$29,COLUMN(AX$1),FALSE)-VLOOKUP($A14,'Forecasted VA'!$A$2:$AX$29,COLUMN(AW$1),FALSE))+$B$33*VLOOKUP('Predicted Intensity'!$A14,'Regression Result'!$B$2:$K$29,9,FALSE)+VLOOKUP('Predicted Intensity'!$A14,'Regression Result'!$B$2:$K$29,7,FALSE)*(VLOOKUP($A14,'electrification forecast'!$A$1:$AX$29,COLUMN(AX$1),FALSE)-VLOOKUP($A14,'electrification forecast'!$A$1:$AX$29,COLUMN(AW$1),FALSE)),0.5*$J14),$J14)</f>
        <v>792.04890541593079</v>
      </c>
      <c r="AY14" s="225"/>
    </row>
    <row r="15" spans="1:51" x14ac:dyDescent="0.2">
      <c r="A15" s="216" t="s">
        <v>386</v>
      </c>
      <c r="B15" s="225">
        <f>SUMIFS('Historic Energy Consumption'!$O:$O,'Historic Energy Consumption'!$B:$B,$A15,'Historic Energy Consumption'!$A:$A,'Predicted Intensity'!B$1)/VLOOKUP($A15,'Forecasted VA'!$A$1:$J$29,COLUMN(B$1),FALSE)</f>
        <v>114527.41509236113</v>
      </c>
      <c r="C15" s="225">
        <f>SUMIFS('Historic Energy Consumption'!$O:$O,'Historic Energy Consumption'!$B:$B,$A15,'Historic Energy Consumption'!$A:$A,'Predicted Intensity'!C$1)/VLOOKUP($A15,'Forecasted VA'!$A$1:$J$29,COLUMN(C$1),FALSE)</f>
        <v>110133.27979328932</v>
      </c>
      <c r="D15" s="225">
        <f>SUMIFS('Historic Energy Consumption'!$O:$O,'Historic Energy Consumption'!$B:$B,$A15,'Historic Energy Consumption'!$A:$A,'Predicted Intensity'!D$1)/VLOOKUP($A15,'Forecasted VA'!$A$1:$J$29,COLUMN(D$1),FALSE)</f>
        <v>113152.44319005888</v>
      </c>
      <c r="E15" s="225">
        <f>SUMIFS('Historic Energy Consumption'!$O:$O,'Historic Energy Consumption'!$B:$B,$A15,'Historic Energy Consumption'!$A:$A,'Predicted Intensity'!E$1)/VLOOKUP($A15,'Forecasted VA'!$A$1:$J$29,COLUMN(E$1),FALSE)</f>
        <v>111535.84287247113</v>
      </c>
      <c r="F15" s="225">
        <f>SUMIFS('Historic Energy Consumption'!$O:$O,'Historic Energy Consumption'!$B:$B,$A15,'Historic Energy Consumption'!$A:$A,'Predicted Intensity'!F$1)/VLOOKUP($A15,'Forecasted VA'!$A$1:$J$29,COLUMN(F$1),FALSE)</f>
        <v>138042.4212625119</v>
      </c>
      <c r="G15" s="225">
        <f>SUMIFS('Historic Energy Consumption'!$O:$O,'Historic Energy Consumption'!$B:$B,$A15,'Historic Energy Consumption'!$A:$A,'Predicted Intensity'!G$1)/VLOOKUP($A15,'Forecasted VA'!$A$1:$J$29,COLUMN(G$1),FALSE)</f>
        <v>99548.687958689596</v>
      </c>
      <c r="H15" s="225">
        <f>SUMIFS('Historic Energy Consumption'!$O:$O,'Historic Energy Consumption'!$B:$B,$A15,'Historic Energy Consumption'!$A:$A,'Predicted Intensity'!H$1)/VLOOKUP($A15,'Forecasted VA'!$A$1:$J$29,COLUMN(H$1),FALSE)</f>
        <v>87398.274085689118</v>
      </c>
      <c r="I15" s="225">
        <f>SUMIFS('Historic Energy Consumption'!$O:$O,'Historic Energy Consumption'!$B:$B,$A15,'Historic Energy Consumption'!$A:$A,'Predicted Intensity'!I$1)/VLOOKUP($A15,'Forecasted VA'!$A$1:$J$29,COLUMN(I$1),FALSE)</f>
        <v>92426.289238004028</v>
      </c>
      <c r="J15" s="225">
        <f>SUMIFS('Historic Energy Consumption'!$O:$O,'Historic Energy Consumption'!$B:$B,$A15,'Historic Energy Consumption'!$A:$A,'Predicted Intensity'!J$1)/VLOOKUP($A15,'Forecasted VA'!$A$1:$J$29,COLUMN(J$1),FALSE)</f>
        <v>96497.512556682748</v>
      </c>
      <c r="K15" s="225">
        <f>MIN(MAX(J15+$B$34*VLOOKUP('Predicted Intensity'!$A15,'Regression Result'!$B$2:$K$29,8,FALSE)*(VLOOKUP($A15,'Forecasted VA'!$A$2:$AX$29,COLUMN(K$1),FALSE)-VLOOKUP($A15,'Forecasted VA'!$A$2:$AX$29,COLUMN(J$1),FALSE))+$B$33*VLOOKUP('Predicted Intensity'!$A15,'Regression Result'!$B$2:$K$29,9,FALSE)+VLOOKUP('Predicted Intensity'!$A15,'Regression Result'!$B$2:$K$29,7,FALSE)*(VLOOKUP($A15,'electrification forecast'!$A$1:$AX$29,COLUMN(K$1),FALSE)-VLOOKUP($A15,'electrification forecast'!$A$1:$AX$29,COLUMN(J$1),FALSE)),0.5*$J15),$J15)</f>
        <v>93705.485244754032</v>
      </c>
      <c r="L15" s="225">
        <f>MIN(MAX(K15+$B$34*VLOOKUP('Predicted Intensity'!$A15,'Regression Result'!$B$2:$K$29,8,FALSE)*(VLOOKUP($A15,'Forecasted VA'!$A$2:$AX$29,COLUMN(L$1),FALSE)-VLOOKUP($A15,'Forecasted VA'!$A$2:$AX$29,COLUMN(K$1),FALSE))+$B$33*VLOOKUP('Predicted Intensity'!$A15,'Regression Result'!$B$2:$K$29,9,FALSE)+VLOOKUP('Predicted Intensity'!$A15,'Regression Result'!$B$2:$K$29,7,FALSE)*(VLOOKUP($A15,'electrification forecast'!$A$1:$AX$29,COLUMN(L$1),FALSE)-VLOOKUP($A15,'electrification forecast'!$A$1:$AX$29,COLUMN(K$1),FALSE)),0.5*$J15),$J15)</f>
        <v>96458.558642168369</v>
      </c>
      <c r="M15" s="225">
        <f>MIN(MAX(L15+$B$34*VLOOKUP('Predicted Intensity'!$A15,'Regression Result'!$B$2:$K$29,8,FALSE)*(VLOOKUP($A15,'Forecasted VA'!$A$2:$AX$29,COLUMN(M$1),FALSE)-VLOOKUP($A15,'Forecasted VA'!$A$2:$AX$29,COLUMN(L$1),FALSE))+$B$33*VLOOKUP('Predicted Intensity'!$A15,'Regression Result'!$B$2:$K$29,9,FALSE)+VLOOKUP('Predicted Intensity'!$A15,'Regression Result'!$B$2:$K$29,7,FALSE)*(VLOOKUP($A15,'electrification forecast'!$A$1:$AX$29,COLUMN(M$1),FALSE)-VLOOKUP($A15,'electrification forecast'!$A$1:$AX$29,COLUMN(L$1),FALSE)),0.5*$J15),$J15)</f>
        <v>96497.512556682748</v>
      </c>
      <c r="N15" s="225">
        <f>MIN(MAX(M15+$B$34*VLOOKUP('Predicted Intensity'!$A15,'Regression Result'!$B$2:$K$29,8,FALSE)*(VLOOKUP($A15,'Forecasted VA'!$A$2:$AX$29,COLUMN(N$1),FALSE)-VLOOKUP($A15,'Forecasted VA'!$A$2:$AX$29,COLUMN(M$1),FALSE))+$B$33*VLOOKUP('Predicted Intensity'!$A15,'Regression Result'!$B$2:$K$29,9,FALSE)+VLOOKUP('Predicted Intensity'!$A15,'Regression Result'!$B$2:$K$29,7,FALSE)*(VLOOKUP($A15,'electrification forecast'!$A$1:$AX$29,COLUMN(N$1),FALSE)-VLOOKUP($A15,'electrification forecast'!$A$1:$AX$29,COLUMN(M$1),FALSE)),0.5*$J15),$J15)</f>
        <v>96497.512556682748</v>
      </c>
      <c r="O15" s="225">
        <f>MIN(MAX(N15+$B$34*VLOOKUP('Predicted Intensity'!$A15,'Regression Result'!$B$2:$K$29,8,FALSE)*(VLOOKUP($A15,'Forecasted VA'!$A$2:$AX$29,COLUMN(O$1),FALSE)-VLOOKUP($A15,'Forecasted VA'!$A$2:$AX$29,COLUMN(N$1),FALSE))+$B$33*VLOOKUP('Predicted Intensity'!$A15,'Regression Result'!$B$2:$K$29,9,FALSE)+VLOOKUP('Predicted Intensity'!$A15,'Regression Result'!$B$2:$K$29,7,FALSE)*(VLOOKUP($A15,'electrification forecast'!$A$1:$AX$29,COLUMN(O$1),FALSE)-VLOOKUP($A15,'electrification forecast'!$A$1:$AX$29,COLUMN(N$1),FALSE)),0.5*$J15),$J15)</f>
        <v>96497.512556682748</v>
      </c>
      <c r="P15" s="225">
        <f>MIN(MAX(O15+$B$34*VLOOKUP('Predicted Intensity'!$A15,'Regression Result'!$B$2:$K$29,8,FALSE)*(VLOOKUP($A15,'Forecasted VA'!$A$2:$AX$29,COLUMN(P$1),FALSE)-VLOOKUP($A15,'Forecasted VA'!$A$2:$AX$29,COLUMN(O$1),FALSE))+$B$33*VLOOKUP('Predicted Intensity'!$A15,'Regression Result'!$B$2:$K$29,9,FALSE)+VLOOKUP('Predicted Intensity'!$A15,'Regression Result'!$B$2:$K$29,7,FALSE)*(VLOOKUP($A15,'electrification forecast'!$A$1:$AX$29,COLUMN(P$1),FALSE)-VLOOKUP($A15,'electrification forecast'!$A$1:$AX$29,COLUMN(O$1),FALSE)),0.5*$J15),$J15)</f>
        <v>96497.512556682748</v>
      </c>
      <c r="Q15" s="225">
        <f>MIN(MAX(P15+$B$34*VLOOKUP('Predicted Intensity'!$A15,'Regression Result'!$B$2:$K$29,8,FALSE)*(VLOOKUP($A15,'Forecasted VA'!$A$2:$AX$29,COLUMN(Q$1),FALSE)-VLOOKUP($A15,'Forecasted VA'!$A$2:$AX$29,COLUMN(P$1),FALSE))+$B$33*VLOOKUP('Predicted Intensity'!$A15,'Regression Result'!$B$2:$K$29,9,FALSE)+VLOOKUP('Predicted Intensity'!$A15,'Regression Result'!$B$2:$K$29,7,FALSE)*(VLOOKUP($A15,'electrification forecast'!$A$1:$AX$29,COLUMN(Q$1),FALSE)-VLOOKUP($A15,'electrification forecast'!$A$1:$AX$29,COLUMN(P$1),FALSE)),0.5*$J15),$J15)</f>
        <v>96497.512556682748</v>
      </c>
      <c r="R15" s="225">
        <f>MIN(MAX(Q15+$B$34*VLOOKUP('Predicted Intensity'!$A15,'Regression Result'!$B$2:$K$29,8,FALSE)*(VLOOKUP($A15,'Forecasted VA'!$A$2:$AX$29,COLUMN(R$1),FALSE)-VLOOKUP($A15,'Forecasted VA'!$A$2:$AX$29,COLUMN(Q$1),FALSE))+$B$33*VLOOKUP('Predicted Intensity'!$A15,'Regression Result'!$B$2:$K$29,9,FALSE)+VLOOKUP('Predicted Intensity'!$A15,'Regression Result'!$B$2:$K$29,7,FALSE)*(VLOOKUP($A15,'electrification forecast'!$A$1:$AX$29,COLUMN(R$1),FALSE)-VLOOKUP($A15,'electrification forecast'!$A$1:$AX$29,COLUMN(Q$1),FALSE)),0.5*$J15),$J15)</f>
        <v>96497.512556682748</v>
      </c>
      <c r="S15" s="225">
        <f>MIN(MAX(R15+$B$34*VLOOKUP('Predicted Intensity'!$A15,'Regression Result'!$B$2:$K$29,8,FALSE)*(VLOOKUP($A15,'Forecasted VA'!$A$2:$AX$29,COLUMN(S$1),FALSE)-VLOOKUP($A15,'Forecasted VA'!$A$2:$AX$29,COLUMN(R$1),FALSE))+$B$33*VLOOKUP('Predicted Intensity'!$A15,'Regression Result'!$B$2:$K$29,9,FALSE)+VLOOKUP('Predicted Intensity'!$A15,'Regression Result'!$B$2:$K$29,7,FALSE)*(VLOOKUP($A15,'electrification forecast'!$A$1:$AX$29,COLUMN(S$1),FALSE)-VLOOKUP($A15,'electrification forecast'!$A$1:$AX$29,COLUMN(R$1),FALSE)),0.5*$J15),$J15)</f>
        <v>96497.512556682748</v>
      </c>
      <c r="T15" s="225">
        <f>MIN(MAX(S15+$B$34*VLOOKUP('Predicted Intensity'!$A15,'Regression Result'!$B$2:$K$29,8,FALSE)*(VLOOKUP($A15,'Forecasted VA'!$A$2:$AX$29,COLUMN(T$1),FALSE)-VLOOKUP($A15,'Forecasted VA'!$A$2:$AX$29,COLUMN(S$1),FALSE))+$B$33*VLOOKUP('Predicted Intensity'!$A15,'Regression Result'!$B$2:$K$29,9,FALSE)+VLOOKUP('Predicted Intensity'!$A15,'Regression Result'!$B$2:$K$29,7,FALSE)*(VLOOKUP($A15,'electrification forecast'!$A$1:$AX$29,COLUMN(T$1),FALSE)-VLOOKUP($A15,'electrification forecast'!$A$1:$AX$29,COLUMN(S$1),FALSE)),0.5*$J15),$J15)</f>
        <v>96497.512556682748</v>
      </c>
      <c r="U15" s="225">
        <f>MIN(MAX(T15+$B$34*VLOOKUP('Predicted Intensity'!$A15,'Regression Result'!$B$2:$K$29,8,FALSE)*(VLOOKUP($A15,'Forecasted VA'!$A$2:$AX$29,COLUMN(U$1),FALSE)-VLOOKUP($A15,'Forecasted VA'!$A$2:$AX$29,COLUMN(T$1),FALSE))+$B$33*VLOOKUP('Predicted Intensity'!$A15,'Regression Result'!$B$2:$K$29,9,FALSE)+VLOOKUP('Predicted Intensity'!$A15,'Regression Result'!$B$2:$K$29,7,FALSE)*(VLOOKUP($A15,'electrification forecast'!$A$1:$AX$29,COLUMN(U$1),FALSE)-VLOOKUP($A15,'electrification forecast'!$A$1:$AX$29,COLUMN(T$1),FALSE)),0.5*$J15),$J15)</f>
        <v>96497.512556682748</v>
      </c>
      <c r="V15" s="225">
        <f>MIN(MAX(U15+$B$34*VLOOKUP('Predicted Intensity'!$A15,'Regression Result'!$B$2:$K$29,8,FALSE)*(VLOOKUP($A15,'Forecasted VA'!$A$2:$AX$29,COLUMN(V$1),FALSE)-VLOOKUP($A15,'Forecasted VA'!$A$2:$AX$29,COLUMN(U$1),FALSE))+$B$33*VLOOKUP('Predicted Intensity'!$A15,'Regression Result'!$B$2:$K$29,9,FALSE)+VLOOKUP('Predicted Intensity'!$A15,'Regression Result'!$B$2:$K$29,7,FALSE)*(VLOOKUP($A15,'electrification forecast'!$A$1:$AX$29,COLUMN(V$1),FALSE)-VLOOKUP($A15,'electrification forecast'!$A$1:$AX$29,COLUMN(U$1),FALSE)),0.5*$J15),$J15)</f>
        <v>96497.512556682748</v>
      </c>
      <c r="W15" s="225">
        <f>MIN(MAX(V15+$B$34*VLOOKUP('Predicted Intensity'!$A15,'Regression Result'!$B$2:$K$29,8,FALSE)*(VLOOKUP($A15,'Forecasted VA'!$A$2:$AX$29,COLUMN(W$1),FALSE)-VLOOKUP($A15,'Forecasted VA'!$A$2:$AX$29,COLUMN(V$1),FALSE))+$B$33*VLOOKUP('Predicted Intensity'!$A15,'Regression Result'!$B$2:$K$29,9,FALSE)+VLOOKUP('Predicted Intensity'!$A15,'Regression Result'!$B$2:$K$29,7,FALSE)*(VLOOKUP($A15,'electrification forecast'!$A$1:$AX$29,COLUMN(W$1),FALSE)-VLOOKUP($A15,'electrification forecast'!$A$1:$AX$29,COLUMN(V$1),FALSE)),0.5*$J15),$J15)</f>
        <v>96497.512556682748</v>
      </c>
      <c r="X15" s="225">
        <f>MIN(MAX(W15+$B$34*VLOOKUP('Predicted Intensity'!$A15,'Regression Result'!$B$2:$K$29,8,FALSE)*(VLOOKUP($A15,'Forecasted VA'!$A$2:$AX$29,COLUMN(X$1),FALSE)-VLOOKUP($A15,'Forecasted VA'!$A$2:$AX$29,COLUMN(W$1),FALSE))+$B$33*VLOOKUP('Predicted Intensity'!$A15,'Regression Result'!$B$2:$K$29,9,FALSE)+VLOOKUP('Predicted Intensity'!$A15,'Regression Result'!$B$2:$K$29,7,FALSE)*(VLOOKUP($A15,'electrification forecast'!$A$1:$AX$29,COLUMN(X$1),FALSE)-VLOOKUP($A15,'electrification forecast'!$A$1:$AX$29,COLUMN(W$1),FALSE)),0.5*$J15),$J15)</f>
        <v>96497.512556682748</v>
      </c>
      <c r="Y15" s="225">
        <f>MIN(MAX(X15+$B$34*VLOOKUP('Predicted Intensity'!$A15,'Regression Result'!$B$2:$K$29,8,FALSE)*(VLOOKUP($A15,'Forecasted VA'!$A$2:$AX$29,COLUMN(Y$1),FALSE)-VLOOKUP($A15,'Forecasted VA'!$A$2:$AX$29,COLUMN(X$1),FALSE))+$B$33*VLOOKUP('Predicted Intensity'!$A15,'Regression Result'!$B$2:$K$29,9,FALSE)+VLOOKUP('Predicted Intensity'!$A15,'Regression Result'!$B$2:$K$29,7,FALSE)*(VLOOKUP($A15,'electrification forecast'!$A$1:$AX$29,COLUMN(Y$1),FALSE)-VLOOKUP($A15,'electrification forecast'!$A$1:$AX$29,COLUMN(X$1),FALSE)),0.5*$J15),$J15)</f>
        <v>96497.512556682748</v>
      </c>
      <c r="Z15" s="225">
        <f>MIN(MAX(Y15+$B$34*VLOOKUP('Predicted Intensity'!$A15,'Regression Result'!$B$2:$K$29,8,FALSE)*(VLOOKUP($A15,'Forecasted VA'!$A$2:$AX$29,COLUMN(Z$1),FALSE)-VLOOKUP($A15,'Forecasted VA'!$A$2:$AX$29,COLUMN(Y$1),FALSE))+$B$33*VLOOKUP('Predicted Intensity'!$A15,'Regression Result'!$B$2:$K$29,9,FALSE)+VLOOKUP('Predicted Intensity'!$A15,'Regression Result'!$B$2:$K$29,7,FALSE)*(VLOOKUP($A15,'electrification forecast'!$A$1:$AX$29,COLUMN(Z$1),FALSE)-VLOOKUP($A15,'electrification forecast'!$A$1:$AX$29,COLUMN(Y$1),FALSE)),0.5*$J15),$J15)</f>
        <v>96497.512556682748</v>
      </c>
      <c r="AA15" s="225">
        <f>MIN(MAX(Z15+$B$34*VLOOKUP('Predicted Intensity'!$A15,'Regression Result'!$B$2:$K$29,8,FALSE)*(VLOOKUP($A15,'Forecasted VA'!$A$2:$AX$29,COLUMN(AA$1),FALSE)-VLOOKUP($A15,'Forecasted VA'!$A$2:$AX$29,COLUMN(Z$1),FALSE))+$B$33*VLOOKUP('Predicted Intensity'!$A15,'Regression Result'!$B$2:$K$29,9,FALSE)+VLOOKUP('Predicted Intensity'!$A15,'Regression Result'!$B$2:$K$29,7,FALSE)*(VLOOKUP($A15,'electrification forecast'!$A$1:$AX$29,COLUMN(AA$1),FALSE)-VLOOKUP($A15,'electrification forecast'!$A$1:$AX$29,COLUMN(Z$1),FALSE)),0.5*$J15),$J15)</f>
        <v>96497.512556682748</v>
      </c>
      <c r="AB15" s="225">
        <f>MIN(MAX(AA15+$B$34*VLOOKUP('Predicted Intensity'!$A15,'Regression Result'!$B$2:$K$29,8,FALSE)*(VLOOKUP($A15,'Forecasted VA'!$A$2:$AX$29,COLUMN(AB$1),FALSE)-VLOOKUP($A15,'Forecasted VA'!$A$2:$AX$29,COLUMN(AA$1),FALSE))+$B$33*VLOOKUP('Predicted Intensity'!$A15,'Regression Result'!$B$2:$K$29,9,FALSE)+VLOOKUP('Predicted Intensity'!$A15,'Regression Result'!$B$2:$K$29,7,FALSE)*(VLOOKUP($A15,'electrification forecast'!$A$1:$AX$29,COLUMN(AB$1),FALSE)-VLOOKUP($A15,'electrification forecast'!$A$1:$AX$29,COLUMN(AA$1),FALSE)),0.5*$J15),$J15)</f>
        <v>96497.512556682748</v>
      </c>
      <c r="AC15" s="225">
        <f>MIN(MAX(AB15+$B$34*VLOOKUP('Predicted Intensity'!$A15,'Regression Result'!$B$2:$K$29,8,FALSE)*(VLOOKUP($A15,'Forecasted VA'!$A$2:$AX$29,COLUMN(AC$1),FALSE)-VLOOKUP($A15,'Forecasted VA'!$A$2:$AX$29,COLUMN(AB$1),FALSE))+$B$33*VLOOKUP('Predicted Intensity'!$A15,'Regression Result'!$B$2:$K$29,9,FALSE)+VLOOKUP('Predicted Intensity'!$A15,'Regression Result'!$B$2:$K$29,7,FALSE)*(VLOOKUP($A15,'electrification forecast'!$A$1:$AX$29,COLUMN(AC$1),FALSE)-VLOOKUP($A15,'electrification forecast'!$A$1:$AX$29,COLUMN(AB$1),FALSE)),0.5*$J15),$J15)</f>
        <v>96497.512556682748</v>
      </c>
      <c r="AD15" s="225">
        <f>MIN(MAX(AC15+$B$34*VLOOKUP('Predicted Intensity'!$A15,'Regression Result'!$B$2:$K$29,8,FALSE)*(VLOOKUP($A15,'Forecasted VA'!$A$2:$AX$29,COLUMN(AD$1),FALSE)-VLOOKUP($A15,'Forecasted VA'!$A$2:$AX$29,COLUMN(AC$1),FALSE))+$B$33*VLOOKUP('Predicted Intensity'!$A15,'Regression Result'!$B$2:$K$29,9,FALSE)+VLOOKUP('Predicted Intensity'!$A15,'Regression Result'!$B$2:$K$29,7,FALSE)*(VLOOKUP($A15,'electrification forecast'!$A$1:$AX$29,COLUMN(AD$1),FALSE)-VLOOKUP($A15,'electrification forecast'!$A$1:$AX$29,COLUMN(AC$1),FALSE)),0.5*$J15),$J15)</f>
        <v>96497.512556682748</v>
      </c>
      <c r="AE15" s="225">
        <f>MIN(MAX(AD15+$B$34*VLOOKUP('Predicted Intensity'!$A15,'Regression Result'!$B$2:$K$29,8,FALSE)*(VLOOKUP($A15,'Forecasted VA'!$A$2:$AX$29,COLUMN(AE$1),FALSE)-VLOOKUP($A15,'Forecasted VA'!$A$2:$AX$29,COLUMN(AD$1),FALSE))+$B$33*VLOOKUP('Predicted Intensity'!$A15,'Regression Result'!$B$2:$K$29,9,FALSE)+VLOOKUP('Predicted Intensity'!$A15,'Regression Result'!$B$2:$K$29,7,FALSE)*(VLOOKUP($A15,'electrification forecast'!$A$1:$AX$29,COLUMN(AE$1),FALSE)-VLOOKUP($A15,'electrification forecast'!$A$1:$AX$29,COLUMN(AD$1),FALSE)),0.5*$J15),$J15)</f>
        <v>96497.512556682748</v>
      </c>
      <c r="AF15" s="225">
        <f>MIN(MAX(AE15+$B$34*VLOOKUP('Predicted Intensity'!$A15,'Regression Result'!$B$2:$K$29,8,FALSE)*(VLOOKUP($A15,'Forecasted VA'!$A$2:$AX$29,COLUMN(AF$1),FALSE)-VLOOKUP($A15,'Forecasted VA'!$A$2:$AX$29,COLUMN(AE$1),FALSE))+$B$33*VLOOKUP('Predicted Intensity'!$A15,'Regression Result'!$B$2:$K$29,9,FALSE)+VLOOKUP('Predicted Intensity'!$A15,'Regression Result'!$B$2:$K$29,7,FALSE)*(VLOOKUP($A15,'electrification forecast'!$A$1:$AX$29,COLUMN(AF$1),FALSE)-VLOOKUP($A15,'electrification forecast'!$A$1:$AX$29,COLUMN(AE$1),FALSE)),0.5*$J15),$J15)</f>
        <v>96497.512556682748</v>
      </c>
      <c r="AG15" s="225">
        <f>MIN(MAX(AF15+$B$34*VLOOKUP('Predicted Intensity'!$A15,'Regression Result'!$B$2:$K$29,8,FALSE)*(VLOOKUP($A15,'Forecasted VA'!$A$2:$AX$29,COLUMN(AG$1),FALSE)-VLOOKUP($A15,'Forecasted VA'!$A$2:$AX$29,COLUMN(AF$1),FALSE))+$B$33*VLOOKUP('Predicted Intensity'!$A15,'Regression Result'!$B$2:$K$29,9,FALSE)+VLOOKUP('Predicted Intensity'!$A15,'Regression Result'!$B$2:$K$29,7,FALSE)*(VLOOKUP($A15,'electrification forecast'!$A$1:$AX$29,COLUMN(AG$1),FALSE)-VLOOKUP($A15,'electrification forecast'!$A$1:$AX$29,COLUMN(AF$1),FALSE)),0.5*$J15),$J15)</f>
        <v>96497.512556682748</v>
      </c>
      <c r="AH15" s="225">
        <f>MIN(MAX(AG15+$B$34*VLOOKUP('Predicted Intensity'!$A15,'Regression Result'!$B$2:$K$29,8,FALSE)*(VLOOKUP($A15,'Forecasted VA'!$A$2:$AX$29,COLUMN(AH$1),FALSE)-VLOOKUP($A15,'Forecasted VA'!$A$2:$AX$29,COLUMN(AG$1),FALSE))+$B$33*VLOOKUP('Predicted Intensity'!$A15,'Regression Result'!$B$2:$K$29,9,FALSE)+VLOOKUP('Predicted Intensity'!$A15,'Regression Result'!$B$2:$K$29,7,FALSE)*(VLOOKUP($A15,'electrification forecast'!$A$1:$AX$29,COLUMN(AH$1),FALSE)-VLOOKUP($A15,'electrification forecast'!$A$1:$AX$29,COLUMN(AG$1),FALSE)),0.5*$J15),$J15)</f>
        <v>96497.512556682748</v>
      </c>
      <c r="AI15" s="225">
        <f>MIN(MAX(AH15+$B$34*VLOOKUP('Predicted Intensity'!$A15,'Regression Result'!$B$2:$K$29,8,FALSE)*(VLOOKUP($A15,'Forecasted VA'!$A$2:$AX$29,COLUMN(AI$1),FALSE)-VLOOKUP($A15,'Forecasted VA'!$A$2:$AX$29,COLUMN(AH$1),FALSE))+$B$33*VLOOKUP('Predicted Intensity'!$A15,'Regression Result'!$B$2:$K$29,9,FALSE)+VLOOKUP('Predicted Intensity'!$A15,'Regression Result'!$B$2:$K$29,7,FALSE)*(VLOOKUP($A15,'electrification forecast'!$A$1:$AX$29,COLUMN(AI$1),FALSE)-VLOOKUP($A15,'electrification forecast'!$A$1:$AX$29,COLUMN(AH$1),FALSE)),0.5*$J15),$J15)</f>
        <v>96497.512556682748</v>
      </c>
      <c r="AJ15" s="225">
        <f>MIN(MAX(AI15+$B$34*VLOOKUP('Predicted Intensity'!$A15,'Regression Result'!$B$2:$K$29,8,FALSE)*(VLOOKUP($A15,'Forecasted VA'!$A$2:$AX$29,COLUMN(AJ$1),FALSE)-VLOOKUP($A15,'Forecasted VA'!$A$2:$AX$29,COLUMN(AI$1),FALSE))+$B$33*VLOOKUP('Predicted Intensity'!$A15,'Regression Result'!$B$2:$K$29,9,FALSE)+VLOOKUP('Predicted Intensity'!$A15,'Regression Result'!$B$2:$K$29,7,FALSE)*(VLOOKUP($A15,'electrification forecast'!$A$1:$AX$29,COLUMN(AJ$1),FALSE)-VLOOKUP($A15,'electrification forecast'!$A$1:$AX$29,COLUMN(AI$1),FALSE)),0.5*$J15),$J15)</f>
        <v>96497.512556682748</v>
      </c>
      <c r="AK15" s="225">
        <f>MIN(MAX(AJ15+$B$34*VLOOKUP('Predicted Intensity'!$A15,'Regression Result'!$B$2:$K$29,8,FALSE)*(VLOOKUP($A15,'Forecasted VA'!$A$2:$AX$29,COLUMN(AK$1),FALSE)-VLOOKUP($A15,'Forecasted VA'!$A$2:$AX$29,COLUMN(AJ$1),FALSE))+$B$33*VLOOKUP('Predicted Intensity'!$A15,'Regression Result'!$B$2:$K$29,9,FALSE)+VLOOKUP('Predicted Intensity'!$A15,'Regression Result'!$B$2:$K$29,7,FALSE)*(VLOOKUP($A15,'electrification forecast'!$A$1:$AX$29,COLUMN(AK$1),FALSE)-VLOOKUP($A15,'electrification forecast'!$A$1:$AX$29,COLUMN(AJ$1),FALSE)),0.5*$J15),$J15)</f>
        <v>96497.512556682748</v>
      </c>
      <c r="AL15" s="225">
        <f>MIN(MAX(AK15+$B$34*VLOOKUP('Predicted Intensity'!$A15,'Regression Result'!$B$2:$K$29,8,FALSE)*(VLOOKUP($A15,'Forecasted VA'!$A$2:$AX$29,COLUMN(AL$1),FALSE)-VLOOKUP($A15,'Forecasted VA'!$A$2:$AX$29,COLUMN(AK$1),FALSE))+$B$33*VLOOKUP('Predicted Intensity'!$A15,'Regression Result'!$B$2:$K$29,9,FALSE)+VLOOKUP('Predicted Intensity'!$A15,'Regression Result'!$B$2:$K$29,7,FALSE)*(VLOOKUP($A15,'electrification forecast'!$A$1:$AX$29,COLUMN(AL$1),FALSE)-VLOOKUP($A15,'electrification forecast'!$A$1:$AX$29,COLUMN(AK$1),FALSE)),0.5*$J15),$J15)</f>
        <v>96497.512556682748</v>
      </c>
      <c r="AM15" s="225">
        <f>MIN(MAX(AL15+$B$34*VLOOKUP('Predicted Intensity'!$A15,'Regression Result'!$B$2:$K$29,8,FALSE)*(VLOOKUP($A15,'Forecasted VA'!$A$2:$AX$29,COLUMN(AM$1),FALSE)-VLOOKUP($A15,'Forecasted VA'!$A$2:$AX$29,COLUMN(AL$1),FALSE))+$B$33*VLOOKUP('Predicted Intensity'!$A15,'Regression Result'!$B$2:$K$29,9,FALSE)+VLOOKUP('Predicted Intensity'!$A15,'Regression Result'!$B$2:$K$29,7,FALSE)*(VLOOKUP($A15,'electrification forecast'!$A$1:$AX$29,COLUMN(AM$1),FALSE)-VLOOKUP($A15,'electrification forecast'!$A$1:$AX$29,COLUMN(AL$1),FALSE)),0.5*$J15),$J15)</f>
        <v>96497.512556682748</v>
      </c>
      <c r="AN15" s="225">
        <f>MIN(MAX(AM15+$B$34*VLOOKUP('Predicted Intensity'!$A15,'Regression Result'!$B$2:$K$29,8,FALSE)*(VLOOKUP($A15,'Forecasted VA'!$A$2:$AX$29,COLUMN(AN$1),FALSE)-VLOOKUP($A15,'Forecasted VA'!$A$2:$AX$29,COLUMN(AM$1),FALSE))+$B$33*VLOOKUP('Predicted Intensity'!$A15,'Regression Result'!$B$2:$K$29,9,FALSE)+VLOOKUP('Predicted Intensity'!$A15,'Regression Result'!$B$2:$K$29,7,FALSE)*(VLOOKUP($A15,'electrification forecast'!$A$1:$AX$29,COLUMN(AN$1),FALSE)-VLOOKUP($A15,'electrification forecast'!$A$1:$AX$29,COLUMN(AM$1),FALSE)),0.5*$J15),$J15)</f>
        <v>96497.512556682748</v>
      </c>
      <c r="AO15" s="225">
        <f>MIN(MAX(AN15+$B$34*VLOOKUP('Predicted Intensity'!$A15,'Regression Result'!$B$2:$K$29,8,FALSE)*(VLOOKUP($A15,'Forecasted VA'!$A$2:$AX$29,COLUMN(AO$1),FALSE)-VLOOKUP($A15,'Forecasted VA'!$A$2:$AX$29,COLUMN(AN$1),FALSE))+$B$33*VLOOKUP('Predicted Intensity'!$A15,'Regression Result'!$B$2:$K$29,9,FALSE)+VLOOKUP('Predicted Intensity'!$A15,'Regression Result'!$B$2:$K$29,7,FALSE)*(VLOOKUP($A15,'electrification forecast'!$A$1:$AX$29,COLUMN(AO$1),FALSE)-VLOOKUP($A15,'electrification forecast'!$A$1:$AX$29,COLUMN(AN$1),FALSE)),0.5*$J15),$J15)</f>
        <v>96497.512556682748</v>
      </c>
      <c r="AP15" s="225">
        <f>MIN(MAX(AO15+$B$34*VLOOKUP('Predicted Intensity'!$A15,'Regression Result'!$B$2:$K$29,8,FALSE)*(VLOOKUP($A15,'Forecasted VA'!$A$2:$AX$29,COLUMN(AP$1),FALSE)-VLOOKUP($A15,'Forecasted VA'!$A$2:$AX$29,COLUMN(AO$1),FALSE))+$B$33*VLOOKUP('Predicted Intensity'!$A15,'Regression Result'!$B$2:$K$29,9,FALSE)+VLOOKUP('Predicted Intensity'!$A15,'Regression Result'!$B$2:$K$29,7,FALSE)*(VLOOKUP($A15,'electrification forecast'!$A$1:$AX$29,COLUMN(AP$1),FALSE)-VLOOKUP($A15,'electrification forecast'!$A$1:$AX$29,COLUMN(AO$1),FALSE)),0.5*$J15),$J15)</f>
        <v>96497.512556682748</v>
      </c>
      <c r="AQ15" s="225">
        <f>MIN(MAX(AP15+$B$34*VLOOKUP('Predicted Intensity'!$A15,'Regression Result'!$B$2:$K$29,8,FALSE)*(VLOOKUP($A15,'Forecasted VA'!$A$2:$AX$29,COLUMN(AQ$1),FALSE)-VLOOKUP($A15,'Forecasted VA'!$A$2:$AX$29,COLUMN(AP$1),FALSE))+$B$33*VLOOKUP('Predicted Intensity'!$A15,'Regression Result'!$B$2:$K$29,9,FALSE)+VLOOKUP('Predicted Intensity'!$A15,'Regression Result'!$B$2:$K$29,7,FALSE)*(VLOOKUP($A15,'electrification forecast'!$A$1:$AX$29,COLUMN(AQ$1),FALSE)-VLOOKUP($A15,'electrification forecast'!$A$1:$AX$29,COLUMN(AP$1),FALSE)),0.5*$J15),$J15)</f>
        <v>96497.512556682748</v>
      </c>
      <c r="AR15" s="225">
        <f>MIN(MAX(AQ15+$B$34*VLOOKUP('Predicted Intensity'!$A15,'Regression Result'!$B$2:$K$29,8,FALSE)*(VLOOKUP($A15,'Forecasted VA'!$A$2:$AX$29,COLUMN(AR$1),FALSE)-VLOOKUP($A15,'Forecasted VA'!$A$2:$AX$29,COLUMN(AQ$1),FALSE))+$B$33*VLOOKUP('Predicted Intensity'!$A15,'Regression Result'!$B$2:$K$29,9,FALSE)+VLOOKUP('Predicted Intensity'!$A15,'Regression Result'!$B$2:$K$29,7,FALSE)*(VLOOKUP($A15,'electrification forecast'!$A$1:$AX$29,COLUMN(AR$1),FALSE)-VLOOKUP($A15,'electrification forecast'!$A$1:$AX$29,COLUMN(AQ$1),FALSE)),0.5*$J15),$J15)</f>
        <v>96497.512556682748</v>
      </c>
      <c r="AS15" s="225">
        <f>MIN(MAX(AR15+$B$34*VLOOKUP('Predicted Intensity'!$A15,'Regression Result'!$B$2:$K$29,8,FALSE)*(VLOOKUP($A15,'Forecasted VA'!$A$2:$AX$29,COLUMN(AS$1),FALSE)-VLOOKUP($A15,'Forecasted VA'!$A$2:$AX$29,COLUMN(AR$1),FALSE))+$B$33*VLOOKUP('Predicted Intensity'!$A15,'Regression Result'!$B$2:$K$29,9,FALSE)+VLOOKUP('Predicted Intensity'!$A15,'Regression Result'!$B$2:$K$29,7,FALSE)*(VLOOKUP($A15,'electrification forecast'!$A$1:$AX$29,COLUMN(AS$1),FALSE)-VLOOKUP($A15,'electrification forecast'!$A$1:$AX$29,COLUMN(AR$1),FALSE)),0.5*$J15),$J15)</f>
        <v>96497.512556682748</v>
      </c>
      <c r="AT15" s="225">
        <f>MIN(MAX(AS15+$B$34*VLOOKUP('Predicted Intensity'!$A15,'Regression Result'!$B$2:$K$29,8,FALSE)*(VLOOKUP($A15,'Forecasted VA'!$A$2:$AX$29,COLUMN(AT$1),FALSE)-VLOOKUP($A15,'Forecasted VA'!$A$2:$AX$29,COLUMN(AS$1),FALSE))+$B$33*VLOOKUP('Predicted Intensity'!$A15,'Regression Result'!$B$2:$K$29,9,FALSE)+VLOOKUP('Predicted Intensity'!$A15,'Regression Result'!$B$2:$K$29,7,FALSE)*(VLOOKUP($A15,'electrification forecast'!$A$1:$AX$29,COLUMN(AT$1),FALSE)-VLOOKUP($A15,'electrification forecast'!$A$1:$AX$29,COLUMN(AS$1),FALSE)),0.5*$J15),$J15)</f>
        <v>96497.512556682748</v>
      </c>
      <c r="AU15" s="225">
        <f>MIN(MAX(AT15+$B$34*VLOOKUP('Predicted Intensity'!$A15,'Regression Result'!$B$2:$K$29,8,FALSE)*(VLOOKUP($A15,'Forecasted VA'!$A$2:$AX$29,COLUMN(AU$1),FALSE)-VLOOKUP($A15,'Forecasted VA'!$A$2:$AX$29,COLUMN(AT$1),FALSE))+$B$33*VLOOKUP('Predicted Intensity'!$A15,'Regression Result'!$B$2:$K$29,9,FALSE)+VLOOKUP('Predicted Intensity'!$A15,'Regression Result'!$B$2:$K$29,7,FALSE)*(VLOOKUP($A15,'electrification forecast'!$A$1:$AX$29,COLUMN(AU$1),FALSE)-VLOOKUP($A15,'electrification forecast'!$A$1:$AX$29,COLUMN(AT$1),FALSE)),0.5*$J15),$J15)</f>
        <v>96497.512556682748</v>
      </c>
      <c r="AV15" s="225">
        <f>MIN(MAX(AU15+$B$34*VLOOKUP('Predicted Intensity'!$A15,'Regression Result'!$B$2:$K$29,8,FALSE)*(VLOOKUP($A15,'Forecasted VA'!$A$2:$AX$29,COLUMN(AV$1),FALSE)-VLOOKUP($A15,'Forecasted VA'!$A$2:$AX$29,COLUMN(AU$1),FALSE))+$B$33*VLOOKUP('Predicted Intensity'!$A15,'Regression Result'!$B$2:$K$29,9,FALSE)+VLOOKUP('Predicted Intensity'!$A15,'Regression Result'!$B$2:$K$29,7,FALSE)*(VLOOKUP($A15,'electrification forecast'!$A$1:$AX$29,COLUMN(AV$1),FALSE)-VLOOKUP($A15,'electrification forecast'!$A$1:$AX$29,COLUMN(AU$1),FALSE)),0.5*$J15),$J15)</f>
        <v>96497.512556682748</v>
      </c>
      <c r="AW15" s="225">
        <f>MIN(MAX(AV15+$B$34*VLOOKUP('Predicted Intensity'!$A15,'Regression Result'!$B$2:$K$29,8,FALSE)*(VLOOKUP($A15,'Forecasted VA'!$A$2:$AX$29,COLUMN(AW$1),FALSE)-VLOOKUP($A15,'Forecasted VA'!$A$2:$AX$29,COLUMN(AV$1),FALSE))+$B$33*VLOOKUP('Predicted Intensity'!$A15,'Regression Result'!$B$2:$K$29,9,FALSE)+VLOOKUP('Predicted Intensity'!$A15,'Regression Result'!$B$2:$K$29,7,FALSE)*(VLOOKUP($A15,'electrification forecast'!$A$1:$AX$29,COLUMN(AW$1),FALSE)-VLOOKUP($A15,'electrification forecast'!$A$1:$AX$29,COLUMN(AV$1),FALSE)),0.5*$J15),$J15)</f>
        <v>96497.512556682748</v>
      </c>
      <c r="AX15" s="225">
        <f>MIN(MAX(AW15+$B$34*VLOOKUP('Predicted Intensity'!$A15,'Regression Result'!$B$2:$K$29,8,FALSE)*(VLOOKUP($A15,'Forecasted VA'!$A$2:$AX$29,COLUMN(AX$1),FALSE)-VLOOKUP($A15,'Forecasted VA'!$A$2:$AX$29,COLUMN(AW$1),FALSE))+$B$33*VLOOKUP('Predicted Intensity'!$A15,'Regression Result'!$B$2:$K$29,9,FALSE)+VLOOKUP('Predicted Intensity'!$A15,'Regression Result'!$B$2:$K$29,7,FALSE)*(VLOOKUP($A15,'electrification forecast'!$A$1:$AX$29,COLUMN(AX$1),FALSE)-VLOOKUP($A15,'electrification forecast'!$A$1:$AX$29,COLUMN(AW$1),FALSE)),0.5*$J15),$J15)</f>
        <v>96497.512556682748</v>
      </c>
      <c r="AY15" s="225"/>
    </row>
    <row r="16" spans="1:51" x14ac:dyDescent="0.2">
      <c r="A16" s="216" t="s">
        <v>387</v>
      </c>
      <c r="B16" s="225">
        <f>SUMIFS('Historic Energy Consumption'!$O:$O,'Historic Energy Consumption'!$B:$B,$A16,'Historic Energy Consumption'!$A:$A,'Predicted Intensity'!B$1)/VLOOKUP($A16,'Forecasted VA'!$A$1:$J$29,COLUMN(B$1),FALSE)</f>
        <v>19206.50136598766</v>
      </c>
      <c r="C16" s="225">
        <f>SUMIFS('Historic Energy Consumption'!$O:$O,'Historic Energy Consumption'!$B:$B,$A16,'Historic Energy Consumption'!$A:$A,'Predicted Intensity'!C$1)/VLOOKUP($A16,'Forecasted VA'!$A$1:$J$29,COLUMN(C$1),FALSE)</f>
        <v>18710.235967317145</v>
      </c>
      <c r="D16" s="225">
        <f>SUMIFS('Historic Energy Consumption'!$O:$O,'Historic Energy Consumption'!$B:$B,$A16,'Historic Energy Consumption'!$A:$A,'Predicted Intensity'!D$1)/VLOOKUP($A16,'Forecasted VA'!$A$1:$J$29,COLUMN(D$1),FALSE)</f>
        <v>23018.467003948226</v>
      </c>
      <c r="E16" s="225">
        <f>SUMIFS('Historic Energy Consumption'!$O:$O,'Historic Energy Consumption'!$B:$B,$A16,'Historic Energy Consumption'!$A:$A,'Predicted Intensity'!E$1)/VLOOKUP($A16,'Forecasted VA'!$A$1:$J$29,COLUMN(E$1),FALSE)</f>
        <v>23755.198414735532</v>
      </c>
      <c r="F16" s="225">
        <f>SUMIFS('Historic Energy Consumption'!$O:$O,'Historic Energy Consumption'!$B:$B,$A16,'Historic Energy Consumption'!$A:$A,'Predicted Intensity'!F$1)/VLOOKUP($A16,'Forecasted VA'!$A$1:$J$29,COLUMN(F$1),FALSE)</f>
        <v>29786.616722863477</v>
      </c>
      <c r="G16" s="225">
        <f>SUMIFS('Historic Energy Consumption'!$O:$O,'Historic Energy Consumption'!$B:$B,$A16,'Historic Energy Consumption'!$A:$A,'Predicted Intensity'!G$1)/VLOOKUP($A16,'Forecasted VA'!$A$1:$J$29,COLUMN(G$1),FALSE)</f>
        <v>23685.652305099149</v>
      </c>
      <c r="H16" s="225">
        <f>SUMIFS('Historic Energy Consumption'!$O:$O,'Historic Energy Consumption'!$B:$B,$A16,'Historic Energy Consumption'!$A:$A,'Predicted Intensity'!H$1)/VLOOKUP($A16,'Forecasted VA'!$A$1:$J$29,COLUMN(H$1),FALSE)</f>
        <v>21438.816689009258</v>
      </c>
      <c r="I16" s="225">
        <f>SUMIFS('Historic Energy Consumption'!$O:$O,'Historic Energy Consumption'!$B:$B,$A16,'Historic Energy Consumption'!$A:$A,'Predicted Intensity'!I$1)/VLOOKUP($A16,'Forecasted VA'!$A$1:$J$29,COLUMN(I$1),FALSE)</f>
        <v>21510.652907590604</v>
      </c>
      <c r="J16" s="225">
        <f>SUMIFS('Historic Energy Consumption'!$O:$O,'Historic Energy Consumption'!$B:$B,$A16,'Historic Energy Consumption'!$A:$A,'Predicted Intensity'!J$1)/VLOOKUP($A16,'Forecasted VA'!$A$1:$J$29,COLUMN(J$1),FALSE)</f>
        <v>22433.978482258495</v>
      </c>
      <c r="K16" s="225">
        <f>MIN(MAX(J16+$B$34*VLOOKUP('Predicted Intensity'!$A16,'Regression Result'!$B$2:$K$29,8,FALSE)*(VLOOKUP($A16,'Forecasted VA'!$A$2:$AX$29,COLUMN(K$1),FALSE)-VLOOKUP($A16,'Forecasted VA'!$A$2:$AX$29,COLUMN(J$1),FALSE))+$B$33*VLOOKUP('Predicted Intensity'!$A16,'Regression Result'!$B$2:$K$29,9,FALSE)+VLOOKUP('Predicted Intensity'!$A16,'Regression Result'!$B$2:$K$29,7,FALSE)*(VLOOKUP($A16,'electrification forecast'!$A$1:$AX$29,COLUMN(K$1),FALSE)-VLOOKUP($A16,'electrification forecast'!$A$1:$AX$29,COLUMN(J$1),FALSE)),0.5*$J16),$J16)</f>
        <v>22310.643466120553</v>
      </c>
      <c r="L16" s="225">
        <f>MIN(MAX(K16+$B$34*VLOOKUP('Predicted Intensity'!$A16,'Regression Result'!$B$2:$K$29,8,FALSE)*(VLOOKUP($A16,'Forecasted VA'!$A$2:$AX$29,COLUMN(L$1),FALSE)-VLOOKUP($A16,'Forecasted VA'!$A$2:$AX$29,COLUMN(K$1),FALSE))+$B$33*VLOOKUP('Predicted Intensity'!$A16,'Regression Result'!$B$2:$K$29,9,FALSE)+VLOOKUP('Predicted Intensity'!$A16,'Regression Result'!$B$2:$K$29,7,FALSE)*(VLOOKUP($A16,'electrification forecast'!$A$1:$AX$29,COLUMN(L$1),FALSE)-VLOOKUP($A16,'electrification forecast'!$A$1:$AX$29,COLUMN(K$1),FALSE)),0.5*$J16),$J16)</f>
        <v>22433.978482258495</v>
      </c>
      <c r="M16" s="225">
        <f>MIN(MAX(L16+$B$34*VLOOKUP('Predicted Intensity'!$A16,'Regression Result'!$B$2:$K$29,8,FALSE)*(VLOOKUP($A16,'Forecasted VA'!$A$2:$AX$29,COLUMN(M$1),FALSE)-VLOOKUP($A16,'Forecasted VA'!$A$2:$AX$29,COLUMN(L$1),FALSE))+$B$33*VLOOKUP('Predicted Intensity'!$A16,'Regression Result'!$B$2:$K$29,9,FALSE)+VLOOKUP('Predicted Intensity'!$A16,'Regression Result'!$B$2:$K$29,7,FALSE)*(VLOOKUP($A16,'electrification forecast'!$A$1:$AX$29,COLUMN(M$1),FALSE)-VLOOKUP($A16,'electrification forecast'!$A$1:$AX$29,COLUMN(L$1),FALSE)),0.5*$J16),$J16)</f>
        <v>22433.978482258495</v>
      </c>
      <c r="N16" s="225">
        <f>MIN(MAX(M16+$B$34*VLOOKUP('Predicted Intensity'!$A16,'Regression Result'!$B$2:$K$29,8,FALSE)*(VLOOKUP($A16,'Forecasted VA'!$A$2:$AX$29,COLUMN(N$1),FALSE)-VLOOKUP($A16,'Forecasted VA'!$A$2:$AX$29,COLUMN(M$1),FALSE))+$B$33*VLOOKUP('Predicted Intensity'!$A16,'Regression Result'!$B$2:$K$29,9,FALSE)+VLOOKUP('Predicted Intensity'!$A16,'Regression Result'!$B$2:$K$29,7,FALSE)*(VLOOKUP($A16,'electrification forecast'!$A$1:$AX$29,COLUMN(N$1),FALSE)-VLOOKUP($A16,'electrification forecast'!$A$1:$AX$29,COLUMN(M$1),FALSE)),0.5*$J16),$J16)</f>
        <v>22433.978482258495</v>
      </c>
      <c r="O16" s="225">
        <f>MIN(MAX(N16+$B$34*VLOOKUP('Predicted Intensity'!$A16,'Regression Result'!$B$2:$K$29,8,FALSE)*(VLOOKUP($A16,'Forecasted VA'!$A$2:$AX$29,COLUMN(O$1),FALSE)-VLOOKUP($A16,'Forecasted VA'!$A$2:$AX$29,COLUMN(N$1),FALSE))+$B$33*VLOOKUP('Predicted Intensity'!$A16,'Regression Result'!$B$2:$K$29,9,FALSE)+VLOOKUP('Predicted Intensity'!$A16,'Regression Result'!$B$2:$K$29,7,FALSE)*(VLOOKUP($A16,'electrification forecast'!$A$1:$AX$29,COLUMN(O$1),FALSE)-VLOOKUP($A16,'electrification forecast'!$A$1:$AX$29,COLUMN(N$1),FALSE)),0.5*$J16),$J16)</f>
        <v>22433.978482258495</v>
      </c>
      <c r="P16" s="225">
        <f>MIN(MAX(O16+$B$34*VLOOKUP('Predicted Intensity'!$A16,'Regression Result'!$B$2:$K$29,8,FALSE)*(VLOOKUP($A16,'Forecasted VA'!$A$2:$AX$29,COLUMN(P$1),FALSE)-VLOOKUP($A16,'Forecasted VA'!$A$2:$AX$29,COLUMN(O$1),FALSE))+$B$33*VLOOKUP('Predicted Intensity'!$A16,'Regression Result'!$B$2:$K$29,9,FALSE)+VLOOKUP('Predicted Intensity'!$A16,'Regression Result'!$B$2:$K$29,7,FALSE)*(VLOOKUP($A16,'electrification forecast'!$A$1:$AX$29,COLUMN(P$1),FALSE)-VLOOKUP($A16,'electrification forecast'!$A$1:$AX$29,COLUMN(O$1),FALSE)),0.5*$J16),$J16)</f>
        <v>22433.978482258495</v>
      </c>
      <c r="Q16" s="225">
        <f>MIN(MAX(P16+$B$34*VLOOKUP('Predicted Intensity'!$A16,'Regression Result'!$B$2:$K$29,8,FALSE)*(VLOOKUP($A16,'Forecasted VA'!$A$2:$AX$29,COLUMN(Q$1),FALSE)-VLOOKUP($A16,'Forecasted VA'!$A$2:$AX$29,COLUMN(P$1),FALSE))+$B$33*VLOOKUP('Predicted Intensity'!$A16,'Regression Result'!$B$2:$K$29,9,FALSE)+VLOOKUP('Predicted Intensity'!$A16,'Regression Result'!$B$2:$K$29,7,FALSE)*(VLOOKUP($A16,'electrification forecast'!$A$1:$AX$29,COLUMN(Q$1),FALSE)-VLOOKUP($A16,'electrification forecast'!$A$1:$AX$29,COLUMN(P$1),FALSE)),0.5*$J16),$J16)</f>
        <v>22433.978482258495</v>
      </c>
      <c r="R16" s="225">
        <f>MIN(MAX(Q16+$B$34*VLOOKUP('Predicted Intensity'!$A16,'Regression Result'!$B$2:$K$29,8,FALSE)*(VLOOKUP($A16,'Forecasted VA'!$A$2:$AX$29,COLUMN(R$1),FALSE)-VLOOKUP($A16,'Forecasted VA'!$A$2:$AX$29,COLUMN(Q$1),FALSE))+$B$33*VLOOKUP('Predicted Intensity'!$A16,'Regression Result'!$B$2:$K$29,9,FALSE)+VLOOKUP('Predicted Intensity'!$A16,'Regression Result'!$B$2:$K$29,7,FALSE)*(VLOOKUP($A16,'electrification forecast'!$A$1:$AX$29,COLUMN(R$1),FALSE)-VLOOKUP($A16,'electrification forecast'!$A$1:$AX$29,COLUMN(Q$1),FALSE)),0.5*$J16),$J16)</f>
        <v>22433.978482258495</v>
      </c>
      <c r="S16" s="225">
        <f>MIN(MAX(R16+$B$34*VLOOKUP('Predicted Intensity'!$A16,'Regression Result'!$B$2:$K$29,8,FALSE)*(VLOOKUP($A16,'Forecasted VA'!$A$2:$AX$29,COLUMN(S$1),FALSE)-VLOOKUP($A16,'Forecasted VA'!$A$2:$AX$29,COLUMN(R$1),FALSE))+$B$33*VLOOKUP('Predicted Intensity'!$A16,'Regression Result'!$B$2:$K$29,9,FALSE)+VLOOKUP('Predicted Intensity'!$A16,'Regression Result'!$B$2:$K$29,7,FALSE)*(VLOOKUP($A16,'electrification forecast'!$A$1:$AX$29,COLUMN(S$1),FALSE)-VLOOKUP($A16,'electrification forecast'!$A$1:$AX$29,COLUMN(R$1),FALSE)),0.5*$J16),$J16)</f>
        <v>22433.978482258495</v>
      </c>
      <c r="T16" s="225">
        <f>MIN(MAX(S16+$B$34*VLOOKUP('Predicted Intensity'!$A16,'Regression Result'!$B$2:$K$29,8,FALSE)*(VLOOKUP($A16,'Forecasted VA'!$A$2:$AX$29,COLUMN(T$1),FALSE)-VLOOKUP($A16,'Forecasted VA'!$A$2:$AX$29,COLUMN(S$1),FALSE))+$B$33*VLOOKUP('Predicted Intensity'!$A16,'Regression Result'!$B$2:$K$29,9,FALSE)+VLOOKUP('Predicted Intensity'!$A16,'Regression Result'!$B$2:$K$29,7,FALSE)*(VLOOKUP($A16,'electrification forecast'!$A$1:$AX$29,COLUMN(T$1),FALSE)-VLOOKUP($A16,'electrification forecast'!$A$1:$AX$29,COLUMN(S$1),FALSE)),0.5*$J16),$J16)</f>
        <v>22433.978482258495</v>
      </c>
      <c r="U16" s="225">
        <f>MIN(MAX(T16+$B$34*VLOOKUP('Predicted Intensity'!$A16,'Regression Result'!$B$2:$K$29,8,FALSE)*(VLOOKUP($A16,'Forecasted VA'!$A$2:$AX$29,COLUMN(U$1),FALSE)-VLOOKUP($A16,'Forecasted VA'!$A$2:$AX$29,COLUMN(T$1),FALSE))+$B$33*VLOOKUP('Predicted Intensity'!$A16,'Regression Result'!$B$2:$K$29,9,FALSE)+VLOOKUP('Predicted Intensity'!$A16,'Regression Result'!$B$2:$K$29,7,FALSE)*(VLOOKUP($A16,'electrification forecast'!$A$1:$AX$29,COLUMN(U$1),FALSE)-VLOOKUP($A16,'electrification forecast'!$A$1:$AX$29,COLUMN(T$1),FALSE)),0.5*$J16),$J16)</f>
        <v>22433.978482258495</v>
      </c>
      <c r="V16" s="225">
        <f>MIN(MAX(U16+$B$34*VLOOKUP('Predicted Intensity'!$A16,'Regression Result'!$B$2:$K$29,8,FALSE)*(VLOOKUP($A16,'Forecasted VA'!$A$2:$AX$29,COLUMN(V$1),FALSE)-VLOOKUP($A16,'Forecasted VA'!$A$2:$AX$29,COLUMN(U$1),FALSE))+$B$33*VLOOKUP('Predicted Intensity'!$A16,'Regression Result'!$B$2:$K$29,9,FALSE)+VLOOKUP('Predicted Intensity'!$A16,'Regression Result'!$B$2:$K$29,7,FALSE)*(VLOOKUP($A16,'electrification forecast'!$A$1:$AX$29,COLUMN(V$1),FALSE)-VLOOKUP($A16,'electrification forecast'!$A$1:$AX$29,COLUMN(U$1),FALSE)),0.5*$J16),$J16)</f>
        <v>22433.978482258495</v>
      </c>
      <c r="W16" s="225">
        <f>MIN(MAX(V16+$B$34*VLOOKUP('Predicted Intensity'!$A16,'Regression Result'!$B$2:$K$29,8,FALSE)*(VLOOKUP($A16,'Forecasted VA'!$A$2:$AX$29,COLUMN(W$1),FALSE)-VLOOKUP($A16,'Forecasted VA'!$A$2:$AX$29,COLUMN(V$1),FALSE))+$B$33*VLOOKUP('Predicted Intensity'!$A16,'Regression Result'!$B$2:$K$29,9,FALSE)+VLOOKUP('Predicted Intensity'!$A16,'Regression Result'!$B$2:$K$29,7,FALSE)*(VLOOKUP($A16,'electrification forecast'!$A$1:$AX$29,COLUMN(W$1),FALSE)-VLOOKUP($A16,'electrification forecast'!$A$1:$AX$29,COLUMN(V$1),FALSE)),0.5*$J16),$J16)</f>
        <v>22433.978482258495</v>
      </c>
      <c r="X16" s="225">
        <f>MIN(MAX(W16+$B$34*VLOOKUP('Predicted Intensity'!$A16,'Regression Result'!$B$2:$K$29,8,FALSE)*(VLOOKUP($A16,'Forecasted VA'!$A$2:$AX$29,COLUMN(X$1),FALSE)-VLOOKUP($A16,'Forecasted VA'!$A$2:$AX$29,COLUMN(W$1),FALSE))+$B$33*VLOOKUP('Predicted Intensity'!$A16,'Regression Result'!$B$2:$K$29,9,FALSE)+VLOOKUP('Predicted Intensity'!$A16,'Regression Result'!$B$2:$K$29,7,FALSE)*(VLOOKUP($A16,'electrification forecast'!$A$1:$AX$29,COLUMN(X$1),FALSE)-VLOOKUP($A16,'electrification forecast'!$A$1:$AX$29,COLUMN(W$1),FALSE)),0.5*$J16),$J16)</f>
        <v>22433.978482258495</v>
      </c>
      <c r="Y16" s="225">
        <f>MIN(MAX(X16+$B$34*VLOOKUP('Predicted Intensity'!$A16,'Regression Result'!$B$2:$K$29,8,FALSE)*(VLOOKUP($A16,'Forecasted VA'!$A$2:$AX$29,COLUMN(Y$1),FALSE)-VLOOKUP($A16,'Forecasted VA'!$A$2:$AX$29,COLUMN(X$1),FALSE))+$B$33*VLOOKUP('Predicted Intensity'!$A16,'Regression Result'!$B$2:$K$29,9,FALSE)+VLOOKUP('Predicted Intensity'!$A16,'Regression Result'!$B$2:$K$29,7,FALSE)*(VLOOKUP($A16,'electrification forecast'!$A$1:$AX$29,COLUMN(Y$1),FALSE)-VLOOKUP($A16,'electrification forecast'!$A$1:$AX$29,COLUMN(X$1),FALSE)),0.5*$J16),$J16)</f>
        <v>22433.978482258495</v>
      </c>
      <c r="Z16" s="225">
        <f>MIN(MAX(Y16+$B$34*VLOOKUP('Predicted Intensity'!$A16,'Regression Result'!$B$2:$K$29,8,FALSE)*(VLOOKUP($A16,'Forecasted VA'!$A$2:$AX$29,COLUMN(Z$1),FALSE)-VLOOKUP($A16,'Forecasted VA'!$A$2:$AX$29,COLUMN(Y$1),FALSE))+$B$33*VLOOKUP('Predicted Intensity'!$A16,'Regression Result'!$B$2:$K$29,9,FALSE)+VLOOKUP('Predicted Intensity'!$A16,'Regression Result'!$B$2:$K$29,7,FALSE)*(VLOOKUP($A16,'electrification forecast'!$A$1:$AX$29,COLUMN(Z$1),FALSE)-VLOOKUP($A16,'electrification forecast'!$A$1:$AX$29,COLUMN(Y$1),FALSE)),0.5*$J16),$J16)</f>
        <v>22433.978482258495</v>
      </c>
      <c r="AA16" s="225">
        <f>MIN(MAX(Z16+$B$34*VLOOKUP('Predicted Intensity'!$A16,'Regression Result'!$B$2:$K$29,8,FALSE)*(VLOOKUP($A16,'Forecasted VA'!$A$2:$AX$29,COLUMN(AA$1),FALSE)-VLOOKUP($A16,'Forecasted VA'!$A$2:$AX$29,COLUMN(Z$1),FALSE))+$B$33*VLOOKUP('Predicted Intensity'!$A16,'Regression Result'!$B$2:$K$29,9,FALSE)+VLOOKUP('Predicted Intensity'!$A16,'Regression Result'!$B$2:$K$29,7,FALSE)*(VLOOKUP($A16,'electrification forecast'!$A$1:$AX$29,COLUMN(AA$1),FALSE)-VLOOKUP($A16,'electrification forecast'!$A$1:$AX$29,COLUMN(Z$1),FALSE)),0.5*$J16),$J16)</f>
        <v>22433.978482258495</v>
      </c>
      <c r="AB16" s="225">
        <f>MIN(MAX(AA16+$B$34*VLOOKUP('Predicted Intensity'!$A16,'Regression Result'!$B$2:$K$29,8,FALSE)*(VLOOKUP($A16,'Forecasted VA'!$A$2:$AX$29,COLUMN(AB$1),FALSE)-VLOOKUP($A16,'Forecasted VA'!$A$2:$AX$29,COLUMN(AA$1),FALSE))+$B$33*VLOOKUP('Predicted Intensity'!$A16,'Regression Result'!$B$2:$K$29,9,FALSE)+VLOOKUP('Predicted Intensity'!$A16,'Regression Result'!$B$2:$K$29,7,FALSE)*(VLOOKUP($A16,'electrification forecast'!$A$1:$AX$29,COLUMN(AB$1),FALSE)-VLOOKUP($A16,'electrification forecast'!$A$1:$AX$29,COLUMN(AA$1),FALSE)),0.5*$J16),$J16)</f>
        <v>22433.978482258495</v>
      </c>
      <c r="AC16" s="225">
        <f>MIN(MAX(AB16+$B$34*VLOOKUP('Predicted Intensity'!$A16,'Regression Result'!$B$2:$K$29,8,FALSE)*(VLOOKUP($A16,'Forecasted VA'!$A$2:$AX$29,COLUMN(AC$1),FALSE)-VLOOKUP($A16,'Forecasted VA'!$A$2:$AX$29,COLUMN(AB$1),FALSE))+$B$33*VLOOKUP('Predicted Intensity'!$A16,'Regression Result'!$B$2:$K$29,9,FALSE)+VLOOKUP('Predicted Intensity'!$A16,'Regression Result'!$B$2:$K$29,7,FALSE)*(VLOOKUP($A16,'electrification forecast'!$A$1:$AX$29,COLUMN(AC$1),FALSE)-VLOOKUP($A16,'electrification forecast'!$A$1:$AX$29,COLUMN(AB$1),FALSE)),0.5*$J16),$J16)</f>
        <v>22433.978482258495</v>
      </c>
      <c r="AD16" s="225">
        <f>MIN(MAX(AC16+$B$34*VLOOKUP('Predicted Intensity'!$A16,'Regression Result'!$B$2:$K$29,8,FALSE)*(VLOOKUP($A16,'Forecasted VA'!$A$2:$AX$29,COLUMN(AD$1),FALSE)-VLOOKUP($A16,'Forecasted VA'!$A$2:$AX$29,COLUMN(AC$1),FALSE))+$B$33*VLOOKUP('Predicted Intensity'!$A16,'Regression Result'!$B$2:$K$29,9,FALSE)+VLOOKUP('Predicted Intensity'!$A16,'Regression Result'!$B$2:$K$29,7,FALSE)*(VLOOKUP($A16,'electrification forecast'!$A$1:$AX$29,COLUMN(AD$1),FALSE)-VLOOKUP($A16,'electrification forecast'!$A$1:$AX$29,COLUMN(AC$1),FALSE)),0.5*$J16),$J16)</f>
        <v>22433.978482258495</v>
      </c>
      <c r="AE16" s="225">
        <f>MIN(MAX(AD16+$B$34*VLOOKUP('Predicted Intensity'!$A16,'Regression Result'!$B$2:$K$29,8,FALSE)*(VLOOKUP($A16,'Forecasted VA'!$A$2:$AX$29,COLUMN(AE$1),FALSE)-VLOOKUP($A16,'Forecasted VA'!$A$2:$AX$29,COLUMN(AD$1),FALSE))+$B$33*VLOOKUP('Predicted Intensity'!$A16,'Regression Result'!$B$2:$K$29,9,FALSE)+VLOOKUP('Predicted Intensity'!$A16,'Regression Result'!$B$2:$K$29,7,FALSE)*(VLOOKUP($A16,'electrification forecast'!$A$1:$AX$29,COLUMN(AE$1),FALSE)-VLOOKUP($A16,'electrification forecast'!$A$1:$AX$29,COLUMN(AD$1),FALSE)),0.5*$J16),$J16)</f>
        <v>22433.978482258495</v>
      </c>
      <c r="AF16" s="225">
        <f>MIN(MAX(AE16+$B$34*VLOOKUP('Predicted Intensity'!$A16,'Regression Result'!$B$2:$K$29,8,FALSE)*(VLOOKUP($A16,'Forecasted VA'!$A$2:$AX$29,COLUMN(AF$1),FALSE)-VLOOKUP($A16,'Forecasted VA'!$A$2:$AX$29,COLUMN(AE$1),FALSE))+$B$33*VLOOKUP('Predicted Intensity'!$A16,'Regression Result'!$B$2:$K$29,9,FALSE)+VLOOKUP('Predicted Intensity'!$A16,'Regression Result'!$B$2:$K$29,7,FALSE)*(VLOOKUP($A16,'electrification forecast'!$A$1:$AX$29,COLUMN(AF$1),FALSE)-VLOOKUP($A16,'electrification forecast'!$A$1:$AX$29,COLUMN(AE$1),FALSE)),0.5*$J16),$J16)</f>
        <v>22433.978482258495</v>
      </c>
      <c r="AG16" s="225">
        <f>MIN(MAX(AF16+$B$34*VLOOKUP('Predicted Intensity'!$A16,'Regression Result'!$B$2:$K$29,8,FALSE)*(VLOOKUP($A16,'Forecasted VA'!$A$2:$AX$29,COLUMN(AG$1),FALSE)-VLOOKUP($A16,'Forecasted VA'!$A$2:$AX$29,COLUMN(AF$1),FALSE))+$B$33*VLOOKUP('Predicted Intensity'!$A16,'Regression Result'!$B$2:$K$29,9,FALSE)+VLOOKUP('Predicted Intensity'!$A16,'Regression Result'!$B$2:$K$29,7,FALSE)*(VLOOKUP($A16,'electrification forecast'!$A$1:$AX$29,COLUMN(AG$1),FALSE)-VLOOKUP($A16,'electrification forecast'!$A$1:$AX$29,COLUMN(AF$1),FALSE)),0.5*$J16),$J16)</f>
        <v>22433.978482258495</v>
      </c>
      <c r="AH16" s="225">
        <f>MIN(MAX(AG16+$B$34*VLOOKUP('Predicted Intensity'!$A16,'Regression Result'!$B$2:$K$29,8,FALSE)*(VLOOKUP($A16,'Forecasted VA'!$A$2:$AX$29,COLUMN(AH$1),FALSE)-VLOOKUP($A16,'Forecasted VA'!$A$2:$AX$29,COLUMN(AG$1),FALSE))+$B$33*VLOOKUP('Predicted Intensity'!$A16,'Regression Result'!$B$2:$K$29,9,FALSE)+VLOOKUP('Predicted Intensity'!$A16,'Regression Result'!$B$2:$K$29,7,FALSE)*(VLOOKUP($A16,'electrification forecast'!$A$1:$AX$29,COLUMN(AH$1),FALSE)-VLOOKUP($A16,'electrification forecast'!$A$1:$AX$29,COLUMN(AG$1),FALSE)),0.5*$J16),$J16)</f>
        <v>22433.978482258495</v>
      </c>
      <c r="AI16" s="225">
        <f>MIN(MAX(AH16+$B$34*VLOOKUP('Predicted Intensity'!$A16,'Regression Result'!$B$2:$K$29,8,FALSE)*(VLOOKUP($A16,'Forecasted VA'!$A$2:$AX$29,COLUMN(AI$1),FALSE)-VLOOKUP($A16,'Forecasted VA'!$A$2:$AX$29,COLUMN(AH$1),FALSE))+$B$33*VLOOKUP('Predicted Intensity'!$A16,'Regression Result'!$B$2:$K$29,9,FALSE)+VLOOKUP('Predicted Intensity'!$A16,'Regression Result'!$B$2:$K$29,7,FALSE)*(VLOOKUP($A16,'electrification forecast'!$A$1:$AX$29,COLUMN(AI$1),FALSE)-VLOOKUP($A16,'electrification forecast'!$A$1:$AX$29,COLUMN(AH$1),FALSE)),0.5*$J16),$J16)</f>
        <v>22433.978482258495</v>
      </c>
      <c r="AJ16" s="225">
        <f>MIN(MAX(AI16+$B$34*VLOOKUP('Predicted Intensity'!$A16,'Regression Result'!$B$2:$K$29,8,FALSE)*(VLOOKUP($A16,'Forecasted VA'!$A$2:$AX$29,COLUMN(AJ$1),FALSE)-VLOOKUP($A16,'Forecasted VA'!$A$2:$AX$29,COLUMN(AI$1),FALSE))+$B$33*VLOOKUP('Predicted Intensity'!$A16,'Regression Result'!$B$2:$K$29,9,FALSE)+VLOOKUP('Predicted Intensity'!$A16,'Regression Result'!$B$2:$K$29,7,FALSE)*(VLOOKUP($A16,'electrification forecast'!$A$1:$AX$29,COLUMN(AJ$1),FALSE)-VLOOKUP($A16,'electrification forecast'!$A$1:$AX$29,COLUMN(AI$1),FALSE)),0.5*$J16),$J16)</f>
        <v>22433.978482258495</v>
      </c>
      <c r="AK16" s="225">
        <f>MIN(MAX(AJ16+$B$34*VLOOKUP('Predicted Intensity'!$A16,'Regression Result'!$B$2:$K$29,8,FALSE)*(VLOOKUP($A16,'Forecasted VA'!$A$2:$AX$29,COLUMN(AK$1),FALSE)-VLOOKUP($A16,'Forecasted VA'!$A$2:$AX$29,COLUMN(AJ$1),FALSE))+$B$33*VLOOKUP('Predicted Intensity'!$A16,'Regression Result'!$B$2:$K$29,9,FALSE)+VLOOKUP('Predicted Intensity'!$A16,'Regression Result'!$B$2:$K$29,7,FALSE)*(VLOOKUP($A16,'electrification forecast'!$A$1:$AX$29,COLUMN(AK$1),FALSE)-VLOOKUP($A16,'electrification forecast'!$A$1:$AX$29,COLUMN(AJ$1),FALSE)),0.5*$J16),$J16)</f>
        <v>22433.978482258495</v>
      </c>
      <c r="AL16" s="225">
        <f>MIN(MAX(AK16+$B$34*VLOOKUP('Predicted Intensity'!$A16,'Regression Result'!$B$2:$K$29,8,FALSE)*(VLOOKUP($A16,'Forecasted VA'!$A$2:$AX$29,COLUMN(AL$1),FALSE)-VLOOKUP($A16,'Forecasted VA'!$A$2:$AX$29,COLUMN(AK$1),FALSE))+$B$33*VLOOKUP('Predicted Intensity'!$A16,'Regression Result'!$B$2:$K$29,9,FALSE)+VLOOKUP('Predicted Intensity'!$A16,'Regression Result'!$B$2:$K$29,7,FALSE)*(VLOOKUP($A16,'electrification forecast'!$A$1:$AX$29,COLUMN(AL$1),FALSE)-VLOOKUP($A16,'electrification forecast'!$A$1:$AX$29,COLUMN(AK$1),FALSE)),0.5*$J16),$J16)</f>
        <v>22433.978482258495</v>
      </c>
      <c r="AM16" s="225">
        <f>MIN(MAX(AL16+$B$34*VLOOKUP('Predicted Intensity'!$A16,'Regression Result'!$B$2:$K$29,8,FALSE)*(VLOOKUP($A16,'Forecasted VA'!$A$2:$AX$29,COLUMN(AM$1),FALSE)-VLOOKUP($A16,'Forecasted VA'!$A$2:$AX$29,COLUMN(AL$1),FALSE))+$B$33*VLOOKUP('Predicted Intensity'!$A16,'Regression Result'!$B$2:$K$29,9,FALSE)+VLOOKUP('Predicted Intensity'!$A16,'Regression Result'!$B$2:$K$29,7,FALSE)*(VLOOKUP($A16,'electrification forecast'!$A$1:$AX$29,COLUMN(AM$1),FALSE)-VLOOKUP($A16,'electrification forecast'!$A$1:$AX$29,COLUMN(AL$1),FALSE)),0.5*$J16),$J16)</f>
        <v>22433.978482258495</v>
      </c>
      <c r="AN16" s="225">
        <f>MIN(MAX(AM16+$B$34*VLOOKUP('Predicted Intensity'!$A16,'Regression Result'!$B$2:$K$29,8,FALSE)*(VLOOKUP($A16,'Forecasted VA'!$A$2:$AX$29,COLUMN(AN$1),FALSE)-VLOOKUP($A16,'Forecasted VA'!$A$2:$AX$29,COLUMN(AM$1),FALSE))+$B$33*VLOOKUP('Predicted Intensity'!$A16,'Regression Result'!$B$2:$K$29,9,FALSE)+VLOOKUP('Predicted Intensity'!$A16,'Regression Result'!$B$2:$K$29,7,FALSE)*(VLOOKUP($A16,'electrification forecast'!$A$1:$AX$29,COLUMN(AN$1),FALSE)-VLOOKUP($A16,'electrification forecast'!$A$1:$AX$29,COLUMN(AM$1),FALSE)),0.5*$J16),$J16)</f>
        <v>22433.978482258495</v>
      </c>
      <c r="AO16" s="225">
        <f>MIN(MAX(AN16+$B$34*VLOOKUP('Predicted Intensity'!$A16,'Regression Result'!$B$2:$K$29,8,FALSE)*(VLOOKUP($A16,'Forecasted VA'!$A$2:$AX$29,COLUMN(AO$1),FALSE)-VLOOKUP($A16,'Forecasted VA'!$A$2:$AX$29,COLUMN(AN$1),FALSE))+$B$33*VLOOKUP('Predicted Intensity'!$A16,'Regression Result'!$B$2:$K$29,9,FALSE)+VLOOKUP('Predicted Intensity'!$A16,'Regression Result'!$B$2:$K$29,7,FALSE)*(VLOOKUP($A16,'electrification forecast'!$A$1:$AX$29,COLUMN(AO$1),FALSE)-VLOOKUP($A16,'electrification forecast'!$A$1:$AX$29,COLUMN(AN$1),FALSE)),0.5*$J16),$J16)</f>
        <v>22433.978482258495</v>
      </c>
      <c r="AP16" s="225">
        <f>MIN(MAX(AO16+$B$34*VLOOKUP('Predicted Intensity'!$A16,'Regression Result'!$B$2:$K$29,8,FALSE)*(VLOOKUP($A16,'Forecasted VA'!$A$2:$AX$29,COLUMN(AP$1),FALSE)-VLOOKUP($A16,'Forecasted VA'!$A$2:$AX$29,COLUMN(AO$1),FALSE))+$B$33*VLOOKUP('Predicted Intensity'!$A16,'Regression Result'!$B$2:$K$29,9,FALSE)+VLOOKUP('Predicted Intensity'!$A16,'Regression Result'!$B$2:$K$29,7,FALSE)*(VLOOKUP($A16,'electrification forecast'!$A$1:$AX$29,COLUMN(AP$1),FALSE)-VLOOKUP($A16,'electrification forecast'!$A$1:$AX$29,COLUMN(AO$1),FALSE)),0.5*$J16),$J16)</f>
        <v>22433.978482258495</v>
      </c>
      <c r="AQ16" s="225">
        <f>MIN(MAX(AP16+$B$34*VLOOKUP('Predicted Intensity'!$A16,'Regression Result'!$B$2:$K$29,8,FALSE)*(VLOOKUP($A16,'Forecasted VA'!$A$2:$AX$29,COLUMN(AQ$1),FALSE)-VLOOKUP($A16,'Forecasted VA'!$A$2:$AX$29,COLUMN(AP$1),FALSE))+$B$33*VLOOKUP('Predicted Intensity'!$A16,'Regression Result'!$B$2:$K$29,9,FALSE)+VLOOKUP('Predicted Intensity'!$A16,'Regression Result'!$B$2:$K$29,7,FALSE)*(VLOOKUP($A16,'electrification forecast'!$A$1:$AX$29,COLUMN(AQ$1),FALSE)-VLOOKUP($A16,'electrification forecast'!$A$1:$AX$29,COLUMN(AP$1),FALSE)),0.5*$J16),$J16)</f>
        <v>22433.978482258495</v>
      </c>
      <c r="AR16" s="225">
        <f>MIN(MAX(AQ16+$B$34*VLOOKUP('Predicted Intensity'!$A16,'Regression Result'!$B$2:$K$29,8,FALSE)*(VLOOKUP($A16,'Forecasted VA'!$A$2:$AX$29,COLUMN(AR$1),FALSE)-VLOOKUP($A16,'Forecasted VA'!$A$2:$AX$29,COLUMN(AQ$1),FALSE))+$B$33*VLOOKUP('Predicted Intensity'!$A16,'Regression Result'!$B$2:$K$29,9,FALSE)+VLOOKUP('Predicted Intensity'!$A16,'Regression Result'!$B$2:$K$29,7,FALSE)*(VLOOKUP($A16,'electrification forecast'!$A$1:$AX$29,COLUMN(AR$1),FALSE)-VLOOKUP($A16,'electrification forecast'!$A$1:$AX$29,COLUMN(AQ$1),FALSE)),0.5*$J16),$J16)</f>
        <v>22433.978482258495</v>
      </c>
      <c r="AS16" s="225">
        <f>MIN(MAX(AR16+$B$34*VLOOKUP('Predicted Intensity'!$A16,'Regression Result'!$B$2:$K$29,8,FALSE)*(VLOOKUP($A16,'Forecasted VA'!$A$2:$AX$29,COLUMN(AS$1),FALSE)-VLOOKUP($A16,'Forecasted VA'!$A$2:$AX$29,COLUMN(AR$1),FALSE))+$B$33*VLOOKUP('Predicted Intensity'!$A16,'Regression Result'!$B$2:$K$29,9,FALSE)+VLOOKUP('Predicted Intensity'!$A16,'Regression Result'!$B$2:$K$29,7,FALSE)*(VLOOKUP($A16,'electrification forecast'!$A$1:$AX$29,COLUMN(AS$1),FALSE)-VLOOKUP($A16,'electrification forecast'!$A$1:$AX$29,COLUMN(AR$1),FALSE)),0.5*$J16),$J16)</f>
        <v>22433.978482258495</v>
      </c>
      <c r="AT16" s="225">
        <f>MIN(MAX(AS16+$B$34*VLOOKUP('Predicted Intensity'!$A16,'Regression Result'!$B$2:$K$29,8,FALSE)*(VLOOKUP($A16,'Forecasted VA'!$A$2:$AX$29,COLUMN(AT$1),FALSE)-VLOOKUP($A16,'Forecasted VA'!$A$2:$AX$29,COLUMN(AS$1),FALSE))+$B$33*VLOOKUP('Predicted Intensity'!$A16,'Regression Result'!$B$2:$K$29,9,FALSE)+VLOOKUP('Predicted Intensity'!$A16,'Regression Result'!$B$2:$K$29,7,FALSE)*(VLOOKUP($A16,'electrification forecast'!$A$1:$AX$29,COLUMN(AT$1),FALSE)-VLOOKUP($A16,'electrification forecast'!$A$1:$AX$29,COLUMN(AS$1),FALSE)),0.5*$J16),$J16)</f>
        <v>22433.978482258495</v>
      </c>
      <c r="AU16" s="225">
        <f>MIN(MAX(AT16+$B$34*VLOOKUP('Predicted Intensity'!$A16,'Regression Result'!$B$2:$K$29,8,FALSE)*(VLOOKUP($A16,'Forecasted VA'!$A$2:$AX$29,COLUMN(AU$1),FALSE)-VLOOKUP($A16,'Forecasted VA'!$A$2:$AX$29,COLUMN(AT$1),FALSE))+$B$33*VLOOKUP('Predicted Intensity'!$A16,'Regression Result'!$B$2:$K$29,9,FALSE)+VLOOKUP('Predicted Intensity'!$A16,'Regression Result'!$B$2:$K$29,7,FALSE)*(VLOOKUP($A16,'electrification forecast'!$A$1:$AX$29,COLUMN(AU$1),FALSE)-VLOOKUP($A16,'electrification forecast'!$A$1:$AX$29,COLUMN(AT$1),FALSE)),0.5*$J16),$J16)</f>
        <v>22433.978482258495</v>
      </c>
      <c r="AV16" s="225">
        <f>MIN(MAX(AU16+$B$34*VLOOKUP('Predicted Intensity'!$A16,'Regression Result'!$B$2:$K$29,8,FALSE)*(VLOOKUP($A16,'Forecasted VA'!$A$2:$AX$29,COLUMN(AV$1),FALSE)-VLOOKUP($A16,'Forecasted VA'!$A$2:$AX$29,COLUMN(AU$1),FALSE))+$B$33*VLOOKUP('Predicted Intensity'!$A16,'Regression Result'!$B$2:$K$29,9,FALSE)+VLOOKUP('Predicted Intensity'!$A16,'Regression Result'!$B$2:$K$29,7,FALSE)*(VLOOKUP($A16,'electrification forecast'!$A$1:$AX$29,COLUMN(AV$1),FALSE)-VLOOKUP($A16,'electrification forecast'!$A$1:$AX$29,COLUMN(AU$1),FALSE)),0.5*$J16),$J16)</f>
        <v>22433.978482258495</v>
      </c>
      <c r="AW16" s="225">
        <f>MIN(MAX(AV16+$B$34*VLOOKUP('Predicted Intensity'!$A16,'Regression Result'!$B$2:$K$29,8,FALSE)*(VLOOKUP($A16,'Forecasted VA'!$A$2:$AX$29,COLUMN(AW$1),FALSE)-VLOOKUP($A16,'Forecasted VA'!$A$2:$AX$29,COLUMN(AV$1),FALSE))+$B$33*VLOOKUP('Predicted Intensity'!$A16,'Regression Result'!$B$2:$K$29,9,FALSE)+VLOOKUP('Predicted Intensity'!$A16,'Regression Result'!$B$2:$K$29,7,FALSE)*(VLOOKUP($A16,'electrification forecast'!$A$1:$AX$29,COLUMN(AW$1),FALSE)-VLOOKUP($A16,'electrification forecast'!$A$1:$AX$29,COLUMN(AV$1),FALSE)),0.5*$J16),$J16)</f>
        <v>22433.978482258495</v>
      </c>
      <c r="AX16" s="225">
        <f>MIN(MAX(AW16+$B$34*VLOOKUP('Predicted Intensity'!$A16,'Regression Result'!$B$2:$K$29,8,FALSE)*(VLOOKUP($A16,'Forecasted VA'!$A$2:$AX$29,COLUMN(AX$1),FALSE)-VLOOKUP($A16,'Forecasted VA'!$A$2:$AX$29,COLUMN(AW$1),FALSE))+$B$33*VLOOKUP('Predicted Intensity'!$A16,'Regression Result'!$B$2:$K$29,9,FALSE)+VLOOKUP('Predicted Intensity'!$A16,'Regression Result'!$B$2:$K$29,7,FALSE)*(VLOOKUP($A16,'electrification forecast'!$A$1:$AX$29,COLUMN(AX$1),FALSE)-VLOOKUP($A16,'electrification forecast'!$A$1:$AX$29,COLUMN(AW$1),FALSE)),0.5*$J16),$J16)</f>
        <v>22433.978482258495</v>
      </c>
      <c r="AY16" s="225"/>
    </row>
    <row r="17" spans="1:51" x14ac:dyDescent="0.2">
      <c r="A17" s="216" t="s">
        <v>388</v>
      </c>
      <c r="B17" s="225">
        <f>SUMIFS('Historic Energy Consumption'!$O:$O,'Historic Energy Consumption'!$B:$B,$A17,'Historic Energy Consumption'!$A:$A,'Predicted Intensity'!B$1)/VLOOKUP($A17,'Forecasted VA'!$A$1:$J$29,COLUMN(B$1),FALSE)</f>
        <v>6042.7912936468911</v>
      </c>
      <c r="C17" s="225">
        <f>SUMIFS('Historic Energy Consumption'!$O:$O,'Historic Energy Consumption'!$B:$B,$A17,'Historic Energy Consumption'!$A:$A,'Predicted Intensity'!C$1)/VLOOKUP($A17,'Forecasted VA'!$A$1:$J$29,COLUMN(C$1),FALSE)</f>
        <v>6192.5711581703063</v>
      </c>
      <c r="D17" s="225">
        <f>SUMIFS('Historic Energy Consumption'!$O:$O,'Historic Energy Consumption'!$B:$B,$A17,'Historic Energy Consumption'!$A:$A,'Predicted Intensity'!D$1)/VLOOKUP($A17,'Forecasted VA'!$A$1:$J$29,COLUMN(D$1),FALSE)</f>
        <v>5767.204440566552</v>
      </c>
      <c r="E17" s="225">
        <f>SUMIFS('Historic Energy Consumption'!$O:$O,'Historic Energy Consumption'!$B:$B,$A17,'Historic Energy Consumption'!$A:$A,'Predicted Intensity'!E$1)/VLOOKUP($A17,'Forecasted VA'!$A$1:$J$29,COLUMN(E$1),FALSE)</f>
        <v>5386.2163564204493</v>
      </c>
      <c r="F17" s="225">
        <f>SUMIFS('Historic Energy Consumption'!$O:$O,'Historic Energy Consumption'!$B:$B,$A17,'Historic Energy Consumption'!$A:$A,'Predicted Intensity'!F$1)/VLOOKUP($A17,'Forecasted VA'!$A$1:$J$29,COLUMN(F$1),FALSE)</f>
        <v>5492.9519383643146</v>
      </c>
      <c r="G17" s="225">
        <f>SUMIFS('Historic Energy Consumption'!$O:$O,'Historic Energy Consumption'!$B:$B,$A17,'Historic Energy Consumption'!$A:$A,'Predicted Intensity'!G$1)/VLOOKUP($A17,'Forecasted VA'!$A$1:$J$29,COLUMN(G$1),FALSE)</f>
        <v>6953.0485332342032</v>
      </c>
      <c r="H17" s="225">
        <f>SUMIFS('Historic Energy Consumption'!$O:$O,'Historic Energy Consumption'!$B:$B,$A17,'Historic Energy Consumption'!$A:$A,'Predicted Intensity'!H$1)/VLOOKUP($A17,'Forecasted VA'!$A$1:$J$29,COLUMN(H$1),FALSE)</f>
        <v>7474.6581604404855</v>
      </c>
      <c r="I17" s="225">
        <f>SUMIFS('Historic Energy Consumption'!$O:$O,'Historic Energy Consumption'!$B:$B,$A17,'Historic Energy Consumption'!$A:$A,'Predicted Intensity'!I$1)/VLOOKUP($A17,'Forecasted VA'!$A$1:$J$29,COLUMN(I$1),FALSE)</f>
        <v>7130.7101031215452</v>
      </c>
      <c r="J17" s="225">
        <f>SUMIFS('Historic Energy Consumption'!$O:$O,'Historic Energy Consumption'!$B:$B,$A17,'Historic Energy Consumption'!$A:$A,'Predicted Intensity'!J$1)/VLOOKUP($A17,'Forecasted VA'!$A$1:$J$29,COLUMN(J$1),FALSE)</f>
        <v>7429.9669759485505</v>
      </c>
      <c r="K17" s="225">
        <f>MIN(MAX(J17+$B$34*VLOOKUP('Predicted Intensity'!$A17,'Regression Result'!$B$2:$K$29,8,FALSE)*(VLOOKUP($A17,'Forecasted VA'!$A$2:$AX$29,COLUMN(K$1),FALSE)-VLOOKUP($A17,'Forecasted VA'!$A$2:$AX$29,COLUMN(J$1),FALSE))+$B$33*VLOOKUP('Predicted Intensity'!$A17,'Regression Result'!$B$2:$K$29,9,FALSE)+VLOOKUP('Predicted Intensity'!$A17,'Regression Result'!$B$2:$K$29,7,FALSE)*(VLOOKUP($A17,'electrification forecast'!$A$1:$AX$29,COLUMN(K$1),FALSE)-VLOOKUP($A17,'electrification forecast'!$A$1:$AX$29,COLUMN(J$1),FALSE)),0.5*$J17),$J17)</f>
        <v>7429.9669759485505</v>
      </c>
      <c r="L17" s="225">
        <f>MIN(MAX(K17+$B$34*VLOOKUP('Predicted Intensity'!$A17,'Regression Result'!$B$2:$K$29,8,FALSE)*(VLOOKUP($A17,'Forecasted VA'!$A$2:$AX$29,COLUMN(L$1),FALSE)-VLOOKUP($A17,'Forecasted VA'!$A$2:$AX$29,COLUMN(K$1),FALSE))+$B$33*VLOOKUP('Predicted Intensity'!$A17,'Regression Result'!$B$2:$K$29,9,FALSE)+VLOOKUP('Predicted Intensity'!$A17,'Regression Result'!$B$2:$K$29,7,FALSE)*(VLOOKUP($A17,'electrification forecast'!$A$1:$AX$29,COLUMN(L$1),FALSE)-VLOOKUP($A17,'electrification forecast'!$A$1:$AX$29,COLUMN(K$1),FALSE)),0.5*$J17),$J17)</f>
        <v>7429.9669759485505</v>
      </c>
      <c r="M17" s="225">
        <f>MIN(MAX(L17+$B$34*VLOOKUP('Predicted Intensity'!$A17,'Regression Result'!$B$2:$K$29,8,FALSE)*(VLOOKUP($A17,'Forecasted VA'!$A$2:$AX$29,COLUMN(M$1),FALSE)-VLOOKUP($A17,'Forecasted VA'!$A$2:$AX$29,COLUMN(L$1),FALSE))+$B$33*VLOOKUP('Predicted Intensity'!$A17,'Regression Result'!$B$2:$K$29,9,FALSE)+VLOOKUP('Predicted Intensity'!$A17,'Regression Result'!$B$2:$K$29,7,FALSE)*(VLOOKUP($A17,'electrification forecast'!$A$1:$AX$29,COLUMN(M$1),FALSE)-VLOOKUP($A17,'electrification forecast'!$A$1:$AX$29,COLUMN(L$1),FALSE)),0.5*$J17),$J17)</f>
        <v>7429.9669759485505</v>
      </c>
      <c r="N17" s="225">
        <f>MIN(MAX(M17+$B$34*VLOOKUP('Predicted Intensity'!$A17,'Regression Result'!$B$2:$K$29,8,FALSE)*(VLOOKUP($A17,'Forecasted VA'!$A$2:$AX$29,COLUMN(N$1),FALSE)-VLOOKUP($A17,'Forecasted VA'!$A$2:$AX$29,COLUMN(M$1),FALSE))+$B$33*VLOOKUP('Predicted Intensity'!$A17,'Regression Result'!$B$2:$K$29,9,FALSE)+VLOOKUP('Predicted Intensity'!$A17,'Regression Result'!$B$2:$K$29,7,FALSE)*(VLOOKUP($A17,'electrification forecast'!$A$1:$AX$29,COLUMN(N$1),FALSE)-VLOOKUP($A17,'electrification forecast'!$A$1:$AX$29,COLUMN(M$1),FALSE)),0.5*$J17),$J17)</f>
        <v>7429.9669759485505</v>
      </c>
      <c r="O17" s="225">
        <f>MIN(MAX(N17+$B$34*VLOOKUP('Predicted Intensity'!$A17,'Regression Result'!$B$2:$K$29,8,FALSE)*(VLOOKUP($A17,'Forecasted VA'!$A$2:$AX$29,COLUMN(O$1),FALSE)-VLOOKUP($A17,'Forecasted VA'!$A$2:$AX$29,COLUMN(N$1),FALSE))+$B$33*VLOOKUP('Predicted Intensity'!$A17,'Regression Result'!$B$2:$K$29,9,FALSE)+VLOOKUP('Predicted Intensity'!$A17,'Regression Result'!$B$2:$K$29,7,FALSE)*(VLOOKUP($A17,'electrification forecast'!$A$1:$AX$29,COLUMN(O$1),FALSE)-VLOOKUP($A17,'electrification forecast'!$A$1:$AX$29,COLUMN(N$1),FALSE)),0.5*$J17),$J17)</f>
        <v>7429.9669759485505</v>
      </c>
      <c r="P17" s="225">
        <f>MIN(MAX(O17+$B$34*VLOOKUP('Predicted Intensity'!$A17,'Regression Result'!$B$2:$K$29,8,FALSE)*(VLOOKUP($A17,'Forecasted VA'!$A$2:$AX$29,COLUMN(P$1),FALSE)-VLOOKUP($A17,'Forecasted VA'!$A$2:$AX$29,COLUMN(O$1),FALSE))+$B$33*VLOOKUP('Predicted Intensity'!$A17,'Regression Result'!$B$2:$K$29,9,FALSE)+VLOOKUP('Predicted Intensity'!$A17,'Regression Result'!$B$2:$K$29,7,FALSE)*(VLOOKUP($A17,'electrification forecast'!$A$1:$AX$29,COLUMN(P$1),FALSE)-VLOOKUP($A17,'electrification forecast'!$A$1:$AX$29,COLUMN(O$1),FALSE)),0.5*$J17),$J17)</f>
        <v>7429.9669759485505</v>
      </c>
      <c r="Q17" s="225">
        <f>MIN(MAX(P17+$B$34*VLOOKUP('Predicted Intensity'!$A17,'Regression Result'!$B$2:$K$29,8,FALSE)*(VLOOKUP($A17,'Forecasted VA'!$A$2:$AX$29,COLUMN(Q$1),FALSE)-VLOOKUP($A17,'Forecasted VA'!$A$2:$AX$29,COLUMN(P$1),FALSE))+$B$33*VLOOKUP('Predicted Intensity'!$A17,'Regression Result'!$B$2:$K$29,9,FALSE)+VLOOKUP('Predicted Intensity'!$A17,'Regression Result'!$B$2:$K$29,7,FALSE)*(VLOOKUP($A17,'electrification forecast'!$A$1:$AX$29,COLUMN(Q$1),FALSE)-VLOOKUP($A17,'electrification forecast'!$A$1:$AX$29,COLUMN(P$1),FALSE)),0.5*$J17),$J17)</f>
        <v>7429.9669759485505</v>
      </c>
      <c r="R17" s="225">
        <f>MIN(MAX(Q17+$B$34*VLOOKUP('Predicted Intensity'!$A17,'Regression Result'!$B$2:$K$29,8,FALSE)*(VLOOKUP($A17,'Forecasted VA'!$A$2:$AX$29,COLUMN(R$1),FALSE)-VLOOKUP($A17,'Forecasted VA'!$A$2:$AX$29,COLUMN(Q$1),FALSE))+$B$33*VLOOKUP('Predicted Intensity'!$A17,'Regression Result'!$B$2:$K$29,9,FALSE)+VLOOKUP('Predicted Intensity'!$A17,'Regression Result'!$B$2:$K$29,7,FALSE)*(VLOOKUP($A17,'electrification forecast'!$A$1:$AX$29,COLUMN(R$1),FALSE)-VLOOKUP($A17,'electrification forecast'!$A$1:$AX$29,COLUMN(Q$1),FALSE)),0.5*$J17),$J17)</f>
        <v>7429.9669759485505</v>
      </c>
      <c r="S17" s="225">
        <f>MIN(MAX(R17+$B$34*VLOOKUP('Predicted Intensity'!$A17,'Regression Result'!$B$2:$K$29,8,FALSE)*(VLOOKUP($A17,'Forecasted VA'!$A$2:$AX$29,COLUMN(S$1),FALSE)-VLOOKUP($A17,'Forecasted VA'!$A$2:$AX$29,COLUMN(R$1),FALSE))+$B$33*VLOOKUP('Predicted Intensity'!$A17,'Regression Result'!$B$2:$K$29,9,FALSE)+VLOOKUP('Predicted Intensity'!$A17,'Regression Result'!$B$2:$K$29,7,FALSE)*(VLOOKUP($A17,'electrification forecast'!$A$1:$AX$29,COLUMN(S$1),FALSE)-VLOOKUP($A17,'electrification forecast'!$A$1:$AX$29,COLUMN(R$1),FALSE)),0.5*$J17),$J17)</f>
        <v>7429.9669759485505</v>
      </c>
      <c r="T17" s="225">
        <f>MIN(MAX(S17+$B$34*VLOOKUP('Predicted Intensity'!$A17,'Regression Result'!$B$2:$K$29,8,FALSE)*(VLOOKUP($A17,'Forecasted VA'!$A$2:$AX$29,COLUMN(T$1),FALSE)-VLOOKUP($A17,'Forecasted VA'!$A$2:$AX$29,COLUMN(S$1),FALSE))+$B$33*VLOOKUP('Predicted Intensity'!$A17,'Regression Result'!$B$2:$K$29,9,FALSE)+VLOOKUP('Predicted Intensity'!$A17,'Regression Result'!$B$2:$K$29,7,FALSE)*(VLOOKUP($A17,'electrification forecast'!$A$1:$AX$29,COLUMN(T$1),FALSE)-VLOOKUP($A17,'electrification forecast'!$A$1:$AX$29,COLUMN(S$1),FALSE)),0.5*$J17),$J17)</f>
        <v>7429.9669759485505</v>
      </c>
      <c r="U17" s="225">
        <f>MIN(MAX(T17+$B$34*VLOOKUP('Predicted Intensity'!$A17,'Regression Result'!$B$2:$K$29,8,FALSE)*(VLOOKUP($A17,'Forecasted VA'!$A$2:$AX$29,COLUMN(U$1),FALSE)-VLOOKUP($A17,'Forecasted VA'!$A$2:$AX$29,COLUMN(T$1),FALSE))+$B$33*VLOOKUP('Predicted Intensity'!$A17,'Regression Result'!$B$2:$K$29,9,FALSE)+VLOOKUP('Predicted Intensity'!$A17,'Regression Result'!$B$2:$K$29,7,FALSE)*(VLOOKUP($A17,'electrification forecast'!$A$1:$AX$29,COLUMN(U$1),FALSE)-VLOOKUP($A17,'electrification forecast'!$A$1:$AX$29,COLUMN(T$1),FALSE)),0.5*$J17),$J17)</f>
        <v>7429.9669759485505</v>
      </c>
      <c r="V17" s="225">
        <f>MIN(MAX(U17+$B$34*VLOOKUP('Predicted Intensity'!$A17,'Regression Result'!$B$2:$K$29,8,FALSE)*(VLOOKUP($A17,'Forecasted VA'!$A$2:$AX$29,COLUMN(V$1),FALSE)-VLOOKUP($A17,'Forecasted VA'!$A$2:$AX$29,COLUMN(U$1),FALSE))+$B$33*VLOOKUP('Predicted Intensity'!$A17,'Regression Result'!$B$2:$K$29,9,FALSE)+VLOOKUP('Predicted Intensity'!$A17,'Regression Result'!$B$2:$K$29,7,FALSE)*(VLOOKUP($A17,'electrification forecast'!$A$1:$AX$29,COLUMN(V$1),FALSE)-VLOOKUP($A17,'electrification forecast'!$A$1:$AX$29,COLUMN(U$1),FALSE)),0.5*$J17),$J17)</f>
        <v>7429.9669759485505</v>
      </c>
      <c r="W17" s="225">
        <f>MIN(MAX(V17+$B$34*VLOOKUP('Predicted Intensity'!$A17,'Regression Result'!$B$2:$K$29,8,FALSE)*(VLOOKUP($A17,'Forecasted VA'!$A$2:$AX$29,COLUMN(W$1),FALSE)-VLOOKUP($A17,'Forecasted VA'!$A$2:$AX$29,COLUMN(V$1),FALSE))+$B$33*VLOOKUP('Predicted Intensity'!$A17,'Regression Result'!$B$2:$K$29,9,FALSE)+VLOOKUP('Predicted Intensity'!$A17,'Regression Result'!$B$2:$K$29,7,FALSE)*(VLOOKUP($A17,'electrification forecast'!$A$1:$AX$29,COLUMN(W$1),FALSE)-VLOOKUP($A17,'electrification forecast'!$A$1:$AX$29,COLUMN(V$1),FALSE)),0.5*$J17),$J17)</f>
        <v>7429.9669759485505</v>
      </c>
      <c r="X17" s="225">
        <f>MIN(MAX(W17+$B$34*VLOOKUP('Predicted Intensity'!$A17,'Regression Result'!$B$2:$K$29,8,FALSE)*(VLOOKUP($A17,'Forecasted VA'!$A$2:$AX$29,COLUMN(X$1),FALSE)-VLOOKUP($A17,'Forecasted VA'!$A$2:$AX$29,COLUMN(W$1),FALSE))+$B$33*VLOOKUP('Predicted Intensity'!$A17,'Regression Result'!$B$2:$K$29,9,FALSE)+VLOOKUP('Predicted Intensity'!$A17,'Regression Result'!$B$2:$K$29,7,FALSE)*(VLOOKUP($A17,'electrification forecast'!$A$1:$AX$29,COLUMN(X$1),FALSE)-VLOOKUP($A17,'electrification forecast'!$A$1:$AX$29,COLUMN(W$1),FALSE)),0.5*$J17),$J17)</f>
        <v>7429.9669759485505</v>
      </c>
      <c r="Y17" s="225">
        <f>MIN(MAX(X17+$B$34*VLOOKUP('Predicted Intensity'!$A17,'Regression Result'!$B$2:$K$29,8,FALSE)*(VLOOKUP($A17,'Forecasted VA'!$A$2:$AX$29,COLUMN(Y$1),FALSE)-VLOOKUP($A17,'Forecasted VA'!$A$2:$AX$29,COLUMN(X$1),FALSE))+$B$33*VLOOKUP('Predicted Intensity'!$A17,'Regression Result'!$B$2:$K$29,9,FALSE)+VLOOKUP('Predicted Intensity'!$A17,'Regression Result'!$B$2:$K$29,7,FALSE)*(VLOOKUP($A17,'electrification forecast'!$A$1:$AX$29,COLUMN(Y$1),FALSE)-VLOOKUP($A17,'electrification forecast'!$A$1:$AX$29,COLUMN(X$1),FALSE)),0.5*$J17),$J17)</f>
        <v>7429.9669759485505</v>
      </c>
      <c r="Z17" s="225">
        <f>MIN(MAX(Y17+$B$34*VLOOKUP('Predicted Intensity'!$A17,'Regression Result'!$B$2:$K$29,8,FALSE)*(VLOOKUP($A17,'Forecasted VA'!$A$2:$AX$29,COLUMN(Z$1),FALSE)-VLOOKUP($A17,'Forecasted VA'!$A$2:$AX$29,COLUMN(Y$1),FALSE))+$B$33*VLOOKUP('Predicted Intensity'!$A17,'Regression Result'!$B$2:$K$29,9,FALSE)+VLOOKUP('Predicted Intensity'!$A17,'Regression Result'!$B$2:$K$29,7,FALSE)*(VLOOKUP($A17,'electrification forecast'!$A$1:$AX$29,COLUMN(Z$1),FALSE)-VLOOKUP($A17,'electrification forecast'!$A$1:$AX$29,COLUMN(Y$1),FALSE)),0.5*$J17),$J17)</f>
        <v>7429.9669759485505</v>
      </c>
      <c r="AA17" s="225">
        <f>MIN(MAX(Z17+$B$34*VLOOKUP('Predicted Intensity'!$A17,'Regression Result'!$B$2:$K$29,8,FALSE)*(VLOOKUP($A17,'Forecasted VA'!$A$2:$AX$29,COLUMN(AA$1),FALSE)-VLOOKUP($A17,'Forecasted VA'!$A$2:$AX$29,COLUMN(Z$1),FALSE))+$B$33*VLOOKUP('Predicted Intensity'!$A17,'Regression Result'!$B$2:$K$29,9,FALSE)+VLOOKUP('Predicted Intensity'!$A17,'Regression Result'!$B$2:$K$29,7,FALSE)*(VLOOKUP($A17,'electrification forecast'!$A$1:$AX$29,COLUMN(AA$1),FALSE)-VLOOKUP($A17,'electrification forecast'!$A$1:$AX$29,COLUMN(Z$1),FALSE)),0.5*$J17),$J17)</f>
        <v>7429.9669759485505</v>
      </c>
      <c r="AB17" s="225">
        <f>MIN(MAX(AA17+$B$34*VLOOKUP('Predicted Intensity'!$A17,'Regression Result'!$B$2:$K$29,8,FALSE)*(VLOOKUP($A17,'Forecasted VA'!$A$2:$AX$29,COLUMN(AB$1),FALSE)-VLOOKUP($A17,'Forecasted VA'!$A$2:$AX$29,COLUMN(AA$1),FALSE))+$B$33*VLOOKUP('Predicted Intensity'!$A17,'Regression Result'!$B$2:$K$29,9,FALSE)+VLOOKUP('Predicted Intensity'!$A17,'Regression Result'!$B$2:$K$29,7,FALSE)*(VLOOKUP($A17,'electrification forecast'!$A$1:$AX$29,COLUMN(AB$1),FALSE)-VLOOKUP($A17,'electrification forecast'!$A$1:$AX$29,COLUMN(AA$1),FALSE)),0.5*$J17),$J17)</f>
        <v>7429.9669759485505</v>
      </c>
      <c r="AC17" s="225">
        <f>MIN(MAX(AB17+$B$34*VLOOKUP('Predicted Intensity'!$A17,'Regression Result'!$B$2:$K$29,8,FALSE)*(VLOOKUP($A17,'Forecasted VA'!$A$2:$AX$29,COLUMN(AC$1),FALSE)-VLOOKUP($A17,'Forecasted VA'!$A$2:$AX$29,COLUMN(AB$1),FALSE))+$B$33*VLOOKUP('Predicted Intensity'!$A17,'Regression Result'!$B$2:$K$29,9,FALSE)+VLOOKUP('Predicted Intensity'!$A17,'Regression Result'!$B$2:$K$29,7,FALSE)*(VLOOKUP($A17,'electrification forecast'!$A$1:$AX$29,COLUMN(AC$1),FALSE)-VLOOKUP($A17,'electrification forecast'!$A$1:$AX$29,COLUMN(AB$1),FALSE)),0.5*$J17),$J17)</f>
        <v>7429.9669759485505</v>
      </c>
      <c r="AD17" s="225">
        <f>MIN(MAX(AC17+$B$34*VLOOKUP('Predicted Intensity'!$A17,'Regression Result'!$B$2:$K$29,8,FALSE)*(VLOOKUP($A17,'Forecasted VA'!$A$2:$AX$29,COLUMN(AD$1),FALSE)-VLOOKUP($A17,'Forecasted VA'!$A$2:$AX$29,COLUMN(AC$1),FALSE))+$B$33*VLOOKUP('Predicted Intensity'!$A17,'Regression Result'!$B$2:$K$29,9,FALSE)+VLOOKUP('Predicted Intensity'!$A17,'Regression Result'!$B$2:$K$29,7,FALSE)*(VLOOKUP($A17,'electrification forecast'!$A$1:$AX$29,COLUMN(AD$1),FALSE)-VLOOKUP($A17,'electrification forecast'!$A$1:$AX$29,COLUMN(AC$1),FALSE)),0.5*$J17),$J17)</f>
        <v>7429.9669759485505</v>
      </c>
      <c r="AE17" s="225">
        <f>MIN(MAX(AD17+$B$34*VLOOKUP('Predicted Intensity'!$A17,'Regression Result'!$B$2:$K$29,8,FALSE)*(VLOOKUP($A17,'Forecasted VA'!$A$2:$AX$29,COLUMN(AE$1),FALSE)-VLOOKUP($A17,'Forecasted VA'!$A$2:$AX$29,COLUMN(AD$1),FALSE))+$B$33*VLOOKUP('Predicted Intensity'!$A17,'Regression Result'!$B$2:$K$29,9,FALSE)+VLOOKUP('Predicted Intensity'!$A17,'Regression Result'!$B$2:$K$29,7,FALSE)*(VLOOKUP($A17,'electrification forecast'!$A$1:$AX$29,COLUMN(AE$1),FALSE)-VLOOKUP($A17,'electrification forecast'!$A$1:$AX$29,COLUMN(AD$1),FALSE)),0.5*$J17),$J17)</f>
        <v>7429.9669759485505</v>
      </c>
      <c r="AF17" s="225">
        <f>MIN(MAX(AE17+$B$34*VLOOKUP('Predicted Intensity'!$A17,'Regression Result'!$B$2:$K$29,8,FALSE)*(VLOOKUP($A17,'Forecasted VA'!$A$2:$AX$29,COLUMN(AF$1),FALSE)-VLOOKUP($A17,'Forecasted VA'!$A$2:$AX$29,COLUMN(AE$1),FALSE))+$B$33*VLOOKUP('Predicted Intensity'!$A17,'Regression Result'!$B$2:$K$29,9,FALSE)+VLOOKUP('Predicted Intensity'!$A17,'Regression Result'!$B$2:$K$29,7,FALSE)*(VLOOKUP($A17,'electrification forecast'!$A$1:$AX$29,COLUMN(AF$1),FALSE)-VLOOKUP($A17,'electrification forecast'!$A$1:$AX$29,COLUMN(AE$1),FALSE)),0.5*$J17),$J17)</f>
        <v>7429.9669759485505</v>
      </c>
      <c r="AG17" s="225">
        <f>MIN(MAX(AF17+$B$34*VLOOKUP('Predicted Intensity'!$A17,'Regression Result'!$B$2:$K$29,8,FALSE)*(VLOOKUP($A17,'Forecasted VA'!$A$2:$AX$29,COLUMN(AG$1),FALSE)-VLOOKUP($A17,'Forecasted VA'!$A$2:$AX$29,COLUMN(AF$1),FALSE))+$B$33*VLOOKUP('Predicted Intensity'!$A17,'Regression Result'!$B$2:$K$29,9,FALSE)+VLOOKUP('Predicted Intensity'!$A17,'Regression Result'!$B$2:$K$29,7,FALSE)*(VLOOKUP($A17,'electrification forecast'!$A$1:$AX$29,COLUMN(AG$1),FALSE)-VLOOKUP($A17,'electrification forecast'!$A$1:$AX$29,COLUMN(AF$1),FALSE)),0.5*$J17),$J17)</f>
        <v>7429.9669759485505</v>
      </c>
      <c r="AH17" s="225">
        <f>MIN(MAX(AG17+$B$34*VLOOKUP('Predicted Intensity'!$A17,'Regression Result'!$B$2:$K$29,8,FALSE)*(VLOOKUP($A17,'Forecasted VA'!$A$2:$AX$29,COLUMN(AH$1),FALSE)-VLOOKUP($A17,'Forecasted VA'!$A$2:$AX$29,COLUMN(AG$1),FALSE))+$B$33*VLOOKUP('Predicted Intensity'!$A17,'Regression Result'!$B$2:$K$29,9,FALSE)+VLOOKUP('Predicted Intensity'!$A17,'Regression Result'!$B$2:$K$29,7,FALSE)*(VLOOKUP($A17,'electrification forecast'!$A$1:$AX$29,COLUMN(AH$1),FALSE)-VLOOKUP($A17,'electrification forecast'!$A$1:$AX$29,COLUMN(AG$1),FALSE)),0.5*$J17),$J17)</f>
        <v>7429.9669759485505</v>
      </c>
      <c r="AI17" s="225">
        <f>MIN(MAX(AH17+$B$34*VLOOKUP('Predicted Intensity'!$A17,'Regression Result'!$B$2:$K$29,8,FALSE)*(VLOOKUP($A17,'Forecasted VA'!$A$2:$AX$29,COLUMN(AI$1),FALSE)-VLOOKUP($A17,'Forecasted VA'!$A$2:$AX$29,COLUMN(AH$1),FALSE))+$B$33*VLOOKUP('Predicted Intensity'!$A17,'Regression Result'!$B$2:$K$29,9,FALSE)+VLOOKUP('Predicted Intensity'!$A17,'Regression Result'!$B$2:$K$29,7,FALSE)*(VLOOKUP($A17,'electrification forecast'!$A$1:$AX$29,COLUMN(AI$1),FALSE)-VLOOKUP($A17,'electrification forecast'!$A$1:$AX$29,COLUMN(AH$1),FALSE)),0.5*$J17),$J17)</f>
        <v>7429.9669759485505</v>
      </c>
      <c r="AJ17" s="225">
        <f>MIN(MAX(AI17+$B$34*VLOOKUP('Predicted Intensity'!$A17,'Regression Result'!$B$2:$K$29,8,FALSE)*(VLOOKUP($A17,'Forecasted VA'!$A$2:$AX$29,COLUMN(AJ$1),FALSE)-VLOOKUP($A17,'Forecasted VA'!$A$2:$AX$29,COLUMN(AI$1),FALSE))+$B$33*VLOOKUP('Predicted Intensity'!$A17,'Regression Result'!$B$2:$K$29,9,FALSE)+VLOOKUP('Predicted Intensity'!$A17,'Regression Result'!$B$2:$K$29,7,FALSE)*(VLOOKUP($A17,'electrification forecast'!$A$1:$AX$29,COLUMN(AJ$1),FALSE)-VLOOKUP($A17,'electrification forecast'!$A$1:$AX$29,COLUMN(AI$1),FALSE)),0.5*$J17),$J17)</f>
        <v>7429.9669759485505</v>
      </c>
      <c r="AK17" s="225">
        <f>MIN(MAX(AJ17+$B$34*VLOOKUP('Predicted Intensity'!$A17,'Regression Result'!$B$2:$K$29,8,FALSE)*(VLOOKUP($A17,'Forecasted VA'!$A$2:$AX$29,COLUMN(AK$1),FALSE)-VLOOKUP($A17,'Forecasted VA'!$A$2:$AX$29,COLUMN(AJ$1),FALSE))+$B$33*VLOOKUP('Predicted Intensity'!$A17,'Regression Result'!$B$2:$K$29,9,FALSE)+VLOOKUP('Predicted Intensity'!$A17,'Regression Result'!$B$2:$K$29,7,FALSE)*(VLOOKUP($A17,'electrification forecast'!$A$1:$AX$29,COLUMN(AK$1),FALSE)-VLOOKUP($A17,'electrification forecast'!$A$1:$AX$29,COLUMN(AJ$1),FALSE)),0.5*$J17),$J17)</f>
        <v>7429.9669759485505</v>
      </c>
      <c r="AL17" s="225">
        <f>MIN(MAX(AK17+$B$34*VLOOKUP('Predicted Intensity'!$A17,'Regression Result'!$B$2:$K$29,8,FALSE)*(VLOOKUP($A17,'Forecasted VA'!$A$2:$AX$29,COLUMN(AL$1),FALSE)-VLOOKUP($A17,'Forecasted VA'!$A$2:$AX$29,COLUMN(AK$1),FALSE))+$B$33*VLOOKUP('Predicted Intensity'!$A17,'Regression Result'!$B$2:$K$29,9,FALSE)+VLOOKUP('Predicted Intensity'!$A17,'Regression Result'!$B$2:$K$29,7,FALSE)*(VLOOKUP($A17,'electrification forecast'!$A$1:$AX$29,COLUMN(AL$1),FALSE)-VLOOKUP($A17,'electrification forecast'!$A$1:$AX$29,COLUMN(AK$1),FALSE)),0.5*$J17),$J17)</f>
        <v>7429.9669759485505</v>
      </c>
      <c r="AM17" s="225">
        <f>MIN(MAX(AL17+$B$34*VLOOKUP('Predicted Intensity'!$A17,'Regression Result'!$B$2:$K$29,8,FALSE)*(VLOOKUP($A17,'Forecasted VA'!$A$2:$AX$29,COLUMN(AM$1),FALSE)-VLOOKUP($A17,'Forecasted VA'!$A$2:$AX$29,COLUMN(AL$1),FALSE))+$B$33*VLOOKUP('Predicted Intensity'!$A17,'Regression Result'!$B$2:$K$29,9,FALSE)+VLOOKUP('Predicted Intensity'!$A17,'Regression Result'!$B$2:$K$29,7,FALSE)*(VLOOKUP($A17,'electrification forecast'!$A$1:$AX$29,COLUMN(AM$1),FALSE)-VLOOKUP($A17,'electrification forecast'!$A$1:$AX$29,COLUMN(AL$1),FALSE)),0.5*$J17),$J17)</f>
        <v>7429.9669759485505</v>
      </c>
      <c r="AN17" s="225">
        <f>MIN(MAX(AM17+$B$34*VLOOKUP('Predicted Intensity'!$A17,'Regression Result'!$B$2:$K$29,8,FALSE)*(VLOOKUP($A17,'Forecasted VA'!$A$2:$AX$29,COLUMN(AN$1),FALSE)-VLOOKUP($A17,'Forecasted VA'!$A$2:$AX$29,COLUMN(AM$1),FALSE))+$B$33*VLOOKUP('Predicted Intensity'!$A17,'Regression Result'!$B$2:$K$29,9,FALSE)+VLOOKUP('Predicted Intensity'!$A17,'Regression Result'!$B$2:$K$29,7,FALSE)*(VLOOKUP($A17,'electrification forecast'!$A$1:$AX$29,COLUMN(AN$1),FALSE)-VLOOKUP($A17,'electrification forecast'!$A$1:$AX$29,COLUMN(AM$1),FALSE)),0.5*$J17),$J17)</f>
        <v>7429.9669759485505</v>
      </c>
      <c r="AO17" s="225">
        <f>MIN(MAX(AN17+$B$34*VLOOKUP('Predicted Intensity'!$A17,'Regression Result'!$B$2:$K$29,8,FALSE)*(VLOOKUP($A17,'Forecasted VA'!$A$2:$AX$29,COLUMN(AO$1),FALSE)-VLOOKUP($A17,'Forecasted VA'!$A$2:$AX$29,COLUMN(AN$1),FALSE))+$B$33*VLOOKUP('Predicted Intensity'!$A17,'Regression Result'!$B$2:$K$29,9,FALSE)+VLOOKUP('Predicted Intensity'!$A17,'Regression Result'!$B$2:$K$29,7,FALSE)*(VLOOKUP($A17,'electrification forecast'!$A$1:$AX$29,COLUMN(AO$1),FALSE)-VLOOKUP($A17,'electrification forecast'!$A$1:$AX$29,COLUMN(AN$1),FALSE)),0.5*$J17),$J17)</f>
        <v>7429.9669759485505</v>
      </c>
      <c r="AP17" s="225">
        <f>MIN(MAX(AO17+$B$34*VLOOKUP('Predicted Intensity'!$A17,'Regression Result'!$B$2:$K$29,8,FALSE)*(VLOOKUP($A17,'Forecasted VA'!$A$2:$AX$29,COLUMN(AP$1),FALSE)-VLOOKUP($A17,'Forecasted VA'!$A$2:$AX$29,COLUMN(AO$1),FALSE))+$B$33*VLOOKUP('Predicted Intensity'!$A17,'Regression Result'!$B$2:$K$29,9,FALSE)+VLOOKUP('Predicted Intensity'!$A17,'Regression Result'!$B$2:$K$29,7,FALSE)*(VLOOKUP($A17,'electrification forecast'!$A$1:$AX$29,COLUMN(AP$1),FALSE)-VLOOKUP($A17,'electrification forecast'!$A$1:$AX$29,COLUMN(AO$1),FALSE)),0.5*$J17),$J17)</f>
        <v>7429.9669759485505</v>
      </c>
      <c r="AQ17" s="225">
        <f>MIN(MAX(AP17+$B$34*VLOOKUP('Predicted Intensity'!$A17,'Regression Result'!$B$2:$K$29,8,FALSE)*(VLOOKUP($A17,'Forecasted VA'!$A$2:$AX$29,COLUMN(AQ$1),FALSE)-VLOOKUP($A17,'Forecasted VA'!$A$2:$AX$29,COLUMN(AP$1),FALSE))+$B$33*VLOOKUP('Predicted Intensity'!$A17,'Regression Result'!$B$2:$K$29,9,FALSE)+VLOOKUP('Predicted Intensity'!$A17,'Regression Result'!$B$2:$K$29,7,FALSE)*(VLOOKUP($A17,'electrification forecast'!$A$1:$AX$29,COLUMN(AQ$1),FALSE)-VLOOKUP($A17,'electrification forecast'!$A$1:$AX$29,COLUMN(AP$1),FALSE)),0.5*$J17),$J17)</f>
        <v>7429.9669759485505</v>
      </c>
      <c r="AR17" s="225">
        <f>MIN(MAX(AQ17+$B$34*VLOOKUP('Predicted Intensity'!$A17,'Regression Result'!$B$2:$K$29,8,FALSE)*(VLOOKUP($A17,'Forecasted VA'!$A$2:$AX$29,COLUMN(AR$1),FALSE)-VLOOKUP($A17,'Forecasted VA'!$A$2:$AX$29,COLUMN(AQ$1),FALSE))+$B$33*VLOOKUP('Predicted Intensity'!$A17,'Regression Result'!$B$2:$K$29,9,FALSE)+VLOOKUP('Predicted Intensity'!$A17,'Regression Result'!$B$2:$K$29,7,FALSE)*(VLOOKUP($A17,'electrification forecast'!$A$1:$AX$29,COLUMN(AR$1),FALSE)-VLOOKUP($A17,'electrification forecast'!$A$1:$AX$29,COLUMN(AQ$1),FALSE)),0.5*$J17),$J17)</f>
        <v>7429.9669759485505</v>
      </c>
      <c r="AS17" s="225">
        <f>MIN(MAX(AR17+$B$34*VLOOKUP('Predicted Intensity'!$A17,'Regression Result'!$B$2:$K$29,8,FALSE)*(VLOOKUP($A17,'Forecasted VA'!$A$2:$AX$29,COLUMN(AS$1),FALSE)-VLOOKUP($A17,'Forecasted VA'!$A$2:$AX$29,COLUMN(AR$1),FALSE))+$B$33*VLOOKUP('Predicted Intensity'!$A17,'Regression Result'!$B$2:$K$29,9,FALSE)+VLOOKUP('Predicted Intensity'!$A17,'Regression Result'!$B$2:$K$29,7,FALSE)*(VLOOKUP($A17,'electrification forecast'!$A$1:$AX$29,COLUMN(AS$1),FALSE)-VLOOKUP($A17,'electrification forecast'!$A$1:$AX$29,COLUMN(AR$1),FALSE)),0.5*$J17),$J17)</f>
        <v>7429.9669759485505</v>
      </c>
      <c r="AT17" s="225">
        <f>MIN(MAX(AS17+$B$34*VLOOKUP('Predicted Intensity'!$A17,'Regression Result'!$B$2:$K$29,8,FALSE)*(VLOOKUP($A17,'Forecasted VA'!$A$2:$AX$29,COLUMN(AT$1),FALSE)-VLOOKUP($A17,'Forecasted VA'!$A$2:$AX$29,COLUMN(AS$1),FALSE))+$B$33*VLOOKUP('Predicted Intensity'!$A17,'Regression Result'!$B$2:$K$29,9,FALSE)+VLOOKUP('Predicted Intensity'!$A17,'Regression Result'!$B$2:$K$29,7,FALSE)*(VLOOKUP($A17,'electrification forecast'!$A$1:$AX$29,COLUMN(AT$1),FALSE)-VLOOKUP($A17,'electrification forecast'!$A$1:$AX$29,COLUMN(AS$1),FALSE)),0.5*$J17),$J17)</f>
        <v>7429.9669759485505</v>
      </c>
      <c r="AU17" s="225">
        <f>MIN(MAX(AT17+$B$34*VLOOKUP('Predicted Intensity'!$A17,'Regression Result'!$B$2:$K$29,8,FALSE)*(VLOOKUP($A17,'Forecasted VA'!$A$2:$AX$29,COLUMN(AU$1),FALSE)-VLOOKUP($A17,'Forecasted VA'!$A$2:$AX$29,COLUMN(AT$1),FALSE))+$B$33*VLOOKUP('Predicted Intensity'!$A17,'Regression Result'!$B$2:$K$29,9,FALSE)+VLOOKUP('Predicted Intensity'!$A17,'Regression Result'!$B$2:$K$29,7,FALSE)*(VLOOKUP($A17,'electrification forecast'!$A$1:$AX$29,COLUMN(AU$1),FALSE)-VLOOKUP($A17,'electrification forecast'!$A$1:$AX$29,COLUMN(AT$1),FALSE)),0.5*$J17),$J17)</f>
        <v>7429.9669759485505</v>
      </c>
      <c r="AV17" s="225">
        <f>MIN(MAX(AU17+$B$34*VLOOKUP('Predicted Intensity'!$A17,'Regression Result'!$B$2:$K$29,8,FALSE)*(VLOOKUP($A17,'Forecasted VA'!$A$2:$AX$29,COLUMN(AV$1),FALSE)-VLOOKUP($A17,'Forecasted VA'!$A$2:$AX$29,COLUMN(AU$1),FALSE))+$B$33*VLOOKUP('Predicted Intensity'!$A17,'Regression Result'!$B$2:$K$29,9,FALSE)+VLOOKUP('Predicted Intensity'!$A17,'Regression Result'!$B$2:$K$29,7,FALSE)*(VLOOKUP($A17,'electrification forecast'!$A$1:$AX$29,COLUMN(AV$1),FALSE)-VLOOKUP($A17,'electrification forecast'!$A$1:$AX$29,COLUMN(AU$1),FALSE)),0.5*$J17),$J17)</f>
        <v>7429.9669759485505</v>
      </c>
      <c r="AW17" s="225">
        <f>MIN(MAX(AV17+$B$34*VLOOKUP('Predicted Intensity'!$A17,'Regression Result'!$B$2:$K$29,8,FALSE)*(VLOOKUP($A17,'Forecasted VA'!$A$2:$AX$29,COLUMN(AW$1),FALSE)-VLOOKUP($A17,'Forecasted VA'!$A$2:$AX$29,COLUMN(AV$1),FALSE))+$B$33*VLOOKUP('Predicted Intensity'!$A17,'Regression Result'!$B$2:$K$29,9,FALSE)+VLOOKUP('Predicted Intensity'!$A17,'Regression Result'!$B$2:$K$29,7,FALSE)*(VLOOKUP($A17,'electrification forecast'!$A$1:$AX$29,COLUMN(AW$1),FALSE)-VLOOKUP($A17,'electrification forecast'!$A$1:$AX$29,COLUMN(AV$1),FALSE)),0.5*$J17),$J17)</f>
        <v>7429.9669759485505</v>
      </c>
      <c r="AX17" s="225">
        <f>MIN(MAX(AW17+$B$34*VLOOKUP('Predicted Intensity'!$A17,'Regression Result'!$B$2:$K$29,8,FALSE)*(VLOOKUP($A17,'Forecasted VA'!$A$2:$AX$29,COLUMN(AX$1),FALSE)-VLOOKUP($A17,'Forecasted VA'!$A$2:$AX$29,COLUMN(AW$1),FALSE))+$B$33*VLOOKUP('Predicted Intensity'!$A17,'Regression Result'!$B$2:$K$29,9,FALSE)+VLOOKUP('Predicted Intensity'!$A17,'Regression Result'!$B$2:$K$29,7,FALSE)*(VLOOKUP($A17,'electrification forecast'!$A$1:$AX$29,COLUMN(AX$1),FALSE)-VLOOKUP($A17,'electrification forecast'!$A$1:$AX$29,COLUMN(AW$1),FALSE)),0.5*$J17),$J17)</f>
        <v>7429.9669759485505</v>
      </c>
      <c r="AY17" s="225"/>
    </row>
    <row r="18" spans="1:51" x14ac:dyDescent="0.2">
      <c r="A18" s="216" t="s">
        <v>389</v>
      </c>
      <c r="B18" s="225">
        <f>SUMIFS('Historic Energy Consumption'!$O:$O,'Historic Energy Consumption'!$B:$B,$A18,'Historic Energy Consumption'!$A:$A,'Predicted Intensity'!B$1)/VLOOKUP($A18,'Forecasted VA'!$A$1:$J$29,COLUMN(B$1),FALSE)</f>
        <v>1764.782858293238</v>
      </c>
      <c r="C18" s="225">
        <f>SUMIFS('Historic Energy Consumption'!$O:$O,'Historic Energy Consumption'!$B:$B,$A18,'Historic Energy Consumption'!$A:$A,'Predicted Intensity'!C$1)/VLOOKUP($A18,'Forecasted VA'!$A$1:$J$29,COLUMN(C$1),FALSE)</f>
        <v>1643.8139731168005</v>
      </c>
      <c r="D18" s="225">
        <f>SUMIFS('Historic Energy Consumption'!$O:$O,'Historic Energy Consumption'!$B:$B,$A18,'Historic Energy Consumption'!$A:$A,'Predicted Intensity'!D$1)/VLOOKUP($A18,'Forecasted VA'!$A$1:$J$29,COLUMN(D$1),FALSE)</f>
        <v>1590.3940354507199</v>
      </c>
      <c r="E18" s="225">
        <f>SUMIFS('Historic Energy Consumption'!$O:$O,'Historic Energy Consumption'!$B:$B,$A18,'Historic Energy Consumption'!$A:$A,'Predicted Intensity'!E$1)/VLOOKUP($A18,'Forecasted VA'!$A$1:$J$29,COLUMN(E$1),FALSE)</f>
        <v>1540.5951897747136</v>
      </c>
      <c r="F18" s="225">
        <f>SUMIFS('Historic Energy Consumption'!$O:$O,'Historic Energy Consumption'!$B:$B,$A18,'Historic Energy Consumption'!$A:$A,'Predicted Intensity'!F$1)/VLOOKUP($A18,'Forecasted VA'!$A$1:$J$29,COLUMN(F$1),FALSE)</f>
        <v>1469.0266906148954</v>
      </c>
      <c r="G18" s="225">
        <f>SUMIFS('Historic Energy Consumption'!$O:$O,'Historic Energy Consumption'!$B:$B,$A18,'Historic Energy Consumption'!$A:$A,'Predicted Intensity'!G$1)/VLOOKUP($A18,'Forecasted VA'!$A$1:$J$29,COLUMN(G$1),FALSE)</f>
        <v>1452.8703047628212</v>
      </c>
      <c r="H18" s="225">
        <f>SUMIFS('Historic Energy Consumption'!$O:$O,'Historic Energy Consumption'!$B:$B,$A18,'Historic Energy Consumption'!$A:$A,'Predicted Intensity'!H$1)/VLOOKUP($A18,'Forecasted VA'!$A$1:$J$29,COLUMN(H$1),FALSE)</f>
        <v>1575.2677530415585</v>
      </c>
      <c r="I18" s="225">
        <f>SUMIFS('Historic Energy Consumption'!$O:$O,'Historic Energy Consumption'!$B:$B,$A18,'Historic Energy Consumption'!$A:$A,'Predicted Intensity'!I$1)/VLOOKUP($A18,'Forecasted VA'!$A$1:$J$29,COLUMN(I$1),FALSE)</f>
        <v>1625.504777149416</v>
      </c>
      <c r="J18" s="225">
        <f>SUMIFS('Historic Energy Consumption'!$O:$O,'Historic Energy Consumption'!$B:$B,$A18,'Historic Energy Consumption'!$A:$A,'Predicted Intensity'!J$1)/VLOOKUP($A18,'Forecasted VA'!$A$1:$J$29,COLUMN(J$1),FALSE)</f>
        <v>1531.5261170921119</v>
      </c>
      <c r="K18" s="225">
        <f>MIN(MAX(J18+$B$34*VLOOKUP('Predicted Intensity'!$A18,'Regression Result'!$B$2:$K$29,8,FALSE)*(VLOOKUP($A18,'Forecasted VA'!$A$2:$AX$29,COLUMN(K$1),FALSE)-VLOOKUP($A18,'Forecasted VA'!$A$2:$AX$29,COLUMN(J$1),FALSE))+$B$33*VLOOKUP('Predicted Intensity'!$A18,'Regression Result'!$B$2:$K$29,9,FALSE)+VLOOKUP('Predicted Intensity'!$A18,'Regression Result'!$B$2:$K$29,7,FALSE)*(VLOOKUP($A18,'electrification forecast'!$A$1:$AX$29,COLUMN(K$1),FALSE)-VLOOKUP($A18,'electrification forecast'!$A$1:$AX$29,COLUMN(J$1),FALSE)),0.5*$J18),$J18)</f>
        <v>1486.9796782794535</v>
      </c>
      <c r="L18" s="225">
        <f>MIN(MAX(K18+$B$34*VLOOKUP('Predicted Intensity'!$A18,'Regression Result'!$B$2:$K$29,8,FALSE)*(VLOOKUP($A18,'Forecasted VA'!$A$2:$AX$29,COLUMN(L$1),FALSE)-VLOOKUP($A18,'Forecasted VA'!$A$2:$AX$29,COLUMN(K$1),FALSE))+$B$33*VLOOKUP('Predicted Intensity'!$A18,'Regression Result'!$B$2:$K$29,9,FALSE)+VLOOKUP('Predicted Intensity'!$A18,'Regression Result'!$B$2:$K$29,7,FALSE)*(VLOOKUP($A18,'electrification forecast'!$A$1:$AX$29,COLUMN(L$1),FALSE)-VLOOKUP($A18,'electrification forecast'!$A$1:$AX$29,COLUMN(K$1),FALSE)),0.5*$J18),$J18)</f>
        <v>1374.6384605142246</v>
      </c>
      <c r="M18" s="225">
        <f>MIN(MAX(L18+$B$34*VLOOKUP('Predicted Intensity'!$A18,'Regression Result'!$B$2:$K$29,8,FALSE)*(VLOOKUP($A18,'Forecasted VA'!$A$2:$AX$29,COLUMN(M$1),FALSE)-VLOOKUP($A18,'Forecasted VA'!$A$2:$AX$29,COLUMN(L$1),FALSE))+$B$33*VLOOKUP('Predicted Intensity'!$A18,'Regression Result'!$B$2:$K$29,9,FALSE)+VLOOKUP('Predicted Intensity'!$A18,'Regression Result'!$B$2:$K$29,7,FALSE)*(VLOOKUP($A18,'electrification forecast'!$A$1:$AX$29,COLUMN(M$1),FALSE)-VLOOKUP($A18,'electrification forecast'!$A$1:$AX$29,COLUMN(L$1),FALSE)),0.5*$J18),$J18)</f>
        <v>1260.1507144444893</v>
      </c>
      <c r="N18" s="225">
        <f>MIN(MAX(M18+$B$34*VLOOKUP('Predicted Intensity'!$A18,'Regression Result'!$B$2:$K$29,8,FALSE)*(VLOOKUP($A18,'Forecasted VA'!$A$2:$AX$29,COLUMN(N$1),FALSE)-VLOOKUP($A18,'Forecasted VA'!$A$2:$AX$29,COLUMN(M$1),FALSE))+$B$33*VLOOKUP('Predicted Intensity'!$A18,'Regression Result'!$B$2:$K$29,9,FALSE)+VLOOKUP('Predicted Intensity'!$A18,'Regression Result'!$B$2:$K$29,7,FALSE)*(VLOOKUP($A18,'electrification forecast'!$A$1:$AX$29,COLUMN(N$1),FALSE)-VLOOKUP($A18,'electrification forecast'!$A$1:$AX$29,COLUMN(M$1),FALSE)),0.5*$J18),$J18)</f>
        <v>1143.7243572195473</v>
      </c>
      <c r="O18" s="225">
        <f>MIN(MAX(N18+$B$34*VLOOKUP('Predicted Intensity'!$A18,'Regression Result'!$B$2:$K$29,8,FALSE)*(VLOOKUP($A18,'Forecasted VA'!$A$2:$AX$29,COLUMN(O$1),FALSE)-VLOOKUP($A18,'Forecasted VA'!$A$2:$AX$29,COLUMN(N$1),FALSE))+$B$33*VLOOKUP('Predicted Intensity'!$A18,'Regression Result'!$B$2:$K$29,9,FALSE)+VLOOKUP('Predicted Intensity'!$A18,'Regression Result'!$B$2:$K$29,7,FALSE)*(VLOOKUP($A18,'electrification forecast'!$A$1:$AX$29,COLUMN(O$1),FALSE)-VLOOKUP($A18,'electrification forecast'!$A$1:$AX$29,COLUMN(N$1),FALSE)),0.5*$J18),$J18)</f>
        <v>1025.5055126460361</v>
      </c>
      <c r="P18" s="225">
        <f>MIN(MAX(O18+$B$34*VLOOKUP('Predicted Intensity'!$A18,'Regression Result'!$B$2:$K$29,8,FALSE)*(VLOOKUP($A18,'Forecasted VA'!$A$2:$AX$29,COLUMN(P$1),FALSE)-VLOOKUP($A18,'Forecasted VA'!$A$2:$AX$29,COLUMN(O$1),FALSE))+$B$33*VLOOKUP('Predicted Intensity'!$A18,'Regression Result'!$B$2:$K$29,9,FALSE)+VLOOKUP('Predicted Intensity'!$A18,'Regression Result'!$B$2:$K$29,7,FALSE)*(VLOOKUP($A18,'electrification forecast'!$A$1:$AX$29,COLUMN(P$1),FALSE)-VLOOKUP($A18,'electrification forecast'!$A$1:$AX$29,COLUMN(O$1),FALSE)),0.5*$J18),$J18)</f>
        <v>905.61361311470603</v>
      </c>
      <c r="Q18" s="225">
        <f>MIN(MAX(P18+$B$34*VLOOKUP('Predicted Intensity'!$A18,'Regression Result'!$B$2:$K$29,8,FALSE)*(VLOOKUP($A18,'Forecasted VA'!$A$2:$AX$29,COLUMN(Q$1),FALSE)-VLOOKUP($A18,'Forecasted VA'!$A$2:$AX$29,COLUMN(P$1),FALSE))+$B$33*VLOOKUP('Predicted Intensity'!$A18,'Regression Result'!$B$2:$K$29,9,FALSE)+VLOOKUP('Predicted Intensity'!$A18,'Regression Result'!$B$2:$K$29,7,FALSE)*(VLOOKUP($A18,'electrification forecast'!$A$1:$AX$29,COLUMN(Q$1),FALSE)-VLOOKUP($A18,'electrification forecast'!$A$1:$AX$29,COLUMN(P$1),FALSE)),0.5*$J18),$J18)</f>
        <v>784.15606083264186</v>
      </c>
      <c r="R18" s="225">
        <f>MIN(MAX(Q18+$B$34*VLOOKUP('Predicted Intensity'!$A18,'Regression Result'!$B$2:$K$29,8,FALSE)*(VLOOKUP($A18,'Forecasted VA'!$A$2:$AX$29,COLUMN(R$1),FALSE)-VLOOKUP($A18,'Forecasted VA'!$A$2:$AX$29,COLUMN(Q$1),FALSE))+$B$33*VLOOKUP('Predicted Intensity'!$A18,'Regression Result'!$B$2:$K$29,9,FALSE)+VLOOKUP('Predicted Intensity'!$A18,'Regression Result'!$B$2:$K$29,7,FALSE)*(VLOOKUP($A18,'electrification forecast'!$A$1:$AX$29,COLUMN(R$1),FALSE)-VLOOKUP($A18,'electrification forecast'!$A$1:$AX$29,COLUMN(Q$1),FALSE)),0.5*$J18),$J18)</f>
        <v>765.76305854605596</v>
      </c>
      <c r="S18" s="225">
        <f>MIN(MAX(R18+$B$34*VLOOKUP('Predicted Intensity'!$A18,'Regression Result'!$B$2:$K$29,8,FALSE)*(VLOOKUP($A18,'Forecasted VA'!$A$2:$AX$29,COLUMN(S$1),FALSE)-VLOOKUP($A18,'Forecasted VA'!$A$2:$AX$29,COLUMN(R$1),FALSE))+$B$33*VLOOKUP('Predicted Intensity'!$A18,'Regression Result'!$B$2:$K$29,9,FALSE)+VLOOKUP('Predicted Intensity'!$A18,'Regression Result'!$B$2:$K$29,7,FALSE)*(VLOOKUP($A18,'electrification forecast'!$A$1:$AX$29,COLUMN(S$1),FALSE)-VLOOKUP($A18,'electrification forecast'!$A$1:$AX$29,COLUMN(R$1),FALSE)),0.5*$J18),$J18)</f>
        <v>765.76305854605596</v>
      </c>
      <c r="T18" s="225">
        <f>MIN(MAX(S18+$B$34*VLOOKUP('Predicted Intensity'!$A18,'Regression Result'!$B$2:$K$29,8,FALSE)*(VLOOKUP($A18,'Forecasted VA'!$A$2:$AX$29,COLUMN(T$1),FALSE)-VLOOKUP($A18,'Forecasted VA'!$A$2:$AX$29,COLUMN(S$1),FALSE))+$B$33*VLOOKUP('Predicted Intensity'!$A18,'Regression Result'!$B$2:$K$29,9,FALSE)+VLOOKUP('Predicted Intensity'!$A18,'Regression Result'!$B$2:$K$29,7,FALSE)*(VLOOKUP($A18,'electrification forecast'!$A$1:$AX$29,COLUMN(T$1),FALSE)-VLOOKUP($A18,'electrification forecast'!$A$1:$AX$29,COLUMN(S$1),FALSE)),0.5*$J18),$J18)</f>
        <v>765.76305854605596</v>
      </c>
      <c r="U18" s="225">
        <f>MIN(MAX(T18+$B$34*VLOOKUP('Predicted Intensity'!$A18,'Regression Result'!$B$2:$K$29,8,FALSE)*(VLOOKUP($A18,'Forecasted VA'!$A$2:$AX$29,COLUMN(U$1),FALSE)-VLOOKUP($A18,'Forecasted VA'!$A$2:$AX$29,COLUMN(T$1),FALSE))+$B$33*VLOOKUP('Predicted Intensity'!$A18,'Regression Result'!$B$2:$K$29,9,FALSE)+VLOOKUP('Predicted Intensity'!$A18,'Regression Result'!$B$2:$K$29,7,FALSE)*(VLOOKUP($A18,'electrification forecast'!$A$1:$AX$29,COLUMN(U$1),FALSE)-VLOOKUP($A18,'electrification forecast'!$A$1:$AX$29,COLUMN(T$1),FALSE)),0.5*$J18),$J18)</f>
        <v>765.76305854605596</v>
      </c>
      <c r="V18" s="225">
        <f>MIN(MAX(U18+$B$34*VLOOKUP('Predicted Intensity'!$A18,'Regression Result'!$B$2:$K$29,8,FALSE)*(VLOOKUP($A18,'Forecasted VA'!$A$2:$AX$29,COLUMN(V$1),FALSE)-VLOOKUP($A18,'Forecasted VA'!$A$2:$AX$29,COLUMN(U$1),FALSE))+$B$33*VLOOKUP('Predicted Intensity'!$A18,'Regression Result'!$B$2:$K$29,9,FALSE)+VLOOKUP('Predicted Intensity'!$A18,'Regression Result'!$B$2:$K$29,7,FALSE)*(VLOOKUP($A18,'electrification forecast'!$A$1:$AX$29,COLUMN(V$1),FALSE)-VLOOKUP($A18,'electrification forecast'!$A$1:$AX$29,COLUMN(U$1),FALSE)),0.5*$J18),$J18)</f>
        <v>765.76305854605596</v>
      </c>
      <c r="W18" s="225">
        <f>MIN(MAX(V18+$B$34*VLOOKUP('Predicted Intensity'!$A18,'Regression Result'!$B$2:$K$29,8,FALSE)*(VLOOKUP($A18,'Forecasted VA'!$A$2:$AX$29,COLUMN(W$1),FALSE)-VLOOKUP($A18,'Forecasted VA'!$A$2:$AX$29,COLUMN(V$1),FALSE))+$B$33*VLOOKUP('Predicted Intensity'!$A18,'Regression Result'!$B$2:$K$29,9,FALSE)+VLOOKUP('Predicted Intensity'!$A18,'Regression Result'!$B$2:$K$29,7,FALSE)*(VLOOKUP($A18,'electrification forecast'!$A$1:$AX$29,COLUMN(W$1),FALSE)-VLOOKUP($A18,'electrification forecast'!$A$1:$AX$29,COLUMN(V$1),FALSE)),0.5*$J18),$J18)</f>
        <v>765.76305854605596</v>
      </c>
      <c r="X18" s="225">
        <f>MIN(MAX(W18+$B$34*VLOOKUP('Predicted Intensity'!$A18,'Regression Result'!$B$2:$K$29,8,FALSE)*(VLOOKUP($A18,'Forecasted VA'!$A$2:$AX$29,COLUMN(X$1),FALSE)-VLOOKUP($A18,'Forecasted VA'!$A$2:$AX$29,COLUMN(W$1),FALSE))+$B$33*VLOOKUP('Predicted Intensity'!$A18,'Regression Result'!$B$2:$K$29,9,FALSE)+VLOOKUP('Predicted Intensity'!$A18,'Regression Result'!$B$2:$K$29,7,FALSE)*(VLOOKUP($A18,'electrification forecast'!$A$1:$AX$29,COLUMN(X$1),FALSE)-VLOOKUP($A18,'electrification forecast'!$A$1:$AX$29,COLUMN(W$1),FALSE)),0.5*$J18),$J18)</f>
        <v>765.76305854605596</v>
      </c>
      <c r="Y18" s="225">
        <f>MIN(MAX(X18+$B$34*VLOOKUP('Predicted Intensity'!$A18,'Regression Result'!$B$2:$K$29,8,FALSE)*(VLOOKUP($A18,'Forecasted VA'!$A$2:$AX$29,COLUMN(Y$1),FALSE)-VLOOKUP($A18,'Forecasted VA'!$A$2:$AX$29,COLUMN(X$1),FALSE))+$B$33*VLOOKUP('Predicted Intensity'!$A18,'Regression Result'!$B$2:$K$29,9,FALSE)+VLOOKUP('Predicted Intensity'!$A18,'Regression Result'!$B$2:$K$29,7,FALSE)*(VLOOKUP($A18,'electrification forecast'!$A$1:$AX$29,COLUMN(Y$1),FALSE)-VLOOKUP($A18,'electrification forecast'!$A$1:$AX$29,COLUMN(X$1),FALSE)),0.5*$J18),$J18)</f>
        <v>765.76305854605596</v>
      </c>
      <c r="Z18" s="225">
        <f>MIN(MAX(Y18+$B$34*VLOOKUP('Predicted Intensity'!$A18,'Regression Result'!$B$2:$K$29,8,FALSE)*(VLOOKUP($A18,'Forecasted VA'!$A$2:$AX$29,COLUMN(Z$1),FALSE)-VLOOKUP($A18,'Forecasted VA'!$A$2:$AX$29,COLUMN(Y$1),FALSE))+$B$33*VLOOKUP('Predicted Intensity'!$A18,'Regression Result'!$B$2:$K$29,9,FALSE)+VLOOKUP('Predicted Intensity'!$A18,'Regression Result'!$B$2:$K$29,7,FALSE)*(VLOOKUP($A18,'electrification forecast'!$A$1:$AX$29,COLUMN(Z$1),FALSE)-VLOOKUP($A18,'electrification forecast'!$A$1:$AX$29,COLUMN(Y$1),FALSE)),0.5*$J18),$J18)</f>
        <v>765.76305854605596</v>
      </c>
      <c r="AA18" s="225">
        <f>MIN(MAX(Z18+$B$34*VLOOKUP('Predicted Intensity'!$A18,'Regression Result'!$B$2:$K$29,8,FALSE)*(VLOOKUP($A18,'Forecasted VA'!$A$2:$AX$29,COLUMN(AA$1),FALSE)-VLOOKUP($A18,'Forecasted VA'!$A$2:$AX$29,COLUMN(Z$1),FALSE))+$B$33*VLOOKUP('Predicted Intensity'!$A18,'Regression Result'!$B$2:$K$29,9,FALSE)+VLOOKUP('Predicted Intensity'!$A18,'Regression Result'!$B$2:$K$29,7,FALSE)*(VLOOKUP($A18,'electrification forecast'!$A$1:$AX$29,COLUMN(AA$1),FALSE)-VLOOKUP($A18,'electrification forecast'!$A$1:$AX$29,COLUMN(Z$1),FALSE)),0.5*$J18),$J18)</f>
        <v>765.76305854605596</v>
      </c>
      <c r="AB18" s="225">
        <f>MIN(MAX(AA18+$B$34*VLOOKUP('Predicted Intensity'!$A18,'Regression Result'!$B$2:$K$29,8,FALSE)*(VLOOKUP($A18,'Forecasted VA'!$A$2:$AX$29,COLUMN(AB$1),FALSE)-VLOOKUP($A18,'Forecasted VA'!$A$2:$AX$29,COLUMN(AA$1),FALSE))+$B$33*VLOOKUP('Predicted Intensity'!$A18,'Regression Result'!$B$2:$K$29,9,FALSE)+VLOOKUP('Predicted Intensity'!$A18,'Regression Result'!$B$2:$K$29,7,FALSE)*(VLOOKUP($A18,'electrification forecast'!$A$1:$AX$29,COLUMN(AB$1),FALSE)-VLOOKUP($A18,'electrification forecast'!$A$1:$AX$29,COLUMN(AA$1),FALSE)),0.5*$J18),$J18)</f>
        <v>765.76305854605596</v>
      </c>
      <c r="AC18" s="225">
        <f>MIN(MAX(AB18+$B$34*VLOOKUP('Predicted Intensity'!$A18,'Regression Result'!$B$2:$K$29,8,FALSE)*(VLOOKUP($A18,'Forecasted VA'!$A$2:$AX$29,COLUMN(AC$1),FALSE)-VLOOKUP($A18,'Forecasted VA'!$A$2:$AX$29,COLUMN(AB$1),FALSE))+$B$33*VLOOKUP('Predicted Intensity'!$A18,'Regression Result'!$B$2:$K$29,9,FALSE)+VLOOKUP('Predicted Intensity'!$A18,'Regression Result'!$B$2:$K$29,7,FALSE)*(VLOOKUP($A18,'electrification forecast'!$A$1:$AX$29,COLUMN(AC$1),FALSE)-VLOOKUP($A18,'electrification forecast'!$A$1:$AX$29,COLUMN(AB$1),FALSE)),0.5*$J18),$J18)</f>
        <v>765.76305854605596</v>
      </c>
      <c r="AD18" s="225">
        <f>MIN(MAX(AC18+$B$34*VLOOKUP('Predicted Intensity'!$A18,'Regression Result'!$B$2:$K$29,8,FALSE)*(VLOOKUP($A18,'Forecasted VA'!$A$2:$AX$29,COLUMN(AD$1),FALSE)-VLOOKUP($A18,'Forecasted VA'!$A$2:$AX$29,COLUMN(AC$1),FALSE))+$B$33*VLOOKUP('Predicted Intensity'!$A18,'Regression Result'!$B$2:$K$29,9,FALSE)+VLOOKUP('Predicted Intensity'!$A18,'Regression Result'!$B$2:$K$29,7,FALSE)*(VLOOKUP($A18,'electrification forecast'!$A$1:$AX$29,COLUMN(AD$1),FALSE)-VLOOKUP($A18,'electrification forecast'!$A$1:$AX$29,COLUMN(AC$1),FALSE)),0.5*$J18),$J18)</f>
        <v>765.76305854605596</v>
      </c>
      <c r="AE18" s="225">
        <f>MIN(MAX(AD18+$B$34*VLOOKUP('Predicted Intensity'!$A18,'Regression Result'!$B$2:$K$29,8,FALSE)*(VLOOKUP($A18,'Forecasted VA'!$A$2:$AX$29,COLUMN(AE$1),FALSE)-VLOOKUP($A18,'Forecasted VA'!$A$2:$AX$29,COLUMN(AD$1),FALSE))+$B$33*VLOOKUP('Predicted Intensity'!$A18,'Regression Result'!$B$2:$K$29,9,FALSE)+VLOOKUP('Predicted Intensity'!$A18,'Regression Result'!$B$2:$K$29,7,FALSE)*(VLOOKUP($A18,'electrification forecast'!$A$1:$AX$29,COLUMN(AE$1),FALSE)-VLOOKUP($A18,'electrification forecast'!$A$1:$AX$29,COLUMN(AD$1),FALSE)),0.5*$J18),$J18)</f>
        <v>765.76305854605596</v>
      </c>
      <c r="AF18" s="225">
        <f>MIN(MAX(AE18+$B$34*VLOOKUP('Predicted Intensity'!$A18,'Regression Result'!$B$2:$K$29,8,FALSE)*(VLOOKUP($A18,'Forecasted VA'!$A$2:$AX$29,COLUMN(AF$1),FALSE)-VLOOKUP($A18,'Forecasted VA'!$A$2:$AX$29,COLUMN(AE$1),FALSE))+$B$33*VLOOKUP('Predicted Intensity'!$A18,'Regression Result'!$B$2:$K$29,9,FALSE)+VLOOKUP('Predicted Intensity'!$A18,'Regression Result'!$B$2:$K$29,7,FALSE)*(VLOOKUP($A18,'electrification forecast'!$A$1:$AX$29,COLUMN(AF$1),FALSE)-VLOOKUP($A18,'electrification forecast'!$A$1:$AX$29,COLUMN(AE$1),FALSE)),0.5*$J18),$J18)</f>
        <v>765.76305854605596</v>
      </c>
      <c r="AG18" s="225">
        <f>MIN(MAX(AF18+$B$34*VLOOKUP('Predicted Intensity'!$A18,'Regression Result'!$B$2:$K$29,8,FALSE)*(VLOOKUP($A18,'Forecasted VA'!$A$2:$AX$29,COLUMN(AG$1),FALSE)-VLOOKUP($A18,'Forecasted VA'!$A$2:$AX$29,COLUMN(AF$1),FALSE))+$B$33*VLOOKUP('Predicted Intensity'!$A18,'Regression Result'!$B$2:$K$29,9,FALSE)+VLOOKUP('Predicted Intensity'!$A18,'Regression Result'!$B$2:$K$29,7,FALSE)*(VLOOKUP($A18,'electrification forecast'!$A$1:$AX$29,COLUMN(AG$1),FALSE)-VLOOKUP($A18,'electrification forecast'!$A$1:$AX$29,COLUMN(AF$1),FALSE)),0.5*$J18),$J18)</f>
        <v>765.76305854605596</v>
      </c>
      <c r="AH18" s="225">
        <f>MIN(MAX(AG18+$B$34*VLOOKUP('Predicted Intensity'!$A18,'Regression Result'!$B$2:$K$29,8,FALSE)*(VLOOKUP($A18,'Forecasted VA'!$A$2:$AX$29,COLUMN(AH$1),FALSE)-VLOOKUP($A18,'Forecasted VA'!$A$2:$AX$29,COLUMN(AG$1),FALSE))+$B$33*VLOOKUP('Predicted Intensity'!$A18,'Regression Result'!$B$2:$K$29,9,FALSE)+VLOOKUP('Predicted Intensity'!$A18,'Regression Result'!$B$2:$K$29,7,FALSE)*(VLOOKUP($A18,'electrification forecast'!$A$1:$AX$29,COLUMN(AH$1),FALSE)-VLOOKUP($A18,'electrification forecast'!$A$1:$AX$29,COLUMN(AG$1),FALSE)),0.5*$J18),$J18)</f>
        <v>765.76305854605596</v>
      </c>
      <c r="AI18" s="225">
        <f>MIN(MAX(AH18+$B$34*VLOOKUP('Predicted Intensity'!$A18,'Regression Result'!$B$2:$K$29,8,FALSE)*(VLOOKUP($A18,'Forecasted VA'!$A$2:$AX$29,COLUMN(AI$1),FALSE)-VLOOKUP($A18,'Forecasted VA'!$A$2:$AX$29,COLUMN(AH$1),FALSE))+$B$33*VLOOKUP('Predicted Intensity'!$A18,'Regression Result'!$B$2:$K$29,9,FALSE)+VLOOKUP('Predicted Intensity'!$A18,'Regression Result'!$B$2:$K$29,7,FALSE)*(VLOOKUP($A18,'electrification forecast'!$A$1:$AX$29,COLUMN(AI$1),FALSE)-VLOOKUP($A18,'electrification forecast'!$A$1:$AX$29,COLUMN(AH$1),FALSE)),0.5*$J18),$J18)</f>
        <v>765.76305854605596</v>
      </c>
      <c r="AJ18" s="225">
        <f>MIN(MAX(AI18+$B$34*VLOOKUP('Predicted Intensity'!$A18,'Regression Result'!$B$2:$K$29,8,FALSE)*(VLOOKUP($A18,'Forecasted VA'!$A$2:$AX$29,COLUMN(AJ$1),FALSE)-VLOOKUP($A18,'Forecasted VA'!$A$2:$AX$29,COLUMN(AI$1),FALSE))+$B$33*VLOOKUP('Predicted Intensity'!$A18,'Regression Result'!$B$2:$K$29,9,FALSE)+VLOOKUP('Predicted Intensity'!$A18,'Regression Result'!$B$2:$K$29,7,FALSE)*(VLOOKUP($A18,'electrification forecast'!$A$1:$AX$29,COLUMN(AJ$1),FALSE)-VLOOKUP($A18,'electrification forecast'!$A$1:$AX$29,COLUMN(AI$1),FALSE)),0.5*$J18),$J18)</f>
        <v>765.76305854605596</v>
      </c>
      <c r="AK18" s="225">
        <f>MIN(MAX(AJ18+$B$34*VLOOKUP('Predicted Intensity'!$A18,'Regression Result'!$B$2:$K$29,8,FALSE)*(VLOOKUP($A18,'Forecasted VA'!$A$2:$AX$29,COLUMN(AK$1),FALSE)-VLOOKUP($A18,'Forecasted VA'!$A$2:$AX$29,COLUMN(AJ$1),FALSE))+$B$33*VLOOKUP('Predicted Intensity'!$A18,'Regression Result'!$B$2:$K$29,9,FALSE)+VLOOKUP('Predicted Intensity'!$A18,'Regression Result'!$B$2:$K$29,7,FALSE)*(VLOOKUP($A18,'electrification forecast'!$A$1:$AX$29,COLUMN(AK$1),FALSE)-VLOOKUP($A18,'electrification forecast'!$A$1:$AX$29,COLUMN(AJ$1),FALSE)),0.5*$J18),$J18)</f>
        <v>765.76305854605596</v>
      </c>
      <c r="AL18" s="225">
        <f>MIN(MAX(AK18+$B$34*VLOOKUP('Predicted Intensity'!$A18,'Regression Result'!$B$2:$K$29,8,FALSE)*(VLOOKUP($A18,'Forecasted VA'!$A$2:$AX$29,COLUMN(AL$1),FALSE)-VLOOKUP($A18,'Forecasted VA'!$A$2:$AX$29,COLUMN(AK$1),FALSE))+$B$33*VLOOKUP('Predicted Intensity'!$A18,'Regression Result'!$B$2:$K$29,9,FALSE)+VLOOKUP('Predicted Intensity'!$A18,'Regression Result'!$B$2:$K$29,7,FALSE)*(VLOOKUP($A18,'electrification forecast'!$A$1:$AX$29,COLUMN(AL$1),FALSE)-VLOOKUP($A18,'electrification forecast'!$A$1:$AX$29,COLUMN(AK$1),FALSE)),0.5*$J18),$J18)</f>
        <v>765.76305854605596</v>
      </c>
      <c r="AM18" s="225">
        <f>MIN(MAX(AL18+$B$34*VLOOKUP('Predicted Intensity'!$A18,'Regression Result'!$B$2:$K$29,8,FALSE)*(VLOOKUP($A18,'Forecasted VA'!$A$2:$AX$29,COLUMN(AM$1),FALSE)-VLOOKUP($A18,'Forecasted VA'!$A$2:$AX$29,COLUMN(AL$1),FALSE))+$B$33*VLOOKUP('Predicted Intensity'!$A18,'Regression Result'!$B$2:$K$29,9,FALSE)+VLOOKUP('Predicted Intensity'!$A18,'Regression Result'!$B$2:$K$29,7,FALSE)*(VLOOKUP($A18,'electrification forecast'!$A$1:$AX$29,COLUMN(AM$1),FALSE)-VLOOKUP($A18,'electrification forecast'!$A$1:$AX$29,COLUMN(AL$1),FALSE)),0.5*$J18),$J18)</f>
        <v>765.76305854605596</v>
      </c>
      <c r="AN18" s="225">
        <f>MIN(MAX(AM18+$B$34*VLOOKUP('Predicted Intensity'!$A18,'Regression Result'!$B$2:$K$29,8,FALSE)*(VLOOKUP($A18,'Forecasted VA'!$A$2:$AX$29,COLUMN(AN$1),FALSE)-VLOOKUP($A18,'Forecasted VA'!$A$2:$AX$29,COLUMN(AM$1),FALSE))+$B$33*VLOOKUP('Predicted Intensity'!$A18,'Regression Result'!$B$2:$K$29,9,FALSE)+VLOOKUP('Predicted Intensity'!$A18,'Regression Result'!$B$2:$K$29,7,FALSE)*(VLOOKUP($A18,'electrification forecast'!$A$1:$AX$29,COLUMN(AN$1),FALSE)-VLOOKUP($A18,'electrification forecast'!$A$1:$AX$29,COLUMN(AM$1),FALSE)),0.5*$J18),$J18)</f>
        <v>765.76305854605596</v>
      </c>
      <c r="AO18" s="225">
        <f>MIN(MAX(AN18+$B$34*VLOOKUP('Predicted Intensity'!$A18,'Regression Result'!$B$2:$K$29,8,FALSE)*(VLOOKUP($A18,'Forecasted VA'!$A$2:$AX$29,COLUMN(AO$1),FALSE)-VLOOKUP($A18,'Forecasted VA'!$A$2:$AX$29,COLUMN(AN$1),FALSE))+$B$33*VLOOKUP('Predicted Intensity'!$A18,'Regression Result'!$B$2:$K$29,9,FALSE)+VLOOKUP('Predicted Intensity'!$A18,'Regression Result'!$B$2:$K$29,7,FALSE)*(VLOOKUP($A18,'electrification forecast'!$A$1:$AX$29,COLUMN(AO$1),FALSE)-VLOOKUP($A18,'electrification forecast'!$A$1:$AX$29,COLUMN(AN$1),FALSE)),0.5*$J18),$J18)</f>
        <v>765.76305854605596</v>
      </c>
      <c r="AP18" s="225">
        <f>MIN(MAX(AO18+$B$34*VLOOKUP('Predicted Intensity'!$A18,'Regression Result'!$B$2:$K$29,8,FALSE)*(VLOOKUP($A18,'Forecasted VA'!$A$2:$AX$29,COLUMN(AP$1),FALSE)-VLOOKUP($A18,'Forecasted VA'!$A$2:$AX$29,COLUMN(AO$1),FALSE))+$B$33*VLOOKUP('Predicted Intensity'!$A18,'Regression Result'!$B$2:$K$29,9,FALSE)+VLOOKUP('Predicted Intensity'!$A18,'Regression Result'!$B$2:$K$29,7,FALSE)*(VLOOKUP($A18,'electrification forecast'!$A$1:$AX$29,COLUMN(AP$1),FALSE)-VLOOKUP($A18,'electrification forecast'!$A$1:$AX$29,COLUMN(AO$1),FALSE)),0.5*$J18),$J18)</f>
        <v>765.76305854605596</v>
      </c>
      <c r="AQ18" s="225">
        <f>MIN(MAX(AP18+$B$34*VLOOKUP('Predicted Intensity'!$A18,'Regression Result'!$B$2:$K$29,8,FALSE)*(VLOOKUP($A18,'Forecasted VA'!$A$2:$AX$29,COLUMN(AQ$1),FALSE)-VLOOKUP($A18,'Forecasted VA'!$A$2:$AX$29,COLUMN(AP$1),FALSE))+$B$33*VLOOKUP('Predicted Intensity'!$A18,'Regression Result'!$B$2:$K$29,9,FALSE)+VLOOKUP('Predicted Intensity'!$A18,'Regression Result'!$B$2:$K$29,7,FALSE)*(VLOOKUP($A18,'electrification forecast'!$A$1:$AX$29,COLUMN(AQ$1),FALSE)-VLOOKUP($A18,'electrification forecast'!$A$1:$AX$29,COLUMN(AP$1),FALSE)),0.5*$J18),$J18)</f>
        <v>765.76305854605596</v>
      </c>
      <c r="AR18" s="225">
        <f>MIN(MAX(AQ18+$B$34*VLOOKUP('Predicted Intensity'!$A18,'Regression Result'!$B$2:$K$29,8,FALSE)*(VLOOKUP($A18,'Forecasted VA'!$A$2:$AX$29,COLUMN(AR$1),FALSE)-VLOOKUP($A18,'Forecasted VA'!$A$2:$AX$29,COLUMN(AQ$1),FALSE))+$B$33*VLOOKUP('Predicted Intensity'!$A18,'Regression Result'!$B$2:$K$29,9,FALSE)+VLOOKUP('Predicted Intensity'!$A18,'Regression Result'!$B$2:$K$29,7,FALSE)*(VLOOKUP($A18,'electrification forecast'!$A$1:$AX$29,COLUMN(AR$1),FALSE)-VLOOKUP($A18,'electrification forecast'!$A$1:$AX$29,COLUMN(AQ$1),FALSE)),0.5*$J18),$J18)</f>
        <v>765.76305854605596</v>
      </c>
      <c r="AS18" s="225">
        <f>MIN(MAX(AR18+$B$34*VLOOKUP('Predicted Intensity'!$A18,'Regression Result'!$B$2:$K$29,8,FALSE)*(VLOOKUP($A18,'Forecasted VA'!$A$2:$AX$29,COLUMN(AS$1),FALSE)-VLOOKUP($A18,'Forecasted VA'!$A$2:$AX$29,COLUMN(AR$1),FALSE))+$B$33*VLOOKUP('Predicted Intensity'!$A18,'Regression Result'!$B$2:$K$29,9,FALSE)+VLOOKUP('Predicted Intensity'!$A18,'Regression Result'!$B$2:$K$29,7,FALSE)*(VLOOKUP($A18,'electrification forecast'!$A$1:$AX$29,COLUMN(AS$1),FALSE)-VLOOKUP($A18,'electrification forecast'!$A$1:$AX$29,COLUMN(AR$1),FALSE)),0.5*$J18),$J18)</f>
        <v>765.76305854605596</v>
      </c>
      <c r="AT18" s="225">
        <f>MIN(MAX(AS18+$B$34*VLOOKUP('Predicted Intensity'!$A18,'Regression Result'!$B$2:$K$29,8,FALSE)*(VLOOKUP($A18,'Forecasted VA'!$A$2:$AX$29,COLUMN(AT$1),FALSE)-VLOOKUP($A18,'Forecasted VA'!$A$2:$AX$29,COLUMN(AS$1),FALSE))+$B$33*VLOOKUP('Predicted Intensity'!$A18,'Regression Result'!$B$2:$K$29,9,FALSE)+VLOOKUP('Predicted Intensity'!$A18,'Regression Result'!$B$2:$K$29,7,FALSE)*(VLOOKUP($A18,'electrification forecast'!$A$1:$AX$29,COLUMN(AT$1),FALSE)-VLOOKUP($A18,'electrification forecast'!$A$1:$AX$29,COLUMN(AS$1),FALSE)),0.5*$J18),$J18)</f>
        <v>765.76305854605596</v>
      </c>
      <c r="AU18" s="225">
        <f>MIN(MAX(AT18+$B$34*VLOOKUP('Predicted Intensity'!$A18,'Regression Result'!$B$2:$K$29,8,FALSE)*(VLOOKUP($A18,'Forecasted VA'!$A$2:$AX$29,COLUMN(AU$1),FALSE)-VLOOKUP($A18,'Forecasted VA'!$A$2:$AX$29,COLUMN(AT$1),FALSE))+$B$33*VLOOKUP('Predicted Intensity'!$A18,'Regression Result'!$B$2:$K$29,9,FALSE)+VLOOKUP('Predicted Intensity'!$A18,'Regression Result'!$B$2:$K$29,7,FALSE)*(VLOOKUP($A18,'electrification forecast'!$A$1:$AX$29,COLUMN(AU$1),FALSE)-VLOOKUP($A18,'electrification forecast'!$A$1:$AX$29,COLUMN(AT$1),FALSE)),0.5*$J18),$J18)</f>
        <v>765.76305854605596</v>
      </c>
      <c r="AV18" s="225">
        <f>MIN(MAX(AU18+$B$34*VLOOKUP('Predicted Intensity'!$A18,'Regression Result'!$B$2:$K$29,8,FALSE)*(VLOOKUP($A18,'Forecasted VA'!$A$2:$AX$29,COLUMN(AV$1),FALSE)-VLOOKUP($A18,'Forecasted VA'!$A$2:$AX$29,COLUMN(AU$1),FALSE))+$B$33*VLOOKUP('Predicted Intensity'!$A18,'Regression Result'!$B$2:$K$29,9,FALSE)+VLOOKUP('Predicted Intensity'!$A18,'Regression Result'!$B$2:$K$29,7,FALSE)*(VLOOKUP($A18,'electrification forecast'!$A$1:$AX$29,COLUMN(AV$1),FALSE)-VLOOKUP($A18,'electrification forecast'!$A$1:$AX$29,COLUMN(AU$1),FALSE)),0.5*$J18),$J18)</f>
        <v>765.76305854605596</v>
      </c>
      <c r="AW18" s="225">
        <f>MIN(MAX(AV18+$B$34*VLOOKUP('Predicted Intensity'!$A18,'Regression Result'!$B$2:$K$29,8,FALSE)*(VLOOKUP($A18,'Forecasted VA'!$A$2:$AX$29,COLUMN(AW$1),FALSE)-VLOOKUP($A18,'Forecasted VA'!$A$2:$AX$29,COLUMN(AV$1),FALSE))+$B$33*VLOOKUP('Predicted Intensity'!$A18,'Regression Result'!$B$2:$K$29,9,FALSE)+VLOOKUP('Predicted Intensity'!$A18,'Regression Result'!$B$2:$K$29,7,FALSE)*(VLOOKUP($A18,'electrification forecast'!$A$1:$AX$29,COLUMN(AW$1),FALSE)-VLOOKUP($A18,'electrification forecast'!$A$1:$AX$29,COLUMN(AV$1),FALSE)),0.5*$J18),$J18)</f>
        <v>765.76305854605596</v>
      </c>
      <c r="AX18" s="225">
        <f>MIN(MAX(AW18+$B$34*VLOOKUP('Predicted Intensity'!$A18,'Regression Result'!$B$2:$K$29,8,FALSE)*(VLOOKUP($A18,'Forecasted VA'!$A$2:$AX$29,COLUMN(AX$1),FALSE)-VLOOKUP($A18,'Forecasted VA'!$A$2:$AX$29,COLUMN(AW$1),FALSE))+$B$33*VLOOKUP('Predicted Intensity'!$A18,'Regression Result'!$B$2:$K$29,9,FALSE)+VLOOKUP('Predicted Intensity'!$A18,'Regression Result'!$B$2:$K$29,7,FALSE)*(VLOOKUP($A18,'electrification forecast'!$A$1:$AX$29,COLUMN(AX$1),FALSE)-VLOOKUP($A18,'electrification forecast'!$A$1:$AX$29,COLUMN(AW$1),FALSE)),0.5*$J18),$J18)</f>
        <v>765.76305854605596</v>
      </c>
      <c r="AY18" s="225"/>
    </row>
    <row r="19" spans="1:51" x14ac:dyDescent="0.2">
      <c r="A19" s="216" t="s">
        <v>390</v>
      </c>
      <c r="B19" s="225">
        <f>SUMIFS('Historic Energy Consumption'!$O:$O,'Historic Energy Consumption'!$B:$B,$A19,'Historic Energy Consumption'!$A:$A,'Predicted Intensity'!B$1)/VLOOKUP($A19,'Forecasted VA'!$A$1:$J$29,COLUMN(B$1),FALSE)</f>
        <v>2215.6935000913486</v>
      </c>
      <c r="C19" s="225">
        <f>SUMIFS('Historic Energy Consumption'!$O:$O,'Historic Energy Consumption'!$B:$B,$A19,'Historic Energy Consumption'!$A:$A,'Predicted Intensity'!C$1)/VLOOKUP($A19,'Forecasted VA'!$A$1:$J$29,COLUMN(C$1),FALSE)</f>
        <v>2114.2273511432977</v>
      </c>
      <c r="D19" s="225">
        <f>SUMIFS('Historic Energy Consumption'!$O:$O,'Historic Energy Consumption'!$B:$B,$A19,'Historic Energy Consumption'!$A:$A,'Predicted Intensity'!D$1)/VLOOKUP($A19,'Forecasted VA'!$A$1:$J$29,COLUMN(D$1),FALSE)</f>
        <v>1828.7103545426128</v>
      </c>
      <c r="E19" s="225">
        <f>SUMIFS('Historic Energy Consumption'!$O:$O,'Historic Energy Consumption'!$B:$B,$A19,'Historic Energy Consumption'!$A:$A,'Predicted Intensity'!E$1)/VLOOKUP($A19,'Forecasted VA'!$A$1:$J$29,COLUMN(E$1),FALSE)</f>
        <v>1619.4145375205162</v>
      </c>
      <c r="F19" s="225">
        <f>SUMIFS('Historic Energy Consumption'!$O:$O,'Historic Energy Consumption'!$B:$B,$A19,'Historic Energy Consumption'!$A:$A,'Predicted Intensity'!F$1)/VLOOKUP($A19,'Forecasted VA'!$A$1:$J$29,COLUMN(F$1),FALSE)</f>
        <v>1548.6021298108806</v>
      </c>
      <c r="G19" s="225">
        <f>SUMIFS('Historic Energy Consumption'!$O:$O,'Historic Energy Consumption'!$B:$B,$A19,'Historic Energy Consumption'!$A:$A,'Predicted Intensity'!G$1)/VLOOKUP($A19,'Forecasted VA'!$A$1:$J$29,COLUMN(G$1),FALSE)</f>
        <v>1437.6856270632195</v>
      </c>
      <c r="H19" s="225">
        <f>SUMIFS('Historic Energy Consumption'!$O:$O,'Historic Energy Consumption'!$B:$B,$A19,'Historic Energy Consumption'!$A:$A,'Predicted Intensity'!H$1)/VLOOKUP($A19,'Forecasted VA'!$A$1:$J$29,COLUMN(H$1),FALSE)</f>
        <v>1381.9206673091949</v>
      </c>
      <c r="I19" s="225">
        <f>SUMIFS('Historic Energy Consumption'!$O:$O,'Historic Energy Consumption'!$B:$B,$A19,'Historic Energy Consumption'!$A:$A,'Predicted Intensity'!I$1)/VLOOKUP($A19,'Forecasted VA'!$A$1:$J$29,COLUMN(I$1),FALSE)</f>
        <v>1409.300322330065</v>
      </c>
      <c r="J19" s="225">
        <f>SUMIFS('Historic Energy Consumption'!$O:$O,'Historic Energy Consumption'!$B:$B,$A19,'Historic Energy Consumption'!$A:$A,'Predicted Intensity'!J$1)/VLOOKUP($A19,'Forecasted VA'!$A$1:$J$29,COLUMN(J$1),FALSE)</f>
        <v>1489.2091691084406</v>
      </c>
      <c r="K19" s="225">
        <f>MIN(MAX(J19+$B$34*VLOOKUP('Predicted Intensity'!$A19,'Regression Result'!$B$2:$K$29,8,FALSE)*(VLOOKUP($A19,'Forecasted VA'!$A$2:$AX$29,COLUMN(K$1),FALSE)-VLOOKUP($A19,'Forecasted VA'!$A$2:$AX$29,COLUMN(J$1),FALSE))+$B$33*VLOOKUP('Predicted Intensity'!$A19,'Regression Result'!$B$2:$K$29,9,FALSE)+VLOOKUP('Predicted Intensity'!$A19,'Regression Result'!$B$2:$K$29,7,FALSE)*(VLOOKUP($A19,'electrification forecast'!$A$1:$AX$29,COLUMN(K$1),FALSE)-VLOOKUP($A19,'electrification forecast'!$A$1:$AX$29,COLUMN(J$1),FALSE)),0.5*$J19),$J19)</f>
        <v>1431.0068981925199</v>
      </c>
      <c r="L19" s="225">
        <f>MIN(MAX(K19+$B$34*VLOOKUP('Predicted Intensity'!$A19,'Regression Result'!$B$2:$K$29,8,FALSE)*(VLOOKUP($A19,'Forecasted VA'!$A$2:$AX$29,COLUMN(L$1),FALSE)-VLOOKUP($A19,'Forecasted VA'!$A$2:$AX$29,COLUMN(K$1),FALSE))+$B$33*VLOOKUP('Predicted Intensity'!$A19,'Regression Result'!$B$2:$K$29,9,FALSE)+VLOOKUP('Predicted Intensity'!$A19,'Regression Result'!$B$2:$K$29,7,FALSE)*(VLOOKUP($A19,'electrification forecast'!$A$1:$AX$29,COLUMN(L$1),FALSE)-VLOOKUP($A19,'electrification forecast'!$A$1:$AX$29,COLUMN(K$1),FALSE)),0.5*$J19),$J19)</f>
        <v>1489.2091691084406</v>
      </c>
      <c r="M19" s="225">
        <f>MIN(MAX(L19+$B$34*VLOOKUP('Predicted Intensity'!$A19,'Regression Result'!$B$2:$K$29,8,FALSE)*(VLOOKUP($A19,'Forecasted VA'!$A$2:$AX$29,COLUMN(M$1),FALSE)-VLOOKUP($A19,'Forecasted VA'!$A$2:$AX$29,COLUMN(L$1),FALSE))+$B$33*VLOOKUP('Predicted Intensity'!$A19,'Regression Result'!$B$2:$K$29,9,FALSE)+VLOOKUP('Predicted Intensity'!$A19,'Regression Result'!$B$2:$K$29,7,FALSE)*(VLOOKUP($A19,'electrification forecast'!$A$1:$AX$29,COLUMN(M$1),FALSE)-VLOOKUP($A19,'electrification forecast'!$A$1:$AX$29,COLUMN(L$1),FALSE)),0.5*$J19),$J19)</f>
        <v>1489.2091691084406</v>
      </c>
      <c r="N19" s="225">
        <f>MIN(MAX(M19+$B$34*VLOOKUP('Predicted Intensity'!$A19,'Regression Result'!$B$2:$K$29,8,FALSE)*(VLOOKUP($A19,'Forecasted VA'!$A$2:$AX$29,COLUMN(N$1),FALSE)-VLOOKUP($A19,'Forecasted VA'!$A$2:$AX$29,COLUMN(M$1),FALSE))+$B$33*VLOOKUP('Predicted Intensity'!$A19,'Regression Result'!$B$2:$K$29,9,FALSE)+VLOOKUP('Predicted Intensity'!$A19,'Regression Result'!$B$2:$K$29,7,FALSE)*(VLOOKUP($A19,'electrification forecast'!$A$1:$AX$29,COLUMN(N$1),FALSE)-VLOOKUP($A19,'electrification forecast'!$A$1:$AX$29,COLUMN(M$1),FALSE)),0.5*$J19),$J19)</f>
        <v>1489.2091691084406</v>
      </c>
      <c r="O19" s="225">
        <f>MIN(MAX(N19+$B$34*VLOOKUP('Predicted Intensity'!$A19,'Regression Result'!$B$2:$K$29,8,FALSE)*(VLOOKUP($A19,'Forecasted VA'!$A$2:$AX$29,COLUMN(O$1),FALSE)-VLOOKUP($A19,'Forecasted VA'!$A$2:$AX$29,COLUMN(N$1),FALSE))+$B$33*VLOOKUP('Predicted Intensity'!$A19,'Regression Result'!$B$2:$K$29,9,FALSE)+VLOOKUP('Predicted Intensity'!$A19,'Regression Result'!$B$2:$K$29,7,FALSE)*(VLOOKUP($A19,'electrification forecast'!$A$1:$AX$29,COLUMN(O$1),FALSE)-VLOOKUP($A19,'electrification forecast'!$A$1:$AX$29,COLUMN(N$1),FALSE)),0.5*$J19),$J19)</f>
        <v>1489.2091691084406</v>
      </c>
      <c r="P19" s="225">
        <f>MIN(MAX(O19+$B$34*VLOOKUP('Predicted Intensity'!$A19,'Regression Result'!$B$2:$K$29,8,FALSE)*(VLOOKUP($A19,'Forecasted VA'!$A$2:$AX$29,COLUMN(P$1),FALSE)-VLOOKUP($A19,'Forecasted VA'!$A$2:$AX$29,COLUMN(O$1),FALSE))+$B$33*VLOOKUP('Predicted Intensity'!$A19,'Regression Result'!$B$2:$K$29,9,FALSE)+VLOOKUP('Predicted Intensity'!$A19,'Regression Result'!$B$2:$K$29,7,FALSE)*(VLOOKUP($A19,'electrification forecast'!$A$1:$AX$29,COLUMN(P$1),FALSE)-VLOOKUP($A19,'electrification forecast'!$A$1:$AX$29,COLUMN(O$1),FALSE)),0.5*$J19),$J19)</f>
        <v>1489.2091691084406</v>
      </c>
      <c r="Q19" s="225">
        <f>MIN(MAX(P19+$B$34*VLOOKUP('Predicted Intensity'!$A19,'Regression Result'!$B$2:$K$29,8,FALSE)*(VLOOKUP($A19,'Forecasted VA'!$A$2:$AX$29,COLUMN(Q$1),FALSE)-VLOOKUP($A19,'Forecasted VA'!$A$2:$AX$29,COLUMN(P$1),FALSE))+$B$33*VLOOKUP('Predicted Intensity'!$A19,'Regression Result'!$B$2:$K$29,9,FALSE)+VLOOKUP('Predicted Intensity'!$A19,'Regression Result'!$B$2:$K$29,7,FALSE)*(VLOOKUP($A19,'electrification forecast'!$A$1:$AX$29,COLUMN(Q$1),FALSE)-VLOOKUP($A19,'electrification forecast'!$A$1:$AX$29,COLUMN(P$1),FALSE)),0.5*$J19),$J19)</f>
        <v>1489.2091691084406</v>
      </c>
      <c r="R19" s="225">
        <f>MIN(MAX(Q19+$B$34*VLOOKUP('Predicted Intensity'!$A19,'Regression Result'!$B$2:$K$29,8,FALSE)*(VLOOKUP($A19,'Forecasted VA'!$A$2:$AX$29,COLUMN(R$1),FALSE)-VLOOKUP($A19,'Forecasted VA'!$A$2:$AX$29,COLUMN(Q$1),FALSE))+$B$33*VLOOKUP('Predicted Intensity'!$A19,'Regression Result'!$B$2:$K$29,9,FALSE)+VLOOKUP('Predicted Intensity'!$A19,'Regression Result'!$B$2:$K$29,7,FALSE)*(VLOOKUP($A19,'electrification forecast'!$A$1:$AX$29,COLUMN(R$1),FALSE)-VLOOKUP($A19,'electrification forecast'!$A$1:$AX$29,COLUMN(Q$1),FALSE)),0.5*$J19),$J19)</f>
        <v>1489.2091691084406</v>
      </c>
      <c r="S19" s="225">
        <f>MIN(MAX(R19+$B$34*VLOOKUP('Predicted Intensity'!$A19,'Regression Result'!$B$2:$K$29,8,FALSE)*(VLOOKUP($A19,'Forecasted VA'!$A$2:$AX$29,COLUMN(S$1),FALSE)-VLOOKUP($A19,'Forecasted VA'!$A$2:$AX$29,COLUMN(R$1),FALSE))+$B$33*VLOOKUP('Predicted Intensity'!$A19,'Regression Result'!$B$2:$K$29,9,FALSE)+VLOOKUP('Predicted Intensity'!$A19,'Regression Result'!$B$2:$K$29,7,FALSE)*(VLOOKUP($A19,'electrification forecast'!$A$1:$AX$29,COLUMN(S$1),FALSE)-VLOOKUP($A19,'electrification forecast'!$A$1:$AX$29,COLUMN(R$1),FALSE)),0.5*$J19),$J19)</f>
        <v>1489.2091691084406</v>
      </c>
      <c r="T19" s="225">
        <f>MIN(MAX(S19+$B$34*VLOOKUP('Predicted Intensity'!$A19,'Regression Result'!$B$2:$K$29,8,FALSE)*(VLOOKUP($A19,'Forecasted VA'!$A$2:$AX$29,COLUMN(T$1),FALSE)-VLOOKUP($A19,'Forecasted VA'!$A$2:$AX$29,COLUMN(S$1),FALSE))+$B$33*VLOOKUP('Predicted Intensity'!$A19,'Regression Result'!$B$2:$K$29,9,FALSE)+VLOOKUP('Predicted Intensity'!$A19,'Regression Result'!$B$2:$K$29,7,FALSE)*(VLOOKUP($A19,'electrification forecast'!$A$1:$AX$29,COLUMN(T$1),FALSE)-VLOOKUP($A19,'electrification forecast'!$A$1:$AX$29,COLUMN(S$1),FALSE)),0.5*$J19),$J19)</f>
        <v>1489.2091691084406</v>
      </c>
      <c r="U19" s="225">
        <f>MIN(MAX(T19+$B$34*VLOOKUP('Predicted Intensity'!$A19,'Regression Result'!$B$2:$K$29,8,FALSE)*(VLOOKUP($A19,'Forecasted VA'!$A$2:$AX$29,COLUMN(U$1),FALSE)-VLOOKUP($A19,'Forecasted VA'!$A$2:$AX$29,COLUMN(T$1),FALSE))+$B$33*VLOOKUP('Predicted Intensity'!$A19,'Regression Result'!$B$2:$K$29,9,FALSE)+VLOOKUP('Predicted Intensity'!$A19,'Regression Result'!$B$2:$K$29,7,FALSE)*(VLOOKUP($A19,'electrification forecast'!$A$1:$AX$29,COLUMN(U$1),FALSE)-VLOOKUP($A19,'electrification forecast'!$A$1:$AX$29,COLUMN(T$1),FALSE)),0.5*$J19),$J19)</f>
        <v>1489.2091691084406</v>
      </c>
      <c r="V19" s="225">
        <f>MIN(MAX(U19+$B$34*VLOOKUP('Predicted Intensity'!$A19,'Regression Result'!$B$2:$K$29,8,FALSE)*(VLOOKUP($A19,'Forecasted VA'!$A$2:$AX$29,COLUMN(V$1),FALSE)-VLOOKUP($A19,'Forecasted VA'!$A$2:$AX$29,COLUMN(U$1),FALSE))+$B$33*VLOOKUP('Predicted Intensity'!$A19,'Regression Result'!$B$2:$K$29,9,FALSE)+VLOOKUP('Predicted Intensity'!$A19,'Regression Result'!$B$2:$K$29,7,FALSE)*(VLOOKUP($A19,'electrification forecast'!$A$1:$AX$29,COLUMN(V$1),FALSE)-VLOOKUP($A19,'electrification forecast'!$A$1:$AX$29,COLUMN(U$1),FALSE)),0.5*$J19),$J19)</f>
        <v>1489.2091691084406</v>
      </c>
      <c r="W19" s="225">
        <f>MIN(MAX(V19+$B$34*VLOOKUP('Predicted Intensity'!$A19,'Regression Result'!$B$2:$K$29,8,FALSE)*(VLOOKUP($A19,'Forecasted VA'!$A$2:$AX$29,COLUMN(W$1),FALSE)-VLOOKUP($A19,'Forecasted VA'!$A$2:$AX$29,COLUMN(V$1),FALSE))+$B$33*VLOOKUP('Predicted Intensity'!$A19,'Regression Result'!$B$2:$K$29,9,FALSE)+VLOOKUP('Predicted Intensity'!$A19,'Regression Result'!$B$2:$K$29,7,FALSE)*(VLOOKUP($A19,'electrification forecast'!$A$1:$AX$29,COLUMN(W$1),FALSE)-VLOOKUP($A19,'electrification forecast'!$A$1:$AX$29,COLUMN(V$1),FALSE)),0.5*$J19),$J19)</f>
        <v>1489.2091691084406</v>
      </c>
      <c r="X19" s="225">
        <f>MIN(MAX(W19+$B$34*VLOOKUP('Predicted Intensity'!$A19,'Regression Result'!$B$2:$K$29,8,FALSE)*(VLOOKUP($A19,'Forecasted VA'!$A$2:$AX$29,COLUMN(X$1),FALSE)-VLOOKUP($A19,'Forecasted VA'!$A$2:$AX$29,COLUMN(W$1),FALSE))+$B$33*VLOOKUP('Predicted Intensity'!$A19,'Regression Result'!$B$2:$K$29,9,FALSE)+VLOOKUP('Predicted Intensity'!$A19,'Regression Result'!$B$2:$K$29,7,FALSE)*(VLOOKUP($A19,'electrification forecast'!$A$1:$AX$29,COLUMN(X$1),FALSE)-VLOOKUP($A19,'electrification forecast'!$A$1:$AX$29,COLUMN(W$1),FALSE)),0.5*$J19),$J19)</f>
        <v>1489.2091691084406</v>
      </c>
      <c r="Y19" s="225">
        <f>MIN(MAX(X19+$B$34*VLOOKUP('Predicted Intensity'!$A19,'Regression Result'!$B$2:$K$29,8,FALSE)*(VLOOKUP($A19,'Forecasted VA'!$A$2:$AX$29,COLUMN(Y$1),FALSE)-VLOOKUP($A19,'Forecasted VA'!$A$2:$AX$29,COLUMN(X$1),FALSE))+$B$33*VLOOKUP('Predicted Intensity'!$A19,'Regression Result'!$B$2:$K$29,9,FALSE)+VLOOKUP('Predicted Intensity'!$A19,'Regression Result'!$B$2:$K$29,7,FALSE)*(VLOOKUP($A19,'electrification forecast'!$A$1:$AX$29,COLUMN(Y$1),FALSE)-VLOOKUP($A19,'electrification forecast'!$A$1:$AX$29,COLUMN(X$1),FALSE)),0.5*$J19),$J19)</f>
        <v>1489.2091691084406</v>
      </c>
      <c r="Z19" s="225">
        <f>MIN(MAX(Y19+$B$34*VLOOKUP('Predicted Intensity'!$A19,'Regression Result'!$B$2:$K$29,8,FALSE)*(VLOOKUP($A19,'Forecasted VA'!$A$2:$AX$29,COLUMN(Z$1),FALSE)-VLOOKUP($A19,'Forecasted VA'!$A$2:$AX$29,COLUMN(Y$1),FALSE))+$B$33*VLOOKUP('Predicted Intensity'!$A19,'Regression Result'!$B$2:$K$29,9,FALSE)+VLOOKUP('Predicted Intensity'!$A19,'Regression Result'!$B$2:$K$29,7,FALSE)*(VLOOKUP($A19,'electrification forecast'!$A$1:$AX$29,COLUMN(Z$1),FALSE)-VLOOKUP($A19,'electrification forecast'!$A$1:$AX$29,COLUMN(Y$1),FALSE)),0.5*$J19),$J19)</f>
        <v>1489.2091691084406</v>
      </c>
      <c r="AA19" s="225">
        <f>MIN(MAX(Z19+$B$34*VLOOKUP('Predicted Intensity'!$A19,'Regression Result'!$B$2:$K$29,8,FALSE)*(VLOOKUP($A19,'Forecasted VA'!$A$2:$AX$29,COLUMN(AA$1),FALSE)-VLOOKUP($A19,'Forecasted VA'!$A$2:$AX$29,COLUMN(Z$1),FALSE))+$B$33*VLOOKUP('Predicted Intensity'!$A19,'Regression Result'!$B$2:$K$29,9,FALSE)+VLOOKUP('Predicted Intensity'!$A19,'Regression Result'!$B$2:$K$29,7,FALSE)*(VLOOKUP($A19,'electrification forecast'!$A$1:$AX$29,COLUMN(AA$1),FALSE)-VLOOKUP($A19,'electrification forecast'!$A$1:$AX$29,COLUMN(Z$1),FALSE)),0.5*$J19),$J19)</f>
        <v>1489.2091691084406</v>
      </c>
      <c r="AB19" s="225">
        <f>MIN(MAX(AA19+$B$34*VLOOKUP('Predicted Intensity'!$A19,'Regression Result'!$B$2:$K$29,8,FALSE)*(VLOOKUP($A19,'Forecasted VA'!$A$2:$AX$29,COLUMN(AB$1),FALSE)-VLOOKUP($A19,'Forecasted VA'!$A$2:$AX$29,COLUMN(AA$1),FALSE))+$B$33*VLOOKUP('Predicted Intensity'!$A19,'Regression Result'!$B$2:$K$29,9,FALSE)+VLOOKUP('Predicted Intensity'!$A19,'Regression Result'!$B$2:$K$29,7,FALSE)*(VLOOKUP($A19,'electrification forecast'!$A$1:$AX$29,COLUMN(AB$1),FALSE)-VLOOKUP($A19,'electrification forecast'!$A$1:$AX$29,COLUMN(AA$1),FALSE)),0.5*$J19),$J19)</f>
        <v>1489.2091691084406</v>
      </c>
      <c r="AC19" s="225">
        <f>MIN(MAX(AB19+$B$34*VLOOKUP('Predicted Intensity'!$A19,'Regression Result'!$B$2:$K$29,8,FALSE)*(VLOOKUP($A19,'Forecasted VA'!$A$2:$AX$29,COLUMN(AC$1),FALSE)-VLOOKUP($A19,'Forecasted VA'!$A$2:$AX$29,COLUMN(AB$1),FALSE))+$B$33*VLOOKUP('Predicted Intensity'!$A19,'Regression Result'!$B$2:$K$29,9,FALSE)+VLOOKUP('Predicted Intensity'!$A19,'Regression Result'!$B$2:$K$29,7,FALSE)*(VLOOKUP($A19,'electrification forecast'!$A$1:$AX$29,COLUMN(AC$1),FALSE)-VLOOKUP($A19,'electrification forecast'!$A$1:$AX$29,COLUMN(AB$1),FALSE)),0.5*$J19),$J19)</f>
        <v>1489.2091691084406</v>
      </c>
      <c r="AD19" s="225">
        <f>MIN(MAX(AC19+$B$34*VLOOKUP('Predicted Intensity'!$A19,'Regression Result'!$B$2:$K$29,8,FALSE)*(VLOOKUP($A19,'Forecasted VA'!$A$2:$AX$29,COLUMN(AD$1),FALSE)-VLOOKUP($A19,'Forecasted VA'!$A$2:$AX$29,COLUMN(AC$1),FALSE))+$B$33*VLOOKUP('Predicted Intensity'!$A19,'Regression Result'!$B$2:$K$29,9,FALSE)+VLOOKUP('Predicted Intensity'!$A19,'Regression Result'!$B$2:$K$29,7,FALSE)*(VLOOKUP($A19,'electrification forecast'!$A$1:$AX$29,COLUMN(AD$1),FALSE)-VLOOKUP($A19,'electrification forecast'!$A$1:$AX$29,COLUMN(AC$1),FALSE)),0.5*$J19),$J19)</f>
        <v>1489.2091691084406</v>
      </c>
      <c r="AE19" s="225">
        <f>MIN(MAX(AD19+$B$34*VLOOKUP('Predicted Intensity'!$A19,'Regression Result'!$B$2:$K$29,8,FALSE)*(VLOOKUP($A19,'Forecasted VA'!$A$2:$AX$29,COLUMN(AE$1),FALSE)-VLOOKUP($A19,'Forecasted VA'!$A$2:$AX$29,COLUMN(AD$1),FALSE))+$B$33*VLOOKUP('Predicted Intensity'!$A19,'Regression Result'!$B$2:$K$29,9,FALSE)+VLOOKUP('Predicted Intensity'!$A19,'Regression Result'!$B$2:$K$29,7,FALSE)*(VLOOKUP($A19,'electrification forecast'!$A$1:$AX$29,COLUMN(AE$1),FALSE)-VLOOKUP($A19,'electrification forecast'!$A$1:$AX$29,COLUMN(AD$1),FALSE)),0.5*$J19),$J19)</f>
        <v>1489.2091691084406</v>
      </c>
      <c r="AF19" s="225">
        <f>MIN(MAX(AE19+$B$34*VLOOKUP('Predicted Intensity'!$A19,'Regression Result'!$B$2:$K$29,8,FALSE)*(VLOOKUP($A19,'Forecasted VA'!$A$2:$AX$29,COLUMN(AF$1),FALSE)-VLOOKUP($A19,'Forecasted VA'!$A$2:$AX$29,COLUMN(AE$1),FALSE))+$B$33*VLOOKUP('Predicted Intensity'!$A19,'Regression Result'!$B$2:$K$29,9,FALSE)+VLOOKUP('Predicted Intensity'!$A19,'Regression Result'!$B$2:$K$29,7,FALSE)*(VLOOKUP($A19,'electrification forecast'!$A$1:$AX$29,COLUMN(AF$1),FALSE)-VLOOKUP($A19,'electrification forecast'!$A$1:$AX$29,COLUMN(AE$1),FALSE)),0.5*$J19),$J19)</f>
        <v>1489.2091691084406</v>
      </c>
      <c r="AG19" s="225">
        <f>MIN(MAX(AF19+$B$34*VLOOKUP('Predicted Intensity'!$A19,'Regression Result'!$B$2:$K$29,8,FALSE)*(VLOOKUP($A19,'Forecasted VA'!$A$2:$AX$29,COLUMN(AG$1),FALSE)-VLOOKUP($A19,'Forecasted VA'!$A$2:$AX$29,COLUMN(AF$1),FALSE))+$B$33*VLOOKUP('Predicted Intensity'!$A19,'Regression Result'!$B$2:$K$29,9,FALSE)+VLOOKUP('Predicted Intensity'!$A19,'Regression Result'!$B$2:$K$29,7,FALSE)*(VLOOKUP($A19,'electrification forecast'!$A$1:$AX$29,COLUMN(AG$1),FALSE)-VLOOKUP($A19,'electrification forecast'!$A$1:$AX$29,COLUMN(AF$1),FALSE)),0.5*$J19),$J19)</f>
        <v>1489.2091691084406</v>
      </c>
      <c r="AH19" s="225">
        <f>MIN(MAX(AG19+$B$34*VLOOKUP('Predicted Intensity'!$A19,'Regression Result'!$B$2:$K$29,8,FALSE)*(VLOOKUP($A19,'Forecasted VA'!$A$2:$AX$29,COLUMN(AH$1),FALSE)-VLOOKUP($A19,'Forecasted VA'!$A$2:$AX$29,COLUMN(AG$1),FALSE))+$B$33*VLOOKUP('Predicted Intensity'!$A19,'Regression Result'!$B$2:$K$29,9,FALSE)+VLOOKUP('Predicted Intensity'!$A19,'Regression Result'!$B$2:$K$29,7,FALSE)*(VLOOKUP($A19,'electrification forecast'!$A$1:$AX$29,COLUMN(AH$1),FALSE)-VLOOKUP($A19,'electrification forecast'!$A$1:$AX$29,COLUMN(AG$1),FALSE)),0.5*$J19),$J19)</f>
        <v>1489.2091691084406</v>
      </c>
      <c r="AI19" s="225">
        <f>MIN(MAX(AH19+$B$34*VLOOKUP('Predicted Intensity'!$A19,'Regression Result'!$B$2:$K$29,8,FALSE)*(VLOOKUP($A19,'Forecasted VA'!$A$2:$AX$29,COLUMN(AI$1),FALSE)-VLOOKUP($A19,'Forecasted VA'!$A$2:$AX$29,COLUMN(AH$1),FALSE))+$B$33*VLOOKUP('Predicted Intensity'!$A19,'Regression Result'!$B$2:$K$29,9,FALSE)+VLOOKUP('Predicted Intensity'!$A19,'Regression Result'!$B$2:$K$29,7,FALSE)*(VLOOKUP($A19,'electrification forecast'!$A$1:$AX$29,COLUMN(AI$1),FALSE)-VLOOKUP($A19,'electrification forecast'!$A$1:$AX$29,COLUMN(AH$1),FALSE)),0.5*$J19),$J19)</f>
        <v>1489.2091691084406</v>
      </c>
      <c r="AJ19" s="225">
        <f>MIN(MAX(AI19+$B$34*VLOOKUP('Predicted Intensity'!$A19,'Regression Result'!$B$2:$K$29,8,FALSE)*(VLOOKUP($A19,'Forecasted VA'!$A$2:$AX$29,COLUMN(AJ$1),FALSE)-VLOOKUP($A19,'Forecasted VA'!$A$2:$AX$29,COLUMN(AI$1),FALSE))+$B$33*VLOOKUP('Predicted Intensity'!$A19,'Regression Result'!$B$2:$K$29,9,FALSE)+VLOOKUP('Predicted Intensity'!$A19,'Regression Result'!$B$2:$K$29,7,FALSE)*(VLOOKUP($A19,'electrification forecast'!$A$1:$AX$29,COLUMN(AJ$1),FALSE)-VLOOKUP($A19,'electrification forecast'!$A$1:$AX$29,COLUMN(AI$1),FALSE)),0.5*$J19),$J19)</f>
        <v>1489.2091691084406</v>
      </c>
      <c r="AK19" s="225">
        <f>MIN(MAX(AJ19+$B$34*VLOOKUP('Predicted Intensity'!$A19,'Regression Result'!$B$2:$K$29,8,FALSE)*(VLOOKUP($A19,'Forecasted VA'!$A$2:$AX$29,COLUMN(AK$1),FALSE)-VLOOKUP($A19,'Forecasted VA'!$A$2:$AX$29,COLUMN(AJ$1),FALSE))+$B$33*VLOOKUP('Predicted Intensity'!$A19,'Regression Result'!$B$2:$K$29,9,FALSE)+VLOOKUP('Predicted Intensity'!$A19,'Regression Result'!$B$2:$K$29,7,FALSE)*(VLOOKUP($A19,'electrification forecast'!$A$1:$AX$29,COLUMN(AK$1),FALSE)-VLOOKUP($A19,'electrification forecast'!$A$1:$AX$29,COLUMN(AJ$1),FALSE)),0.5*$J19),$J19)</f>
        <v>1489.2091691084406</v>
      </c>
      <c r="AL19" s="225">
        <f>MIN(MAX(AK19+$B$34*VLOOKUP('Predicted Intensity'!$A19,'Regression Result'!$B$2:$K$29,8,FALSE)*(VLOOKUP($A19,'Forecasted VA'!$A$2:$AX$29,COLUMN(AL$1),FALSE)-VLOOKUP($A19,'Forecasted VA'!$A$2:$AX$29,COLUMN(AK$1),FALSE))+$B$33*VLOOKUP('Predicted Intensity'!$A19,'Regression Result'!$B$2:$K$29,9,FALSE)+VLOOKUP('Predicted Intensity'!$A19,'Regression Result'!$B$2:$K$29,7,FALSE)*(VLOOKUP($A19,'electrification forecast'!$A$1:$AX$29,COLUMN(AL$1),FALSE)-VLOOKUP($A19,'electrification forecast'!$A$1:$AX$29,COLUMN(AK$1),FALSE)),0.5*$J19),$J19)</f>
        <v>1489.2091691084406</v>
      </c>
      <c r="AM19" s="225">
        <f>MIN(MAX(AL19+$B$34*VLOOKUP('Predicted Intensity'!$A19,'Regression Result'!$B$2:$K$29,8,FALSE)*(VLOOKUP($A19,'Forecasted VA'!$A$2:$AX$29,COLUMN(AM$1),FALSE)-VLOOKUP($A19,'Forecasted VA'!$A$2:$AX$29,COLUMN(AL$1),FALSE))+$B$33*VLOOKUP('Predicted Intensity'!$A19,'Regression Result'!$B$2:$K$29,9,FALSE)+VLOOKUP('Predicted Intensity'!$A19,'Regression Result'!$B$2:$K$29,7,FALSE)*(VLOOKUP($A19,'electrification forecast'!$A$1:$AX$29,COLUMN(AM$1),FALSE)-VLOOKUP($A19,'electrification forecast'!$A$1:$AX$29,COLUMN(AL$1),FALSE)),0.5*$J19),$J19)</f>
        <v>1489.2091691084406</v>
      </c>
      <c r="AN19" s="225">
        <f>MIN(MAX(AM19+$B$34*VLOOKUP('Predicted Intensity'!$A19,'Regression Result'!$B$2:$K$29,8,FALSE)*(VLOOKUP($A19,'Forecasted VA'!$A$2:$AX$29,COLUMN(AN$1),FALSE)-VLOOKUP($A19,'Forecasted VA'!$A$2:$AX$29,COLUMN(AM$1),FALSE))+$B$33*VLOOKUP('Predicted Intensity'!$A19,'Regression Result'!$B$2:$K$29,9,FALSE)+VLOOKUP('Predicted Intensity'!$A19,'Regression Result'!$B$2:$K$29,7,FALSE)*(VLOOKUP($A19,'electrification forecast'!$A$1:$AX$29,COLUMN(AN$1),FALSE)-VLOOKUP($A19,'electrification forecast'!$A$1:$AX$29,COLUMN(AM$1),FALSE)),0.5*$J19),$J19)</f>
        <v>1489.2091691084406</v>
      </c>
      <c r="AO19" s="225">
        <f>MIN(MAX(AN19+$B$34*VLOOKUP('Predicted Intensity'!$A19,'Regression Result'!$B$2:$K$29,8,FALSE)*(VLOOKUP($A19,'Forecasted VA'!$A$2:$AX$29,COLUMN(AO$1),FALSE)-VLOOKUP($A19,'Forecasted VA'!$A$2:$AX$29,COLUMN(AN$1),FALSE))+$B$33*VLOOKUP('Predicted Intensity'!$A19,'Regression Result'!$B$2:$K$29,9,FALSE)+VLOOKUP('Predicted Intensity'!$A19,'Regression Result'!$B$2:$K$29,7,FALSE)*(VLOOKUP($A19,'electrification forecast'!$A$1:$AX$29,COLUMN(AO$1),FALSE)-VLOOKUP($A19,'electrification forecast'!$A$1:$AX$29,COLUMN(AN$1),FALSE)),0.5*$J19),$J19)</f>
        <v>1489.2091691084406</v>
      </c>
      <c r="AP19" s="225">
        <f>MIN(MAX(AO19+$B$34*VLOOKUP('Predicted Intensity'!$A19,'Regression Result'!$B$2:$K$29,8,FALSE)*(VLOOKUP($A19,'Forecasted VA'!$A$2:$AX$29,COLUMN(AP$1),FALSE)-VLOOKUP($A19,'Forecasted VA'!$A$2:$AX$29,COLUMN(AO$1),FALSE))+$B$33*VLOOKUP('Predicted Intensity'!$A19,'Regression Result'!$B$2:$K$29,9,FALSE)+VLOOKUP('Predicted Intensity'!$A19,'Regression Result'!$B$2:$K$29,7,FALSE)*(VLOOKUP($A19,'electrification forecast'!$A$1:$AX$29,COLUMN(AP$1),FALSE)-VLOOKUP($A19,'electrification forecast'!$A$1:$AX$29,COLUMN(AO$1),FALSE)),0.5*$J19),$J19)</f>
        <v>1489.2091691084406</v>
      </c>
      <c r="AQ19" s="225">
        <f>MIN(MAX(AP19+$B$34*VLOOKUP('Predicted Intensity'!$A19,'Regression Result'!$B$2:$K$29,8,FALSE)*(VLOOKUP($A19,'Forecasted VA'!$A$2:$AX$29,COLUMN(AQ$1),FALSE)-VLOOKUP($A19,'Forecasted VA'!$A$2:$AX$29,COLUMN(AP$1),FALSE))+$B$33*VLOOKUP('Predicted Intensity'!$A19,'Regression Result'!$B$2:$K$29,9,FALSE)+VLOOKUP('Predicted Intensity'!$A19,'Regression Result'!$B$2:$K$29,7,FALSE)*(VLOOKUP($A19,'electrification forecast'!$A$1:$AX$29,COLUMN(AQ$1),FALSE)-VLOOKUP($A19,'electrification forecast'!$A$1:$AX$29,COLUMN(AP$1),FALSE)),0.5*$J19),$J19)</f>
        <v>1489.2091691084406</v>
      </c>
      <c r="AR19" s="225">
        <f>MIN(MAX(AQ19+$B$34*VLOOKUP('Predicted Intensity'!$A19,'Regression Result'!$B$2:$K$29,8,FALSE)*(VLOOKUP($A19,'Forecasted VA'!$A$2:$AX$29,COLUMN(AR$1),FALSE)-VLOOKUP($A19,'Forecasted VA'!$A$2:$AX$29,COLUMN(AQ$1),FALSE))+$B$33*VLOOKUP('Predicted Intensity'!$A19,'Regression Result'!$B$2:$K$29,9,FALSE)+VLOOKUP('Predicted Intensity'!$A19,'Regression Result'!$B$2:$K$29,7,FALSE)*(VLOOKUP($A19,'electrification forecast'!$A$1:$AX$29,COLUMN(AR$1),FALSE)-VLOOKUP($A19,'electrification forecast'!$A$1:$AX$29,COLUMN(AQ$1),FALSE)),0.5*$J19),$J19)</f>
        <v>1489.2091691084406</v>
      </c>
      <c r="AS19" s="225">
        <f>MIN(MAX(AR19+$B$34*VLOOKUP('Predicted Intensity'!$A19,'Regression Result'!$B$2:$K$29,8,FALSE)*(VLOOKUP($A19,'Forecasted VA'!$A$2:$AX$29,COLUMN(AS$1),FALSE)-VLOOKUP($A19,'Forecasted VA'!$A$2:$AX$29,COLUMN(AR$1),FALSE))+$B$33*VLOOKUP('Predicted Intensity'!$A19,'Regression Result'!$B$2:$K$29,9,FALSE)+VLOOKUP('Predicted Intensity'!$A19,'Regression Result'!$B$2:$K$29,7,FALSE)*(VLOOKUP($A19,'electrification forecast'!$A$1:$AX$29,COLUMN(AS$1),FALSE)-VLOOKUP($A19,'electrification forecast'!$A$1:$AX$29,COLUMN(AR$1),FALSE)),0.5*$J19),$J19)</f>
        <v>1489.2091691084406</v>
      </c>
      <c r="AT19" s="225">
        <f>MIN(MAX(AS19+$B$34*VLOOKUP('Predicted Intensity'!$A19,'Regression Result'!$B$2:$K$29,8,FALSE)*(VLOOKUP($A19,'Forecasted VA'!$A$2:$AX$29,COLUMN(AT$1),FALSE)-VLOOKUP($A19,'Forecasted VA'!$A$2:$AX$29,COLUMN(AS$1),FALSE))+$B$33*VLOOKUP('Predicted Intensity'!$A19,'Regression Result'!$B$2:$K$29,9,FALSE)+VLOOKUP('Predicted Intensity'!$A19,'Regression Result'!$B$2:$K$29,7,FALSE)*(VLOOKUP($A19,'electrification forecast'!$A$1:$AX$29,COLUMN(AT$1),FALSE)-VLOOKUP($A19,'electrification forecast'!$A$1:$AX$29,COLUMN(AS$1),FALSE)),0.5*$J19),$J19)</f>
        <v>1489.2091691084406</v>
      </c>
      <c r="AU19" s="225">
        <f>MIN(MAX(AT19+$B$34*VLOOKUP('Predicted Intensity'!$A19,'Regression Result'!$B$2:$K$29,8,FALSE)*(VLOOKUP($A19,'Forecasted VA'!$A$2:$AX$29,COLUMN(AU$1),FALSE)-VLOOKUP($A19,'Forecasted VA'!$A$2:$AX$29,COLUMN(AT$1),FALSE))+$B$33*VLOOKUP('Predicted Intensity'!$A19,'Regression Result'!$B$2:$K$29,9,FALSE)+VLOOKUP('Predicted Intensity'!$A19,'Regression Result'!$B$2:$K$29,7,FALSE)*(VLOOKUP($A19,'electrification forecast'!$A$1:$AX$29,COLUMN(AU$1),FALSE)-VLOOKUP($A19,'electrification forecast'!$A$1:$AX$29,COLUMN(AT$1),FALSE)),0.5*$J19),$J19)</f>
        <v>1489.2091691084406</v>
      </c>
      <c r="AV19" s="225">
        <f>MIN(MAX(AU19+$B$34*VLOOKUP('Predicted Intensity'!$A19,'Regression Result'!$B$2:$K$29,8,FALSE)*(VLOOKUP($A19,'Forecasted VA'!$A$2:$AX$29,COLUMN(AV$1),FALSE)-VLOOKUP($A19,'Forecasted VA'!$A$2:$AX$29,COLUMN(AU$1),FALSE))+$B$33*VLOOKUP('Predicted Intensity'!$A19,'Regression Result'!$B$2:$K$29,9,FALSE)+VLOOKUP('Predicted Intensity'!$A19,'Regression Result'!$B$2:$K$29,7,FALSE)*(VLOOKUP($A19,'electrification forecast'!$A$1:$AX$29,COLUMN(AV$1),FALSE)-VLOOKUP($A19,'electrification forecast'!$A$1:$AX$29,COLUMN(AU$1),FALSE)),0.5*$J19),$J19)</f>
        <v>1489.2091691084406</v>
      </c>
      <c r="AW19" s="225">
        <f>MIN(MAX(AV19+$B$34*VLOOKUP('Predicted Intensity'!$A19,'Regression Result'!$B$2:$K$29,8,FALSE)*(VLOOKUP($A19,'Forecasted VA'!$A$2:$AX$29,COLUMN(AW$1),FALSE)-VLOOKUP($A19,'Forecasted VA'!$A$2:$AX$29,COLUMN(AV$1),FALSE))+$B$33*VLOOKUP('Predicted Intensity'!$A19,'Regression Result'!$B$2:$K$29,9,FALSE)+VLOOKUP('Predicted Intensity'!$A19,'Regression Result'!$B$2:$K$29,7,FALSE)*(VLOOKUP($A19,'electrification forecast'!$A$1:$AX$29,COLUMN(AW$1),FALSE)-VLOOKUP($A19,'electrification forecast'!$A$1:$AX$29,COLUMN(AV$1),FALSE)),0.5*$J19),$J19)</f>
        <v>1489.2091691084406</v>
      </c>
      <c r="AX19" s="225">
        <f>MIN(MAX(AW19+$B$34*VLOOKUP('Predicted Intensity'!$A19,'Regression Result'!$B$2:$K$29,8,FALSE)*(VLOOKUP($A19,'Forecasted VA'!$A$2:$AX$29,COLUMN(AX$1),FALSE)-VLOOKUP($A19,'Forecasted VA'!$A$2:$AX$29,COLUMN(AW$1),FALSE))+$B$33*VLOOKUP('Predicted Intensity'!$A19,'Regression Result'!$B$2:$K$29,9,FALSE)+VLOOKUP('Predicted Intensity'!$A19,'Regression Result'!$B$2:$K$29,7,FALSE)*(VLOOKUP($A19,'electrification forecast'!$A$1:$AX$29,COLUMN(AX$1),FALSE)-VLOOKUP($A19,'electrification forecast'!$A$1:$AX$29,COLUMN(AW$1),FALSE)),0.5*$J19),$J19)</f>
        <v>1489.2091691084406</v>
      </c>
      <c r="AY19" s="225"/>
    </row>
    <row r="20" spans="1:51" x14ac:dyDescent="0.2">
      <c r="A20" s="216" t="s">
        <v>391</v>
      </c>
      <c r="B20" s="225">
        <f>SUMIFS('Historic Energy Consumption'!$O:$O,'Historic Energy Consumption'!$B:$B,$A20,'Historic Energy Consumption'!$A:$A,'Predicted Intensity'!B$1)/VLOOKUP($A20,'Forecasted VA'!$A$1:$J$29,COLUMN(B$1),FALSE)</f>
        <v>998.65597652641065</v>
      </c>
      <c r="C20" s="225">
        <f>SUMIFS('Historic Energy Consumption'!$O:$O,'Historic Energy Consumption'!$B:$B,$A20,'Historic Energy Consumption'!$A:$A,'Predicted Intensity'!C$1)/VLOOKUP($A20,'Forecasted VA'!$A$1:$J$29,COLUMN(C$1),FALSE)</f>
        <v>847.79607917675219</v>
      </c>
      <c r="D20" s="225">
        <f>SUMIFS('Historic Energy Consumption'!$O:$O,'Historic Energy Consumption'!$B:$B,$A20,'Historic Energy Consumption'!$A:$A,'Predicted Intensity'!D$1)/VLOOKUP($A20,'Forecasted VA'!$A$1:$J$29,COLUMN(D$1),FALSE)</f>
        <v>771.13789127184418</v>
      </c>
      <c r="E20" s="225">
        <f>SUMIFS('Historic Energy Consumption'!$O:$O,'Historic Energy Consumption'!$B:$B,$A20,'Historic Energy Consumption'!$A:$A,'Predicted Intensity'!E$1)/VLOOKUP($A20,'Forecasted VA'!$A$1:$J$29,COLUMN(E$1),FALSE)</f>
        <v>736.57245570886369</v>
      </c>
      <c r="F20" s="225">
        <f>SUMIFS('Historic Energy Consumption'!$O:$O,'Historic Energy Consumption'!$B:$B,$A20,'Historic Energy Consumption'!$A:$A,'Predicted Intensity'!F$1)/VLOOKUP($A20,'Forecasted VA'!$A$1:$J$29,COLUMN(F$1),FALSE)</f>
        <v>696.33390931855888</v>
      </c>
      <c r="G20" s="225">
        <f>SUMIFS('Historic Energy Consumption'!$O:$O,'Historic Energy Consumption'!$B:$B,$A20,'Historic Energy Consumption'!$A:$A,'Predicted Intensity'!G$1)/VLOOKUP($A20,'Forecasted VA'!$A$1:$J$29,COLUMN(G$1),FALSE)</f>
        <v>659.76648304153082</v>
      </c>
      <c r="H20" s="225">
        <f>SUMIFS('Historic Energy Consumption'!$O:$O,'Historic Energy Consumption'!$B:$B,$A20,'Historic Energy Consumption'!$A:$A,'Predicted Intensity'!H$1)/VLOOKUP($A20,'Forecasted VA'!$A$1:$J$29,COLUMN(H$1),FALSE)</f>
        <v>569.26166931815931</v>
      </c>
      <c r="I20" s="225">
        <f>SUMIFS('Historic Energy Consumption'!$O:$O,'Historic Energy Consumption'!$B:$B,$A20,'Historic Energy Consumption'!$A:$A,'Predicted Intensity'!I$1)/VLOOKUP($A20,'Forecasted VA'!$A$1:$J$29,COLUMN(I$1),FALSE)</f>
        <v>593.14890832059757</v>
      </c>
      <c r="J20" s="225">
        <f>SUMIFS('Historic Energy Consumption'!$O:$O,'Historic Energy Consumption'!$B:$B,$A20,'Historic Energy Consumption'!$A:$A,'Predicted Intensity'!J$1)/VLOOKUP($A20,'Forecasted VA'!$A$1:$J$29,COLUMN(J$1),FALSE)</f>
        <v>577.88386178979988</v>
      </c>
      <c r="K20" s="225">
        <f>MIN(MAX(J20+$B$34*VLOOKUP('Predicted Intensity'!$A20,'Regression Result'!$B$2:$K$29,8,FALSE)*(VLOOKUP($A20,'Forecasted VA'!$A$2:$AX$29,COLUMN(K$1),FALSE)-VLOOKUP($A20,'Forecasted VA'!$A$2:$AX$29,COLUMN(J$1),FALSE))+$B$33*VLOOKUP('Predicted Intensity'!$A20,'Regression Result'!$B$2:$K$29,9,FALSE)+VLOOKUP('Predicted Intensity'!$A20,'Regression Result'!$B$2:$K$29,7,FALSE)*(VLOOKUP($A20,'electrification forecast'!$A$1:$AX$29,COLUMN(K$1),FALSE)-VLOOKUP($A20,'electrification forecast'!$A$1:$AX$29,COLUMN(J$1),FALSE)),0.5*$J20),$J20)</f>
        <v>365.76579608929507</v>
      </c>
      <c r="L20" s="225">
        <f>MIN(MAX(K20+$B$34*VLOOKUP('Predicted Intensity'!$A20,'Regression Result'!$B$2:$K$29,8,FALSE)*(VLOOKUP($A20,'Forecasted VA'!$A$2:$AX$29,COLUMN(L$1),FALSE)-VLOOKUP($A20,'Forecasted VA'!$A$2:$AX$29,COLUMN(K$1),FALSE))+$B$33*VLOOKUP('Predicted Intensity'!$A20,'Regression Result'!$B$2:$K$29,9,FALSE)+VLOOKUP('Predicted Intensity'!$A20,'Regression Result'!$B$2:$K$29,7,FALSE)*(VLOOKUP($A20,'electrification forecast'!$A$1:$AX$29,COLUMN(L$1),FALSE)-VLOOKUP($A20,'electrification forecast'!$A$1:$AX$29,COLUMN(K$1),FALSE)),0.5*$J20),$J20)</f>
        <v>288.94193089489994</v>
      </c>
      <c r="M20" s="225">
        <f>MIN(MAX(L20+$B$34*VLOOKUP('Predicted Intensity'!$A20,'Regression Result'!$B$2:$K$29,8,FALSE)*(VLOOKUP($A20,'Forecasted VA'!$A$2:$AX$29,COLUMN(M$1),FALSE)-VLOOKUP($A20,'Forecasted VA'!$A$2:$AX$29,COLUMN(L$1),FALSE))+$B$33*VLOOKUP('Predicted Intensity'!$A20,'Regression Result'!$B$2:$K$29,9,FALSE)+VLOOKUP('Predicted Intensity'!$A20,'Regression Result'!$B$2:$K$29,7,FALSE)*(VLOOKUP($A20,'electrification forecast'!$A$1:$AX$29,COLUMN(M$1),FALSE)-VLOOKUP($A20,'electrification forecast'!$A$1:$AX$29,COLUMN(L$1),FALSE)),0.5*$J20),$J20)</f>
        <v>288.94193089489994</v>
      </c>
      <c r="N20" s="225">
        <f>MIN(MAX(M20+$B$34*VLOOKUP('Predicted Intensity'!$A20,'Regression Result'!$B$2:$K$29,8,FALSE)*(VLOOKUP($A20,'Forecasted VA'!$A$2:$AX$29,COLUMN(N$1),FALSE)-VLOOKUP($A20,'Forecasted VA'!$A$2:$AX$29,COLUMN(M$1),FALSE))+$B$33*VLOOKUP('Predicted Intensity'!$A20,'Regression Result'!$B$2:$K$29,9,FALSE)+VLOOKUP('Predicted Intensity'!$A20,'Regression Result'!$B$2:$K$29,7,FALSE)*(VLOOKUP($A20,'electrification forecast'!$A$1:$AX$29,COLUMN(N$1),FALSE)-VLOOKUP($A20,'electrification forecast'!$A$1:$AX$29,COLUMN(M$1),FALSE)),0.5*$J20),$J20)</f>
        <v>288.94193089489994</v>
      </c>
      <c r="O20" s="225">
        <f>MIN(MAX(N20+$B$34*VLOOKUP('Predicted Intensity'!$A20,'Regression Result'!$B$2:$K$29,8,FALSE)*(VLOOKUP($A20,'Forecasted VA'!$A$2:$AX$29,COLUMN(O$1),FALSE)-VLOOKUP($A20,'Forecasted VA'!$A$2:$AX$29,COLUMN(N$1),FALSE))+$B$33*VLOOKUP('Predicted Intensity'!$A20,'Regression Result'!$B$2:$K$29,9,FALSE)+VLOOKUP('Predicted Intensity'!$A20,'Regression Result'!$B$2:$K$29,7,FALSE)*(VLOOKUP($A20,'electrification forecast'!$A$1:$AX$29,COLUMN(O$1),FALSE)-VLOOKUP($A20,'electrification forecast'!$A$1:$AX$29,COLUMN(N$1),FALSE)),0.5*$J20),$J20)</f>
        <v>288.94193089489994</v>
      </c>
      <c r="P20" s="225">
        <f>MIN(MAX(O20+$B$34*VLOOKUP('Predicted Intensity'!$A20,'Regression Result'!$B$2:$K$29,8,FALSE)*(VLOOKUP($A20,'Forecasted VA'!$A$2:$AX$29,COLUMN(P$1),FALSE)-VLOOKUP($A20,'Forecasted VA'!$A$2:$AX$29,COLUMN(O$1),FALSE))+$B$33*VLOOKUP('Predicted Intensity'!$A20,'Regression Result'!$B$2:$K$29,9,FALSE)+VLOOKUP('Predicted Intensity'!$A20,'Regression Result'!$B$2:$K$29,7,FALSE)*(VLOOKUP($A20,'electrification forecast'!$A$1:$AX$29,COLUMN(P$1),FALSE)-VLOOKUP($A20,'electrification forecast'!$A$1:$AX$29,COLUMN(O$1),FALSE)),0.5*$J20),$J20)</f>
        <v>288.94193089489994</v>
      </c>
      <c r="Q20" s="225">
        <f>MIN(MAX(P20+$B$34*VLOOKUP('Predicted Intensity'!$A20,'Regression Result'!$B$2:$K$29,8,FALSE)*(VLOOKUP($A20,'Forecasted VA'!$A$2:$AX$29,COLUMN(Q$1),FALSE)-VLOOKUP($A20,'Forecasted VA'!$A$2:$AX$29,COLUMN(P$1),FALSE))+$B$33*VLOOKUP('Predicted Intensity'!$A20,'Regression Result'!$B$2:$K$29,9,FALSE)+VLOOKUP('Predicted Intensity'!$A20,'Regression Result'!$B$2:$K$29,7,FALSE)*(VLOOKUP($A20,'electrification forecast'!$A$1:$AX$29,COLUMN(Q$1),FALSE)-VLOOKUP($A20,'electrification forecast'!$A$1:$AX$29,COLUMN(P$1),FALSE)),0.5*$J20),$J20)</f>
        <v>288.94193089489994</v>
      </c>
      <c r="R20" s="225">
        <f>MIN(MAX(Q20+$B$34*VLOOKUP('Predicted Intensity'!$A20,'Regression Result'!$B$2:$K$29,8,FALSE)*(VLOOKUP($A20,'Forecasted VA'!$A$2:$AX$29,COLUMN(R$1),FALSE)-VLOOKUP($A20,'Forecasted VA'!$A$2:$AX$29,COLUMN(Q$1),FALSE))+$B$33*VLOOKUP('Predicted Intensity'!$A20,'Regression Result'!$B$2:$K$29,9,FALSE)+VLOOKUP('Predicted Intensity'!$A20,'Regression Result'!$B$2:$K$29,7,FALSE)*(VLOOKUP($A20,'electrification forecast'!$A$1:$AX$29,COLUMN(R$1),FALSE)-VLOOKUP($A20,'electrification forecast'!$A$1:$AX$29,COLUMN(Q$1),FALSE)),0.5*$J20),$J20)</f>
        <v>288.94193089489994</v>
      </c>
      <c r="S20" s="225">
        <f>MIN(MAX(R20+$B$34*VLOOKUP('Predicted Intensity'!$A20,'Regression Result'!$B$2:$K$29,8,FALSE)*(VLOOKUP($A20,'Forecasted VA'!$A$2:$AX$29,COLUMN(S$1),FALSE)-VLOOKUP($A20,'Forecasted VA'!$A$2:$AX$29,COLUMN(R$1),FALSE))+$B$33*VLOOKUP('Predicted Intensity'!$A20,'Regression Result'!$B$2:$K$29,9,FALSE)+VLOOKUP('Predicted Intensity'!$A20,'Regression Result'!$B$2:$K$29,7,FALSE)*(VLOOKUP($A20,'electrification forecast'!$A$1:$AX$29,COLUMN(S$1),FALSE)-VLOOKUP($A20,'electrification forecast'!$A$1:$AX$29,COLUMN(R$1),FALSE)),0.5*$J20),$J20)</f>
        <v>288.94193089489994</v>
      </c>
      <c r="T20" s="225">
        <f>MIN(MAX(S20+$B$34*VLOOKUP('Predicted Intensity'!$A20,'Regression Result'!$B$2:$K$29,8,FALSE)*(VLOOKUP($A20,'Forecasted VA'!$A$2:$AX$29,COLUMN(T$1),FALSE)-VLOOKUP($A20,'Forecasted VA'!$A$2:$AX$29,COLUMN(S$1),FALSE))+$B$33*VLOOKUP('Predicted Intensity'!$A20,'Regression Result'!$B$2:$K$29,9,FALSE)+VLOOKUP('Predicted Intensity'!$A20,'Regression Result'!$B$2:$K$29,7,FALSE)*(VLOOKUP($A20,'electrification forecast'!$A$1:$AX$29,COLUMN(T$1),FALSE)-VLOOKUP($A20,'electrification forecast'!$A$1:$AX$29,COLUMN(S$1),FALSE)),0.5*$J20),$J20)</f>
        <v>288.94193089489994</v>
      </c>
      <c r="U20" s="225">
        <f>MIN(MAX(T20+$B$34*VLOOKUP('Predicted Intensity'!$A20,'Regression Result'!$B$2:$K$29,8,FALSE)*(VLOOKUP($A20,'Forecasted VA'!$A$2:$AX$29,COLUMN(U$1),FALSE)-VLOOKUP($A20,'Forecasted VA'!$A$2:$AX$29,COLUMN(T$1),FALSE))+$B$33*VLOOKUP('Predicted Intensity'!$A20,'Regression Result'!$B$2:$K$29,9,FALSE)+VLOOKUP('Predicted Intensity'!$A20,'Regression Result'!$B$2:$K$29,7,FALSE)*(VLOOKUP($A20,'electrification forecast'!$A$1:$AX$29,COLUMN(U$1),FALSE)-VLOOKUP($A20,'electrification forecast'!$A$1:$AX$29,COLUMN(T$1),FALSE)),0.5*$J20),$J20)</f>
        <v>288.94193089489994</v>
      </c>
      <c r="V20" s="225">
        <f>MIN(MAX(U20+$B$34*VLOOKUP('Predicted Intensity'!$A20,'Regression Result'!$B$2:$K$29,8,FALSE)*(VLOOKUP($A20,'Forecasted VA'!$A$2:$AX$29,COLUMN(V$1),FALSE)-VLOOKUP($A20,'Forecasted VA'!$A$2:$AX$29,COLUMN(U$1),FALSE))+$B$33*VLOOKUP('Predicted Intensity'!$A20,'Regression Result'!$B$2:$K$29,9,FALSE)+VLOOKUP('Predicted Intensity'!$A20,'Regression Result'!$B$2:$K$29,7,FALSE)*(VLOOKUP($A20,'electrification forecast'!$A$1:$AX$29,COLUMN(V$1),FALSE)-VLOOKUP($A20,'electrification forecast'!$A$1:$AX$29,COLUMN(U$1),FALSE)),0.5*$J20),$J20)</f>
        <v>288.94193089489994</v>
      </c>
      <c r="W20" s="225">
        <f>MIN(MAX(V20+$B$34*VLOOKUP('Predicted Intensity'!$A20,'Regression Result'!$B$2:$K$29,8,FALSE)*(VLOOKUP($A20,'Forecasted VA'!$A$2:$AX$29,COLUMN(W$1),FALSE)-VLOOKUP($A20,'Forecasted VA'!$A$2:$AX$29,COLUMN(V$1),FALSE))+$B$33*VLOOKUP('Predicted Intensity'!$A20,'Regression Result'!$B$2:$K$29,9,FALSE)+VLOOKUP('Predicted Intensity'!$A20,'Regression Result'!$B$2:$K$29,7,FALSE)*(VLOOKUP($A20,'electrification forecast'!$A$1:$AX$29,COLUMN(W$1),FALSE)-VLOOKUP($A20,'electrification forecast'!$A$1:$AX$29,COLUMN(V$1),FALSE)),0.5*$J20),$J20)</f>
        <v>288.94193089489994</v>
      </c>
      <c r="X20" s="225">
        <f>MIN(MAX(W20+$B$34*VLOOKUP('Predicted Intensity'!$A20,'Regression Result'!$B$2:$K$29,8,FALSE)*(VLOOKUP($A20,'Forecasted VA'!$A$2:$AX$29,COLUMN(X$1),FALSE)-VLOOKUP($A20,'Forecasted VA'!$A$2:$AX$29,COLUMN(W$1),FALSE))+$B$33*VLOOKUP('Predicted Intensity'!$A20,'Regression Result'!$B$2:$K$29,9,FALSE)+VLOOKUP('Predicted Intensity'!$A20,'Regression Result'!$B$2:$K$29,7,FALSE)*(VLOOKUP($A20,'electrification forecast'!$A$1:$AX$29,COLUMN(X$1),FALSE)-VLOOKUP($A20,'electrification forecast'!$A$1:$AX$29,COLUMN(W$1),FALSE)),0.5*$J20),$J20)</f>
        <v>288.94193089489994</v>
      </c>
      <c r="Y20" s="225">
        <f>MIN(MAX(X20+$B$34*VLOOKUP('Predicted Intensity'!$A20,'Regression Result'!$B$2:$K$29,8,FALSE)*(VLOOKUP($A20,'Forecasted VA'!$A$2:$AX$29,COLUMN(Y$1),FALSE)-VLOOKUP($A20,'Forecasted VA'!$A$2:$AX$29,COLUMN(X$1),FALSE))+$B$33*VLOOKUP('Predicted Intensity'!$A20,'Regression Result'!$B$2:$K$29,9,FALSE)+VLOOKUP('Predicted Intensity'!$A20,'Regression Result'!$B$2:$K$29,7,FALSE)*(VLOOKUP($A20,'electrification forecast'!$A$1:$AX$29,COLUMN(Y$1),FALSE)-VLOOKUP($A20,'electrification forecast'!$A$1:$AX$29,COLUMN(X$1),FALSE)),0.5*$J20),$J20)</f>
        <v>288.94193089489994</v>
      </c>
      <c r="Z20" s="225">
        <f>MIN(MAX(Y20+$B$34*VLOOKUP('Predicted Intensity'!$A20,'Regression Result'!$B$2:$K$29,8,FALSE)*(VLOOKUP($A20,'Forecasted VA'!$A$2:$AX$29,COLUMN(Z$1),FALSE)-VLOOKUP($A20,'Forecasted VA'!$A$2:$AX$29,COLUMN(Y$1),FALSE))+$B$33*VLOOKUP('Predicted Intensity'!$A20,'Regression Result'!$B$2:$K$29,9,FALSE)+VLOOKUP('Predicted Intensity'!$A20,'Regression Result'!$B$2:$K$29,7,FALSE)*(VLOOKUP($A20,'electrification forecast'!$A$1:$AX$29,COLUMN(Z$1),FALSE)-VLOOKUP($A20,'electrification forecast'!$A$1:$AX$29,COLUMN(Y$1),FALSE)),0.5*$J20),$J20)</f>
        <v>288.94193089489994</v>
      </c>
      <c r="AA20" s="225">
        <f>MIN(MAX(Z20+$B$34*VLOOKUP('Predicted Intensity'!$A20,'Regression Result'!$B$2:$K$29,8,FALSE)*(VLOOKUP($A20,'Forecasted VA'!$A$2:$AX$29,COLUMN(AA$1),FALSE)-VLOOKUP($A20,'Forecasted VA'!$A$2:$AX$29,COLUMN(Z$1),FALSE))+$B$33*VLOOKUP('Predicted Intensity'!$A20,'Regression Result'!$B$2:$K$29,9,FALSE)+VLOOKUP('Predicted Intensity'!$A20,'Regression Result'!$B$2:$K$29,7,FALSE)*(VLOOKUP($A20,'electrification forecast'!$A$1:$AX$29,COLUMN(AA$1),FALSE)-VLOOKUP($A20,'electrification forecast'!$A$1:$AX$29,COLUMN(Z$1),FALSE)),0.5*$J20),$J20)</f>
        <v>288.94193089489994</v>
      </c>
      <c r="AB20" s="225">
        <f>MIN(MAX(AA20+$B$34*VLOOKUP('Predicted Intensity'!$A20,'Regression Result'!$B$2:$K$29,8,FALSE)*(VLOOKUP($A20,'Forecasted VA'!$A$2:$AX$29,COLUMN(AB$1),FALSE)-VLOOKUP($A20,'Forecasted VA'!$A$2:$AX$29,COLUMN(AA$1),FALSE))+$B$33*VLOOKUP('Predicted Intensity'!$A20,'Regression Result'!$B$2:$K$29,9,FALSE)+VLOOKUP('Predicted Intensity'!$A20,'Regression Result'!$B$2:$K$29,7,FALSE)*(VLOOKUP($A20,'electrification forecast'!$A$1:$AX$29,COLUMN(AB$1),FALSE)-VLOOKUP($A20,'electrification forecast'!$A$1:$AX$29,COLUMN(AA$1),FALSE)),0.5*$J20),$J20)</f>
        <v>288.94193089489994</v>
      </c>
      <c r="AC20" s="225">
        <f>MIN(MAX(AB20+$B$34*VLOOKUP('Predicted Intensity'!$A20,'Regression Result'!$B$2:$K$29,8,FALSE)*(VLOOKUP($A20,'Forecasted VA'!$A$2:$AX$29,COLUMN(AC$1),FALSE)-VLOOKUP($A20,'Forecasted VA'!$A$2:$AX$29,COLUMN(AB$1),FALSE))+$B$33*VLOOKUP('Predicted Intensity'!$A20,'Regression Result'!$B$2:$K$29,9,FALSE)+VLOOKUP('Predicted Intensity'!$A20,'Regression Result'!$B$2:$K$29,7,FALSE)*(VLOOKUP($A20,'electrification forecast'!$A$1:$AX$29,COLUMN(AC$1),FALSE)-VLOOKUP($A20,'electrification forecast'!$A$1:$AX$29,COLUMN(AB$1),FALSE)),0.5*$J20),$J20)</f>
        <v>288.94193089489994</v>
      </c>
      <c r="AD20" s="225">
        <f>MIN(MAX(AC20+$B$34*VLOOKUP('Predicted Intensity'!$A20,'Regression Result'!$B$2:$K$29,8,FALSE)*(VLOOKUP($A20,'Forecasted VA'!$A$2:$AX$29,COLUMN(AD$1),FALSE)-VLOOKUP($A20,'Forecasted VA'!$A$2:$AX$29,COLUMN(AC$1),FALSE))+$B$33*VLOOKUP('Predicted Intensity'!$A20,'Regression Result'!$B$2:$K$29,9,FALSE)+VLOOKUP('Predicted Intensity'!$A20,'Regression Result'!$B$2:$K$29,7,FALSE)*(VLOOKUP($A20,'electrification forecast'!$A$1:$AX$29,COLUMN(AD$1),FALSE)-VLOOKUP($A20,'electrification forecast'!$A$1:$AX$29,COLUMN(AC$1),FALSE)),0.5*$J20),$J20)</f>
        <v>288.94193089489994</v>
      </c>
      <c r="AE20" s="225">
        <f>MIN(MAX(AD20+$B$34*VLOOKUP('Predicted Intensity'!$A20,'Regression Result'!$B$2:$K$29,8,FALSE)*(VLOOKUP($A20,'Forecasted VA'!$A$2:$AX$29,COLUMN(AE$1),FALSE)-VLOOKUP($A20,'Forecasted VA'!$A$2:$AX$29,COLUMN(AD$1),FALSE))+$B$33*VLOOKUP('Predicted Intensity'!$A20,'Regression Result'!$B$2:$K$29,9,FALSE)+VLOOKUP('Predicted Intensity'!$A20,'Regression Result'!$B$2:$K$29,7,FALSE)*(VLOOKUP($A20,'electrification forecast'!$A$1:$AX$29,COLUMN(AE$1),FALSE)-VLOOKUP($A20,'electrification forecast'!$A$1:$AX$29,COLUMN(AD$1),FALSE)),0.5*$J20),$J20)</f>
        <v>288.94193089489994</v>
      </c>
      <c r="AF20" s="225">
        <f>MIN(MAX(AE20+$B$34*VLOOKUP('Predicted Intensity'!$A20,'Regression Result'!$B$2:$K$29,8,FALSE)*(VLOOKUP($A20,'Forecasted VA'!$A$2:$AX$29,COLUMN(AF$1),FALSE)-VLOOKUP($A20,'Forecasted VA'!$A$2:$AX$29,COLUMN(AE$1),FALSE))+$B$33*VLOOKUP('Predicted Intensity'!$A20,'Regression Result'!$B$2:$K$29,9,FALSE)+VLOOKUP('Predicted Intensity'!$A20,'Regression Result'!$B$2:$K$29,7,FALSE)*(VLOOKUP($A20,'electrification forecast'!$A$1:$AX$29,COLUMN(AF$1),FALSE)-VLOOKUP($A20,'electrification forecast'!$A$1:$AX$29,COLUMN(AE$1),FALSE)),0.5*$J20),$J20)</f>
        <v>288.94193089489994</v>
      </c>
      <c r="AG20" s="225">
        <f>MIN(MAX(AF20+$B$34*VLOOKUP('Predicted Intensity'!$A20,'Regression Result'!$B$2:$K$29,8,FALSE)*(VLOOKUP($A20,'Forecasted VA'!$A$2:$AX$29,COLUMN(AG$1),FALSE)-VLOOKUP($A20,'Forecasted VA'!$A$2:$AX$29,COLUMN(AF$1),FALSE))+$B$33*VLOOKUP('Predicted Intensity'!$A20,'Regression Result'!$B$2:$K$29,9,FALSE)+VLOOKUP('Predicted Intensity'!$A20,'Regression Result'!$B$2:$K$29,7,FALSE)*(VLOOKUP($A20,'electrification forecast'!$A$1:$AX$29,COLUMN(AG$1),FALSE)-VLOOKUP($A20,'electrification forecast'!$A$1:$AX$29,COLUMN(AF$1),FALSE)),0.5*$J20),$J20)</f>
        <v>288.94193089489994</v>
      </c>
      <c r="AH20" s="225">
        <f>MIN(MAX(AG20+$B$34*VLOOKUP('Predicted Intensity'!$A20,'Regression Result'!$B$2:$K$29,8,FALSE)*(VLOOKUP($A20,'Forecasted VA'!$A$2:$AX$29,COLUMN(AH$1),FALSE)-VLOOKUP($A20,'Forecasted VA'!$A$2:$AX$29,COLUMN(AG$1),FALSE))+$B$33*VLOOKUP('Predicted Intensity'!$A20,'Regression Result'!$B$2:$K$29,9,FALSE)+VLOOKUP('Predicted Intensity'!$A20,'Regression Result'!$B$2:$K$29,7,FALSE)*(VLOOKUP($A20,'electrification forecast'!$A$1:$AX$29,COLUMN(AH$1),FALSE)-VLOOKUP($A20,'electrification forecast'!$A$1:$AX$29,COLUMN(AG$1),FALSE)),0.5*$J20),$J20)</f>
        <v>288.94193089489994</v>
      </c>
      <c r="AI20" s="225">
        <f>MIN(MAX(AH20+$B$34*VLOOKUP('Predicted Intensity'!$A20,'Regression Result'!$B$2:$K$29,8,FALSE)*(VLOOKUP($A20,'Forecasted VA'!$A$2:$AX$29,COLUMN(AI$1),FALSE)-VLOOKUP($A20,'Forecasted VA'!$A$2:$AX$29,COLUMN(AH$1),FALSE))+$B$33*VLOOKUP('Predicted Intensity'!$A20,'Regression Result'!$B$2:$K$29,9,FALSE)+VLOOKUP('Predicted Intensity'!$A20,'Regression Result'!$B$2:$K$29,7,FALSE)*(VLOOKUP($A20,'electrification forecast'!$A$1:$AX$29,COLUMN(AI$1),FALSE)-VLOOKUP($A20,'electrification forecast'!$A$1:$AX$29,COLUMN(AH$1),FALSE)),0.5*$J20),$J20)</f>
        <v>288.94193089489994</v>
      </c>
      <c r="AJ20" s="225">
        <f>MIN(MAX(AI20+$B$34*VLOOKUP('Predicted Intensity'!$A20,'Regression Result'!$B$2:$K$29,8,FALSE)*(VLOOKUP($A20,'Forecasted VA'!$A$2:$AX$29,COLUMN(AJ$1),FALSE)-VLOOKUP($A20,'Forecasted VA'!$A$2:$AX$29,COLUMN(AI$1),FALSE))+$B$33*VLOOKUP('Predicted Intensity'!$A20,'Regression Result'!$B$2:$K$29,9,FALSE)+VLOOKUP('Predicted Intensity'!$A20,'Regression Result'!$B$2:$K$29,7,FALSE)*(VLOOKUP($A20,'electrification forecast'!$A$1:$AX$29,COLUMN(AJ$1),FALSE)-VLOOKUP($A20,'electrification forecast'!$A$1:$AX$29,COLUMN(AI$1),FALSE)),0.5*$J20),$J20)</f>
        <v>288.94193089489994</v>
      </c>
      <c r="AK20" s="225">
        <f>MIN(MAX(AJ20+$B$34*VLOOKUP('Predicted Intensity'!$A20,'Regression Result'!$B$2:$K$29,8,FALSE)*(VLOOKUP($A20,'Forecasted VA'!$A$2:$AX$29,COLUMN(AK$1),FALSE)-VLOOKUP($A20,'Forecasted VA'!$A$2:$AX$29,COLUMN(AJ$1),FALSE))+$B$33*VLOOKUP('Predicted Intensity'!$A20,'Regression Result'!$B$2:$K$29,9,FALSE)+VLOOKUP('Predicted Intensity'!$A20,'Regression Result'!$B$2:$K$29,7,FALSE)*(VLOOKUP($A20,'electrification forecast'!$A$1:$AX$29,COLUMN(AK$1),FALSE)-VLOOKUP($A20,'electrification forecast'!$A$1:$AX$29,COLUMN(AJ$1),FALSE)),0.5*$J20),$J20)</f>
        <v>288.94193089489994</v>
      </c>
      <c r="AL20" s="225">
        <f>MIN(MAX(AK20+$B$34*VLOOKUP('Predicted Intensity'!$A20,'Regression Result'!$B$2:$K$29,8,FALSE)*(VLOOKUP($A20,'Forecasted VA'!$A$2:$AX$29,COLUMN(AL$1),FALSE)-VLOOKUP($A20,'Forecasted VA'!$A$2:$AX$29,COLUMN(AK$1),FALSE))+$B$33*VLOOKUP('Predicted Intensity'!$A20,'Regression Result'!$B$2:$K$29,9,FALSE)+VLOOKUP('Predicted Intensity'!$A20,'Regression Result'!$B$2:$K$29,7,FALSE)*(VLOOKUP($A20,'electrification forecast'!$A$1:$AX$29,COLUMN(AL$1),FALSE)-VLOOKUP($A20,'electrification forecast'!$A$1:$AX$29,COLUMN(AK$1),FALSE)),0.5*$J20),$J20)</f>
        <v>288.94193089489994</v>
      </c>
      <c r="AM20" s="225">
        <f>MIN(MAX(AL20+$B$34*VLOOKUP('Predicted Intensity'!$A20,'Regression Result'!$B$2:$K$29,8,FALSE)*(VLOOKUP($A20,'Forecasted VA'!$A$2:$AX$29,COLUMN(AM$1),FALSE)-VLOOKUP($A20,'Forecasted VA'!$A$2:$AX$29,COLUMN(AL$1),FALSE))+$B$33*VLOOKUP('Predicted Intensity'!$A20,'Regression Result'!$B$2:$K$29,9,FALSE)+VLOOKUP('Predicted Intensity'!$A20,'Regression Result'!$B$2:$K$29,7,FALSE)*(VLOOKUP($A20,'electrification forecast'!$A$1:$AX$29,COLUMN(AM$1),FALSE)-VLOOKUP($A20,'electrification forecast'!$A$1:$AX$29,COLUMN(AL$1),FALSE)),0.5*$J20),$J20)</f>
        <v>288.94193089489994</v>
      </c>
      <c r="AN20" s="225">
        <f>MIN(MAX(AM20+$B$34*VLOOKUP('Predicted Intensity'!$A20,'Regression Result'!$B$2:$K$29,8,FALSE)*(VLOOKUP($A20,'Forecasted VA'!$A$2:$AX$29,COLUMN(AN$1),FALSE)-VLOOKUP($A20,'Forecasted VA'!$A$2:$AX$29,COLUMN(AM$1),FALSE))+$B$33*VLOOKUP('Predicted Intensity'!$A20,'Regression Result'!$B$2:$K$29,9,FALSE)+VLOOKUP('Predicted Intensity'!$A20,'Regression Result'!$B$2:$K$29,7,FALSE)*(VLOOKUP($A20,'electrification forecast'!$A$1:$AX$29,COLUMN(AN$1),FALSE)-VLOOKUP($A20,'electrification forecast'!$A$1:$AX$29,COLUMN(AM$1),FALSE)),0.5*$J20),$J20)</f>
        <v>288.94193089489994</v>
      </c>
      <c r="AO20" s="225">
        <f>MIN(MAX(AN20+$B$34*VLOOKUP('Predicted Intensity'!$A20,'Regression Result'!$B$2:$K$29,8,FALSE)*(VLOOKUP($A20,'Forecasted VA'!$A$2:$AX$29,COLUMN(AO$1),FALSE)-VLOOKUP($A20,'Forecasted VA'!$A$2:$AX$29,COLUMN(AN$1),FALSE))+$B$33*VLOOKUP('Predicted Intensity'!$A20,'Regression Result'!$B$2:$K$29,9,FALSE)+VLOOKUP('Predicted Intensity'!$A20,'Regression Result'!$B$2:$K$29,7,FALSE)*(VLOOKUP($A20,'electrification forecast'!$A$1:$AX$29,COLUMN(AO$1),FALSE)-VLOOKUP($A20,'electrification forecast'!$A$1:$AX$29,COLUMN(AN$1),FALSE)),0.5*$J20),$J20)</f>
        <v>288.94193089489994</v>
      </c>
      <c r="AP20" s="225">
        <f>MIN(MAX(AO20+$B$34*VLOOKUP('Predicted Intensity'!$A20,'Regression Result'!$B$2:$K$29,8,FALSE)*(VLOOKUP($A20,'Forecasted VA'!$A$2:$AX$29,COLUMN(AP$1),FALSE)-VLOOKUP($A20,'Forecasted VA'!$A$2:$AX$29,COLUMN(AO$1),FALSE))+$B$33*VLOOKUP('Predicted Intensity'!$A20,'Regression Result'!$B$2:$K$29,9,FALSE)+VLOOKUP('Predicted Intensity'!$A20,'Regression Result'!$B$2:$K$29,7,FALSE)*(VLOOKUP($A20,'electrification forecast'!$A$1:$AX$29,COLUMN(AP$1),FALSE)-VLOOKUP($A20,'electrification forecast'!$A$1:$AX$29,COLUMN(AO$1),FALSE)),0.5*$J20),$J20)</f>
        <v>288.94193089489994</v>
      </c>
      <c r="AQ20" s="225">
        <f>MIN(MAX(AP20+$B$34*VLOOKUP('Predicted Intensity'!$A20,'Regression Result'!$B$2:$K$29,8,FALSE)*(VLOOKUP($A20,'Forecasted VA'!$A$2:$AX$29,COLUMN(AQ$1),FALSE)-VLOOKUP($A20,'Forecasted VA'!$A$2:$AX$29,COLUMN(AP$1),FALSE))+$B$33*VLOOKUP('Predicted Intensity'!$A20,'Regression Result'!$B$2:$K$29,9,FALSE)+VLOOKUP('Predicted Intensity'!$A20,'Regression Result'!$B$2:$K$29,7,FALSE)*(VLOOKUP($A20,'electrification forecast'!$A$1:$AX$29,COLUMN(AQ$1),FALSE)-VLOOKUP($A20,'electrification forecast'!$A$1:$AX$29,COLUMN(AP$1),FALSE)),0.5*$J20),$J20)</f>
        <v>288.94193089489994</v>
      </c>
      <c r="AR20" s="225">
        <f>MIN(MAX(AQ20+$B$34*VLOOKUP('Predicted Intensity'!$A20,'Regression Result'!$B$2:$K$29,8,FALSE)*(VLOOKUP($A20,'Forecasted VA'!$A$2:$AX$29,COLUMN(AR$1),FALSE)-VLOOKUP($A20,'Forecasted VA'!$A$2:$AX$29,COLUMN(AQ$1),FALSE))+$B$33*VLOOKUP('Predicted Intensity'!$A20,'Regression Result'!$B$2:$K$29,9,FALSE)+VLOOKUP('Predicted Intensity'!$A20,'Regression Result'!$B$2:$K$29,7,FALSE)*(VLOOKUP($A20,'electrification forecast'!$A$1:$AX$29,COLUMN(AR$1),FALSE)-VLOOKUP($A20,'electrification forecast'!$A$1:$AX$29,COLUMN(AQ$1),FALSE)),0.5*$J20),$J20)</f>
        <v>288.94193089489994</v>
      </c>
      <c r="AS20" s="225">
        <f>MIN(MAX(AR20+$B$34*VLOOKUP('Predicted Intensity'!$A20,'Regression Result'!$B$2:$K$29,8,FALSE)*(VLOOKUP($A20,'Forecasted VA'!$A$2:$AX$29,COLUMN(AS$1),FALSE)-VLOOKUP($A20,'Forecasted VA'!$A$2:$AX$29,COLUMN(AR$1),FALSE))+$B$33*VLOOKUP('Predicted Intensity'!$A20,'Regression Result'!$B$2:$K$29,9,FALSE)+VLOOKUP('Predicted Intensity'!$A20,'Regression Result'!$B$2:$K$29,7,FALSE)*(VLOOKUP($A20,'electrification forecast'!$A$1:$AX$29,COLUMN(AS$1),FALSE)-VLOOKUP($A20,'electrification forecast'!$A$1:$AX$29,COLUMN(AR$1),FALSE)),0.5*$J20),$J20)</f>
        <v>288.94193089489994</v>
      </c>
      <c r="AT20" s="225">
        <f>MIN(MAX(AS20+$B$34*VLOOKUP('Predicted Intensity'!$A20,'Regression Result'!$B$2:$K$29,8,FALSE)*(VLOOKUP($A20,'Forecasted VA'!$A$2:$AX$29,COLUMN(AT$1),FALSE)-VLOOKUP($A20,'Forecasted VA'!$A$2:$AX$29,COLUMN(AS$1),FALSE))+$B$33*VLOOKUP('Predicted Intensity'!$A20,'Regression Result'!$B$2:$K$29,9,FALSE)+VLOOKUP('Predicted Intensity'!$A20,'Regression Result'!$B$2:$K$29,7,FALSE)*(VLOOKUP($A20,'electrification forecast'!$A$1:$AX$29,COLUMN(AT$1),FALSE)-VLOOKUP($A20,'electrification forecast'!$A$1:$AX$29,COLUMN(AS$1),FALSE)),0.5*$J20),$J20)</f>
        <v>288.94193089489994</v>
      </c>
      <c r="AU20" s="225">
        <f>MIN(MAX(AT20+$B$34*VLOOKUP('Predicted Intensity'!$A20,'Regression Result'!$B$2:$K$29,8,FALSE)*(VLOOKUP($A20,'Forecasted VA'!$A$2:$AX$29,COLUMN(AU$1),FALSE)-VLOOKUP($A20,'Forecasted VA'!$A$2:$AX$29,COLUMN(AT$1),FALSE))+$B$33*VLOOKUP('Predicted Intensity'!$A20,'Regression Result'!$B$2:$K$29,9,FALSE)+VLOOKUP('Predicted Intensity'!$A20,'Regression Result'!$B$2:$K$29,7,FALSE)*(VLOOKUP($A20,'electrification forecast'!$A$1:$AX$29,COLUMN(AU$1),FALSE)-VLOOKUP($A20,'electrification forecast'!$A$1:$AX$29,COLUMN(AT$1),FALSE)),0.5*$J20),$J20)</f>
        <v>288.94193089489994</v>
      </c>
      <c r="AV20" s="225">
        <f>MIN(MAX(AU20+$B$34*VLOOKUP('Predicted Intensity'!$A20,'Regression Result'!$B$2:$K$29,8,FALSE)*(VLOOKUP($A20,'Forecasted VA'!$A$2:$AX$29,COLUMN(AV$1),FALSE)-VLOOKUP($A20,'Forecasted VA'!$A$2:$AX$29,COLUMN(AU$1),FALSE))+$B$33*VLOOKUP('Predicted Intensity'!$A20,'Regression Result'!$B$2:$K$29,9,FALSE)+VLOOKUP('Predicted Intensity'!$A20,'Regression Result'!$B$2:$K$29,7,FALSE)*(VLOOKUP($A20,'electrification forecast'!$A$1:$AX$29,COLUMN(AV$1),FALSE)-VLOOKUP($A20,'electrification forecast'!$A$1:$AX$29,COLUMN(AU$1),FALSE)),0.5*$J20),$J20)</f>
        <v>288.94193089489994</v>
      </c>
      <c r="AW20" s="225">
        <f>MIN(MAX(AV20+$B$34*VLOOKUP('Predicted Intensity'!$A20,'Regression Result'!$B$2:$K$29,8,FALSE)*(VLOOKUP($A20,'Forecasted VA'!$A$2:$AX$29,COLUMN(AW$1),FALSE)-VLOOKUP($A20,'Forecasted VA'!$A$2:$AX$29,COLUMN(AV$1),FALSE))+$B$33*VLOOKUP('Predicted Intensity'!$A20,'Regression Result'!$B$2:$K$29,9,FALSE)+VLOOKUP('Predicted Intensity'!$A20,'Regression Result'!$B$2:$K$29,7,FALSE)*(VLOOKUP($A20,'electrification forecast'!$A$1:$AX$29,COLUMN(AW$1),FALSE)-VLOOKUP($A20,'electrification forecast'!$A$1:$AX$29,COLUMN(AV$1),FALSE)),0.5*$J20),$J20)</f>
        <v>288.94193089489994</v>
      </c>
      <c r="AX20" s="225">
        <f>MIN(MAX(AW20+$B$34*VLOOKUP('Predicted Intensity'!$A20,'Regression Result'!$B$2:$K$29,8,FALSE)*(VLOOKUP($A20,'Forecasted VA'!$A$2:$AX$29,COLUMN(AX$1),FALSE)-VLOOKUP($A20,'Forecasted VA'!$A$2:$AX$29,COLUMN(AW$1),FALSE))+$B$33*VLOOKUP('Predicted Intensity'!$A20,'Regression Result'!$B$2:$K$29,9,FALSE)+VLOOKUP('Predicted Intensity'!$A20,'Regression Result'!$B$2:$K$29,7,FALSE)*(VLOOKUP($A20,'electrification forecast'!$A$1:$AX$29,COLUMN(AX$1),FALSE)-VLOOKUP($A20,'electrification forecast'!$A$1:$AX$29,COLUMN(AW$1),FALSE)),0.5*$J20),$J20)</f>
        <v>288.94193089489994</v>
      </c>
      <c r="AY20" s="225"/>
    </row>
    <row r="21" spans="1:51" x14ac:dyDescent="0.2">
      <c r="A21" s="216" t="s">
        <v>392</v>
      </c>
      <c r="B21" s="225">
        <f>SUMIFS('Historic Energy Consumption'!$O:$O,'Historic Energy Consumption'!$B:$B,$A21,'Historic Energy Consumption'!$A:$A,'Predicted Intensity'!B$1)/VLOOKUP($A21,'Forecasted VA'!$A$1:$J$29,COLUMN(B$1),FALSE)</f>
        <v>2552.1705408105126</v>
      </c>
      <c r="C21" s="225">
        <f>SUMIFS('Historic Energy Consumption'!$O:$O,'Historic Energy Consumption'!$B:$B,$A21,'Historic Energy Consumption'!$A:$A,'Predicted Intensity'!C$1)/VLOOKUP($A21,'Forecasted VA'!$A$1:$J$29,COLUMN(C$1),FALSE)</f>
        <v>2476.9718764905215</v>
      </c>
      <c r="D21" s="225">
        <f>SUMIFS('Historic Energy Consumption'!$O:$O,'Historic Energy Consumption'!$B:$B,$A21,'Historic Energy Consumption'!$A:$A,'Predicted Intensity'!D$1)/VLOOKUP($A21,'Forecasted VA'!$A$1:$J$29,COLUMN(D$1),FALSE)</f>
        <v>2246.1993878523867</v>
      </c>
      <c r="E21" s="225">
        <f>SUMIFS('Historic Energy Consumption'!$O:$O,'Historic Energy Consumption'!$B:$B,$A21,'Historic Energy Consumption'!$A:$A,'Predicted Intensity'!E$1)/VLOOKUP($A21,'Forecasted VA'!$A$1:$J$29,COLUMN(E$1),FALSE)</f>
        <v>2114.456142964933</v>
      </c>
      <c r="F21" s="225">
        <f>SUMIFS('Historic Energy Consumption'!$O:$O,'Historic Energy Consumption'!$B:$B,$A21,'Historic Energy Consumption'!$A:$A,'Predicted Intensity'!F$1)/VLOOKUP($A21,'Forecasted VA'!$A$1:$J$29,COLUMN(F$1),FALSE)</f>
        <v>1917.8115298988844</v>
      </c>
      <c r="G21" s="225">
        <f>SUMIFS('Historic Energy Consumption'!$O:$O,'Historic Energy Consumption'!$B:$B,$A21,'Historic Energy Consumption'!$A:$A,'Predicted Intensity'!G$1)/VLOOKUP($A21,'Forecasted VA'!$A$1:$J$29,COLUMN(G$1),FALSE)</f>
        <v>1779.7097143109052</v>
      </c>
      <c r="H21" s="225">
        <f>SUMIFS('Historic Energy Consumption'!$O:$O,'Historic Energy Consumption'!$B:$B,$A21,'Historic Energy Consumption'!$A:$A,'Predicted Intensity'!H$1)/VLOOKUP($A21,'Forecasted VA'!$A$1:$J$29,COLUMN(H$1),FALSE)</f>
        <v>1706.1744320692176</v>
      </c>
      <c r="I21" s="225">
        <f>SUMIFS('Historic Energy Consumption'!$O:$O,'Historic Energy Consumption'!$B:$B,$A21,'Historic Energy Consumption'!$A:$A,'Predicted Intensity'!I$1)/VLOOKUP($A21,'Forecasted VA'!$A$1:$J$29,COLUMN(I$1),FALSE)</f>
        <v>1682.9437465059539</v>
      </c>
      <c r="J21" s="225">
        <f>SUMIFS('Historic Energy Consumption'!$O:$O,'Historic Energy Consumption'!$B:$B,$A21,'Historic Energy Consumption'!$A:$A,'Predicted Intensity'!J$1)/VLOOKUP($A21,'Forecasted VA'!$A$1:$J$29,COLUMN(J$1),FALSE)</f>
        <v>1897.886972132515</v>
      </c>
      <c r="K21" s="225">
        <f>MIN(MAX(J21+$B$34*VLOOKUP('Predicted Intensity'!$A21,'Regression Result'!$B$2:$K$29,8,FALSE)*(VLOOKUP($A21,'Forecasted VA'!$A$2:$AX$29,COLUMN(K$1),FALSE)-VLOOKUP($A21,'Forecasted VA'!$A$2:$AX$29,COLUMN(J$1),FALSE))+$B$33*VLOOKUP('Predicted Intensity'!$A21,'Regression Result'!$B$2:$K$29,9,FALSE)+VLOOKUP('Predicted Intensity'!$A21,'Regression Result'!$B$2:$K$29,7,FALSE)*(VLOOKUP($A21,'electrification forecast'!$A$1:$AX$29,COLUMN(K$1),FALSE)-VLOOKUP($A21,'electrification forecast'!$A$1:$AX$29,COLUMN(J$1),FALSE)),0.5*$J21),$J21)</f>
        <v>1774.3253757769605</v>
      </c>
      <c r="L21" s="225">
        <f>MIN(MAX(K21+$B$34*VLOOKUP('Predicted Intensity'!$A21,'Regression Result'!$B$2:$K$29,8,FALSE)*(VLOOKUP($A21,'Forecasted VA'!$A$2:$AX$29,COLUMN(L$1),FALSE)-VLOOKUP($A21,'Forecasted VA'!$A$2:$AX$29,COLUMN(K$1),FALSE))+$B$33*VLOOKUP('Predicted Intensity'!$A21,'Regression Result'!$B$2:$K$29,9,FALSE)+VLOOKUP('Predicted Intensity'!$A21,'Regression Result'!$B$2:$K$29,7,FALSE)*(VLOOKUP($A21,'electrification forecast'!$A$1:$AX$29,COLUMN(L$1),FALSE)-VLOOKUP($A21,'electrification forecast'!$A$1:$AX$29,COLUMN(K$1),FALSE)),0.5*$J21),$J21)</f>
        <v>1815.1246544032665</v>
      </c>
      <c r="M21" s="225">
        <f>MIN(MAX(L21+$B$34*VLOOKUP('Predicted Intensity'!$A21,'Regression Result'!$B$2:$K$29,8,FALSE)*(VLOOKUP($A21,'Forecasted VA'!$A$2:$AX$29,COLUMN(M$1),FALSE)-VLOOKUP($A21,'Forecasted VA'!$A$2:$AX$29,COLUMN(L$1),FALSE))+$B$33*VLOOKUP('Predicted Intensity'!$A21,'Regression Result'!$B$2:$K$29,9,FALSE)+VLOOKUP('Predicted Intensity'!$A21,'Regression Result'!$B$2:$K$29,7,FALSE)*(VLOOKUP($A21,'electrification forecast'!$A$1:$AX$29,COLUMN(M$1),FALSE)-VLOOKUP($A21,'electrification forecast'!$A$1:$AX$29,COLUMN(L$1),FALSE)),0.5*$J21),$J21)</f>
        <v>1859.2280590231294</v>
      </c>
      <c r="N21" s="225">
        <f>MIN(MAX(M21+$B$34*VLOOKUP('Predicted Intensity'!$A21,'Regression Result'!$B$2:$K$29,8,FALSE)*(VLOOKUP($A21,'Forecasted VA'!$A$2:$AX$29,COLUMN(N$1),FALSE)-VLOOKUP($A21,'Forecasted VA'!$A$2:$AX$29,COLUMN(M$1),FALSE))+$B$33*VLOOKUP('Predicted Intensity'!$A21,'Regression Result'!$B$2:$K$29,9,FALSE)+VLOOKUP('Predicted Intensity'!$A21,'Regression Result'!$B$2:$K$29,7,FALSE)*(VLOOKUP($A21,'electrification forecast'!$A$1:$AX$29,COLUMN(N$1),FALSE)-VLOOKUP($A21,'electrification forecast'!$A$1:$AX$29,COLUMN(M$1),FALSE)),0.5*$J21),$J21)</f>
        <v>1897.886972132515</v>
      </c>
      <c r="O21" s="225">
        <f>MIN(MAX(N21+$B$34*VLOOKUP('Predicted Intensity'!$A21,'Regression Result'!$B$2:$K$29,8,FALSE)*(VLOOKUP($A21,'Forecasted VA'!$A$2:$AX$29,COLUMN(O$1),FALSE)-VLOOKUP($A21,'Forecasted VA'!$A$2:$AX$29,COLUMN(N$1),FALSE))+$B$33*VLOOKUP('Predicted Intensity'!$A21,'Regression Result'!$B$2:$K$29,9,FALSE)+VLOOKUP('Predicted Intensity'!$A21,'Regression Result'!$B$2:$K$29,7,FALSE)*(VLOOKUP($A21,'electrification forecast'!$A$1:$AX$29,COLUMN(O$1),FALSE)-VLOOKUP($A21,'electrification forecast'!$A$1:$AX$29,COLUMN(N$1),FALSE)),0.5*$J21),$J21)</f>
        <v>1897.886972132515</v>
      </c>
      <c r="P21" s="225">
        <f>MIN(MAX(O21+$B$34*VLOOKUP('Predicted Intensity'!$A21,'Regression Result'!$B$2:$K$29,8,FALSE)*(VLOOKUP($A21,'Forecasted VA'!$A$2:$AX$29,COLUMN(P$1),FALSE)-VLOOKUP($A21,'Forecasted VA'!$A$2:$AX$29,COLUMN(O$1),FALSE))+$B$33*VLOOKUP('Predicted Intensity'!$A21,'Regression Result'!$B$2:$K$29,9,FALSE)+VLOOKUP('Predicted Intensity'!$A21,'Regression Result'!$B$2:$K$29,7,FALSE)*(VLOOKUP($A21,'electrification forecast'!$A$1:$AX$29,COLUMN(P$1),FALSE)-VLOOKUP($A21,'electrification forecast'!$A$1:$AX$29,COLUMN(O$1),FALSE)),0.5*$J21),$J21)</f>
        <v>1897.886972132515</v>
      </c>
      <c r="Q21" s="225">
        <f>MIN(MAX(P21+$B$34*VLOOKUP('Predicted Intensity'!$A21,'Regression Result'!$B$2:$K$29,8,FALSE)*(VLOOKUP($A21,'Forecasted VA'!$A$2:$AX$29,COLUMN(Q$1),FALSE)-VLOOKUP($A21,'Forecasted VA'!$A$2:$AX$29,COLUMN(P$1),FALSE))+$B$33*VLOOKUP('Predicted Intensity'!$A21,'Regression Result'!$B$2:$K$29,9,FALSE)+VLOOKUP('Predicted Intensity'!$A21,'Regression Result'!$B$2:$K$29,7,FALSE)*(VLOOKUP($A21,'electrification forecast'!$A$1:$AX$29,COLUMN(Q$1),FALSE)-VLOOKUP($A21,'electrification forecast'!$A$1:$AX$29,COLUMN(P$1),FALSE)),0.5*$J21),$J21)</f>
        <v>1897.886972132515</v>
      </c>
      <c r="R21" s="225">
        <f>MIN(MAX(Q21+$B$34*VLOOKUP('Predicted Intensity'!$A21,'Regression Result'!$B$2:$K$29,8,FALSE)*(VLOOKUP($A21,'Forecasted VA'!$A$2:$AX$29,COLUMN(R$1),FALSE)-VLOOKUP($A21,'Forecasted VA'!$A$2:$AX$29,COLUMN(Q$1),FALSE))+$B$33*VLOOKUP('Predicted Intensity'!$A21,'Regression Result'!$B$2:$K$29,9,FALSE)+VLOOKUP('Predicted Intensity'!$A21,'Regression Result'!$B$2:$K$29,7,FALSE)*(VLOOKUP($A21,'electrification forecast'!$A$1:$AX$29,COLUMN(R$1),FALSE)-VLOOKUP($A21,'electrification forecast'!$A$1:$AX$29,COLUMN(Q$1),FALSE)),0.5*$J21),$J21)</f>
        <v>1897.886972132515</v>
      </c>
      <c r="S21" s="225">
        <f>MIN(MAX(R21+$B$34*VLOOKUP('Predicted Intensity'!$A21,'Regression Result'!$B$2:$K$29,8,FALSE)*(VLOOKUP($A21,'Forecasted VA'!$A$2:$AX$29,COLUMN(S$1),FALSE)-VLOOKUP($A21,'Forecasted VA'!$A$2:$AX$29,COLUMN(R$1),FALSE))+$B$33*VLOOKUP('Predicted Intensity'!$A21,'Regression Result'!$B$2:$K$29,9,FALSE)+VLOOKUP('Predicted Intensity'!$A21,'Regression Result'!$B$2:$K$29,7,FALSE)*(VLOOKUP($A21,'electrification forecast'!$A$1:$AX$29,COLUMN(S$1),FALSE)-VLOOKUP($A21,'electrification forecast'!$A$1:$AX$29,COLUMN(R$1),FALSE)),0.5*$J21),$J21)</f>
        <v>1897.886972132515</v>
      </c>
      <c r="T21" s="225">
        <f>MIN(MAX(S21+$B$34*VLOOKUP('Predicted Intensity'!$A21,'Regression Result'!$B$2:$K$29,8,FALSE)*(VLOOKUP($A21,'Forecasted VA'!$A$2:$AX$29,COLUMN(T$1),FALSE)-VLOOKUP($A21,'Forecasted VA'!$A$2:$AX$29,COLUMN(S$1),FALSE))+$B$33*VLOOKUP('Predicted Intensity'!$A21,'Regression Result'!$B$2:$K$29,9,FALSE)+VLOOKUP('Predicted Intensity'!$A21,'Regression Result'!$B$2:$K$29,7,FALSE)*(VLOOKUP($A21,'electrification forecast'!$A$1:$AX$29,COLUMN(T$1),FALSE)-VLOOKUP($A21,'electrification forecast'!$A$1:$AX$29,COLUMN(S$1),FALSE)),0.5*$J21),$J21)</f>
        <v>1897.886972132515</v>
      </c>
      <c r="U21" s="225">
        <f>MIN(MAX(T21+$B$34*VLOOKUP('Predicted Intensity'!$A21,'Regression Result'!$B$2:$K$29,8,FALSE)*(VLOOKUP($A21,'Forecasted VA'!$A$2:$AX$29,COLUMN(U$1),FALSE)-VLOOKUP($A21,'Forecasted VA'!$A$2:$AX$29,COLUMN(T$1),FALSE))+$B$33*VLOOKUP('Predicted Intensity'!$A21,'Regression Result'!$B$2:$K$29,9,FALSE)+VLOOKUP('Predicted Intensity'!$A21,'Regression Result'!$B$2:$K$29,7,FALSE)*(VLOOKUP($A21,'electrification forecast'!$A$1:$AX$29,COLUMN(U$1),FALSE)-VLOOKUP($A21,'electrification forecast'!$A$1:$AX$29,COLUMN(T$1),FALSE)),0.5*$J21),$J21)</f>
        <v>1897.886972132515</v>
      </c>
      <c r="V21" s="225">
        <f>MIN(MAX(U21+$B$34*VLOOKUP('Predicted Intensity'!$A21,'Regression Result'!$B$2:$K$29,8,FALSE)*(VLOOKUP($A21,'Forecasted VA'!$A$2:$AX$29,COLUMN(V$1),FALSE)-VLOOKUP($A21,'Forecasted VA'!$A$2:$AX$29,COLUMN(U$1),FALSE))+$B$33*VLOOKUP('Predicted Intensity'!$A21,'Regression Result'!$B$2:$K$29,9,FALSE)+VLOOKUP('Predicted Intensity'!$A21,'Regression Result'!$B$2:$K$29,7,FALSE)*(VLOOKUP($A21,'electrification forecast'!$A$1:$AX$29,COLUMN(V$1),FALSE)-VLOOKUP($A21,'electrification forecast'!$A$1:$AX$29,COLUMN(U$1),FALSE)),0.5*$J21),$J21)</f>
        <v>1897.886972132515</v>
      </c>
      <c r="W21" s="225">
        <f>MIN(MAX(V21+$B$34*VLOOKUP('Predicted Intensity'!$A21,'Regression Result'!$B$2:$K$29,8,FALSE)*(VLOOKUP($A21,'Forecasted VA'!$A$2:$AX$29,COLUMN(W$1),FALSE)-VLOOKUP($A21,'Forecasted VA'!$A$2:$AX$29,COLUMN(V$1),FALSE))+$B$33*VLOOKUP('Predicted Intensity'!$A21,'Regression Result'!$B$2:$K$29,9,FALSE)+VLOOKUP('Predicted Intensity'!$A21,'Regression Result'!$B$2:$K$29,7,FALSE)*(VLOOKUP($A21,'electrification forecast'!$A$1:$AX$29,COLUMN(W$1),FALSE)-VLOOKUP($A21,'electrification forecast'!$A$1:$AX$29,COLUMN(V$1),FALSE)),0.5*$J21),$J21)</f>
        <v>1897.886972132515</v>
      </c>
      <c r="X21" s="225">
        <f>MIN(MAX(W21+$B$34*VLOOKUP('Predicted Intensity'!$A21,'Regression Result'!$B$2:$K$29,8,FALSE)*(VLOOKUP($A21,'Forecasted VA'!$A$2:$AX$29,COLUMN(X$1),FALSE)-VLOOKUP($A21,'Forecasted VA'!$A$2:$AX$29,COLUMN(W$1),FALSE))+$B$33*VLOOKUP('Predicted Intensity'!$A21,'Regression Result'!$B$2:$K$29,9,FALSE)+VLOOKUP('Predicted Intensity'!$A21,'Regression Result'!$B$2:$K$29,7,FALSE)*(VLOOKUP($A21,'electrification forecast'!$A$1:$AX$29,COLUMN(X$1),FALSE)-VLOOKUP($A21,'electrification forecast'!$A$1:$AX$29,COLUMN(W$1),FALSE)),0.5*$J21),$J21)</f>
        <v>1897.886972132515</v>
      </c>
      <c r="Y21" s="225">
        <f>MIN(MAX(X21+$B$34*VLOOKUP('Predicted Intensity'!$A21,'Regression Result'!$B$2:$K$29,8,FALSE)*(VLOOKUP($A21,'Forecasted VA'!$A$2:$AX$29,COLUMN(Y$1),FALSE)-VLOOKUP($A21,'Forecasted VA'!$A$2:$AX$29,COLUMN(X$1),FALSE))+$B$33*VLOOKUP('Predicted Intensity'!$A21,'Regression Result'!$B$2:$K$29,9,FALSE)+VLOOKUP('Predicted Intensity'!$A21,'Regression Result'!$B$2:$K$29,7,FALSE)*(VLOOKUP($A21,'electrification forecast'!$A$1:$AX$29,COLUMN(Y$1),FALSE)-VLOOKUP($A21,'electrification forecast'!$A$1:$AX$29,COLUMN(X$1),FALSE)),0.5*$J21),$J21)</f>
        <v>1897.886972132515</v>
      </c>
      <c r="Z21" s="225">
        <f>MIN(MAX(Y21+$B$34*VLOOKUP('Predicted Intensity'!$A21,'Regression Result'!$B$2:$K$29,8,FALSE)*(VLOOKUP($A21,'Forecasted VA'!$A$2:$AX$29,COLUMN(Z$1),FALSE)-VLOOKUP($A21,'Forecasted VA'!$A$2:$AX$29,COLUMN(Y$1),FALSE))+$B$33*VLOOKUP('Predicted Intensity'!$A21,'Regression Result'!$B$2:$K$29,9,FALSE)+VLOOKUP('Predicted Intensity'!$A21,'Regression Result'!$B$2:$K$29,7,FALSE)*(VLOOKUP($A21,'electrification forecast'!$A$1:$AX$29,COLUMN(Z$1),FALSE)-VLOOKUP($A21,'electrification forecast'!$A$1:$AX$29,COLUMN(Y$1),FALSE)),0.5*$J21),$J21)</f>
        <v>1897.886972132515</v>
      </c>
      <c r="AA21" s="225">
        <f>MIN(MAX(Z21+$B$34*VLOOKUP('Predicted Intensity'!$A21,'Regression Result'!$B$2:$K$29,8,FALSE)*(VLOOKUP($A21,'Forecasted VA'!$A$2:$AX$29,COLUMN(AA$1),FALSE)-VLOOKUP($A21,'Forecasted VA'!$A$2:$AX$29,COLUMN(Z$1),FALSE))+$B$33*VLOOKUP('Predicted Intensity'!$A21,'Regression Result'!$B$2:$K$29,9,FALSE)+VLOOKUP('Predicted Intensity'!$A21,'Regression Result'!$B$2:$K$29,7,FALSE)*(VLOOKUP($A21,'electrification forecast'!$A$1:$AX$29,COLUMN(AA$1),FALSE)-VLOOKUP($A21,'electrification forecast'!$A$1:$AX$29,COLUMN(Z$1),FALSE)),0.5*$J21),$J21)</f>
        <v>1897.886972132515</v>
      </c>
      <c r="AB21" s="225">
        <f>MIN(MAX(AA21+$B$34*VLOOKUP('Predicted Intensity'!$A21,'Regression Result'!$B$2:$K$29,8,FALSE)*(VLOOKUP($A21,'Forecasted VA'!$A$2:$AX$29,COLUMN(AB$1),FALSE)-VLOOKUP($A21,'Forecasted VA'!$A$2:$AX$29,COLUMN(AA$1),FALSE))+$B$33*VLOOKUP('Predicted Intensity'!$A21,'Regression Result'!$B$2:$K$29,9,FALSE)+VLOOKUP('Predicted Intensity'!$A21,'Regression Result'!$B$2:$K$29,7,FALSE)*(VLOOKUP($A21,'electrification forecast'!$A$1:$AX$29,COLUMN(AB$1),FALSE)-VLOOKUP($A21,'electrification forecast'!$A$1:$AX$29,COLUMN(AA$1),FALSE)),0.5*$J21),$J21)</f>
        <v>1897.886972132515</v>
      </c>
      <c r="AC21" s="225">
        <f>MIN(MAX(AB21+$B$34*VLOOKUP('Predicted Intensity'!$A21,'Regression Result'!$B$2:$K$29,8,FALSE)*(VLOOKUP($A21,'Forecasted VA'!$A$2:$AX$29,COLUMN(AC$1),FALSE)-VLOOKUP($A21,'Forecasted VA'!$A$2:$AX$29,COLUMN(AB$1),FALSE))+$B$33*VLOOKUP('Predicted Intensity'!$A21,'Regression Result'!$B$2:$K$29,9,FALSE)+VLOOKUP('Predicted Intensity'!$A21,'Regression Result'!$B$2:$K$29,7,FALSE)*(VLOOKUP($A21,'electrification forecast'!$A$1:$AX$29,COLUMN(AC$1),FALSE)-VLOOKUP($A21,'electrification forecast'!$A$1:$AX$29,COLUMN(AB$1),FALSE)),0.5*$J21),$J21)</f>
        <v>1897.886972132515</v>
      </c>
      <c r="AD21" s="225">
        <f>MIN(MAX(AC21+$B$34*VLOOKUP('Predicted Intensity'!$A21,'Regression Result'!$B$2:$K$29,8,FALSE)*(VLOOKUP($A21,'Forecasted VA'!$A$2:$AX$29,COLUMN(AD$1),FALSE)-VLOOKUP($A21,'Forecasted VA'!$A$2:$AX$29,COLUMN(AC$1),FALSE))+$B$33*VLOOKUP('Predicted Intensity'!$A21,'Regression Result'!$B$2:$K$29,9,FALSE)+VLOOKUP('Predicted Intensity'!$A21,'Regression Result'!$B$2:$K$29,7,FALSE)*(VLOOKUP($A21,'electrification forecast'!$A$1:$AX$29,COLUMN(AD$1),FALSE)-VLOOKUP($A21,'electrification forecast'!$A$1:$AX$29,COLUMN(AC$1),FALSE)),0.5*$J21),$J21)</f>
        <v>1897.886972132515</v>
      </c>
      <c r="AE21" s="225">
        <f>MIN(MAX(AD21+$B$34*VLOOKUP('Predicted Intensity'!$A21,'Regression Result'!$B$2:$K$29,8,FALSE)*(VLOOKUP($A21,'Forecasted VA'!$A$2:$AX$29,COLUMN(AE$1),FALSE)-VLOOKUP($A21,'Forecasted VA'!$A$2:$AX$29,COLUMN(AD$1),FALSE))+$B$33*VLOOKUP('Predicted Intensity'!$A21,'Regression Result'!$B$2:$K$29,9,FALSE)+VLOOKUP('Predicted Intensity'!$A21,'Regression Result'!$B$2:$K$29,7,FALSE)*(VLOOKUP($A21,'electrification forecast'!$A$1:$AX$29,COLUMN(AE$1),FALSE)-VLOOKUP($A21,'electrification forecast'!$A$1:$AX$29,COLUMN(AD$1),FALSE)),0.5*$J21),$J21)</f>
        <v>1897.886972132515</v>
      </c>
      <c r="AF21" s="225">
        <f>MIN(MAX(AE21+$B$34*VLOOKUP('Predicted Intensity'!$A21,'Regression Result'!$B$2:$K$29,8,FALSE)*(VLOOKUP($A21,'Forecasted VA'!$A$2:$AX$29,COLUMN(AF$1),FALSE)-VLOOKUP($A21,'Forecasted VA'!$A$2:$AX$29,COLUMN(AE$1),FALSE))+$B$33*VLOOKUP('Predicted Intensity'!$A21,'Regression Result'!$B$2:$K$29,9,FALSE)+VLOOKUP('Predicted Intensity'!$A21,'Regression Result'!$B$2:$K$29,7,FALSE)*(VLOOKUP($A21,'electrification forecast'!$A$1:$AX$29,COLUMN(AF$1),FALSE)-VLOOKUP($A21,'electrification forecast'!$A$1:$AX$29,COLUMN(AE$1),FALSE)),0.5*$J21),$J21)</f>
        <v>1897.886972132515</v>
      </c>
      <c r="AG21" s="225">
        <f>MIN(MAX(AF21+$B$34*VLOOKUP('Predicted Intensity'!$A21,'Regression Result'!$B$2:$K$29,8,FALSE)*(VLOOKUP($A21,'Forecasted VA'!$A$2:$AX$29,COLUMN(AG$1),FALSE)-VLOOKUP($A21,'Forecasted VA'!$A$2:$AX$29,COLUMN(AF$1),FALSE))+$B$33*VLOOKUP('Predicted Intensity'!$A21,'Regression Result'!$B$2:$K$29,9,FALSE)+VLOOKUP('Predicted Intensity'!$A21,'Regression Result'!$B$2:$K$29,7,FALSE)*(VLOOKUP($A21,'electrification forecast'!$A$1:$AX$29,COLUMN(AG$1),FALSE)-VLOOKUP($A21,'electrification forecast'!$A$1:$AX$29,COLUMN(AF$1),FALSE)),0.5*$J21),$J21)</f>
        <v>1897.886972132515</v>
      </c>
      <c r="AH21" s="225">
        <f>MIN(MAX(AG21+$B$34*VLOOKUP('Predicted Intensity'!$A21,'Regression Result'!$B$2:$K$29,8,FALSE)*(VLOOKUP($A21,'Forecasted VA'!$A$2:$AX$29,COLUMN(AH$1),FALSE)-VLOOKUP($A21,'Forecasted VA'!$A$2:$AX$29,COLUMN(AG$1),FALSE))+$B$33*VLOOKUP('Predicted Intensity'!$A21,'Regression Result'!$B$2:$K$29,9,FALSE)+VLOOKUP('Predicted Intensity'!$A21,'Regression Result'!$B$2:$K$29,7,FALSE)*(VLOOKUP($A21,'electrification forecast'!$A$1:$AX$29,COLUMN(AH$1),FALSE)-VLOOKUP($A21,'electrification forecast'!$A$1:$AX$29,COLUMN(AG$1),FALSE)),0.5*$J21),$J21)</f>
        <v>1897.886972132515</v>
      </c>
      <c r="AI21" s="225">
        <f>MIN(MAX(AH21+$B$34*VLOOKUP('Predicted Intensity'!$A21,'Regression Result'!$B$2:$K$29,8,FALSE)*(VLOOKUP($A21,'Forecasted VA'!$A$2:$AX$29,COLUMN(AI$1),FALSE)-VLOOKUP($A21,'Forecasted VA'!$A$2:$AX$29,COLUMN(AH$1),FALSE))+$B$33*VLOOKUP('Predicted Intensity'!$A21,'Regression Result'!$B$2:$K$29,9,FALSE)+VLOOKUP('Predicted Intensity'!$A21,'Regression Result'!$B$2:$K$29,7,FALSE)*(VLOOKUP($A21,'electrification forecast'!$A$1:$AX$29,COLUMN(AI$1),FALSE)-VLOOKUP($A21,'electrification forecast'!$A$1:$AX$29,COLUMN(AH$1),FALSE)),0.5*$J21),$J21)</f>
        <v>1897.886972132515</v>
      </c>
      <c r="AJ21" s="225">
        <f>MIN(MAX(AI21+$B$34*VLOOKUP('Predicted Intensity'!$A21,'Regression Result'!$B$2:$K$29,8,FALSE)*(VLOOKUP($A21,'Forecasted VA'!$A$2:$AX$29,COLUMN(AJ$1),FALSE)-VLOOKUP($A21,'Forecasted VA'!$A$2:$AX$29,COLUMN(AI$1),FALSE))+$B$33*VLOOKUP('Predicted Intensity'!$A21,'Regression Result'!$B$2:$K$29,9,FALSE)+VLOOKUP('Predicted Intensity'!$A21,'Regression Result'!$B$2:$K$29,7,FALSE)*(VLOOKUP($A21,'electrification forecast'!$A$1:$AX$29,COLUMN(AJ$1),FALSE)-VLOOKUP($A21,'electrification forecast'!$A$1:$AX$29,COLUMN(AI$1),FALSE)),0.5*$J21),$J21)</f>
        <v>1897.886972132515</v>
      </c>
      <c r="AK21" s="225">
        <f>MIN(MAX(AJ21+$B$34*VLOOKUP('Predicted Intensity'!$A21,'Regression Result'!$B$2:$K$29,8,FALSE)*(VLOOKUP($A21,'Forecasted VA'!$A$2:$AX$29,COLUMN(AK$1),FALSE)-VLOOKUP($A21,'Forecasted VA'!$A$2:$AX$29,COLUMN(AJ$1),FALSE))+$B$33*VLOOKUP('Predicted Intensity'!$A21,'Regression Result'!$B$2:$K$29,9,FALSE)+VLOOKUP('Predicted Intensity'!$A21,'Regression Result'!$B$2:$K$29,7,FALSE)*(VLOOKUP($A21,'electrification forecast'!$A$1:$AX$29,COLUMN(AK$1),FALSE)-VLOOKUP($A21,'electrification forecast'!$A$1:$AX$29,COLUMN(AJ$1),FALSE)),0.5*$J21),$J21)</f>
        <v>1897.886972132515</v>
      </c>
      <c r="AL21" s="225">
        <f>MIN(MAX(AK21+$B$34*VLOOKUP('Predicted Intensity'!$A21,'Regression Result'!$B$2:$K$29,8,FALSE)*(VLOOKUP($A21,'Forecasted VA'!$A$2:$AX$29,COLUMN(AL$1),FALSE)-VLOOKUP($A21,'Forecasted VA'!$A$2:$AX$29,COLUMN(AK$1),FALSE))+$B$33*VLOOKUP('Predicted Intensity'!$A21,'Regression Result'!$B$2:$K$29,9,FALSE)+VLOOKUP('Predicted Intensity'!$A21,'Regression Result'!$B$2:$K$29,7,FALSE)*(VLOOKUP($A21,'electrification forecast'!$A$1:$AX$29,COLUMN(AL$1),FALSE)-VLOOKUP($A21,'electrification forecast'!$A$1:$AX$29,COLUMN(AK$1),FALSE)),0.5*$J21),$J21)</f>
        <v>1897.886972132515</v>
      </c>
      <c r="AM21" s="225">
        <f>MIN(MAX(AL21+$B$34*VLOOKUP('Predicted Intensity'!$A21,'Regression Result'!$B$2:$K$29,8,FALSE)*(VLOOKUP($A21,'Forecasted VA'!$A$2:$AX$29,COLUMN(AM$1),FALSE)-VLOOKUP($A21,'Forecasted VA'!$A$2:$AX$29,COLUMN(AL$1),FALSE))+$B$33*VLOOKUP('Predicted Intensity'!$A21,'Regression Result'!$B$2:$K$29,9,FALSE)+VLOOKUP('Predicted Intensity'!$A21,'Regression Result'!$B$2:$K$29,7,FALSE)*(VLOOKUP($A21,'electrification forecast'!$A$1:$AX$29,COLUMN(AM$1),FALSE)-VLOOKUP($A21,'electrification forecast'!$A$1:$AX$29,COLUMN(AL$1),FALSE)),0.5*$J21),$J21)</f>
        <v>1897.886972132515</v>
      </c>
      <c r="AN21" s="225">
        <f>MIN(MAX(AM21+$B$34*VLOOKUP('Predicted Intensity'!$A21,'Regression Result'!$B$2:$K$29,8,FALSE)*(VLOOKUP($A21,'Forecasted VA'!$A$2:$AX$29,COLUMN(AN$1),FALSE)-VLOOKUP($A21,'Forecasted VA'!$A$2:$AX$29,COLUMN(AM$1),FALSE))+$B$33*VLOOKUP('Predicted Intensity'!$A21,'Regression Result'!$B$2:$K$29,9,FALSE)+VLOOKUP('Predicted Intensity'!$A21,'Regression Result'!$B$2:$K$29,7,FALSE)*(VLOOKUP($A21,'electrification forecast'!$A$1:$AX$29,COLUMN(AN$1),FALSE)-VLOOKUP($A21,'electrification forecast'!$A$1:$AX$29,COLUMN(AM$1),FALSE)),0.5*$J21),$J21)</f>
        <v>1897.886972132515</v>
      </c>
      <c r="AO21" s="225">
        <f>MIN(MAX(AN21+$B$34*VLOOKUP('Predicted Intensity'!$A21,'Regression Result'!$B$2:$K$29,8,FALSE)*(VLOOKUP($A21,'Forecasted VA'!$A$2:$AX$29,COLUMN(AO$1),FALSE)-VLOOKUP($A21,'Forecasted VA'!$A$2:$AX$29,COLUMN(AN$1),FALSE))+$B$33*VLOOKUP('Predicted Intensity'!$A21,'Regression Result'!$B$2:$K$29,9,FALSE)+VLOOKUP('Predicted Intensity'!$A21,'Regression Result'!$B$2:$K$29,7,FALSE)*(VLOOKUP($A21,'electrification forecast'!$A$1:$AX$29,COLUMN(AO$1),FALSE)-VLOOKUP($A21,'electrification forecast'!$A$1:$AX$29,COLUMN(AN$1),FALSE)),0.5*$J21),$J21)</f>
        <v>1897.886972132515</v>
      </c>
      <c r="AP21" s="225">
        <f>MIN(MAX(AO21+$B$34*VLOOKUP('Predicted Intensity'!$A21,'Regression Result'!$B$2:$K$29,8,FALSE)*(VLOOKUP($A21,'Forecasted VA'!$A$2:$AX$29,COLUMN(AP$1),FALSE)-VLOOKUP($A21,'Forecasted VA'!$A$2:$AX$29,COLUMN(AO$1),FALSE))+$B$33*VLOOKUP('Predicted Intensity'!$A21,'Regression Result'!$B$2:$K$29,9,FALSE)+VLOOKUP('Predicted Intensity'!$A21,'Regression Result'!$B$2:$K$29,7,FALSE)*(VLOOKUP($A21,'electrification forecast'!$A$1:$AX$29,COLUMN(AP$1),FALSE)-VLOOKUP($A21,'electrification forecast'!$A$1:$AX$29,COLUMN(AO$1),FALSE)),0.5*$J21),$J21)</f>
        <v>1897.886972132515</v>
      </c>
      <c r="AQ21" s="225">
        <f>MIN(MAX(AP21+$B$34*VLOOKUP('Predicted Intensity'!$A21,'Regression Result'!$B$2:$K$29,8,FALSE)*(VLOOKUP($A21,'Forecasted VA'!$A$2:$AX$29,COLUMN(AQ$1),FALSE)-VLOOKUP($A21,'Forecasted VA'!$A$2:$AX$29,COLUMN(AP$1),FALSE))+$B$33*VLOOKUP('Predicted Intensity'!$A21,'Regression Result'!$B$2:$K$29,9,FALSE)+VLOOKUP('Predicted Intensity'!$A21,'Regression Result'!$B$2:$K$29,7,FALSE)*(VLOOKUP($A21,'electrification forecast'!$A$1:$AX$29,COLUMN(AQ$1),FALSE)-VLOOKUP($A21,'electrification forecast'!$A$1:$AX$29,COLUMN(AP$1),FALSE)),0.5*$J21),$J21)</f>
        <v>1897.886972132515</v>
      </c>
      <c r="AR21" s="225">
        <f>MIN(MAX(AQ21+$B$34*VLOOKUP('Predicted Intensity'!$A21,'Regression Result'!$B$2:$K$29,8,FALSE)*(VLOOKUP($A21,'Forecasted VA'!$A$2:$AX$29,COLUMN(AR$1),FALSE)-VLOOKUP($A21,'Forecasted VA'!$A$2:$AX$29,COLUMN(AQ$1),FALSE))+$B$33*VLOOKUP('Predicted Intensity'!$A21,'Regression Result'!$B$2:$K$29,9,FALSE)+VLOOKUP('Predicted Intensity'!$A21,'Regression Result'!$B$2:$K$29,7,FALSE)*(VLOOKUP($A21,'electrification forecast'!$A$1:$AX$29,COLUMN(AR$1),FALSE)-VLOOKUP($A21,'electrification forecast'!$A$1:$AX$29,COLUMN(AQ$1),FALSE)),0.5*$J21),$J21)</f>
        <v>1897.886972132515</v>
      </c>
      <c r="AS21" s="225">
        <f>MIN(MAX(AR21+$B$34*VLOOKUP('Predicted Intensity'!$A21,'Regression Result'!$B$2:$K$29,8,FALSE)*(VLOOKUP($A21,'Forecasted VA'!$A$2:$AX$29,COLUMN(AS$1),FALSE)-VLOOKUP($A21,'Forecasted VA'!$A$2:$AX$29,COLUMN(AR$1),FALSE))+$B$33*VLOOKUP('Predicted Intensity'!$A21,'Regression Result'!$B$2:$K$29,9,FALSE)+VLOOKUP('Predicted Intensity'!$A21,'Regression Result'!$B$2:$K$29,7,FALSE)*(VLOOKUP($A21,'electrification forecast'!$A$1:$AX$29,COLUMN(AS$1),FALSE)-VLOOKUP($A21,'electrification forecast'!$A$1:$AX$29,COLUMN(AR$1),FALSE)),0.5*$J21),$J21)</f>
        <v>1897.886972132515</v>
      </c>
      <c r="AT21" s="225">
        <f>MIN(MAX(AS21+$B$34*VLOOKUP('Predicted Intensity'!$A21,'Regression Result'!$B$2:$K$29,8,FALSE)*(VLOOKUP($A21,'Forecasted VA'!$A$2:$AX$29,COLUMN(AT$1),FALSE)-VLOOKUP($A21,'Forecasted VA'!$A$2:$AX$29,COLUMN(AS$1),FALSE))+$B$33*VLOOKUP('Predicted Intensity'!$A21,'Regression Result'!$B$2:$K$29,9,FALSE)+VLOOKUP('Predicted Intensity'!$A21,'Regression Result'!$B$2:$K$29,7,FALSE)*(VLOOKUP($A21,'electrification forecast'!$A$1:$AX$29,COLUMN(AT$1),FALSE)-VLOOKUP($A21,'electrification forecast'!$A$1:$AX$29,COLUMN(AS$1),FALSE)),0.5*$J21),$J21)</f>
        <v>1897.886972132515</v>
      </c>
      <c r="AU21" s="225">
        <f>MIN(MAX(AT21+$B$34*VLOOKUP('Predicted Intensity'!$A21,'Regression Result'!$B$2:$K$29,8,FALSE)*(VLOOKUP($A21,'Forecasted VA'!$A$2:$AX$29,COLUMN(AU$1),FALSE)-VLOOKUP($A21,'Forecasted VA'!$A$2:$AX$29,COLUMN(AT$1),FALSE))+$B$33*VLOOKUP('Predicted Intensity'!$A21,'Regression Result'!$B$2:$K$29,9,FALSE)+VLOOKUP('Predicted Intensity'!$A21,'Regression Result'!$B$2:$K$29,7,FALSE)*(VLOOKUP($A21,'electrification forecast'!$A$1:$AX$29,COLUMN(AU$1),FALSE)-VLOOKUP($A21,'electrification forecast'!$A$1:$AX$29,COLUMN(AT$1),FALSE)),0.5*$J21),$J21)</f>
        <v>1897.886972132515</v>
      </c>
      <c r="AV21" s="225">
        <f>MIN(MAX(AU21+$B$34*VLOOKUP('Predicted Intensity'!$A21,'Regression Result'!$B$2:$K$29,8,FALSE)*(VLOOKUP($A21,'Forecasted VA'!$A$2:$AX$29,COLUMN(AV$1),FALSE)-VLOOKUP($A21,'Forecasted VA'!$A$2:$AX$29,COLUMN(AU$1),FALSE))+$B$33*VLOOKUP('Predicted Intensity'!$A21,'Regression Result'!$B$2:$K$29,9,FALSE)+VLOOKUP('Predicted Intensity'!$A21,'Regression Result'!$B$2:$K$29,7,FALSE)*(VLOOKUP($A21,'electrification forecast'!$A$1:$AX$29,COLUMN(AV$1),FALSE)-VLOOKUP($A21,'electrification forecast'!$A$1:$AX$29,COLUMN(AU$1),FALSE)),0.5*$J21),$J21)</f>
        <v>1897.886972132515</v>
      </c>
      <c r="AW21" s="225">
        <f>MIN(MAX(AV21+$B$34*VLOOKUP('Predicted Intensity'!$A21,'Regression Result'!$B$2:$K$29,8,FALSE)*(VLOOKUP($A21,'Forecasted VA'!$A$2:$AX$29,COLUMN(AW$1),FALSE)-VLOOKUP($A21,'Forecasted VA'!$A$2:$AX$29,COLUMN(AV$1),FALSE))+$B$33*VLOOKUP('Predicted Intensity'!$A21,'Regression Result'!$B$2:$K$29,9,FALSE)+VLOOKUP('Predicted Intensity'!$A21,'Regression Result'!$B$2:$K$29,7,FALSE)*(VLOOKUP($A21,'electrification forecast'!$A$1:$AX$29,COLUMN(AW$1),FALSE)-VLOOKUP($A21,'electrification forecast'!$A$1:$AX$29,COLUMN(AV$1),FALSE)),0.5*$J21),$J21)</f>
        <v>1897.886972132515</v>
      </c>
      <c r="AX21" s="225">
        <f>MIN(MAX(AW21+$B$34*VLOOKUP('Predicted Intensity'!$A21,'Regression Result'!$B$2:$K$29,8,FALSE)*(VLOOKUP($A21,'Forecasted VA'!$A$2:$AX$29,COLUMN(AX$1),FALSE)-VLOOKUP($A21,'Forecasted VA'!$A$2:$AX$29,COLUMN(AW$1),FALSE))+$B$33*VLOOKUP('Predicted Intensity'!$A21,'Regression Result'!$B$2:$K$29,9,FALSE)+VLOOKUP('Predicted Intensity'!$A21,'Regression Result'!$B$2:$K$29,7,FALSE)*(VLOOKUP($A21,'electrification forecast'!$A$1:$AX$29,COLUMN(AX$1),FALSE)-VLOOKUP($A21,'electrification forecast'!$A$1:$AX$29,COLUMN(AW$1),FALSE)),0.5*$J21),$J21)</f>
        <v>1897.886972132515</v>
      </c>
      <c r="AY21" s="225"/>
    </row>
    <row r="22" spans="1:51" x14ac:dyDescent="0.2">
      <c r="A22" s="216" t="s">
        <v>393</v>
      </c>
      <c r="B22" s="225">
        <f>SUMIFS('Historic Energy Consumption'!$O:$O,'Historic Energy Consumption'!$B:$B,$A22,'Historic Energy Consumption'!$A:$A,'Predicted Intensity'!B$1)/VLOOKUP($A22,'Forecasted VA'!$A$1:$J$29,COLUMN(B$1),FALSE)</f>
        <v>5346.4720900617367</v>
      </c>
      <c r="C22" s="225">
        <f>SUMIFS('Historic Energy Consumption'!$O:$O,'Historic Energy Consumption'!$B:$B,$A22,'Historic Energy Consumption'!$A:$A,'Predicted Intensity'!C$1)/VLOOKUP($A22,'Forecasted VA'!$A$1:$J$29,COLUMN(C$1),FALSE)</f>
        <v>4350.0166186168944</v>
      </c>
      <c r="D22" s="225">
        <f>SUMIFS('Historic Energy Consumption'!$O:$O,'Historic Energy Consumption'!$B:$B,$A22,'Historic Energy Consumption'!$A:$A,'Predicted Intensity'!D$1)/VLOOKUP($A22,'Forecasted VA'!$A$1:$J$29,COLUMN(D$1),FALSE)</f>
        <v>3053.5947926846898</v>
      </c>
      <c r="E22" s="225">
        <f>SUMIFS('Historic Energy Consumption'!$O:$O,'Historic Energy Consumption'!$B:$B,$A22,'Historic Energy Consumption'!$A:$A,'Predicted Intensity'!E$1)/VLOOKUP($A22,'Forecasted VA'!$A$1:$J$29,COLUMN(E$1),FALSE)</f>
        <v>2890.9475009515209</v>
      </c>
      <c r="F22" s="225">
        <f>SUMIFS('Historic Energy Consumption'!$O:$O,'Historic Energy Consumption'!$B:$B,$A22,'Historic Energy Consumption'!$A:$A,'Predicted Intensity'!F$1)/VLOOKUP($A22,'Forecasted VA'!$A$1:$J$29,COLUMN(F$1),FALSE)</f>
        <v>2719.1393280814696</v>
      </c>
      <c r="G22" s="225">
        <f>SUMIFS('Historic Energy Consumption'!$O:$O,'Historic Energy Consumption'!$B:$B,$A22,'Historic Energy Consumption'!$A:$A,'Predicted Intensity'!G$1)/VLOOKUP($A22,'Forecasted VA'!$A$1:$J$29,COLUMN(G$1),FALSE)</f>
        <v>2878.9407518755761</v>
      </c>
      <c r="H22" s="225">
        <f>SUMIFS('Historic Energy Consumption'!$O:$O,'Historic Energy Consumption'!$B:$B,$A22,'Historic Energy Consumption'!$A:$A,'Predicted Intensity'!H$1)/VLOOKUP($A22,'Forecasted VA'!$A$1:$J$29,COLUMN(H$1),FALSE)</f>
        <v>6303.1421716820469</v>
      </c>
      <c r="I22" s="225">
        <f>SUMIFS('Historic Energy Consumption'!$O:$O,'Historic Energy Consumption'!$B:$B,$A22,'Historic Energy Consumption'!$A:$A,'Predicted Intensity'!I$1)/VLOOKUP($A22,'Forecasted VA'!$A$1:$J$29,COLUMN(I$1),FALSE)</f>
        <v>2304.7113104649216</v>
      </c>
      <c r="J22" s="225">
        <f>SUMIFS('Historic Energy Consumption'!$O:$O,'Historic Energy Consumption'!$B:$B,$A22,'Historic Energy Consumption'!$A:$A,'Predicted Intensity'!J$1)/VLOOKUP($A22,'Forecasted VA'!$A$1:$J$29,COLUMN(J$1),FALSE)</f>
        <v>2326.5693969055828</v>
      </c>
      <c r="K22" s="225">
        <f>MIN(MAX(J22+$B$34*VLOOKUP('Predicted Intensity'!$A22,'Regression Result'!$B$2:$K$29,8,FALSE)*(VLOOKUP($A22,'Forecasted VA'!$A$2:$AX$29,COLUMN(K$1),FALSE)-VLOOKUP($A22,'Forecasted VA'!$A$2:$AX$29,COLUMN(J$1),FALSE))+$B$33*VLOOKUP('Predicted Intensity'!$A22,'Regression Result'!$B$2:$K$29,9,FALSE)+VLOOKUP('Predicted Intensity'!$A22,'Regression Result'!$B$2:$K$29,7,FALSE)*(VLOOKUP($A22,'electrification forecast'!$A$1:$AX$29,COLUMN(K$1),FALSE)-VLOOKUP($A22,'electrification forecast'!$A$1:$AX$29,COLUMN(J$1),FALSE)),0.5*$J22),$J22)</f>
        <v>1740.1154340150813</v>
      </c>
      <c r="L22" s="225">
        <f>MIN(MAX(K22+$B$34*VLOOKUP('Predicted Intensity'!$A22,'Regression Result'!$B$2:$K$29,8,FALSE)*(VLOOKUP($A22,'Forecasted VA'!$A$2:$AX$29,COLUMN(L$1),FALSE)-VLOOKUP($A22,'Forecasted VA'!$A$2:$AX$29,COLUMN(K$1),FALSE))+$B$33*VLOOKUP('Predicted Intensity'!$A22,'Regression Result'!$B$2:$K$29,9,FALSE)+VLOOKUP('Predicted Intensity'!$A22,'Regression Result'!$B$2:$K$29,7,FALSE)*(VLOOKUP($A22,'electrification forecast'!$A$1:$AX$29,COLUMN(L$1),FALSE)-VLOOKUP($A22,'electrification forecast'!$A$1:$AX$29,COLUMN(K$1),FALSE)),0.5*$J22),$J22)</f>
        <v>1689.80683026568</v>
      </c>
      <c r="M22" s="225">
        <f>MIN(MAX(L22+$B$34*VLOOKUP('Predicted Intensity'!$A22,'Regression Result'!$B$2:$K$29,8,FALSE)*(VLOOKUP($A22,'Forecasted VA'!$A$2:$AX$29,COLUMN(M$1),FALSE)-VLOOKUP($A22,'Forecasted VA'!$A$2:$AX$29,COLUMN(L$1),FALSE))+$B$33*VLOOKUP('Predicted Intensity'!$A22,'Regression Result'!$B$2:$K$29,9,FALSE)+VLOOKUP('Predicted Intensity'!$A22,'Regression Result'!$B$2:$K$29,7,FALSE)*(VLOOKUP($A22,'electrification forecast'!$A$1:$AX$29,COLUMN(M$1),FALSE)-VLOOKUP($A22,'electrification forecast'!$A$1:$AX$29,COLUMN(L$1),FALSE)),0.5*$J22),$J22)</f>
        <v>1648.2084112118218</v>
      </c>
      <c r="N22" s="225">
        <f>MIN(MAX(M22+$B$34*VLOOKUP('Predicted Intensity'!$A22,'Regression Result'!$B$2:$K$29,8,FALSE)*(VLOOKUP($A22,'Forecasted VA'!$A$2:$AX$29,COLUMN(N$1),FALSE)-VLOOKUP($A22,'Forecasted VA'!$A$2:$AX$29,COLUMN(M$1),FALSE))+$B$33*VLOOKUP('Predicted Intensity'!$A22,'Regression Result'!$B$2:$K$29,9,FALSE)+VLOOKUP('Predicted Intensity'!$A22,'Regression Result'!$B$2:$K$29,7,FALSE)*(VLOOKUP($A22,'electrification forecast'!$A$1:$AX$29,COLUMN(N$1),FALSE)-VLOOKUP($A22,'electrification forecast'!$A$1:$AX$29,COLUMN(M$1),FALSE)),0.5*$J22),$J22)</f>
        <v>1614.9014830930219</v>
      </c>
      <c r="O22" s="225">
        <f>MIN(MAX(N22+$B$34*VLOOKUP('Predicted Intensity'!$A22,'Regression Result'!$B$2:$K$29,8,FALSE)*(VLOOKUP($A22,'Forecasted VA'!$A$2:$AX$29,COLUMN(O$1),FALSE)-VLOOKUP($A22,'Forecasted VA'!$A$2:$AX$29,COLUMN(N$1),FALSE))+$B$33*VLOOKUP('Predicted Intensity'!$A22,'Regression Result'!$B$2:$K$29,9,FALSE)+VLOOKUP('Predicted Intensity'!$A22,'Regression Result'!$B$2:$K$29,7,FALSE)*(VLOOKUP($A22,'electrification forecast'!$A$1:$AX$29,COLUMN(O$1),FALSE)-VLOOKUP($A22,'electrification forecast'!$A$1:$AX$29,COLUMN(N$1),FALSE)),0.5*$J22),$J22)</f>
        <v>1589.4062320096423</v>
      </c>
      <c r="P22" s="225">
        <f>MIN(MAX(O22+$B$34*VLOOKUP('Predicted Intensity'!$A22,'Regression Result'!$B$2:$K$29,8,FALSE)*(VLOOKUP($A22,'Forecasted VA'!$A$2:$AX$29,COLUMN(P$1),FALSE)-VLOOKUP($A22,'Forecasted VA'!$A$2:$AX$29,COLUMN(O$1),FALSE))+$B$33*VLOOKUP('Predicted Intensity'!$A22,'Regression Result'!$B$2:$K$29,9,FALSE)+VLOOKUP('Predicted Intensity'!$A22,'Regression Result'!$B$2:$K$29,7,FALSE)*(VLOOKUP($A22,'electrification forecast'!$A$1:$AX$29,COLUMN(P$1),FALSE)-VLOOKUP($A22,'electrification forecast'!$A$1:$AX$29,COLUMN(O$1),FALSE)),0.5*$J22),$J22)</f>
        <v>1571.2112555172844</v>
      </c>
      <c r="Q22" s="225">
        <f>MIN(MAX(P22+$B$34*VLOOKUP('Predicted Intensity'!$A22,'Regression Result'!$B$2:$K$29,8,FALSE)*(VLOOKUP($A22,'Forecasted VA'!$A$2:$AX$29,COLUMN(Q$1),FALSE)-VLOOKUP($A22,'Forecasted VA'!$A$2:$AX$29,COLUMN(P$1),FALSE))+$B$33*VLOOKUP('Predicted Intensity'!$A22,'Regression Result'!$B$2:$K$29,9,FALSE)+VLOOKUP('Predicted Intensity'!$A22,'Regression Result'!$B$2:$K$29,7,FALSE)*(VLOOKUP($A22,'electrification forecast'!$A$1:$AX$29,COLUMN(Q$1),FALSE)-VLOOKUP($A22,'electrification forecast'!$A$1:$AX$29,COLUMN(P$1),FALSE)),0.5*$J22),$J22)</f>
        <v>1559.7959015244273</v>
      </c>
      <c r="R22" s="225">
        <f>MIN(MAX(Q22+$B$34*VLOOKUP('Predicted Intensity'!$A22,'Regression Result'!$B$2:$K$29,8,FALSE)*(VLOOKUP($A22,'Forecasted VA'!$A$2:$AX$29,COLUMN(R$1),FALSE)-VLOOKUP($A22,'Forecasted VA'!$A$2:$AX$29,COLUMN(Q$1),FALSE))+$B$33*VLOOKUP('Predicted Intensity'!$A22,'Regression Result'!$B$2:$K$29,9,FALSE)+VLOOKUP('Predicted Intensity'!$A22,'Regression Result'!$B$2:$K$29,7,FALSE)*(VLOOKUP($A22,'electrification forecast'!$A$1:$AX$29,COLUMN(R$1),FALSE)-VLOOKUP($A22,'electrification forecast'!$A$1:$AX$29,COLUMN(Q$1),FALSE)),0.5*$J22),$J22)</f>
        <v>1554.6464382934907</v>
      </c>
      <c r="S22" s="225">
        <f>MIN(MAX(R22+$B$34*VLOOKUP('Predicted Intensity'!$A22,'Regression Result'!$B$2:$K$29,8,FALSE)*(VLOOKUP($A22,'Forecasted VA'!$A$2:$AX$29,COLUMN(S$1),FALSE)-VLOOKUP($A22,'Forecasted VA'!$A$2:$AX$29,COLUMN(R$1),FALSE))+$B$33*VLOOKUP('Predicted Intensity'!$A22,'Regression Result'!$B$2:$K$29,9,FALSE)+VLOOKUP('Predicted Intensity'!$A22,'Regression Result'!$B$2:$K$29,7,FALSE)*(VLOOKUP($A22,'electrification forecast'!$A$1:$AX$29,COLUMN(S$1),FALSE)-VLOOKUP($A22,'electrification forecast'!$A$1:$AX$29,COLUMN(R$1),FALSE)),0.5*$J22),$J22)</f>
        <v>1555.2671931588488</v>
      </c>
      <c r="T22" s="225">
        <f>MIN(MAX(S22+$B$34*VLOOKUP('Predicted Intensity'!$A22,'Regression Result'!$B$2:$K$29,8,FALSE)*(VLOOKUP($A22,'Forecasted VA'!$A$2:$AX$29,COLUMN(T$1),FALSE)-VLOOKUP($A22,'Forecasted VA'!$A$2:$AX$29,COLUMN(S$1),FALSE))+$B$33*VLOOKUP('Predicted Intensity'!$A22,'Regression Result'!$B$2:$K$29,9,FALSE)+VLOOKUP('Predicted Intensity'!$A22,'Regression Result'!$B$2:$K$29,7,FALSE)*(VLOOKUP($A22,'electrification forecast'!$A$1:$AX$29,COLUMN(T$1),FALSE)-VLOOKUP($A22,'electrification forecast'!$A$1:$AX$29,COLUMN(S$1),FALSE)),0.5*$J22),$J22)</f>
        <v>1561.1877464967906</v>
      </c>
      <c r="U22" s="225">
        <f>MIN(MAX(T22+$B$34*VLOOKUP('Predicted Intensity'!$A22,'Regression Result'!$B$2:$K$29,8,FALSE)*(VLOOKUP($A22,'Forecasted VA'!$A$2:$AX$29,COLUMN(U$1),FALSE)-VLOOKUP($A22,'Forecasted VA'!$A$2:$AX$29,COLUMN(T$1),FALSE))+$B$33*VLOOKUP('Predicted Intensity'!$A22,'Regression Result'!$B$2:$K$29,9,FALSE)+VLOOKUP('Predicted Intensity'!$A22,'Regression Result'!$B$2:$K$29,7,FALSE)*(VLOOKUP($A22,'electrification forecast'!$A$1:$AX$29,COLUMN(U$1),FALSE)-VLOOKUP($A22,'electrification forecast'!$A$1:$AX$29,COLUMN(T$1),FALSE)),0.5*$J22),$J22)</f>
        <v>1571.9671353265935</v>
      </c>
      <c r="V22" s="225">
        <f>MIN(MAX(U22+$B$34*VLOOKUP('Predicted Intensity'!$A22,'Regression Result'!$B$2:$K$29,8,FALSE)*(VLOOKUP($A22,'Forecasted VA'!$A$2:$AX$29,COLUMN(V$1),FALSE)-VLOOKUP($A22,'Forecasted VA'!$A$2:$AX$29,COLUMN(U$1),FALSE))+$B$33*VLOOKUP('Predicted Intensity'!$A22,'Regression Result'!$B$2:$K$29,9,FALSE)+VLOOKUP('Predicted Intensity'!$A22,'Regression Result'!$B$2:$K$29,7,FALSE)*(VLOOKUP($A22,'electrification forecast'!$A$1:$AX$29,COLUMN(V$1),FALSE)-VLOOKUP($A22,'electrification forecast'!$A$1:$AX$29,COLUMN(U$1),FALSE)),0.5*$J22),$J22)</f>
        <v>1587.1958602882207</v>
      </c>
      <c r="W22" s="225">
        <f>MIN(MAX(V22+$B$34*VLOOKUP('Predicted Intensity'!$A22,'Regression Result'!$B$2:$K$29,8,FALSE)*(VLOOKUP($A22,'Forecasted VA'!$A$2:$AX$29,COLUMN(W$1),FALSE)-VLOOKUP($A22,'Forecasted VA'!$A$2:$AX$29,COLUMN(V$1),FALSE))+$B$33*VLOOKUP('Predicted Intensity'!$A22,'Regression Result'!$B$2:$K$29,9,FALSE)+VLOOKUP('Predicted Intensity'!$A22,'Regression Result'!$B$2:$K$29,7,FALSE)*(VLOOKUP($A22,'electrification forecast'!$A$1:$AX$29,COLUMN(W$1),FALSE)-VLOOKUP($A22,'electrification forecast'!$A$1:$AX$29,COLUMN(V$1),FALSE)),0.5*$J22),$J22)</f>
        <v>1606.4963305886604</v>
      </c>
      <c r="X22" s="225">
        <f>MIN(MAX(W22+$B$34*VLOOKUP('Predicted Intensity'!$A22,'Regression Result'!$B$2:$K$29,8,FALSE)*(VLOOKUP($A22,'Forecasted VA'!$A$2:$AX$29,COLUMN(X$1),FALSE)-VLOOKUP($A22,'Forecasted VA'!$A$2:$AX$29,COLUMN(W$1),FALSE))+$B$33*VLOOKUP('Predicted Intensity'!$A22,'Regression Result'!$B$2:$K$29,9,FALSE)+VLOOKUP('Predicted Intensity'!$A22,'Regression Result'!$B$2:$K$29,7,FALSE)*(VLOOKUP($A22,'electrification forecast'!$A$1:$AX$29,COLUMN(X$1),FALSE)-VLOOKUP($A22,'electrification forecast'!$A$1:$AX$29,COLUMN(W$1),FALSE)),0.5*$J22),$J22)</f>
        <v>1629.5222388239686</v>
      </c>
      <c r="Y22" s="225">
        <f>MIN(MAX(X22+$B$34*VLOOKUP('Predicted Intensity'!$A22,'Regression Result'!$B$2:$K$29,8,FALSE)*(VLOOKUP($A22,'Forecasted VA'!$A$2:$AX$29,COLUMN(Y$1),FALSE)-VLOOKUP($A22,'Forecasted VA'!$A$2:$AX$29,COLUMN(X$1),FALSE))+$B$33*VLOOKUP('Predicted Intensity'!$A22,'Regression Result'!$B$2:$K$29,9,FALSE)+VLOOKUP('Predicted Intensity'!$A22,'Regression Result'!$B$2:$K$29,7,FALSE)*(VLOOKUP($A22,'electrification forecast'!$A$1:$AX$29,COLUMN(Y$1),FALSE)-VLOOKUP($A22,'electrification forecast'!$A$1:$AX$29,COLUMN(X$1),FALSE)),0.5*$J22),$J22)</f>
        <v>1655.9572371782722</v>
      </c>
      <c r="Z22" s="225">
        <f>MIN(MAX(Y22+$B$34*VLOOKUP('Predicted Intensity'!$A22,'Regression Result'!$B$2:$K$29,8,FALSE)*(VLOOKUP($A22,'Forecasted VA'!$A$2:$AX$29,COLUMN(Z$1),FALSE)-VLOOKUP($A22,'Forecasted VA'!$A$2:$AX$29,COLUMN(Y$1),FALSE))+$B$33*VLOOKUP('Predicted Intensity'!$A22,'Regression Result'!$B$2:$K$29,9,FALSE)+VLOOKUP('Predicted Intensity'!$A22,'Regression Result'!$B$2:$K$29,7,FALSE)*(VLOOKUP($A22,'electrification forecast'!$A$1:$AX$29,COLUMN(Z$1),FALSE)-VLOOKUP($A22,'electrification forecast'!$A$1:$AX$29,COLUMN(Y$1),FALSE)),0.5*$J22),$J22)</f>
        <v>1685.5131889933409</v>
      </c>
      <c r="AA22" s="225">
        <f>MIN(MAX(Z22+$B$34*VLOOKUP('Predicted Intensity'!$A22,'Regression Result'!$B$2:$K$29,8,FALSE)*(VLOOKUP($A22,'Forecasted VA'!$A$2:$AX$29,COLUMN(AA$1),FALSE)-VLOOKUP($A22,'Forecasted VA'!$A$2:$AX$29,COLUMN(Z$1),FALSE))+$B$33*VLOOKUP('Predicted Intensity'!$A22,'Regression Result'!$B$2:$K$29,9,FALSE)+VLOOKUP('Predicted Intensity'!$A22,'Regression Result'!$B$2:$K$29,7,FALSE)*(VLOOKUP($A22,'electrification forecast'!$A$1:$AX$29,COLUMN(AA$1),FALSE)-VLOOKUP($A22,'electrification forecast'!$A$1:$AX$29,COLUMN(Z$1),FALSE)),0.5*$J22),$J22)</f>
        <v>1717.9281931107409</v>
      </c>
      <c r="AB22" s="225">
        <f>MIN(MAX(AA22+$B$34*VLOOKUP('Predicted Intensity'!$A22,'Regression Result'!$B$2:$K$29,8,FALSE)*(VLOOKUP($A22,'Forecasted VA'!$A$2:$AX$29,COLUMN(AB$1),FALSE)-VLOOKUP($A22,'Forecasted VA'!$A$2:$AX$29,COLUMN(AA$1),FALSE))+$B$33*VLOOKUP('Predicted Intensity'!$A22,'Regression Result'!$B$2:$K$29,9,FALSE)+VLOOKUP('Predicted Intensity'!$A22,'Regression Result'!$B$2:$K$29,7,FALSE)*(VLOOKUP($A22,'electrification forecast'!$A$1:$AX$29,COLUMN(AB$1),FALSE)-VLOOKUP($A22,'electrification forecast'!$A$1:$AX$29,COLUMN(AA$1),FALSE)),0.5*$J22),$J22)</f>
        <v>1752.9645196631757</v>
      </c>
      <c r="AC22" s="225">
        <f>MIN(MAX(AB22+$B$34*VLOOKUP('Predicted Intensity'!$A22,'Regression Result'!$B$2:$K$29,8,FALSE)*(VLOOKUP($A22,'Forecasted VA'!$A$2:$AX$29,COLUMN(AC$1),FALSE)-VLOOKUP($A22,'Forecasted VA'!$A$2:$AX$29,COLUMN(AB$1),FALSE))+$B$33*VLOOKUP('Predicted Intensity'!$A22,'Regression Result'!$B$2:$K$29,9,FALSE)+VLOOKUP('Predicted Intensity'!$A22,'Regression Result'!$B$2:$K$29,7,FALSE)*(VLOOKUP($A22,'electrification forecast'!$A$1:$AX$29,COLUMN(AC$1),FALSE)-VLOOKUP($A22,'electrification forecast'!$A$1:$AX$29,COLUMN(AB$1),FALSE)),0.5*$J22),$J22)</f>
        <v>1790.4065518580046</v>
      </c>
      <c r="AD22" s="225">
        <f>MIN(MAX(AC22+$B$34*VLOOKUP('Predicted Intensity'!$A22,'Regression Result'!$B$2:$K$29,8,FALSE)*(VLOOKUP($A22,'Forecasted VA'!$A$2:$AX$29,COLUMN(AD$1),FALSE)-VLOOKUP($A22,'Forecasted VA'!$A$2:$AX$29,COLUMN(AC$1),FALSE))+$B$33*VLOOKUP('Predicted Intensity'!$A22,'Regression Result'!$B$2:$K$29,9,FALSE)+VLOOKUP('Predicted Intensity'!$A22,'Regression Result'!$B$2:$K$29,7,FALSE)*(VLOOKUP($A22,'electrification forecast'!$A$1:$AX$29,COLUMN(AD$1),FALSE)-VLOOKUP($A22,'electrification forecast'!$A$1:$AX$29,COLUMN(AC$1),FALSE)),0.5*$J22),$J22)</f>
        <v>1830.0587957426058</v>
      </c>
      <c r="AE22" s="225">
        <f>MIN(MAX(AD22+$B$34*VLOOKUP('Predicted Intensity'!$A22,'Regression Result'!$B$2:$K$29,8,FALSE)*(VLOOKUP($A22,'Forecasted VA'!$A$2:$AX$29,COLUMN(AE$1),FALSE)-VLOOKUP($A22,'Forecasted VA'!$A$2:$AX$29,COLUMN(AD$1),FALSE))+$B$33*VLOOKUP('Predicted Intensity'!$A22,'Regression Result'!$B$2:$K$29,9,FALSE)+VLOOKUP('Predicted Intensity'!$A22,'Regression Result'!$B$2:$K$29,7,FALSE)*(VLOOKUP($A22,'electrification forecast'!$A$1:$AX$29,COLUMN(AE$1),FALSE)-VLOOKUP($A22,'electrification forecast'!$A$1:$AX$29,COLUMN(AD$1),FALSE)),0.5*$J22),$J22)</f>
        <v>1871.743996335244</v>
      </c>
      <c r="AF22" s="225">
        <f>MIN(MAX(AE22+$B$34*VLOOKUP('Predicted Intensity'!$A22,'Regression Result'!$B$2:$K$29,8,FALSE)*(VLOOKUP($A22,'Forecasted VA'!$A$2:$AX$29,COLUMN(AF$1),FALSE)-VLOOKUP($A22,'Forecasted VA'!$A$2:$AX$29,COLUMN(AE$1),FALSE))+$B$33*VLOOKUP('Predicted Intensity'!$A22,'Regression Result'!$B$2:$K$29,9,FALSE)+VLOOKUP('Predicted Intensity'!$A22,'Regression Result'!$B$2:$K$29,7,FALSE)*(VLOOKUP($A22,'electrification forecast'!$A$1:$AX$29,COLUMN(AF$1),FALSE)-VLOOKUP($A22,'electrification forecast'!$A$1:$AX$29,COLUMN(AE$1),FALSE)),0.5*$J22),$J22)</f>
        <v>1915.3013817110379</v>
      </c>
      <c r="AG22" s="225">
        <f>MIN(MAX(AF22+$B$34*VLOOKUP('Predicted Intensity'!$A22,'Regression Result'!$B$2:$K$29,8,FALSE)*(VLOOKUP($A22,'Forecasted VA'!$A$2:$AX$29,COLUMN(AG$1),FALSE)-VLOOKUP($A22,'Forecasted VA'!$A$2:$AX$29,COLUMN(AF$1),FALSE))+$B$33*VLOOKUP('Predicted Intensity'!$A22,'Regression Result'!$B$2:$K$29,9,FALSE)+VLOOKUP('Predicted Intensity'!$A22,'Regression Result'!$B$2:$K$29,7,FALSE)*(VLOOKUP($A22,'electrification forecast'!$A$1:$AX$29,COLUMN(AG$1),FALSE)-VLOOKUP($A22,'electrification forecast'!$A$1:$AX$29,COLUMN(AF$1),FALSE)),0.5*$J22),$J22)</f>
        <v>1960.5850449197455</v>
      </c>
      <c r="AH22" s="225">
        <f>MIN(MAX(AG22+$B$34*VLOOKUP('Predicted Intensity'!$A22,'Regression Result'!$B$2:$K$29,8,FALSE)*(VLOOKUP($A22,'Forecasted VA'!$A$2:$AX$29,COLUMN(AH$1),FALSE)-VLOOKUP($A22,'Forecasted VA'!$A$2:$AX$29,COLUMN(AG$1),FALSE))+$B$33*VLOOKUP('Predicted Intensity'!$A22,'Regression Result'!$B$2:$K$29,9,FALSE)+VLOOKUP('Predicted Intensity'!$A22,'Regression Result'!$B$2:$K$29,7,FALSE)*(VLOOKUP($A22,'electrification forecast'!$A$1:$AX$29,COLUMN(AH$1),FALSE)-VLOOKUP($A22,'electrification forecast'!$A$1:$AX$29,COLUMN(AG$1),FALSE)),0.5*$J22),$J22)</f>
        <v>2007.4624656537826</v>
      </c>
      <c r="AI22" s="225">
        <f>MIN(MAX(AH22+$B$34*VLOOKUP('Predicted Intensity'!$A22,'Regression Result'!$B$2:$K$29,8,FALSE)*(VLOOKUP($A22,'Forecasted VA'!$A$2:$AX$29,COLUMN(AI$1),FALSE)-VLOOKUP($A22,'Forecasted VA'!$A$2:$AX$29,COLUMN(AH$1),FALSE))+$B$33*VLOOKUP('Predicted Intensity'!$A22,'Regression Result'!$B$2:$K$29,9,FALSE)+VLOOKUP('Predicted Intensity'!$A22,'Regression Result'!$B$2:$K$29,7,FALSE)*(VLOOKUP($A22,'electrification forecast'!$A$1:$AX$29,COLUMN(AI$1),FALSE)-VLOOKUP($A22,'electrification forecast'!$A$1:$AX$29,COLUMN(AH$1),FALSE)),0.5*$J22),$J22)</f>
        <v>2055.813168350393</v>
      </c>
      <c r="AJ22" s="225">
        <f>MIN(MAX(AI22+$B$34*VLOOKUP('Predicted Intensity'!$A22,'Regression Result'!$B$2:$K$29,8,FALSE)*(VLOOKUP($A22,'Forecasted VA'!$A$2:$AX$29,COLUMN(AJ$1),FALSE)-VLOOKUP($A22,'Forecasted VA'!$A$2:$AX$29,COLUMN(AI$1),FALSE))+$B$33*VLOOKUP('Predicted Intensity'!$A22,'Regression Result'!$B$2:$K$29,9,FALSE)+VLOOKUP('Predicted Intensity'!$A22,'Regression Result'!$B$2:$K$29,7,FALSE)*(VLOOKUP($A22,'electrification forecast'!$A$1:$AX$29,COLUMN(AJ$1),FALSE)-VLOOKUP($A22,'electrification forecast'!$A$1:$AX$29,COLUMN(AI$1),FALSE)),0.5*$J22),$J22)</f>
        <v>2105.5275101350876</v>
      </c>
      <c r="AK22" s="225">
        <f>MIN(MAX(AJ22+$B$34*VLOOKUP('Predicted Intensity'!$A22,'Regression Result'!$B$2:$K$29,8,FALSE)*(VLOOKUP($A22,'Forecasted VA'!$A$2:$AX$29,COLUMN(AK$1),FALSE)-VLOOKUP($A22,'Forecasted VA'!$A$2:$AX$29,COLUMN(AJ$1),FALSE))+$B$33*VLOOKUP('Predicted Intensity'!$A22,'Regression Result'!$B$2:$K$29,9,FALSE)+VLOOKUP('Predicted Intensity'!$A22,'Regression Result'!$B$2:$K$29,7,FALSE)*(VLOOKUP($A22,'electrification forecast'!$A$1:$AX$29,COLUMN(AK$1),FALSE)-VLOOKUP($A22,'electrification forecast'!$A$1:$AX$29,COLUMN(AJ$1),FALSE)),0.5*$J22),$J22)</f>
        <v>2156.5055901170194</v>
      </c>
      <c r="AL22" s="225">
        <f>MIN(MAX(AK22+$B$34*VLOOKUP('Predicted Intensity'!$A22,'Regression Result'!$B$2:$K$29,8,FALSE)*(VLOOKUP($A22,'Forecasted VA'!$A$2:$AX$29,COLUMN(AL$1),FALSE)-VLOOKUP($A22,'Forecasted VA'!$A$2:$AX$29,COLUMN(AK$1),FALSE))+$B$33*VLOOKUP('Predicted Intensity'!$A22,'Regression Result'!$B$2:$K$29,9,FALSE)+VLOOKUP('Predicted Intensity'!$A22,'Regression Result'!$B$2:$K$29,7,FALSE)*(VLOOKUP($A22,'electrification forecast'!$A$1:$AX$29,COLUMN(AL$1),FALSE)-VLOOKUP($A22,'electrification forecast'!$A$1:$AX$29,COLUMN(AK$1),FALSE)),0.5*$J22),$J22)</f>
        <v>2208.6562706096934</v>
      </c>
      <c r="AM22" s="225">
        <f>MIN(MAX(AL22+$B$34*VLOOKUP('Predicted Intensity'!$A22,'Regression Result'!$B$2:$K$29,8,FALSE)*(VLOOKUP($A22,'Forecasted VA'!$A$2:$AX$29,COLUMN(AM$1),FALSE)-VLOOKUP($A22,'Forecasted VA'!$A$2:$AX$29,COLUMN(AL$1),FALSE))+$B$33*VLOOKUP('Predicted Intensity'!$A22,'Regression Result'!$B$2:$K$29,9,FALSE)+VLOOKUP('Predicted Intensity'!$A22,'Regression Result'!$B$2:$K$29,7,FALSE)*(VLOOKUP($A22,'electrification forecast'!$A$1:$AX$29,COLUMN(AM$1),FALSE)-VLOOKUP($A22,'electrification forecast'!$A$1:$AX$29,COLUMN(AL$1),FALSE)),0.5*$J22),$J22)</f>
        <v>2261.8963005642072</v>
      </c>
      <c r="AN22" s="225">
        <f>MIN(MAX(AM22+$B$34*VLOOKUP('Predicted Intensity'!$A22,'Regression Result'!$B$2:$K$29,8,FALSE)*(VLOOKUP($A22,'Forecasted VA'!$A$2:$AX$29,COLUMN(AN$1),FALSE)-VLOOKUP($A22,'Forecasted VA'!$A$2:$AX$29,COLUMN(AM$1),FALSE))+$B$33*VLOOKUP('Predicted Intensity'!$A22,'Regression Result'!$B$2:$K$29,9,FALSE)+VLOOKUP('Predicted Intensity'!$A22,'Regression Result'!$B$2:$K$29,7,FALSE)*(VLOOKUP($A22,'electrification forecast'!$A$1:$AX$29,COLUMN(AN$1),FALSE)-VLOOKUP($A22,'electrification forecast'!$A$1:$AX$29,COLUMN(AM$1),FALSE)),0.5*$J22),$J22)</f>
        <v>2316.1495316444002</v>
      </c>
      <c r="AO22" s="225">
        <f>MIN(MAX(AN22+$B$34*VLOOKUP('Predicted Intensity'!$A22,'Regression Result'!$B$2:$K$29,8,FALSE)*(VLOOKUP($A22,'Forecasted VA'!$A$2:$AX$29,COLUMN(AO$1),FALSE)-VLOOKUP($A22,'Forecasted VA'!$A$2:$AX$29,COLUMN(AN$1),FALSE))+$B$33*VLOOKUP('Predicted Intensity'!$A22,'Regression Result'!$B$2:$K$29,9,FALSE)+VLOOKUP('Predicted Intensity'!$A22,'Regression Result'!$B$2:$K$29,7,FALSE)*(VLOOKUP($A22,'electrification forecast'!$A$1:$AX$29,COLUMN(AO$1),FALSE)-VLOOKUP($A22,'electrification forecast'!$A$1:$AX$29,COLUMN(AN$1),FALSE)),0.5*$J22),$J22)</f>
        <v>2326.5693969055828</v>
      </c>
      <c r="AP22" s="225">
        <f>MIN(MAX(AO22+$B$34*VLOOKUP('Predicted Intensity'!$A22,'Regression Result'!$B$2:$K$29,8,FALSE)*(VLOOKUP($A22,'Forecasted VA'!$A$2:$AX$29,COLUMN(AP$1),FALSE)-VLOOKUP($A22,'Forecasted VA'!$A$2:$AX$29,COLUMN(AO$1),FALSE))+$B$33*VLOOKUP('Predicted Intensity'!$A22,'Regression Result'!$B$2:$K$29,9,FALSE)+VLOOKUP('Predicted Intensity'!$A22,'Regression Result'!$B$2:$K$29,7,FALSE)*(VLOOKUP($A22,'electrification forecast'!$A$1:$AX$29,COLUMN(AP$1),FALSE)-VLOOKUP($A22,'electrification forecast'!$A$1:$AX$29,COLUMN(AO$1),FALSE)),0.5*$J22),$J22)</f>
        <v>2326.5693969055828</v>
      </c>
      <c r="AQ22" s="225">
        <f>MIN(MAX(AP22+$B$34*VLOOKUP('Predicted Intensity'!$A22,'Regression Result'!$B$2:$K$29,8,FALSE)*(VLOOKUP($A22,'Forecasted VA'!$A$2:$AX$29,COLUMN(AQ$1),FALSE)-VLOOKUP($A22,'Forecasted VA'!$A$2:$AX$29,COLUMN(AP$1),FALSE))+$B$33*VLOOKUP('Predicted Intensity'!$A22,'Regression Result'!$B$2:$K$29,9,FALSE)+VLOOKUP('Predicted Intensity'!$A22,'Regression Result'!$B$2:$K$29,7,FALSE)*(VLOOKUP($A22,'electrification forecast'!$A$1:$AX$29,COLUMN(AQ$1),FALSE)-VLOOKUP($A22,'electrification forecast'!$A$1:$AX$29,COLUMN(AP$1),FALSE)),0.5*$J22),$J22)</f>
        <v>2326.5693969055828</v>
      </c>
      <c r="AR22" s="225">
        <f>MIN(MAX(AQ22+$B$34*VLOOKUP('Predicted Intensity'!$A22,'Regression Result'!$B$2:$K$29,8,FALSE)*(VLOOKUP($A22,'Forecasted VA'!$A$2:$AX$29,COLUMN(AR$1),FALSE)-VLOOKUP($A22,'Forecasted VA'!$A$2:$AX$29,COLUMN(AQ$1),FALSE))+$B$33*VLOOKUP('Predicted Intensity'!$A22,'Regression Result'!$B$2:$K$29,9,FALSE)+VLOOKUP('Predicted Intensity'!$A22,'Regression Result'!$B$2:$K$29,7,FALSE)*(VLOOKUP($A22,'electrification forecast'!$A$1:$AX$29,COLUMN(AR$1),FALSE)-VLOOKUP($A22,'electrification forecast'!$A$1:$AX$29,COLUMN(AQ$1),FALSE)),0.5*$J22),$J22)</f>
        <v>2326.5693969055828</v>
      </c>
      <c r="AS22" s="225">
        <f>MIN(MAX(AR22+$B$34*VLOOKUP('Predicted Intensity'!$A22,'Regression Result'!$B$2:$K$29,8,FALSE)*(VLOOKUP($A22,'Forecasted VA'!$A$2:$AX$29,COLUMN(AS$1),FALSE)-VLOOKUP($A22,'Forecasted VA'!$A$2:$AX$29,COLUMN(AR$1),FALSE))+$B$33*VLOOKUP('Predicted Intensity'!$A22,'Regression Result'!$B$2:$K$29,9,FALSE)+VLOOKUP('Predicted Intensity'!$A22,'Regression Result'!$B$2:$K$29,7,FALSE)*(VLOOKUP($A22,'electrification forecast'!$A$1:$AX$29,COLUMN(AS$1),FALSE)-VLOOKUP($A22,'electrification forecast'!$A$1:$AX$29,COLUMN(AR$1),FALSE)),0.5*$J22),$J22)</f>
        <v>2326.5693969055828</v>
      </c>
      <c r="AT22" s="225">
        <f>MIN(MAX(AS22+$B$34*VLOOKUP('Predicted Intensity'!$A22,'Regression Result'!$B$2:$K$29,8,FALSE)*(VLOOKUP($A22,'Forecasted VA'!$A$2:$AX$29,COLUMN(AT$1),FALSE)-VLOOKUP($A22,'Forecasted VA'!$A$2:$AX$29,COLUMN(AS$1),FALSE))+$B$33*VLOOKUP('Predicted Intensity'!$A22,'Regression Result'!$B$2:$K$29,9,FALSE)+VLOOKUP('Predicted Intensity'!$A22,'Regression Result'!$B$2:$K$29,7,FALSE)*(VLOOKUP($A22,'electrification forecast'!$A$1:$AX$29,COLUMN(AT$1),FALSE)-VLOOKUP($A22,'electrification forecast'!$A$1:$AX$29,COLUMN(AS$1),FALSE)),0.5*$J22),$J22)</f>
        <v>2326.5693969055828</v>
      </c>
      <c r="AU22" s="225">
        <f>MIN(MAX(AT22+$B$34*VLOOKUP('Predicted Intensity'!$A22,'Regression Result'!$B$2:$K$29,8,FALSE)*(VLOOKUP($A22,'Forecasted VA'!$A$2:$AX$29,COLUMN(AU$1),FALSE)-VLOOKUP($A22,'Forecasted VA'!$A$2:$AX$29,COLUMN(AT$1),FALSE))+$B$33*VLOOKUP('Predicted Intensity'!$A22,'Regression Result'!$B$2:$K$29,9,FALSE)+VLOOKUP('Predicted Intensity'!$A22,'Regression Result'!$B$2:$K$29,7,FALSE)*(VLOOKUP($A22,'electrification forecast'!$A$1:$AX$29,COLUMN(AU$1),FALSE)-VLOOKUP($A22,'electrification forecast'!$A$1:$AX$29,COLUMN(AT$1),FALSE)),0.5*$J22),$J22)</f>
        <v>2326.5693969055828</v>
      </c>
      <c r="AV22" s="225">
        <f>MIN(MAX(AU22+$B$34*VLOOKUP('Predicted Intensity'!$A22,'Regression Result'!$B$2:$K$29,8,FALSE)*(VLOOKUP($A22,'Forecasted VA'!$A$2:$AX$29,COLUMN(AV$1),FALSE)-VLOOKUP($A22,'Forecasted VA'!$A$2:$AX$29,COLUMN(AU$1),FALSE))+$B$33*VLOOKUP('Predicted Intensity'!$A22,'Regression Result'!$B$2:$K$29,9,FALSE)+VLOOKUP('Predicted Intensity'!$A22,'Regression Result'!$B$2:$K$29,7,FALSE)*(VLOOKUP($A22,'electrification forecast'!$A$1:$AX$29,COLUMN(AV$1),FALSE)-VLOOKUP($A22,'electrification forecast'!$A$1:$AX$29,COLUMN(AU$1),FALSE)),0.5*$J22),$J22)</f>
        <v>2326.5693969055828</v>
      </c>
      <c r="AW22" s="225">
        <f>MIN(MAX(AV22+$B$34*VLOOKUP('Predicted Intensity'!$A22,'Regression Result'!$B$2:$K$29,8,FALSE)*(VLOOKUP($A22,'Forecasted VA'!$A$2:$AX$29,COLUMN(AW$1),FALSE)-VLOOKUP($A22,'Forecasted VA'!$A$2:$AX$29,COLUMN(AV$1),FALSE))+$B$33*VLOOKUP('Predicted Intensity'!$A22,'Regression Result'!$B$2:$K$29,9,FALSE)+VLOOKUP('Predicted Intensity'!$A22,'Regression Result'!$B$2:$K$29,7,FALSE)*(VLOOKUP($A22,'electrification forecast'!$A$1:$AX$29,COLUMN(AW$1),FALSE)-VLOOKUP($A22,'electrification forecast'!$A$1:$AX$29,COLUMN(AV$1),FALSE)),0.5*$J22),$J22)</f>
        <v>2326.5693969055828</v>
      </c>
      <c r="AX22" s="225">
        <f>MIN(MAX(AW22+$B$34*VLOOKUP('Predicted Intensity'!$A22,'Regression Result'!$B$2:$K$29,8,FALSE)*(VLOOKUP($A22,'Forecasted VA'!$A$2:$AX$29,COLUMN(AX$1),FALSE)-VLOOKUP($A22,'Forecasted VA'!$A$2:$AX$29,COLUMN(AW$1),FALSE))+$B$33*VLOOKUP('Predicted Intensity'!$A22,'Regression Result'!$B$2:$K$29,9,FALSE)+VLOOKUP('Predicted Intensity'!$A22,'Regression Result'!$B$2:$K$29,7,FALSE)*(VLOOKUP($A22,'electrification forecast'!$A$1:$AX$29,COLUMN(AX$1),FALSE)-VLOOKUP($A22,'electrification forecast'!$A$1:$AX$29,COLUMN(AW$1),FALSE)),0.5*$J22),$J22)</f>
        <v>2326.5693969055828</v>
      </c>
      <c r="AY22" s="225"/>
    </row>
    <row r="23" spans="1:51" x14ac:dyDescent="0.2">
      <c r="A23" s="216" t="s">
        <v>394</v>
      </c>
      <c r="B23" s="225">
        <f>SUMIFS('Historic Energy Consumption'!$O:$O,'Historic Energy Consumption'!$B:$B,$A23,'Historic Energy Consumption'!$A:$A,'Predicted Intensity'!B$1)/VLOOKUP($A23,'Forecasted VA'!$A$1:$J$29,COLUMN(B$1),FALSE)</f>
        <v>14702.806824816775</v>
      </c>
      <c r="C23" s="225">
        <f>SUMIFS('Historic Energy Consumption'!$O:$O,'Historic Energy Consumption'!$B:$B,$A23,'Historic Energy Consumption'!$A:$A,'Predicted Intensity'!C$1)/VLOOKUP($A23,'Forecasted VA'!$A$1:$J$29,COLUMN(C$1),FALSE)</f>
        <v>14073.374829412371</v>
      </c>
      <c r="D23" s="225">
        <f>SUMIFS('Historic Energy Consumption'!$O:$O,'Historic Energy Consumption'!$B:$B,$A23,'Historic Energy Consumption'!$A:$A,'Predicted Intensity'!D$1)/VLOOKUP($A23,'Forecasted VA'!$A$1:$J$29,COLUMN(D$1),FALSE)</f>
        <v>13576.377014301746</v>
      </c>
      <c r="E23" s="225">
        <f>SUMIFS('Historic Energy Consumption'!$O:$O,'Historic Energy Consumption'!$B:$B,$A23,'Historic Energy Consumption'!$A:$A,'Predicted Intensity'!E$1)/VLOOKUP($A23,'Forecasted VA'!$A$1:$J$29,COLUMN(E$1),FALSE)</f>
        <v>13694.012042507849</v>
      </c>
      <c r="F23" s="225">
        <f>SUMIFS('Historic Energy Consumption'!$O:$O,'Historic Energy Consumption'!$B:$B,$A23,'Historic Energy Consumption'!$A:$A,'Predicted Intensity'!F$1)/VLOOKUP($A23,'Forecasted VA'!$A$1:$J$29,COLUMN(F$1),FALSE)</f>
        <v>12112.0662643015</v>
      </c>
      <c r="G23" s="225">
        <f>SUMIFS('Historic Energy Consumption'!$O:$O,'Historic Energy Consumption'!$B:$B,$A23,'Historic Energy Consumption'!$A:$A,'Predicted Intensity'!G$1)/VLOOKUP($A23,'Forecasted VA'!$A$1:$J$29,COLUMN(G$1),FALSE)</f>
        <v>11343.092209374412</v>
      </c>
      <c r="H23" s="225">
        <f>SUMIFS('Historic Energy Consumption'!$O:$O,'Historic Energy Consumption'!$B:$B,$A23,'Historic Energy Consumption'!$A:$A,'Predicted Intensity'!H$1)/VLOOKUP($A23,'Forecasted VA'!$A$1:$J$29,COLUMN(H$1),FALSE)</f>
        <v>13311.267843977299</v>
      </c>
      <c r="I23" s="225">
        <f>SUMIFS('Historic Energy Consumption'!$O:$O,'Historic Energy Consumption'!$B:$B,$A23,'Historic Energy Consumption'!$A:$A,'Predicted Intensity'!I$1)/VLOOKUP($A23,'Forecasted VA'!$A$1:$J$29,COLUMN(I$1),FALSE)</f>
        <v>9396.8555017317758</v>
      </c>
      <c r="J23" s="225">
        <f>SUMIFS('Historic Energy Consumption'!$O:$O,'Historic Energy Consumption'!$B:$B,$A23,'Historic Energy Consumption'!$A:$A,'Predicted Intensity'!J$1)/VLOOKUP($A23,'Forecasted VA'!$A$1:$J$29,COLUMN(J$1),FALSE)</f>
        <v>10088.736216499803</v>
      </c>
      <c r="K23" s="225">
        <f>MIN(MAX(J23+$B$34*VLOOKUP('Predicted Intensity'!$A23,'Regression Result'!$B$2:$K$29,8,FALSE)*(VLOOKUP($A23,'Forecasted VA'!$A$2:$AX$29,COLUMN(K$1),FALSE)-VLOOKUP($A23,'Forecasted VA'!$A$2:$AX$29,COLUMN(J$1),FALSE))+$B$33*VLOOKUP('Predicted Intensity'!$A23,'Regression Result'!$B$2:$K$29,9,FALSE)+VLOOKUP('Predicted Intensity'!$A23,'Regression Result'!$B$2:$K$29,7,FALSE)*(VLOOKUP($A23,'electrification forecast'!$A$1:$AX$29,COLUMN(K$1),FALSE)-VLOOKUP($A23,'electrification forecast'!$A$1:$AX$29,COLUMN(J$1),FALSE)),0.5*$J23),$J23)</f>
        <v>9829.8665465607228</v>
      </c>
      <c r="L23" s="225">
        <f>MIN(MAX(K23+$B$34*VLOOKUP('Predicted Intensity'!$A23,'Regression Result'!$B$2:$K$29,8,FALSE)*(VLOOKUP($A23,'Forecasted VA'!$A$2:$AX$29,COLUMN(L$1),FALSE)-VLOOKUP($A23,'Forecasted VA'!$A$2:$AX$29,COLUMN(K$1),FALSE))+$B$33*VLOOKUP('Predicted Intensity'!$A23,'Regression Result'!$B$2:$K$29,9,FALSE)+VLOOKUP('Predicted Intensity'!$A23,'Regression Result'!$B$2:$K$29,7,FALSE)*(VLOOKUP($A23,'electrification forecast'!$A$1:$AX$29,COLUMN(L$1),FALSE)-VLOOKUP($A23,'electrification forecast'!$A$1:$AX$29,COLUMN(K$1),FALSE)),0.5*$J23),$J23)</f>
        <v>9700.5070688022915</v>
      </c>
      <c r="M23" s="225">
        <f>MIN(MAX(L23+$B$34*VLOOKUP('Predicted Intensity'!$A23,'Regression Result'!$B$2:$K$29,8,FALSE)*(VLOOKUP($A23,'Forecasted VA'!$A$2:$AX$29,COLUMN(M$1),FALSE)-VLOOKUP($A23,'Forecasted VA'!$A$2:$AX$29,COLUMN(L$1),FALSE))+$B$33*VLOOKUP('Predicted Intensity'!$A23,'Regression Result'!$B$2:$K$29,9,FALSE)+VLOOKUP('Predicted Intensity'!$A23,'Regression Result'!$B$2:$K$29,7,FALSE)*(VLOOKUP($A23,'electrification forecast'!$A$1:$AX$29,COLUMN(M$1),FALSE)-VLOOKUP($A23,'electrification forecast'!$A$1:$AX$29,COLUMN(L$1),FALSE)),0.5*$J23),$J23)</f>
        <v>9590.2595253653344</v>
      </c>
      <c r="N23" s="225">
        <f>MIN(MAX(M23+$B$34*VLOOKUP('Predicted Intensity'!$A23,'Regression Result'!$B$2:$K$29,8,FALSE)*(VLOOKUP($A23,'Forecasted VA'!$A$2:$AX$29,COLUMN(N$1),FALSE)-VLOOKUP($A23,'Forecasted VA'!$A$2:$AX$29,COLUMN(M$1),FALSE))+$B$33*VLOOKUP('Predicted Intensity'!$A23,'Regression Result'!$B$2:$K$29,9,FALSE)+VLOOKUP('Predicted Intensity'!$A23,'Regression Result'!$B$2:$K$29,7,FALSE)*(VLOOKUP($A23,'electrification forecast'!$A$1:$AX$29,COLUMN(N$1),FALSE)-VLOOKUP($A23,'electrification forecast'!$A$1:$AX$29,COLUMN(M$1),FALSE)),0.5*$J23),$J23)</f>
        <v>9496.748175783674</v>
      </c>
      <c r="O23" s="225">
        <f>MIN(MAX(N23+$B$34*VLOOKUP('Predicted Intensity'!$A23,'Regression Result'!$B$2:$K$29,8,FALSE)*(VLOOKUP($A23,'Forecasted VA'!$A$2:$AX$29,COLUMN(O$1),FALSE)-VLOOKUP($A23,'Forecasted VA'!$A$2:$AX$29,COLUMN(N$1),FALSE))+$B$33*VLOOKUP('Predicted Intensity'!$A23,'Regression Result'!$B$2:$K$29,9,FALSE)+VLOOKUP('Predicted Intensity'!$A23,'Regression Result'!$B$2:$K$29,7,FALSE)*(VLOOKUP($A23,'electrification forecast'!$A$1:$AX$29,COLUMN(O$1),FALSE)-VLOOKUP($A23,'electrification forecast'!$A$1:$AX$29,COLUMN(N$1),FALSE)),0.5*$J23),$J23)</f>
        <v>9418.0097579367593</v>
      </c>
      <c r="P23" s="225">
        <f>MIN(MAX(O23+$B$34*VLOOKUP('Predicted Intensity'!$A23,'Regression Result'!$B$2:$K$29,8,FALSE)*(VLOOKUP($A23,'Forecasted VA'!$A$2:$AX$29,COLUMN(P$1),FALSE)-VLOOKUP($A23,'Forecasted VA'!$A$2:$AX$29,COLUMN(O$1),FALSE))+$B$33*VLOOKUP('Predicted Intensity'!$A23,'Regression Result'!$B$2:$K$29,9,FALSE)+VLOOKUP('Predicted Intensity'!$A23,'Regression Result'!$B$2:$K$29,7,FALSE)*(VLOOKUP($A23,'electrification forecast'!$A$1:$AX$29,COLUMN(P$1),FALSE)-VLOOKUP($A23,'electrification forecast'!$A$1:$AX$29,COLUMN(O$1),FALSE)),0.5*$J23),$J23)</f>
        <v>9352.3804243200266</v>
      </c>
      <c r="Q23" s="225">
        <f>MIN(MAX(P23+$B$34*VLOOKUP('Predicted Intensity'!$A23,'Regression Result'!$B$2:$K$29,8,FALSE)*(VLOOKUP($A23,'Forecasted VA'!$A$2:$AX$29,COLUMN(Q$1),FALSE)-VLOOKUP($A23,'Forecasted VA'!$A$2:$AX$29,COLUMN(P$1),FALSE))+$B$33*VLOOKUP('Predicted Intensity'!$A23,'Regression Result'!$B$2:$K$29,9,FALSE)+VLOOKUP('Predicted Intensity'!$A23,'Regression Result'!$B$2:$K$29,7,FALSE)*(VLOOKUP($A23,'electrification forecast'!$A$1:$AX$29,COLUMN(Q$1),FALSE)-VLOOKUP($A23,'electrification forecast'!$A$1:$AX$29,COLUMN(P$1),FALSE)),0.5*$J23),$J23)</f>
        <v>9298.4283026609664</v>
      </c>
      <c r="R23" s="225">
        <f>MIN(MAX(Q23+$B$34*VLOOKUP('Predicted Intensity'!$A23,'Regression Result'!$B$2:$K$29,8,FALSE)*(VLOOKUP($A23,'Forecasted VA'!$A$2:$AX$29,COLUMN(R$1),FALSE)-VLOOKUP($A23,'Forecasted VA'!$A$2:$AX$29,COLUMN(Q$1),FALSE))+$B$33*VLOOKUP('Predicted Intensity'!$A23,'Regression Result'!$B$2:$K$29,9,FALSE)+VLOOKUP('Predicted Intensity'!$A23,'Regression Result'!$B$2:$K$29,7,FALSE)*(VLOOKUP($A23,'electrification forecast'!$A$1:$AX$29,COLUMN(R$1),FALSE)-VLOOKUP($A23,'electrification forecast'!$A$1:$AX$29,COLUMN(Q$1),FALSE)),0.5*$J23),$J23)</f>
        <v>9254.9096036858919</v>
      </c>
      <c r="S23" s="225">
        <f>MIN(MAX(R23+$B$34*VLOOKUP('Predicted Intensity'!$A23,'Regression Result'!$B$2:$K$29,8,FALSE)*(VLOOKUP($A23,'Forecasted VA'!$A$2:$AX$29,COLUMN(S$1),FALSE)-VLOOKUP($A23,'Forecasted VA'!$A$2:$AX$29,COLUMN(R$1),FALSE))+$B$33*VLOOKUP('Predicted Intensity'!$A23,'Regression Result'!$B$2:$K$29,9,FALSE)+VLOOKUP('Predicted Intensity'!$A23,'Regression Result'!$B$2:$K$29,7,FALSE)*(VLOOKUP($A23,'electrification forecast'!$A$1:$AX$29,COLUMN(S$1),FALSE)-VLOOKUP($A23,'electrification forecast'!$A$1:$AX$29,COLUMN(R$1),FALSE)),0.5*$J23),$J23)</f>
        <v>9220.7376558055985</v>
      </c>
      <c r="T23" s="225">
        <f>MIN(MAX(S23+$B$34*VLOOKUP('Predicted Intensity'!$A23,'Regression Result'!$B$2:$K$29,8,FALSE)*(VLOOKUP($A23,'Forecasted VA'!$A$2:$AX$29,COLUMN(T$1),FALSE)-VLOOKUP($A23,'Forecasted VA'!$A$2:$AX$29,COLUMN(S$1),FALSE))+$B$33*VLOOKUP('Predicted Intensity'!$A23,'Regression Result'!$B$2:$K$29,9,FALSE)+VLOOKUP('Predicted Intensity'!$A23,'Regression Result'!$B$2:$K$29,7,FALSE)*(VLOOKUP($A23,'electrification forecast'!$A$1:$AX$29,COLUMN(T$1),FALSE)-VLOOKUP($A23,'electrification forecast'!$A$1:$AX$29,COLUMN(S$1),FALSE)),0.5*$J23),$J23)</f>
        <v>9194.9595199836367</v>
      </c>
      <c r="U23" s="225">
        <f>MIN(MAX(T23+$B$34*VLOOKUP('Predicted Intensity'!$A23,'Regression Result'!$B$2:$K$29,8,FALSE)*(VLOOKUP($A23,'Forecasted VA'!$A$2:$AX$29,COLUMN(U$1),FALSE)-VLOOKUP($A23,'Forecasted VA'!$A$2:$AX$29,COLUMN(T$1),FALSE))+$B$33*VLOOKUP('Predicted Intensity'!$A23,'Regression Result'!$B$2:$K$29,9,FALSE)+VLOOKUP('Predicted Intensity'!$A23,'Regression Result'!$B$2:$K$29,7,FALSE)*(VLOOKUP($A23,'electrification forecast'!$A$1:$AX$29,COLUMN(U$1),FALSE)-VLOOKUP($A23,'electrification forecast'!$A$1:$AX$29,COLUMN(T$1),FALSE)),0.5*$J23),$J23)</f>
        <v>9176.7373852098663</v>
      </c>
      <c r="V23" s="225">
        <f>MIN(MAX(U23+$B$34*VLOOKUP('Predicted Intensity'!$A23,'Regression Result'!$B$2:$K$29,8,FALSE)*(VLOOKUP($A23,'Forecasted VA'!$A$2:$AX$29,COLUMN(V$1),FALSE)-VLOOKUP($A23,'Forecasted VA'!$A$2:$AX$29,COLUMN(U$1),FALSE))+$B$33*VLOOKUP('Predicted Intensity'!$A23,'Regression Result'!$B$2:$K$29,9,FALSE)+VLOOKUP('Predicted Intensity'!$A23,'Regression Result'!$B$2:$K$29,7,FALSE)*(VLOOKUP($A23,'electrification forecast'!$A$1:$AX$29,COLUMN(V$1),FALSE)-VLOOKUP($A23,'electrification forecast'!$A$1:$AX$29,COLUMN(U$1),FALSE)),0.5*$J23),$J23)</f>
        <v>9165.3332192040307</v>
      </c>
      <c r="W23" s="225">
        <f>MIN(MAX(V23+$B$34*VLOOKUP('Predicted Intensity'!$A23,'Regression Result'!$B$2:$K$29,8,FALSE)*(VLOOKUP($A23,'Forecasted VA'!$A$2:$AX$29,COLUMN(W$1),FALSE)-VLOOKUP($A23,'Forecasted VA'!$A$2:$AX$29,COLUMN(V$1),FALSE))+$B$33*VLOOKUP('Predicted Intensity'!$A23,'Regression Result'!$B$2:$K$29,9,FALSE)+VLOOKUP('Predicted Intensity'!$A23,'Regression Result'!$B$2:$K$29,7,FALSE)*(VLOOKUP($A23,'electrification forecast'!$A$1:$AX$29,COLUMN(W$1),FALSE)-VLOOKUP($A23,'electrification forecast'!$A$1:$AX$29,COLUMN(V$1),FALSE)),0.5*$J23),$J23)</f>
        <v>9160.0958032487342</v>
      </c>
      <c r="X23" s="225">
        <f>MIN(MAX(W23+$B$34*VLOOKUP('Predicted Intensity'!$A23,'Regression Result'!$B$2:$K$29,8,FALSE)*(VLOOKUP($A23,'Forecasted VA'!$A$2:$AX$29,COLUMN(X$1),FALSE)-VLOOKUP($A23,'Forecasted VA'!$A$2:$AX$29,COLUMN(W$1),FALSE))+$B$33*VLOOKUP('Predicted Intensity'!$A23,'Regression Result'!$B$2:$K$29,9,FALSE)+VLOOKUP('Predicted Intensity'!$A23,'Regression Result'!$B$2:$K$29,7,FALSE)*(VLOOKUP($A23,'electrification forecast'!$A$1:$AX$29,COLUMN(X$1),FALSE)-VLOOKUP($A23,'electrification forecast'!$A$1:$AX$29,COLUMN(W$1),FALSE)),0.5*$J23),$J23)</f>
        <v>9160.4496233282807</v>
      </c>
      <c r="Y23" s="225">
        <f>MIN(MAX(X23+$B$34*VLOOKUP('Predicted Intensity'!$A23,'Regression Result'!$B$2:$K$29,8,FALSE)*(VLOOKUP($A23,'Forecasted VA'!$A$2:$AX$29,COLUMN(Y$1),FALSE)-VLOOKUP($A23,'Forecasted VA'!$A$2:$AX$29,COLUMN(X$1),FALSE))+$B$33*VLOOKUP('Predicted Intensity'!$A23,'Regression Result'!$B$2:$K$29,9,FALSE)+VLOOKUP('Predicted Intensity'!$A23,'Regression Result'!$B$2:$K$29,7,FALSE)*(VLOOKUP($A23,'electrification forecast'!$A$1:$AX$29,COLUMN(Y$1),FALSE)-VLOOKUP($A23,'electrification forecast'!$A$1:$AX$29,COLUMN(X$1),FALSE)),0.5*$J23),$J23)</f>
        <v>9165.8852738977603</v>
      </c>
      <c r="Z23" s="225">
        <f>MIN(MAX(Y23+$B$34*VLOOKUP('Predicted Intensity'!$A23,'Regression Result'!$B$2:$K$29,8,FALSE)*(VLOOKUP($A23,'Forecasted VA'!$A$2:$AX$29,COLUMN(Z$1),FALSE)-VLOOKUP($A23,'Forecasted VA'!$A$2:$AX$29,COLUMN(Y$1),FALSE))+$B$33*VLOOKUP('Predicted Intensity'!$A23,'Regression Result'!$B$2:$K$29,9,FALSE)+VLOOKUP('Predicted Intensity'!$A23,'Regression Result'!$B$2:$K$29,7,FALSE)*(VLOOKUP($A23,'electrification forecast'!$A$1:$AX$29,COLUMN(Z$1),FALSE)-VLOOKUP($A23,'electrification forecast'!$A$1:$AX$29,COLUMN(Y$1),FALSE)),0.5*$J23),$J23)</f>
        <v>9175.9511323134575</v>
      </c>
      <c r="AA23" s="225">
        <f>MIN(MAX(Z23+$B$34*VLOOKUP('Predicted Intensity'!$A23,'Regression Result'!$B$2:$K$29,8,FALSE)*(VLOOKUP($A23,'Forecasted VA'!$A$2:$AX$29,COLUMN(AA$1),FALSE)-VLOOKUP($A23,'Forecasted VA'!$A$2:$AX$29,COLUMN(Z$1),FALSE))+$B$33*VLOOKUP('Predicted Intensity'!$A23,'Regression Result'!$B$2:$K$29,9,FALSE)+VLOOKUP('Predicted Intensity'!$A23,'Regression Result'!$B$2:$K$29,7,FALSE)*(VLOOKUP($A23,'electrification forecast'!$A$1:$AX$29,COLUMN(AA$1),FALSE)-VLOOKUP($A23,'electrification forecast'!$A$1:$AX$29,COLUMN(Z$1),FALSE)),0.5*$J23),$J23)</f>
        <v>9190.2461206197713</v>
      </c>
      <c r="AB23" s="225">
        <f>MIN(MAX(AA23+$B$34*VLOOKUP('Predicted Intensity'!$A23,'Regression Result'!$B$2:$K$29,8,FALSE)*(VLOOKUP($A23,'Forecasted VA'!$A$2:$AX$29,COLUMN(AB$1),FALSE)-VLOOKUP($A23,'Forecasted VA'!$A$2:$AX$29,COLUMN(AA$1),FALSE))+$B$33*VLOOKUP('Predicted Intensity'!$A23,'Regression Result'!$B$2:$K$29,9,FALSE)+VLOOKUP('Predicted Intensity'!$A23,'Regression Result'!$B$2:$K$29,7,FALSE)*(VLOOKUP($A23,'electrification forecast'!$A$1:$AX$29,COLUMN(AB$1),FALSE)-VLOOKUP($A23,'electrification forecast'!$A$1:$AX$29,COLUMN(AA$1),FALSE)),0.5*$J23),$J23)</f>
        <v>9208.4134074310914</v>
      </c>
      <c r="AC23" s="225">
        <f>MIN(MAX(AB23+$B$34*VLOOKUP('Predicted Intensity'!$A23,'Regression Result'!$B$2:$K$29,8,FALSE)*(VLOOKUP($A23,'Forecasted VA'!$A$2:$AX$29,COLUMN(AC$1),FALSE)-VLOOKUP($A23,'Forecasted VA'!$A$2:$AX$29,COLUMN(AB$1),FALSE))+$B$33*VLOOKUP('Predicted Intensity'!$A23,'Regression Result'!$B$2:$K$29,9,FALSE)+VLOOKUP('Predicted Intensity'!$A23,'Regression Result'!$B$2:$K$29,7,FALSE)*(VLOOKUP($A23,'electrification forecast'!$A$1:$AX$29,COLUMN(AC$1),FALSE)-VLOOKUP($A23,'electrification forecast'!$A$1:$AX$29,COLUMN(AB$1),FALSE)),0.5*$J23),$J23)</f>
        <v>9230.1349266790839</v>
      </c>
      <c r="AD23" s="225">
        <f>MIN(MAX(AC23+$B$34*VLOOKUP('Predicted Intensity'!$A23,'Regression Result'!$B$2:$K$29,8,FALSE)*(VLOOKUP($A23,'Forecasted VA'!$A$2:$AX$29,COLUMN(AD$1),FALSE)-VLOOKUP($A23,'Forecasted VA'!$A$2:$AX$29,COLUMN(AC$1),FALSE))+$B$33*VLOOKUP('Predicted Intensity'!$A23,'Regression Result'!$B$2:$K$29,9,FALSE)+VLOOKUP('Predicted Intensity'!$A23,'Regression Result'!$B$2:$K$29,7,FALSE)*(VLOOKUP($A23,'electrification forecast'!$A$1:$AX$29,COLUMN(AD$1),FALSE)-VLOOKUP($A23,'electrification forecast'!$A$1:$AX$29,COLUMN(AC$1),FALSE)),0.5*$J23),$J23)</f>
        <v>9255.1266075022759</v>
      </c>
      <c r="AE23" s="225">
        <f>MIN(MAX(AD23+$B$34*VLOOKUP('Predicted Intensity'!$A23,'Regression Result'!$B$2:$K$29,8,FALSE)*(VLOOKUP($A23,'Forecasted VA'!$A$2:$AX$29,COLUMN(AE$1),FALSE)-VLOOKUP($A23,'Forecasted VA'!$A$2:$AX$29,COLUMN(AD$1),FALSE))+$B$33*VLOOKUP('Predicted Intensity'!$A23,'Regression Result'!$B$2:$K$29,9,FALSE)+VLOOKUP('Predicted Intensity'!$A23,'Regression Result'!$B$2:$K$29,7,FALSE)*(VLOOKUP($A23,'electrification forecast'!$A$1:$AX$29,COLUMN(AE$1),FALSE)-VLOOKUP($A23,'electrification forecast'!$A$1:$AX$29,COLUMN(AD$1),FALSE)),0.5*$J23),$J23)</f>
        <v>9283.134223359797</v>
      </c>
      <c r="AF23" s="225">
        <f>MIN(MAX(AE23+$B$34*VLOOKUP('Predicted Intensity'!$A23,'Regression Result'!$B$2:$K$29,8,FALSE)*(VLOOKUP($A23,'Forecasted VA'!$A$2:$AX$29,COLUMN(AF$1),FALSE)-VLOOKUP($A23,'Forecasted VA'!$A$2:$AX$29,COLUMN(AE$1),FALSE))+$B$33*VLOOKUP('Predicted Intensity'!$A23,'Regression Result'!$B$2:$K$29,9,FALSE)+VLOOKUP('Predicted Intensity'!$A23,'Regression Result'!$B$2:$K$29,7,FALSE)*(VLOOKUP($A23,'electrification forecast'!$A$1:$AX$29,COLUMN(AF$1),FALSE)-VLOOKUP($A23,'electrification forecast'!$A$1:$AX$29,COLUMN(AE$1),FALSE)),0.5*$J23),$J23)</f>
        <v>9313.9297799756932</v>
      </c>
      <c r="AG23" s="225">
        <f>MIN(MAX(AF23+$B$34*VLOOKUP('Predicted Intensity'!$A23,'Regression Result'!$B$2:$K$29,8,FALSE)*(VLOOKUP($A23,'Forecasted VA'!$A$2:$AX$29,COLUMN(AG$1),FALSE)-VLOOKUP($A23,'Forecasted VA'!$A$2:$AX$29,COLUMN(AF$1),FALSE))+$B$33*VLOOKUP('Predicted Intensity'!$A23,'Regression Result'!$B$2:$K$29,9,FALSE)+VLOOKUP('Predicted Intensity'!$A23,'Regression Result'!$B$2:$K$29,7,FALSE)*(VLOOKUP($A23,'electrification forecast'!$A$1:$AX$29,COLUMN(AG$1),FALSE)-VLOOKUP($A23,'electrification forecast'!$A$1:$AX$29,COLUMN(AF$1),FALSE)),0.5*$J23),$J23)</f>
        <v>9347.3083716922483</v>
      </c>
      <c r="AH23" s="225">
        <f>MIN(MAX(AG23+$B$34*VLOOKUP('Predicted Intensity'!$A23,'Regression Result'!$B$2:$K$29,8,FALSE)*(VLOOKUP($A23,'Forecasted VA'!$A$2:$AX$29,COLUMN(AH$1),FALSE)-VLOOKUP($A23,'Forecasted VA'!$A$2:$AX$29,COLUMN(AG$1),FALSE))+$B$33*VLOOKUP('Predicted Intensity'!$A23,'Regression Result'!$B$2:$K$29,9,FALSE)+VLOOKUP('Predicted Intensity'!$A23,'Regression Result'!$B$2:$K$29,7,FALSE)*(VLOOKUP($A23,'electrification forecast'!$A$1:$AX$29,COLUMN(AH$1),FALSE)-VLOOKUP($A23,'electrification forecast'!$A$1:$AX$29,COLUMN(AG$1),FALSE)),0.5*$J23),$J23)</f>
        <v>9383.0854445930654</v>
      </c>
      <c r="AI23" s="225">
        <f>MIN(MAX(AH23+$B$34*VLOOKUP('Predicted Intensity'!$A23,'Regression Result'!$B$2:$K$29,8,FALSE)*(VLOOKUP($A23,'Forecasted VA'!$A$2:$AX$29,COLUMN(AI$1),FALSE)-VLOOKUP($A23,'Forecasted VA'!$A$2:$AX$29,COLUMN(AH$1),FALSE))+$B$33*VLOOKUP('Predicted Intensity'!$A23,'Regression Result'!$B$2:$K$29,9,FALSE)+VLOOKUP('Predicted Intensity'!$A23,'Regression Result'!$B$2:$K$29,7,FALSE)*(VLOOKUP($A23,'electrification forecast'!$A$1:$AX$29,COLUMN(AI$1),FALSE)-VLOOKUP($A23,'electrification forecast'!$A$1:$AX$29,COLUMN(AH$1),FALSE)),0.5*$J23),$J23)</f>
        <v>9421.09441254372</v>
      </c>
      <c r="AJ23" s="225">
        <f>MIN(MAX(AI23+$B$34*VLOOKUP('Predicted Intensity'!$A23,'Regression Result'!$B$2:$K$29,8,FALSE)*(VLOOKUP($A23,'Forecasted VA'!$A$2:$AX$29,COLUMN(AJ$1),FALSE)-VLOOKUP($A23,'Forecasted VA'!$A$2:$AX$29,COLUMN(AI$1),FALSE))+$B$33*VLOOKUP('Predicted Intensity'!$A23,'Regression Result'!$B$2:$K$29,9,FALSE)+VLOOKUP('Predicted Intensity'!$A23,'Regression Result'!$B$2:$K$29,7,FALSE)*(VLOOKUP($A23,'electrification forecast'!$A$1:$AX$29,COLUMN(AJ$1),FALSE)-VLOOKUP($A23,'electrification forecast'!$A$1:$AX$29,COLUMN(AI$1),FALSE)),0.5*$J23),$J23)</f>
        <v>9461.1845792096883</v>
      </c>
      <c r="AK23" s="225">
        <f>MIN(MAX(AJ23+$B$34*VLOOKUP('Predicted Intensity'!$A23,'Regression Result'!$B$2:$K$29,8,FALSE)*(VLOOKUP($A23,'Forecasted VA'!$A$2:$AX$29,COLUMN(AK$1),FALSE)-VLOOKUP($A23,'Forecasted VA'!$A$2:$AX$29,COLUMN(AJ$1),FALSE))+$B$33*VLOOKUP('Predicted Intensity'!$A23,'Regression Result'!$B$2:$K$29,9,FALSE)+VLOOKUP('Predicted Intensity'!$A23,'Regression Result'!$B$2:$K$29,7,FALSE)*(VLOOKUP($A23,'electrification forecast'!$A$1:$AX$29,COLUMN(AK$1),FALSE)-VLOOKUP($A23,'electrification forecast'!$A$1:$AX$29,COLUMN(AJ$1),FALSE)),0.5*$J23),$J23)</f>
        <v>9503.2193252265388</v>
      </c>
      <c r="AL23" s="225">
        <f>MIN(MAX(AK23+$B$34*VLOOKUP('Predicted Intensity'!$A23,'Regression Result'!$B$2:$K$29,8,FALSE)*(VLOOKUP($A23,'Forecasted VA'!$A$2:$AX$29,COLUMN(AL$1),FALSE)-VLOOKUP($A23,'Forecasted VA'!$A$2:$AX$29,COLUMN(AK$1),FALSE))+$B$33*VLOOKUP('Predicted Intensity'!$A23,'Regression Result'!$B$2:$K$29,9,FALSE)+VLOOKUP('Predicted Intensity'!$A23,'Regression Result'!$B$2:$K$29,7,FALSE)*(VLOOKUP($A23,'electrification forecast'!$A$1:$AX$29,COLUMN(AL$1),FALSE)-VLOOKUP($A23,'electrification forecast'!$A$1:$AX$29,COLUMN(AK$1),FALSE)),0.5*$J23),$J23)</f>
        <v>9547.0745250899836</v>
      </c>
      <c r="AM23" s="225">
        <f>MIN(MAX(AL23+$B$34*VLOOKUP('Predicted Intensity'!$A23,'Regression Result'!$B$2:$K$29,8,FALSE)*(VLOOKUP($A23,'Forecasted VA'!$A$2:$AX$29,COLUMN(AM$1),FALSE)-VLOOKUP($A23,'Forecasted VA'!$A$2:$AX$29,COLUMN(AL$1),FALSE))+$B$33*VLOOKUP('Predicted Intensity'!$A23,'Regression Result'!$B$2:$K$29,9,FALSE)+VLOOKUP('Predicted Intensity'!$A23,'Regression Result'!$B$2:$K$29,7,FALSE)*(VLOOKUP($A23,'electrification forecast'!$A$1:$AX$29,COLUMN(AM$1),FALSE)-VLOOKUP($A23,'electrification forecast'!$A$1:$AX$29,COLUMN(AL$1),FALSE)),0.5*$J23),$J23)</f>
        <v>9592.6371630685535</v>
      </c>
      <c r="AN23" s="225">
        <f>MIN(MAX(AM23+$B$34*VLOOKUP('Predicted Intensity'!$A23,'Regression Result'!$B$2:$K$29,8,FALSE)*(VLOOKUP($A23,'Forecasted VA'!$A$2:$AX$29,COLUMN(AN$1),FALSE)-VLOOKUP($A23,'Forecasted VA'!$A$2:$AX$29,COLUMN(AM$1),FALSE))+$B$33*VLOOKUP('Predicted Intensity'!$A23,'Regression Result'!$B$2:$K$29,9,FALSE)+VLOOKUP('Predicted Intensity'!$A23,'Regression Result'!$B$2:$K$29,7,FALSE)*(VLOOKUP($A23,'electrification forecast'!$A$1:$AX$29,COLUMN(AN$1),FALSE)-VLOOKUP($A23,'electrification forecast'!$A$1:$AX$29,COLUMN(AM$1),FALSE)),0.5*$J23),$J23)</f>
        <v>9639.804121578698</v>
      </c>
      <c r="AO23" s="225">
        <f>MIN(MAX(AN23+$B$34*VLOOKUP('Predicted Intensity'!$A23,'Regression Result'!$B$2:$K$29,8,FALSE)*(VLOOKUP($A23,'Forecasted VA'!$A$2:$AX$29,COLUMN(AO$1),FALSE)-VLOOKUP($A23,'Forecasted VA'!$A$2:$AX$29,COLUMN(AN$1),FALSE))+$B$33*VLOOKUP('Predicted Intensity'!$A23,'Regression Result'!$B$2:$K$29,9,FALSE)+VLOOKUP('Predicted Intensity'!$A23,'Regression Result'!$B$2:$K$29,7,FALSE)*(VLOOKUP($A23,'electrification forecast'!$A$1:$AX$29,COLUMN(AO$1),FALSE)-VLOOKUP($A23,'electrification forecast'!$A$1:$AX$29,COLUMN(AN$1),FALSE)),0.5*$J23),$J23)</f>
        <v>9688.4811190702931</v>
      </c>
      <c r="AP23" s="225">
        <f>MIN(MAX(AO23+$B$34*VLOOKUP('Predicted Intensity'!$A23,'Regression Result'!$B$2:$K$29,8,FALSE)*(VLOOKUP($A23,'Forecasted VA'!$A$2:$AX$29,COLUMN(AP$1),FALSE)-VLOOKUP($A23,'Forecasted VA'!$A$2:$AX$29,COLUMN(AO$1),FALSE))+$B$33*VLOOKUP('Predicted Intensity'!$A23,'Regression Result'!$B$2:$K$29,9,FALSE)+VLOOKUP('Predicted Intensity'!$A23,'Regression Result'!$B$2:$K$29,7,FALSE)*(VLOOKUP($A23,'electrification forecast'!$A$1:$AX$29,COLUMN(AP$1),FALSE)-VLOOKUP($A23,'electrification forecast'!$A$1:$AX$29,COLUMN(AO$1),FALSE)),0.5*$J23),$J23)</f>
        <v>9776.274514505094</v>
      </c>
      <c r="AQ23" s="225">
        <f>MIN(MAX(AP23+$B$34*VLOOKUP('Predicted Intensity'!$A23,'Regression Result'!$B$2:$K$29,8,FALSE)*(VLOOKUP($A23,'Forecasted VA'!$A$2:$AX$29,COLUMN(AQ$1),FALSE)-VLOOKUP($A23,'Forecasted VA'!$A$2:$AX$29,COLUMN(AP$1),FALSE))+$B$33*VLOOKUP('Predicted Intensity'!$A23,'Regression Result'!$B$2:$K$29,9,FALSE)+VLOOKUP('Predicted Intensity'!$A23,'Regression Result'!$B$2:$K$29,7,FALSE)*(VLOOKUP($A23,'electrification forecast'!$A$1:$AX$29,COLUMN(AQ$1),FALSE)-VLOOKUP($A23,'electrification forecast'!$A$1:$AX$29,COLUMN(AP$1),FALSE)),0.5*$J23),$J23)</f>
        <v>9887.4773698295503</v>
      </c>
      <c r="AR23" s="225">
        <f>MIN(MAX(AQ23+$B$34*VLOOKUP('Predicted Intensity'!$A23,'Regression Result'!$B$2:$K$29,8,FALSE)*(VLOOKUP($A23,'Forecasted VA'!$A$2:$AX$29,COLUMN(AR$1),FALSE)-VLOOKUP($A23,'Forecasted VA'!$A$2:$AX$29,COLUMN(AQ$1),FALSE))+$B$33*VLOOKUP('Predicted Intensity'!$A23,'Regression Result'!$B$2:$K$29,9,FALSE)+VLOOKUP('Predicted Intensity'!$A23,'Regression Result'!$B$2:$K$29,7,FALSE)*(VLOOKUP($A23,'electrification forecast'!$A$1:$AX$29,COLUMN(AR$1),FALSE)-VLOOKUP($A23,'electrification forecast'!$A$1:$AX$29,COLUMN(AQ$1),FALSE)),0.5*$J23),$J23)</f>
        <v>9998.9555498006866</v>
      </c>
      <c r="AS23" s="225">
        <f>MIN(MAX(AR23+$B$34*VLOOKUP('Predicted Intensity'!$A23,'Regression Result'!$B$2:$K$29,8,FALSE)*(VLOOKUP($A23,'Forecasted VA'!$A$2:$AX$29,COLUMN(AS$1),FALSE)-VLOOKUP($A23,'Forecasted VA'!$A$2:$AX$29,COLUMN(AR$1),FALSE))+$B$33*VLOOKUP('Predicted Intensity'!$A23,'Regression Result'!$B$2:$K$29,9,FALSE)+VLOOKUP('Predicted Intensity'!$A23,'Regression Result'!$B$2:$K$29,7,FALSE)*(VLOOKUP($A23,'electrification forecast'!$A$1:$AX$29,COLUMN(AS$1),FALSE)-VLOOKUP($A23,'electrification forecast'!$A$1:$AX$29,COLUMN(AR$1),FALSE)),0.5*$J23),$J23)</f>
        <v>10088.736216499803</v>
      </c>
      <c r="AT23" s="225">
        <f>MIN(MAX(AS23+$B$34*VLOOKUP('Predicted Intensity'!$A23,'Regression Result'!$B$2:$K$29,8,FALSE)*(VLOOKUP($A23,'Forecasted VA'!$A$2:$AX$29,COLUMN(AT$1),FALSE)-VLOOKUP($A23,'Forecasted VA'!$A$2:$AX$29,COLUMN(AS$1),FALSE))+$B$33*VLOOKUP('Predicted Intensity'!$A23,'Regression Result'!$B$2:$K$29,9,FALSE)+VLOOKUP('Predicted Intensity'!$A23,'Regression Result'!$B$2:$K$29,7,FALSE)*(VLOOKUP($A23,'electrification forecast'!$A$1:$AX$29,COLUMN(AT$1),FALSE)-VLOOKUP($A23,'electrification forecast'!$A$1:$AX$29,COLUMN(AS$1),FALSE)),0.5*$J23),$J23)</f>
        <v>10088.736216499803</v>
      </c>
      <c r="AU23" s="225">
        <f>MIN(MAX(AT23+$B$34*VLOOKUP('Predicted Intensity'!$A23,'Regression Result'!$B$2:$K$29,8,FALSE)*(VLOOKUP($A23,'Forecasted VA'!$A$2:$AX$29,COLUMN(AU$1),FALSE)-VLOOKUP($A23,'Forecasted VA'!$A$2:$AX$29,COLUMN(AT$1),FALSE))+$B$33*VLOOKUP('Predicted Intensity'!$A23,'Regression Result'!$B$2:$K$29,9,FALSE)+VLOOKUP('Predicted Intensity'!$A23,'Regression Result'!$B$2:$K$29,7,FALSE)*(VLOOKUP($A23,'electrification forecast'!$A$1:$AX$29,COLUMN(AU$1),FALSE)-VLOOKUP($A23,'electrification forecast'!$A$1:$AX$29,COLUMN(AT$1),FALSE)),0.5*$J23),$J23)</f>
        <v>10088.736216499803</v>
      </c>
      <c r="AV23" s="225">
        <f>MIN(MAX(AU23+$B$34*VLOOKUP('Predicted Intensity'!$A23,'Regression Result'!$B$2:$K$29,8,FALSE)*(VLOOKUP($A23,'Forecasted VA'!$A$2:$AX$29,COLUMN(AV$1),FALSE)-VLOOKUP($A23,'Forecasted VA'!$A$2:$AX$29,COLUMN(AU$1),FALSE))+$B$33*VLOOKUP('Predicted Intensity'!$A23,'Regression Result'!$B$2:$K$29,9,FALSE)+VLOOKUP('Predicted Intensity'!$A23,'Regression Result'!$B$2:$K$29,7,FALSE)*(VLOOKUP($A23,'electrification forecast'!$A$1:$AX$29,COLUMN(AV$1),FALSE)-VLOOKUP($A23,'electrification forecast'!$A$1:$AX$29,COLUMN(AU$1),FALSE)),0.5*$J23),$J23)</f>
        <v>10088.736216499803</v>
      </c>
      <c r="AW23" s="225">
        <f>MIN(MAX(AV23+$B$34*VLOOKUP('Predicted Intensity'!$A23,'Regression Result'!$B$2:$K$29,8,FALSE)*(VLOOKUP($A23,'Forecasted VA'!$A$2:$AX$29,COLUMN(AW$1),FALSE)-VLOOKUP($A23,'Forecasted VA'!$A$2:$AX$29,COLUMN(AV$1),FALSE))+$B$33*VLOOKUP('Predicted Intensity'!$A23,'Regression Result'!$B$2:$K$29,9,FALSE)+VLOOKUP('Predicted Intensity'!$A23,'Regression Result'!$B$2:$K$29,7,FALSE)*(VLOOKUP($A23,'electrification forecast'!$A$1:$AX$29,COLUMN(AW$1),FALSE)-VLOOKUP($A23,'electrification forecast'!$A$1:$AX$29,COLUMN(AV$1),FALSE)),0.5*$J23),$J23)</f>
        <v>10088.736216499803</v>
      </c>
      <c r="AX23" s="225">
        <f>MIN(MAX(AW23+$B$34*VLOOKUP('Predicted Intensity'!$A23,'Regression Result'!$B$2:$K$29,8,FALSE)*(VLOOKUP($A23,'Forecasted VA'!$A$2:$AX$29,COLUMN(AX$1),FALSE)-VLOOKUP($A23,'Forecasted VA'!$A$2:$AX$29,COLUMN(AW$1),FALSE))+$B$33*VLOOKUP('Predicted Intensity'!$A23,'Regression Result'!$B$2:$K$29,9,FALSE)+VLOOKUP('Predicted Intensity'!$A23,'Regression Result'!$B$2:$K$29,7,FALSE)*(VLOOKUP($A23,'electrification forecast'!$A$1:$AX$29,COLUMN(AX$1),FALSE)-VLOOKUP($A23,'electrification forecast'!$A$1:$AX$29,COLUMN(AW$1),FALSE)),0.5*$J23),$J23)</f>
        <v>10088.736216499803</v>
      </c>
      <c r="AY23" s="225"/>
    </row>
    <row r="24" spans="1:51" x14ac:dyDescent="0.2">
      <c r="A24" s="216" t="s">
        <v>395</v>
      </c>
      <c r="B24" s="225">
        <f>SUMIFS('Historic Energy Consumption'!$O:$O,'Historic Energy Consumption'!$B:$B,$A24,'Historic Energy Consumption'!$A:$A,'Predicted Intensity'!B$1)/VLOOKUP($A24,'Forecasted VA'!$A$1:$J$29,COLUMN(B$1),FALSE)</f>
        <v>25079.323606956154</v>
      </c>
      <c r="C24" s="225">
        <f>SUMIFS('Historic Energy Consumption'!$O:$O,'Historic Energy Consumption'!$B:$B,$A24,'Historic Energy Consumption'!$A:$A,'Predicted Intensity'!C$1)/VLOOKUP($A24,'Forecasted VA'!$A$1:$J$29,COLUMN(C$1),FALSE)</f>
        <v>25312.761265671779</v>
      </c>
      <c r="D24" s="225">
        <f>SUMIFS('Historic Energy Consumption'!$O:$O,'Historic Energy Consumption'!$B:$B,$A24,'Historic Energy Consumption'!$A:$A,'Predicted Intensity'!D$1)/VLOOKUP($A24,'Forecasted VA'!$A$1:$J$29,COLUMN(D$1),FALSE)</f>
        <v>21311.455519647177</v>
      </c>
      <c r="E24" s="225">
        <f>SUMIFS('Historic Energy Consumption'!$O:$O,'Historic Energy Consumption'!$B:$B,$A24,'Historic Energy Consumption'!$A:$A,'Predicted Intensity'!E$1)/VLOOKUP($A24,'Forecasted VA'!$A$1:$J$29,COLUMN(E$1),FALSE)</f>
        <v>21784.729144774556</v>
      </c>
      <c r="F24" s="225">
        <f>SUMIFS('Historic Energy Consumption'!$O:$O,'Historic Energy Consumption'!$B:$B,$A24,'Historic Energy Consumption'!$A:$A,'Predicted Intensity'!F$1)/VLOOKUP($A24,'Forecasted VA'!$A$1:$J$29,COLUMN(F$1),FALSE)</f>
        <v>25704.975118528604</v>
      </c>
      <c r="G24" s="225">
        <f>SUMIFS('Historic Energy Consumption'!$O:$O,'Historic Energy Consumption'!$B:$B,$A24,'Historic Energy Consumption'!$A:$A,'Predicted Intensity'!G$1)/VLOOKUP($A24,'Forecasted VA'!$A$1:$J$29,COLUMN(G$1),FALSE)</f>
        <v>24498.407312843719</v>
      </c>
      <c r="H24" s="225">
        <f>SUMIFS('Historic Energy Consumption'!$O:$O,'Historic Energy Consumption'!$B:$B,$A24,'Historic Energy Consumption'!$A:$A,'Predicted Intensity'!H$1)/VLOOKUP($A24,'Forecasted VA'!$A$1:$J$29,COLUMN(H$1),FALSE)</f>
        <v>23056.983606887337</v>
      </c>
      <c r="I24" s="225">
        <f>SUMIFS('Historic Energy Consumption'!$O:$O,'Historic Energy Consumption'!$B:$B,$A24,'Historic Energy Consumption'!$A:$A,'Predicted Intensity'!I$1)/VLOOKUP($A24,'Forecasted VA'!$A$1:$J$29,COLUMN(I$1),FALSE)</f>
        <v>22144.464119651344</v>
      </c>
      <c r="J24" s="225">
        <f>SUMIFS('Historic Energy Consumption'!$O:$O,'Historic Energy Consumption'!$B:$B,$A24,'Historic Energy Consumption'!$A:$A,'Predicted Intensity'!J$1)/VLOOKUP($A24,'Forecasted VA'!$A$1:$J$29,COLUMN(J$1),FALSE)</f>
        <v>30522.212716800848</v>
      </c>
      <c r="K24" s="225">
        <f>MIN(MAX(J24+$B$34*VLOOKUP('Predicted Intensity'!$A24,'Regression Result'!$B$2:$K$29,8,FALSE)*(VLOOKUP($A24,'Forecasted VA'!$A$2:$AX$29,COLUMN(K$1),FALSE)-VLOOKUP($A24,'Forecasted VA'!$A$2:$AX$29,COLUMN(J$1),FALSE))+$B$33*VLOOKUP('Predicted Intensity'!$A24,'Regression Result'!$B$2:$K$29,9,FALSE)+VLOOKUP('Predicted Intensity'!$A24,'Regression Result'!$B$2:$K$29,7,FALSE)*(VLOOKUP($A24,'electrification forecast'!$A$1:$AX$29,COLUMN(K$1),FALSE)-VLOOKUP($A24,'electrification forecast'!$A$1:$AX$29,COLUMN(J$1),FALSE)),0.5*$J24),$J24)</f>
        <v>26685.317550876345</v>
      </c>
      <c r="L24" s="225">
        <f>MIN(MAX(K24+$B$34*VLOOKUP('Predicted Intensity'!$A24,'Regression Result'!$B$2:$K$29,8,FALSE)*(VLOOKUP($A24,'Forecasted VA'!$A$2:$AX$29,COLUMN(L$1),FALSE)-VLOOKUP($A24,'Forecasted VA'!$A$2:$AX$29,COLUMN(K$1),FALSE))+$B$33*VLOOKUP('Predicted Intensity'!$A24,'Regression Result'!$B$2:$K$29,9,FALSE)+VLOOKUP('Predicted Intensity'!$A24,'Regression Result'!$B$2:$K$29,7,FALSE)*(VLOOKUP($A24,'electrification forecast'!$A$1:$AX$29,COLUMN(L$1),FALSE)-VLOOKUP($A24,'electrification forecast'!$A$1:$AX$29,COLUMN(K$1),FALSE)),0.5*$J24),$J24)</f>
        <v>23907.991734352981</v>
      </c>
      <c r="M24" s="225">
        <f>MIN(MAX(L24+$B$34*VLOOKUP('Predicted Intensity'!$A24,'Regression Result'!$B$2:$K$29,8,FALSE)*(VLOOKUP($A24,'Forecasted VA'!$A$2:$AX$29,COLUMN(M$1),FALSE)-VLOOKUP($A24,'Forecasted VA'!$A$2:$AX$29,COLUMN(L$1),FALSE))+$B$33*VLOOKUP('Predicted Intensity'!$A24,'Regression Result'!$B$2:$K$29,9,FALSE)+VLOOKUP('Predicted Intensity'!$A24,'Regression Result'!$B$2:$K$29,7,FALSE)*(VLOOKUP($A24,'electrification forecast'!$A$1:$AX$29,COLUMN(M$1),FALSE)-VLOOKUP($A24,'electrification forecast'!$A$1:$AX$29,COLUMN(L$1),FALSE)),0.5*$J24),$J24)</f>
        <v>21164.285524946041</v>
      </c>
      <c r="N24" s="225">
        <f>MIN(MAX(M24+$B$34*VLOOKUP('Predicted Intensity'!$A24,'Regression Result'!$B$2:$K$29,8,FALSE)*(VLOOKUP($A24,'Forecasted VA'!$A$2:$AX$29,COLUMN(N$1),FALSE)-VLOOKUP($A24,'Forecasted VA'!$A$2:$AX$29,COLUMN(M$1),FALSE))+$B$33*VLOOKUP('Predicted Intensity'!$A24,'Regression Result'!$B$2:$K$29,9,FALSE)+VLOOKUP('Predicted Intensity'!$A24,'Regression Result'!$B$2:$K$29,7,FALSE)*(VLOOKUP($A24,'electrification forecast'!$A$1:$AX$29,COLUMN(N$1),FALSE)-VLOOKUP($A24,'electrification forecast'!$A$1:$AX$29,COLUMN(M$1),FALSE)),0.5*$J24),$J24)</f>
        <v>18454.257978762533</v>
      </c>
      <c r="O24" s="225">
        <f>MIN(MAX(N24+$B$34*VLOOKUP('Predicted Intensity'!$A24,'Regression Result'!$B$2:$K$29,8,FALSE)*(VLOOKUP($A24,'Forecasted VA'!$A$2:$AX$29,COLUMN(O$1),FALSE)-VLOOKUP($A24,'Forecasted VA'!$A$2:$AX$29,COLUMN(N$1),FALSE))+$B$33*VLOOKUP('Predicted Intensity'!$A24,'Regression Result'!$B$2:$K$29,9,FALSE)+VLOOKUP('Predicted Intensity'!$A24,'Regression Result'!$B$2:$K$29,7,FALSE)*(VLOOKUP($A24,'electrification forecast'!$A$1:$AX$29,COLUMN(O$1),FALSE)-VLOOKUP($A24,'electrification forecast'!$A$1:$AX$29,COLUMN(N$1),FALSE)),0.5*$J24),$J24)</f>
        <v>15777.445459991506</v>
      </c>
      <c r="P24" s="225">
        <f>MIN(MAX(O24+$B$34*VLOOKUP('Predicted Intensity'!$A24,'Regression Result'!$B$2:$K$29,8,FALSE)*(VLOOKUP($A24,'Forecasted VA'!$A$2:$AX$29,COLUMN(P$1),FALSE)-VLOOKUP($A24,'Forecasted VA'!$A$2:$AX$29,COLUMN(O$1),FALSE))+$B$33*VLOOKUP('Predicted Intensity'!$A24,'Regression Result'!$B$2:$K$29,9,FALSE)+VLOOKUP('Predicted Intensity'!$A24,'Regression Result'!$B$2:$K$29,7,FALSE)*(VLOOKUP($A24,'electrification forecast'!$A$1:$AX$29,COLUMN(P$1),FALSE)-VLOOKUP($A24,'electrification forecast'!$A$1:$AX$29,COLUMN(O$1),FALSE)),0.5*$J24),$J24)</f>
        <v>15261.106358400424</v>
      </c>
      <c r="Q24" s="225">
        <f>MIN(MAX(P24+$B$34*VLOOKUP('Predicted Intensity'!$A24,'Regression Result'!$B$2:$K$29,8,FALSE)*(VLOOKUP($A24,'Forecasted VA'!$A$2:$AX$29,COLUMN(Q$1),FALSE)-VLOOKUP($A24,'Forecasted VA'!$A$2:$AX$29,COLUMN(P$1),FALSE))+$B$33*VLOOKUP('Predicted Intensity'!$A24,'Regression Result'!$B$2:$K$29,9,FALSE)+VLOOKUP('Predicted Intensity'!$A24,'Regression Result'!$B$2:$K$29,7,FALSE)*(VLOOKUP($A24,'electrification forecast'!$A$1:$AX$29,COLUMN(Q$1),FALSE)-VLOOKUP($A24,'electrification forecast'!$A$1:$AX$29,COLUMN(P$1),FALSE)),0.5*$J24),$J24)</f>
        <v>15261.106358400424</v>
      </c>
      <c r="R24" s="225">
        <f>MIN(MAX(Q24+$B$34*VLOOKUP('Predicted Intensity'!$A24,'Regression Result'!$B$2:$K$29,8,FALSE)*(VLOOKUP($A24,'Forecasted VA'!$A$2:$AX$29,COLUMN(R$1),FALSE)-VLOOKUP($A24,'Forecasted VA'!$A$2:$AX$29,COLUMN(Q$1),FALSE))+$B$33*VLOOKUP('Predicted Intensity'!$A24,'Regression Result'!$B$2:$K$29,9,FALSE)+VLOOKUP('Predicted Intensity'!$A24,'Regression Result'!$B$2:$K$29,7,FALSE)*(VLOOKUP($A24,'electrification forecast'!$A$1:$AX$29,COLUMN(R$1),FALSE)-VLOOKUP($A24,'electrification forecast'!$A$1:$AX$29,COLUMN(Q$1),FALSE)),0.5*$J24),$J24)</f>
        <v>15261.106358400424</v>
      </c>
      <c r="S24" s="225">
        <f>MIN(MAX(R24+$B$34*VLOOKUP('Predicted Intensity'!$A24,'Regression Result'!$B$2:$K$29,8,FALSE)*(VLOOKUP($A24,'Forecasted VA'!$A$2:$AX$29,COLUMN(S$1),FALSE)-VLOOKUP($A24,'Forecasted VA'!$A$2:$AX$29,COLUMN(R$1),FALSE))+$B$33*VLOOKUP('Predicted Intensity'!$A24,'Regression Result'!$B$2:$K$29,9,FALSE)+VLOOKUP('Predicted Intensity'!$A24,'Regression Result'!$B$2:$K$29,7,FALSE)*(VLOOKUP($A24,'electrification forecast'!$A$1:$AX$29,COLUMN(S$1),FALSE)-VLOOKUP($A24,'electrification forecast'!$A$1:$AX$29,COLUMN(R$1),FALSE)),0.5*$J24),$J24)</f>
        <v>15261.106358400424</v>
      </c>
      <c r="T24" s="225">
        <f>MIN(MAX(S24+$B$34*VLOOKUP('Predicted Intensity'!$A24,'Regression Result'!$B$2:$K$29,8,FALSE)*(VLOOKUP($A24,'Forecasted VA'!$A$2:$AX$29,COLUMN(T$1),FALSE)-VLOOKUP($A24,'Forecasted VA'!$A$2:$AX$29,COLUMN(S$1),FALSE))+$B$33*VLOOKUP('Predicted Intensity'!$A24,'Regression Result'!$B$2:$K$29,9,FALSE)+VLOOKUP('Predicted Intensity'!$A24,'Regression Result'!$B$2:$K$29,7,FALSE)*(VLOOKUP($A24,'electrification forecast'!$A$1:$AX$29,COLUMN(T$1),FALSE)-VLOOKUP($A24,'electrification forecast'!$A$1:$AX$29,COLUMN(S$1),FALSE)),0.5*$J24),$J24)</f>
        <v>15261.106358400424</v>
      </c>
      <c r="U24" s="225">
        <f>MIN(MAX(T24+$B$34*VLOOKUP('Predicted Intensity'!$A24,'Regression Result'!$B$2:$K$29,8,FALSE)*(VLOOKUP($A24,'Forecasted VA'!$A$2:$AX$29,COLUMN(U$1),FALSE)-VLOOKUP($A24,'Forecasted VA'!$A$2:$AX$29,COLUMN(T$1),FALSE))+$B$33*VLOOKUP('Predicted Intensity'!$A24,'Regression Result'!$B$2:$K$29,9,FALSE)+VLOOKUP('Predicted Intensity'!$A24,'Regression Result'!$B$2:$K$29,7,FALSE)*(VLOOKUP($A24,'electrification forecast'!$A$1:$AX$29,COLUMN(U$1),FALSE)-VLOOKUP($A24,'electrification forecast'!$A$1:$AX$29,COLUMN(T$1),FALSE)),0.5*$J24),$J24)</f>
        <v>15261.106358400424</v>
      </c>
      <c r="V24" s="225">
        <f>MIN(MAX(U24+$B$34*VLOOKUP('Predicted Intensity'!$A24,'Regression Result'!$B$2:$K$29,8,FALSE)*(VLOOKUP($A24,'Forecasted VA'!$A$2:$AX$29,COLUMN(V$1),FALSE)-VLOOKUP($A24,'Forecasted VA'!$A$2:$AX$29,COLUMN(U$1),FALSE))+$B$33*VLOOKUP('Predicted Intensity'!$A24,'Regression Result'!$B$2:$K$29,9,FALSE)+VLOOKUP('Predicted Intensity'!$A24,'Regression Result'!$B$2:$K$29,7,FALSE)*(VLOOKUP($A24,'electrification forecast'!$A$1:$AX$29,COLUMN(V$1),FALSE)-VLOOKUP($A24,'electrification forecast'!$A$1:$AX$29,COLUMN(U$1),FALSE)),0.5*$J24),$J24)</f>
        <v>15261.106358400424</v>
      </c>
      <c r="W24" s="225">
        <f>MIN(MAX(V24+$B$34*VLOOKUP('Predicted Intensity'!$A24,'Regression Result'!$B$2:$K$29,8,FALSE)*(VLOOKUP($A24,'Forecasted VA'!$A$2:$AX$29,COLUMN(W$1),FALSE)-VLOOKUP($A24,'Forecasted VA'!$A$2:$AX$29,COLUMN(V$1),FALSE))+$B$33*VLOOKUP('Predicted Intensity'!$A24,'Regression Result'!$B$2:$K$29,9,FALSE)+VLOOKUP('Predicted Intensity'!$A24,'Regression Result'!$B$2:$K$29,7,FALSE)*(VLOOKUP($A24,'electrification forecast'!$A$1:$AX$29,COLUMN(W$1),FALSE)-VLOOKUP($A24,'electrification forecast'!$A$1:$AX$29,COLUMN(V$1),FALSE)),0.5*$J24),$J24)</f>
        <v>15261.106358400424</v>
      </c>
      <c r="X24" s="225">
        <f>MIN(MAX(W24+$B$34*VLOOKUP('Predicted Intensity'!$A24,'Regression Result'!$B$2:$K$29,8,FALSE)*(VLOOKUP($A24,'Forecasted VA'!$A$2:$AX$29,COLUMN(X$1),FALSE)-VLOOKUP($A24,'Forecasted VA'!$A$2:$AX$29,COLUMN(W$1),FALSE))+$B$33*VLOOKUP('Predicted Intensity'!$A24,'Regression Result'!$B$2:$K$29,9,FALSE)+VLOOKUP('Predicted Intensity'!$A24,'Regression Result'!$B$2:$K$29,7,FALSE)*(VLOOKUP($A24,'electrification forecast'!$A$1:$AX$29,COLUMN(X$1),FALSE)-VLOOKUP($A24,'electrification forecast'!$A$1:$AX$29,COLUMN(W$1),FALSE)),0.5*$J24),$J24)</f>
        <v>15261.106358400424</v>
      </c>
      <c r="Y24" s="225">
        <f>MIN(MAX(X24+$B$34*VLOOKUP('Predicted Intensity'!$A24,'Regression Result'!$B$2:$K$29,8,FALSE)*(VLOOKUP($A24,'Forecasted VA'!$A$2:$AX$29,COLUMN(Y$1),FALSE)-VLOOKUP($A24,'Forecasted VA'!$A$2:$AX$29,COLUMN(X$1),FALSE))+$B$33*VLOOKUP('Predicted Intensity'!$A24,'Regression Result'!$B$2:$K$29,9,FALSE)+VLOOKUP('Predicted Intensity'!$A24,'Regression Result'!$B$2:$K$29,7,FALSE)*(VLOOKUP($A24,'electrification forecast'!$A$1:$AX$29,COLUMN(Y$1),FALSE)-VLOOKUP($A24,'electrification forecast'!$A$1:$AX$29,COLUMN(X$1),FALSE)),0.5*$J24),$J24)</f>
        <v>15261.106358400424</v>
      </c>
      <c r="Z24" s="225">
        <f>MIN(MAX(Y24+$B$34*VLOOKUP('Predicted Intensity'!$A24,'Regression Result'!$B$2:$K$29,8,FALSE)*(VLOOKUP($A24,'Forecasted VA'!$A$2:$AX$29,COLUMN(Z$1),FALSE)-VLOOKUP($A24,'Forecasted VA'!$A$2:$AX$29,COLUMN(Y$1),FALSE))+$B$33*VLOOKUP('Predicted Intensity'!$A24,'Regression Result'!$B$2:$K$29,9,FALSE)+VLOOKUP('Predicted Intensity'!$A24,'Regression Result'!$B$2:$K$29,7,FALSE)*(VLOOKUP($A24,'electrification forecast'!$A$1:$AX$29,COLUMN(Z$1),FALSE)-VLOOKUP($A24,'electrification forecast'!$A$1:$AX$29,COLUMN(Y$1),FALSE)),0.5*$J24),$J24)</f>
        <v>15261.106358400424</v>
      </c>
      <c r="AA24" s="225">
        <f>MIN(MAX(Z24+$B$34*VLOOKUP('Predicted Intensity'!$A24,'Regression Result'!$B$2:$K$29,8,FALSE)*(VLOOKUP($A24,'Forecasted VA'!$A$2:$AX$29,COLUMN(AA$1),FALSE)-VLOOKUP($A24,'Forecasted VA'!$A$2:$AX$29,COLUMN(Z$1),FALSE))+$B$33*VLOOKUP('Predicted Intensity'!$A24,'Regression Result'!$B$2:$K$29,9,FALSE)+VLOOKUP('Predicted Intensity'!$A24,'Regression Result'!$B$2:$K$29,7,FALSE)*(VLOOKUP($A24,'electrification forecast'!$A$1:$AX$29,COLUMN(AA$1),FALSE)-VLOOKUP($A24,'electrification forecast'!$A$1:$AX$29,COLUMN(Z$1),FALSE)),0.5*$J24),$J24)</f>
        <v>15261.106358400424</v>
      </c>
      <c r="AB24" s="225">
        <f>MIN(MAX(AA24+$B$34*VLOOKUP('Predicted Intensity'!$A24,'Regression Result'!$B$2:$K$29,8,FALSE)*(VLOOKUP($A24,'Forecasted VA'!$A$2:$AX$29,COLUMN(AB$1),FALSE)-VLOOKUP($A24,'Forecasted VA'!$A$2:$AX$29,COLUMN(AA$1),FALSE))+$B$33*VLOOKUP('Predicted Intensity'!$A24,'Regression Result'!$B$2:$K$29,9,FALSE)+VLOOKUP('Predicted Intensity'!$A24,'Regression Result'!$B$2:$K$29,7,FALSE)*(VLOOKUP($A24,'electrification forecast'!$A$1:$AX$29,COLUMN(AB$1),FALSE)-VLOOKUP($A24,'electrification forecast'!$A$1:$AX$29,COLUMN(AA$1),FALSE)),0.5*$J24),$J24)</f>
        <v>15261.106358400424</v>
      </c>
      <c r="AC24" s="225">
        <f>MIN(MAX(AB24+$B$34*VLOOKUP('Predicted Intensity'!$A24,'Regression Result'!$B$2:$K$29,8,FALSE)*(VLOOKUP($A24,'Forecasted VA'!$A$2:$AX$29,COLUMN(AC$1),FALSE)-VLOOKUP($A24,'Forecasted VA'!$A$2:$AX$29,COLUMN(AB$1),FALSE))+$B$33*VLOOKUP('Predicted Intensity'!$A24,'Regression Result'!$B$2:$K$29,9,FALSE)+VLOOKUP('Predicted Intensity'!$A24,'Regression Result'!$B$2:$K$29,7,FALSE)*(VLOOKUP($A24,'electrification forecast'!$A$1:$AX$29,COLUMN(AC$1),FALSE)-VLOOKUP($A24,'electrification forecast'!$A$1:$AX$29,COLUMN(AB$1),FALSE)),0.5*$J24),$J24)</f>
        <v>15261.106358400424</v>
      </c>
      <c r="AD24" s="225">
        <f>MIN(MAX(AC24+$B$34*VLOOKUP('Predicted Intensity'!$A24,'Regression Result'!$B$2:$K$29,8,FALSE)*(VLOOKUP($A24,'Forecasted VA'!$A$2:$AX$29,COLUMN(AD$1),FALSE)-VLOOKUP($A24,'Forecasted VA'!$A$2:$AX$29,COLUMN(AC$1),FALSE))+$B$33*VLOOKUP('Predicted Intensity'!$A24,'Regression Result'!$B$2:$K$29,9,FALSE)+VLOOKUP('Predicted Intensity'!$A24,'Regression Result'!$B$2:$K$29,7,FALSE)*(VLOOKUP($A24,'electrification forecast'!$A$1:$AX$29,COLUMN(AD$1),FALSE)-VLOOKUP($A24,'electrification forecast'!$A$1:$AX$29,COLUMN(AC$1),FALSE)),0.5*$J24),$J24)</f>
        <v>15261.106358400424</v>
      </c>
      <c r="AE24" s="225">
        <f>MIN(MAX(AD24+$B$34*VLOOKUP('Predicted Intensity'!$A24,'Regression Result'!$B$2:$K$29,8,FALSE)*(VLOOKUP($A24,'Forecasted VA'!$A$2:$AX$29,COLUMN(AE$1),FALSE)-VLOOKUP($A24,'Forecasted VA'!$A$2:$AX$29,COLUMN(AD$1),FALSE))+$B$33*VLOOKUP('Predicted Intensity'!$A24,'Regression Result'!$B$2:$K$29,9,FALSE)+VLOOKUP('Predicted Intensity'!$A24,'Regression Result'!$B$2:$K$29,7,FALSE)*(VLOOKUP($A24,'electrification forecast'!$A$1:$AX$29,COLUMN(AE$1),FALSE)-VLOOKUP($A24,'electrification forecast'!$A$1:$AX$29,COLUMN(AD$1),FALSE)),0.5*$J24),$J24)</f>
        <v>15261.106358400424</v>
      </c>
      <c r="AF24" s="225">
        <f>MIN(MAX(AE24+$B$34*VLOOKUP('Predicted Intensity'!$A24,'Regression Result'!$B$2:$K$29,8,FALSE)*(VLOOKUP($A24,'Forecasted VA'!$A$2:$AX$29,COLUMN(AF$1),FALSE)-VLOOKUP($A24,'Forecasted VA'!$A$2:$AX$29,COLUMN(AE$1),FALSE))+$B$33*VLOOKUP('Predicted Intensity'!$A24,'Regression Result'!$B$2:$K$29,9,FALSE)+VLOOKUP('Predicted Intensity'!$A24,'Regression Result'!$B$2:$K$29,7,FALSE)*(VLOOKUP($A24,'electrification forecast'!$A$1:$AX$29,COLUMN(AF$1),FALSE)-VLOOKUP($A24,'electrification forecast'!$A$1:$AX$29,COLUMN(AE$1),FALSE)),0.5*$J24),$J24)</f>
        <v>15261.106358400424</v>
      </c>
      <c r="AG24" s="225">
        <f>MIN(MAX(AF24+$B$34*VLOOKUP('Predicted Intensity'!$A24,'Regression Result'!$B$2:$K$29,8,FALSE)*(VLOOKUP($A24,'Forecasted VA'!$A$2:$AX$29,COLUMN(AG$1),FALSE)-VLOOKUP($A24,'Forecasted VA'!$A$2:$AX$29,COLUMN(AF$1),FALSE))+$B$33*VLOOKUP('Predicted Intensity'!$A24,'Regression Result'!$B$2:$K$29,9,FALSE)+VLOOKUP('Predicted Intensity'!$A24,'Regression Result'!$B$2:$K$29,7,FALSE)*(VLOOKUP($A24,'electrification forecast'!$A$1:$AX$29,COLUMN(AG$1),FALSE)-VLOOKUP($A24,'electrification forecast'!$A$1:$AX$29,COLUMN(AF$1),FALSE)),0.5*$J24),$J24)</f>
        <v>15261.106358400424</v>
      </c>
      <c r="AH24" s="225">
        <f>MIN(MAX(AG24+$B$34*VLOOKUP('Predicted Intensity'!$A24,'Regression Result'!$B$2:$K$29,8,FALSE)*(VLOOKUP($A24,'Forecasted VA'!$A$2:$AX$29,COLUMN(AH$1),FALSE)-VLOOKUP($A24,'Forecasted VA'!$A$2:$AX$29,COLUMN(AG$1),FALSE))+$B$33*VLOOKUP('Predicted Intensity'!$A24,'Regression Result'!$B$2:$K$29,9,FALSE)+VLOOKUP('Predicted Intensity'!$A24,'Regression Result'!$B$2:$K$29,7,FALSE)*(VLOOKUP($A24,'electrification forecast'!$A$1:$AX$29,COLUMN(AH$1),FALSE)-VLOOKUP($A24,'electrification forecast'!$A$1:$AX$29,COLUMN(AG$1),FALSE)),0.5*$J24),$J24)</f>
        <v>15261.106358400424</v>
      </c>
      <c r="AI24" s="225">
        <f>MIN(MAX(AH24+$B$34*VLOOKUP('Predicted Intensity'!$A24,'Regression Result'!$B$2:$K$29,8,FALSE)*(VLOOKUP($A24,'Forecasted VA'!$A$2:$AX$29,COLUMN(AI$1),FALSE)-VLOOKUP($A24,'Forecasted VA'!$A$2:$AX$29,COLUMN(AH$1),FALSE))+$B$33*VLOOKUP('Predicted Intensity'!$A24,'Regression Result'!$B$2:$K$29,9,FALSE)+VLOOKUP('Predicted Intensity'!$A24,'Regression Result'!$B$2:$K$29,7,FALSE)*(VLOOKUP($A24,'electrification forecast'!$A$1:$AX$29,COLUMN(AI$1),FALSE)-VLOOKUP($A24,'electrification forecast'!$A$1:$AX$29,COLUMN(AH$1),FALSE)),0.5*$J24),$J24)</f>
        <v>15261.106358400424</v>
      </c>
      <c r="AJ24" s="225">
        <f>MIN(MAX(AI24+$B$34*VLOOKUP('Predicted Intensity'!$A24,'Regression Result'!$B$2:$K$29,8,FALSE)*(VLOOKUP($A24,'Forecasted VA'!$A$2:$AX$29,COLUMN(AJ$1),FALSE)-VLOOKUP($A24,'Forecasted VA'!$A$2:$AX$29,COLUMN(AI$1),FALSE))+$B$33*VLOOKUP('Predicted Intensity'!$A24,'Regression Result'!$B$2:$K$29,9,FALSE)+VLOOKUP('Predicted Intensity'!$A24,'Regression Result'!$B$2:$K$29,7,FALSE)*(VLOOKUP($A24,'electrification forecast'!$A$1:$AX$29,COLUMN(AJ$1),FALSE)-VLOOKUP($A24,'electrification forecast'!$A$1:$AX$29,COLUMN(AI$1),FALSE)),0.5*$J24),$J24)</f>
        <v>15261.106358400424</v>
      </c>
      <c r="AK24" s="225">
        <f>MIN(MAX(AJ24+$B$34*VLOOKUP('Predicted Intensity'!$A24,'Regression Result'!$B$2:$K$29,8,FALSE)*(VLOOKUP($A24,'Forecasted VA'!$A$2:$AX$29,COLUMN(AK$1),FALSE)-VLOOKUP($A24,'Forecasted VA'!$A$2:$AX$29,COLUMN(AJ$1),FALSE))+$B$33*VLOOKUP('Predicted Intensity'!$A24,'Regression Result'!$B$2:$K$29,9,FALSE)+VLOOKUP('Predicted Intensity'!$A24,'Regression Result'!$B$2:$K$29,7,FALSE)*(VLOOKUP($A24,'electrification forecast'!$A$1:$AX$29,COLUMN(AK$1),FALSE)-VLOOKUP($A24,'electrification forecast'!$A$1:$AX$29,COLUMN(AJ$1),FALSE)),0.5*$J24),$J24)</f>
        <v>15261.106358400424</v>
      </c>
      <c r="AL24" s="225">
        <f>MIN(MAX(AK24+$B$34*VLOOKUP('Predicted Intensity'!$A24,'Regression Result'!$B$2:$K$29,8,FALSE)*(VLOOKUP($A24,'Forecasted VA'!$A$2:$AX$29,COLUMN(AL$1),FALSE)-VLOOKUP($A24,'Forecasted VA'!$A$2:$AX$29,COLUMN(AK$1),FALSE))+$B$33*VLOOKUP('Predicted Intensity'!$A24,'Regression Result'!$B$2:$K$29,9,FALSE)+VLOOKUP('Predicted Intensity'!$A24,'Regression Result'!$B$2:$K$29,7,FALSE)*(VLOOKUP($A24,'electrification forecast'!$A$1:$AX$29,COLUMN(AL$1),FALSE)-VLOOKUP($A24,'electrification forecast'!$A$1:$AX$29,COLUMN(AK$1),FALSE)),0.5*$J24),$J24)</f>
        <v>15261.106358400424</v>
      </c>
      <c r="AM24" s="225">
        <f>MIN(MAX(AL24+$B$34*VLOOKUP('Predicted Intensity'!$A24,'Regression Result'!$B$2:$K$29,8,FALSE)*(VLOOKUP($A24,'Forecasted VA'!$A$2:$AX$29,COLUMN(AM$1),FALSE)-VLOOKUP($A24,'Forecasted VA'!$A$2:$AX$29,COLUMN(AL$1),FALSE))+$B$33*VLOOKUP('Predicted Intensity'!$A24,'Regression Result'!$B$2:$K$29,9,FALSE)+VLOOKUP('Predicted Intensity'!$A24,'Regression Result'!$B$2:$K$29,7,FALSE)*(VLOOKUP($A24,'electrification forecast'!$A$1:$AX$29,COLUMN(AM$1),FALSE)-VLOOKUP($A24,'electrification forecast'!$A$1:$AX$29,COLUMN(AL$1),FALSE)),0.5*$J24),$J24)</f>
        <v>15261.106358400424</v>
      </c>
      <c r="AN24" s="225">
        <f>MIN(MAX(AM24+$B$34*VLOOKUP('Predicted Intensity'!$A24,'Regression Result'!$B$2:$K$29,8,FALSE)*(VLOOKUP($A24,'Forecasted VA'!$A$2:$AX$29,COLUMN(AN$1),FALSE)-VLOOKUP($A24,'Forecasted VA'!$A$2:$AX$29,COLUMN(AM$1),FALSE))+$B$33*VLOOKUP('Predicted Intensity'!$A24,'Regression Result'!$B$2:$K$29,9,FALSE)+VLOOKUP('Predicted Intensity'!$A24,'Regression Result'!$B$2:$K$29,7,FALSE)*(VLOOKUP($A24,'electrification forecast'!$A$1:$AX$29,COLUMN(AN$1),FALSE)-VLOOKUP($A24,'electrification forecast'!$A$1:$AX$29,COLUMN(AM$1),FALSE)),0.5*$J24),$J24)</f>
        <v>15261.106358400424</v>
      </c>
      <c r="AO24" s="225">
        <f>MIN(MAX(AN24+$B$34*VLOOKUP('Predicted Intensity'!$A24,'Regression Result'!$B$2:$K$29,8,FALSE)*(VLOOKUP($A24,'Forecasted VA'!$A$2:$AX$29,COLUMN(AO$1),FALSE)-VLOOKUP($A24,'Forecasted VA'!$A$2:$AX$29,COLUMN(AN$1),FALSE))+$B$33*VLOOKUP('Predicted Intensity'!$A24,'Regression Result'!$B$2:$K$29,9,FALSE)+VLOOKUP('Predicted Intensity'!$A24,'Regression Result'!$B$2:$K$29,7,FALSE)*(VLOOKUP($A24,'electrification forecast'!$A$1:$AX$29,COLUMN(AO$1),FALSE)-VLOOKUP($A24,'electrification forecast'!$A$1:$AX$29,COLUMN(AN$1),FALSE)),0.5*$J24),$J24)</f>
        <v>15261.106358400424</v>
      </c>
      <c r="AP24" s="225">
        <f>MIN(MAX(AO24+$B$34*VLOOKUP('Predicted Intensity'!$A24,'Regression Result'!$B$2:$K$29,8,FALSE)*(VLOOKUP($A24,'Forecasted VA'!$A$2:$AX$29,COLUMN(AP$1),FALSE)-VLOOKUP($A24,'Forecasted VA'!$A$2:$AX$29,COLUMN(AO$1),FALSE))+$B$33*VLOOKUP('Predicted Intensity'!$A24,'Regression Result'!$B$2:$K$29,9,FALSE)+VLOOKUP('Predicted Intensity'!$A24,'Regression Result'!$B$2:$K$29,7,FALSE)*(VLOOKUP($A24,'electrification forecast'!$A$1:$AX$29,COLUMN(AP$1),FALSE)-VLOOKUP($A24,'electrification forecast'!$A$1:$AX$29,COLUMN(AO$1),FALSE)),0.5*$J24),$J24)</f>
        <v>15261.106358400424</v>
      </c>
      <c r="AQ24" s="225">
        <f>MIN(MAX(AP24+$B$34*VLOOKUP('Predicted Intensity'!$A24,'Regression Result'!$B$2:$K$29,8,FALSE)*(VLOOKUP($A24,'Forecasted VA'!$A$2:$AX$29,COLUMN(AQ$1),FALSE)-VLOOKUP($A24,'Forecasted VA'!$A$2:$AX$29,COLUMN(AP$1),FALSE))+$B$33*VLOOKUP('Predicted Intensity'!$A24,'Regression Result'!$B$2:$K$29,9,FALSE)+VLOOKUP('Predicted Intensity'!$A24,'Regression Result'!$B$2:$K$29,7,FALSE)*(VLOOKUP($A24,'electrification forecast'!$A$1:$AX$29,COLUMN(AQ$1),FALSE)-VLOOKUP($A24,'electrification forecast'!$A$1:$AX$29,COLUMN(AP$1),FALSE)),0.5*$J24),$J24)</f>
        <v>15261.106358400424</v>
      </c>
      <c r="AR24" s="225">
        <f>MIN(MAX(AQ24+$B$34*VLOOKUP('Predicted Intensity'!$A24,'Regression Result'!$B$2:$K$29,8,FALSE)*(VLOOKUP($A24,'Forecasted VA'!$A$2:$AX$29,COLUMN(AR$1),FALSE)-VLOOKUP($A24,'Forecasted VA'!$A$2:$AX$29,COLUMN(AQ$1),FALSE))+$B$33*VLOOKUP('Predicted Intensity'!$A24,'Regression Result'!$B$2:$K$29,9,FALSE)+VLOOKUP('Predicted Intensity'!$A24,'Regression Result'!$B$2:$K$29,7,FALSE)*(VLOOKUP($A24,'electrification forecast'!$A$1:$AX$29,COLUMN(AR$1),FALSE)-VLOOKUP($A24,'electrification forecast'!$A$1:$AX$29,COLUMN(AQ$1),FALSE)),0.5*$J24),$J24)</f>
        <v>15261.106358400424</v>
      </c>
      <c r="AS24" s="225">
        <f>MIN(MAX(AR24+$B$34*VLOOKUP('Predicted Intensity'!$A24,'Regression Result'!$B$2:$K$29,8,FALSE)*(VLOOKUP($A24,'Forecasted VA'!$A$2:$AX$29,COLUMN(AS$1),FALSE)-VLOOKUP($A24,'Forecasted VA'!$A$2:$AX$29,COLUMN(AR$1),FALSE))+$B$33*VLOOKUP('Predicted Intensity'!$A24,'Regression Result'!$B$2:$K$29,9,FALSE)+VLOOKUP('Predicted Intensity'!$A24,'Regression Result'!$B$2:$K$29,7,FALSE)*(VLOOKUP($A24,'electrification forecast'!$A$1:$AX$29,COLUMN(AS$1),FALSE)-VLOOKUP($A24,'electrification forecast'!$A$1:$AX$29,COLUMN(AR$1),FALSE)),0.5*$J24),$J24)</f>
        <v>15261.106358400424</v>
      </c>
      <c r="AT24" s="225">
        <f>MIN(MAX(AS24+$B$34*VLOOKUP('Predicted Intensity'!$A24,'Regression Result'!$B$2:$K$29,8,FALSE)*(VLOOKUP($A24,'Forecasted VA'!$A$2:$AX$29,COLUMN(AT$1),FALSE)-VLOOKUP($A24,'Forecasted VA'!$A$2:$AX$29,COLUMN(AS$1),FALSE))+$B$33*VLOOKUP('Predicted Intensity'!$A24,'Regression Result'!$B$2:$K$29,9,FALSE)+VLOOKUP('Predicted Intensity'!$A24,'Regression Result'!$B$2:$K$29,7,FALSE)*(VLOOKUP($A24,'electrification forecast'!$A$1:$AX$29,COLUMN(AT$1),FALSE)-VLOOKUP($A24,'electrification forecast'!$A$1:$AX$29,COLUMN(AS$1),FALSE)),0.5*$J24),$J24)</f>
        <v>15261.106358400424</v>
      </c>
      <c r="AU24" s="225">
        <f>MIN(MAX(AT24+$B$34*VLOOKUP('Predicted Intensity'!$A24,'Regression Result'!$B$2:$K$29,8,FALSE)*(VLOOKUP($A24,'Forecasted VA'!$A$2:$AX$29,COLUMN(AU$1),FALSE)-VLOOKUP($A24,'Forecasted VA'!$A$2:$AX$29,COLUMN(AT$1),FALSE))+$B$33*VLOOKUP('Predicted Intensity'!$A24,'Regression Result'!$B$2:$K$29,9,FALSE)+VLOOKUP('Predicted Intensity'!$A24,'Regression Result'!$B$2:$K$29,7,FALSE)*(VLOOKUP($A24,'electrification forecast'!$A$1:$AX$29,COLUMN(AU$1),FALSE)-VLOOKUP($A24,'electrification forecast'!$A$1:$AX$29,COLUMN(AT$1),FALSE)),0.5*$J24),$J24)</f>
        <v>15261.106358400424</v>
      </c>
      <c r="AV24" s="225">
        <f>MIN(MAX(AU24+$B$34*VLOOKUP('Predicted Intensity'!$A24,'Regression Result'!$B$2:$K$29,8,FALSE)*(VLOOKUP($A24,'Forecasted VA'!$A$2:$AX$29,COLUMN(AV$1),FALSE)-VLOOKUP($A24,'Forecasted VA'!$A$2:$AX$29,COLUMN(AU$1),FALSE))+$B$33*VLOOKUP('Predicted Intensity'!$A24,'Regression Result'!$B$2:$K$29,9,FALSE)+VLOOKUP('Predicted Intensity'!$A24,'Regression Result'!$B$2:$K$29,7,FALSE)*(VLOOKUP($A24,'electrification forecast'!$A$1:$AX$29,COLUMN(AV$1),FALSE)-VLOOKUP($A24,'electrification forecast'!$A$1:$AX$29,COLUMN(AU$1),FALSE)),0.5*$J24),$J24)</f>
        <v>15261.106358400424</v>
      </c>
      <c r="AW24" s="225">
        <f>MIN(MAX(AV24+$B$34*VLOOKUP('Predicted Intensity'!$A24,'Regression Result'!$B$2:$K$29,8,FALSE)*(VLOOKUP($A24,'Forecasted VA'!$A$2:$AX$29,COLUMN(AW$1),FALSE)-VLOOKUP($A24,'Forecasted VA'!$A$2:$AX$29,COLUMN(AV$1),FALSE))+$B$33*VLOOKUP('Predicted Intensity'!$A24,'Regression Result'!$B$2:$K$29,9,FALSE)+VLOOKUP('Predicted Intensity'!$A24,'Regression Result'!$B$2:$K$29,7,FALSE)*(VLOOKUP($A24,'electrification forecast'!$A$1:$AX$29,COLUMN(AW$1),FALSE)-VLOOKUP($A24,'electrification forecast'!$A$1:$AX$29,COLUMN(AV$1),FALSE)),0.5*$J24),$J24)</f>
        <v>15261.106358400424</v>
      </c>
      <c r="AX24" s="225">
        <f>MIN(MAX(AW24+$B$34*VLOOKUP('Predicted Intensity'!$A24,'Regression Result'!$B$2:$K$29,8,FALSE)*(VLOOKUP($A24,'Forecasted VA'!$A$2:$AX$29,COLUMN(AX$1),FALSE)-VLOOKUP($A24,'Forecasted VA'!$A$2:$AX$29,COLUMN(AW$1),FALSE))+$B$33*VLOOKUP('Predicted Intensity'!$A24,'Regression Result'!$B$2:$K$29,9,FALSE)+VLOOKUP('Predicted Intensity'!$A24,'Regression Result'!$B$2:$K$29,7,FALSE)*(VLOOKUP($A24,'electrification forecast'!$A$1:$AX$29,COLUMN(AX$1),FALSE)-VLOOKUP($A24,'electrification forecast'!$A$1:$AX$29,COLUMN(AW$1),FALSE)),0.5*$J24),$J24)</f>
        <v>15261.106358400424</v>
      </c>
      <c r="AY24" s="225"/>
    </row>
    <row r="25" spans="1:51" x14ac:dyDescent="0.2">
      <c r="A25" s="216" t="s">
        <v>396</v>
      </c>
      <c r="B25" s="225">
        <f>SUMIFS('Historic Energy Consumption'!$O:$O,'Historic Energy Consumption'!$B:$B,$A25,'Historic Energy Consumption'!$A:$A,'Predicted Intensity'!B$1)/VLOOKUP($A25,'Forecasted VA'!$A$1:$J$29,COLUMN(B$1),FALSE)</f>
        <v>16702.560536649344</v>
      </c>
      <c r="C25" s="225">
        <f>SUMIFS('Historic Energy Consumption'!$O:$O,'Historic Energy Consumption'!$B:$B,$A25,'Historic Energy Consumption'!$A:$A,'Predicted Intensity'!C$1)/VLOOKUP($A25,'Forecasted VA'!$A$1:$J$29,COLUMN(C$1),FALSE)</f>
        <v>16521.546074052338</v>
      </c>
      <c r="D25" s="225">
        <f>SUMIFS('Historic Energy Consumption'!$O:$O,'Historic Energy Consumption'!$B:$B,$A25,'Historic Energy Consumption'!$A:$A,'Predicted Intensity'!D$1)/VLOOKUP($A25,'Forecasted VA'!$A$1:$J$29,COLUMN(D$1),FALSE)</f>
        <v>7089.1908503083469</v>
      </c>
      <c r="E25" s="225">
        <f>SUMIFS('Historic Energy Consumption'!$O:$O,'Historic Energy Consumption'!$B:$B,$A25,'Historic Energy Consumption'!$A:$A,'Predicted Intensity'!E$1)/VLOOKUP($A25,'Forecasted VA'!$A$1:$J$29,COLUMN(E$1),FALSE)</f>
        <v>14965.322535188225</v>
      </c>
      <c r="F25" s="225">
        <f>SUMIFS('Historic Energy Consumption'!$O:$O,'Historic Energy Consumption'!$B:$B,$A25,'Historic Energy Consumption'!$A:$A,'Predicted Intensity'!F$1)/VLOOKUP($A25,'Forecasted VA'!$A$1:$J$29,COLUMN(F$1),FALSE)</f>
        <v>14301.306544319459</v>
      </c>
      <c r="G25" s="225">
        <f>SUMIFS('Historic Energy Consumption'!$O:$O,'Historic Energy Consumption'!$B:$B,$A25,'Historic Energy Consumption'!$A:$A,'Predicted Intensity'!G$1)/VLOOKUP($A25,'Forecasted VA'!$A$1:$J$29,COLUMN(G$1),FALSE)</f>
        <v>13468.425145327687</v>
      </c>
      <c r="H25" s="225">
        <f>SUMIFS('Historic Energy Consumption'!$O:$O,'Historic Energy Consumption'!$B:$B,$A25,'Historic Energy Consumption'!$A:$A,'Predicted Intensity'!H$1)/VLOOKUP($A25,'Forecasted VA'!$A$1:$J$29,COLUMN(H$1),FALSE)</f>
        <v>13737.973804569448</v>
      </c>
      <c r="I25" s="225">
        <f>SUMIFS('Historic Energy Consumption'!$O:$O,'Historic Energy Consumption'!$B:$B,$A25,'Historic Energy Consumption'!$A:$A,'Predicted Intensity'!I$1)/VLOOKUP($A25,'Forecasted VA'!$A$1:$J$29,COLUMN(I$1),FALSE)</f>
        <v>15270.926980235767</v>
      </c>
      <c r="J25" s="225">
        <f>SUMIFS('Historic Energy Consumption'!$O:$O,'Historic Energy Consumption'!$B:$B,$A25,'Historic Energy Consumption'!$A:$A,'Predicted Intensity'!J$1)/VLOOKUP($A25,'Forecasted VA'!$A$1:$J$29,COLUMN(J$1),FALSE)</f>
        <v>13953.975758370758</v>
      </c>
      <c r="K25" s="225">
        <f>MIN(MAX(J25+$B$34*VLOOKUP('Predicted Intensity'!$A25,'Regression Result'!$B$2:$K$29,8,FALSE)*(VLOOKUP($A25,'Forecasted VA'!$A$2:$AX$29,COLUMN(K$1),FALSE)-VLOOKUP($A25,'Forecasted VA'!$A$2:$AX$29,COLUMN(J$1),FALSE))+$B$33*VLOOKUP('Predicted Intensity'!$A25,'Regression Result'!$B$2:$K$29,9,FALSE)+VLOOKUP('Predicted Intensity'!$A25,'Regression Result'!$B$2:$K$29,7,FALSE)*(VLOOKUP($A25,'electrification forecast'!$A$1:$AX$29,COLUMN(K$1),FALSE)-VLOOKUP($A25,'electrification forecast'!$A$1:$AX$29,COLUMN(J$1),FALSE)),0.5*$J25),$J25)</f>
        <v>13953.975758370758</v>
      </c>
      <c r="L25" s="225">
        <f>MIN(MAX(K25+$B$34*VLOOKUP('Predicted Intensity'!$A25,'Regression Result'!$B$2:$K$29,8,FALSE)*(VLOOKUP($A25,'Forecasted VA'!$A$2:$AX$29,COLUMN(L$1),FALSE)-VLOOKUP($A25,'Forecasted VA'!$A$2:$AX$29,COLUMN(K$1),FALSE))+$B$33*VLOOKUP('Predicted Intensity'!$A25,'Regression Result'!$B$2:$K$29,9,FALSE)+VLOOKUP('Predicted Intensity'!$A25,'Regression Result'!$B$2:$K$29,7,FALSE)*(VLOOKUP($A25,'electrification forecast'!$A$1:$AX$29,COLUMN(L$1),FALSE)-VLOOKUP($A25,'electrification forecast'!$A$1:$AX$29,COLUMN(K$1),FALSE)),0.5*$J25),$J25)</f>
        <v>13953.975758370758</v>
      </c>
      <c r="M25" s="225">
        <f>MIN(MAX(L25+$B$34*VLOOKUP('Predicted Intensity'!$A25,'Regression Result'!$B$2:$K$29,8,FALSE)*(VLOOKUP($A25,'Forecasted VA'!$A$2:$AX$29,COLUMN(M$1),FALSE)-VLOOKUP($A25,'Forecasted VA'!$A$2:$AX$29,COLUMN(L$1),FALSE))+$B$33*VLOOKUP('Predicted Intensity'!$A25,'Regression Result'!$B$2:$K$29,9,FALSE)+VLOOKUP('Predicted Intensity'!$A25,'Regression Result'!$B$2:$K$29,7,FALSE)*(VLOOKUP($A25,'electrification forecast'!$A$1:$AX$29,COLUMN(M$1),FALSE)-VLOOKUP($A25,'electrification forecast'!$A$1:$AX$29,COLUMN(L$1),FALSE)),0.5*$J25),$J25)</f>
        <v>13953.975758370758</v>
      </c>
      <c r="N25" s="225">
        <f>MIN(MAX(M25+$B$34*VLOOKUP('Predicted Intensity'!$A25,'Regression Result'!$B$2:$K$29,8,FALSE)*(VLOOKUP($A25,'Forecasted VA'!$A$2:$AX$29,COLUMN(N$1),FALSE)-VLOOKUP($A25,'Forecasted VA'!$A$2:$AX$29,COLUMN(M$1),FALSE))+$B$33*VLOOKUP('Predicted Intensity'!$A25,'Regression Result'!$B$2:$K$29,9,FALSE)+VLOOKUP('Predicted Intensity'!$A25,'Regression Result'!$B$2:$K$29,7,FALSE)*(VLOOKUP($A25,'electrification forecast'!$A$1:$AX$29,COLUMN(N$1),FALSE)-VLOOKUP($A25,'electrification forecast'!$A$1:$AX$29,COLUMN(M$1),FALSE)),0.5*$J25),$J25)</f>
        <v>13953.975758370758</v>
      </c>
      <c r="O25" s="225">
        <f>MIN(MAX(N25+$B$34*VLOOKUP('Predicted Intensity'!$A25,'Regression Result'!$B$2:$K$29,8,FALSE)*(VLOOKUP($A25,'Forecasted VA'!$A$2:$AX$29,COLUMN(O$1),FALSE)-VLOOKUP($A25,'Forecasted VA'!$A$2:$AX$29,COLUMN(N$1),FALSE))+$B$33*VLOOKUP('Predicted Intensity'!$A25,'Regression Result'!$B$2:$K$29,9,FALSE)+VLOOKUP('Predicted Intensity'!$A25,'Regression Result'!$B$2:$K$29,7,FALSE)*(VLOOKUP($A25,'electrification forecast'!$A$1:$AX$29,COLUMN(O$1),FALSE)-VLOOKUP($A25,'electrification forecast'!$A$1:$AX$29,COLUMN(N$1),FALSE)),0.5*$J25),$J25)</f>
        <v>13953.975758370758</v>
      </c>
      <c r="P25" s="225">
        <f>MIN(MAX(O25+$B$34*VLOOKUP('Predicted Intensity'!$A25,'Regression Result'!$B$2:$K$29,8,FALSE)*(VLOOKUP($A25,'Forecasted VA'!$A$2:$AX$29,COLUMN(P$1),FALSE)-VLOOKUP($A25,'Forecasted VA'!$A$2:$AX$29,COLUMN(O$1),FALSE))+$B$33*VLOOKUP('Predicted Intensity'!$A25,'Regression Result'!$B$2:$K$29,9,FALSE)+VLOOKUP('Predicted Intensity'!$A25,'Regression Result'!$B$2:$K$29,7,FALSE)*(VLOOKUP($A25,'electrification forecast'!$A$1:$AX$29,COLUMN(P$1),FALSE)-VLOOKUP($A25,'electrification forecast'!$A$1:$AX$29,COLUMN(O$1),FALSE)),0.5*$J25),$J25)</f>
        <v>13953.975758370758</v>
      </c>
      <c r="Q25" s="225">
        <f>MIN(MAX(P25+$B$34*VLOOKUP('Predicted Intensity'!$A25,'Regression Result'!$B$2:$K$29,8,FALSE)*(VLOOKUP($A25,'Forecasted VA'!$A$2:$AX$29,COLUMN(Q$1),FALSE)-VLOOKUP($A25,'Forecasted VA'!$A$2:$AX$29,COLUMN(P$1),FALSE))+$B$33*VLOOKUP('Predicted Intensity'!$A25,'Regression Result'!$B$2:$K$29,9,FALSE)+VLOOKUP('Predicted Intensity'!$A25,'Regression Result'!$B$2:$K$29,7,FALSE)*(VLOOKUP($A25,'electrification forecast'!$A$1:$AX$29,COLUMN(Q$1),FALSE)-VLOOKUP($A25,'electrification forecast'!$A$1:$AX$29,COLUMN(P$1),FALSE)),0.5*$J25),$J25)</f>
        <v>13953.975758370758</v>
      </c>
      <c r="R25" s="225">
        <f>MIN(MAX(Q25+$B$34*VLOOKUP('Predicted Intensity'!$A25,'Regression Result'!$B$2:$K$29,8,FALSE)*(VLOOKUP($A25,'Forecasted VA'!$A$2:$AX$29,COLUMN(R$1),FALSE)-VLOOKUP($A25,'Forecasted VA'!$A$2:$AX$29,COLUMN(Q$1),FALSE))+$B$33*VLOOKUP('Predicted Intensity'!$A25,'Regression Result'!$B$2:$K$29,9,FALSE)+VLOOKUP('Predicted Intensity'!$A25,'Regression Result'!$B$2:$K$29,7,FALSE)*(VLOOKUP($A25,'electrification forecast'!$A$1:$AX$29,COLUMN(R$1),FALSE)-VLOOKUP($A25,'electrification forecast'!$A$1:$AX$29,COLUMN(Q$1),FALSE)),0.5*$J25),$J25)</f>
        <v>13953.975758370758</v>
      </c>
      <c r="S25" s="225">
        <f>MIN(MAX(R25+$B$34*VLOOKUP('Predicted Intensity'!$A25,'Regression Result'!$B$2:$K$29,8,FALSE)*(VLOOKUP($A25,'Forecasted VA'!$A$2:$AX$29,COLUMN(S$1),FALSE)-VLOOKUP($A25,'Forecasted VA'!$A$2:$AX$29,COLUMN(R$1),FALSE))+$B$33*VLOOKUP('Predicted Intensity'!$A25,'Regression Result'!$B$2:$K$29,9,FALSE)+VLOOKUP('Predicted Intensity'!$A25,'Regression Result'!$B$2:$K$29,7,FALSE)*(VLOOKUP($A25,'electrification forecast'!$A$1:$AX$29,COLUMN(S$1),FALSE)-VLOOKUP($A25,'electrification forecast'!$A$1:$AX$29,COLUMN(R$1),FALSE)),0.5*$J25),$J25)</f>
        <v>13953.975758370758</v>
      </c>
      <c r="T25" s="225">
        <f>MIN(MAX(S25+$B$34*VLOOKUP('Predicted Intensity'!$A25,'Regression Result'!$B$2:$K$29,8,FALSE)*(VLOOKUP($A25,'Forecasted VA'!$A$2:$AX$29,COLUMN(T$1),FALSE)-VLOOKUP($A25,'Forecasted VA'!$A$2:$AX$29,COLUMN(S$1),FALSE))+$B$33*VLOOKUP('Predicted Intensity'!$A25,'Regression Result'!$B$2:$K$29,9,FALSE)+VLOOKUP('Predicted Intensity'!$A25,'Regression Result'!$B$2:$K$29,7,FALSE)*(VLOOKUP($A25,'electrification forecast'!$A$1:$AX$29,COLUMN(T$1),FALSE)-VLOOKUP($A25,'electrification forecast'!$A$1:$AX$29,COLUMN(S$1),FALSE)),0.5*$J25),$J25)</f>
        <v>13953.975758370758</v>
      </c>
      <c r="U25" s="225">
        <f>MIN(MAX(T25+$B$34*VLOOKUP('Predicted Intensity'!$A25,'Regression Result'!$B$2:$K$29,8,FALSE)*(VLOOKUP($A25,'Forecasted VA'!$A$2:$AX$29,COLUMN(U$1),FALSE)-VLOOKUP($A25,'Forecasted VA'!$A$2:$AX$29,COLUMN(T$1),FALSE))+$B$33*VLOOKUP('Predicted Intensity'!$A25,'Regression Result'!$B$2:$K$29,9,FALSE)+VLOOKUP('Predicted Intensity'!$A25,'Regression Result'!$B$2:$K$29,7,FALSE)*(VLOOKUP($A25,'electrification forecast'!$A$1:$AX$29,COLUMN(U$1),FALSE)-VLOOKUP($A25,'electrification forecast'!$A$1:$AX$29,COLUMN(T$1),FALSE)),0.5*$J25),$J25)</f>
        <v>13953.975758370758</v>
      </c>
      <c r="V25" s="225">
        <f>MIN(MAX(U25+$B$34*VLOOKUP('Predicted Intensity'!$A25,'Regression Result'!$B$2:$K$29,8,FALSE)*(VLOOKUP($A25,'Forecasted VA'!$A$2:$AX$29,COLUMN(V$1),FALSE)-VLOOKUP($A25,'Forecasted VA'!$A$2:$AX$29,COLUMN(U$1),FALSE))+$B$33*VLOOKUP('Predicted Intensity'!$A25,'Regression Result'!$B$2:$K$29,9,FALSE)+VLOOKUP('Predicted Intensity'!$A25,'Regression Result'!$B$2:$K$29,7,FALSE)*(VLOOKUP($A25,'electrification forecast'!$A$1:$AX$29,COLUMN(V$1),FALSE)-VLOOKUP($A25,'electrification forecast'!$A$1:$AX$29,COLUMN(U$1),FALSE)),0.5*$J25),$J25)</f>
        <v>13953.975758370758</v>
      </c>
      <c r="W25" s="225">
        <f>MIN(MAX(V25+$B$34*VLOOKUP('Predicted Intensity'!$A25,'Regression Result'!$B$2:$K$29,8,FALSE)*(VLOOKUP($A25,'Forecasted VA'!$A$2:$AX$29,COLUMN(W$1),FALSE)-VLOOKUP($A25,'Forecasted VA'!$A$2:$AX$29,COLUMN(V$1),FALSE))+$B$33*VLOOKUP('Predicted Intensity'!$A25,'Regression Result'!$B$2:$K$29,9,FALSE)+VLOOKUP('Predicted Intensity'!$A25,'Regression Result'!$B$2:$K$29,7,FALSE)*(VLOOKUP($A25,'electrification forecast'!$A$1:$AX$29,COLUMN(W$1),FALSE)-VLOOKUP($A25,'electrification forecast'!$A$1:$AX$29,COLUMN(V$1),FALSE)),0.5*$J25),$J25)</f>
        <v>13953.975758370758</v>
      </c>
      <c r="X25" s="225">
        <f>MIN(MAX(W25+$B$34*VLOOKUP('Predicted Intensity'!$A25,'Regression Result'!$B$2:$K$29,8,FALSE)*(VLOOKUP($A25,'Forecasted VA'!$A$2:$AX$29,COLUMN(X$1),FALSE)-VLOOKUP($A25,'Forecasted VA'!$A$2:$AX$29,COLUMN(W$1),FALSE))+$B$33*VLOOKUP('Predicted Intensity'!$A25,'Regression Result'!$B$2:$K$29,9,FALSE)+VLOOKUP('Predicted Intensity'!$A25,'Regression Result'!$B$2:$K$29,7,FALSE)*(VLOOKUP($A25,'electrification forecast'!$A$1:$AX$29,COLUMN(X$1),FALSE)-VLOOKUP($A25,'electrification forecast'!$A$1:$AX$29,COLUMN(W$1),FALSE)),0.5*$J25),$J25)</f>
        <v>13953.975758370758</v>
      </c>
      <c r="Y25" s="225">
        <f>MIN(MAX(X25+$B$34*VLOOKUP('Predicted Intensity'!$A25,'Regression Result'!$B$2:$K$29,8,FALSE)*(VLOOKUP($A25,'Forecasted VA'!$A$2:$AX$29,COLUMN(Y$1),FALSE)-VLOOKUP($A25,'Forecasted VA'!$A$2:$AX$29,COLUMN(X$1),FALSE))+$B$33*VLOOKUP('Predicted Intensity'!$A25,'Regression Result'!$B$2:$K$29,9,FALSE)+VLOOKUP('Predicted Intensity'!$A25,'Regression Result'!$B$2:$K$29,7,FALSE)*(VLOOKUP($A25,'electrification forecast'!$A$1:$AX$29,COLUMN(Y$1),FALSE)-VLOOKUP($A25,'electrification forecast'!$A$1:$AX$29,COLUMN(X$1),FALSE)),0.5*$J25),$J25)</f>
        <v>13953.975758370758</v>
      </c>
      <c r="Z25" s="225">
        <f>MIN(MAX(Y25+$B$34*VLOOKUP('Predicted Intensity'!$A25,'Regression Result'!$B$2:$K$29,8,FALSE)*(VLOOKUP($A25,'Forecasted VA'!$A$2:$AX$29,COLUMN(Z$1),FALSE)-VLOOKUP($A25,'Forecasted VA'!$A$2:$AX$29,COLUMN(Y$1),FALSE))+$B$33*VLOOKUP('Predicted Intensity'!$A25,'Regression Result'!$B$2:$K$29,9,FALSE)+VLOOKUP('Predicted Intensity'!$A25,'Regression Result'!$B$2:$K$29,7,FALSE)*(VLOOKUP($A25,'electrification forecast'!$A$1:$AX$29,COLUMN(Z$1),FALSE)-VLOOKUP($A25,'electrification forecast'!$A$1:$AX$29,COLUMN(Y$1),FALSE)),0.5*$J25),$J25)</f>
        <v>13953.975758370758</v>
      </c>
      <c r="AA25" s="225">
        <f>MIN(MAX(Z25+$B$34*VLOOKUP('Predicted Intensity'!$A25,'Regression Result'!$B$2:$K$29,8,FALSE)*(VLOOKUP($A25,'Forecasted VA'!$A$2:$AX$29,COLUMN(AA$1),FALSE)-VLOOKUP($A25,'Forecasted VA'!$A$2:$AX$29,COLUMN(Z$1),FALSE))+$B$33*VLOOKUP('Predicted Intensity'!$A25,'Regression Result'!$B$2:$K$29,9,FALSE)+VLOOKUP('Predicted Intensity'!$A25,'Regression Result'!$B$2:$K$29,7,FALSE)*(VLOOKUP($A25,'electrification forecast'!$A$1:$AX$29,COLUMN(AA$1),FALSE)-VLOOKUP($A25,'electrification forecast'!$A$1:$AX$29,COLUMN(Z$1),FALSE)),0.5*$J25),$J25)</f>
        <v>13953.975758370758</v>
      </c>
      <c r="AB25" s="225">
        <f>MIN(MAX(AA25+$B$34*VLOOKUP('Predicted Intensity'!$A25,'Regression Result'!$B$2:$K$29,8,FALSE)*(VLOOKUP($A25,'Forecasted VA'!$A$2:$AX$29,COLUMN(AB$1),FALSE)-VLOOKUP($A25,'Forecasted VA'!$A$2:$AX$29,COLUMN(AA$1),FALSE))+$B$33*VLOOKUP('Predicted Intensity'!$A25,'Regression Result'!$B$2:$K$29,9,FALSE)+VLOOKUP('Predicted Intensity'!$A25,'Regression Result'!$B$2:$K$29,7,FALSE)*(VLOOKUP($A25,'electrification forecast'!$A$1:$AX$29,COLUMN(AB$1),FALSE)-VLOOKUP($A25,'electrification forecast'!$A$1:$AX$29,COLUMN(AA$1),FALSE)),0.5*$J25),$J25)</f>
        <v>13953.975758370758</v>
      </c>
      <c r="AC25" s="225">
        <f>MIN(MAX(AB25+$B$34*VLOOKUP('Predicted Intensity'!$A25,'Regression Result'!$B$2:$K$29,8,FALSE)*(VLOOKUP($A25,'Forecasted VA'!$A$2:$AX$29,COLUMN(AC$1),FALSE)-VLOOKUP($A25,'Forecasted VA'!$A$2:$AX$29,COLUMN(AB$1),FALSE))+$B$33*VLOOKUP('Predicted Intensity'!$A25,'Regression Result'!$B$2:$K$29,9,FALSE)+VLOOKUP('Predicted Intensity'!$A25,'Regression Result'!$B$2:$K$29,7,FALSE)*(VLOOKUP($A25,'electrification forecast'!$A$1:$AX$29,COLUMN(AC$1),FALSE)-VLOOKUP($A25,'electrification forecast'!$A$1:$AX$29,COLUMN(AB$1),FALSE)),0.5*$J25),$J25)</f>
        <v>13953.975758370758</v>
      </c>
      <c r="AD25" s="225">
        <f>MIN(MAX(AC25+$B$34*VLOOKUP('Predicted Intensity'!$A25,'Regression Result'!$B$2:$K$29,8,FALSE)*(VLOOKUP($A25,'Forecasted VA'!$A$2:$AX$29,COLUMN(AD$1),FALSE)-VLOOKUP($A25,'Forecasted VA'!$A$2:$AX$29,COLUMN(AC$1),FALSE))+$B$33*VLOOKUP('Predicted Intensity'!$A25,'Regression Result'!$B$2:$K$29,9,FALSE)+VLOOKUP('Predicted Intensity'!$A25,'Regression Result'!$B$2:$K$29,7,FALSE)*(VLOOKUP($A25,'electrification forecast'!$A$1:$AX$29,COLUMN(AD$1),FALSE)-VLOOKUP($A25,'electrification forecast'!$A$1:$AX$29,COLUMN(AC$1),FALSE)),0.5*$J25),$J25)</f>
        <v>13953.975758370758</v>
      </c>
      <c r="AE25" s="225">
        <f>MIN(MAX(AD25+$B$34*VLOOKUP('Predicted Intensity'!$A25,'Regression Result'!$B$2:$K$29,8,FALSE)*(VLOOKUP($A25,'Forecasted VA'!$A$2:$AX$29,COLUMN(AE$1),FALSE)-VLOOKUP($A25,'Forecasted VA'!$A$2:$AX$29,COLUMN(AD$1),FALSE))+$B$33*VLOOKUP('Predicted Intensity'!$A25,'Regression Result'!$B$2:$K$29,9,FALSE)+VLOOKUP('Predicted Intensity'!$A25,'Regression Result'!$B$2:$K$29,7,FALSE)*(VLOOKUP($A25,'electrification forecast'!$A$1:$AX$29,COLUMN(AE$1),FALSE)-VLOOKUP($A25,'electrification forecast'!$A$1:$AX$29,COLUMN(AD$1),FALSE)),0.5*$J25),$J25)</f>
        <v>13953.975758370758</v>
      </c>
      <c r="AF25" s="225">
        <f>MIN(MAX(AE25+$B$34*VLOOKUP('Predicted Intensity'!$A25,'Regression Result'!$B$2:$K$29,8,FALSE)*(VLOOKUP($A25,'Forecasted VA'!$A$2:$AX$29,COLUMN(AF$1),FALSE)-VLOOKUP($A25,'Forecasted VA'!$A$2:$AX$29,COLUMN(AE$1),FALSE))+$B$33*VLOOKUP('Predicted Intensity'!$A25,'Regression Result'!$B$2:$K$29,9,FALSE)+VLOOKUP('Predicted Intensity'!$A25,'Regression Result'!$B$2:$K$29,7,FALSE)*(VLOOKUP($A25,'electrification forecast'!$A$1:$AX$29,COLUMN(AF$1),FALSE)-VLOOKUP($A25,'electrification forecast'!$A$1:$AX$29,COLUMN(AE$1),FALSE)),0.5*$J25),$J25)</f>
        <v>13953.975758370758</v>
      </c>
      <c r="AG25" s="225">
        <f>MIN(MAX(AF25+$B$34*VLOOKUP('Predicted Intensity'!$A25,'Regression Result'!$B$2:$K$29,8,FALSE)*(VLOOKUP($A25,'Forecasted VA'!$A$2:$AX$29,COLUMN(AG$1),FALSE)-VLOOKUP($A25,'Forecasted VA'!$A$2:$AX$29,COLUMN(AF$1),FALSE))+$B$33*VLOOKUP('Predicted Intensity'!$A25,'Regression Result'!$B$2:$K$29,9,FALSE)+VLOOKUP('Predicted Intensity'!$A25,'Regression Result'!$B$2:$K$29,7,FALSE)*(VLOOKUP($A25,'electrification forecast'!$A$1:$AX$29,COLUMN(AG$1),FALSE)-VLOOKUP($A25,'electrification forecast'!$A$1:$AX$29,COLUMN(AF$1),FALSE)),0.5*$J25),$J25)</f>
        <v>13953.975758370758</v>
      </c>
      <c r="AH25" s="225">
        <f>MIN(MAX(AG25+$B$34*VLOOKUP('Predicted Intensity'!$A25,'Regression Result'!$B$2:$K$29,8,FALSE)*(VLOOKUP($A25,'Forecasted VA'!$A$2:$AX$29,COLUMN(AH$1),FALSE)-VLOOKUP($A25,'Forecasted VA'!$A$2:$AX$29,COLUMN(AG$1),FALSE))+$B$33*VLOOKUP('Predicted Intensity'!$A25,'Regression Result'!$B$2:$K$29,9,FALSE)+VLOOKUP('Predicted Intensity'!$A25,'Regression Result'!$B$2:$K$29,7,FALSE)*(VLOOKUP($A25,'electrification forecast'!$A$1:$AX$29,COLUMN(AH$1),FALSE)-VLOOKUP($A25,'electrification forecast'!$A$1:$AX$29,COLUMN(AG$1),FALSE)),0.5*$J25),$J25)</f>
        <v>13953.975758370758</v>
      </c>
      <c r="AI25" s="225">
        <f>MIN(MAX(AH25+$B$34*VLOOKUP('Predicted Intensity'!$A25,'Regression Result'!$B$2:$K$29,8,FALSE)*(VLOOKUP($A25,'Forecasted VA'!$A$2:$AX$29,COLUMN(AI$1),FALSE)-VLOOKUP($A25,'Forecasted VA'!$A$2:$AX$29,COLUMN(AH$1),FALSE))+$B$33*VLOOKUP('Predicted Intensity'!$A25,'Regression Result'!$B$2:$K$29,9,FALSE)+VLOOKUP('Predicted Intensity'!$A25,'Regression Result'!$B$2:$K$29,7,FALSE)*(VLOOKUP($A25,'electrification forecast'!$A$1:$AX$29,COLUMN(AI$1),FALSE)-VLOOKUP($A25,'electrification forecast'!$A$1:$AX$29,COLUMN(AH$1),FALSE)),0.5*$J25),$J25)</f>
        <v>13953.975758370758</v>
      </c>
      <c r="AJ25" s="225">
        <f>MIN(MAX(AI25+$B$34*VLOOKUP('Predicted Intensity'!$A25,'Regression Result'!$B$2:$K$29,8,FALSE)*(VLOOKUP($A25,'Forecasted VA'!$A$2:$AX$29,COLUMN(AJ$1),FALSE)-VLOOKUP($A25,'Forecasted VA'!$A$2:$AX$29,COLUMN(AI$1),FALSE))+$B$33*VLOOKUP('Predicted Intensity'!$A25,'Regression Result'!$B$2:$K$29,9,FALSE)+VLOOKUP('Predicted Intensity'!$A25,'Regression Result'!$B$2:$K$29,7,FALSE)*(VLOOKUP($A25,'electrification forecast'!$A$1:$AX$29,COLUMN(AJ$1),FALSE)-VLOOKUP($A25,'electrification forecast'!$A$1:$AX$29,COLUMN(AI$1),FALSE)),0.5*$J25),$J25)</f>
        <v>13953.975758370758</v>
      </c>
      <c r="AK25" s="225">
        <f>MIN(MAX(AJ25+$B$34*VLOOKUP('Predicted Intensity'!$A25,'Regression Result'!$B$2:$K$29,8,FALSE)*(VLOOKUP($A25,'Forecasted VA'!$A$2:$AX$29,COLUMN(AK$1),FALSE)-VLOOKUP($A25,'Forecasted VA'!$A$2:$AX$29,COLUMN(AJ$1),FALSE))+$B$33*VLOOKUP('Predicted Intensity'!$A25,'Regression Result'!$B$2:$K$29,9,FALSE)+VLOOKUP('Predicted Intensity'!$A25,'Regression Result'!$B$2:$K$29,7,FALSE)*(VLOOKUP($A25,'electrification forecast'!$A$1:$AX$29,COLUMN(AK$1),FALSE)-VLOOKUP($A25,'electrification forecast'!$A$1:$AX$29,COLUMN(AJ$1),FALSE)),0.5*$J25),$J25)</f>
        <v>13953.975758370758</v>
      </c>
      <c r="AL25" s="225">
        <f>MIN(MAX(AK25+$B$34*VLOOKUP('Predicted Intensity'!$A25,'Regression Result'!$B$2:$K$29,8,FALSE)*(VLOOKUP($A25,'Forecasted VA'!$A$2:$AX$29,COLUMN(AL$1),FALSE)-VLOOKUP($A25,'Forecasted VA'!$A$2:$AX$29,COLUMN(AK$1),FALSE))+$B$33*VLOOKUP('Predicted Intensity'!$A25,'Regression Result'!$B$2:$K$29,9,FALSE)+VLOOKUP('Predicted Intensity'!$A25,'Regression Result'!$B$2:$K$29,7,FALSE)*(VLOOKUP($A25,'electrification forecast'!$A$1:$AX$29,COLUMN(AL$1),FALSE)-VLOOKUP($A25,'electrification forecast'!$A$1:$AX$29,COLUMN(AK$1),FALSE)),0.5*$J25),$J25)</f>
        <v>13953.975758370758</v>
      </c>
      <c r="AM25" s="225">
        <f>MIN(MAX(AL25+$B$34*VLOOKUP('Predicted Intensity'!$A25,'Regression Result'!$B$2:$K$29,8,FALSE)*(VLOOKUP($A25,'Forecasted VA'!$A$2:$AX$29,COLUMN(AM$1),FALSE)-VLOOKUP($A25,'Forecasted VA'!$A$2:$AX$29,COLUMN(AL$1),FALSE))+$B$33*VLOOKUP('Predicted Intensity'!$A25,'Regression Result'!$B$2:$K$29,9,FALSE)+VLOOKUP('Predicted Intensity'!$A25,'Regression Result'!$B$2:$K$29,7,FALSE)*(VLOOKUP($A25,'electrification forecast'!$A$1:$AX$29,COLUMN(AM$1),FALSE)-VLOOKUP($A25,'electrification forecast'!$A$1:$AX$29,COLUMN(AL$1),FALSE)),0.5*$J25),$J25)</f>
        <v>13953.975758370758</v>
      </c>
      <c r="AN25" s="225">
        <f>MIN(MAX(AM25+$B$34*VLOOKUP('Predicted Intensity'!$A25,'Regression Result'!$B$2:$K$29,8,FALSE)*(VLOOKUP($A25,'Forecasted VA'!$A$2:$AX$29,COLUMN(AN$1),FALSE)-VLOOKUP($A25,'Forecasted VA'!$A$2:$AX$29,COLUMN(AM$1),FALSE))+$B$33*VLOOKUP('Predicted Intensity'!$A25,'Regression Result'!$B$2:$K$29,9,FALSE)+VLOOKUP('Predicted Intensity'!$A25,'Regression Result'!$B$2:$K$29,7,FALSE)*(VLOOKUP($A25,'electrification forecast'!$A$1:$AX$29,COLUMN(AN$1),FALSE)-VLOOKUP($A25,'electrification forecast'!$A$1:$AX$29,COLUMN(AM$1),FALSE)),0.5*$J25),$J25)</f>
        <v>13953.975758370758</v>
      </c>
      <c r="AO25" s="225">
        <f>MIN(MAX(AN25+$B$34*VLOOKUP('Predicted Intensity'!$A25,'Regression Result'!$B$2:$K$29,8,FALSE)*(VLOOKUP($A25,'Forecasted VA'!$A$2:$AX$29,COLUMN(AO$1),FALSE)-VLOOKUP($A25,'Forecasted VA'!$A$2:$AX$29,COLUMN(AN$1),FALSE))+$B$33*VLOOKUP('Predicted Intensity'!$A25,'Regression Result'!$B$2:$K$29,9,FALSE)+VLOOKUP('Predicted Intensity'!$A25,'Regression Result'!$B$2:$K$29,7,FALSE)*(VLOOKUP($A25,'electrification forecast'!$A$1:$AX$29,COLUMN(AO$1),FALSE)-VLOOKUP($A25,'electrification forecast'!$A$1:$AX$29,COLUMN(AN$1),FALSE)),0.5*$J25),$J25)</f>
        <v>13953.975758370758</v>
      </c>
      <c r="AP25" s="225">
        <f>MIN(MAX(AO25+$B$34*VLOOKUP('Predicted Intensity'!$A25,'Regression Result'!$B$2:$K$29,8,FALSE)*(VLOOKUP($A25,'Forecasted VA'!$A$2:$AX$29,COLUMN(AP$1),FALSE)-VLOOKUP($A25,'Forecasted VA'!$A$2:$AX$29,COLUMN(AO$1),FALSE))+$B$33*VLOOKUP('Predicted Intensity'!$A25,'Regression Result'!$B$2:$K$29,9,FALSE)+VLOOKUP('Predicted Intensity'!$A25,'Regression Result'!$B$2:$K$29,7,FALSE)*(VLOOKUP($A25,'electrification forecast'!$A$1:$AX$29,COLUMN(AP$1),FALSE)-VLOOKUP($A25,'electrification forecast'!$A$1:$AX$29,COLUMN(AO$1),FALSE)),0.5*$J25),$J25)</f>
        <v>13953.975758370758</v>
      </c>
      <c r="AQ25" s="225">
        <f>MIN(MAX(AP25+$B$34*VLOOKUP('Predicted Intensity'!$A25,'Regression Result'!$B$2:$K$29,8,FALSE)*(VLOOKUP($A25,'Forecasted VA'!$A$2:$AX$29,COLUMN(AQ$1),FALSE)-VLOOKUP($A25,'Forecasted VA'!$A$2:$AX$29,COLUMN(AP$1),FALSE))+$B$33*VLOOKUP('Predicted Intensity'!$A25,'Regression Result'!$B$2:$K$29,9,FALSE)+VLOOKUP('Predicted Intensity'!$A25,'Regression Result'!$B$2:$K$29,7,FALSE)*(VLOOKUP($A25,'electrification forecast'!$A$1:$AX$29,COLUMN(AQ$1),FALSE)-VLOOKUP($A25,'electrification forecast'!$A$1:$AX$29,COLUMN(AP$1),FALSE)),0.5*$J25),$J25)</f>
        <v>13953.975758370758</v>
      </c>
      <c r="AR25" s="225">
        <f>MIN(MAX(AQ25+$B$34*VLOOKUP('Predicted Intensity'!$A25,'Regression Result'!$B$2:$K$29,8,FALSE)*(VLOOKUP($A25,'Forecasted VA'!$A$2:$AX$29,COLUMN(AR$1),FALSE)-VLOOKUP($A25,'Forecasted VA'!$A$2:$AX$29,COLUMN(AQ$1),FALSE))+$B$33*VLOOKUP('Predicted Intensity'!$A25,'Regression Result'!$B$2:$K$29,9,FALSE)+VLOOKUP('Predicted Intensity'!$A25,'Regression Result'!$B$2:$K$29,7,FALSE)*(VLOOKUP($A25,'electrification forecast'!$A$1:$AX$29,COLUMN(AR$1),FALSE)-VLOOKUP($A25,'electrification forecast'!$A$1:$AX$29,COLUMN(AQ$1),FALSE)),0.5*$J25),$J25)</f>
        <v>13953.975758370758</v>
      </c>
      <c r="AS25" s="225">
        <f>MIN(MAX(AR25+$B$34*VLOOKUP('Predicted Intensity'!$A25,'Regression Result'!$B$2:$K$29,8,FALSE)*(VLOOKUP($A25,'Forecasted VA'!$A$2:$AX$29,COLUMN(AS$1),FALSE)-VLOOKUP($A25,'Forecasted VA'!$A$2:$AX$29,COLUMN(AR$1),FALSE))+$B$33*VLOOKUP('Predicted Intensity'!$A25,'Regression Result'!$B$2:$K$29,9,FALSE)+VLOOKUP('Predicted Intensity'!$A25,'Regression Result'!$B$2:$K$29,7,FALSE)*(VLOOKUP($A25,'electrification forecast'!$A$1:$AX$29,COLUMN(AS$1),FALSE)-VLOOKUP($A25,'electrification forecast'!$A$1:$AX$29,COLUMN(AR$1),FALSE)),0.5*$J25),$J25)</f>
        <v>13953.975758370758</v>
      </c>
      <c r="AT25" s="225">
        <f>MIN(MAX(AS25+$B$34*VLOOKUP('Predicted Intensity'!$A25,'Regression Result'!$B$2:$K$29,8,FALSE)*(VLOOKUP($A25,'Forecasted VA'!$A$2:$AX$29,COLUMN(AT$1),FALSE)-VLOOKUP($A25,'Forecasted VA'!$A$2:$AX$29,COLUMN(AS$1),FALSE))+$B$33*VLOOKUP('Predicted Intensity'!$A25,'Regression Result'!$B$2:$K$29,9,FALSE)+VLOOKUP('Predicted Intensity'!$A25,'Regression Result'!$B$2:$K$29,7,FALSE)*(VLOOKUP($A25,'electrification forecast'!$A$1:$AX$29,COLUMN(AT$1),FALSE)-VLOOKUP($A25,'electrification forecast'!$A$1:$AX$29,COLUMN(AS$1),FALSE)),0.5*$J25),$J25)</f>
        <v>13953.975758370758</v>
      </c>
      <c r="AU25" s="225">
        <f>MIN(MAX(AT25+$B$34*VLOOKUP('Predicted Intensity'!$A25,'Regression Result'!$B$2:$K$29,8,FALSE)*(VLOOKUP($A25,'Forecasted VA'!$A$2:$AX$29,COLUMN(AU$1),FALSE)-VLOOKUP($A25,'Forecasted VA'!$A$2:$AX$29,COLUMN(AT$1),FALSE))+$B$33*VLOOKUP('Predicted Intensity'!$A25,'Regression Result'!$B$2:$K$29,9,FALSE)+VLOOKUP('Predicted Intensity'!$A25,'Regression Result'!$B$2:$K$29,7,FALSE)*(VLOOKUP($A25,'electrification forecast'!$A$1:$AX$29,COLUMN(AU$1),FALSE)-VLOOKUP($A25,'electrification forecast'!$A$1:$AX$29,COLUMN(AT$1),FALSE)),0.5*$J25),$J25)</f>
        <v>13953.975758370758</v>
      </c>
      <c r="AV25" s="225">
        <f>MIN(MAX(AU25+$B$34*VLOOKUP('Predicted Intensity'!$A25,'Regression Result'!$B$2:$K$29,8,FALSE)*(VLOOKUP($A25,'Forecasted VA'!$A$2:$AX$29,COLUMN(AV$1),FALSE)-VLOOKUP($A25,'Forecasted VA'!$A$2:$AX$29,COLUMN(AU$1),FALSE))+$B$33*VLOOKUP('Predicted Intensity'!$A25,'Regression Result'!$B$2:$K$29,9,FALSE)+VLOOKUP('Predicted Intensity'!$A25,'Regression Result'!$B$2:$K$29,7,FALSE)*(VLOOKUP($A25,'electrification forecast'!$A$1:$AX$29,COLUMN(AV$1),FALSE)-VLOOKUP($A25,'electrification forecast'!$A$1:$AX$29,COLUMN(AU$1),FALSE)),0.5*$J25),$J25)</f>
        <v>13953.975758370758</v>
      </c>
      <c r="AW25" s="225">
        <f>MIN(MAX(AV25+$B$34*VLOOKUP('Predicted Intensity'!$A25,'Regression Result'!$B$2:$K$29,8,FALSE)*(VLOOKUP($A25,'Forecasted VA'!$A$2:$AX$29,COLUMN(AW$1),FALSE)-VLOOKUP($A25,'Forecasted VA'!$A$2:$AX$29,COLUMN(AV$1),FALSE))+$B$33*VLOOKUP('Predicted Intensity'!$A25,'Regression Result'!$B$2:$K$29,9,FALSE)+VLOOKUP('Predicted Intensity'!$A25,'Regression Result'!$B$2:$K$29,7,FALSE)*(VLOOKUP($A25,'electrification forecast'!$A$1:$AX$29,COLUMN(AW$1),FALSE)-VLOOKUP($A25,'electrification forecast'!$A$1:$AX$29,COLUMN(AV$1),FALSE)),0.5*$J25),$J25)</f>
        <v>13953.975758370758</v>
      </c>
      <c r="AX25" s="225">
        <f>MIN(MAX(AW25+$B$34*VLOOKUP('Predicted Intensity'!$A25,'Regression Result'!$B$2:$K$29,8,FALSE)*(VLOOKUP($A25,'Forecasted VA'!$A$2:$AX$29,COLUMN(AX$1),FALSE)-VLOOKUP($A25,'Forecasted VA'!$A$2:$AX$29,COLUMN(AW$1),FALSE))+$B$33*VLOOKUP('Predicted Intensity'!$A25,'Regression Result'!$B$2:$K$29,9,FALSE)+VLOOKUP('Predicted Intensity'!$A25,'Regression Result'!$B$2:$K$29,7,FALSE)*(VLOOKUP($A25,'electrification forecast'!$A$1:$AX$29,COLUMN(AX$1),FALSE)-VLOOKUP($A25,'electrification forecast'!$A$1:$AX$29,COLUMN(AW$1),FALSE)),0.5*$J25),$J25)</f>
        <v>13953.975758370758</v>
      </c>
      <c r="AY25" s="225"/>
    </row>
    <row r="26" spans="1:51" x14ac:dyDescent="0.2">
      <c r="A26" s="216" t="s">
        <v>397</v>
      </c>
      <c r="B26" s="225">
        <f>SUMIFS('Historic Energy Consumption'!$O:$O,'Historic Energy Consumption'!$B:$B,$A26,'Historic Energy Consumption'!$A:$A,'Predicted Intensity'!B$1)/VLOOKUP($A26,'Forecasted VA'!$A$1:$J$29,COLUMN(B$1),FALSE)</f>
        <v>2915.188669347403</v>
      </c>
      <c r="C26" s="225">
        <f>SUMIFS('Historic Energy Consumption'!$O:$O,'Historic Energy Consumption'!$B:$B,$A26,'Historic Energy Consumption'!$A:$A,'Predicted Intensity'!C$1)/VLOOKUP($A26,'Forecasted VA'!$A$1:$J$29,COLUMN(C$1),FALSE)</f>
        <v>2876.3248159701516</v>
      </c>
      <c r="D26" s="225">
        <f>SUMIFS('Historic Energy Consumption'!$O:$O,'Historic Energy Consumption'!$B:$B,$A26,'Historic Energy Consumption'!$A:$A,'Predicted Intensity'!D$1)/VLOOKUP($A26,'Forecasted VA'!$A$1:$J$29,COLUMN(D$1),FALSE)</f>
        <v>2724.7397606337445</v>
      </c>
      <c r="E26" s="225">
        <f>SUMIFS('Historic Energy Consumption'!$O:$O,'Historic Energy Consumption'!$B:$B,$A26,'Historic Energy Consumption'!$A:$A,'Predicted Intensity'!E$1)/VLOOKUP($A26,'Forecasted VA'!$A$1:$J$29,COLUMN(E$1),FALSE)</f>
        <v>2619.5440001124575</v>
      </c>
      <c r="F26" s="225">
        <f>SUMIFS('Historic Energy Consumption'!$O:$O,'Historic Energy Consumption'!$B:$B,$A26,'Historic Energy Consumption'!$A:$A,'Predicted Intensity'!F$1)/VLOOKUP($A26,'Forecasted VA'!$A$1:$J$29,COLUMN(F$1),FALSE)</f>
        <v>2553.9178251637386</v>
      </c>
      <c r="G26" s="225">
        <f>SUMIFS('Historic Energy Consumption'!$O:$O,'Historic Energy Consumption'!$B:$B,$A26,'Historic Energy Consumption'!$A:$A,'Predicted Intensity'!G$1)/VLOOKUP($A26,'Forecasted VA'!$A$1:$J$29,COLUMN(G$1),FALSE)</f>
        <v>2373.9127135399954</v>
      </c>
      <c r="H26" s="225">
        <f>SUMIFS('Historic Energy Consumption'!$O:$O,'Historic Energy Consumption'!$B:$B,$A26,'Historic Energy Consumption'!$A:$A,'Predicted Intensity'!H$1)/VLOOKUP($A26,'Forecasted VA'!$A$1:$J$29,COLUMN(H$1),FALSE)</f>
        <v>2174.7001813200577</v>
      </c>
      <c r="I26" s="225">
        <f>SUMIFS('Historic Energy Consumption'!$O:$O,'Historic Energy Consumption'!$B:$B,$A26,'Historic Energy Consumption'!$A:$A,'Predicted Intensity'!I$1)/VLOOKUP($A26,'Forecasted VA'!$A$1:$J$29,COLUMN(I$1),FALSE)</f>
        <v>2087.3151488583303</v>
      </c>
      <c r="J26" s="225">
        <f>SUMIFS('Historic Energy Consumption'!$O:$O,'Historic Energy Consumption'!$B:$B,$A26,'Historic Energy Consumption'!$A:$A,'Predicted Intensity'!J$1)/VLOOKUP($A26,'Forecasted VA'!$A$1:$J$29,COLUMN(J$1),FALSE)</f>
        <v>2076.4935233439055</v>
      </c>
      <c r="K26" s="225">
        <f>MIN(MAX(J26+$B$34*VLOOKUP('Predicted Intensity'!$A26,'Regression Result'!$B$2:$K$29,8,FALSE)*(VLOOKUP($A26,'Forecasted VA'!$A$2:$AX$29,COLUMN(K$1),FALSE)-VLOOKUP($A26,'Forecasted VA'!$A$2:$AX$29,COLUMN(J$1),FALSE))+$B$33*VLOOKUP('Predicted Intensity'!$A26,'Regression Result'!$B$2:$K$29,9,FALSE)+VLOOKUP('Predicted Intensity'!$A26,'Regression Result'!$B$2:$K$29,7,FALSE)*(VLOOKUP($A26,'electrification forecast'!$A$1:$AX$29,COLUMN(K$1),FALSE)-VLOOKUP($A26,'electrification forecast'!$A$1:$AX$29,COLUMN(J$1),FALSE)),0.5*$J26),$J26)</f>
        <v>2076.4935233439055</v>
      </c>
      <c r="L26" s="225">
        <f>MIN(MAX(K26+$B$34*VLOOKUP('Predicted Intensity'!$A26,'Regression Result'!$B$2:$K$29,8,FALSE)*(VLOOKUP($A26,'Forecasted VA'!$A$2:$AX$29,COLUMN(L$1),FALSE)-VLOOKUP($A26,'Forecasted VA'!$A$2:$AX$29,COLUMN(K$1),FALSE))+$B$33*VLOOKUP('Predicted Intensity'!$A26,'Regression Result'!$B$2:$K$29,9,FALSE)+VLOOKUP('Predicted Intensity'!$A26,'Regression Result'!$B$2:$K$29,7,FALSE)*(VLOOKUP($A26,'electrification forecast'!$A$1:$AX$29,COLUMN(L$1),FALSE)-VLOOKUP($A26,'electrification forecast'!$A$1:$AX$29,COLUMN(K$1),FALSE)),0.5*$J26),$J26)</f>
        <v>2076.4935233439055</v>
      </c>
      <c r="M26" s="225">
        <f>MIN(MAX(L26+$B$34*VLOOKUP('Predicted Intensity'!$A26,'Regression Result'!$B$2:$K$29,8,FALSE)*(VLOOKUP($A26,'Forecasted VA'!$A$2:$AX$29,COLUMN(M$1),FALSE)-VLOOKUP($A26,'Forecasted VA'!$A$2:$AX$29,COLUMN(L$1),FALSE))+$B$33*VLOOKUP('Predicted Intensity'!$A26,'Regression Result'!$B$2:$K$29,9,FALSE)+VLOOKUP('Predicted Intensity'!$A26,'Regression Result'!$B$2:$K$29,7,FALSE)*(VLOOKUP($A26,'electrification forecast'!$A$1:$AX$29,COLUMN(M$1),FALSE)-VLOOKUP($A26,'electrification forecast'!$A$1:$AX$29,COLUMN(L$1),FALSE)),0.5*$J26),$J26)</f>
        <v>2076.4935233439055</v>
      </c>
      <c r="N26" s="225">
        <f>MIN(MAX(M26+$B$34*VLOOKUP('Predicted Intensity'!$A26,'Regression Result'!$B$2:$K$29,8,FALSE)*(VLOOKUP($A26,'Forecasted VA'!$A$2:$AX$29,COLUMN(N$1),FALSE)-VLOOKUP($A26,'Forecasted VA'!$A$2:$AX$29,COLUMN(M$1),FALSE))+$B$33*VLOOKUP('Predicted Intensity'!$A26,'Regression Result'!$B$2:$K$29,9,FALSE)+VLOOKUP('Predicted Intensity'!$A26,'Regression Result'!$B$2:$K$29,7,FALSE)*(VLOOKUP($A26,'electrification forecast'!$A$1:$AX$29,COLUMN(N$1),FALSE)-VLOOKUP($A26,'electrification forecast'!$A$1:$AX$29,COLUMN(M$1),FALSE)),0.5*$J26),$J26)</f>
        <v>2076.4935233439055</v>
      </c>
      <c r="O26" s="225">
        <f>MIN(MAX(N26+$B$34*VLOOKUP('Predicted Intensity'!$A26,'Regression Result'!$B$2:$K$29,8,FALSE)*(VLOOKUP($A26,'Forecasted VA'!$A$2:$AX$29,COLUMN(O$1),FALSE)-VLOOKUP($A26,'Forecasted VA'!$A$2:$AX$29,COLUMN(N$1),FALSE))+$B$33*VLOOKUP('Predicted Intensity'!$A26,'Regression Result'!$B$2:$K$29,9,FALSE)+VLOOKUP('Predicted Intensity'!$A26,'Regression Result'!$B$2:$K$29,7,FALSE)*(VLOOKUP($A26,'electrification forecast'!$A$1:$AX$29,COLUMN(O$1),FALSE)-VLOOKUP($A26,'electrification forecast'!$A$1:$AX$29,COLUMN(N$1),FALSE)),0.5*$J26),$J26)</f>
        <v>2076.4935233439055</v>
      </c>
      <c r="P26" s="225">
        <f>MIN(MAX(O26+$B$34*VLOOKUP('Predicted Intensity'!$A26,'Regression Result'!$B$2:$K$29,8,FALSE)*(VLOOKUP($A26,'Forecasted VA'!$A$2:$AX$29,COLUMN(P$1),FALSE)-VLOOKUP($A26,'Forecasted VA'!$A$2:$AX$29,COLUMN(O$1),FALSE))+$B$33*VLOOKUP('Predicted Intensity'!$A26,'Regression Result'!$B$2:$K$29,9,FALSE)+VLOOKUP('Predicted Intensity'!$A26,'Regression Result'!$B$2:$K$29,7,FALSE)*(VLOOKUP($A26,'electrification forecast'!$A$1:$AX$29,COLUMN(P$1),FALSE)-VLOOKUP($A26,'electrification forecast'!$A$1:$AX$29,COLUMN(O$1),FALSE)),0.5*$J26),$J26)</f>
        <v>2076.4935233439055</v>
      </c>
      <c r="Q26" s="225">
        <f>MIN(MAX(P26+$B$34*VLOOKUP('Predicted Intensity'!$A26,'Regression Result'!$B$2:$K$29,8,FALSE)*(VLOOKUP($A26,'Forecasted VA'!$A$2:$AX$29,COLUMN(Q$1),FALSE)-VLOOKUP($A26,'Forecasted VA'!$A$2:$AX$29,COLUMN(P$1),FALSE))+$B$33*VLOOKUP('Predicted Intensity'!$A26,'Regression Result'!$B$2:$K$29,9,FALSE)+VLOOKUP('Predicted Intensity'!$A26,'Regression Result'!$B$2:$K$29,7,FALSE)*(VLOOKUP($A26,'electrification forecast'!$A$1:$AX$29,COLUMN(Q$1),FALSE)-VLOOKUP($A26,'electrification forecast'!$A$1:$AX$29,COLUMN(P$1),FALSE)),0.5*$J26),$J26)</f>
        <v>2076.4935233439055</v>
      </c>
      <c r="R26" s="225">
        <f>MIN(MAX(Q26+$B$34*VLOOKUP('Predicted Intensity'!$A26,'Regression Result'!$B$2:$K$29,8,FALSE)*(VLOOKUP($A26,'Forecasted VA'!$A$2:$AX$29,COLUMN(R$1),FALSE)-VLOOKUP($A26,'Forecasted VA'!$A$2:$AX$29,COLUMN(Q$1),FALSE))+$B$33*VLOOKUP('Predicted Intensity'!$A26,'Regression Result'!$B$2:$K$29,9,FALSE)+VLOOKUP('Predicted Intensity'!$A26,'Regression Result'!$B$2:$K$29,7,FALSE)*(VLOOKUP($A26,'electrification forecast'!$A$1:$AX$29,COLUMN(R$1),FALSE)-VLOOKUP($A26,'electrification forecast'!$A$1:$AX$29,COLUMN(Q$1),FALSE)),0.5*$J26),$J26)</f>
        <v>2076.4935233439055</v>
      </c>
      <c r="S26" s="225">
        <f>MIN(MAX(R26+$B$34*VLOOKUP('Predicted Intensity'!$A26,'Regression Result'!$B$2:$K$29,8,FALSE)*(VLOOKUP($A26,'Forecasted VA'!$A$2:$AX$29,COLUMN(S$1),FALSE)-VLOOKUP($A26,'Forecasted VA'!$A$2:$AX$29,COLUMN(R$1),FALSE))+$B$33*VLOOKUP('Predicted Intensity'!$A26,'Regression Result'!$B$2:$K$29,9,FALSE)+VLOOKUP('Predicted Intensity'!$A26,'Regression Result'!$B$2:$K$29,7,FALSE)*(VLOOKUP($A26,'electrification forecast'!$A$1:$AX$29,COLUMN(S$1),FALSE)-VLOOKUP($A26,'electrification forecast'!$A$1:$AX$29,COLUMN(R$1),FALSE)),0.5*$J26),$J26)</f>
        <v>2076.4935233439055</v>
      </c>
      <c r="T26" s="225">
        <f>MIN(MAX(S26+$B$34*VLOOKUP('Predicted Intensity'!$A26,'Regression Result'!$B$2:$K$29,8,FALSE)*(VLOOKUP($A26,'Forecasted VA'!$A$2:$AX$29,COLUMN(T$1),FALSE)-VLOOKUP($A26,'Forecasted VA'!$A$2:$AX$29,COLUMN(S$1),FALSE))+$B$33*VLOOKUP('Predicted Intensity'!$A26,'Regression Result'!$B$2:$K$29,9,FALSE)+VLOOKUP('Predicted Intensity'!$A26,'Regression Result'!$B$2:$K$29,7,FALSE)*(VLOOKUP($A26,'electrification forecast'!$A$1:$AX$29,COLUMN(T$1),FALSE)-VLOOKUP($A26,'electrification forecast'!$A$1:$AX$29,COLUMN(S$1),FALSE)),0.5*$J26),$J26)</f>
        <v>2076.4935233439055</v>
      </c>
      <c r="U26" s="225">
        <f>MIN(MAX(T26+$B$34*VLOOKUP('Predicted Intensity'!$A26,'Regression Result'!$B$2:$K$29,8,FALSE)*(VLOOKUP($A26,'Forecasted VA'!$A$2:$AX$29,COLUMN(U$1),FALSE)-VLOOKUP($A26,'Forecasted VA'!$A$2:$AX$29,COLUMN(T$1),FALSE))+$B$33*VLOOKUP('Predicted Intensity'!$A26,'Regression Result'!$B$2:$K$29,9,FALSE)+VLOOKUP('Predicted Intensity'!$A26,'Regression Result'!$B$2:$K$29,7,FALSE)*(VLOOKUP($A26,'electrification forecast'!$A$1:$AX$29,COLUMN(U$1),FALSE)-VLOOKUP($A26,'electrification forecast'!$A$1:$AX$29,COLUMN(T$1),FALSE)),0.5*$J26),$J26)</f>
        <v>2076.4935233439055</v>
      </c>
      <c r="V26" s="225">
        <f>MIN(MAX(U26+$B$34*VLOOKUP('Predicted Intensity'!$A26,'Regression Result'!$B$2:$K$29,8,FALSE)*(VLOOKUP($A26,'Forecasted VA'!$A$2:$AX$29,COLUMN(V$1),FALSE)-VLOOKUP($A26,'Forecasted VA'!$A$2:$AX$29,COLUMN(U$1),FALSE))+$B$33*VLOOKUP('Predicted Intensity'!$A26,'Regression Result'!$B$2:$K$29,9,FALSE)+VLOOKUP('Predicted Intensity'!$A26,'Regression Result'!$B$2:$K$29,7,FALSE)*(VLOOKUP($A26,'electrification forecast'!$A$1:$AX$29,COLUMN(V$1),FALSE)-VLOOKUP($A26,'electrification forecast'!$A$1:$AX$29,COLUMN(U$1),FALSE)),0.5*$J26),$J26)</f>
        <v>2076.4935233439055</v>
      </c>
      <c r="W26" s="225">
        <f>MIN(MAX(V26+$B$34*VLOOKUP('Predicted Intensity'!$A26,'Regression Result'!$B$2:$K$29,8,FALSE)*(VLOOKUP($A26,'Forecasted VA'!$A$2:$AX$29,COLUMN(W$1),FALSE)-VLOOKUP($A26,'Forecasted VA'!$A$2:$AX$29,COLUMN(V$1),FALSE))+$B$33*VLOOKUP('Predicted Intensity'!$A26,'Regression Result'!$B$2:$K$29,9,FALSE)+VLOOKUP('Predicted Intensity'!$A26,'Regression Result'!$B$2:$K$29,7,FALSE)*(VLOOKUP($A26,'electrification forecast'!$A$1:$AX$29,COLUMN(W$1),FALSE)-VLOOKUP($A26,'electrification forecast'!$A$1:$AX$29,COLUMN(V$1),FALSE)),0.5*$J26),$J26)</f>
        <v>2076.4935233439055</v>
      </c>
      <c r="X26" s="225">
        <f>MIN(MAX(W26+$B$34*VLOOKUP('Predicted Intensity'!$A26,'Regression Result'!$B$2:$K$29,8,FALSE)*(VLOOKUP($A26,'Forecasted VA'!$A$2:$AX$29,COLUMN(X$1),FALSE)-VLOOKUP($A26,'Forecasted VA'!$A$2:$AX$29,COLUMN(W$1),FALSE))+$B$33*VLOOKUP('Predicted Intensity'!$A26,'Regression Result'!$B$2:$K$29,9,FALSE)+VLOOKUP('Predicted Intensity'!$A26,'Regression Result'!$B$2:$K$29,7,FALSE)*(VLOOKUP($A26,'electrification forecast'!$A$1:$AX$29,COLUMN(X$1),FALSE)-VLOOKUP($A26,'electrification forecast'!$A$1:$AX$29,COLUMN(W$1),FALSE)),0.5*$J26),$J26)</f>
        <v>2076.4935233439055</v>
      </c>
      <c r="Y26" s="225">
        <f>MIN(MAX(X26+$B$34*VLOOKUP('Predicted Intensity'!$A26,'Regression Result'!$B$2:$K$29,8,FALSE)*(VLOOKUP($A26,'Forecasted VA'!$A$2:$AX$29,COLUMN(Y$1),FALSE)-VLOOKUP($A26,'Forecasted VA'!$A$2:$AX$29,COLUMN(X$1),FALSE))+$B$33*VLOOKUP('Predicted Intensity'!$A26,'Regression Result'!$B$2:$K$29,9,FALSE)+VLOOKUP('Predicted Intensity'!$A26,'Regression Result'!$B$2:$K$29,7,FALSE)*(VLOOKUP($A26,'electrification forecast'!$A$1:$AX$29,COLUMN(Y$1),FALSE)-VLOOKUP($A26,'electrification forecast'!$A$1:$AX$29,COLUMN(X$1),FALSE)),0.5*$J26),$J26)</f>
        <v>2076.4935233439055</v>
      </c>
      <c r="Z26" s="225">
        <f>MIN(MAX(Y26+$B$34*VLOOKUP('Predicted Intensity'!$A26,'Regression Result'!$B$2:$K$29,8,FALSE)*(VLOOKUP($A26,'Forecasted VA'!$A$2:$AX$29,COLUMN(Z$1),FALSE)-VLOOKUP($A26,'Forecasted VA'!$A$2:$AX$29,COLUMN(Y$1),FALSE))+$B$33*VLOOKUP('Predicted Intensity'!$A26,'Regression Result'!$B$2:$K$29,9,FALSE)+VLOOKUP('Predicted Intensity'!$A26,'Regression Result'!$B$2:$K$29,7,FALSE)*(VLOOKUP($A26,'electrification forecast'!$A$1:$AX$29,COLUMN(Z$1),FALSE)-VLOOKUP($A26,'electrification forecast'!$A$1:$AX$29,COLUMN(Y$1),FALSE)),0.5*$J26),$J26)</f>
        <v>2076.4935233439055</v>
      </c>
      <c r="AA26" s="225">
        <f>MIN(MAX(Z26+$B$34*VLOOKUP('Predicted Intensity'!$A26,'Regression Result'!$B$2:$K$29,8,FALSE)*(VLOOKUP($A26,'Forecasted VA'!$A$2:$AX$29,COLUMN(AA$1),FALSE)-VLOOKUP($A26,'Forecasted VA'!$A$2:$AX$29,COLUMN(Z$1),FALSE))+$B$33*VLOOKUP('Predicted Intensity'!$A26,'Regression Result'!$B$2:$K$29,9,FALSE)+VLOOKUP('Predicted Intensity'!$A26,'Regression Result'!$B$2:$K$29,7,FALSE)*(VLOOKUP($A26,'electrification forecast'!$A$1:$AX$29,COLUMN(AA$1),FALSE)-VLOOKUP($A26,'electrification forecast'!$A$1:$AX$29,COLUMN(Z$1),FALSE)),0.5*$J26),$J26)</f>
        <v>2076.4935233439055</v>
      </c>
      <c r="AB26" s="225">
        <f>MIN(MAX(AA26+$B$34*VLOOKUP('Predicted Intensity'!$A26,'Regression Result'!$B$2:$K$29,8,FALSE)*(VLOOKUP($A26,'Forecasted VA'!$A$2:$AX$29,COLUMN(AB$1),FALSE)-VLOOKUP($A26,'Forecasted VA'!$A$2:$AX$29,COLUMN(AA$1),FALSE))+$B$33*VLOOKUP('Predicted Intensity'!$A26,'Regression Result'!$B$2:$K$29,9,FALSE)+VLOOKUP('Predicted Intensity'!$A26,'Regression Result'!$B$2:$K$29,7,FALSE)*(VLOOKUP($A26,'electrification forecast'!$A$1:$AX$29,COLUMN(AB$1),FALSE)-VLOOKUP($A26,'electrification forecast'!$A$1:$AX$29,COLUMN(AA$1),FALSE)),0.5*$J26),$J26)</f>
        <v>2076.4935233439055</v>
      </c>
      <c r="AC26" s="225">
        <f>MIN(MAX(AB26+$B$34*VLOOKUP('Predicted Intensity'!$A26,'Regression Result'!$B$2:$K$29,8,FALSE)*(VLOOKUP($A26,'Forecasted VA'!$A$2:$AX$29,COLUMN(AC$1),FALSE)-VLOOKUP($A26,'Forecasted VA'!$A$2:$AX$29,COLUMN(AB$1),FALSE))+$B$33*VLOOKUP('Predicted Intensity'!$A26,'Regression Result'!$B$2:$K$29,9,FALSE)+VLOOKUP('Predicted Intensity'!$A26,'Regression Result'!$B$2:$K$29,7,FALSE)*(VLOOKUP($A26,'electrification forecast'!$A$1:$AX$29,COLUMN(AC$1),FALSE)-VLOOKUP($A26,'electrification forecast'!$A$1:$AX$29,COLUMN(AB$1),FALSE)),0.5*$J26),$J26)</f>
        <v>2076.4935233439055</v>
      </c>
      <c r="AD26" s="225">
        <f>MIN(MAX(AC26+$B$34*VLOOKUP('Predicted Intensity'!$A26,'Regression Result'!$B$2:$K$29,8,FALSE)*(VLOOKUP($A26,'Forecasted VA'!$A$2:$AX$29,COLUMN(AD$1),FALSE)-VLOOKUP($A26,'Forecasted VA'!$A$2:$AX$29,COLUMN(AC$1),FALSE))+$B$33*VLOOKUP('Predicted Intensity'!$A26,'Regression Result'!$B$2:$K$29,9,FALSE)+VLOOKUP('Predicted Intensity'!$A26,'Regression Result'!$B$2:$K$29,7,FALSE)*(VLOOKUP($A26,'electrification forecast'!$A$1:$AX$29,COLUMN(AD$1),FALSE)-VLOOKUP($A26,'electrification forecast'!$A$1:$AX$29,COLUMN(AC$1),FALSE)),0.5*$J26),$J26)</f>
        <v>2076.4935233439055</v>
      </c>
      <c r="AE26" s="225">
        <f>MIN(MAX(AD26+$B$34*VLOOKUP('Predicted Intensity'!$A26,'Regression Result'!$B$2:$K$29,8,FALSE)*(VLOOKUP($A26,'Forecasted VA'!$A$2:$AX$29,COLUMN(AE$1),FALSE)-VLOOKUP($A26,'Forecasted VA'!$A$2:$AX$29,COLUMN(AD$1),FALSE))+$B$33*VLOOKUP('Predicted Intensity'!$A26,'Regression Result'!$B$2:$K$29,9,FALSE)+VLOOKUP('Predicted Intensity'!$A26,'Regression Result'!$B$2:$K$29,7,FALSE)*(VLOOKUP($A26,'electrification forecast'!$A$1:$AX$29,COLUMN(AE$1),FALSE)-VLOOKUP($A26,'electrification forecast'!$A$1:$AX$29,COLUMN(AD$1),FALSE)),0.5*$J26),$J26)</f>
        <v>2076.4935233439055</v>
      </c>
      <c r="AF26" s="225">
        <f>MIN(MAX(AE26+$B$34*VLOOKUP('Predicted Intensity'!$A26,'Regression Result'!$B$2:$K$29,8,FALSE)*(VLOOKUP($A26,'Forecasted VA'!$A$2:$AX$29,COLUMN(AF$1),FALSE)-VLOOKUP($A26,'Forecasted VA'!$A$2:$AX$29,COLUMN(AE$1),FALSE))+$B$33*VLOOKUP('Predicted Intensity'!$A26,'Regression Result'!$B$2:$K$29,9,FALSE)+VLOOKUP('Predicted Intensity'!$A26,'Regression Result'!$B$2:$K$29,7,FALSE)*(VLOOKUP($A26,'electrification forecast'!$A$1:$AX$29,COLUMN(AF$1),FALSE)-VLOOKUP($A26,'electrification forecast'!$A$1:$AX$29,COLUMN(AE$1),FALSE)),0.5*$J26),$J26)</f>
        <v>2076.4935233439055</v>
      </c>
      <c r="AG26" s="225">
        <f>MIN(MAX(AF26+$B$34*VLOOKUP('Predicted Intensity'!$A26,'Regression Result'!$B$2:$K$29,8,FALSE)*(VLOOKUP($A26,'Forecasted VA'!$A$2:$AX$29,COLUMN(AG$1),FALSE)-VLOOKUP($A26,'Forecasted VA'!$A$2:$AX$29,COLUMN(AF$1),FALSE))+$B$33*VLOOKUP('Predicted Intensity'!$A26,'Regression Result'!$B$2:$K$29,9,FALSE)+VLOOKUP('Predicted Intensity'!$A26,'Regression Result'!$B$2:$K$29,7,FALSE)*(VLOOKUP($A26,'electrification forecast'!$A$1:$AX$29,COLUMN(AG$1),FALSE)-VLOOKUP($A26,'electrification forecast'!$A$1:$AX$29,COLUMN(AF$1),FALSE)),0.5*$J26),$J26)</f>
        <v>2076.4935233439055</v>
      </c>
      <c r="AH26" s="225">
        <f>MIN(MAX(AG26+$B$34*VLOOKUP('Predicted Intensity'!$A26,'Regression Result'!$B$2:$K$29,8,FALSE)*(VLOOKUP($A26,'Forecasted VA'!$A$2:$AX$29,COLUMN(AH$1),FALSE)-VLOOKUP($A26,'Forecasted VA'!$A$2:$AX$29,COLUMN(AG$1),FALSE))+$B$33*VLOOKUP('Predicted Intensity'!$A26,'Regression Result'!$B$2:$K$29,9,FALSE)+VLOOKUP('Predicted Intensity'!$A26,'Regression Result'!$B$2:$K$29,7,FALSE)*(VLOOKUP($A26,'electrification forecast'!$A$1:$AX$29,COLUMN(AH$1),FALSE)-VLOOKUP($A26,'electrification forecast'!$A$1:$AX$29,COLUMN(AG$1),FALSE)),0.5*$J26),$J26)</f>
        <v>2076.4935233439055</v>
      </c>
      <c r="AI26" s="225">
        <f>MIN(MAX(AH26+$B$34*VLOOKUP('Predicted Intensity'!$A26,'Regression Result'!$B$2:$K$29,8,FALSE)*(VLOOKUP($A26,'Forecasted VA'!$A$2:$AX$29,COLUMN(AI$1),FALSE)-VLOOKUP($A26,'Forecasted VA'!$A$2:$AX$29,COLUMN(AH$1),FALSE))+$B$33*VLOOKUP('Predicted Intensity'!$A26,'Regression Result'!$B$2:$K$29,9,FALSE)+VLOOKUP('Predicted Intensity'!$A26,'Regression Result'!$B$2:$K$29,7,FALSE)*(VLOOKUP($A26,'electrification forecast'!$A$1:$AX$29,COLUMN(AI$1),FALSE)-VLOOKUP($A26,'electrification forecast'!$A$1:$AX$29,COLUMN(AH$1),FALSE)),0.5*$J26),$J26)</f>
        <v>2076.4935233439055</v>
      </c>
      <c r="AJ26" s="225">
        <f>MIN(MAX(AI26+$B$34*VLOOKUP('Predicted Intensity'!$A26,'Regression Result'!$B$2:$K$29,8,FALSE)*(VLOOKUP($A26,'Forecasted VA'!$A$2:$AX$29,COLUMN(AJ$1),FALSE)-VLOOKUP($A26,'Forecasted VA'!$A$2:$AX$29,COLUMN(AI$1),FALSE))+$B$33*VLOOKUP('Predicted Intensity'!$A26,'Regression Result'!$B$2:$K$29,9,FALSE)+VLOOKUP('Predicted Intensity'!$A26,'Regression Result'!$B$2:$K$29,7,FALSE)*(VLOOKUP($A26,'electrification forecast'!$A$1:$AX$29,COLUMN(AJ$1),FALSE)-VLOOKUP($A26,'electrification forecast'!$A$1:$AX$29,COLUMN(AI$1),FALSE)),0.5*$J26),$J26)</f>
        <v>2076.4935233439055</v>
      </c>
      <c r="AK26" s="225">
        <f>MIN(MAX(AJ26+$B$34*VLOOKUP('Predicted Intensity'!$A26,'Regression Result'!$B$2:$K$29,8,FALSE)*(VLOOKUP($A26,'Forecasted VA'!$A$2:$AX$29,COLUMN(AK$1),FALSE)-VLOOKUP($A26,'Forecasted VA'!$A$2:$AX$29,COLUMN(AJ$1),FALSE))+$B$33*VLOOKUP('Predicted Intensity'!$A26,'Regression Result'!$B$2:$K$29,9,FALSE)+VLOOKUP('Predicted Intensity'!$A26,'Regression Result'!$B$2:$K$29,7,FALSE)*(VLOOKUP($A26,'electrification forecast'!$A$1:$AX$29,COLUMN(AK$1),FALSE)-VLOOKUP($A26,'electrification forecast'!$A$1:$AX$29,COLUMN(AJ$1),FALSE)),0.5*$J26),$J26)</f>
        <v>2076.4935233439055</v>
      </c>
      <c r="AL26" s="225">
        <f>MIN(MAX(AK26+$B$34*VLOOKUP('Predicted Intensity'!$A26,'Regression Result'!$B$2:$K$29,8,FALSE)*(VLOOKUP($A26,'Forecasted VA'!$A$2:$AX$29,COLUMN(AL$1),FALSE)-VLOOKUP($A26,'Forecasted VA'!$A$2:$AX$29,COLUMN(AK$1),FALSE))+$B$33*VLOOKUP('Predicted Intensity'!$A26,'Regression Result'!$B$2:$K$29,9,FALSE)+VLOOKUP('Predicted Intensity'!$A26,'Regression Result'!$B$2:$K$29,7,FALSE)*(VLOOKUP($A26,'electrification forecast'!$A$1:$AX$29,COLUMN(AL$1),FALSE)-VLOOKUP($A26,'electrification forecast'!$A$1:$AX$29,COLUMN(AK$1),FALSE)),0.5*$J26),$J26)</f>
        <v>2076.4935233439055</v>
      </c>
      <c r="AM26" s="225">
        <f>MIN(MAX(AL26+$B$34*VLOOKUP('Predicted Intensity'!$A26,'Regression Result'!$B$2:$K$29,8,FALSE)*(VLOOKUP($A26,'Forecasted VA'!$A$2:$AX$29,COLUMN(AM$1),FALSE)-VLOOKUP($A26,'Forecasted VA'!$A$2:$AX$29,COLUMN(AL$1),FALSE))+$B$33*VLOOKUP('Predicted Intensity'!$A26,'Regression Result'!$B$2:$K$29,9,FALSE)+VLOOKUP('Predicted Intensity'!$A26,'Regression Result'!$B$2:$K$29,7,FALSE)*(VLOOKUP($A26,'electrification forecast'!$A$1:$AX$29,COLUMN(AM$1),FALSE)-VLOOKUP($A26,'electrification forecast'!$A$1:$AX$29,COLUMN(AL$1),FALSE)),0.5*$J26),$J26)</f>
        <v>2076.4935233439055</v>
      </c>
      <c r="AN26" s="225">
        <f>MIN(MAX(AM26+$B$34*VLOOKUP('Predicted Intensity'!$A26,'Regression Result'!$B$2:$K$29,8,FALSE)*(VLOOKUP($A26,'Forecasted VA'!$A$2:$AX$29,COLUMN(AN$1),FALSE)-VLOOKUP($A26,'Forecasted VA'!$A$2:$AX$29,COLUMN(AM$1),FALSE))+$B$33*VLOOKUP('Predicted Intensity'!$A26,'Regression Result'!$B$2:$K$29,9,FALSE)+VLOOKUP('Predicted Intensity'!$A26,'Regression Result'!$B$2:$K$29,7,FALSE)*(VLOOKUP($A26,'electrification forecast'!$A$1:$AX$29,COLUMN(AN$1),FALSE)-VLOOKUP($A26,'electrification forecast'!$A$1:$AX$29,COLUMN(AM$1),FALSE)),0.5*$J26),$J26)</f>
        <v>2076.4935233439055</v>
      </c>
      <c r="AO26" s="225">
        <f>MIN(MAX(AN26+$B$34*VLOOKUP('Predicted Intensity'!$A26,'Regression Result'!$B$2:$K$29,8,FALSE)*(VLOOKUP($A26,'Forecasted VA'!$A$2:$AX$29,COLUMN(AO$1),FALSE)-VLOOKUP($A26,'Forecasted VA'!$A$2:$AX$29,COLUMN(AN$1),FALSE))+$B$33*VLOOKUP('Predicted Intensity'!$A26,'Regression Result'!$B$2:$K$29,9,FALSE)+VLOOKUP('Predicted Intensity'!$A26,'Regression Result'!$B$2:$K$29,7,FALSE)*(VLOOKUP($A26,'electrification forecast'!$A$1:$AX$29,COLUMN(AO$1),FALSE)-VLOOKUP($A26,'electrification forecast'!$A$1:$AX$29,COLUMN(AN$1),FALSE)),0.5*$J26),$J26)</f>
        <v>2076.4935233439055</v>
      </c>
      <c r="AP26" s="225">
        <f>MIN(MAX(AO26+$B$34*VLOOKUP('Predicted Intensity'!$A26,'Regression Result'!$B$2:$K$29,8,FALSE)*(VLOOKUP($A26,'Forecasted VA'!$A$2:$AX$29,COLUMN(AP$1),FALSE)-VLOOKUP($A26,'Forecasted VA'!$A$2:$AX$29,COLUMN(AO$1),FALSE))+$B$33*VLOOKUP('Predicted Intensity'!$A26,'Regression Result'!$B$2:$K$29,9,FALSE)+VLOOKUP('Predicted Intensity'!$A26,'Regression Result'!$B$2:$K$29,7,FALSE)*(VLOOKUP($A26,'electrification forecast'!$A$1:$AX$29,COLUMN(AP$1),FALSE)-VLOOKUP($A26,'electrification forecast'!$A$1:$AX$29,COLUMN(AO$1),FALSE)),0.5*$J26),$J26)</f>
        <v>2076.4935233439055</v>
      </c>
      <c r="AQ26" s="225">
        <f>MIN(MAX(AP26+$B$34*VLOOKUP('Predicted Intensity'!$A26,'Regression Result'!$B$2:$K$29,8,FALSE)*(VLOOKUP($A26,'Forecasted VA'!$A$2:$AX$29,COLUMN(AQ$1),FALSE)-VLOOKUP($A26,'Forecasted VA'!$A$2:$AX$29,COLUMN(AP$1),FALSE))+$B$33*VLOOKUP('Predicted Intensity'!$A26,'Regression Result'!$B$2:$K$29,9,FALSE)+VLOOKUP('Predicted Intensity'!$A26,'Regression Result'!$B$2:$K$29,7,FALSE)*(VLOOKUP($A26,'electrification forecast'!$A$1:$AX$29,COLUMN(AQ$1),FALSE)-VLOOKUP($A26,'electrification forecast'!$A$1:$AX$29,COLUMN(AP$1),FALSE)),0.5*$J26),$J26)</f>
        <v>2076.4935233439055</v>
      </c>
      <c r="AR26" s="225">
        <f>MIN(MAX(AQ26+$B$34*VLOOKUP('Predicted Intensity'!$A26,'Regression Result'!$B$2:$K$29,8,FALSE)*(VLOOKUP($A26,'Forecasted VA'!$A$2:$AX$29,COLUMN(AR$1),FALSE)-VLOOKUP($A26,'Forecasted VA'!$A$2:$AX$29,COLUMN(AQ$1),FALSE))+$B$33*VLOOKUP('Predicted Intensity'!$A26,'Regression Result'!$B$2:$K$29,9,FALSE)+VLOOKUP('Predicted Intensity'!$A26,'Regression Result'!$B$2:$K$29,7,FALSE)*(VLOOKUP($A26,'electrification forecast'!$A$1:$AX$29,COLUMN(AR$1),FALSE)-VLOOKUP($A26,'electrification forecast'!$A$1:$AX$29,COLUMN(AQ$1),FALSE)),0.5*$J26),$J26)</f>
        <v>2076.4935233439055</v>
      </c>
      <c r="AS26" s="225">
        <f>MIN(MAX(AR26+$B$34*VLOOKUP('Predicted Intensity'!$A26,'Regression Result'!$B$2:$K$29,8,FALSE)*(VLOOKUP($A26,'Forecasted VA'!$A$2:$AX$29,COLUMN(AS$1),FALSE)-VLOOKUP($A26,'Forecasted VA'!$A$2:$AX$29,COLUMN(AR$1),FALSE))+$B$33*VLOOKUP('Predicted Intensity'!$A26,'Regression Result'!$B$2:$K$29,9,FALSE)+VLOOKUP('Predicted Intensity'!$A26,'Regression Result'!$B$2:$K$29,7,FALSE)*(VLOOKUP($A26,'electrification forecast'!$A$1:$AX$29,COLUMN(AS$1),FALSE)-VLOOKUP($A26,'electrification forecast'!$A$1:$AX$29,COLUMN(AR$1),FALSE)),0.5*$J26),$J26)</f>
        <v>2076.4935233439055</v>
      </c>
      <c r="AT26" s="225">
        <f>MIN(MAX(AS26+$B$34*VLOOKUP('Predicted Intensity'!$A26,'Regression Result'!$B$2:$K$29,8,FALSE)*(VLOOKUP($A26,'Forecasted VA'!$A$2:$AX$29,COLUMN(AT$1),FALSE)-VLOOKUP($A26,'Forecasted VA'!$A$2:$AX$29,COLUMN(AS$1),FALSE))+$B$33*VLOOKUP('Predicted Intensity'!$A26,'Regression Result'!$B$2:$K$29,9,FALSE)+VLOOKUP('Predicted Intensity'!$A26,'Regression Result'!$B$2:$K$29,7,FALSE)*(VLOOKUP($A26,'electrification forecast'!$A$1:$AX$29,COLUMN(AT$1),FALSE)-VLOOKUP($A26,'electrification forecast'!$A$1:$AX$29,COLUMN(AS$1),FALSE)),0.5*$J26),$J26)</f>
        <v>2076.4935233439055</v>
      </c>
      <c r="AU26" s="225">
        <f>MIN(MAX(AT26+$B$34*VLOOKUP('Predicted Intensity'!$A26,'Regression Result'!$B$2:$K$29,8,FALSE)*(VLOOKUP($A26,'Forecasted VA'!$A$2:$AX$29,COLUMN(AU$1),FALSE)-VLOOKUP($A26,'Forecasted VA'!$A$2:$AX$29,COLUMN(AT$1),FALSE))+$B$33*VLOOKUP('Predicted Intensity'!$A26,'Regression Result'!$B$2:$K$29,9,FALSE)+VLOOKUP('Predicted Intensity'!$A26,'Regression Result'!$B$2:$K$29,7,FALSE)*(VLOOKUP($A26,'electrification forecast'!$A$1:$AX$29,COLUMN(AU$1),FALSE)-VLOOKUP($A26,'electrification forecast'!$A$1:$AX$29,COLUMN(AT$1),FALSE)),0.5*$J26),$J26)</f>
        <v>2076.4935233439055</v>
      </c>
      <c r="AV26" s="225">
        <f>MIN(MAX(AU26+$B$34*VLOOKUP('Predicted Intensity'!$A26,'Regression Result'!$B$2:$K$29,8,FALSE)*(VLOOKUP($A26,'Forecasted VA'!$A$2:$AX$29,COLUMN(AV$1),FALSE)-VLOOKUP($A26,'Forecasted VA'!$A$2:$AX$29,COLUMN(AU$1),FALSE))+$B$33*VLOOKUP('Predicted Intensity'!$A26,'Regression Result'!$B$2:$K$29,9,FALSE)+VLOOKUP('Predicted Intensity'!$A26,'Regression Result'!$B$2:$K$29,7,FALSE)*(VLOOKUP($A26,'electrification forecast'!$A$1:$AX$29,COLUMN(AV$1),FALSE)-VLOOKUP($A26,'electrification forecast'!$A$1:$AX$29,COLUMN(AU$1),FALSE)),0.5*$J26),$J26)</f>
        <v>2076.4935233439055</v>
      </c>
      <c r="AW26" s="225">
        <f>MIN(MAX(AV26+$B$34*VLOOKUP('Predicted Intensity'!$A26,'Regression Result'!$B$2:$K$29,8,FALSE)*(VLOOKUP($A26,'Forecasted VA'!$A$2:$AX$29,COLUMN(AW$1),FALSE)-VLOOKUP($A26,'Forecasted VA'!$A$2:$AX$29,COLUMN(AV$1),FALSE))+$B$33*VLOOKUP('Predicted Intensity'!$A26,'Regression Result'!$B$2:$K$29,9,FALSE)+VLOOKUP('Predicted Intensity'!$A26,'Regression Result'!$B$2:$K$29,7,FALSE)*(VLOOKUP($A26,'electrification forecast'!$A$1:$AX$29,COLUMN(AW$1),FALSE)-VLOOKUP($A26,'electrification forecast'!$A$1:$AX$29,COLUMN(AV$1),FALSE)),0.5*$J26),$J26)</f>
        <v>2076.4935233439055</v>
      </c>
      <c r="AX26" s="225">
        <f>MIN(MAX(AW26+$B$34*VLOOKUP('Predicted Intensity'!$A26,'Regression Result'!$B$2:$K$29,8,FALSE)*(VLOOKUP($A26,'Forecasted VA'!$A$2:$AX$29,COLUMN(AX$1),FALSE)-VLOOKUP($A26,'Forecasted VA'!$A$2:$AX$29,COLUMN(AW$1),FALSE))+$B$33*VLOOKUP('Predicted Intensity'!$A26,'Regression Result'!$B$2:$K$29,9,FALSE)+VLOOKUP('Predicted Intensity'!$A26,'Regression Result'!$B$2:$K$29,7,FALSE)*(VLOOKUP($A26,'electrification forecast'!$A$1:$AX$29,COLUMN(AX$1),FALSE)-VLOOKUP($A26,'electrification forecast'!$A$1:$AX$29,COLUMN(AW$1),FALSE)),0.5*$J26),$J26)</f>
        <v>2076.4935233439055</v>
      </c>
      <c r="AY26" s="225"/>
    </row>
    <row r="27" spans="1:51" x14ac:dyDescent="0.2">
      <c r="A27" s="216" t="s">
        <v>639</v>
      </c>
      <c r="B27" s="225">
        <f>SUMIFS('Historic Energy Consumption'!$O:$O,'Historic Energy Consumption'!$B:$B,$A27,'Historic Energy Consumption'!$A:$A,'Predicted Intensity'!B$1)/VLOOKUP($A27,'Forecasted VA'!$A$1:$J$29,COLUMN(B$1),FALSE)</f>
        <v>11349.888288485559</v>
      </c>
      <c r="C27" s="225">
        <f>SUMIFS('Historic Energy Consumption'!$O:$O,'Historic Energy Consumption'!$B:$B,$A27,'Historic Energy Consumption'!$A:$A,'Predicted Intensity'!C$1)/VLOOKUP($A27,'Forecasted VA'!$A$1:$J$29,COLUMN(C$1),FALSE)</f>
        <v>13912.320430371215</v>
      </c>
      <c r="D27" s="225">
        <f>SUMIFS('Historic Energy Consumption'!$O:$O,'Historic Energy Consumption'!$B:$B,$A27,'Historic Energy Consumption'!$A:$A,'Predicted Intensity'!D$1)/VLOOKUP($A27,'Forecasted VA'!$A$1:$J$29,COLUMN(D$1),FALSE)</f>
        <v>9666.1340303423131</v>
      </c>
      <c r="E27" s="225">
        <f>SUMIFS('Historic Energy Consumption'!$O:$O,'Historic Energy Consumption'!$B:$B,$A27,'Historic Energy Consumption'!$A:$A,'Predicted Intensity'!E$1)/VLOOKUP($A27,'Forecasted VA'!$A$1:$J$29,COLUMN(E$1),FALSE)</f>
        <v>12272.402111374429</v>
      </c>
      <c r="F27" s="225">
        <f>SUMIFS('Historic Energy Consumption'!$O:$O,'Historic Energy Consumption'!$B:$B,$A27,'Historic Energy Consumption'!$A:$A,'Predicted Intensity'!F$1)/VLOOKUP($A27,'Forecasted VA'!$A$1:$J$29,COLUMN(F$1),FALSE)</f>
        <v>9960.0369979362058</v>
      </c>
      <c r="G27" s="225">
        <f>SUMIFS('Historic Energy Consumption'!$O:$O,'Historic Energy Consumption'!$B:$B,$A27,'Historic Energy Consumption'!$A:$A,'Predicted Intensity'!G$1)/VLOOKUP($A27,'Forecasted VA'!$A$1:$J$29,COLUMN(G$1),FALSE)</f>
        <v>8314.9602068338008</v>
      </c>
      <c r="H27" s="225">
        <f>SUMIFS('Historic Energy Consumption'!$O:$O,'Historic Energy Consumption'!$B:$B,$A27,'Historic Energy Consumption'!$A:$A,'Predicted Intensity'!H$1)/VLOOKUP($A27,'Forecasted VA'!$A$1:$J$29,COLUMN(H$1),FALSE)</f>
        <v>7689.8887990236317</v>
      </c>
      <c r="I27" s="225">
        <f>SUMIFS('Historic Energy Consumption'!$O:$O,'Historic Energy Consumption'!$B:$B,$A27,'Historic Energy Consumption'!$A:$A,'Predicted Intensity'!I$1)/VLOOKUP($A27,'Forecasted VA'!$A$1:$J$29,COLUMN(I$1),FALSE)</f>
        <v>8363.1379022829205</v>
      </c>
      <c r="J27" s="225">
        <f>SUMIFS('Historic Energy Consumption'!$O:$O,'Historic Energy Consumption'!$B:$B,$A27,'Historic Energy Consumption'!$A:$A,'Predicted Intensity'!J$1)/VLOOKUP($A27,'Forecasted VA'!$A$1:$J$29,COLUMN(J$1),FALSE)</f>
        <v>5462.9237624495727</v>
      </c>
      <c r="K27" s="225">
        <f>MIN(MAX(J27+$B$34*VLOOKUP('Predicted Intensity'!$A27,'Regression Result'!$B$2:$K$29,8,FALSE)*(VLOOKUP($A27,'Forecasted VA'!$A$2:$AX$29,COLUMN(K$1),FALSE)-VLOOKUP($A27,'Forecasted VA'!$A$2:$AX$29,COLUMN(J$1),FALSE))+$B$33*VLOOKUP('Predicted Intensity'!$A27,'Regression Result'!$B$2:$K$29,9,FALSE)+VLOOKUP('Predicted Intensity'!$A27,'Regression Result'!$B$2:$K$29,7,FALSE)*(VLOOKUP($A27,'electrification forecast'!$A$1:$AX$29,COLUMN(K$1),FALSE)-VLOOKUP($A27,'electrification forecast'!$A$1:$AX$29,COLUMN(J$1),FALSE)),0.5*$J27),$J27)</f>
        <v>5019.7919072492796</v>
      </c>
      <c r="L27" s="225">
        <f>MIN(MAX(K27+$B$34*VLOOKUP('Predicted Intensity'!$A27,'Regression Result'!$B$2:$K$29,8,FALSE)*(VLOOKUP($A27,'Forecasted VA'!$A$2:$AX$29,COLUMN(L$1),FALSE)-VLOOKUP($A27,'Forecasted VA'!$A$2:$AX$29,COLUMN(K$1),FALSE))+$B$33*VLOOKUP('Predicted Intensity'!$A27,'Regression Result'!$B$2:$K$29,9,FALSE)+VLOOKUP('Predicted Intensity'!$A27,'Regression Result'!$B$2:$K$29,7,FALSE)*(VLOOKUP($A27,'electrification forecast'!$A$1:$AX$29,COLUMN(L$1),FALSE)-VLOOKUP($A27,'electrification forecast'!$A$1:$AX$29,COLUMN(K$1),FALSE)),0.5*$J27),$J27)</f>
        <v>4576.8611900335727</v>
      </c>
      <c r="M27" s="225">
        <f>MIN(MAX(L27+$B$34*VLOOKUP('Predicted Intensity'!$A27,'Regression Result'!$B$2:$K$29,8,FALSE)*(VLOOKUP($A27,'Forecasted VA'!$A$2:$AX$29,COLUMN(M$1),FALSE)-VLOOKUP($A27,'Forecasted VA'!$A$2:$AX$29,COLUMN(L$1),FALSE))+$B$33*VLOOKUP('Predicted Intensity'!$A27,'Regression Result'!$B$2:$K$29,9,FALSE)+VLOOKUP('Predicted Intensity'!$A27,'Regression Result'!$B$2:$K$29,7,FALSE)*(VLOOKUP($A27,'electrification forecast'!$A$1:$AX$29,COLUMN(M$1),FALSE)-VLOOKUP($A27,'electrification forecast'!$A$1:$AX$29,COLUMN(L$1),FALSE)),0.5*$J27),$J27)</f>
        <v>4146.0095923991894</v>
      </c>
      <c r="N27" s="225">
        <f>MIN(MAX(M27+$B$34*VLOOKUP('Predicted Intensity'!$A27,'Regression Result'!$B$2:$K$29,8,FALSE)*(VLOOKUP($A27,'Forecasted VA'!$A$2:$AX$29,COLUMN(N$1),FALSE)-VLOOKUP($A27,'Forecasted VA'!$A$2:$AX$29,COLUMN(M$1),FALSE))+$B$33*VLOOKUP('Predicted Intensity'!$A27,'Regression Result'!$B$2:$K$29,9,FALSE)+VLOOKUP('Predicted Intensity'!$A27,'Regression Result'!$B$2:$K$29,7,FALSE)*(VLOOKUP($A27,'electrification forecast'!$A$1:$AX$29,COLUMN(N$1),FALSE)-VLOOKUP($A27,'electrification forecast'!$A$1:$AX$29,COLUMN(M$1),FALSE)),0.5*$J27),$J27)</f>
        <v>3731.2428881471906</v>
      </c>
      <c r="O27" s="225">
        <f>MIN(MAX(N27+$B$34*VLOOKUP('Predicted Intensity'!$A27,'Regression Result'!$B$2:$K$29,8,FALSE)*(VLOOKUP($A27,'Forecasted VA'!$A$2:$AX$29,COLUMN(O$1),FALSE)-VLOOKUP($A27,'Forecasted VA'!$A$2:$AX$29,COLUMN(N$1),FALSE))+$B$33*VLOOKUP('Predicted Intensity'!$A27,'Regression Result'!$B$2:$K$29,9,FALSE)+VLOOKUP('Predicted Intensity'!$A27,'Regression Result'!$B$2:$K$29,7,FALSE)*(VLOOKUP($A27,'electrification forecast'!$A$1:$AX$29,COLUMN(O$1),FALSE)-VLOOKUP($A27,'electrification forecast'!$A$1:$AX$29,COLUMN(N$1),FALSE)),0.5*$J27),$J27)</f>
        <v>3333.7260323689661</v>
      </c>
      <c r="P27" s="225">
        <f>MIN(MAX(O27+$B$34*VLOOKUP('Predicted Intensity'!$A27,'Regression Result'!$B$2:$K$29,8,FALSE)*(VLOOKUP($A27,'Forecasted VA'!$A$2:$AX$29,COLUMN(P$1),FALSE)-VLOOKUP($A27,'Forecasted VA'!$A$2:$AX$29,COLUMN(O$1),FALSE))+$B$33*VLOOKUP('Predicted Intensity'!$A27,'Regression Result'!$B$2:$K$29,9,FALSE)+VLOOKUP('Predicted Intensity'!$A27,'Regression Result'!$B$2:$K$29,7,FALSE)*(VLOOKUP($A27,'electrification forecast'!$A$1:$AX$29,COLUMN(P$1),FALSE)-VLOOKUP($A27,'electrification forecast'!$A$1:$AX$29,COLUMN(O$1),FALSE)),0.5*$J27),$J27)</f>
        <v>2953.2947072139259</v>
      </c>
      <c r="Q27" s="225">
        <f>MIN(MAX(P27+$B$34*VLOOKUP('Predicted Intensity'!$A27,'Regression Result'!$B$2:$K$29,8,FALSE)*(VLOOKUP($A27,'Forecasted VA'!$A$2:$AX$29,COLUMN(Q$1),FALSE)-VLOOKUP($A27,'Forecasted VA'!$A$2:$AX$29,COLUMN(P$1),FALSE))+$B$33*VLOOKUP('Predicted Intensity'!$A27,'Regression Result'!$B$2:$K$29,9,FALSE)+VLOOKUP('Predicted Intensity'!$A27,'Regression Result'!$B$2:$K$29,7,FALSE)*(VLOOKUP($A27,'electrification forecast'!$A$1:$AX$29,COLUMN(Q$1),FALSE)-VLOOKUP($A27,'electrification forecast'!$A$1:$AX$29,COLUMN(P$1),FALSE)),0.5*$J27),$J27)</f>
        <v>2731.4618812247863</v>
      </c>
      <c r="R27" s="225">
        <f>MIN(MAX(Q27+$B$34*VLOOKUP('Predicted Intensity'!$A27,'Regression Result'!$B$2:$K$29,8,FALSE)*(VLOOKUP($A27,'Forecasted VA'!$A$2:$AX$29,COLUMN(R$1),FALSE)-VLOOKUP($A27,'Forecasted VA'!$A$2:$AX$29,COLUMN(Q$1),FALSE))+$B$33*VLOOKUP('Predicted Intensity'!$A27,'Regression Result'!$B$2:$K$29,9,FALSE)+VLOOKUP('Predicted Intensity'!$A27,'Regression Result'!$B$2:$K$29,7,FALSE)*(VLOOKUP($A27,'electrification forecast'!$A$1:$AX$29,COLUMN(R$1),FALSE)-VLOOKUP($A27,'electrification forecast'!$A$1:$AX$29,COLUMN(Q$1),FALSE)),0.5*$J27),$J27)</f>
        <v>2731.4618812247863</v>
      </c>
      <c r="S27" s="225">
        <f>MIN(MAX(R27+$B$34*VLOOKUP('Predicted Intensity'!$A27,'Regression Result'!$B$2:$K$29,8,FALSE)*(VLOOKUP($A27,'Forecasted VA'!$A$2:$AX$29,COLUMN(S$1),FALSE)-VLOOKUP($A27,'Forecasted VA'!$A$2:$AX$29,COLUMN(R$1),FALSE))+$B$33*VLOOKUP('Predicted Intensity'!$A27,'Regression Result'!$B$2:$K$29,9,FALSE)+VLOOKUP('Predicted Intensity'!$A27,'Regression Result'!$B$2:$K$29,7,FALSE)*(VLOOKUP($A27,'electrification forecast'!$A$1:$AX$29,COLUMN(S$1),FALSE)-VLOOKUP($A27,'electrification forecast'!$A$1:$AX$29,COLUMN(R$1),FALSE)),0.5*$J27),$J27)</f>
        <v>2731.4618812247863</v>
      </c>
      <c r="T27" s="225">
        <f>MIN(MAX(S27+$B$34*VLOOKUP('Predicted Intensity'!$A27,'Regression Result'!$B$2:$K$29,8,FALSE)*(VLOOKUP($A27,'Forecasted VA'!$A$2:$AX$29,COLUMN(T$1),FALSE)-VLOOKUP($A27,'Forecasted VA'!$A$2:$AX$29,COLUMN(S$1),FALSE))+$B$33*VLOOKUP('Predicted Intensity'!$A27,'Regression Result'!$B$2:$K$29,9,FALSE)+VLOOKUP('Predicted Intensity'!$A27,'Regression Result'!$B$2:$K$29,7,FALSE)*(VLOOKUP($A27,'electrification forecast'!$A$1:$AX$29,COLUMN(T$1),FALSE)-VLOOKUP($A27,'electrification forecast'!$A$1:$AX$29,COLUMN(S$1),FALSE)),0.5*$J27),$J27)</f>
        <v>2731.4618812247863</v>
      </c>
      <c r="U27" s="225">
        <f>MIN(MAX(T27+$B$34*VLOOKUP('Predicted Intensity'!$A27,'Regression Result'!$B$2:$K$29,8,FALSE)*(VLOOKUP($A27,'Forecasted VA'!$A$2:$AX$29,COLUMN(U$1),FALSE)-VLOOKUP($A27,'Forecasted VA'!$A$2:$AX$29,COLUMN(T$1),FALSE))+$B$33*VLOOKUP('Predicted Intensity'!$A27,'Regression Result'!$B$2:$K$29,9,FALSE)+VLOOKUP('Predicted Intensity'!$A27,'Regression Result'!$B$2:$K$29,7,FALSE)*(VLOOKUP($A27,'electrification forecast'!$A$1:$AX$29,COLUMN(U$1),FALSE)-VLOOKUP($A27,'electrification forecast'!$A$1:$AX$29,COLUMN(T$1),FALSE)),0.5*$J27),$J27)</f>
        <v>2731.4618812247863</v>
      </c>
      <c r="V27" s="225">
        <f>MIN(MAX(U27+$B$34*VLOOKUP('Predicted Intensity'!$A27,'Regression Result'!$B$2:$K$29,8,FALSE)*(VLOOKUP($A27,'Forecasted VA'!$A$2:$AX$29,COLUMN(V$1),FALSE)-VLOOKUP($A27,'Forecasted VA'!$A$2:$AX$29,COLUMN(U$1),FALSE))+$B$33*VLOOKUP('Predicted Intensity'!$A27,'Regression Result'!$B$2:$K$29,9,FALSE)+VLOOKUP('Predicted Intensity'!$A27,'Regression Result'!$B$2:$K$29,7,FALSE)*(VLOOKUP($A27,'electrification forecast'!$A$1:$AX$29,COLUMN(V$1),FALSE)-VLOOKUP($A27,'electrification forecast'!$A$1:$AX$29,COLUMN(U$1),FALSE)),0.5*$J27),$J27)</f>
        <v>2731.4618812247863</v>
      </c>
      <c r="W27" s="225">
        <f>MIN(MAX(V27+$B$34*VLOOKUP('Predicted Intensity'!$A27,'Regression Result'!$B$2:$K$29,8,FALSE)*(VLOOKUP($A27,'Forecasted VA'!$A$2:$AX$29,COLUMN(W$1),FALSE)-VLOOKUP($A27,'Forecasted VA'!$A$2:$AX$29,COLUMN(V$1),FALSE))+$B$33*VLOOKUP('Predicted Intensity'!$A27,'Regression Result'!$B$2:$K$29,9,FALSE)+VLOOKUP('Predicted Intensity'!$A27,'Regression Result'!$B$2:$K$29,7,FALSE)*(VLOOKUP($A27,'electrification forecast'!$A$1:$AX$29,COLUMN(W$1),FALSE)-VLOOKUP($A27,'electrification forecast'!$A$1:$AX$29,COLUMN(V$1),FALSE)),0.5*$J27),$J27)</f>
        <v>2731.4618812247863</v>
      </c>
      <c r="X27" s="225">
        <f>MIN(MAX(W27+$B$34*VLOOKUP('Predicted Intensity'!$A27,'Regression Result'!$B$2:$K$29,8,FALSE)*(VLOOKUP($A27,'Forecasted VA'!$A$2:$AX$29,COLUMN(X$1),FALSE)-VLOOKUP($A27,'Forecasted VA'!$A$2:$AX$29,COLUMN(W$1),FALSE))+$B$33*VLOOKUP('Predicted Intensity'!$A27,'Regression Result'!$B$2:$K$29,9,FALSE)+VLOOKUP('Predicted Intensity'!$A27,'Regression Result'!$B$2:$K$29,7,FALSE)*(VLOOKUP($A27,'electrification forecast'!$A$1:$AX$29,COLUMN(X$1),FALSE)-VLOOKUP($A27,'electrification forecast'!$A$1:$AX$29,COLUMN(W$1),FALSE)),0.5*$J27),$J27)</f>
        <v>2731.4618812247863</v>
      </c>
      <c r="Y27" s="225">
        <f>MIN(MAX(X27+$B$34*VLOOKUP('Predicted Intensity'!$A27,'Regression Result'!$B$2:$K$29,8,FALSE)*(VLOOKUP($A27,'Forecasted VA'!$A$2:$AX$29,COLUMN(Y$1),FALSE)-VLOOKUP($A27,'Forecasted VA'!$A$2:$AX$29,COLUMN(X$1),FALSE))+$B$33*VLOOKUP('Predicted Intensity'!$A27,'Regression Result'!$B$2:$K$29,9,FALSE)+VLOOKUP('Predicted Intensity'!$A27,'Regression Result'!$B$2:$K$29,7,FALSE)*(VLOOKUP($A27,'electrification forecast'!$A$1:$AX$29,COLUMN(Y$1),FALSE)-VLOOKUP($A27,'electrification forecast'!$A$1:$AX$29,COLUMN(X$1),FALSE)),0.5*$J27),$J27)</f>
        <v>2731.4618812247863</v>
      </c>
      <c r="Z27" s="225">
        <f>MIN(MAX(Y27+$B$34*VLOOKUP('Predicted Intensity'!$A27,'Regression Result'!$B$2:$K$29,8,FALSE)*(VLOOKUP($A27,'Forecasted VA'!$A$2:$AX$29,COLUMN(Z$1),FALSE)-VLOOKUP($A27,'Forecasted VA'!$A$2:$AX$29,COLUMN(Y$1),FALSE))+$B$33*VLOOKUP('Predicted Intensity'!$A27,'Regression Result'!$B$2:$K$29,9,FALSE)+VLOOKUP('Predicted Intensity'!$A27,'Regression Result'!$B$2:$K$29,7,FALSE)*(VLOOKUP($A27,'electrification forecast'!$A$1:$AX$29,COLUMN(Z$1),FALSE)-VLOOKUP($A27,'electrification forecast'!$A$1:$AX$29,COLUMN(Y$1),FALSE)),0.5*$J27),$J27)</f>
        <v>2731.4618812247863</v>
      </c>
      <c r="AA27" s="225">
        <f>MIN(MAX(Z27+$B$34*VLOOKUP('Predicted Intensity'!$A27,'Regression Result'!$B$2:$K$29,8,FALSE)*(VLOOKUP($A27,'Forecasted VA'!$A$2:$AX$29,COLUMN(AA$1),FALSE)-VLOOKUP($A27,'Forecasted VA'!$A$2:$AX$29,COLUMN(Z$1),FALSE))+$B$33*VLOOKUP('Predicted Intensity'!$A27,'Regression Result'!$B$2:$K$29,9,FALSE)+VLOOKUP('Predicted Intensity'!$A27,'Regression Result'!$B$2:$K$29,7,FALSE)*(VLOOKUP($A27,'electrification forecast'!$A$1:$AX$29,COLUMN(AA$1),FALSE)-VLOOKUP($A27,'electrification forecast'!$A$1:$AX$29,COLUMN(Z$1),FALSE)),0.5*$J27),$J27)</f>
        <v>2731.4618812247863</v>
      </c>
      <c r="AB27" s="225">
        <f>MIN(MAX(AA27+$B$34*VLOOKUP('Predicted Intensity'!$A27,'Regression Result'!$B$2:$K$29,8,FALSE)*(VLOOKUP($A27,'Forecasted VA'!$A$2:$AX$29,COLUMN(AB$1),FALSE)-VLOOKUP($A27,'Forecasted VA'!$A$2:$AX$29,COLUMN(AA$1),FALSE))+$B$33*VLOOKUP('Predicted Intensity'!$A27,'Regression Result'!$B$2:$K$29,9,FALSE)+VLOOKUP('Predicted Intensity'!$A27,'Regression Result'!$B$2:$K$29,7,FALSE)*(VLOOKUP($A27,'electrification forecast'!$A$1:$AX$29,COLUMN(AB$1),FALSE)-VLOOKUP($A27,'electrification forecast'!$A$1:$AX$29,COLUMN(AA$1),FALSE)),0.5*$J27),$J27)</f>
        <v>2731.4618812247863</v>
      </c>
      <c r="AC27" s="225">
        <f>MIN(MAX(AB27+$B$34*VLOOKUP('Predicted Intensity'!$A27,'Regression Result'!$B$2:$K$29,8,FALSE)*(VLOOKUP($A27,'Forecasted VA'!$A$2:$AX$29,COLUMN(AC$1),FALSE)-VLOOKUP($A27,'Forecasted VA'!$A$2:$AX$29,COLUMN(AB$1),FALSE))+$B$33*VLOOKUP('Predicted Intensity'!$A27,'Regression Result'!$B$2:$K$29,9,FALSE)+VLOOKUP('Predicted Intensity'!$A27,'Regression Result'!$B$2:$K$29,7,FALSE)*(VLOOKUP($A27,'electrification forecast'!$A$1:$AX$29,COLUMN(AC$1),FALSE)-VLOOKUP($A27,'electrification forecast'!$A$1:$AX$29,COLUMN(AB$1),FALSE)),0.5*$J27),$J27)</f>
        <v>2731.4618812247863</v>
      </c>
      <c r="AD27" s="225">
        <f>MIN(MAX(AC27+$B$34*VLOOKUP('Predicted Intensity'!$A27,'Regression Result'!$B$2:$K$29,8,FALSE)*(VLOOKUP($A27,'Forecasted VA'!$A$2:$AX$29,COLUMN(AD$1),FALSE)-VLOOKUP($A27,'Forecasted VA'!$A$2:$AX$29,COLUMN(AC$1),FALSE))+$B$33*VLOOKUP('Predicted Intensity'!$A27,'Regression Result'!$B$2:$K$29,9,FALSE)+VLOOKUP('Predicted Intensity'!$A27,'Regression Result'!$B$2:$K$29,7,FALSE)*(VLOOKUP($A27,'electrification forecast'!$A$1:$AX$29,COLUMN(AD$1),FALSE)-VLOOKUP($A27,'electrification forecast'!$A$1:$AX$29,COLUMN(AC$1),FALSE)),0.5*$J27),$J27)</f>
        <v>2731.4618812247863</v>
      </c>
      <c r="AE27" s="225">
        <f>MIN(MAX(AD27+$B$34*VLOOKUP('Predicted Intensity'!$A27,'Regression Result'!$B$2:$K$29,8,FALSE)*(VLOOKUP($A27,'Forecasted VA'!$A$2:$AX$29,COLUMN(AE$1),FALSE)-VLOOKUP($A27,'Forecasted VA'!$A$2:$AX$29,COLUMN(AD$1),FALSE))+$B$33*VLOOKUP('Predicted Intensity'!$A27,'Regression Result'!$B$2:$K$29,9,FALSE)+VLOOKUP('Predicted Intensity'!$A27,'Regression Result'!$B$2:$K$29,7,FALSE)*(VLOOKUP($A27,'electrification forecast'!$A$1:$AX$29,COLUMN(AE$1),FALSE)-VLOOKUP($A27,'electrification forecast'!$A$1:$AX$29,COLUMN(AD$1),FALSE)),0.5*$J27),$J27)</f>
        <v>2731.4618812247863</v>
      </c>
      <c r="AF27" s="225">
        <f>MIN(MAX(AE27+$B$34*VLOOKUP('Predicted Intensity'!$A27,'Regression Result'!$B$2:$K$29,8,FALSE)*(VLOOKUP($A27,'Forecasted VA'!$A$2:$AX$29,COLUMN(AF$1),FALSE)-VLOOKUP($A27,'Forecasted VA'!$A$2:$AX$29,COLUMN(AE$1),FALSE))+$B$33*VLOOKUP('Predicted Intensity'!$A27,'Regression Result'!$B$2:$K$29,9,FALSE)+VLOOKUP('Predicted Intensity'!$A27,'Regression Result'!$B$2:$K$29,7,FALSE)*(VLOOKUP($A27,'electrification forecast'!$A$1:$AX$29,COLUMN(AF$1),FALSE)-VLOOKUP($A27,'electrification forecast'!$A$1:$AX$29,COLUMN(AE$1),FALSE)),0.5*$J27),$J27)</f>
        <v>2731.4618812247863</v>
      </c>
      <c r="AG27" s="225">
        <f>MIN(MAX(AF27+$B$34*VLOOKUP('Predicted Intensity'!$A27,'Regression Result'!$B$2:$K$29,8,FALSE)*(VLOOKUP($A27,'Forecasted VA'!$A$2:$AX$29,COLUMN(AG$1),FALSE)-VLOOKUP($A27,'Forecasted VA'!$A$2:$AX$29,COLUMN(AF$1),FALSE))+$B$33*VLOOKUP('Predicted Intensity'!$A27,'Regression Result'!$B$2:$K$29,9,FALSE)+VLOOKUP('Predicted Intensity'!$A27,'Regression Result'!$B$2:$K$29,7,FALSE)*(VLOOKUP($A27,'electrification forecast'!$A$1:$AX$29,COLUMN(AG$1),FALSE)-VLOOKUP($A27,'electrification forecast'!$A$1:$AX$29,COLUMN(AF$1),FALSE)),0.5*$J27),$J27)</f>
        <v>2731.4618812247863</v>
      </c>
      <c r="AH27" s="225">
        <f>MIN(MAX(AG27+$B$34*VLOOKUP('Predicted Intensity'!$A27,'Regression Result'!$B$2:$K$29,8,FALSE)*(VLOOKUP($A27,'Forecasted VA'!$A$2:$AX$29,COLUMN(AH$1),FALSE)-VLOOKUP($A27,'Forecasted VA'!$A$2:$AX$29,COLUMN(AG$1),FALSE))+$B$33*VLOOKUP('Predicted Intensity'!$A27,'Regression Result'!$B$2:$K$29,9,FALSE)+VLOOKUP('Predicted Intensity'!$A27,'Regression Result'!$B$2:$K$29,7,FALSE)*(VLOOKUP($A27,'electrification forecast'!$A$1:$AX$29,COLUMN(AH$1),FALSE)-VLOOKUP($A27,'electrification forecast'!$A$1:$AX$29,COLUMN(AG$1),FALSE)),0.5*$J27),$J27)</f>
        <v>2731.4618812247863</v>
      </c>
      <c r="AI27" s="225">
        <f>MIN(MAX(AH27+$B$34*VLOOKUP('Predicted Intensity'!$A27,'Regression Result'!$B$2:$K$29,8,FALSE)*(VLOOKUP($A27,'Forecasted VA'!$A$2:$AX$29,COLUMN(AI$1),FALSE)-VLOOKUP($A27,'Forecasted VA'!$A$2:$AX$29,COLUMN(AH$1),FALSE))+$B$33*VLOOKUP('Predicted Intensity'!$A27,'Regression Result'!$B$2:$K$29,9,FALSE)+VLOOKUP('Predicted Intensity'!$A27,'Regression Result'!$B$2:$K$29,7,FALSE)*(VLOOKUP($A27,'electrification forecast'!$A$1:$AX$29,COLUMN(AI$1),FALSE)-VLOOKUP($A27,'electrification forecast'!$A$1:$AX$29,COLUMN(AH$1),FALSE)),0.5*$J27),$J27)</f>
        <v>2731.4618812247863</v>
      </c>
      <c r="AJ27" s="225">
        <f>MIN(MAX(AI27+$B$34*VLOOKUP('Predicted Intensity'!$A27,'Regression Result'!$B$2:$K$29,8,FALSE)*(VLOOKUP($A27,'Forecasted VA'!$A$2:$AX$29,COLUMN(AJ$1),FALSE)-VLOOKUP($A27,'Forecasted VA'!$A$2:$AX$29,COLUMN(AI$1),FALSE))+$B$33*VLOOKUP('Predicted Intensity'!$A27,'Regression Result'!$B$2:$K$29,9,FALSE)+VLOOKUP('Predicted Intensity'!$A27,'Regression Result'!$B$2:$K$29,7,FALSE)*(VLOOKUP($A27,'electrification forecast'!$A$1:$AX$29,COLUMN(AJ$1),FALSE)-VLOOKUP($A27,'electrification forecast'!$A$1:$AX$29,COLUMN(AI$1),FALSE)),0.5*$J27),$J27)</f>
        <v>2731.4618812247863</v>
      </c>
      <c r="AK27" s="225">
        <f>MIN(MAX(AJ27+$B$34*VLOOKUP('Predicted Intensity'!$A27,'Regression Result'!$B$2:$K$29,8,FALSE)*(VLOOKUP($A27,'Forecasted VA'!$A$2:$AX$29,COLUMN(AK$1),FALSE)-VLOOKUP($A27,'Forecasted VA'!$A$2:$AX$29,COLUMN(AJ$1),FALSE))+$B$33*VLOOKUP('Predicted Intensity'!$A27,'Regression Result'!$B$2:$K$29,9,FALSE)+VLOOKUP('Predicted Intensity'!$A27,'Regression Result'!$B$2:$K$29,7,FALSE)*(VLOOKUP($A27,'electrification forecast'!$A$1:$AX$29,COLUMN(AK$1),FALSE)-VLOOKUP($A27,'electrification forecast'!$A$1:$AX$29,COLUMN(AJ$1),FALSE)),0.5*$J27),$J27)</f>
        <v>2731.4618812247863</v>
      </c>
      <c r="AL27" s="225">
        <f>MIN(MAX(AK27+$B$34*VLOOKUP('Predicted Intensity'!$A27,'Regression Result'!$B$2:$K$29,8,FALSE)*(VLOOKUP($A27,'Forecasted VA'!$A$2:$AX$29,COLUMN(AL$1),FALSE)-VLOOKUP($A27,'Forecasted VA'!$A$2:$AX$29,COLUMN(AK$1),FALSE))+$B$33*VLOOKUP('Predicted Intensity'!$A27,'Regression Result'!$B$2:$K$29,9,FALSE)+VLOOKUP('Predicted Intensity'!$A27,'Regression Result'!$B$2:$K$29,7,FALSE)*(VLOOKUP($A27,'electrification forecast'!$A$1:$AX$29,COLUMN(AL$1),FALSE)-VLOOKUP($A27,'electrification forecast'!$A$1:$AX$29,COLUMN(AK$1),FALSE)),0.5*$J27),$J27)</f>
        <v>2731.4618812247863</v>
      </c>
      <c r="AM27" s="225">
        <f>MIN(MAX(AL27+$B$34*VLOOKUP('Predicted Intensity'!$A27,'Regression Result'!$B$2:$K$29,8,FALSE)*(VLOOKUP($A27,'Forecasted VA'!$A$2:$AX$29,COLUMN(AM$1),FALSE)-VLOOKUP($A27,'Forecasted VA'!$A$2:$AX$29,COLUMN(AL$1),FALSE))+$B$33*VLOOKUP('Predicted Intensity'!$A27,'Regression Result'!$B$2:$K$29,9,FALSE)+VLOOKUP('Predicted Intensity'!$A27,'Regression Result'!$B$2:$K$29,7,FALSE)*(VLOOKUP($A27,'electrification forecast'!$A$1:$AX$29,COLUMN(AM$1),FALSE)-VLOOKUP($A27,'electrification forecast'!$A$1:$AX$29,COLUMN(AL$1),FALSE)),0.5*$J27),$J27)</f>
        <v>2731.4618812247863</v>
      </c>
      <c r="AN27" s="225">
        <f>MIN(MAX(AM27+$B$34*VLOOKUP('Predicted Intensity'!$A27,'Regression Result'!$B$2:$K$29,8,FALSE)*(VLOOKUP($A27,'Forecasted VA'!$A$2:$AX$29,COLUMN(AN$1),FALSE)-VLOOKUP($A27,'Forecasted VA'!$A$2:$AX$29,COLUMN(AM$1),FALSE))+$B$33*VLOOKUP('Predicted Intensity'!$A27,'Regression Result'!$B$2:$K$29,9,FALSE)+VLOOKUP('Predicted Intensity'!$A27,'Regression Result'!$B$2:$K$29,7,FALSE)*(VLOOKUP($A27,'electrification forecast'!$A$1:$AX$29,COLUMN(AN$1),FALSE)-VLOOKUP($A27,'electrification forecast'!$A$1:$AX$29,COLUMN(AM$1),FALSE)),0.5*$J27),$J27)</f>
        <v>2731.4618812247863</v>
      </c>
      <c r="AO27" s="225">
        <f>MIN(MAX(AN27+$B$34*VLOOKUP('Predicted Intensity'!$A27,'Regression Result'!$B$2:$K$29,8,FALSE)*(VLOOKUP($A27,'Forecasted VA'!$A$2:$AX$29,COLUMN(AO$1),FALSE)-VLOOKUP($A27,'Forecasted VA'!$A$2:$AX$29,COLUMN(AN$1),FALSE))+$B$33*VLOOKUP('Predicted Intensity'!$A27,'Regression Result'!$B$2:$K$29,9,FALSE)+VLOOKUP('Predicted Intensity'!$A27,'Regression Result'!$B$2:$K$29,7,FALSE)*(VLOOKUP($A27,'electrification forecast'!$A$1:$AX$29,COLUMN(AO$1),FALSE)-VLOOKUP($A27,'electrification forecast'!$A$1:$AX$29,COLUMN(AN$1),FALSE)),0.5*$J27),$J27)</f>
        <v>2731.4618812247863</v>
      </c>
      <c r="AP27" s="225">
        <f>MIN(MAX(AO27+$B$34*VLOOKUP('Predicted Intensity'!$A27,'Regression Result'!$B$2:$K$29,8,FALSE)*(VLOOKUP($A27,'Forecasted VA'!$A$2:$AX$29,COLUMN(AP$1),FALSE)-VLOOKUP($A27,'Forecasted VA'!$A$2:$AX$29,COLUMN(AO$1),FALSE))+$B$33*VLOOKUP('Predicted Intensity'!$A27,'Regression Result'!$B$2:$K$29,9,FALSE)+VLOOKUP('Predicted Intensity'!$A27,'Regression Result'!$B$2:$K$29,7,FALSE)*(VLOOKUP($A27,'electrification forecast'!$A$1:$AX$29,COLUMN(AP$1),FALSE)-VLOOKUP($A27,'electrification forecast'!$A$1:$AX$29,COLUMN(AO$1),FALSE)),0.5*$J27),$J27)</f>
        <v>2731.4618812247863</v>
      </c>
      <c r="AQ27" s="225">
        <f>MIN(MAX(AP27+$B$34*VLOOKUP('Predicted Intensity'!$A27,'Regression Result'!$B$2:$K$29,8,FALSE)*(VLOOKUP($A27,'Forecasted VA'!$A$2:$AX$29,COLUMN(AQ$1),FALSE)-VLOOKUP($A27,'Forecasted VA'!$A$2:$AX$29,COLUMN(AP$1),FALSE))+$B$33*VLOOKUP('Predicted Intensity'!$A27,'Regression Result'!$B$2:$K$29,9,FALSE)+VLOOKUP('Predicted Intensity'!$A27,'Regression Result'!$B$2:$K$29,7,FALSE)*(VLOOKUP($A27,'electrification forecast'!$A$1:$AX$29,COLUMN(AQ$1),FALSE)-VLOOKUP($A27,'electrification forecast'!$A$1:$AX$29,COLUMN(AP$1),FALSE)),0.5*$J27),$J27)</f>
        <v>2731.4618812247863</v>
      </c>
      <c r="AR27" s="225">
        <f>MIN(MAX(AQ27+$B$34*VLOOKUP('Predicted Intensity'!$A27,'Regression Result'!$B$2:$K$29,8,FALSE)*(VLOOKUP($A27,'Forecasted VA'!$A$2:$AX$29,COLUMN(AR$1),FALSE)-VLOOKUP($A27,'Forecasted VA'!$A$2:$AX$29,COLUMN(AQ$1),FALSE))+$B$33*VLOOKUP('Predicted Intensity'!$A27,'Regression Result'!$B$2:$K$29,9,FALSE)+VLOOKUP('Predicted Intensity'!$A27,'Regression Result'!$B$2:$K$29,7,FALSE)*(VLOOKUP($A27,'electrification forecast'!$A$1:$AX$29,COLUMN(AR$1),FALSE)-VLOOKUP($A27,'electrification forecast'!$A$1:$AX$29,COLUMN(AQ$1),FALSE)),0.5*$J27),$J27)</f>
        <v>2731.4618812247863</v>
      </c>
      <c r="AS27" s="225">
        <f>MIN(MAX(AR27+$B$34*VLOOKUP('Predicted Intensity'!$A27,'Regression Result'!$B$2:$K$29,8,FALSE)*(VLOOKUP($A27,'Forecasted VA'!$A$2:$AX$29,COLUMN(AS$1),FALSE)-VLOOKUP($A27,'Forecasted VA'!$A$2:$AX$29,COLUMN(AR$1),FALSE))+$B$33*VLOOKUP('Predicted Intensity'!$A27,'Regression Result'!$B$2:$K$29,9,FALSE)+VLOOKUP('Predicted Intensity'!$A27,'Regression Result'!$B$2:$K$29,7,FALSE)*(VLOOKUP($A27,'electrification forecast'!$A$1:$AX$29,COLUMN(AS$1),FALSE)-VLOOKUP($A27,'electrification forecast'!$A$1:$AX$29,COLUMN(AR$1),FALSE)),0.5*$J27),$J27)</f>
        <v>2731.4618812247863</v>
      </c>
      <c r="AT27" s="225">
        <f>MIN(MAX(AS27+$B$34*VLOOKUP('Predicted Intensity'!$A27,'Regression Result'!$B$2:$K$29,8,FALSE)*(VLOOKUP($A27,'Forecasted VA'!$A$2:$AX$29,COLUMN(AT$1),FALSE)-VLOOKUP($A27,'Forecasted VA'!$A$2:$AX$29,COLUMN(AS$1),FALSE))+$B$33*VLOOKUP('Predicted Intensity'!$A27,'Regression Result'!$B$2:$K$29,9,FALSE)+VLOOKUP('Predicted Intensity'!$A27,'Regression Result'!$B$2:$K$29,7,FALSE)*(VLOOKUP($A27,'electrification forecast'!$A$1:$AX$29,COLUMN(AT$1),FALSE)-VLOOKUP($A27,'electrification forecast'!$A$1:$AX$29,COLUMN(AS$1),FALSE)),0.5*$J27),$J27)</f>
        <v>2731.4618812247863</v>
      </c>
      <c r="AU27" s="225">
        <f>MIN(MAX(AT27+$B$34*VLOOKUP('Predicted Intensity'!$A27,'Regression Result'!$B$2:$K$29,8,FALSE)*(VLOOKUP($A27,'Forecasted VA'!$A$2:$AX$29,COLUMN(AU$1),FALSE)-VLOOKUP($A27,'Forecasted VA'!$A$2:$AX$29,COLUMN(AT$1),FALSE))+$B$33*VLOOKUP('Predicted Intensity'!$A27,'Regression Result'!$B$2:$K$29,9,FALSE)+VLOOKUP('Predicted Intensity'!$A27,'Regression Result'!$B$2:$K$29,7,FALSE)*(VLOOKUP($A27,'electrification forecast'!$A$1:$AX$29,COLUMN(AU$1),FALSE)-VLOOKUP($A27,'electrification forecast'!$A$1:$AX$29,COLUMN(AT$1),FALSE)),0.5*$J27),$J27)</f>
        <v>2731.4618812247863</v>
      </c>
      <c r="AV27" s="225">
        <f>MIN(MAX(AU27+$B$34*VLOOKUP('Predicted Intensity'!$A27,'Regression Result'!$B$2:$K$29,8,FALSE)*(VLOOKUP($A27,'Forecasted VA'!$A$2:$AX$29,COLUMN(AV$1),FALSE)-VLOOKUP($A27,'Forecasted VA'!$A$2:$AX$29,COLUMN(AU$1),FALSE))+$B$33*VLOOKUP('Predicted Intensity'!$A27,'Regression Result'!$B$2:$K$29,9,FALSE)+VLOOKUP('Predicted Intensity'!$A27,'Regression Result'!$B$2:$K$29,7,FALSE)*(VLOOKUP($A27,'electrification forecast'!$A$1:$AX$29,COLUMN(AV$1),FALSE)-VLOOKUP($A27,'electrification forecast'!$A$1:$AX$29,COLUMN(AU$1),FALSE)),0.5*$J27),$J27)</f>
        <v>2731.4618812247863</v>
      </c>
      <c r="AW27" s="225">
        <f>MIN(MAX(AV27+$B$34*VLOOKUP('Predicted Intensity'!$A27,'Regression Result'!$B$2:$K$29,8,FALSE)*(VLOOKUP($A27,'Forecasted VA'!$A$2:$AX$29,COLUMN(AW$1),FALSE)-VLOOKUP($A27,'Forecasted VA'!$A$2:$AX$29,COLUMN(AV$1),FALSE))+$B$33*VLOOKUP('Predicted Intensity'!$A27,'Regression Result'!$B$2:$K$29,9,FALSE)+VLOOKUP('Predicted Intensity'!$A27,'Regression Result'!$B$2:$K$29,7,FALSE)*(VLOOKUP($A27,'electrification forecast'!$A$1:$AX$29,COLUMN(AW$1),FALSE)-VLOOKUP($A27,'electrification forecast'!$A$1:$AX$29,COLUMN(AV$1),FALSE)),0.5*$J27),$J27)</f>
        <v>2731.4618812247863</v>
      </c>
      <c r="AX27" s="225">
        <f>MIN(MAX(AW27+$B$34*VLOOKUP('Predicted Intensity'!$A27,'Regression Result'!$B$2:$K$29,8,FALSE)*(VLOOKUP($A27,'Forecasted VA'!$A$2:$AX$29,COLUMN(AX$1),FALSE)-VLOOKUP($A27,'Forecasted VA'!$A$2:$AX$29,COLUMN(AW$1),FALSE))+$B$33*VLOOKUP('Predicted Intensity'!$A27,'Regression Result'!$B$2:$K$29,9,FALSE)+VLOOKUP('Predicted Intensity'!$A27,'Regression Result'!$B$2:$K$29,7,FALSE)*(VLOOKUP($A27,'electrification forecast'!$A$1:$AX$29,COLUMN(AX$1),FALSE)-VLOOKUP($A27,'electrification forecast'!$A$1:$AX$29,COLUMN(AW$1),FALSE)),0.5*$J27),$J27)</f>
        <v>2731.4618812247863</v>
      </c>
      <c r="AY27" s="225"/>
    </row>
    <row r="28" spans="1:51" x14ac:dyDescent="0.2">
      <c r="A28" s="216" t="s">
        <v>638</v>
      </c>
      <c r="B28" s="225">
        <f>SUMIFS('Historic Energy Consumption'!$O:$O,'Historic Energy Consumption'!$B:$B,$A28,'Historic Energy Consumption'!$A:$A,'Predicted Intensity'!B$1)/VLOOKUP($A28,'Forecasted VA'!$A$1:$J$29,COLUMN(B$1),FALSE)</f>
        <v>40370.097823902601</v>
      </c>
      <c r="C28" s="225">
        <f>SUMIFS('Historic Energy Consumption'!$O:$O,'Historic Energy Consumption'!$B:$B,$A28,'Historic Energy Consumption'!$A:$A,'Predicted Intensity'!C$1)/VLOOKUP($A28,'Forecasted VA'!$A$1:$J$29,COLUMN(C$1),FALSE)</f>
        <v>38765.109331190433</v>
      </c>
      <c r="D28" s="225">
        <f>SUMIFS('Historic Energy Consumption'!$O:$O,'Historic Energy Consumption'!$B:$B,$A28,'Historic Energy Consumption'!$A:$A,'Predicted Intensity'!D$1)/VLOOKUP($A28,'Forecasted VA'!$A$1:$J$29,COLUMN(D$1),FALSE)</f>
        <v>39828.566260439024</v>
      </c>
      <c r="E28" s="225">
        <f>SUMIFS('Historic Energy Consumption'!$O:$O,'Historic Energy Consumption'!$B:$B,$A28,'Historic Energy Consumption'!$A:$A,'Predicted Intensity'!E$1)/VLOOKUP($A28,'Forecasted VA'!$A$1:$J$29,COLUMN(E$1),FALSE)</f>
        <v>44593.817179756923</v>
      </c>
      <c r="F28" s="225">
        <f>SUMIFS('Historic Energy Consumption'!$O:$O,'Historic Energy Consumption'!$B:$B,$A28,'Historic Energy Consumption'!$A:$A,'Predicted Intensity'!F$1)/VLOOKUP($A28,'Forecasted VA'!$A$1:$J$29,COLUMN(F$1),FALSE)</f>
        <v>37830.818025186149</v>
      </c>
      <c r="G28" s="225">
        <f>SUMIFS('Historic Energy Consumption'!$O:$O,'Historic Energy Consumption'!$B:$B,$A28,'Historic Energy Consumption'!$A:$A,'Predicted Intensity'!G$1)/VLOOKUP($A28,'Forecasted VA'!$A$1:$J$29,COLUMN(G$1),FALSE)</f>
        <v>32985.191108338586</v>
      </c>
      <c r="H28" s="225">
        <f>SUMIFS('Historic Energy Consumption'!$O:$O,'Historic Energy Consumption'!$B:$B,$A28,'Historic Energy Consumption'!$A:$A,'Predicted Intensity'!H$1)/VLOOKUP($A28,'Forecasted VA'!$A$1:$J$29,COLUMN(H$1),FALSE)</f>
        <v>31859.70953718483</v>
      </c>
      <c r="I28" s="225">
        <f>SUMIFS('Historic Energy Consumption'!$O:$O,'Historic Energy Consumption'!$B:$B,$A28,'Historic Energy Consumption'!$A:$A,'Predicted Intensity'!I$1)/VLOOKUP($A28,'Forecasted VA'!$A$1:$J$29,COLUMN(I$1),FALSE)</f>
        <v>38923.822221642389</v>
      </c>
      <c r="J28" s="225">
        <f>SUMIFS('Historic Energy Consumption'!$O:$O,'Historic Energy Consumption'!$B:$B,$A28,'Historic Energy Consumption'!$A:$A,'Predicted Intensity'!J$1)/VLOOKUP($A28,'Forecasted VA'!$A$1:$J$29,COLUMN(J$1),FALSE)</f>
        <v>47025.194127055242</v>
      </c>
      <c r="K28" s="225">
        <f>MIN(MAX(J28+$B$34*VLOOKUP('Predicted Intensity'!$A28,'Regression Result'!$B$2:$K$29,8,FALSE)*(VLOOKUP($A28,'Forecasted VA'!$A$2:$AX$29,COLUMN(K$1),FALSE)-VLOOKUP($A28,'Forecasted VA'!$A$2:$AX$29,COLUMN(J$1),FALSE))+$B$33*VLOOKUP('Predicted Intensity'!$A28,'Regression Result'!$B$2:$K$29,9,FALSE)+VLOOKUP('Predicted Intensity'!$A28,'Regression Result'!$B$2:$K$29,7,FALSE)*(VLOOKUP($A28,'electrification forecast'!$A$1:$AX$29,COLUMN(K$1),FALSE)-VLOOKUP($A28,'electrification forecast'!$A$1:$AX$29,COLUMN(J$1),FALSE)),0.5*$J28),$J28)</f>
        <v>45790.884944429949</v>
      </c>
      <c r="L28" s="225">
        <f>MIN(MAX(K28+$B$34*VLOOKUP('Predicted Intensity'!$A28,'Regression Result'!$B$2:$K$29,8,FALSE)*(VLOOKUP($A28,'Forecasted VA'!$A$2:$AX$29,COLUMN(L$1),FALSE)-VLOOKUP($A28,'Forecasted VA'!$A$2:$AX$29,COLUMN(K$1),FALSE))+$B$33*VLOOKUP('Predicted Intensity'!$A28,'Regression Result'!$B$2:$K$29,9,FALSE)+VLOOKUP('Predicted Intensity'!$A28,'Regression Result'!$B$2:$K$29,7,FALSE)*(VLOOKUP($A28,'electrification forecast'!$A$1:$AX$29,COLUMN(L$1),FALSE)-VLOOKUP($A28,'electrification forecast'!$A$1:$AX$29,COLUMN(K$1),FALSE)),0.5*$J28),$J28)</f>
        <v>46602.424532956546</v>
      </c>
      <c r="M28" s="225">
        <f>MIN(MAX(L28+$B$34*VLOOKUP('Predicted Intensity'!$A28,'Regression Result'!$B$2:$K$29,8,FALSE)*(VLOOKUP($A28,'Forecasted VA'!$A$2:$AX$29,COLUMN(M$1),FALSE)-VLOOKUP($A28,'Forecasted VA'!$A$2:$AX$29,COLUMN(L$1),FALSE))+$B$33*VLOOKUP('Predicted Intensity'!$A28,'Regression Result'!$B$2:$K$29,9,FALSE)+VLOOKUP('Predicted Intensity'!$A28,'Regression Result'!$B$2:$K$29,7,FALSE)*(VLOOKUP($A28,'electrification forecast'!$A$1:$AX$29,COLUMN(M$1),FALSE)-VLOOKUP($A28,'electrification forecast'!$A$1:$AX$29,COLUMN(L$1),FALSE)),0.5*$J28),$J28)</f>
        <v>47025.194127055242</v>
      </c>
      <c r="N28" s="225">
        <f>MIN(MAX(M28+$B$34*VLOOKUP('Predicted Intensity'!$A28,'Regression Result'!$B$2:$K$29,8,FALSE)*(VLOOKUP($A28,'Forecasted VA'!$A$2:$AX$29,COLUMN(N$1),FALSE)-VLOOKUP($A28,'Forecasted VA'!$A$2:$AX$29,COLUMN(M$1),FALSE))+$B$33*VLOOKUP('Predicted Intensity'!$A28,'Regression Result'!$B$2:$K$29,9,FALSE)+VLOOKUP('Predicted Intensity'!$A28,'Regression Result'!$B$2:$K$29,7,FALSE)*(VLOOKUP($A28,'electrification forecast'!$A$1:$AX$29,COLUMN(N$1),FALSE)-VLOOKUP($A28,'electrification forecast'!$A$1:$AX$29,COLUMN(M$1),FALSE)),0.5*$J28),$J28)</f>
        <v>47025.194127055242</v>
      </c>
      <c r="O28" s="225">
        <f>MIN(MAX(N28+$B$34*VLOOKUP('Predicted Intensity'!$A28,'Regression Result'!$B$2:$K$29,8,FALSE)*(VLOOKUP($A28,'Forecasted VA'!$A$2:$AX$29,COLUMN(O$1),FALSE)-VLOOKUP($A28,'Forecasted VA'!$A$2:$AX$29,COLUMN(N$1),FALSE))+$B$33*VLOOKUP('Predicted Intensity'!$A28,'Regression Result'!$B$2:$K$29,9,FALSE)+VLOOKUP('Predicted Intensity'!$A28,'Regression Result'!$B$2:$K$29,7,FALSE)*(VLOOKUP($A28,'electrification forecast'!$A$1:$AX$29,COLUMN(O$1),FALSE)-VLOOKUP($A28,'electrification forecast'!$A$1:$AX$29,COLUMN(N$1),FALSE)),0.5*$J28),$J28)</f>
        <v>47025.194127055242</v>
      </c>
      <c r="P28" s="225">
        <f>MIN(MAX(O28+$B$34*VLOOKUP('Predicted Intensity'!$A28,'Regression Result'!$B$2:$K$29,8,FALSE)*(VLOOKUP($A28,'Forecasted VA'!$A$2:$AX$29,COLUMN(P$1),FALSE)-VLOOKUP($A28,'Forecasted VA'!$A$2:$AX$29,COLUMN(O$1),FALSE))+$B$33*VLOOKUP('Predicted Intensity'!$A28,'Regression Result'!$B$2:$K$29,9,FALSE)+VLOOKUP('Predicted Intensity'!$A28,'Regression Result'!$B$2:$K$29,7,FALSE)*(VLOOKUP($A28,'electrification forecast'!$A$1:$AX$29,COLUMN(P$1),FALSE)-VLOOKUP($A28,'electrification forecast'!$A$1:$AX$29,COLUMN(O$1),FALSE)),0.5*$J28),$J28)</f>
        <v>47025.194127055242</v>
      </c>
      <c r="Q28" s="225">
        <f>MIN(MAX(P28+$B$34*VLOOKUP('Predicted Intensity'!$A28,'Regression Result'!$B$2:$K$29,8,FALSE)*(VLOOKUP($A28,'Forecasted VA'!$A$2:$AX$29,COLUMN(Q$1),FALSE)-VLOOKUP($A28,'Forecasted VA'!$A$2:$AX$29,COLUMN(P$1),FALSE))+$B$33*VLOOKUP('Predicted Intensity'!$A28,'Regression Result'!$B$2:$K$29,9,FALSE)+VLOOKUP('Predicted Intensity'!$A28,'Regression Result'!$B$2:$K$29,7,FALSE)*(VLOOKUP($A28,'electrification forecast'!$A$1:$AX$29,COLUMN(Q$1),FALSE)-VLOOKUP($A28,'electrification forecast'!$A$1:$AX$29,COLUMN(P$1),FALSE)),0.5*$J28),$J28)</f>
        <v>47025.194127055242</v>
      </c>
      <c r="R28" s="225">
        <f>MIN(MAX(Q28+$B$34*VLOOKUP('Predicted Intensity'!$A28,'Regression Result'!$B$2:$K$29,8,FALSE)*(VLOOKUP($A28,'Forecasted VA'!$A$2:$AX$29,COLUMN(R$1),FALSE)-VLOOKUP($A28,'Forecasted VA'!$A$2:$AX$29,COLUMN(Q$1),FALSE))+$B$33*VLOOKUP('Predicted Intensity'!$A28,'Regression Result'!$B$2:$K$29,9,FALSE)+VLOOKUP('Predicted Intensity'!$A28,'Regression Result'!$B$2:$K$29,7,FALSE)*(VLOOKUP($A28,'electrification forecast'!$A$1:$AX$29,COLUMN(R$1),FALSE)-VLOOKUP($A28,'electrification forecast'!$A$1:$AX$29,COLUMN(Q$1),FALSE)),0.5*$J28),$J28)</f>
        <v>47025.194127055242</v>
      </c>
      <c r="S28" s="225">
        <f>MIN(MAX(R28+$B$34*VLOOKUP('Predicted Intensity'!$A28,'Regression Result'!$B$2:$K$29,8,FALSE)*(VLOOKUP($A28,'Forecasted VA'!$A$2:$AX$29,COLUMN(S$1),FALSE)-VLOOKUP($A28,'Forecasted VA'!$A$2:$AX$29,COLUMN(R$1),FALSE))+$B$33*VLOOKUP('Predicted Intensity'!$A28,'Regression Result'!$B$2:$K$29,9,FALSE)+VLOOKUP('Predicted Intensity'!$A28,'Regression Result'!$B$2:$K$29,7,FALSE)*(VLOOKUP($A28,'electrification forecast'!$A$1:$AX$29,COLUMN(S$1),FALSE)-VLOOKUP($A28,'electrification forecast'!$A$1:$AX$29,COLUMN(R$1),FALSE)),0.5*$J28),$J28)</f>
        <v>47025.194127055242</v>
      </c>
      <c r="T28" s="225">
        <f>MIN(MAX(S28+$B$34*VLOOKUP('Predicted Intensity'!$A28,'Regression Result'!$B$2:$K$29,8,FALSE)*(VLOOKUP($A28,'Forecasted VA'!$A$2:$AX$29,COLUMN(T$1),FALSE)-VLOOKUP($A28,'Forecasted VA'!$A$2:$AX$29,COLUMN(S$1),FALSE))+$B$33*VLOOKUP('Predicted Intensity'!$A28,'Regression Result'!$B$2:$K$29,9,FALSE)+VLOOKUP('Predicted Intensity'!$A28,'Regression Result'!$B$2:$K$29,7,FALSE)*(VLOOKUP($A28,'electrification forecast'!$A$1:$AX$29,COLUMN(T$1),FALSE)-VLOOKUP($A28,'electrification forecast'!$A$1:$AX$29,COLUMN(S$1),FALSE)),0.5*$J28),$J28)</f>
        <v>47025.194127055242</v>
      </c>
      <c r="U28" s="225">
        <f>MIN(MAX(T28+$B$34*VLOOKUP('Predicted Intensity'!$A28,'Regression Result'!$B$2:$K$29,8,FALSE)*(VLOOKUP($A28,'Forecasted VA'!$A$2:$AX$29,COLUMN(U$1),FALSE)-VLOOKUP($A28,'Forecasted VA'!$A$2:$AX$29,COLUMN(T$1),FALSE))+$B$33*VLOOKUP('Predicted Intensity'!$A28,'Regression Result'!$B$2:$K$29,9,FALSE)+VLOOKUP('Predicted Intensity'!$A28,'Regression Result'!$B$2:$K$29,7,FALSE)*(VLOOKUP($A28,'electrification forecast'!$A$1:$AX$29,COLUMN(U$1),FALSE)-VLOOKUP($A28,'electrification forecast'!$A$1:$AX$29,COLUMN(T$1),FALSE)),0.5*$J28),$J28)</f>
        <v>47025.194127055242</v>
      </c>
      <c r="V28" s="225">
        <f>MIN(MAX(U28+$B$34*VLOOKUP('Predicted Intensity'!$A28,'Regression Result'!$B$2:$K$29,8,FALSE)*(VLOOKUP($A28,'Forecasted VA'!$A$2:$AX$29,COLUMN(V$1),FALSE)-VLOOKUP($A28,'Forecasted VA'!$A$2:$AX$29,COLUMN(U$1),FALSE))+$B$33*VLOOKUP('Predicted Intensity'!$A28,'Regression Result'!$B$2:$K$29,9,FALSE)+VLOOKUP('Predicted Intensity'!$A28,'Regression Result'!$B$2:$K$29,7,FALSE)*(VLOOKUP($A28,'electrification forecast'!$A$1:$AX$29,COLUMN(V$1),FALSE)-VLOOKUP($A28,'electrification forecast'!$A$1:$AX$29,COLUMN(U$1),FALSE)),0.5*$J28),$J28)</f>
        <v>47025.194127055242</v>
      </c>
      <c r="W28" s="225">
        <f>MIN(MAX(V28+$B$34*VLOOKUP('Predicted Intensity'!$A28,'Regression Result'!$B$2:$K$29,8,FALSE)*(VLOOKUP($A28,'Forecasted VA'!$A$2:$AX$29,COLUMN(W$1),FALSE)-VLOOKUP($A28,'Forecasted VA'!$A$2:$AX$29,COLUMN(V$1),FALSE))+$B$33*VLOOKUP('Predicted Intensity'!$A28,'Regression Result'!$B$2:$K$29,9,FALSE)+VLOOKUP('Predicted Intensity'!$A28,'Regression Result'!$B$2:$K$29,7,FALSE)*(VLOOKUP($A28,'electrification forecast'!$A$1:$AX$29,COLUMN(W$1),FALSE)-VLOOKUP($A28,'electrification forecast'!$A$1:$AX$29,COLUMN(V$1),FALSE)),0.5*$J28),$J28)</f>
        <v>47025.194127055242</v>
      </c>
      <c r="X28" s="225">
        <f>MIN(MAX(W28+$B$34*VLOOKUP('Predicted Intensity'!$A28,'Regression Result'!$B$2:$K$29,8,FALSE)*(VLOOKUP($A28,'Forecasted VA'!$A$2:$AX$29,COLUMN(X$1),FALSE)-VLOOKUP($A28,'Forecasted VA'!$A$2:$AX$29,COLUMN(W$1),FALSE))+$B$33*VLOOKUP('Predicted Intensity'!$A28,'Regression Result'!$B$2:$K$29,9,FALSE)+VLOOKUP('Predicted Intensity'!$A28,'Regression Result'!$B$2:$K$29,7,FALSE)*(VLOOKUP($A28,'electrification forecast'!$A$1:$AX$29,COLUMN(X$1),FALSE)-VLOOKUP($A28,'electrification forecast'!$A$1:$AX$29,COLUMN(W$1),FALSE)),0.5*$J28),$J28)</f>
        <v>47025.194127055242</v>
      </c>
      <c r="Y28" s="225">
        <f>MIN(MAX(X28+$B$34*VLOOKUP('Predicted Intensity'!$A28,'Regression Result'!$B$2:$K$29,8,FALSE)*(VLOOKUP($A28,'Forecasted VA'!$A$2:$AX$29,COLUMN(Y$1),FALSE)-VLOOKUP($A28,'Forecasted VA'!$A$2:$AX$29,COLUMN(X$1),FALSE))+$B$33*VLOOKUP('Predicted Intensity'!$A28,'Regression Result'!$B$2:$K$29,9,FALSE)+VLOOKUP('Predicted Intensity'!$A28,'Regression Result'!$B$2:$K$29,7,FALSE)*(VLOOKUP($A28,'electrification forecast'!$A$1:$AX$29,COLUMN(Y$1),FALSE)-VLOOKUP($A28,'electrification forecast'!$A$1:$AX$29,COLUMN(X$1),FALSE)),0.5*$J28),$J28)</f>
        <v>47025.194127055242</v>
      </c>
      <c r="Z28" s="225">
        <f>MIN(MAX(Y28+$B$34*VLOOKUP('Predicted Intensity'!$A28,'Regression Result'!$B$2:$K$29,8,FALSE)*(VLOOKUP($A28,'Forecasted VA'!$A$2:$AX$29,COLUMN(Z$1),FALSE)-VLOOKUP($A28,'Forecasted VA'!$A$2:$AX$29,COLUMN(Y$1),FALSE))+$B$33*VLOOKUP('Predicted Intensity'!$A28,'Regression Result'!$B$2:$K$29,9,FALSE)+VLOOKUP('Predicted Intensity'!$A28,'Regression Result'!$B$2:$K$29,7,FALSE)*(VLOOKUP($A28,'electrification forecast'!$A$1:$AX$29,COLUMN(Z$1),FALSE)-VLOOKUP($A28,'electrification forecast'!$A$1:$AX$29,COLUMN(Y$1),FALSE)),0.5*$J28),$J28)</f>
        <v>47025.194127055242</v>
      </c>
      <c r="AA28" s="225">
        <f>MIN(MAX(Z28+$B$34*VLOOKUP('Predicted Intensity'!$A28,'Regression Result'!$B$2:$K$29,8,FALSE)*(VLOOKUP($A28,'Forecasted VA'!$A$2:$AX$29,COLUMN(AA$1),FALSE)-VLOOKUP($A28,'Forecasted VA'!$A$2:$AX$29,COLUMN(Z$1),FALSE))+$B$33*VLOOKUP('Predicted Intensity'!$A28,'Regression Result'!$B$2:$K$29,9,FALSE)+VLOOKUP('Predicted Intensity'!$A28,'Regression Result'!$B$2:$K$29,7,FALSE)*(VLOOKUP($A28,'electrification forecast'!$A$1:$AX$29,COLUMN(AA$1),FALSE)-VLOOKUP($A28,'electrification forecast'!$A$1:$AX$29,COLUMN(Z$1),FALSE)),0.5*$J28),$J28)</f>
        <v>47025.194127055242</v>
      </c>
      <c r="AB28" s="225">
        <f>MIN(MAX(AA28+$B$34*VLOOKUP('Predicted Intensity'!$A28,'Regression Result'!$B$2:$K$29,8,FALSE)*(VLOOKUP($A28,'Forecasted VA'!$A$2:$AX$29,COLUMN(AB$1),FALSE)-VLOOKUP($A28,'Forecasted VA'!$A$2:$AX$29,COLUMN(AA$1),FALSE))+$B$33*VLOOKUP('Predicted Intensity'!$A28,'Regression Result'!$B$2:$K$29,9,FALSE)+VLOOKUP('Predicted Intensity'!$A28,'Regression Result'!$B$2:$K$29,7,FALSE)*(VLOOKUP($A28,'electrification forecast'!$A$1:$AX$29,COLUMN(AB$1),FALSE)-VLOOKUP($A28,'electrification forecast'!$A$1:$AX$29,COLUMN(AA$1),FALSE)),0.5*$J28),$J28)</f>
        <v>47025.194127055242</v>
      </c>
      <c r="AC28" s="225">
        <f>MIN(MAX(AB28+$B$34*VLOOKUP('Predicted Intensity'!$A28,'Regression Result'!$B$2:$K$29,8,FALSE)*(VLOOKUP($A28,'Forecasted VA'!$A$2:$AX$29,COLUMN(AC$1),FALSE)-VLOOKUP($A28,'Forecasted VA'!$A$2:$AX$29,COLUMN(AB$1),FALSE))+$B$33*VLOOKUP('Predicted Intensity'!$A28,'Regression Result'!$B$2:$K$29,9,FALSE)+VLOOKUP('Predicted Intensity'!$A28,'Regression Result'!$B$2:$K$29,7,FALSE)*(VLOOKUP($A28,'electrification forecast'!$A$1:$AX$29,COLUMN(AC$1),FALSE)-VLOOKUP($A28,'electrification forecast'!$A$1:$AX$29,COLUMN(AB$1),FALSE)),0.5*$J28),$J28)</f>
        <v>47025.194127055242</v>
      </c>
      <c r="AD28" s="225">
        <f>MIN(MAX(AC28+$B$34*VLOOKUP('Predicted Intensity'!$A28,'Regression Result'!$B$2:$K$29,8,FALSE)*(VLOOKUP($A28,'Forecasted VA'!$A$2:$AX$29,COLUMN(AD$1),FALSE)-VLOOKUP($A28,'Forecasted VA'!$A$2:$AX$29,COLUMN(AC$1),FALSE))+$B$33*VLOOKUP('Predicted Intensity'!$A28,'Regression Result'!$B$2:$K$29,9,FALSE)+VLOOKUP('Predicted Intensity'!$A28,'Regression Result'!$B$2:$K$29,7,FALSE)*(VLOOKUP($A28,'electrification forecast'!$A$1:$AX$29,COLUMN(AD$1),FALSE)-VLOOKUP($A28,'electrification forecast'!$A$1:$AX$29,COLUMN(AC$1),FALSE)),0.5*$J28),$J28)</f>
        <v>47025.194127055242</v>
      </c>
      <c r="AE28" s="225">
        <f>MIN(MAX(AD28+$B$34*VLOOKUP('Predicted Intensity'!$A28,'Regression Result'!$B$2:$K$29,8,FALSE)*(VLOOKUP($A28,'Forecasted VA'!$A$2:$AX$29,COLUMN(AE$1),FALSE)-VLOOKUP($A28,'Forecasted VA'!$A$2:$AX$29,COLUMN(AD$1),FALSE))+$B$33*VLOOKUP('Predicted Intensity'!$A28,'Regression Result'!$B$2:$K$29,9,FALSE)+VLOOKUP('Predicted Intensity'!$A28,'Regression Result'!$B$2:$K$29,7,FALSE)*(VLOOKUP($A28,'electrification forecast'!$A$1:$AX$29,COLUMN(AE$1),FALSE)-VLOOKUP($A28,'electrification forecast'!$A$1:$AX$29,COLUMN(AD$1),FALSE)),0.5*$J28),$J28)</f>
        <v>47025.194127055242</v>
      </c>
      <c r="AF28" s="225">
        <f>MIN(MAX(AE28+$B$34*VLOOKUP('Predicted Intensity'!$A28,'Regression Result'!$B$2:$K$29,8,FALSE)*(VLOOKUP($A28,'Forecasted VA'!$A$2:$AX$29,COLUMN(AF$1),FALSE)-VLOOKUP($A28,'Forecasted VA'!$A$2:$AX$29,COLUMN(AE$1),FALSE))+$B$33*VLOOKUP('Predicted Intensity'!$A28,'Regression Result'!$B$2:$K$29,9,FALSE)+VLOOKUP('Predicted Intensity'!$A28,'Regression Result'!$B$2:$K$29,7,FALSE)*(VLOOKUP($A28,'electrification forecast'!$A$1:$AX$29,COLUMN(AF$1),FALSE)-VLOOKUP($A28,'electrification forecast'!$A$1:$AX$29,COLUMN(AE$1),FALSE)),0.5*$J28),$J28)</f>
        <v>47025.194127055242</v>
      </c>
      <c r="AG28" s="225">
        <f>MIN(MAX(AF28+$B$34*VLOOKUP('Predicted Intensity'!$A28,'Regression Result'!$B$2:$K$29,8,FALSE)*(VLOOKUP($A28,'Forecasted VA'!$A$2:$AX$29,COLUMN(AG$1),FALSE)-VLOOKUP($A28,'Forecasted VA'!$A$2:$AX$29,COLUMN(AF$1),FALSE))+$B$33*VLOOKUP('Predicted Intensity'!$A28,'Regression Result'!$B$2:$K$29,9,FALSE)+VLOOKUP('Predicted Intensity'!$A28,'Regression Result'!$B$2:$K$29,7,FALSE)*(VLOOKUP($A28,'electrification forecast'!$A$1:$AX$29,COLUMN(AG$1),FALSE)-VLOOKUP($A28,'electrification forecast'!$A$1:$AX$29,COLUMN(AF$1),FALSE)),0.5*$J28),$J28)</f>
        <v>47025.194127055242</v>
      </c>
      <c r="AH28" s="225">
        <f>MIN(MAX(AG28+$B$34*VLOOKUP('Predicted Intensity'!$A28,'Regression Result'!$B$2:$K$29,8,FALSE)*(VLOOKUP($A28,'Forecasted VA'!$A$2:$AX$29,COLUMN(AH$1),FALSE)-VLOOKUP($A28,'Forecasted VA'!$A$2:$AX$29,COLUMN(AG$1),FALSE))+$B$33*VLOOKUP('Predicted Intensity'!$A28,'Regression Result'!$B$2:$K$29,9,FALSE)+VLOOKUP('Predicted Intensity'!$A28,'Regression Result'!$B$2:$K$29,7,FALSE)*(VLOOKUP($A28,'electrification forecast'!$A$1:$AX$29,COLUMN(AH$1),FALSE)-VLOOKUP($A28,'electrification forecast'!$A$1:$AX$29,COLUMN(AG$1),FALSE)),0.5*$J28),$J28)</f>
        <v>47025.194127055242</v>
      </c>
      <c r="AI28" s="225">
        <f>MIN(MAX(AH28+$B$34*VLOOKUP('Predicted Intensity'!$A28,'Regression Result'!$B$2:$K$29,8,FALSE)*(VLOOKUP($A28,'Forecasted VA'!$A$2:$AX$29,COLUMN(AI$1),FALSE)-VLOOKUP($A28,'Forecasted VA'!$A$2:$AX$29,COLUMN(AH$1),FALSE))+$B$33*VLOOKUP('Predicted Intensity'!$A28,'Regression Result'!$B$2:$K$29,9,FALSE)+VLOOKUP('Predicted Intensity'!$A28,'Regression Result'!$B$2:$K$29,7,FALSE)*(VLOOKUP($A28,'electrification forecast'!$A$1:$AX$29,COLUMN(AI$1),FALSE)-VLOOKUP($A28,'electrification forecast'!$A$1:$AX$29,COLUMN(AH$1),FALSE)),0.5*$J28),$J28)</f>
        <v>47025.194127055242</v>
      </c>
      <c r="AJ28" s="225">
        <f>MIN(MAX(AI28+$B$34*VLOOKUP('Predicted Intensity'!$A28,'Regression Result'!$B$2:$K$29,8,FALSE)*(VLOOKUP($A28,'Forecasted VA'!$A$2:$AX$29,COLUMN(AJ$1),FALSE)-VLOOKUP($A28,'Forecasted VA'!$A$2:$AX$29,COLUMN(AI$1),FALSE))+$B$33*VLOOKUP('Predicted Intensity'!$A28,'Regression Result'!$B$2:$K$29,9,FALSE)+VLOOKUP('Predicted Intensity'!$A28,'Regression Result'!$B$2:$K$29,7,FALSE)*(VLOOKUP($A28,'electrification forecast'!$A$1:$AX$29,COLUMN(AJ$1),FALSE)-VLOOKUP($A28,'electrification forecast'!$A$1:$AX$29,COLUMN(AI$1),FALSE)),0.5*$J28),$J28)</f>
        <v>47025.194127055242</v>
      </c>
      <c r="AK28" s="225">
        <f>MIN(MAX(AJ28+$B$34*VLOOKUP('Predicted Intensity'!$A28,'Regression Result'!$B$2:$K$29,8,FALSE)*(VLOOKUP($A28,'Forecasted VA'!$A$2:$AX$29,COLUMN(AK$1),FALSE)-VLOOKUP($A28,'Forecasted VA'!$A$2:$AX$29,COLUMN(AJ$1),FALSE))+$B$33*VLOOKUP('Predicted Intensity'!$A28,'Regression Result'!$B$2:$K$29,9,FALSE)+VLOOKUP('Predicted Intensity'!$A28,'Regression Result'!$B$2:$K$29,7,FALSE)*(VLOOKUP($A28,'electrification forecast'!$A$1:$AX$29,COLUMN(AK$1),FALSE)-VLOOKUP($A28,'electrification forecast'!$A$1:$AX$29,COLUMN(AJ$1),FALSE)),0.5*$J28),$J28)</f>
        <v>47025.194127055242</v>
      </c>
      <c r="AL28" s="225">
        <f>MIN(MAX(AK28+$B$34*VLOOKUP('Predicted Intensity'!$A28,'Regression Result'!$B$2:$K$29,8,FALSE)*(VLOOKUP($A28,'Forecasted VA'!$A$2:$AX$29,COLUMN(AL$1),FALSE)-VLOOKUP($A28,'Forecasted VA'!$A$2:$AX$29,COLUMN(AK$1),FALSE))+$B$33*VLOOKUP('Predicted Intensity'!$A28,'Regression Result'!$B$2:$K$29,9,FALSE)+VLOOKUP('Predicted Intensity'!$A28,'Regression Result'!$B$2:$K$29,7,FALSE)*(VLOOKUP($A28,'electrification forecast'!$A$1:$AX$29,COLUMN(AL$1),FALSE)-VLOOKUP($A28,'electrification forecast'!$A$1:$AX$29,COLUMN(AK$1),FALSE)),0.5*$J28),$J28)</f>
        <v>47025.194127055242</v>
      </c>
      <c r="AM28" s="225">
        <f>MIN(MAX(AL28+$B$34*VLOOKUP('Predicted Intensity'!$A28,'Regression Result'!$B$2:$K$29,8,FALSE)*(VLOOKUP($A28,'Forecasted VA'!$A$2:$AX$29,COLUMN(AM$1),FALSE)-VLOOKUP($A28,'Forecasted VA'!$A$2:$AX$29,COLUMN(AL$1),FALSE))+$B$33*VLOOKUP('Predicted Intensity'!$A28,'Regression Result'!$B$2:$K$29,9,FALSE)+VLOOKUP('Predicted Intensity'!$A28,'Regression Result'!$B$2:$K$29,7,FALSE)*(VLOOKUP($A28,'electrification forecast'!$A$1:$AX$29,COLUMN(AM$1),FALSE)-VLOOKUP($A28,'electrification forecast'!$A$1:$AX$29,COLUMN(AL$1),FALSE)),0.5*$J28),$J28)</f>
        <v>47025.194127055242</v>
      </c>
      <c r="AN28" s="225">
        <f>MIN(MAX(AM28+$B$34*VLOOKUP('Predicted Intensity'!$A28,'Regression Result'!$B$2:$K$29,8,FALSE)*(VLOOKUP($A28,'Forecasted VA'!$A$2:$AX$29,COLUMN(AN$1),FALSE)-VLOOKUP($A28,'Forecasted VA'!$A$2:$AX$29,COLUMN(AM$1),FALSE))+$B$33*VLOOKUP('Predicted Intensity'!$A28,'Regression Result'!$B$2:$K$29,9,FALSE)+VLOOKUP('Predicted Intensity'!$A28,'Regression Result'!$B$2:$K$29,7,FALSE)*(VLOOKUP($A28,'electrification forecast'!$A$1:$AX$29,COLUMN(AN$1),FALSE)-VLOOKUP($A28,'electrification forecast'!$A$1:$AX$29,COLUMN(AM$1),FALSE)),0.5*$J28),$J28)</f>
        <v>47025.194127055242</v>
      </c>
      <c r="AO28" s="225">
        <f>MIN(MAX(AN28+$B$34*VLOOKUP('Predicted Intensity'!$A28,'Regression Result'!$B$2:$K$29,8,FALSE)*(VLOOKUP($A28,'Forecasted VA'!$A$2:$AX$29,COLUMN(AO$1),FALSE)-VLOOKUP($A28,'Forecasted VA'!$A$2:$AX$29,COLUMN(AN$1),FALSE))+$B$33*VLOOKUP('Predicted Intensity'!$A28,'Regression Result'!$B$2:$K$29,9,FALSE)+VLOOKUP('Predicted Intensity'!$A28,'Regression Result'!$B$2:$K$29,7,FALSE)*(VLOOKUP($A28,'electrification forecast'!$A$1:$AX$29,COLUMN(AO$1),FALSE)-VLOOKUP($A28,'electrification forecast'!$A$1:$AX$29,COLUMN(AN$1),FALSE)),0.5*$J28),$J28)</f>
        <v>47025.194127055242</v>
      </c>
      <c r="AP28" s="225">
        <f>MIN(MAX(AO28+$B$34*VLOOKUP('Predicted Intensity'!$A28,'Regression Result'!$B$2:$K$29,8,FALSE)*(VLOOKUP($A28,'Forecasted VA'!$A$2:$AX$29,COLUMN(AP$1),FALSE)-VLOOKUP($A28,'Forecasted VA'!$A$2:$AX$29,COLUMN(AO$1),FALSE))+$B$33*VLOOKUP('Predicted Intensity'!$A28,'Regression Result'!$B$2:$K$29,9,FALSE)+VLOOKUP('Predicted Intensity'!$A28,'Regression Result'!$B$2:$K$29,7,FALSE)*(VLOOKUP($A28,'electrification forecast'!$A$1:$AX$29,COLUMN(AP$1),FALSE)-VLOOKUP($A28,'electrification forecast'!$A$1:$AX$29,COLUMN(AO$1),FALSE)),0.5*$J28),$J28)</f>
        <v>47025.194127055242</v>
      </c>
      <c r="AQ28" s="225">
        <f>MIN(MAX(AP28+$B$34*VLOOKUP('Predicted Intensity'!$A28,'Regression Result'!$B$2:$K$29,8,FALSE)*(VLOOKUP($A28,'Forecasted VA'!$A$2:$AX$29,COLUMN(AQ$1),FALSE)-VLOOKUP($A28,'Forecasted VA'!$A$2:$AX$29,COLUMN(AP$1),FALSE))+$B$33*VLOOKUP('Predicted Intensity'!$A28,'Regression Result'!$B$2:$K$29,9,FALSE)+VLOOKUP('Predicted Intensity'!$A28,'Regression Result'!$B$2:$K$29,7,FALSE)*(VLOOKUP($A28,'electrification forecast'!$A$1:$AX$29,COLUMN(AQ$1),FALSE)-VLOOKUP($A28,'electrification forecast'!$A$1:$AX$29,COLUMN(AP$1),FALSE)),0.5*$J28),$J28)</f>
        <v>47025.194127055242</v>
      </c>
      <c r="AR28" s="225">
        <f>MIN(MAX(AQ28+$B$34*VLOOKUP('Predicted Intensity'!$A28,'Regression Result'!$B$2:$K$29,8,FALSE)*(VLOOKUP($A28,'Forecasted VA'!$A$2:$AX$29,COLUMN(AR$1),FALSE)-VLOOKUP($A28,'Forecasted VA'!$A$2:$AX$29,COLUMN(AQ$1),FALSE))+$B$33*VLOOKUP('Predicted Intensity'!$A28,'Regression Result'!$B$2:$K$29,9,FALSE)+VLOOKUP('Predicted Intensity'!$A28,'Regression Result'!$B$2:$K$29,7,FALSE)*(VLOOKUP($A28,'electrification forecast'!$A$1:$AX$29,COLUMN(AR$1),FALSE)-VLOOKUP($A28,'electrification forecast'!$A$1:$AX$29,COLUMN(AQ$1),FALSE)),0.5*$J28),$J28)</f>
        <v>47025.194127055242</v>
      </c>
      <c r="AS28" s="225">
        <f>MIN(MAX(AR28+$B$34*VLOOKUP('Predicted Intensity'!$A28,'Regression Result'!$B$2:$K$29,8,FALSE)*(VLOOKUP($A28,'Forecasted VA'!$A$2:$AX$29,COLUMN(AS$1),FALSE)-VLOOKUP($A28,'Forecasted VA'!$A$2:$AX$29,COLUMN(AR$1),FALSE))+$B$33*VLOOKUP('Predicted Intensity'!$A28,'Regression Result'!$B$2:$K$29,9,FALSE)+VLOOKUP('Predicted Intensity'!$A28,'Regression Result'!$B$2:$K$29,7,FALSE)*(VLOOKUP($A28,'electrification forecast'!$A$1:$AX$29,COLUMN(AS$1),FALSE)-VLOOKUP($A28,'electrification forecast'!$A$1:$AX$29,COLUMN(AR$1),FALSE)),0.5*$J28),$J28)</f>
        <v>47025.194127055242</v>
      </c>
      <c r="AT28" s="225">
        <f>MIN(MAX(AS28+$B$34*VLOOKUP('Predicted Intensity'!$A28,'Regression Result'!$B$2:$K$29,8,FALSE)*(VLOOKUP($A28,'Forecasted VA'!$A$2:$AX$29,COLUMN(AT$1),FALSE)-VLOOKUP($A28,'Forecasted VA'!$A$2:$AX$29,COLUMN(AS$1),FALSE))+$B$33*VLOOKUP('Predicted Intensity'!$A28,'Regression Result'!$B$2:$K$29,9,FALSE)+VLOOKUP('Predicted Intensity'!$A28,'Regression Result'!$B$2:$K$29,7,FALSE)*(VLOOKUP($A28,'electrification forecast'!$A$1:$AX$29,COLUMN(AT$1),FALSE)-VLOOKUP($A28,'electrification forecast'!$A$1:$AX$29,COLUMN(AS$1),FALSE)),0.5*$J28),$J28)</f>
        <v>47025.194127055242</v>
      </c>
      <c r="AU28" s="225">
        <f>MIN(MAX(AT28+$B$34*VLOOKUP('Predicted Intensity'!$A28,'Regression Result'!$B$2:$K$29,8,FALSE)*(VLOOKUP($A28,'Forecasted VA'!$A$2:$AX$29,COLUMN(AU$1),FALSE)-VLOOKUP($A28,'Forecasted VA'!$A$2:$AX$29,COLUMN(AT$1),FALSE))+$B$33*VLOOKUP('Predicted Intensity'!$A28,'Regression Result'!$B$2:$K$29,9,FALSE)+VLOOKUP('Predicted Intensity'!$A28,'Regression Result'!$B$2:$K$29,7,FALSE)*(VLOOKUP($A28,'electrification forecast'!$A$1:$AX$29,COLUMN(AU$1),FALSE)-VLOOKUP($A28,'electrification forecast'!$A$1:$AX$29,COLUMN(AT$1),FALSE)),0.5*$J28),$J28)</f>
        <v>47025.194127055242</v>
      </c>
      <c r="AV28" s="225">
        <f>MIN(MAX(AU28+$B$34*VLOOKUP('Predicted Intensity'!$A28,'Regression Result'!$B$2:$K$29,8,FALSE)*(VLOOKUP($A28,'Forecasted VA'!$A$2:$AX$29,COLUMN(AV$1),FALSE)-VLOOKUP($A28,'Forecasted VA'!$A$2:$AX$29,COLUMN(AU$1),FALSE))+$B$33*VLOOKUP('Predicted Intensity'!$A28,'Regression Result'!$B$2:$K$29,9,FALSE)+VLOOKUP('Predicted Intensity'!$A28,'Regression Result'!$B$2:$K$29,7,FALSE)*(VLOOKUP($A28,'electrification forecast'!$A$1:$AX$29,COLUMN(AV$1),FALSE)-VLOOKUP($A28,'electrification forecast'!$A$1:$AX$29,COLUMN(AU$1),FALSE)),0.5*$J28),$J28)</f>
        <v>47025.194127055242</v>
      </c>
      <c r="AW28" s="225">
        <f>MIN(MAX(AV28+$B$34*VLOOKUP('Predicted Intensity'!$A28,'Regression Result'!$B$2:$K$29,8,FALSE)*(VLOOKUP($A28,'Forecasted VA'!$A$2:$AX$29,COLUMN(AW$1),FALSE)-VLOOKUP($A28,'Forecasted VA'!$A$2:$AX$29,COLUMN(AV$1),FALSE))+$B$33*VLOOKUP('Predicted Intensity'!$A28,'Regression Result'!$B$2:$K$29,9,FALSE)+VLOOKUP('Predicted Intensity'!$A28,'Regression Result'!$B$2:$K$29,7,FALSE)*(VLOOKUP($A28,'electrification forecast'!$A$1:$AX$29,COLUMN(AW$1),FALSE)-VLOOKUP($A28,'electrification forecast'!$A$1:$AX$29,COLUMN(AV$1),FALSE)),0.5*$J28),$J28)</f>
        <v>47025.194127055242</v>
      </c>
      <c r="AX28" s="225">
        <f>MIN(MAX(AW28+$B$34*VLOOKUP('Predicted Intensity'!$A28,'Regression Result'!$B$2:$K$29,8,FALSE)*(VLOOKUP($A28,'Forecasted VA'!$A$2:$AX$29,COLUMN(AX$1),FALSE)-VLOOKUP($A28,'Forecasted VA'!$A$2:$AX$29,COLUMN(AW$1),FALSE))+$B$33*VLOOKUP('Predicted Intensity'!$A28,'Regression Result'!$B$2:$K$29,9,FALSE)+VLOOKUP('Predicted Intensity'!$A28,'Regression Result'!$B$2:$K$29,7,FALSE)*(VLOOKUP($A28,'electrification forecast'!$A$1:$AX$29,COLUMN(AX$1),FALSE)-VLOOKUP($A28,'electrification forecast'!$A$1:$AX$29,COLUMN(AW$1),FALSE)),0.5*$J28),$J28)</f>
        <v>47025.194127055242</v>
      </c>
      <c r="AY28" s="225"/>
    </row>
    <row r="29" spans="1:51" x14ac:dyDescent="0.2">
      <c r="A29" s="216" t="s">
        <v>637</v>
      </c>
      <c r="B29" s="225">
        <f>SUMIFS('Historic Energy Consumption'!$O:$O,'Historic Energy Consumption'!$B:$B,$A29,'Historic Energy Consumption'!$A:$A,'Predicted Intensity'!B$1)/VLOOKUP($A29,'Forecasted VA'!$A$1:$J$29,COLUMN(B$1),FALSE)</f>
        <v>5134.1995066506179</v>
      </c>
      <c r="C29" s="225">
        <f>SUMIFS('Historic Energy Consumption'!$O:$O,'Historic Energy Consumption'!$B:$B,$A29,'Historic Energy Consumption'!$A:$A,'Predicted Intensity'!C$1)/VLOOKUP($A29,'Forecasted VA'!$A$1:$J$29,COLUMN(C$1),FALSE)</f>
        <v>5053.1466885592135</v>
      </c>
      <c r="D29" s="225">
        <f>SUMIFS('Historic Energy Consumption'!$O:$O,'Historic Energy Consumption'!$B:$B,$A29,'Historic Energy Consumption'!$A:$A,'Predicted Intensity'!D$1)/VLOOKUP($A29,'Forecasted VA'!$A$1:$J$29,COLUMN(D$1),FALSE)</f>
        <v>3327.0060305177481</v>
      </c>
      <c r="E29" s="225">
        <f>SUMIFS('Historic Energy Consumption'!$O:$O,'Historic Energy Consumption'!$B:$B,$A29,'Historic Energy Consumption'!$A:$A,'Predicted Intensity'!E$1)/VLOOKUP($A29,'Forecasted VA'!$A$1:$J$29,COLUMN(E$1),FALSE)</f>
        <v>3155.5914202499689</v>
      </c>
      <c r="F29" s="225">
        <f>SUMIFS('Historic Energy Consumption'!$O:$O,'Historic Energy Consumption'!$B:$B,$A29,'Historic Energy Consumption'!$A:$A,'Predicted Intensity'!F$1)/VLOOKUP($A29,'Forecasted VA'!$A$1:$J$29,COLUMN(F$1),FALSE)</f>
        <v>3589.3353342856481</v>
      </c>
      <c r="G29" s="225">
        <f>SUMIFS('Historic Energy Consumption'!$O:$O,'Historic Energy Consumption'!$B:$B,$A29,'Historic Energy Consumption'!$A:$A,'Predicted Intensity'!G$1)/VLOOKUP($A29,'Forecasted VA'!$A$1:$J$29,COLUMN(G$1),FALSE)</f>
        <v>3423.0460985089035</v>
      </c>
      <c r="H29" s="225">
        <f>SUMIFS('Historic Energy Consumption'!$O:$O,'Historic Energy Consumption'!$B:$B,$A29,'Historic Energy Consumption'!$A:$A,'Predicted Intensity'!H$1)/VLOOKUP($A29,'Forecasted VA'!$A$1:$J$29,COLUMN(H$1),FALSE)</f>
        <v>3383.924565925</v>
      </c>
      <c r="I29" s="225">
        <f>SUMIFS('Historic Energy Consumption'!$O:$O,'Historic Energy Consumption'!$B:$B,$A29,'Historic Energy Consumption'!$A:$A,'Predicted Intensity'!I$1)/VLOOKUP($A29,'Forecasted VA'!$A$1:$J$29,COLUMN(I$1),FALSE)</f>
        <v>3016.3870955737184</v>
      </c>
      <c r="J29" s="225">
        <f>SUMIFS('Historic Energy Consumption'!$O:$O,'Historic Energy Consumption'!$B:$B,$A29,'Historic Energy Consumption'!$A:$A,'Predicted Intensity'!J$1)/VLOOKUP($A29,'Forecasted VA'!$A$1:$J$29,COLUMN(J$1),FALSE)</f>
        <v>3423.4934779833716</v>
      </c>
      <c r="K29" s="225">
        <f>MIN(MAX(J29+$B$34*VLOOKUP('Predicted Intensity'!$A29,'Regression Result'!$B$2:$K$29,8,FALSE)*(VLOOKUP($A29,'Forecasted VA'!$A$2:$AX$29,COLUMN(K$1),FALSE)-VLOOKUP($A29,'Forecasted VA'!$A$2:$AX$29,COLUMN(J$1),FALSE))+$B$33*VLOOKUP('Predicted Intensity'!$A29,'Regression Result'!$B$2:$K$29,9,FALSE)+VLOOKUP('Predicted Intensity'!$A29,'Regression Result'!$B$2:$K$29,7,FALSE)*(VLOOKUP($A29,'electrification forecast'!$A$1:$AX$29,COLUMN(K$1),FALSE)-VLOOKUP($A29,'electrification forecast'!$A$1:$AX$29,COLUMN(J$1),FALSE)),0.5*$J29),$J29)</f>
        <v>3038.580357479786</v>
      </c>
      <c r="L29" s="225">
        <f>MIN(MAX(K29+$B$34*VLOOKUP('Predicted Intensity'!$A29,'Regression Result'!$B$2:$K$29,8,FALSE)*(VLOOKUP($A29,'Forecasted VA'!$A$2:$AX$29,COLUMN(L$1),FALSE)-VLOOKUP($A29,'Forecasted VA'!$A$2:$AX$29,COLUMN(K$1),FALSE))+$B$33*VLOOKUP('Predicted Intensity'!$A29,'Regression Result'!$B$2:$K$29,9,FALSE)+VLOOKUP('Predicted Intensity'!$A29,'Regression Result'!$B$2:$K$29,7,FALSE)*(VLOOKUP($A29,'electrification forecast'!$A$1:$AX$29,COLUMN(L$1),FALSE)-VLOOKUP($A29,'electrification forecast'!$A$1:$AX$29,COLUMN(K$1),FALSE)),0.5*$J29),$J29)</f>
        <v>2848.1264241079493</v>
      </c>
      <c r="M29" s="225">
        <f>MIN(MAX(L29+$B$34*VLOOKUP('Predicted Intensity'!$A29,'Regression Result'!$B$2:$K$29,8,FALSE)*(VLOOKUP($A29,'Forecasted VA'!$A$2:$AX$29,COLUMN(M$1),FALSE)-VLOOKUP($A29,'Forecasted VA'!$A$2:$AX$29,COLUMN(L$1),FALSE))+$B$33*VLOOKUP('Predicted Intensity'!$A29,'Regression Result'!$B$2:$K$29,9,FALSE)+VLOOKUP('Predicted Intensity'!$A29,'Regression Result'!$B$2:$K$29,7,FALSE)*(VLOOKUP($A29,'electrification forecast'!$A$1:$AX$29,COLUMN(M$1),FALSE)-VLOOKUP($A29,'electrification forecast'!$A$1:$AX$29,COLUMN(L$1),FALSE)),0.5*$J29),$J29)</f>
        <v>2663.8425837793325</v>
      </c>
      <c r="N29" s="225">
        <f>MIN(MAX(M29+$B$34*VLOOKUP('Predicted Intensity'!$A29,'Regression Result'!$B$2:$K$29,8,FALSE)*(VLOOKUP($A29,'Forecasted VA'!$A$2:$AX$29,COLUMN(N$1),FALSE)-VLOOKUP($A29,'Forecasted VA'!$A$2:$AX$29,COLUMN(M$1),FALSE))+$B$33*VLOOKUP('Predicted Intensity'!$A29,'Regression Result'!$B$2:$K$29,9,FALSE)+VLOOKUP('Predicted Intensity'!$A29,'Regression Result'!$B$2:$K$29,7,FALSE)*(VLOOKUP($A29,'electrification forecast'!$A$1:$AX$29,COLUMN(N$1),FALSE)-VLOOKUP($A29,'electrification forecast'!$A$1:$AX$29,COLUMN(M$1),FALSE)),0.5*$J29),$J29)</f>
        <v>2485.7396748619672</v>
      </c>
      <c r="O29" s="225">
        <f>MIN(MAX(N29+$B$34*VLOOKUP('Predicted Intensity'!$A29,'Regression Result'!$B$2:$K$29,8,FALSE)*(VLOOKUP($A29,'Forecasted VA'!$A$2:$AX$29,COLUMN(O$1),FALSE)-VLOOKUP($A29,'Forecasted VA'!$A$2:$AX$29,COLUMN(N$1),FALSE))+$B$33*VLOOKUP('Predicted Intensity'!$A29,'Regression Result'!$B$2:$K$29,9,FALSE)+VLOOKUP('Predicted Intensity'!$A29,'Regression Result'!$B$2:$K$29,7,FALSE)*(VLOOKUP($A29,'electrification forecast'!$A$1:$AX$29,COLUMN(O$1),FALSE)-VLOOKUP($A29,'electrification forecast'!$A$1:$AX$29,COLUMN(N$1),FALSE)),0.5*$J29),$J29)</f>
        <v>2313.7326078400288</v>
      </c>
      <c r="P29" s="225">
        <f>MIN(MAX(O29+$B$34*VLOOKUP('Predicted Intensity'!$A29,'Regression Result'!$B$2:$K$29,8,FALSE)*(VLOOKUP($A29,'Forecasted VA'!$A$2:$AX$29,COLUMN(P$1),FALSE)-VLOOKUP($A29,'Forecasted VA'!$A$2:$AX$29,COLUMN(O$1),FALSE))+$B$33*VLOOKUP('Predicted Intensity'!$A29,'Regression Result'!$B$2:$K$29,9,FALSE)+VLOOKUP('Predicted Intensity'!$A29,'Regression Result'!$B$2:$K$29,7,FALSE)*(VLOOKUP($A29,'electrification forecast'!$A$1:$AX$29,COLUMN(P$1),FALSE)-VLOOKUP($A29,'electrification forecast'!$A$1:$AX$29,COLUMN(O$1),FALSE)),0.5*$J29),$J29)</f>
        <v>2147.6642897910342</v>
      </c>
      <c r="Q29" s="225">
        <f>MIN(MAX(P29+$B$34*VLOOKUP('Predicted Intensity'!$A29,'Regression Result'!$B$2:$K$29,8,FALSE)*(VLOOKUP($A29,'Forecasted VA'!$A$2:$AX$29,COLUMN(Q$1),FALSE)-VLOOKUP($A29,'Forecasted VA'!$A$2:$AX$29,COLUMN(P$1),FALSE))+$B$33*VLOOKUP('Predicted Intensity'!$A29,'Regression Result'!$B$2:$K$29,9,FALSE)+VLOOKUP('Predicted Intensity'!$A29,'Regression Result'!$B$2:$K$29,7,FALSE)*(VLOOKUP($A29,'electrification forecast'!$A$1:$AX$29,COLUMN(Q$1),FALSE)-VLOOKUP($A29,'electrification forecast'!$A$1:$AX$29,COLUMN(P$1),FALSE)),0.5*$J29),$J29)</f>
        <v>1987.3261896812389</v>
      </c>
      <c r="R29" s="225">
        <f>MIN(MAX(Q29+$B$34*VLOOKUP('Predicted Intensity'!$A29,'Regression Result'!$B$2:$K$29,8,FALSE)*(VLOOKUP($A29,'Forecasted VA'!$A$2:$AX$29,COLUMN(R$1),FALSE)-VLOOKUP($A29,'Forecasted VA'!$A$2:$AX$29,COLUMN(Q$1),FALSE))+$B$33*VLOOKUP('Predicted Intensity'!$A29,'Regression Result'!$B$2:$K$29,9,FALSE)+VLOOKUP('Predicted Intensity'!$A29,'Regression Result'!$B$2:$K$29,7,FALSE)*(VLOOKUP($A29,'electrification forecast'!$A$1:$AX$29,COLUMN(R$1),FALSE)-VLOOKUP($A29,'electrification forecast'!$A$1:$AX$29,COLUMN(Q$1),FALSE)),0.5*$J29),$J29)</f>
        <v>1832.4753277527075</v>
      </c>
      <c r="S29" s="225">
        <f>MIN(MAX(R29+$B$34*VLOOKUP('Predicted Intensity'!$A29,'Regression Result'!$B$2:$K$29,8,FALSE)*(VLOOKUP($A29,'Forecasted VA'!$A$2:$AX$29,COLUMN(S$1),FALSE)-VLOOKUP($A29,'Forecasted VA'!$A$2:$AX$29,COLUMN(R$1),FALSE))+$B$33*VLOOKUP('Predicted Intensity'!$A29,'Regression Result'!$B$2:$K$29,9,FALSE)+VLOOKUP('Predicted Intensity'!$A29,'Regression Result'!$B$2:$K$29,7,FALSE)*(VLOOKUP($A29,'electrification forecast'!$A$1:$AX$29,COLUMN(S$1),FALSE)-VLOOKUP($A29,'electrification forecast'!$A$1:$AX$29,COLUMN(R$1),FALSE)),0.5*$J29),$J29)</f>
        <v>1711.7467389916858</v>
      </c>
      <c r="T29" s="225">
        <f>MIN(MAX(S29+$B$34*VLOOKUP('Predicted Intensity'!$A29,'Regression Result'!$B$2:$K$29,8,FALSE)*(VLOOKUP($A29,'Forecasted VA'!$A$2:$AX$29,COLUMN(T$1),FALSE)-VLOOKUP($A29,'Forecasted VA'!$A$2:$AX$29,COLUMN(S$1),FALSE))+$B$33*VLOOKUP('Predicted Intensity'!$A29,'Regression Result'!$B$2:$K$29,9,FALSE)+VLOOKUP('Predicted Intensity'!$A29,'Regression Result'!$B$2:$K$29,7,FALSE)*(VLOOKUP($A29,'electrification forecast'!$A$1:$AX$29,COLUMN(T$1),FALSE)-VLOOKUP($A29,'electrification forecast'!$A$1:$AX$29,COLUMN(S$1),FALSE)),0.5*$J29),$J29)</f>
        <v>1711.7467389916858</v>
      </c>
      <c r="U29" s="225">
        <f>MIN(MAX(T29+$B$34*VLOOKUP('Predicted Intensity'!$A29,'Regression Result'!$B$2:$K$29,8,FALSE)*(VLOOKUP($A29,'Forecasted VA'!$A$2:$AX$29,COLUMN(U$1),FALSE)-VLOOKUP($A29,'Forecasted VA'!$A$2:$AX$29,COLUMN(T$1),FALSE))+$B$33*VLOOKUP('Predicted Intensity'!$A29,'Regression Result'!$B$2:$K$29,9,FALSE)+VLOOKUP('Predicted Intensity'!$A29,'Regression Result'!$B$2:$K$29,7,FALSE)*(VLOOKUP($A29,'electrification forecast'!$A$1:$AX$29,COLUMN(U$1),FALSE)-VLOOKUP($A29,'electrification forecast'!$A$1:$AX$29,COLUMN(T$1),FALSE)),0.5*$J29),$J29)</f>
        <v>1711.7467389916858</v>
      </c>
      <c r="V29" s="225">
        <f>MIN(MAX(U29+$B$34*VLOOKUP('Predicted Intensity'!$A29,'Regression Result'!$B$2:$K$29,8,FALSE)*(VLOOKUP($A29,'Forecasted VA'!$A$2:$AX$29,COLUMN(V$1),FALSE)-VLOOKUP($A29,'Forecasted VA'!$A$2:$AX$29,COLUMN(U$1),FALSE))+$B$33*VLOOKUP('Predicted Intensity'!$A29,'Regression Result'!$B$2:$K$29,9,FALSE)+VLOOKUP('Predicted Intensity'!$A29,'Regression Result'!$B$2:$K$29,7,FALSE)*(VLOOKUP($A29,'electrification forecast'!$A$1:$AX$29,COLUMN(V$1),FALSE)-VLOOKUP($A29,'electrification forecast'!$A$1:$AX$29,COLUMN(U$1),FALSE)),0.5*$J29),$J29)</f>
        <v>1711.7467389916858</v>
      </c>
      <c r="W29" s="225">
        <f>MIN(MAX(V29+$B$34*VLOOKUP('Predicted Intensity'!$A29,'Regression Result'!$B$2:$K$29,8,FALSE)*(VLOOKUP($A29,'Forecasted VA'!$A$2:$AX$29,COLUMN(W$1),FALSE)-VLOOKUP($A29,'Forecasted VA'!$A$2:$AX$29,COLUMN(V$1),FALSE))+$B$33*VLOOKUP('Predicted Intensity'!$A29,'Regression Result'!$B$2:$K$29,9,FALSE)+VLOOKUP('Predicted Intensity'!$A29,'Regression Result'!$B$2:$K$29,7,FALSE)*(VLOOKUP($A29,'electrification forecast'!$A$1:$AX$29,COLUMN(W$1),FALSE)-VLOOKUP($A29,'electrification forecast'!$A$1:$AX$29,COLUMN(V$1),FALSE)),0.5*$J29),$J29)</f>
        <v>1711.7467389916858</v>
      </c>
      <c r="X29" s="225">
        <f>MIN(MAX(W29+$B$34*VLOOKUP('Predicted Intensity'!$A29,'Regression Result'!$B$2:$K$29,8,FALSE)*(VLOOKUP($A29,'Forecasted VA'!$A$2:$AX$29,COLUMN(X$1),FALSE)-VLOOKUP($A29,'Forecasted VA'!$A$2:$AX$29,COLUMN(W$1),FALSE))+$B$33*VLOOKUP('Predicted Intensity'!$A29,'Regression Result'!$B$2:$K$29,9,FALSE)+VLOOKUP('Predicted Intensity'!$A29,'Regression Result'!$B$2:$K$29,7,FALSE)*(VLOOKUP($A29,'electrification forecast'!$A$1:$AX$29,COLUMN(X$1),FALSE)-VLOOKUP($A29,'electrification forecast'!$A$1:$AX$29,COLUMN(W$1),FALSE)),0.5*$J29),$J29)</f>
        <v>1711.7467389916858</v>
      </c>
      <c r="Y29" s="225">
        <f>MIN(MAX(X29+$B$34*VLOOKUP('Predicted Intensity'!$A29,'Regression Result'!$B$2:$K$29,8,FALSE)*(VLOOKUP($A29,'Forecasted VA'!$A$2:$AX$29,COLUMN(Y$1),FALSE)-VLOOKUP($A29,'Forecasted VA'!$A$2:$AX$29,COLUMN(X$1),FALSE))+$B$33*VLOOKUP('Predicted Intensity'!$A29,'Regression Result'!$B$2:$K$29,9,FALSE)+VLOOKUP('Predicted Intensity'!$A29,'Regression Result'!$B$2:$K$29,7,FALSE)*(VLOOKUP($A29,'electrification forecast'!$A$1:$AX$29,COLUMN(Y$1),FALSE)-VLOOKUP($A29,'electrification forecast'!$A$1:$AX$29,COLUMN(X$1),FALSE)),0.5*$J29),$J29)</f>
        <v>1711.7467389916858</v>
      </c>
      <c r="Z29" s="225">
        <f>MIN(MAX(Y29+$B$34*VLOOKUP('Predicted Intensity'!$A29,'Regression Result'!$B$2:$K$29,8,FALSE)*(VLOOKUP($A29,'Forecasted VA'!$A$2:$AX$29,COLUMN(Z$1),FALSE)-VLOOKUP($A29,'Forecasted VA'!$A$2:$AX$29,COLUMN(Y$1),FALSE))+$B$33*VLOOKUP('Predicted Intensity'!$A29,'Regression Result'!$B$2:$K$29,9,FALSE)+VLOOKUP('Predicted Intensity'!$A29,'Regression Result'!$B$2:$K$29,7,FALSE)*(VLOOKUP($A29,'electrification forecast'!$A$1:$AX$29,COLUMN(Z$1),FALSE)-VLOOKUP($A29,'electrification forecast'!$A$1:$AX$29,COLUMN(Y$1),FALSE)),0.5*$J29),$J29)</f>
        <v>1711.7467389916858</v>
      </c>
      <c r="AA29" s="225">
        <f>MIN(MAX(Z29+$B$34*VLOOKUP('Predicted Intensity'!$A29,'Regression Result'!$B$2:$K$29,8,FALSE)*(VLOOKUP($A29,'Forecasted VA'!$A$2:$AX$29,COLUMN(AA$1),FALSE)-VLOOKUP($A29,'Forecasted VA'!$A$2:$AX$29,COLUMN(Z$1),FALSE))+$B$33*VLOOKUP('Predicted Intensity'!$A29,'Regression Result'!$B$2:$K$29,9,FALSE)+VLOOKUP('Predicted Intensity'!$A29,'Regression Result'!$B$2:$K$29,7,FALSE)*(VLOOKUP($A29,'electrification forecast'!$A$1:$AX$29,COLUMN(AA$1),FALSE)-VLOOKUP($A29,'electrification forecast'!$A$1:$AX$29,COLUMN(Z$1),FALSE)),0.5*$J29),$J29)</f>
        <v>1711.7467389916858</v>
      </c>
      <c r="AB29" s="225">
        <f>MIN(MAX(AA29+$B$34*VLOOKUP('Predicted Intensity'!$A29,'Regression Result'!$B$2:$K$29,8,FALSE)*(VLOOKUP($A29,'Forecasted VA'!$A$2:$AX$29,COLUMN(AB$1),FALSE)-VLOOKUP($A29,'Forecasted VA'!$A$2:$AX$29,COLUMN(AA$1),FALSE))+$B$33*VLOOKUP('Predicted Intensity'!$A29,'Regression Result'!$B$2:$K$29,9,FALSE)+VLOOKUP('Predicted Intensity'!$A29,'Regression Result'!$B$2:$K$29,7,FALSE)*(VLOOKUP($A29,'electrification forecast'!$A$1:$AX$29,COLUMN(AB$1),FALSE)-VLOOKUP($A29,'electrification forecast'!$A$1:$AX$29,COLUMN(AA$1),FALSE)),0.5*$J29),$J29)</f>
        <v>1711.7467389916858</v>
      </c>
      <c r="AC29" s="225">
        <f>MIN(MAX(AB29+$B$34*VLOOKUP('Predicted Intensity'!$A29,'Regression Result'!$B$2:$K$29,8,FALSE)*(VLOOKUP($A29,'Forecasted VA'!$A$2:$AX$29,COLUMN(AC$1),FALSE)-VLOOKUP($A29,'Forecasted VA'!$A$2:$AX$29,COLUMN(AB$1),FALSE))+$B$33*VLOOKUP('Predicted Intensity'!$A29,'Regression Result'!$B$2:$K$29,9,FALSE)+VLOOKUP('Predicted Intensity'!$A29,'Regression Result'!$B$2:$K$29,7,FALSE)*(VLOOKUP($A29,'electrification forecast'!$A$1:$AX$29,COLUMN(AC$1),FALSE)-VLOOKUP($A29,'electrification forecast'!$A$1:$AX$29,COLUMN(AB$1),FALSE)),0.5*$J29),$J29)</f>
        <v>1711.7467389916858</v>
      </c>
      <c r="AD29" s="225">
        <f>MIN(MAX(AC29+$B$34*VLOOKUP('Predicted Intensity'!$A29,'Regression Result'!$B$2:$K$29,8,FALSE)*(VLOOKUP($A29,'Forecasted VA'!$A$2:$AX$29,COLUMN(AD$1),FALSE)-VLOOKUP($A29,'Forecasted VA'!$A$2:$AX$29,COLUMN(AC$1),FALSE))+$B$33*VLOOKUP('Predicted Intensity'!$A29,'Regression Result'!$B$2:$K$29,9,FALSE)+VLOOKUP('Predicted Intensity'!$A29,'Regression Result'!$B$2:$K$29,7,FALSE)*(VLOOKUP($A29,'electrification forecast'!$A$1:$AX$29,COLUMN(AD$1),FALSE)-VLOOKUP($A29,'electrification forecast'!$A$1:$AX$29,COLUMN(AC$1),FALSE)),0.5*$J29),$J29)</f>
        <v>1711.7467389916858</v>
      </c>
      <c r="AE29" s="225">
        <f>MIN(MAX(AD29+$B$34*VLOOKUP('Predicted Intensity'!$A29,'Regression Result'!$B$2:$K$29,8,FALSE)*(VLOOKUP($A29,'Forecasted VA'!$A$2:$AX$29,COLUMN(AE$1),FALSE)-VLOOKUP($A29,'Forecasted VA'!$A$2:$AX$29,COLUMN(AD$1),FALSE))+$B$33*VLOOKUP('Predicted Intensity'!$A29,'Regression Result'!$B$2:$K$29,9,FALSE)+VLOOKUP('Predicted Intensity'!$A29,'Regression Result'!$B$2:$K$29,7,FALSE)*(VLOOKUP($A29,'electrification forecast'!$A$1:$AX$29,COLUMN(AE$1),FALSE)-VLOOKUP($A29,'electrification forecast'!$A$1:$AX$29,COLUMN(AD$1),FALSE)),0.5*$J29),$J29)</f>
        <v>1711.7467389916858</v>
      </c>
      <c r="AF29" s="225">
        <f>MIN(MAX(AE29+$B$34*VLOOKUP('Predicted Intensity'!$A29,'Regression Result'!$B$2:$K$29,8,FALSE)*(VLOOKUP($A29,'Forecasted VA'!$A$2:$AX$29,COLUMN(AF$1),FALSE)-VLOOKUP($A29,'Forecasted VA'!$A$2:$AX$29,COLUMN(AE$1),FALSE))+$B$33*VLOOKUP('Predicted Intensity'!$A29,'Regression Result'!$B$2:$K$29,9,FALSE)+VLOOKUP('Predicted Intensity'!$A29,'Regression Result'!$B$2:$K$29,7,FALSE)*(VLOOKUP($A29,'electrification forecast'!$A$1:$AX$29,COLUMN(AF$1),FALSE)-VLOOKUP($A29,'electrification forecast'!$A$1:$AX$29,COLUMN(AE$1),FALSE)),0.5*$J29),$J29)</f>
        <v>1711.7467389916858</v>
      </c>
      <c r="AG29" s="225">
        <f>MIN(MAX(AF29+$B$34*VLOOKUP('Predicted Intensity'!$A29,'Regression Result'!$B$2:$K$29,8,FALSE)*(VLOOKUP($A29,'Forecasted VA'!$A$2:$AX$29,COLUMN(AG$1),FALSE)-VLOOKUP($A29,'Forecasted VA'!$A$2:$AX$29,COLUMN(AF$1),FALSE))+$B$33*VLOOKUP('Predicted Intensity'!$A29,'Regression Result'!$B$2:$K$29,9,FALSE)+VLOOKUP('Predicted Intensity'!$A29,'Regression Result'!$B$2:$K$29,7,FALSE)*(VLOOKUP($A29,'electrification forecast'!$A$1:$AX$29,COLUMN(AG$1),FALSE)-VLOOKUP($A29,'electrification forecast'!$A$1:$AX$29,COLUMN(AF$1),FALSE)),0.5*$J29),$J29)</f>
        <v>1711.7467389916858</v>
      </c>
      <c r="AH29" s="225">
        <f>MIN(MAX(AG29+$B$34*VLOOKUP('Predicted Intensity'!$A29,'Regression Result'!$B$2:$K$29,8,FALSE)*(VLOOKUP($A29,'Forecasted VA'!$A$2:$AX$29,COLUMN(AH$1),FALSE)-VLOOKUP($A29,'Forecasted VA'!$A$2:$AX$29,COLUMN(AG$1),FALSE))+$B$33*VLOOKUP('Predicted Intensity'!$A29,'Regression Result'!$B$2:$K$29,9,FALSE)+VLOOKUP('Predicted Intensity'!$A29,'Regression Result'!$B$2:$K$29,7,FALSE)*(VLOOKUP($A29,'electrification forecast'!$A$1:$AX$29,COLUMN(AH$1),FALSE)-VLOOKUP($A29,'electrification forecast'!$A$1:$AX$29,COLUMN(AG$1),FALSE)),0.5*$J29),$J29)</f>
        <v>1711.7467389916858</v>
      </c>
      <c r="AI29" s="225">
        <f>MIN(MAX(AH29+$B$34*VLOOKUP('Predicted Intensity'!$A29,'Regression Result'!$B$2:$K$29,8,FALSE)*(VLOOKUP($A29,'Forecasted VA'!$A$2:$AX$29,COLUMN(AI$1),FALSE)-VLOOKUP($A29,'Forecasted VA'!$A$2:$AX$29,COLUMN(AH$1),FALSE))+$B$33*VLOOKUP('Predicted Intensity'!$A29,'Regression Result'!$B$2:$K$29,9,FALSE)+VLOOKUP('Predicted Intensity'!$A29,'Regression Result'!$B$2:$K$29,7,FALSE)*(VLOOKUP($A29,'electrification forecast'!$A$1:$AX$29,COLUMN(AI$1),FALSE)-VLOOKUP($A29,'electrification forecast'!$A$1:$AX$29,COLUMN(AH$1),FALSE)),0.5*$J29),$J29)</f>
        <v>1711.7467389916858</v>
      </c>
      <c r="AJ29" s="225">
        <f>MIN(MAX(AI29+$B$34*VLOOKUP('Predicted Intensity'!$A29,'Regression Result'!$B$2:$K$29,8,FALSE)*(VLOOKUP($A29,'Forecasted VA'!$A$2:$AX$29,COLUMN(AJ$1),FALSE)-VLOOKUP($A29,'Forecasted VA'!$A$2:$AX$29,COLUMN(AI$1),FALSE))+$B$33*VLOOKUP('Predicted Intensity'!$A29,'Regression Result'!$B$2:$K$29,9,FALSE)+VLOOKUP('Predicted Intensity'!$A29,'Regression Result'!$B$2:$K$29,7,FALSE)*(VLOOKUP($A29,'electrification forecast'!$A$1:$AX$29,COLUMN(AJ$1),FALSE)-VLOOKUP($A29,'electrification forecast'!$A$1:$AX$29,COLUMN(AI$1),FALSE)),0.5*$J29),$J29)</f>
        <v>1711.7467389916858</v>
      </c>
      <c r="AK29" s="225">
        <f>MIN(MAX(AJ29+$B$34*VLOOKUP('Predicted Intensity'!$A29,'Regression Result'!$B$2:$K$29,8,FALSE)*(VLOOKUP($A29,'Forecasted VA'!$A$2:$AX$29,COLUMN(AK$1),FALSE)-VLOOKUP($A29,'Forecasted VA'!$A$2:$AX$29,COLUMN(AJ$1),FALSE))+$B$33*VLOOKUP('Predicted Intensity'!$A29,'Regression Result'!$B$2:$K$29,9,FALSE)+VLOOKUP('Predicted Intensity'!$A29,'Regression Result'!$B$2:$K$29,7,FALSE)*(VLOOKUP($A29,'electrification forecast'!$A$1:$AX$29,COLUMN(AK$1),FALSE)-VLOOKUP($A29,'electrification forecast'!$A$1:$AX$29,COLUMN(AJ$1),FALSE)),0.5*$J29),$J29)</f>
        <v>1711.7467389916858</v>
      </c>
      <c r="AL29" s="225">
        <f>MIN(MAX(AK29+$B$34*VLOOKUP('Predicted Intensity'!$A29,'Regression Result'!$B$2:$K$29,8,FALSE)*(VLOOKUP($A29,'Forecasted VA'!$A$2:$AX$29,COLUMN(AL$1),FALSE)-VLOOKUP($A29,'Forecasted VA'!$A$2:$AX$29,COLUMN(AK$1),FALSE))+$B$33*VLOOKUP('Predicted Intensity'!$A29,'Regression Result'!$B$2:$K$29,9,FALSE)+VLOOKUP('Predicted Intensity'!$A29,'Regression Result'!$B$2:$K$29,7,FALSE)*(VLOOKUP($A29,'electrification forecast'!$A$1:$AX$29,COLUMN(AL$1),FALSE)-VLOOKUP($A29,'electrification forecast'!$A$1:$AX$29,COLUMN(AK$1),FALSE)),0.5*$J29),$J29)</f>
        <v>1711.7467389916858</v>
      </c>
      <c r="AM29" s="225">
        <f>MIN(MAX(AL29+$B$34*VLOOKUP('Predicted Intensity'!$A29,'Regression Result'!$B$2:$K$29,8,FALSE)*(VLOOKUP($A29,'Forecasted VA'!$A$2:$AX$29,COLUMN(AM$1),FALSE)-VLOOKUP($A29,'Forecasted VA'!$A$2:$AX$29,COLUMN(AL$1),FALSE))+$B$33*VLOOKUP('Predicted Intensity'!$A29,'Regression Result'!$B$2:$K$29,9,FALSE)+VLOOKUP('Predicted Intensity'!$A29,'Regression Result'!$B$2:$K$29,7,FALSE)*(VLOOKUP($A29,'electrification forecast'!$A$1:$AX$29,COLUMN(AM$1),FALSE)-VLOOKUP($A29,'electrification forecast'!$A$1:$AX$29,COLUMN(AL$1),FALSE)),0.5*$J29),$J29)</f>
        <v>1711.7467389916858</v>
      </c>
      <c r="AN29" s="225">
        <f>MIN(MAX(AM29+$B$34*VLOOKUP('Predicted Intensity'!$A29,'Regression Result'!$B$2:$K$29,8,FALSE)*(VLOOKUP($A29,'Forecasted VA'!$A$2:$AX$29,COLUMN(AN$1),FALSE)-VLOOKUP($A29,'Forecasted VA'!$A$2:$AX$29,COLUMN(AM$1),FALSE))+$B$33*VLOOKUP('Predicted Intensity'!$A29,'Regression Result'!$B$2:$K$29,9,FALSE)+VLOOKUP('Predicted Intensity'!$A29,'Regression Result'!$B$2:$K$29,7,FALSE)*(VLOOKUP($A29,'electrification forecast'!$A$1:$AX$29,COLUMN(AN$1),FALSE)-VLOOKUP($A29,'electrification forecast'!$A$1:$AX$29,COLUMN(AM$1),FALSE)),0.5*$J29),$J29)</f>
        <v>1711.7467389916858</v>
      </c>
      <c r="AO29" s="225">
        <f>MIN(MAX(AN29+$B$34*VLOOKUP('Predicted Intensity'!$A29,'Regression Result'!$B$2:$K$29,8,FALSE)*(VLOOKUP($A29,'Forecasted VA'!$A$2:$AX$29,COLUMN(AO$1),FALSE)-VLOOKUP($A29,'Forecasted VA'!$A$2:$AX$29,COLUMN(AN$1),FALSE))+$B$33*VLOOKUP('Predicted Intensity'!$A29,'Regression Result'!$B$2:$K$29,9,FALSE)+VLOOKUP('Predicted Intensity'!$A29,'Regression Result'!$B$2:$K$29,7,FALSE)*(VLOOKUP($A29,'electrification forecast'!$A$1:$AX$29,COLUMN(AO$1),FALSE)-VLOOKUP($A29,'electrification forecast'!$A$1:$AX$29,COLUMN(AN$1),FALSE)),0.5*$J29),$J29)</f>
        <v>1711.7467389916858</v>
      </c>
      <c r="AP29" s="225">
        <f>MIN(MAX(AO29+$B$34*VLOOKUP('Predicted Intensity'!$A29,'Regression Result'!$B$2:$K$29,8,FALSE)*(VLOOKUP($A29,'Forecasted VA'!$A$2:$AX$29,COLUMN(AP$1),FALSE)-VLOOKUP($A29,'Forecasted VA'!$A$2:$AX$29,COLUMN(AO$1),FALSE))+$B$33*VLOOKUP('Predicted Intensity'!$A29,'Regression Result'!$B$2:$K$29,9,FALSE)+VLOOKUP('Predicted Intensity'!$A29,'Regression Result'!$B$2:$K$29,7,FALSE)*(VLOOKUP($A29,'electrification forecast'!$A$1:$AX$29,COLUMN(AP$1),FALSE)-VLOOKUP($A29,'electrification forecast'!$A$1:$AX$29,COLUMN(AO$1),FALSE)),0.5*$J29),$J29)</f>
        <v>1711.7467389916858</v>
      </c>
      <c r="AQ29" s="225">
        <f>MIN(MAX(AP29+$B$34*VLOOKUP('Predicted Intensity'!$A29,'Regression Result'!$B$2:$K$29,8,FALSE)*(VLOOKUP($A29,'Forecasted VA'!$A$2:$AX$29,COLUMN(AQ$1),FALSE)-VLOOKUP($A29,'Forecasted VA'!$A$2:$AX$29,COLUMN(AP$1),FALSE))+$B$33*VLOOKUP('Predicted Intensity'!$A29,'Regression Result'!$B$2:$K$29,9,FALSE)+VLOOKUP('Predicted Intensity'!$A29,'Regression Result'!$B$2:$K$29,7,FALSE)*(VLOOKUP($A29,'electrification forecast'!$A$1:$AX$29,COLUMN(AQ$1),FALSE)-VLOOKUP($A29,'electrification forecast'!$A$1:$AX$29,COLUMN(AP$1),FALSE)),0.5*$J29),$J29)</f>
        <v>1711.7467389916858</v>
      </c>
      <c r="AR29" s="225">
        <f>MIN(MAX(AQ29+$B$34*VLOOKUP('Predicted Intensity'!$A29,'Regression Result'!$B$2:$K$29,8,FALSE)*(VLOOKUP($A29,'Forecasted VA'!$A$2:$AX$29,COLUMN(AR$1),FALSE)-VLOOKUP($A29,'Forecasted VA'!$A$2:$AX$29,COLUMN(AQ$1),FALSE))+$B$33*VLOOKUP('Predicted Intensity'!$A29,'Regression Result'!$B$2:$K$29,9,FALSE)+VLOOKUP('Predicted Intensity'!$A29,'Regression Result'!$B$2:$K$29,7,FALSE)*(VLOOKUP($A29,'electrification forecast'!$A$1:$AX$29,COLUMN(AR$1),FALSE)-VLOOKUP($A29,'electrification forecast'!$A$1:$AX$29,COLUMN(AQ$1),FALSE)),0.5*$J29),$J29)</f>
        <v>1711.7467389916858</v>
      </c>
      <c r="AS29" s="225">
        <f>MIN(MAX(AR29+$B$34*VLOOKUP('Predicted Intensity'!$A29,'Regression Result'!$B$2:$K$29,8,FALSE)*(VLOOKUP($A29,'Forecasted VA'!$A$2:$AX$29,COLUMN(AS$1),FALSE)-VLOOKUP($A29,'Forecasted VA'!$A$2:$AX$29,COLUMN(AR$1),FALSE))+$B$33*VLOOKUP('Predicted Intensity'!$A29,'Regression Result'!$B$2:$K$29,9,FALSE)+VLOOKUP('Predicted Intensity'!$A29,'Regression Result'!$B$2:$K$29,7,FALSE)*(VLOOKUP($A29,'electrification forecast'!$A$1:$AX$29,COLUMN(AS$1),FALSE)-VLOOKUP($A29,'electrification forecast'!$A$1:$AX$29,COLUMN(AR$1),FALSE)),0.5*$J29),$J29)</f>
        <v>1711.7467389916858</v>
      </c>
      <c r="AT29" s="225">
        <f>MIN(MAX(AS29+$B$34*VLOOKUP('Predicted Intensity'!$A29,'Regression Result'!$B$2:$K$29,8,FALSE)*(VLOOKUP($A29,'Forecasted VA'!$A$2:$AX$29,COLUMN(AT$1),FALSE)-VLOOKUP($A29,'Forecasted VA'!$A$2:$AX$29,COLUMN(AS$1),FALSE))+$B$33*VLOOKUP('Predicted Intensity'!$A29,'Regression Result'!$B$2:$K$29,9,FALSE)+VLOOKUP('Predicted Intensity'!$A29,'Regression Result'!$B$2:$K$29,7,FALSE)*(VLOOKUP($A29,'electrification forecast'!$A$1:$AX$29,COLUMN(AT$1),FALSE)-VLOOKUP($A29,'electrification forecast'!$A$1:$AX$29,COLUMN(AS$1),FALSE)),0.5*$J29),$J29)</f>
        <v>1711.7467389916858</v>
      </c>
      <c r="AU29" s="225">
        <f>MIN(MAX(AT29+$B$34*VLOOKUP('Predicted Intensity'!$A29,'Regression Result'!$B$2:$K$29,8,FALSE)*(VLOOKUP($A29,'Forecasted VA'!$A$2:$AX$29,COLUMN(AU$1),FALSE)-VLOOKUP($A29,'Forecasted VA'!$A$2:$AX$29,COLUMN(AT$1),FALSE))+$B$33*VLOOKUP('Predicted Intensity'!$A29,'Regression Result'!$B$2:$K$29,9,FALSE)+VLOOKUP('Predicted Intensity'!$A29,'Regression Result'!$B$2:$K$29,7,FALSE)*(VLOOKUP($A29,'electrification forecast'!$A$1:$AX$29,COLUMN(AU$1),FALSE)-VLOOKUP($A29,'electrification forecast'!$A$1:$AX$29,COLUMN(AT$1),FALSE)),0.5*$J29),$J29)</f>
        <v>1711.7467389916858</v>
      </c>
      <c r="AV29" s="225">
        <f>MIN(MAX(AU29+$B$34*VLOOKUP('Predicted Intensity'!$A29,'Regression Result'!$B$2:$K$29,8,FALSE)*(VLOOKUP($A29,'Forecasted VA'!$A$2:$AX$29,COLUMN(AV$1),FALSE)-VLOOKUP($A29,'Forecasted VA'!$A$2:$AX$29,COLUMN(AU$1),FALSE))+$B$33*VLOOKUP('Predicted Intensity'!$A29,'Regression Result'!$B$2:$K$29,9,FALSE)+VLOOKUP('Predicted Intensity'!$A29,'Regression Result'!$B$2:$K$29,7,FALSE)*(VLOOKUP($A29,'electrification forecast'!$A$1:$AX$29,COLUMN(AV$1),FALSE)-VLOOKUP($A29,'electrification forecast'!$A$1:$AX$29,COLUMN(AU$1),FALSE)),0.5*$J29),$J29)</f>
        <v>1711.7467389916858</v>
      </c>
      <c r="AW29" s="225">
        <f>MIN(MAX(AV29+$B$34*VLOOKUP('Predicted Intensity'!$A29,'Regression Result'!$B$2:$K$29,8,FALSE)*(VLOOKUP($A29,'Forecasted VA'!$A$2:$AX$29,COLUMN(AW$1),FALSE)-VLOOKUP($A29,'Forecasted VA'!$A$2:$AX$29,COLUMN(AV$1),FALSE))+$B$33*VLOOKUP('Predicted Intensity'!$A29,'Regression Result'!$B$2:$K$29,9,FALSE)+VLOOKUP('Predicted Intensity'!$A29,'Regression Result'!$B$2:$K$29,7,FALSE)*(VLOOKUP($A29,'electrification forecast'!$A$1:$AX$29,COLUMN(AW$1),FALSE)-VLOOKUP($A29,'electrification forecast'!$A$1:$AX$29,COLUMN(AV$1),FALSE)),0.5*$J29),$J29)</f>
        <v>1711.7467389916858</v>
      </c>
      <c r="AX29" s="225">
        <f>MIN(MAX(AW29+$B$34*VLOOKUP('Predicted Intensity'!$A29,'Regression Result'!$B$2:$K$29,8,FALSE)*(VLOOKUP($A29,'Forecasted VA'!$A$2:$AX$29,COLUMN(AX$1),FALSE)-VLOOKUP($A29,'Forecasted VA'!$A$2:$AX$29,COLUMN(AW$1),FALSE))+$B$33*VLOOKUP('Predicted Intensity'!$A29,'Regression Result'!$B$2:$K$29,9,FALSE)+VLOOKUP('Predicted Intensity'!$A29,'Regression Result'!$B$2:$K$29,7,FALSE)*(VLOOKUP($A29,'electrification forecast'!$A$1:$AX$29,COLUMN(AX$1),FALSE)-VLOOKUP($A29,'electrification forecast'!$A$1:$AX$29,COLUMN(AW$1),FALSE)),0.5*$J29),$J29)</f>
        <v>1711.7467389916858</v>
      </c>
      <c r="AY29" s="225"/>
    </row>
    <row r="30" spans="1:51" x14ac:dyDescent="0.2">
      <c r="J30" s="225"/>
      <c r="K30" s="225"/>
      <c r="L30" s="225"/>
      <c r="M30" s="225"/>
      <c r="N30" s="225"/>
      <c r="O30" s="225"/>
      <c r="P30" s="225"/>
      <c r="Q30" s="225"/>
      <c r="R30" s="225"/>
      <c r="S30" s="225"/>
      <c r="T30" s="225"/>
      <c r="U30" s="225"/>
      <c r="V30" s="225"/>
      <c r="W30" s="225"/>
      <c r="X30" s="225"/>
      <c r="Y30" s="225"/>
      <c r="Z30" s="225"/>
      <c r="AA30" s="225"/>
      <c r="AB30" s="225"/>
      <c r="AC30" s="225"/>
      <c r="AD30" s="225"/>
      <c r="AE30" s="225"/>
      <c r="AF30" s="225"/>
      <c r="AG30" s="225"/>
      <c r="AH30" s="225"/>
      <c r="AI30" s="225"/>
      <c r="AJ30" s="225"/>
      <c r="AK30" s="225"/>
      <c r="AL30" s="225"/>
      <c r="AM30" s="225"/>
      <c r="AN30" s="225"/>
      <c r="AO30" s="225"/>
      <c r="AP30" s="225"/>
      <c r="AQ30" s="225"/>
      <c r="AR30" s="225"/>
      <c r="AS30" s="225"/>
      <c r="AT30" s="225"/>
      <c r="AU30" s="225"/>
      <c r="AV30" s="225"/>
      <c r="AW30" s="225"/>
      <c r="AX30" s="225"/>
    </row>
    <row r="31" spans="1:51" x14ac:dyDescent="0.2">
      <c r="J31" s="225"/>
      <c r="K31" s="225"/>
      <c r="L31" s="225"/>
      <c r="M31" s="225"/>
      <c r="N31" s="225"/>
      <c r="O31" s="225"/>
      <c r="P31" s="225"/>
      <c r="Q31" s="225"/>
      <c r="R31" s="225"/>
      <c r="S31" s="225"/>
      <c r="T31" s="225"/>
      <c r="U31" s="225"/>
      <c r="V31" s="225"/>
      <c r="W31" s="225"/>
      <c r="X31" s="225"/>
      <c r="Y31" s="225"/>
      <c r="Z31" s="225"/>
      <c r="AA31" s="225"/>
      <c r="AB31" s="225"/>
      <c r="AC31" s="225"/>
      <c r="AD31" s="225"/>
      <c r="AE31" s="225"/>
      <c r="AF31" s="225"/>
      <c r="AG31" s="225"/>
      <c r="AH31" s="225"/>
      <c r="AI31" s="225"/>
      <c r="AJ31" s="225"/>
      <c r="AK31" s="225"/>
      <c r="AL31" s="225"/>
      <c r="AM31" s="225"/>
      <c r="AN31" s="225"/>
      <c r="AO31" s="225"/>
      <c r="AP31" s="225"/>
      <c r="AQ31" s="225"/>
      <c r="AR31" s="225"/>
      <c r="AS31" s="225"/>
      <c r="AT31" s="225"/>
      <c r="AU31" s="225"/>
      <c r="AV31" s="225"/>
      <c r="AW31" s="225"/>
      <c r="AX31" s="225"/>
    </row>
    <row r="32" spans="1:51" x14ac:dyDescent="0.2">
      <c r="A32" s="216" t="s">
        <v>659</v>
      </c>
      <c r="B32" s="216">
        <v>0.5</v>
      </c>
    </row>
    <row r="33" spans="1:2" x14ac:dyDescent="0.2">
      <c r="A33" s="216" t="s">
        <v>658</v>
      </c>
      <c r="B33" s="216">
        <v>1</v>
      </c>
    </row>
    <row r="34" spans="1:2" x14ac:dyDescent="0.2">
      <c r="A34" s="216" t="s">
        <v>657</v>
      </c>
      <c r="B34" s="216">
        <v>0.3</v>
      </c>
    </row>
  </sheetData>
  <autoFilter ref="A1:AX29" xr:uid="{425CE3A8-C1DA-456F-BA92-5E62B4A01A84}"/>
  <phoneticPr fontId="3" type="noConversion"/>
  <conditionalFormatting sqref="B2:J29">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horizontalDpi="1200" vertic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8E15A-9DD8-46C5-AE3D-F825DBEB93A7}">
  <dimension ref="A1:AZ366"/>
  <sheetViews>
    <sheetView tabSelected="1" zoomScale="70" zoomScaleNormal="70" workbookViewId="0">
      <pane xSplit="2" ySplit="1" topLeftCell="C28" activePane="bottomRight" state="frozen"/>
      <selection pane="topRight" activeCell="C1" sqref="C1"/>
      <selection pane="bottomLeft" activeCell="A2" sqref="A2"/>
      <selection pane="bottomRight" activeCell="W57" sqref="W57"/>
    </sheetView>
  </sheetViews>
  <sheetFormatPr defaultRowHeight="14.25" x14ac:dyDescent="0.2"/>
  <cols>
    <col min="1" max="1" width="9" style="216"/>
    <col min="2" max="2" width="47.625" style="216" bestFit="1" customWidth="1"/>
    <col min="3" max="51" width="11.5" style="216" customWidth="1"/>
    <col min="52" max="16384" width="9" style="216"/>
  </cols>
  <sheetData>
    <row r="1" spans="2:52" s="227" customFormat="1" x14ac:dyDescent="0.2">
      <c r="B1" s="227" t="s">
        <v>665</v>
      </c>
      <c r="C1" s="227">
        <v>2012</v>
      </c>
      <c r="D1" s="227">
        <v>2013</v>
      </c>
      <c r="E1" s="227">
        <v>2014</v>
      </c>
      <c r="F1" s="227">
        <v>2015</v>
      </c>
      <c r="G1" s="227">
        <v>2016</v>
      </c>
      <c r="H1" s="227">
        <v>2017</v>
      </c>
      <c r="I1" s="227">
        <v>2018</v>
      </c>
      <c r="J1" s="227">
        <v>2019</v>
      </c>
      <c r="K1" s="227">
        <v>2020</v>
      </c>
      <c r="L1" s="227">
        <v>2021</v>
      </c>
      <c r="M1" s="227">
        <v>2022</v>
      </c>
      <c r="N1" s="227">
        <v>2023</v>
      </c>
      <c r="O1" s="227">
        <v>2024</v>
      </c>
      <c r="P1" s="227">
        <v>2025</v>
      </c>
      <c r="Q1" s="227">
        <v>2026</v>
      </c>
      <c r="R1" s="227">
        <v>2027</v>
      </c>
      <c r="S1" s="227">
        <v>2028</v>
      </c>
      <c r="T1" s="227">
        <v>2029</v>
      </c>
      <c r="U1" s="227">
        <v>2030</v>
      </c>
      <c r="V1" s="227">
        <v>2031</v>
      </c>
      <c r="W1" s="227">
        <v>2032</v>
      </c>
      <c r="X1" s="227">
        <v>2033</v>
      </c>
      <c r="Y1" s="227">
        <v>2034</v>
      </c>
      <c r="Z1" s="227">
        <v>2035</v>
      </c>
      <c r="AA1" s="227">
        <v>2036</v>
      </c>
      <c r="AB1" s="227">
        <v>2037</v>
      </c>
      <c r="AC1" s="227">
        <v>2038</v>
      </c>
      <c r="AD1" s="227">
        <v>2039</v>
      </c>
      <c r="AE1" s="227">
        <v>2040</v>
      </c>
      <c r="AF1" s="227">
        <v>2041</v>
      </c>
      <c r="AG1" s="227">
        <v>2042</v>
      </c>
      <c r="AH1" s="227">
        <v>2043</v>
      </c>
      <c r="AI1" s="227">
        <v>2044</v>
      </c>
      <c r="AJ1" s="227">
        <v>2045</v>
      </c>
      <c r="AK1" s="227">
        <v>2046</v>
      </c>
      <c r="AL1" s="227">
        <v>2047</v>
      </c>
      <c r="AM1" s="227">
        <v>2048</v>
      </c>
      <c r="AN1" s="227">
        <v>2049</v>
      </c>
      <c r="AO1" s="227">
        <v>2050</v>
      </c>
      <c r="AP1" s="227">
        <v>2051</v>
      </c>
      <c r="AQ1" s="227">
        <v>2052</v>
      </c>
      <c r="AR1" s="227">
        <v>2053</v>
      </c>
      <c r="AS1" s="227">
        <v>2054</v>
      </c>
      <c r="AT1" s="227">
        <v>2055</v>
      </c>
      <c r="AU1" s="227">
        <v>2056</v>
      </c>
      <c r="AV1" s="227">
        <v>2057</v>
      </c>
      <c r="AW1" s="227">
        <v>2058</v>
      </c>
      <c r="AX1" s="227">
        <v>2059</v>
      </c>
      <c r="AY1" s="227">
        <v>2060</v>
      </c>
    </row>
    <row r="2" spans="2:52" x14ac:dyDescent="0.2">
      <c r="B2" s="216" t="s">
        <v>373</v>
      </c>
      <c r="C2" s="228">
        <f>SUMIFS('Historic Energy Consumption'!$O:$O,'Historic Energy Consumption'!$B:$B,$B2,'Historic Energy Consumption'!$A:$A,'Predicted Energy Consumption'!C$1)</f>
        <v>1557064289155877.8</v>
      </c>
      <c r="D2" s="228">
        <f>SUMIFS('Historic Energy Consumption'!$O:$O,'Historic Energy Consumption'!$B:$B,$B2,'Historic Energy Consumption'!$A:$A,'Predicted Energy Consumption'!D$1)</f>
        <v>1682401527843288.8</v>
      </c>
      <c r="E2" s="228">
        <f>SUMIFS('Historic Energy Consumption'!$O:$O,'Historic Energy Consumption'!$B:$B,$B2,'Historic Energy Consumption'!$A:$A,'Predicted Energy Consumption'!E$1)</f>
        <v>1673046511329234.3</v>
      </c>
      <c r="F2" s="228">
        <f>SUMIFS('Historic Energy Consumption'!$O:$O,'Historic Energy Consumption'!$B:$B,$B2,'Historic Energy Consumption'!$A:$A,'Predicted Energy Consumption'!F$1)</f>
        <v>1728978173240781.5</v>
      </c>
      <c r="G2" s="228">
        <f>SUMIFS('Historic Energy Consumption'!$O:$O,'Historic Energy Consumption'!$B:$B,$B2,'Historic Energy Consumption'!$A:$A,'Predicted Energy Consumption'!G$1)</f>
        <v>1788367697596293</v>
      </c>
      <c r="H2" s="228">
        <f>SUMIFS('Historic Energy Consumption'!$O:$O,'Historic Energy Consumption'!$B:$B,$B2,'Historic Energy Consumption'!$A:$A,'Predicted Energy Consumption'!H$1)</f>
        <v>1854856870088915</v>
      </c>
      <c r="I2" s="228">
        <f>SUMIFS('Historic Energy Consumption'!$O:$O,'Historic Energy Consumption'!$B:$B,$B2,'Historic Energy Consumption'!$A:$A,'Predicted Energy Consumption'!I$1)</f>
        <v>1781529850955283.5</v>
      </c>
      <c r="J2" s="228">
        <f>SUMIFS('Historic Energy Consumption'!$O:$O,'Historic Energy Consumption'!$B:$B,$B2,'Historic Energy Consumption'!$A:$A,'Predicted Energy Consumption'!J$1)</f>
        <v>1798220250804732.8</v>
      </c>
      <c r="K2" s="228">
        <f>SUMIFS('Historic Energy Consumption'!$O:$O,'Historic Energy Consumption'!$B:$B,$B2,'Historic Energy Consumption'!$A:$A,'Predicted Energy Consumption'!K$1)</f>
        <v>1836985067093841.3</v>
      </c>
      <c r="L2" s="225">
        <f>VLOOKUP($B2,'Predicted Intensity'!$A$1:$AX$29,L$1-2010,FALSE)*VLOOKUP($B2,'Forecasted VA'!$A$1:$AX$29,L$1-2010,FALSE)</f>
        <v>1905551439179828</v>
      </c>
      <c r="M2" s="225">
        <f>VLOOKUP($B2,'Predicted Intensity'!$A$1:$AX$29,M$1-2010,FALSE)*VLOOKUP($B2,'Forecasted VA'!$A$1:$AX$29,M$1-2010,FALSE)</f>
        <v>1958605297516498.8</v>
      </c>
      <c r="N2" s="225">
        <f>VLOOKUP($B2,'Predicted Intensity'!$A$1:$AX$29,N$1-2010,FALSE)*VLOOKUP($B2,'Forecasted VA'!$A$1:$AX$29,N$1-2010,FALSE)</f>
        <v>2009055284977903.3</v>
      </c>
      <c r="O2" s="225">
        <f>VLOOKUP($B2,'Predicted Intensity'!$A$1:$AX$29,O$1-2010,FALSE)*VLOOKUP($B2,'Forecasted VA'!$A$1:$AX$29,O$1-2010,FALSE)</f>
        <v>2056996610175897.5</v>
      </c>
      <c r="P2" s="225">
        <f>VLOOKUP($B2,'Predicted Intensity'!$A$1:$AX$29,P$1-2010,FALSE)*VLOOKUP($B2,'Forecasted VA'!$A$1:$AX$29,P$1-2010,FALSE)</f>
        <v>2103615658471409.8</v>
      </c>
      <c r="Q2" s="225">
        <f>VLOOKUP($B2,'Predicted Intensity'!$A$1:$AX$29,Q$1-2010,FALSE)*VLOOKUP($B2,'Forecasted VA'!$A$1:$AX$29,Q$1-2010,FALSE)</f>
        <v>2148213744881754.5</v>
      </c>
      <c r="R2" s="225">
        <f>VLOOKUP($B2,'Predicted Intensity'!$A$1:$AX$29,R$1-2010,FALSE)*VLOOKUP($B2,'Forecasted VA'!$A$1:$AX$29,R$1-2010,FALSE)</f>
        <v>2191104677477522</v>
      </c>
      <c r="S2" s="225">
        <f>VLOOKUP($B2,'Predicted Intensity'!$A$1:$AX$29,S$1-2010,FALSE)*VLOOKUP($B2,'Forecasted VA'!$A$1:$AX$29,S$1-2010,FALSE)</f>
        <v>2232613384583989.5</v>
      </c>
      <c r="T2" s="225">
        <f>VLOOKUP($B2,'Predicted Intensity'!$A$1:$AX$29,T$1-2010,FALSE)*VLOOKUP($B2,'Forecasted VA'!$A$1:$AX$29,T$1-2010,FALSE)</f>
        <v>2272487204120958.5</v>
      </c>
      <c r="U2" s="225">
        <f>VLOOKUP($B2,'Predicted Intensity'!$A$1:$AX$29,U$1-2010,FALSE)*VLOOKUP($B2,'Forecasted VA'!$A$1:$AX$29,U$1-2010,FALSE)</f>
        <v>2311247978718953.5</v>
      </c>
      <c r="V2" s="225">
        <f>VLOOKUP($B2,'Predicted Intensity'!$A$1:$AX$29,V$1-2010,FALSE)*VLOOKUP($B2,'Forecasted VA'!$A$1:$AX$29,V$1-2010,FALSE)</f>
        <v>2348581140954083.5</v>
      </c>
      <c r="W2" s="225">
        <f>VLOOKUP($B2,'Predicted Intensity'!$A$1:$AX$29,W$1-2010,FALSE)*VLOOKUP($B2,'Forecasted VA'!$A$1:$AX$29,W$1-2010,FALSE)</f>
        <v>2384477212911669</v>
      </c>
      <c r="X2" s="225">
        <f>VLOOKUP($B2,'Predicted Intensity'!$A$1:$AX$29,X$1-2010,FALSE)*VLOOKUP($B2,'Forecasted VA'!$A$1:$AX$29,X$1-2010,FALSE)</f>
        <v>2419386971780508</v>
      </c>
      <c r="Y2" s="225">
        <f>VLOOKUP($B2,'Predicted Intensity'!$A$1:$AX$29,Y$1-2010,FALSE)*VLOOKUP($B2,'Forecasted VA'!$A$1:$AX$29,Y$1-2010,FALSE)</f>
        <v>2453090728087277</v>
      </c>
      <c r="Z2" s="225">
        <f>VLOOKUP($B2,'Predicted Intensity'!$A$1:$AX$29,Z$1-2010,FALSE)*VLOOKUP($B2,'Forecasted VA'!$A$1:$AX$29,Z$1-2010,FALSE)</f>
        <v>2485584935786016</v>
      </c>
      <c r="AA2" s="225">
        <f>VLOOKUP($B2,'Predicted Intensity'!$A$1:$AX$29,AA$1-2010,FALSE)*VLOOKUP($B2,'Forecasted VA'!$A$1:$AX$29,AA$1-2010,FALSE)</f>
        <v>2517162164269646</v>
      </c>
      <c r="AB2" s="225">
        <f>VLOOKUP($B2,'Predicted Intensity'!$A$1:$AX$29,AB$1-2010,FALSE)*VLOOKUP($B2,'Forecasted VA'!$A$1:$AX$29,AB$1-2010,FALSE)</f>
        <v>2547712598023440</v>
      </c>
      <c r="AC2" s="225">
        <f>VLOOKUP($B2,'Predicted Intensity'!$A$1:$AX$29,AC$1-2010,FALSE)*VLOOKUP($B2,'Forecasted VA'!$A$1:$AX$29,AC$1-2010,FALSE)</f>
        <v>2577595568617090.5</v>
      </c>
      <c r="AD2" s="225">
        <f>VLOOKUP($B2,'Predicted Intensity'!$A$1:$AX$29,AD$1-2010,FALSE)*VLOOKUP($B2,'Forecasted VA'!$A$1:$AX$29,AD$1-2010,FALSE)</f>
        <v>2606573307601595</v>
      </c>
      <c r="AE2" s="225">
        <f>VLOOKUP($B2,'Predicted Intensity'!$A$1:$AX$29,AE$1-2010,FALSE)*VLOOKUP($B2,'Forecasted VA'!$A$1:$AX$29,AE$1-2010,FALSE)</f>
        <v>2634654423025045</v>
      </c>
      <c r="AF2" s="225">
        <f>VLOOKUP($B2,'Predicted Intensity'!$A$1:$AX$29,AF$1-2010,FALSE)*VLOOKUP($B2,'Forecasted VA'!$A$1:$AX$29,AF$1-2010,FALSE)</f>
        <v>2662139757416477</v>
      </c>
      <c r="AG2" s="225">
        <f>VLOOKUP($B2,'Predicted Intensity'!$A$1:$AX$29,AG$1-2010,FALSE)*VLOOKUP($B2,'Forecasted VA'!$A$1:$AX$29,AG$1-2010,FALSE)</f>
        <v>2688956930934987.5</v>
      </c>
      <c r="AH2" s="225">
        <f>VLOOKUP($B2,'Predicted Intensity'!$A$1:$AX$29,AH$1-2010,FALSE)*VLOOKUP($B2,'Forecasted VA'!$A$1:$AX$29,AH$1-2010,FALSE)</f>
        <v>2715114097839472</v>
      </c>
      <c r="AI2" s="225">
        <f>VLOOKUP($B2,'Predicted Intensity'!$A$1:$AX$29,AI$1-2010,FALSE)*VLOOKUP($B2,'Forecasted VA'!$A$1:$AX$29,AI$1-2010,FALSE)</f>
        <v>2740701605697462.5</v>
      </c>
      <c r="AJ2" s="225">
        <f>VLOOKUP($B2,'Predicted Intensity'!$A$1:$AX$29,AJ$1-2010,FALSE)*VLOOKUP($B2,'Forecasted VA'!$A$1:$AX$29,AJ$1-2010,FALSE)</f>
        <v>2765799540657698</v>
      </c>
      <c r="AK2" s="225">
        <f>VLOOKUP($B2,'Predicted Intensity'!$A$1:$AX$29,AK$1-2010,FALSE)*VLOOKUP($B2,'Forecasted VA'!$A$1:$AX$29,AK$1-2010,FALSE)</f>
        <v>2790527963618067</v>
      </c>
      <c r="AL2" s="225">
        <f>VLOOKUP($B2,'Predicted Intensity'!$A$1:$AX$29,AL$1-2010,FALSE)*VLOOKUP($B2,'Forecasted VA'!$A$1:$AX$29,AL$1-2010,FALSE)</f>
        <v>2814788845408275.5</v>
      </c>
      <c r="AM2" s="225">
        <f>VLOOKUP($B2,'Predicted Intensity'!$A$1:$AX$29,AM$1-2010,FALSE)*VLOOKUP($B2,'Forecasted VA'!$A$1:$AX$29,AM$1-2010,FALSE)</f>
        <v>2838646903256571.5</v>
      </c>
      <c r="AN2" s="225">
        <f>VLOOKUP($B2,'Predicted Intensity'!$A$1:$AX$29,AN$1-2010,FALSE)*VLOOKUP($B2,'Forecasted VA'!$A$1:$AX$29,AN$1-2010,FALSE)</f>
        <v>2862297691715805.5</v>
      </c>
      <c r="AO2" s="225">
        <f>VLOOKUP($B2,'Predicted Intensity'!$A$1:$AX$29,AO$1-2010,FALSE)*VLOOKUP($B2,'Forecasted VA'!$A$1:$AX$29,AO$1-2010,FALSE)</f>
        <v>2885590491964052</v>
      </c>
      <c r="AP2" s="225">
        <f>VLOOKUP($B2,'Predicted Intensity'!$A$1:$AX$29,AP$1-2010,FALSE)*VLOOKUP($B2,'Forecasted VA'!$A$1:$AX$29,AP$1-2010,FALSE)</f>
        <v>2908673586329308.5</v>
      </c>
      <c r="AQ2" s="225">
        <f>VLOOKUP($B2,'Predicted Intensity'!$A$1:$AX$29,AQ$1-2010,FALSE)*VLOOKUP($B2,'Forecasted VA'!$A$1:$AX$29,AQ$1-2010,FALSE)</f>
        <v>2931584211109688</v>
      </c>
      <c r="AR2" s="225">
        <f>VLOOKUP($B2,'Predicted Intensity'!$A$1:$AX$29,AR$1-2010,FALSE)*VLOOKUP($B2,'Forecasted VA'!$A$1:$AX$29,AR$1-2010,FALSE)</f>
        <v>2954287312727893</v>
      </c>
      <c r="AS2" s="225">
        <f>VLOOKUP($B2,'Predicted Intensity'!$A$1:$AX$29,AS$1-2010,FALSE)*VLOOKUP($B2,'Forecasted VA'!$A$1:$AX$29,AS$1-2010,FALSE)</f>
        <v>2975519622490941.5</v>
      </c>
      <c r="AT2" s="225">
        <f>VLOOKUP($B2,'Predicted Intensity'!$A$1:$AX$29,AT$1-2010,FALSE)*VLOOKUP($B2,'Forecasted VA'!$A$1:$AX$29,AT$1-2010,FALSE)</f>
        <v>2993763474640115</v>
      </c>
      <c r="AU2" s="225">
        <f>VLOOKUP($B2,'Predicted Intensity'!$A$1:$AX$29,AU$1-2010,FALSE)*VLOOKUP($B2,'Forecasted VA'!$A$1:$AX$29,AU$1-2010,FALSE)</f>
        <v>3011774333136378.5</v>
      </c>
      <c r="AV2" s="225">
        <f>VLOOKUP($B2,'Predicted Intensity'!$A$1:$AX$29,AV$1-2010,FALSE)*VLOOKUP($B2,'Forecasted VA'!$A$1:$AX$29,AV$1-2010,FALSE)</f>
        <v>3029600567290135.5</v>
      </c>
      <c r="AW2" s="225">
        <f>VLOOKUP($B2,'Predicted Intensity'!$A$1:$AX$29,AW$1-2010,FALSE)*VLOOKUP($B2,'Forecasted VA'!$A$1:$AX$29,AW$1-2010,FALSE)</f>
        <v>3047240053764676.5</v>
      </c>
      <c r="AX2" s="225">
        <f>VLOOKUP($B2,'Predicted Intensity'!$A$1:$AX$29,AX$1-2010,FALSE)*VLOOKUP($B2,'Forecasted VA'!$A$1:$AX$29,AX$1-2010,FALSE)</f>
        <v>3064791020816325.5</v>
      </c>
      <c r="AY2" s="225">
        <f>VLOOKUP($B2,'Predicted Intensity'!$A$1:$AX$29,AY$1-2010,FALSE)*VLOOKUP($B2,'Forecasted VA'!$A$1:$AX$29,AY$1-2010,FALSE)</f>
        <v>3082239719163003.5</v>
      </c>
      <c r="AZ2" s="225"/>
    </row>
    <row r="3" spans="2:52" x14ac:dyDescent="0.2">
      <c r="B3" s="216" t="s">
        <v>375</v>
      </c>
      <c r="C3" s="228">
        <f>SUMIFS('Historic Energy Consumption'!$O:$O,'Historic Energy Consumption'!$B:$B,$B3,'Historic Energy Consumption'!$A:$A,'Predicted Energy Consumption'!C$1)</f>
        <v>775940524096426</v>
      </c>
      <c r="D3" s="228">
        <f>SUMIFS('Historic Energy Consumption'!$O:$O,'Historic Energy Consumption'!$B:$B,$B3,'Historic Energy Consumption'!$A:$A,'Predicted Energy Consumption'!D$1)</f>
        <v>831634884352330.75</v>
      </c>
      <c r="E3" s="228">
        <f>SUMIFS('Historic Energy Consumption'!$O:$O,'Historic Energy Consumption'!$B:$B,$B3,'Historic Energy Consumption'!$A:$A,'Predicted Energy Consumption'!E$1)</f>
        <v>858527846179896.5</v>
      </c>
      <c r="F3" s="228">
        <f>SUMIFS('Historic Energy Consumption'!$O:$O,'Historic Energy Consumption'!$B:$B,$B3,'Historic Energy Consumption'!$A:$A,'Predicted Energy Consumption'!F$1)</f>
        <v>848112244484498.13</v>
      </c>
      <c r="G3" s="228">
        <f>SUMIFS('Historic Energy Consumption'!$O:$O,'Historic Energy Consumption'!$B:$B,$B3,'Historic Energy Consumption'!$A:$A,'Predicted Energy Consumption'!G$1)</f>
        <v>766081186602586.13</v>
      </c>
      <c r="H3" s="228">
        <f>SUMIFS('Historic Energy Consumption'!$O:$O,'Historic Energy Consumption'!$B:$B,$B3,'Historic Energy Consumption'!$A:$A,'Predicted Energy Consumption'!H$1)</f>
        <v>764945733631068</v>
      </c>
      <c r="I3" s="228">
        <f>SUMIFS('Historic Energy Consumption'!$O:$O,'Historic Energy Consumption'!$B:$B,$B3,'Historic Energy Consumption'!$A:$A,'Predicted Energy Consumption'!I$1)</f>
        <v>767098487819388.88</v>
      </c>
      <c r="J3" s="228">
        <f>SUMIFS('Historic Energy Consumption'!$O:$O,'Historic Energy Consumption'!$B:$B,$B3,'Historic Energy Consumption'!$A:$A,'Predicted Energy Consumption'!J$1)</f>
        <v>782569708608316.88</v>
      </c>
      <c r="K3" s="228">
        <f>SUMIFS('Historic Energy Consumption'!$O:$O,'Historic Energy Consumption'!$B:$B,$B3,'Historic Energy Consumption'!$A:$A,'Predicted Energy Consumption'!K$1)</f>
        <v>750491822304952</v>
      </c>
      <c r="L3" s="225">
        <f>VLOOKUP($B3,'Predicted Intensity'!$A$1:$AX$29,L$1-2010,FALSE)*VLOOKUP($B3,'Forecasted VA'!$A$1:$AX$29,L$1-2010,FALSE)</f>
        <v>775636499210853.25</v>
      </c>
      <c r="M3" s="225">
        <f>VLOOKUP($B3,'Predicted Intensity'!$A$1:$AX$29,M$1-2010,FALSE)*VLOOKUP($B3,'Forecasted VA'!$A$1:$AX$29,M$1-2010,FALSE)</f>
        <v>743892798348977.13</v>
      </c>
      <c r="N3" s="225">
        <f>VLOOKUP($B3,'Predicted Intensity'!$A$1:$AX$29,N$1-2010,FALSE)*VLOOKUP($B3,'Forecasted VA'!$A$1:$AX$29,N$1-2010,FALSE)</f>
        <v>712116512813846.25</v>
      </c>
      <c r="O3" s="225">
        <f>VLOOKUP($B3,'Predicted Intensity'!$A$1:$AX$29,O$1-2010,FALSE)*VLOOKUP($B3,'Forecasted VA'!$A$1:$AX$29,O$1-2010,FALSE)</f>
        <v>680494198323644.63</v>
      </c>
      <c r="P3" s="225">
        <f>VLOOKUP($B3,'Predicted Intensity'!$A$1:$AX$29,P$1-2010,FALSE)*VLOOKUP($B3,'Forecasted VA'!$A$1:$AX$29,P$1-2010,FALSE)</f>
        <v>649181298577372.38</v>
      </c>
      <c r="Q3" s="225">
        <f>VLOOKUP($B3,'Predicted Intensity'!$A$1:$AX$29,Q$1-2010,FALSE)*VLOOKUP($B3,'Forecasted VA'!$A$1:$AX$29,Q$1-2010,FALSE)</f>
        <v>618304246175805.38</v>
      </c>
      <c r="R3" s="225">
        <f>VLOOKUP($B3,'Predicted Intensity'!$A$1:$AX$29,R$1-2010,FALSE)*VLOOKUP($B3,'Forecasted VA'!$A$1:$AX$29,R$1-2010,FALSE)</f>
        <v>587963375198780.13</v>
      </c>
      <c r="S3" s="225">
        <f>VLOOKUP($B3,'Predicted Intensity'!$A$1:$AX$29,S$1-2010,FALSE)*VLOOKUP($B3,'Forecasted VA'!$A$1:$AX$29,S$1-2010,FALSE)</f>
        <v>558236159385942.81</v>
      </c>
      <c r="T3" s="225">
        <f>VLOOKUP($B3,'Predicted Intensity'!$A$1:$AX$29,T$1-2010,FALSE)*VLOOKUP($B3,'Forecasted VA'!$A$1:$AX$29,T$1-2010,FALSE)</f>
        <v>529180460294087.56</v>
      </c>
      <c r="U3" s="225">
        <f>VLOOKUP($B3,'Predicted Intensity'!$A$1:$AX$29,U$1-2010,FALSE)*VLOOKUP($B3,'Forecasted VA'!$A$1:$AX$29,U$1-2010,FALSE)</f>
        <v>500837595882848.06</v>
      </c>
      <c r="V3" s="225">
        <f>VLOOKUP($B3,'Predicted Intensity'!$A$1:$AX$29,V$1-2010,FALSE)*VLOOKUP($B3,'Forecasted VA'!$A$1:$AX$29,V$1-2010,FALSE)</f>
        <v>473235128109700.75</v>
      </c>
      <c r="W3" s="225">
        <f>VLOOKUP($B3,'Predicted Intensity'!$A$1:$AX$29,W$1-2010,FALSE)*VLOOKUP($B3,'Forecasted VA'!$A$1:$AX$29,W$1-2010,FALSE)</f>
        <v>446389326672319.38</v>
      </c>
      <c r="X3" s="225">
        <f>VLOOKUP($B3,'Predicted Intensity'!$A$1:$AX$29,X$1-2010,FALSE)*VLOOKUP($B3,'Forecasted VA'!$A$1:$AX$29,X$1-2010,FALSE)</f>
        <v>420307302926220.63</v>
      </c>
      <c r="Y3" s="225">
        <f>VLOOKUP($B3,'Predicted Intensity'!$A$1:$AX$29,Y$1-2010,FALSE)*VLOOKUP($B3,'Forecasted VA'!$A$1:$AX$29,Y$1-2010,FALSE)</f>
        <v>394988829742452</v>
      </c>
      <c r="Z3" s="225">
        <f>VLOOKUP($B3,'Predicted Intensity'!$A$1:$AX$29,Z$1-2010,FALSE)*VLOOKUP($B3,'Forecasted VA'!$A$1:$AX$29,Z$1-2010,FALSE)</f>
        <v>370427874625166.88</v>
      </c>
      <c r="AA3" s="225">
        <f>VLOOKUP($B3,'Predicted Intensity'!$A$1:$AX$29,AA$1-2010,FALSE)*VLOOKUP($B3,'Forecasted VA'!$A$1:$AX$29,AA$1-2010,FALSE)</f>
        <v>346613878386649.94</v>
      </c>
      <c r="AB3" s="225">
        <f>VLOOKUP($B3,'Predicted Intensity'!$A$1:$AX$29,AB$1-2010,FALSE)*VLOOKUP($B3,'Forecasted VA'!$A$1:$AX$29,AB$1-2010,FALSE)</f>
        <v>323532812593799.06</v>
      </c>
      <c r="AC3" s="225">
        <f>VLOOKUP($B3,'Predicted Intensity'!$A$1:$AX$29,AC$1-2010,FALSE)*VLOOKUP($B3,'Forecasted VA'!$A$1:$AX$29,AC$1-2010,FALSE)</f>
        <v>304341187935923.69</v>
      </c>
      <c r="AD3" s="225">
        <f>VLOOKUP($B3,'Predicted Intensity'!$A$1:$AX$29,AD$1-2010,FALSE)*VLOOKUP($B3,'Forecasted VA'!$A$1:$AX$29,AD$1-2010,FALSE)</f>
        <v>298732303980078.56</v>
      </c>
      <c r="AE3" s="225">
        <f>VLOOKUP($B3,'Predicted Intensity'!$A$1:$AX$29,AE$1-2010,FALSE)*VLOOKUP($B3,'Forecasted VA'!$A$1:$AX$29,AE$1-2010,FALSE)</f>
        <v>293269497681448.63</v>
      </c>
      <c r="AF3" s="225">
        <f>VLOOKUP($B3,'Predicted Intensity'!$A$1:$AX$29,AF$1-2010,FALSE)*VLOOKUP($B3,'Forecasted VA'!$A$1:$AX$29,AF$1-2010,FALSE)</f>
        <v>287952525582394.56</v>
      </c>
      <c r="AG3" s="225">
        <f>VLOOKUP($B3,'Predicted Intensity'!$A$1:$AX$29,AG$1-2010,FALSE)*VLOOKUP($B3,'Forecasted VA'!$A$1:$AX$29,AG$1-2010,FALSE)</f>
        <v>282780224686306</v>
      </c>
      <c r="AH3" s="225">
        <f>VLOOKUP($B3,'Predicted Intensity'!$A$1:$AX$29,AH$1-2010,FALSE)*VLOOKUP($B3,'Forecasted VA'!$A$1:$AX$29,AH$1-2010,FALSE)</f>
        <v>277750709171105.53</v>
      </c>
      <c r="AI3" s="225">
        <f>VLOOKUP($B3,'Predicted Intensity'!$A$1:$AX$29,AI$1-2010,FALSE)*VLOOKUP($B3,'Forecasted VA'!$A$1:$AX$29,AI$1-2010,FALSE)</f>
        <v>272861532795060.41</v>
      </c>
      <c r="AJ3" s="225">
        <f>VLOOKUP($B3,'Predicted Intensity'!$A$1:$AX$29,AJ$1-2010,FALSE)*VLOOKUP($B3,'Forecasted VA'!$A$1:$AX$29,AJ$1-2010,FALSE)</f>
        <v>268109822480050.06</v>
      </c>
      <c r="AK3" s="225">
        <f>VLOOKUP($B3,'Predicted Intensity'!$A$1:$AX$29,AK$1-2010,FALSE)*VLOOKUP($B3,'Forecasted VA'!$A$1:$AX$29,AK$1-2010,FALSE)</f>
        <v>263492387779690.16</v>
      </c>
      <c r="AL3" s="225">
        <f>VLOOKUP($B3,'Predicted Intensity'!$A$1:$AX$29,AL$1-2010,FALSE)*VLOOKUP($B3,'Forecasted VA'!$A$1:$AX$29,AL$1-2010,FALSE)</f>
        <v>259005810239544.03</v>
      </c>
      <c r="AM3" s="225">
        <f>VLOOKUP($B3,'Predicted Intensity'!$A$1:$AX$29,AM$1-2010,FALSE)*VLOOKUP($B3,'Forecasted VA'!$A$1:$AX$29,AM$1-2010,FALSE)</f>
        <v>254646516039089.06</v>
      </c>
      <c r="AN3" s="225">
        <f>VLOOKUP($B3,'Predicted Intensity'!$A$1:$AX$29,AN$1-2010,FALSE)*VLOOKUP($B3,'Forecasted VA'!$A$1:$AX$29,AN$1-2010,FALSE)</f>
        <v>250410834768446.97</v>
      </c>
      <c r="AO3" s="225">
        <f>VLOOKUP($B3,'Predicted Intensity'!$A$1:$AX$29,AO$1-2010,FALSE)*VLOOKUP($B3,'Forecasted VA'!$A$1:$AX$29,AO$1-2010,FALSE)</f>
        <v>246295046731776.91</v>
      </c>
      <c r="AP3" s="225">
        <f>VLOOKUP($B3,'Predicted Intensity'!$A$1:$AX$29,AP$1-2010,FALSE)*VLOOKUP($B3,'Forecasted VA'!$A$1:$AX$29,AP$1-2010,FALSE)</f>
        <v>242295420776290.94</v>
      </c>
      <c r="AQ3" s="225">
        <f>VLOOKUP($B3,'Predicted Intensity'!$A$1:$AX$29,AQ$1-2010,FALSE)*VLOOKUP($B3,'Forecasted VA'!$A$1:$AX$29,AQ$1-2010,FALSE)</f>
        <v>238408244313258.44</v>
      </c>
      <c r="AR3" s="225">
        <f>VLOOKUP($B3,'Predicted Intensity'!$A$1:$AX$29,AR$1-2010,FALSE)*VLOOKUP($B3,'Forecasted VA'!$A$1:$AX$29,AR$1-2010,FALSE)</f>
        <v>234629846917215.53</v>
      </c>
      <c r="AS3" s="225">
        <f>VLOOKUP($B3,'Predicted Intensity'!$A$1:$AX$29,AS$1-2010,FALSE)*VLOOKUP($B3,'Forecasted VA'!$A$1:$AX$29,AS$1-2010,FALSE)</f>
        <v>230956618654548.25</v>
      </c>
      <c r="AT3" s="225">
        <f>VLOOKUP($B3,'Predicted Intensity'!$A$1:$AX$29,AT$1-2010,FALSE)*VLOOKUP($B3,'Forecasted VA'!$A$1:$AX$29,AT$1-2010,FALSE)</f>
        <v>227385024096112.91</v>
      </c>
      <c r="AU3" s="225">
        <f>VLOOKUP($B3,'Predicted Intensity'!$A$1:$AX$29,AU$1-2010,FALSE)*VLOOKUP($B3,'Forecasted VA'!$A$1:$AX$29,AU$1-2010,FALSE)</f>
        <v>223911612804523.09</v>
      </c>
      <c r="AV3" s="225">
        <f>VLOOKUP($B3,'Predicted Intensity'!$A$1:$AX$29,AV$1-2010,FALSE)*VLOOKUP($B3,'Forecasted VA'!$A$1:$AX$29,AV$1-2010,FALSE)</f>
        <v>220533026950219.88</v>
      </c>
      <c r="AW3" s="225">
        <f>VLOOKUP($B3,'Predicted Intensity'!$A$1:$AX$29,AW$1-2010,FALSE)*VLOOKUP($B3,'Forecasted VA'!$A$1:$AX$29,AW$1-2010,FALSE)</f>
        <v>217246006596898.22</v>
      </c>
      <c r="AX3" s="225">
        <f>VLOOKUP($B3,'Predicted Intensity'!$A$1:$AX$29,AX$1-2010,FALSE)*VLOOKUP($B3,'Forecasted VA'!$A$1:$AX$29,AX$1-2010,FALSE)</f>
        <v>214047393102579.69</v>
      </c>
      <c r="AY3" s="225">
        <f>VLOOKUP($B3,'Predicted Intensity'!$A$1:$AX$29,AY$1-2010,FALSE)*VLOOKUP($B3,'Forecasted VA'!$A$1:$AX$29,AY$1-2010,FALSE)</f>
        <v>210934131004397.63</v>
      </c>
      <c r="AZ3" s="225"/>
    </row>
    <row r="4" spans="2:52" x14ac:dyDescent="0.2">
      <c r="B4" s="216" t="s">
        <v>376</v>
      </c>
      <c r="C4" s="228">
        <f>SUMIFS('Historic Energy Consumption'!$O:$O,'Historic Energy Consumption'!$B:$B,$B4,'Historic Energy Consumption'!$A:$A,'Predicted Energy Consumption'!C$1)</f>
        <v>766269145562294.25</v>
      </c>
      <c r="D4" s="228">
        <f>SUMIFS('Historic Energy Consumption'!$O:$O,'Historic Energy Consumption'!$B:$B,$B4,'Historic Energy Consumption'!$A:$A,'Predicted Energy Consumption'!D$1)</f>
        <v>811628438911551.38</v>
      </c>
      <c r="E4" s="228">
        <f>SUMIFS('Historic Energy Consumption'!$O:$O,'Historic Energy Consumption'!$B:$B,$B4,'Historic Energy Consumption'!$A:$A,'Predicted Energy Consumption'!E$1)</f>
        <v>785863576037230.63</v>
      </c>
      <c r="F4" s="228">
        <f>SUMIFS('Historic Energy Consumption'!$O:$O,'Historic Energy Consumption'!$B:$B,$B4,'Historic Energy Consumption'!$A:$A,'Predicted Energy Consumption'!F$1)</f>
        <v>672966400499082.5</v>
      </c>
      <c r="G4" s="228">
        <f>SUMIFS('Historic Energy Consumption'!$O:$O,'Historic Energy Consumption'!$B:$B,$B4,'Historic Energy Consumption'!$A:$A,'Predicted Energy Consumption'!G$1)</f>
        <v>597913101187961</v>
      </c>
      <c r="H4" s="228">
        <f>SUMIFS('Historic Energy Consumption'!$O:$O,'Historic Energy Consumption'!$B:$B,$B4,'Historic Energy Consumption'!$A:$A,'Predicted Energy Consumption'!H$1)</f>
        <v>574839811560686.63</v>
      </c>
      <c r="I4" s="228">
        <f>SUMIFS('Historic Energy Consumption'!$O:$O,'Historic Energy Consumption'!$B:$B,$B4,'Historic Energy Consumption'!$A:$A,'Predicted Energy Consumption'!I$1)</f>
        <v>612926413705966.38</v>
      </c>
      <c r="J4" s="228">
        <f>SUMIFS('Historic Energy Consumption'!$O:$O,'Historic Energy Consumption'!$B:$B,$B4,'Historic Energy Consumption'!$A:$A,'Predicted Energy Consumption'!J$1)</f>
        <v>621636505214392.25</v>
      </c>
      <c r="K4" s="228">
        <f>SUMIFS('Historic Energy Consumption'!$O:$O,'Historic Energy Consumption'!$B:$B,$B4,'Historic Energy Consumption'!$A:$A,'Predicted Energy Consumption'!K$1)</f>
        <v>588500851116080.75</v>
      </c>
      <c r="L4" s="225">
        <f>VLOOKUP($B4,'Predicted Intensity'!$A$1:$AX$29,L$1-2010,FALSE)*VLOOKUP($B4,'Forecasted VA'!$A$1:$AX$29,L$1-2010,FALSE)</f>
        <v>642324661498782.88</v>
      </c>
      <c r="M4" s="225">
        <f>VLOOKUP($B4,'Predicted Intensity'!$A$1:$AX$29,M$1-2010,FALSE)*VLOOKUP($B4,'Forecasted VA'!$A$1:$AX$29,M$1-2010,FALSE)</f>
        <v>634332169304176.63</v>
      </c>
      <c r="N4" s="225">
        <f>VLOOKUP($B4,'Predicted Intensity'!$A$1:$AX$29,N$1-2010,FALSE)*VLOOKUP($B4,'Forecasted VA'!$A$1:$AX$29,N$1-2010,FALSE)</f>
        <v>625607676162996</v>
      </c>
      <c r="O4" s="225">
        <f>VLOOKUP($B4,'Predicted Intensity'!$A$1:$AX$29,O$1-2010,FALSE)*VLOOKUP($B4,'Forecasted VA'!$A$1:$AX$29,O$1-2010,FALSE)</f>
        <v>616307196104368</v>
      </c>
      <c r="P4" s="225">
        <f>VLOOKUP($B4,'Predicted Intensity'!$A$1:$AX$29,P$1-2010,FALSE)*VLOOKUP($B4,'Forecasted VA'!$A$1:$AX$29,P$1-2010,FALSE)</f>
        <v>606571194242055.5</v>
      </c>
      <c r="Q4" s="225">
        <f>VLOOKUP($B4,'Predicted Intensity'!$A$1:$AX$29,Q$1-2010,FALSE)*VLOOKUP($B4,'Forecasted VA'!$A$1:$AX$29,Q$1-2010,FALSE)</f>
        <v>596523285971373.5</v>
      </c>
      <c r="R4" s="225">
        <f>VLOOKUP($B4,'Predicted Intensity'!$A$1:$AX$29,R$1-2010,FALSE)*VLOOKUP($B4,'Forecasted VA'!$A$1:$AX$29,R$1-2010,FALSE)</f>
        <v>586270222906778.63</v>
      </c>
      <c r="S4" s="225">
        <f>VLOOKUP($B4,'Predicted Intensity'!$A$1:$AX$29,S$1-2010,FALSE)*VLOOKUP($B4,'Forecasted VA'!$A$1:$AX$29,S$1-2010,FALSE)</f>
        <v>575902709308645.38</v>
      </c>
      <c r="T4" s="225">
        <f>VLOOKUP($B4,'Predicted Intensity'!$A$1:$AX$29,T$1-2010,FALSE)*VLOOKUP($B4,'Forecasted VA'!$A$1:$AX$29,T$1-2010,FALSE)</f>
        <v>565496702819319</v>
      </c>
      <c r="U4" s="225">
        <f>VLOOKUP($B4,'Predicted Intensity'!$A$1:$AX$29,U$1-2010,FALSE)*VLOOKUP($B4,'Forecasted VA'!$A$1:$AX$29,U$1-2010,FALSE)</f>
        <v>555114951300697.88</v>
      </c>
      <c r="V4" s="225">
        <f>VLOOKUP($B4,'Predicted Intensity'!$A$1:$AX$29,V$1-2010,FALSE)*VLOOKUP($B4,'Forecasted VA'!$A$1:$AX$29,V$1-2010,FALSE)</f>
        <v>544808597145830.94</v>
      </c>
      <c r="W4" s="225">
        <f>VLOOKUP($B4,'Predicted Intensity'!$A$1:$AX$29,W$1-2010,FALSE)*VLOOKUP($B4,'Forecasted VA'!$A$1:$AX$29,W$1-2010,FALSE)</f>
        <v>534618741151166.75</v>
      </c>
      <c r="X4" s="225">
        <f>VLOOKUP($B4,'Predicted Intensity'!$A$1:$AX$29,X$1-2010,FALSE)*VLOOKUP($B4,'Forecasted VA'!$A$1:$AX$29,X$1-2010,FALSE)</f>
        <v>524577902143470.31</v>
      </c>
      <c r="Y4" s="225">
        <f>VLOOKUP($B4,'Predicted Intensity'!$A$1:$AX$29,Y$1-2010,FALSE)*VLOOKUP($B4,'Forecasted VA'!$A$1:$AX$29,Y$1-2010,FALSE)</f>
        <v>514711339248149.75</v>
      </c>
      <c r="Z4" s="225">
        <f>VLOOKUP($B4,'Predicted Intensity'!$A$1:$AX$29,Z$1-2010,FALSE)*VLOOKUP($B4,'Forecasted VA'!$A$1:$AX$29,Z$1-2010,FALSE)</f>
        <v>505038224145986.44</v>
      </c>
      <c r="AA4" s="225">
        <f>VLOOKUP($B4,'Predicted Intensity'!$A$1:$AX$29,AA$1-2010,FALSE)*VLOOKUP($B4,'Forecasted VA'!$A$1:$AX$29,AA$1-2010,FALSE)</f>
        <v>495572663650594.94</v>
      </c>
      <c r="AB4" s="225">
        <f>VLOOKUP($B4,'Predicted Intensity'!$A$1:$AX$29,AB$1-2010,FALSE)*VLOOKUP($B4,'Forecasted VA'!$A$1:$AX$29,AB$1-2010,FALSE)</f>
        <v>486324580658813</v>
      </c>
      <c r="AC4" s="225">
        <f>VLOOKUP($B4,'Predicted Intensity'!$A$1:$AX$29,AC$1-2010,FALSE)*VLOOKUP($B4,'Forecasted VA'!$A$1:$AX$29,AC$1-2010,FALSE)</f>
        <v>477300465659685.63</v>
      </c>
      <c r="AD4" s="225">
        <f>VLOOKUP($B4,'Predicted Intensity'!$A$1:$AX$29,AD$1-2010,FALSE)*VLOOKUP($B4,'Forecasted VA'!$A$1:$AX$29,AD$1-2010,FALSE)</f>
        <v>468504012763800.94</v>
      </c>
      <c r="AE4" s="225">
        <f>VLOOKUP($B4,'Predicted Intensity'!$A$1:$AX$29,AE$1-2010,FALSE)*VLOOKUP($B4,'Forecasted VA'!$A$1:$AX$29,AE$1-2010,FALSE)</f>
        <v>459936654504379.88</v>
      </c>
      <c r="AF4" s="225">
        <f>VLOOKUP($B4,'Predicted Intensity'!$A$1:$AX$29,AF$1-2010,FALSE)*VLOOKUP($B4,'Forecasted VA'!$A$1:$AX$29,AF$1-2010,FALSE)</f>
        <v>451598009065063.75</v>
      </c>
      <c r="AG4" s="225">
        <f>VLOOKUP($B4,'Predicted Intensity'!$A$1:$AX$29,AG$1-2010,FALSE)*VLOOKUP($B4,'Forecasted VA'!$A$1:$AX$29,AG$1-2010,FALSE)</f>
        <v>443486252509934</v>
      </c>
      <c r="AH4" s="225">
        <f>VLOOKUP($B4,'Predicted Intensity'!$A$1:$AX$29,AH$1-2010,FALSE)*VLOOKUP($B4,'Forecasted VA'!$A$1:$AX$29,AH$1-2010,FALSE)</f>
        <v>435598427290715.25</v>
      </c>
      <c r="AI4" s="225">
        <f>VLOOKUP($B4,'Predicted Intensity'!$A$1:$AX$29,AI$1-2010,FALSE)*VLOOKUP($B4,'Forecasted VA'!$A$1:$AX$29,AI$1-2010,FALSE)</f>
        <v>427930696948971.69</v>
      </c>
      <c r="AJ4" s="225">
        <f>VLOOKUP($B4,'Predicted Intensity'!$A$1:$AX$29,AJ$1-2010,FALSE)*VLOOKUP($B4,'Forecasted VA'!$A$1:$AX$29,AJ$1-2010,FALSE)</f>
        <v>420478555615701.06</v>
      </c>
      <c r="AK4" s="225">
        <f>VLOOKUP($B4,'Predicted Intensity'!$A$1:$AX$29,AK$1-2010,FALSE)*VLOOKUP($B4,'Forecasted VA'!$A$1:$AX$29,AK$1-2010,FALSE)</f>
        <v>413236999690975.94</v>
      </c>
      <c r="AL4" s="225">
        <f>VLOOKUP($B4,'Predicted Intensity'!$A$1:$AX$29,AL$1-2010,FALSE)*VLOOKUP($B4,'Forecasted VA'!$A$1:$AX$29,AL$1-2010,FALSE)</f>
        <v>406200667988212.88</v>
      </c>
      <c r="AM4" s="225">
        <f>VLOOKUP($B4,'Predicted Intensity'!$A$1:$AX$29,AM$1-2010,FALSE)*VLOOKUP($B4,'Forecasted VA'!$A$1:$AX$29,AM$1-2010,FALSE)</f>
        <v>399363955659079.31</v>
      </c>
      <c r="AN4" s="225">
        <f>VLOOKUP($B4,'Predicted Intensity'!$A$1:$AX$29,AN$1-2010,FALSE)*VLOOKUP($B4,'Forecasted VA'!$A$1:$AX$29,AN$1-2010,FALSE)</f>
        <v>392721106373464.44</v>
      </c>
      <c r="AO4" s="225">
        <f>VLOOKUP($B4,'Predicted Intensity'!$A$1:$AX$29,AO$1-2010,FALSE)*VLOOKUP($B4,'Forecasted VA'!$A$1:$AX$29,AO$1-2010,FALSE)</f>
        <v>386266286505728.56</v>
      </c>
      <c r="AP4" s="225">
        <f>VLOOKUP($B4,'Predicted Intensity'!$A$1:$AX$29,AP$1-2010,FALSE)*VLOOKUP($B4,'Forecasted VA'!$A$1:$AX$29,AP$1-2010,FALSE)</f>
        <v>379993644462220</v>
      </c>
      <c r="AQ4" s="225">
        <f>VLOOKUP($B4,'Predicted Intensity'!$A$1:$AX$29,AQ$1-2010,FALSE)*VLOOKUP($B4,'Forecasted VA'!$A$1:$AX$29,AQ$1-2010,FALSE)</f>
        <v>373897357763433.56</v>
      </c>
      <c r="AR4" s="225">
        <f>VLOOKUP($B4,'Predicted Intensity'!$A$1:$AX$29,AR$1-2010,FALSE)*VLOOKUP($B4,'Forecasted VA'!$A$1:$AX$29,AR$1-2010,FALSE)</f>
        <v>367971670054814.38</v>
      </c>
      <c r="AS4" s="225">
        <f>VLOOKUP($B4,'Predicted Intensity'!$A$1:$AX$29,AS$1-2010,FALSE)*VLOOKUP($B4,'Forecasted VA'!$A$1:$AX$29,AS$1-2010,FALSE)</f>
        <v>362210919851609.38</v>
      </c>
      <c r="AT4" s="225">
        <f>VLOOKUP($B4,'Predicted Intensity'!$A$1:$AX$29,AT$1-2010,FALSE)*VLOOKUP($B4,'Forecasted VA'!$A$1:$AX$29,AT$1-2010,FALSE)</f>
        <v>356609562514961.63</v>
      </c>
      <c r="AU4" s="225">
        <f>VLOOKUP($B4,'Predicted Intensity'!$A$1:$AX$29,AU$1-2010,FALSE)*VLOOKUP($B4,'Forecasted VA'!$A$1:$AX$29,AU$1-2010,FALSE)</f>
        <v>351162186699196.13</v>
      </c>
      <c r="AV4" s="225">
        <f>VLOOKUP($B4,'Predicted Intensity'!$A$1:$AX$29,AV$1-2010,FALSE)*VLOOKUP($B4,'Forecasted VA'!$A$1:$AX$29,AV$1-2010,FALSE)</f>
        <v>345863526296156.5</v>
      </c>
      <c r="AW4" s="225">
        <f>VLOOKUP($B4,'Predicted Intensity'!$A$1:$AX$29,AW$1-2010,FALSE)*VLOOKUP($B4,'Forecasted VA'!$A$1:$AX$29,AW$1-2010,FALSE)</f>
        <v>340708468724378.75</v>
      </c>
      <c r="AX4" s="225">
        <f>VLOOKUP($B4,'Predicted Intensity'!$A$1:$AX$29,AX$1-2010,FALSE)*VLOOKUP($B4,'Forecasted VA'!$A$1:$AX$29,AX$1-2010,FALSE)</f>
        <v>335692060263012.69</v>
      </c>
      <c r="AY4" s="225">
        <f>VLOOKUP($B4,'Predicted Intensity'!$A$1:$AX$29,AY$1-2010,FALSE)*VLOOKUP($B4,'Forecasted VA'!$A$1:$AX$29,AY$1-2010,FALSE)</f>
        <v>330809509007756.44</v>
      </c>
      <c r="AZ4" s="225"/>
    </row>
    <row r="5" spans="2:52" x14ac:dyDescent="0.2">
      <c r="B5" s="216" t="s">
        <v>377</v>
      </c>
      <c r="C5" s="228">
        <f>SUMIFS('Historic Energy Consumption'!$O:$O,'Historic Energy Consumption'!$B:$B,$B5,'Historic Energy Consumption'!$A:$A,'Predicted Energy Consumption'!C$1)</f>
        <v>1831656885841636</v>
      </c>
      <c r="D5" s="228">
        <f>SUMIFS('Historic Energy Consumption'!$O:$O,'Historic Energy Consumption'!$B:$B,$B5,'Historic Energy Consumption'!$A:$A,'Predicted Energy Consumption'!D$1)</f>
        <v>1875372841731553.8</v>
      </c>
      <c r="E5" s="228">
        <f>SUMIFS('Historic Energy Consumption'!$O:$O,'Historic Energy Consumption'!$B:$B,$B5,'Historic Energy Consumption'!$A:$A,'Predicted Energy Consumption'!E$1)</f>
        <v>1708904472876957.3</v>
      </c>
      <c r="F5" s="228">
        <f>SUMIFS('Historic Energy Consumption'!$O:$O,'Historic Energy Consumption'!$B:$B,$B5,'Historic Energy Consumption'!$A:$A,'Predicted Energy Consumption'!F$1)</f>
        <v>1683645038506729.8</v>
      </c>
      <c r="G5" s="228">
        <f>SUMIFS('Historic Energy Consumption'!$O:$O,'Historic Energy Consumption'!$B:$B,$B5,'Historic Energy Consumption'!$A:$A,'Predicted Energy Consumption'!G$1)</f>
        <v>1653186066784995</v>
      </c>
      <c r="H5" s="228">
        <f>SUMIFS('Historic Energy Consumption'!$O:$O,'Historic Energy Consumption'!$B:$B,$B5,'Historic Energy Consumption'!$A:$A,'Predicted Energy Consumption'!H$1)</f>
        <v>1568521356760403</v>
      </c>
      <c r="I5" s="228">
        <f>SUMIFS('Historic Energy Consumption'!$O:$O,'Historic Energy Consumption'!$B:$B,$B5,'Historic Energy Consumption'!$A:$A,'Predicted Energy Consumption'!I$1)</f>
        <v>1500709934929037.5</v>
      </c>
      <c r="J5" s="228">
        <f>SUMIFS('Historic Energy Consumption'!$O:$O,'Historic Energy Consumption'!$B:$B,$B5,'Historic Energy Consumption'!$A:$A,'Predicted Energy Consumption'!J$1)</f>
        <v>1518072891591473.8</v>
      </c>
      <c r="K5" s="228">
        <f>SUMIFS('Historic Energy Consumption'!$O:$O,'Historic Energy Consumption'!$B:$B,$B5,'Historic Energy Consumption'!$A:$A,'Predicted Energy Consumption'!K$1)</f>
        <v>1430795621388194.5</v>
      </c>
      <c r="L5" s="225">
        <f>VLOOKUP($B5,'Predicted Intensity'!$A$1:$AX$29,L$1-2010,FALSE)*VLOOKUP($B5,'Forecasted VA'!$A$1:$AX$29,L$1-2010,FALSE)</f>
        <v>1486575732797390.3</v>
      </c>
      <c r="M5" s="225">
        <f>VLOOKUP($B5,'Predicted Intensity'!$A$1:$AX$29,M$1-2010,FALSE)*VLOOKUP($B5,'Forecasted VA'!$A$1:$AX$29,M$1-2010,FALSE)</f>
        <v>1551667500409031</v>
      </c>
      <c r="N5" s="225">
        <f>VLOOKUP($B5,'Predicted Intensity'!$A$1:$AX$29,N$1-2010,FALSE)*VLOOKUP($B5,'Forecasted VA'!$A$1:$AX$29,N$1-2010,FALSE)</f>
        <v>1619527519214812.8</v>
      </c>
      <c r="O5" s="225">
        <f>VLOOKUP($B5,'Predicted Intensity'!$A$1:$AX$29,O$1-2010,FALSE)*VLOOKUP($B5,'Forecasted VA'!$A$1:$AX$29,O$1-2010,FALSE)</f>
        <v>1690693417952788.8</v>
      </c>
      <c r="P5" s="225">
        <f>VLOOKUP($B5,'Predicted Intensity'!$A$1:$AX$29,P$1-2010,FALSE)*VLOOKUP($B5,'Forecasted VA'!$A$1:$AX$29,P$1-2010,FALSE)</f>
        <v>1718874556195205.8</v>
      </c>
      <c r="Q5" s="225">
        <f>VLOOKUP($B5,'Predicted Intensity'!$A$1:$AX$29,Q$1-2010,FALSE)*VLOOKUP($B5,'Forecasted VA'!$A$1:$AX$29,Q$1-2010,FALSE)</f>
        <v>1731552824467477.5</v>
      </c>
      <c r="R5" s="225">
        <f>VLOOKUP($B5,'Predicted Intensity'!$A$1:$AX$29,R$1-2010,FALSE)*VLOOKUP($B5,'Forecasted VA'!$A$1:$AX$29,R$1-2010,FALSE)</f>
        <v>1742235104413789.5</v>
      </c>
      <c r="S5" s="225">
        <f>VLOOKUP($B5,'Predicted Intensity'!$A$1:$AX$29,S$1-2010,FALSE)*VLOOKUP($B5,'Forecasted VA'!$A$1:$AX$29,S$1-2010,FALSE)</f>
        <v>1751154743390016.5</v>
      </c>
      <c r="T5" s="225">
        <f>VLOOKUP($B5,'Predicted Intensity'!$A$1:$AX$29,T$1-2010,FALSE)*VLOOKUP($B5,'Forecasted VA'!$A$1:$AX$29,T$1-2010,FALSE)</f>
        <v>1758524260408640.8</v>
      </c>
      <c r="U5" s="225">
        <f>VLOOKUP($B5,'Predicted Intensity'!$A$1:$AX$29,U$1-2010,FALSE)*VLOOKUP($B5,'Forecasted VA'!$A$1:$AX$29,U$1-2010,FALSE)</f>
        <v>1764535144730270.8</v>
      </c>
      <c r="V5" s="225">
        <f>VLOOKUP($B5,'Predicted Intensity'!$A$1:$AX$29,V$1-2010,FALSE)*VLOOKUP($B5,'Forecasted VA'!$A$1:$AX$29,V$1-2010,FALSE)</f>
        <v>1769358509707495.8</v>
      </c>
      <c r="W5" s="225">
        <f>VLOOKUP($B5,'Predicted Intensity'!$A$1:$AX$29,W$1-2010,FALSE)*VLOOKUP($B5,'Forecasted VA'!$A$1:$AX$29,W$1-2010,FALSE)</f>
        <v>1773146276552756.8</v>
      </c>
      <c r="X5" s="225">
        <f>VLOOKUP($B5,'Predicted Intensity'!$A$1:$AX$29,X$1-2010,FALSE)*VLOOKUP($B5,'Forecasted VA'!$A$1:$AX$29,X$1-2010,FALSE)</f>
        <v>1776032652478129.3</v>
      </c>
      <c r="Y5" s="225">
        <f>VLOOKUP($B5,'Predicted Intensity'!$A$1:$AX$29,Y$1-2010,FALSE)*VLOOKUP($B5,'Forecasted VA'!$A$1:$AX$29,Y$1-2010,FALSE)</f>
        <v>1778135738472687</v>
      </c>
      <c r="Z5" s="225">
        <f>VLOOKUP($B5,'Predicted Intensity'!$A$1:$AX$29,Z$1-2010,FALSE)*VLOOKUP($B5,'Forecasted VA'!$A$1:$AX$29,Z$1-2010,FALSE)</f>
        <v>1779559155802880</v>
      </c>
      <c r="AA5" s="225">
        <f>VLOOKUP($B5,'Predicted Intensity'!$A$1:$AX$29,AA$1-2010,FALSE)*VLOOKUP($B5,'Forecasted VA'!$A$1:$AX$29,AA$1-2010,FALSE)</f>
        <v>1780393619989335.8</v>
      </c>
      <c r="AB5" s="225">
        <f>VLOOKUP($B5,'Predicted Intensity'!$A$1:$AX$29,AB$1-2010,FALSE)*VLOOKUP($B5,'Forecasted VA'!$A$1:$AX$29,AB$1-2010,FALSE)</f>
        <v>1780718419463370.5</v>
      </c>
      <c r="AC5" s="225">
        <f>VLOOKUP($B5,'Predicted Intensity'!$A$1:$AX$29,AC$1-2010,FALSE)*VLOOKUP($B5,'Forecasted VA'!$A$1:$AX$29,AC$1-2010,FALSE)</f>
        <v>1780602775971464.8</v>
      </c>
      <c r="AD5" s="225">
        <f>VLOOKUP($B5,'Predicted Intensity'!$A$1:$AX$29,AD$1-2010,FALSE)*VLOOKUP($B5,'Forecasted VA'!$A$1:$AX$29,AD$1-2010,FALSE)</f>
        <v>1780107077268590.8</v>
      </c>
      <c r="AE5" s="225">
        <f>VLOOKUP($B5,'Predicted Intensity'!$A$1:$AX$29,AE$1-2010,FALSE)*VLOOKUP($B5,'Forecasted VA'!$A$1:$AX$29,AE$1-2010,FALSE)</f>
        <v>1779283981467498.8</v>
      </c>
      <c r="AF5" s="225">
        <f>VLOOKUP($B5,'Predicted Intensity'!$A$1:$AX$29,AF$1-2010,FALSE)*VLOOKUP($B5,'Forecasted VA'!$A$1:$AX$29,AF$1-2010,FALSE)</f>
        <v>1778179397927644.3</v>
      </c>
      <c r="AG5" s="225">
        <f>VLOOKUP($B5,'Predicted Intensity'!$A$1:$AX$29,AG$1-2010,FALSE)*VLOOKUP($B5,'Forecasted VA'!$A$1:$AX$29,AG$1-2010,FALSE)</f>
        <v>1776833352778482.3</v>
      </c>
      <c r="AH5" s="225">
        <f>VLOOKUP($B5,'Predicted Intensity'!$A$1:$AX$29,AH$1-2010,FALSE)*VLOOKUP($B5,'Forecasted VA'!$A$1:$AX$29,AH$1-2010,FALSE)</f>
        <v>1775280748811872</v>
      </c>
      <c r="AI5" s="225">
        <f>VLOOKUP($B5,'Predicted Intensity'!$A$1:$AX$29,AI$1-2010,FALSE)*VLOOKUP($B5,'Forecasted VA'!$A$1:$AX$29,AI$1-2010,FALSE)</f>
        <v>1773552030076049.8</v>
      </c>
      <c r="AJ5" s="225">
        <f>VLOOKUP($B5,'Predicted Intensity'!$A$1:$AX$29,AJ$1-2010,FALSE)*VLOOKUP($B5,'Forecasted VA'!$A$1:$AX$29,AJ$1-2010,FALSE)</f>
        <v>1771673761434630.8</v>
      </c>
      <c r="AK5" s="225">
        <f>VLOOKUP($B5,'Predicted Intensity'!$A$1:$AX$29,AK$1-2010,FALSE)*VLOOKUP($B5,'Forecasted VA'!$A$1:$AX$29,AK$1-2010,FALSE)</f>
        <v>1769669132878231.5</v>
      </c>
      <c r="AL5" s="225">
        <f>VLOOKUP($B5,'Predicted Intensity'!$A$1:$AX$29,AL$1-2010,FALSE)*VLOOKUP($B5,'Forecasted VA'!$A$1:$AX$29,AL$1-2010,FALSE)</f>
        <v>1767558397672438</v>
      </c>
      <c r="AM5" s="225">
        <f>VLOOKUP($B5,'Predicted Intensity'!$A$1:$AX$29,AM$1-2010,FALSE)*VLOOKUP($B5,'Forecasted VA'!$A$1:$AX$29,AM$1-2010,FALSE)</f>
        <v>1765359252612656</v>
      </c>
      <c r="AN5" s="225">
        <f>VLOOKUP($B5,'Predicted Intensity'!$A$1:$AX$29,AN$1-2010,FALSE)*VLOOKUP($B5,'Forecasted VA'!$A$1:$AX$29,AN$1-2010,FALSE)</f>
        <v>1763087167812217</v>
      </c>
      <c r="AO5" s="225">
        <f>VLOOKUP($B5,'Predicted Intensity'!$A$1:$AX$29,AO$1-2010,FALSE)*VLOOKUP($B5,'Forecasted VA'!$A$1:$AX$29,AO$1-2010,FALSE)</f>
        <v>1760755672622403</v>
      </c>
      <c r="AP5" s="225">
        <f>VLOOKUP($B5,'Predicted Intensity'!$A$1:$AX$29,AP$1-2010,FALSE)*VLOOKUP($B5,'Forecasted VA'!$A$1:$AX$29,AP$1-2010,FALSE)</f>
        <v>1758376603502294.3</v>
      </c>
      <c r="AQ5" s="225">
        <f>VLOOKUP($B5,'Predicted Intensity'!$A$1:$AX$29,AQ$1-2010,FALSE)*VLOOKUP($B5,'Forecasted VA'!$A$1:$AX$29,AQ$1-2010,FALSE)</f>
        <v>1755960318936291</v>
      </c>
      <c r="AR5" s="225">
        <f>VLOOKUP($B5,'Predicted Intensity'!$A$1:$AX$29,AR$1-2010,FALSE)*VLOOKUP($B5,'Forecasted VA'!$A$1:$AX$29,AR$1-2010,FALSE)</f>
        <v>1753515885846024.8</v>
      </c>
      <c r="AS5" s="225">
        <f>VLOOKUP($B5,'Predicted Intensity'!$A$1:$AX$29,AS$1-2010,FALSE)*VLOOKUP($B5,'Forecasted VA'!$A$1:$AX$29,AS$1-2010,FALSE)</f>
        <v>1751051241361253.3</v>
      </c>
      <c r="AT5" s="225">
        <f>VLOOKUP($B5,'Predicted Intensity'!$A$1:$AX$29,AT$1-2010,FALSE)*VLOOKUP($B5,'Forecasted VA'!$A$1:$AX$29,AT$1-2010,FALSE)</f>
        <v>1748573333299083.8</v>
      </c>
      <c r="AU5" s="225">
        <f>VLOOKUP($B5,'Predicted Intensity'!$A$1:$AX$29,AU$1-2010,FALSE)*VLOOKUP($B5,'Forecasted VA'!$A$1:$AX$29,AU$1-2010,FALSE)</f>
        <v>1746088242248464.3</v>
      </c>
      <c r="AV5" s="225">
        <f>VLOOKUP($B5,'Predicted Intensity'!$A$1:$AX$29,AV$1-2010,FALSE)*VLOOKUP($B5,'Forecasted VA'!$A$1:$AX$29,AV$1-2010,FALSE)</f>
        <v>1743601287761925.8</v>
      </c>
      <c r="AW5" s="225">
        <f>VLOOKUP($B5,'Predicted Intensity'!$A$1:$AX$29,AW$1-2010,FALSE)*VLOOKUP($B5,'Forecasted VA'!$A$1:$AX$29,AW$1-2010,FALSE)</f>
        <v>1741117120812051.5</v>
      </c>
      <c r="AX5" s="225">
        <f>VLOOKUP($B5,'Predicted Intensity'!$A$1:$AX$29,AX$1-2010,FALSE)*VLOOKUP($B5,'Forecasted VA'!$A$1:$AX$29,AX$1-2010,FALSE)</f>
        <v>1738639804373074</v>
      </c>
      <c r="AY5" s="225">
        <f>VLOOKUP($B5,'Predicted Intensity'!$A$1:$AX$29,AY$1-2010,FALSE)*VLOOKUP($B5,'Forecasted VA'!$A$1:$AX$29,AY$1-2010,FALSE)</f>
        <v>1736172883729985.8</v>
      </c>
      <c r="AZ5" s="225"/>
    </row>
    <row r="6" spans="2:52" x14ac:dyDescent="0.2">
      <c r="B6" s="216" t="s">
        <v>378</v>
      </c>
      <c r="C6" s="228">
        <f>SUMIFS('Historic Energy Consumption'!$O:$O,'Historic Energy Consumption'!$B:$B,$B6,'Historic Energy Consumption'!$A:$A,'Predicted Energy Consumption'!C$1)</f>
        <v>1455642912458141.5</v>
      </c>
      <c r="D6" s="228">
        <f>SUMIFS('Historic Energy Consumption'!$O:$O,'Historic Energy Consumption'!$B:$B,$B6,'Historic Energy Consumption'!$A:$A,'Predicted Energy Consumption'!D$1)</f>
        <v>1464790382329048.8</v>
      </c>
      <c r="E6" s="228">
        <f>SUMIFS('Historic Energy Consumption'!$O:$O,'Historic Energy Consumption'!$B:$B,$B6,'Historic Energy Consumption'!$A:$A,'Predicted Energy Consumption'!E$1)</f>
        <v>1369592001409214.5</v>
      </c>
      <c r="F6" s="228">
        <f>SUMIFS('Historic Energy Consumption'!$O:$O,'Historic Energy Consumption'!$B:$B,$B6,'Historic Energy Consumption'!$A:$A,'Predicted Energy Consumption'!F$1)</f>
        <v>1403545376863225.3</v>
      </c>
      <c r="G6" s="228">
        <f>SUMIFS('Historic Energy Consumption'!$O:$O,'Historic Energy Consumption'!$B:$B,$B6,'Historic Energy Consumption'!$A:$A,'Predicted Energy Consumption'!G$1)</f>
        <v>1420771669386032.8</v>
      </c>
      <c r="H6" s="228">
        <f>SUMIFS('Historic Energy Consumption'!$O:$O,'Historic Energy Consumption'!$B:$B,$B6,'Historic Energy Consumption'!$A:$A,'Predicted Energy Consumption'!H$1)</f>
        <v>1426503492492838.3</v>
      </c>
      <c r="I6" s="228">
        <f>SUMIFS('Historic Energy Consumption'!$O:$O,'Historic Energy Consumption'!$B:$B,$B6,'Historic Energy Consumption'!$A:$A,'Predicted Energy Consumption'!I$1)</f>
        <v>1359663330050252.8</v>
      </c>
      <c r="J6" s="228">
        <f>SUMIFS('Historic Energy Consumption'!$O:$O,'Historic Energy Consumption'!$B:$B,$B6,'Historic Energy Consumption'!$A:$A,'Predicted Energy Consumption'!J$1)</f>
        <v>1373651344239264.8</v>
      </c>
      <c r="K6" s="228">
        <f>SUMIFS('Historic Energy Consumption'!$O:$O,'Historic Energy Consumption'!$B:$B,$B6,'Historic Energy Consumption'!$A:$A,'Predicted Energy Consumption'!K$1)</f>
        <v>1305773224896104</v>
      </c>
      <c r="L6" s="225">
        <f>VLOOKUP($B6,'Predicted Intensity'!$A$1:$AX$29,L$1-2010,FALSE)*VLOOKUP($B6,'Forecasted VA'!$A$1:$AX$29,L$1-2010,FALSE)</f>
        <v>1395308308876824.3</v>
      </c>
      <c r="M6" s="225">
        <f>VLOOKUP($B6,'Predicted Intensity'!$A$1:$AX$29,M$1-2010,FALSE)*VLOOKUP($B6,'Forecasted VA'!$A$1:$AX$29,M$1-2010,FALSE)</f>
        <v>1380182936967541.3</v>
      </c>
      <c r="N6" s="225">
        <f>VLOOKUP($B6,'Predicted Intensity'!$A$1:$AX$29,N$1-2010,FALSE)*VLOOKUP($B6,'Forecasted VA'!$A$1:$AX$29,N$1-2010,FALSE)</f>
        <v>1364373404257548.3</v>
      </c>
      <c r="O6" s="225">
        <f>VLOOKUP($B6,'Predicted Intensity'!$A$1:$AX$29,O$1-2010,FALSE)*VLOOKUP($B6,'Forecasted VA'!$A$1:$AX$29,O$1-2010,FALSE)</f>
        <v>1347981884617863</v>
      </c>
      <c r="P6" s="225">
        <f>VLOOKUP($B6,'Predicted Intensity'!$A$1:$AX$29,P$1-2010,FALSE)*VLOOKUP($B6,'Forecasted VA'!$A$1:$AX$29,P$1-2010,FALSE)</f>
        <v>1331125893845499.3</v>
      </c>
      <c r="Q6" s="225">
        <f>VLOOKUP($B6,'Predicted Intensity'!$A$1:$AX$29,Q$1-2010,FALSE)*VLOOKUP($B6,'Forecasted VA'!$A$1:$AX$29,Q$1-2010,FALSE)</f>
        <v>1313923668334951.5</v>
      </c>
      <c r="R6" s="225">
        <f>VLOOKUP($B6,'Predicted Intensity'!$A$1:$AX$29,R$1-2010,FALSE)*VLOOKUP($B6,'Forecasted VA'!$A$1:$AX$29,R$1-2010,FALSE)</f>
        <v>1296486671547729</v>
      </c>
      <c r="S6" s="225">
        <f>VLOOKUP($B6,'Predicted Intensity'!$A$1:$AX$29,S$1-2010,FALSE)*VLOOKUP($B6,'Forecasted VA'!$A$1:$AX$29,S$1-2010,FALSE)</f>
        <v>1277820306519868.5</v>
      </c>
      <c r="T6" s="225">
        <f>VLOOKUP($B6,'Predicted Intensity'!$A$1:$AX$29,T$1-2010,FALSE)*VLOOKUP($B6,'Forecasted VA'!$A$1:$AX$29,T$1-2010,FALSE)</f>
        <v>1254731326060300.5</v>
      </c>
      <c r="U6" s="225">
        <f>VLOOKUP($B6,'Predicted Intensity'!$A$1:$AX$29,U$1-2010,FALSE)*VLOOKUP($B6,'Forecasted VA'!$A$1:$AX$29,U$1-2010,FALSE)</f>
        <v>1231696162840349.5</v>
      </c>
      <c r="V6" s="225">
        <f>VLOOKUP($B6,'Predicted Intensity'!$A$1:$AX$29,V$1-2010,FALSE)*VLOOKUP($B6,'Forecasted VA'!$A$1:$AX$29,V$1-2010,FALSE)</f>
        <v>1208828292256644.5</v>
      </c>
      <c r="W6" s="225">
        <f>VLOOKUP($B6,'Predicted Intensity'!$A$1:$AX$29,W$1-2010,FALSE)*VLOOKUP($B6,'Forecasted VA'!$A$1:$AX$29,W$1-2010,FALSE)</f>
        <v>1186218909282694</v>
      </c>
      <c r="X6" s="225">
        <f>VLOOKUP($B6,'Predicted Intensity'!$A$1:$AX$29,X$1-2010,FALSE)*VLOOKUP($B6,'Forecasted VA'!$A$1:$AX$29,X$1-2010,FALSE)</f>
        <v>1163940167107765.5</v>
      </c>
      <c r="Y6" s="225">
        <f>VLOOKUP($B6,'Predicted Intensity'!$A$1:$AX$29,Y$1-2010,FALSE)*VLOOKUP($B6,'Forecasted VA'!$A$1:$AX$29,Y$1-2010,FALSE)</f>
        <v>1142048111002783.5</v>
      </c>
      <c r="Z6" s="225">
        <f>VLOOKUP($B6,'Predicted Intensity'!$A$1:$AX$29,Z$1-2010,FALSE)*VLOOKUP($B6,'Forecasted VA'!$A$1:$AX$29,Z$1-2010,FALSE)</f>
        <v>1120585279338582.8</v>
      </c>
      <c r="AA6" s="225">
        <f>VLOOKUP($B6,'Predicted Intensity'!$A$1:$AX$29,AA$1-2010,FALSE)*VLOOKUP($B6,'Forecasted VA'!$A$1:$AX$29,AA$1-2010,FALSE)</f>
        <v>1099582972493865.3</v>
      </c>
      <c r="AB6" s="225">
        <f>VLOOKUP($B6,'Predicted Intensity'!$A$1:$AX$29,AB$1-2010,FALSE)*VLOOKUP($B6,'Forecasted VA'!$A$1:$AX$29,AB$1-2010,FALSE)</f>
        <v>1079063207519211.5</v>
      </c>
      <c r="AC6" s="225">
        <f>VLOOKUP($B6,'Predicted Intensity'!$A$1:$AX$29,AC$1-2010,FALSE)*VLOOKUP($B6,'Forecasted VA'!$A$1:$AX$29,AC$1-2010,FALSE)</f>
        <v>1059040385594830</v>
      </c>
      <c r="AD6" s="225">
        <f>VLOOKUP($B6,'Predicted Intensity'!$A$1:$AX$29,AD$1-2010,FALSE)*VLOOKUP($B6,'Forecasted VA'!$A$1:$AX$29,AD$1-2010,FALSE)</f>
        <v>1039522703260602</v>
      </c>
      <c r="AE6" s="225">
        <f>VLOOKUP($B6,'Predicted Intensity'!$A$1:$AX$29,AE$1-2010,FALSE)*VLOOKUP($B6,'Forecasted VA'!$A$1:$AX$29,AE$1-2010,FALSE)</f>
        <v>1020513339039584.1</v>
      </c>
      <c r="AF6" s="225">
        <f>VLOOKUP($B6,'Predicted Intensity'!$A$1:$AX$29,AF$1-2010,FALSE)*VLOOKUP($B6,'Forecasted VA'!$A$1:$AX$29,AF$1-2010,FALSE)</f>
        <v>1002011445752751.1</v>
      </c>
      <c r="AG6" s="225">
        <f>VLOOKUP($B6,'Predicted Intensity'!$A$1:$AX$29,AG$1-2010,FALSE)*VLOOKUP($B6,'Forecasted VA'!$A$1:$AX$29,AG$1-2010,FALSE)</f>
        <v>984012976427725.88</v>
      </c>
      <c r="AH6" s="225">
        <f>VLOOKUP($B6,'Predicted Intensity'!$A$1:$AX$29,AH$1-2010,FALSE)*VLOOKUP($B6,'Forecasted VA'!$A$1:$AX$29,AH$1-2010,FALSE)</f>
        <v>966511368818523.25</v>
      </c>
      <c r="AI6" s="225">
        <f>VLOOKUP($B6,'Predicted Intensity'!$A$1:$AX$29,AI$1-2010,FALSE)*VLOOKUP($B6,'Forecasted VA'!$A$1:$AX$29,AI$1-2010,FALSE)</f>
        <v>949498110542031.88</v>
      </c>
      <c r="AJ6" s="225">
        <f>VLOOKUP($B6,'Predicted Intensity'!$A$1:$AX$29,AJ$1-2010,FALSE)*VLOOKUP($B6,'Forecasted VA'!$A$1:$AX$29,AJ$1-2010,FALSE)</f>
        <v>932963203918410.25</v>
      </c>
      <c r="AK6" s="225">
        <f>VLOOKUP($B6,'Predicted Intensity'!$A$1:$AX$29,AK$1-2010,FALSE)*VLOOKUP($B6,'Forecasted VA'!$A$1:$AX$29,AK$1-2010,FALSE)</f>
        <v>916895546896061.75</v>
      </c>
      <c r="AL6" s="225">
        <f>VLOOKUP($B6,'Predicted Intensity'!$A$1:$AX$29,AL$1-2010,FALSE)*VLOOKUP($B6,'Forecasted VA'!$A$1:$AX$29,AL$1-2010,FALSE)</f>
        <v>901283244005536.88</v>
      </c>
      <c r="AM6" s="225">
        <f>VLOOKUP($B6,'Predicted Intensity'!$A$1:$AX$29,AM$1-2010,FALSE)*VLOOKUP($B6,'Forecasted VA'!$A$1:$AX$29,AM$1-2010,FALSE)</f>
        <v>886113859137581</v>
      </c>
      <c r="AN6" s="225">
        <f>VLOOKUP($B6,'Predicted Intensity'!$A$1:$AX$29,AN$1-2010,FALSE)*VLOOKUP($B6,'Forecasted VA'!$A$1:$AX$29,AN$1-2010,FALSE)</f>
        <v>871374620073225.5</v>
      </c>
      <c r="AO6" s="225">
        <f>VLOOKUP($B6,'Predicted Intensity'!$A$1:$AX$29,AO$1-2010,FALSE)*VLOOKUP($B6,'Forecasted VA'!$A$1:$AX$29,AO$1-2010,FALSE)</f>
        <v>857052583089196.13</v>
      </c>
      <c r="AP6" s="225">
        <f>VLOOKUP($B6,'Predicted Intensity'!$A$1:$AX$29,AP$1-2010,FALSE)*VLOOKUP($B6,'Forecasted VA'!$A$1:$AX$29,AP$1-2010,FALSE)</f>
        <v>843134764594563</v>
      </c>
      <c r="AQ6" s="225">
        <f>VLOOKUP($B6,'Predicted Intensity'!$A$1:$AX$29,AQ$1-2010,FALSE)*VLOOKUP($B6,'Forecasted VA'!$A$1:$AX$29,AQ$1-2010,FALSE)</f>
        <v>829608245597235.13</v>
      </c>
      <c r="AR6" s="225">
        <f>VLOOKUP($B6,'Predicted Intensity'!$A$1:$AX$29,AR$1-2010,FALSE)*VLOOKUP($B6,'Forecasted VA'!$A$1:$AX$29,AR$1-2010,FALSE)</f>
        <v>816460253824007.75</v>
      </c>
      <c r="AS6" s="225">
        <f>VLOOKUP($B6,'Predicted Intensity'!$A$1:$AX$29,AS$1-2010,FALSE)*VLOOKUP($B6,'Forecasted VA'!$A$1:$AX$29,AS$1-2010,FALSE)</f>
        <v>803678227500011.38</v>
      </c>
      <c r="AT6" s="225">
        <f>VLOOKUP($B6,'Predicted Intensity'!$A$1:$AX$29,AT$1-2010,FALSE)*VLOOKUP($B6,'Forecasted VA'!$A$1:$AX$29,AT$1-2010,FALSE)</f>
        <v>791249864109545.38</v>
      </c>
      <c r="AU6" s="225">
        <f>VLOOKUP($B6,'Predicted Intensity'!$A$1:$AX$29,AU$1-2010,FALSE)*VLOOKUP($B6,'Forecasted VA'!$A$1:$AX$29,AU$1-2010,FALSE)</f>
        <v>779163156889524.5</v>
      </c>
      <c r="AV6" s="225">
        <f>VLOOKUP($B6,'Predicted Intensity'!$A$1:$AX$29,AV$1-2010,FALSE)*VLOOKUP($B6,'Forecasted VA'!$A$1:$AX$29,AV$1-2010,FALSE)</f>
        <v>767406421331733.75</v>
      </c>
      <c r="AW6" s="225">
        <f>VLOOKUP($B6,'Predicted Intensity'!$A$1:$AX$29,AW$1-2010,FALSE)*VLOOKUP($B6,'Forecasted VA'!$A$1:$AX$29,AW$1-2010,FALSE)</f>
        <v>755968313574949</v>
      </c>
      <c r="AX6" s="225">
        <f>VLOOKUP($B6,'Predicted Intensity'!$A$1:$AX$29,AX$1-2010,FALSE)*VLOOKUP($B6,'Forecasted VA'!$A$1:$AX$29,AX$1-2010,FALSE)</f>
        <v>744837842239909.38</v>
      </c>
      <c r="AY6" s="225">
        <f>VLOOKUP($B6,'Predicted Intensity'!$A$1:$AX$29,AY$1-2010,FALSE)*VLOOKUP($B6,'Forecasted VA'!$A$1:$AX$29,AY$1-2010,FALSE)</f>
        <v>734004374987983.25</v>
      </c>
      <c r="AZ6" s="225"/>
    </row>
    <row r="7" spans="2:52" x14ac:dyDescent="0.2">
      <c r="B7" s="216" t="s">
        <v>379</v>
      </c>
      <c r="C7" s="228">
        <f>SUMIFS('Historic Energy Consumption'!$O:$O,'Historic Energy Consumption'!$B:$B,$B7,'Historic Energy Consumption'!$A:$A,'Predicted Energy Consumption'!C$1)</f>
        <v>329200784584057.88</v>
      </c>
      <c r="D7" s="228">
        <f>SUMIFS('Historic Energy Consumption'!$O:$O,'Historic Energy Consumption'!$B:$B,$B7,'Historic Energy Consumption'!$A:$A,'Predicted Energy Consumption'!D$1)</f>
        <v>325117530887109</v>
      </c>
      <c r="E7" s="228">
        <f>SUMIFS('Historic Energy Consumption'!$O:$O,'Historic Energy Consumption'!$B:$B,$B7,'Historic Energy Consumption'!$A:$A,'Predicted Energy Consumption'!E$1)</f>
        <v>311944280864373.19</v>
      </c>
      <c r="F7" s="228">
        <f>SUMIFS('Historic Energy Consumption'!$O:$O,'Historic Energy Consumption'!$B:$B,$B7,'Historic Energy Consumption'!$A:$A,'Predicted Energy Consumption'!F$1)</f>
        <v>304305166119878.81</v>
      </c>
      <c r="G7" s="228">
        <f>SUMIFS('Historic Energy Consumption'!$O:$O,'Historic Energy Consumption'!$B:$B,$B7,'Historic Energy Consumption'!$A:$A,'Predicted Energy Consumption'!G$1)</f>
        <v>262008518885516.84</v>
      </c>
      <c r="H7" s="228">
        <f>SUMIFS('Historic Energy Consumption'!$O:$O,'Historic Energy Consumption'!$B:$B,$B7,'Historic Energy Consumption'!$A:$A,'Predicted Energy Consumption'!H$1)</f>
        <v>230531667304626.53</v>
      </c>
      <c r="I7" s="228">
        <f>SUMIFS('Historic Energy Consumption'!$O:$O,'Historic Energy Consumption'!$B:$B,$B7,'Historic Energy Consumption'!$A:$A,'Predicted Energy Consumption'!I$1)</f>
        <v>213050013892629.44</v>
      </c>
      <c r="J7" s="228">
        <f>SUMIFS('Historic Energy Consumption'!$O:$O,'Historic Energy Consumption'!$B:$B,$B7,'Historic Energy Consumption'!$A:$A,'Predicted Energy Consumption'!J$1)</f>
        <v>203671056181528.22</v>
      </c>
      <c r="K7" s="228">
        <f>SUMIFS('Historic Energy Consumption'!$O:$O,'Historic Energy Consumption'!$B:$B,$B7,'Historic Energy Consumption'!$A:$A,'Predicted Energy Consumption'!K$1)</f>
        <v>196579929394259.09</v>
      </c>
      <c r="L7" s="225">
        <f>VLOOKUP($B7,'Predicted Intensity'!$A$1:$AX$29,L$1-2010,FALSE)*VLOOKUP($B7,'Forecasted VA'!$A$1:$AX$29,L$1-2010,FALSE)</f>
        <v>194009024829544.28</v>
      </c>
      <c r="M7" s="225">
        <f>VLOOKUP($B7,'Predicted Intensity'!$A$1:$AX$29,M$1-2010,FALSE)*VLOOKUP($B7,'Forecasted VA'!$A$1:$AX$29,M$1-2010,FALSE)</f>
        <v>175878646979772.97</v>
      </c>
      <c r="N7" s="225">
        <f>VLOOKUP($B7,'Predicted Intensity'!$A$1:$AX$29,N$1-2010,FALSE)*VLOOKUP($B7,'Forecasted VA'!$A$1:$AX$29,N$1-2010,FALSE)</f>
        <v>158127241346184.31</v>
      </c>
      <c r="O7" s="225">
        <f>VLOOKUP($B7,'Predicted Intensity'!$A$1:$AX$29,O$1-2010,FALSE)*VLOOKUP($B7,'Forecasted VA'!$A$1:$AX$29,O$1-2010,FALSE)</f>
        <v>140842517953544.81</v>
      </c>
      <c r="P7" s="225">
        <f>VLOOKUP($B7,'Predicted Intensity'!$A$1:$AX$29,P$1-2010,FALSE)*VLOOKUP($B7,'Forecasted VA'!$A$1:$AX$29,P$1-2010,FALSE)</f>
        <v>124071925745982.77</v>
      </c>
      <c r="Q7" s="225">
        <f>VLOOKUP($B7,'Predicted Intensity'!$A$1:$AX$29,Q$1-2010,FALSE)*VLOOKUP($B7,'Forecasted VA'!$A$1:$AX$29,Q$1-2010,FALSE)</f>
        <v>108249595617985.23</v>
      </c>
      <c r="R7" s="225">
        <f>VLOOKUP($B7,'Predicted Intensity'!$A$1:$AX$29,R$1-2010,FALSE)*VLOOKUP($B7,'Forecasted VA'!$A$1:$AX$29,R$1-2010,FALSE)</f>
        <v>106796896220486.03</v>
      </c>
      <c r="S7" s="225">
        <f>VLOOKUP($B7,'Predicted Intensity'!$A$1:$AX$29,S$1-2010,FALSE)*VLOOKUP($B7,'Forecasted VA'!$A$1:$AX$29,S$1-2010,FALSE)</f>
        <v>105309001341763.73</v>
      </c>
      <c r="T7" s="225">
        <f>VLOOKUP($B7,'Predicted Intensity'!$A$1:$AX$29,T$1-2010,FALSE)*VLOOKUP($B7,'Forecasted VA'!$A$1:$AX$29,T$1-2010,FALSE)</f>
        <v>103799614481604.81</v>
      </c>
      <c r="U7" s="225">
        <f>VLOOKUP($B7,'Predicted Intensity'!$A$1:$AX$29,U$1-2010,FALSE)*VLOOKUP($B7,'Forecasted VA'!$A$1:$AX$29,U$1-2010,FALSE)</f>
        <v>102280216621516.97</v>
      </c>
      <c r="V7" s="225">
        <f>VLOOKUP($B7,'Predicted Intensity'!$A$1:$AX$29,V$1-2010,FALSE)*VLOOKUP($B7,'Forecasted VA'!$A$1:$AX$29,V$1-2010,FALSE)</f>
        <v>100760316982550.25</v>
      </c>
      <c r="W7" s="225">
        <f>VLOOKUP($B7,'Predicted Intensity'!$A$1:$AX$29,W$1-2010,FALSE)*VLOOKUP($B7,'Forecasted VA'!$A$1:$AX$29,W$1-2010,FALSE)</f>
        <v>99247702973079.359</v>
      </c>
      <c r="X7" s="225">
        <f>VLOOKUP($B7,'Predicted Intensity'!$A$1:$AX$29,X$1-2010,FALSE)*VLOOKUP($B7,'Forecasted VA'!$A$1:$AX$29,X$1-2010,FALSE)</f>
        <v>97748677240150.156</v>
      </c>
      <c r="Y7" s="225">
        <f>VLOOKUP($B7,'Predicted Intensity'!$A$1:$AX$29,Y$1-2010,FALSE)*VLOOKUP($B7,'Forecasted VA'!$A$1:$AX$29,Y$1-2010,FALSE)</f>
        <v>96268275123386.141</v>
      </c>
      <c r="Z7" s="225">
        <f>VLOOKUP($B7,'Predicted Intensity'!$A$1:$AX$29,Z$1-2010,FALSE)*VLOOKUP($B7,'Forecasted VA'!$A$1:$AX$29,Z$1-2010,FALSE)</f>
        <v>94810459467151.703</v>
      </c>
      <c r="AA7" s="225">
        <f>VLOOKUP($B7,'Predicted Intensity'!$A$1:$AX$29,AA$1-2010,FALSE)*VLOOKUP($B7,'Forecasted VA'!$A$1:$AX$29,AA$1-2010,FALSE)</f>
        <v>93378292122992.797</v>
      </c>
      <c r="AB7" s="225">
        <f>VLOOKUP($B7,'Predicted Intensity'!$A$1:$AX$29,AB$1-2010,FALSE)*VLOOKUP($B7,'Forecasted VA'!$A$1:$AX$29,AB$1-2010,FALSE)</f>
        <v>91974082936211</v>
      </c>
      <c r="AC7" s="225">
        <f>VLOOKUP($B7,'Predicted Intensity'!$A$1:$AX$29,AC$1-2010,FALSE)*VLOOKUP($B7,'Forecasted VA'!$A$1:$AX$29,AC$1-2010,FALSE)</f>
        <v>90599517839857.188</v>
      </c>
      <c r="AD7" s="225">
        <f>VLOOKUP($B7,'Predicted Intensity'!$A$1:$AX$29,AD$1-2010,FALSE)*VLOOKUP($B7,'Forecasted VA'!$A$1:$AX$29,AD$1-2010,FALSE)</f>
        <v>89255768085616.828</v>
      </c>
      <c r="AE7" s="225">
        <f>VLOOKUP($B7,'Predicted Intensity'!$A$1:$AX$29,AE$1-2010,FALSE)*VLOOKUP($B7,'Forecasted VA'!$A$1:$AX$29,AE$1-2010,FALSE)</f>
        <v>87943582774149.188</v>
      </c>
      <c r="AF7" s="225">
        <f>VLOOKUP($B7,'Predicted Intensity'!$A$1:$AX$29,AF$1-2010,FALSE)*VLOOKUP($B7,'Forecasted VA'!$A$1:$AX$29,AF$1-2010,FALSE)</f>
        <v>86663366812313.016</v>
      </c>
      <c r="AG7" s="225">
        <f>VLOOKUP($B7,'Predicted Intensity'!$A$1:$AX$29,AG$1-2010,FALSE)*VLOOKUP($B7,'Forecasted VA'!$A$1:$AX$29,AG$1-2010,FALSE)</f>
        <v>85415246292811.672</v>
      </c>
      <c r="AH7" s="225">
        <f>VLOOKUP($B7,'Predicted Intensity'!$A$1:$AX$29,AH$1-2010,FALSE)*VLOOKUP($B7,'Forecasted VA'!$A$1:$AX$29,AH$1-2010,FALSE)</f>
        <v>84199123110397.938</v>
      </c>
      <c r="AI7" s="225">
        <f>VLOOKUP($B7,'Predicted Intensity'!$A$1:$AX$29,AI$1-2010,FALSE)*VLOOKUP($B7,'Forecasted VA'!$A$1:$AX$29,AI$1-2010,FALSE)</f>
        <v>83014720428253.156</v>
      </c>
      <c r="AJ7" s="225">
        <f>VLOOKUP($B7,'Predicted Intensity'!$A$1:$AX$29,AJ$1-2010,FALSE)*VLOOKUP($B7,'Forecasted VA'!$A$1:$AX$29,AJ$1-2010,FALSE)</f>
        <v>81861620407277.234</v>
      </c>
      <c r="AK7" s="225">
        <f>VLOOKUP($B7,'Predicted Intensity'!$A$1:$AX$29,AK$1-2010,FALSE)*VLOOKUP($B7,'Forecasted VA'!$A$1:$AX$29,AK$1-2010,FALSE)</f>
        <v>80739295420573.828</v>
      </c>
      <c r="AL7" s="225">
        <f>VLOOKUP($B7,'Predicted Intensity'!$A$1:$AX$29,AL$1-2010,FALSE)*VLOOKUP($B7,'Forecasted VA'!$A$1:$AX$29,AL$1-2010,FALSE)</f>
        <v>79647133801216.063</v>
      </c>
      <c r="AM7" s="225">
        <f>VLOOKUP($B7,'Predicted Intensity'!$A$1:$AX$29,AM$1-2010,FALSE)*VLOOKUP($B7,'Forecasted VA'!$A$1:$AX$29,AM$1-2010,FALSE)</f>
        <v>78584461015752.078</v>
      </c>
      <c r="AN7" s="225">
        <f>VLOOKUP($B7,'Predicted Intensity'!$A$1:$AX$29,AN$1-2010,FALSE)*VLOOKUP($B7,'Forecasted VA'!$A$1:$AX$29,AN$1-2010,FALSE)</f>
        <v>77550557019326.672</v>
      </c>
      <c r="AO7" s="225">
        <f>VLOOKUP($B7,'Predicted Intensity'!$A$1:$AX$29,AO$1-2010,FALSE)*VLOOKUP($B7,'Forecasted VA'!$A$1:$AX$29,AO$1-2010,FALSE)</f>
        <v>76544670429870.547</v>
      </c>
      <c r="AP7" s="225">
        <f>VLOOKUP($B7,'Predicted Intensity'!$A$1:$AX$29,AP$1-2010,FALSE)*VLOOKUP($B7,'Forecasted VA'!$A$1:$AX$29,AP$1-2010,FALSE)</f>
        <v>75566030057154.859</v>
      </c>
      <c r="AQ7" s="225">
        <f>VLOOKUP($B7,'Predicted Intensity'!$A$1:$AX$29,AQ$1-2010,FALSE)*VLOOKUP($B7,'Forecasted VA'!$A$1:$AX$29,AQ$1-2010,FALSE)</f>
        <v>74613854235862.719</v>
      </c>
      <c r="AR7" s="225">
        <f>VLOOKUP($B7,'Predicted Intensity'!$A$1:$AX$29,AR$1-2010,FALSE)*VLOOKUP($B7,'Forecasted VA'!$A$1:$AX$29,AR$1-2010,FALSE)</f>
        <v>73687358338385.969</v>
      </c>
      <c r="AS7" s="225">
        <f>VLOOKUP($B7,'Predicted Intensity'!$A$1:$AX$29,AS$1-2010,FALSE)*VLOOKUP($B7,'Forecasted VA'!$A$1:$AX$29,AS$1-2010,FALSE)</f>
        <v>72785760781095.781</v>
      </c>
      <c r="AT7" s="225">
        <f>VLOOKUP($B7,'Predicted Intensity'!$A$1:$AX$29,AT$1-2010,FALSE)*VLOOKUP($B7,'Forecasted VA'!$A$1:$AX$29,AT$1-2010,FALSE)</f>
        <v>71908287785724.719</v>
      </c>
      <c r="AU7" s="225">
        <f>VLOOKUP($B7,'Predicted Intensity'!$A$1:$AX$29,AU$1-2010,FALSE)*VLOOKUP($B7,'Forecasted VA'!$A$1:$AX$29,AU$1-2010,FALSE)</f>
        <v>71054177113790.484</v>
      </c>
      <c r="AV7" s="225">
        <f>VLOOKUP($B7,'Predicted Intensity'!$A$1:$AX$29,AV$1-2010,FALSE)*VLOOKUP($B7,'Forecasted VA'!$A$1:$AX$29,AV$1-2010,FALSE)</f>
        <v>70222680955419.102</v>
      </c>
      <c r="AW7" s="225">
        <f>VLOOKUP($B7,'Predicted Intensity'!$A$1:$AX$29,AW$1-2010,FALSE)*VLOOKUP($B7,'Forecasted VA'!$A$1:$AX$29,AW$1-2010,FALSE)</f>
        <v>69413068123357.469</v>
      </c>
      <c r="AX7" s="225">
        <f>VLOOKUP($B7,'Predicted Intensity'!$A$1:$AX$29,AX$1-2010,FALSE)*VLOOKUP($B7,'Forecasted VA'!$A$1:$AX$29,AX$1-2010,FALSE)</f>
        <v>68624625677453.32</v>
      </c>
      <c r="AY7" s="225">
        <f>VLOOKUP($B7,'Predicted Intensity'!$A$1:$AX$29,AY$1-2010,FALSE)*VLOOKUP($B7,'Forecasted VA'!$A$1:$AX$29,AY$1-2010,FALSE)</f>
        <v>67856660083624.961</v>
      </c>
      <c r="AZ7" s="225"/>
    </row>
    <row r="8" spans="2:52" x14ac:dyDescent="0.2">
      <c r="B8" s="216" t="s">
        <v>380</v>
      </c>
      <c r="C8" s="228">
        <f>SUMIFS('Historic Energy Consumption'!$O:$O,'Historic Energy Consumption'!$B:$B,$B8,'Historic Energy Consumption'!$A:$A,'Predicted Energy Consumption'!C$1)</f>
        <v>1049820832044104.6</v>
      </c>
      <c r="D8" s="228">
        <f>SUMIFS('Historic Energy Consumption'!$O:$O,'Historic Energy Consumption'!$B:$B,$B8,'Historic Energy Consumption'!$A:$A,'Predicted Energy Consumption'!D$1)</f>
        <v>1034542859318774.5</v>
      </c>
      <c r="E8" s="228">
        <f>SUMIFS('Historic Energy Consumption'!$O:$O,'Historic Energy Consumption'!$B:$B,$B8,'Historic Energy Consumption'!$A:$A,'Predicted Energy Consumption'!E$1)</f>
        <v>973984442908875.5</v>
      </c>
      <c r="F8" s="228">
        <f>SUMIFS('Historic Energy Consumption'!$O:$O,'Historic Energy Consumption'!$B:$B,$B8,'Historic Energy Consumption'!$A:$A,'Predicted Energy Consumption'!F$1)</f>
        <v>946666246910057</v>
      </c>
      <c r="G8" s="228">
        <f>SUMIFS('Historic Energy Consumption'!$O:$O,'Historic Energy Consumption'!$B:$B,$B8,'Historic Energy Consumption'!$A:$A,'Predicted Energy Consumption'!G$1)</f>
        <v>930336425697274.88</v>
      </c>
      <c r="H8" s="228">
        <f>SUMIFS('Historic Energy Consumption'!$O:$O,'Historic Energy Consumption'!$B:$B,$B8,'Historic Energy Consumption'!$A:$A,'Predicted Energy Consumption'!H$1)</f>
        <v>973645147221353.38</v>
      </c>
      <c r="I8" s="228">
        <f>SUMIFS('Historic Energy Consumption'!$O:$O,'Historic Energy Consumption'!$B:$B,$B8,'Historic Energy Consumption'!$A:$A,'Predicted Energy Consumption'!I$1)</f>
        <v>938076423347636</v>
      </c>
      <c r="J8" s="228">
        <f>SUMIFS('Historic Energy Consumption'!$O:$O,'Historic Energy Consumption'!$B:$B,$B8,'Historic Energy Consumption'!$A:$A,'Predicted Energy Consumption'!J$1)</f>
        <v>871528323453208.63</v>
      </c>
      <c r="K8" s="228">
        <f>SUMIFS('Historic Energy Consumption'!$O:$O,'Historic Energy Consumption'!$B:$B,$B8,'Historic Energy Consumption'!$A:$A,'Predicted Energy Consumption'!K$1)</f>
        <v>863817532218792</v>
      </c>
      <c r="L8" s="225">
        <f>VLOOKUP($B8,'Predicted Intensity'!$A$1:$AX$29,L$1-2010,FALSE)*VLOOKUP($B8,'Forecasted VA'!$A$1:$AX$29,L$1-2010,FALSE)</f>
        <v>918797652088399.88</v>
      </c>
      <c r="M8" s="225">
        <f>VLOOKUP($B8,'Predicted Intensity'!$A$1:$AX$29,M$1-2010,FALSE)*VLOOKUP($B8,'Forecasted VA'!$A$1:$AX$29,M$1-2010,FALSE)</f>
        <v>960639517779665.75</v>
      </c>
      <c r="N8" s="225">
        <f>VLOOKUP($B8,'Predicted Intensity'!$A$1:$AX$29,N$1-2010,FALSE)*VLOOKUP($B8,'Forecasted VA'!$A$1:$AX$29,N$1-2010,FALSE)</f>
        <v>1003978946460452.4</v>
      </c>
      <c r="O8" s="225">
        <f>VLOOKUP($B8,'Predicted Intensity'!$A$1:$AX$29,O$1-2010,FALSE)*VLOOKUP($B8,'Forecasted VA'!$A$1:$AX$29,O$1-2010,FALSE)</f>
        <v>1049052829694257</v>
      </c>
      <c r="P8" s="225">
        <f>VLOOKUP($B8,'Predicted Intensity'!$A$1:$AX$29,P$1-2010,FALSE)*VLOOKUP($B8,'Forecasted VA'!$A$1:$AX$29,P$1-2010,FALSE)</f>
        <v>1072039177034878.5</v>
      </c>
      <c r="Q8" s="225">
        <f>VLOOKUP($B8,'Predicted Intensity'!$A$1:$AX$29,Q$1-2010,FALSE)*VLOOKUP($B8,'Forecasted VA'!$A$1:$AX$29,Q$1-2010,FALSE)</f>
        <v>1083254889097528.4</v>
      </c>
      <c r="R8" s="225">
        <f>VLOOKUP($B8,'Predicted Intensity'!$A$1:$AX$29,R$1-2010,FALSE)*VLOOKUP($B8,'Forecasted VA'!$A$1:$AX$29,R$1-2010,FALSE)</f>
        <v>1093111998480319.5</v>
      </c>
      <c r="S8" s="225">
        <f>VLOOKUP($B8,'Predicted Intensity'!$A$1:$AX$29,S$1-2010,FALSE)*VLOOKUP($B8,'Forecasted VA'!$A$1:$AX$29,S$1-2010,FALSE)</f>
        <v>1101754136521549.8</v>
      </c>
      <c r="T8" s="225">
        <f>VLOOKUP($B8,'Predicted Intensity'!$A$1:$AX$29,T$1-2010,FALSE)*VLOOKUP($B8,'Forecasted VA'!$A$1:$AX$29,T$1-2010,FALSE)</f>
        <v>1109313629308004.5</v>
      </c>
      <c r="U8" s="225">
        <f>VLOOKUP($B8,'Predicted Intensity'!$A$1:$AX$29,U$1-2010,FALSE)*VLOOKUP($B8,'Forecasted VA'!$A$1:$AX$29,U$1-2010,FALSE)</f>
        <v>1115911005737777.9</v>
      </c>
      <c r="V8" s="225">
        <f>VLOOKUP($B8,'Predicted Intensity'!$A$1:$AX$29,V$1-2010,FALSE)*VLOOKUP($B8,'Forecasted VA'!$A$1:$AX$29,V$1-2010,FALSE)</f>
        <v>1121655092379990.5</v>
      </c>
      <c r="W8" s="225">
        <f>VLOOKUP($B8,'Predicted Intensity'!$A$1:$AX$29,W$1-2010,FALSE)*VLOOKUP($B8,'Forecasted VA'!$A$1:$AX$29,W$1-2010,FALSE)</f>
        <v>1126643490657984.5</v>
      </c>
      <c r="X8" s="225">
        <f>VLOOKUP($B8,'Predicted Intensity'!$A$1:$AX$29,X$1-2010,FALSE)*VLOOKUP($B8,'Forecasted VA'!$A$1:$AX$29,X$1-2010,FALSE)</f>
        <v>1130963285044462.3</v>
      </c>
      <c r="Y8" s="225">
        <f>VLOOKUP($B8,'Predicted Intensity'!$A$1:$AX$29,Y$1-2010,FALSE)*VLOOKUP($B8,'Forecasted VA'!$A$1:$AX$29,Y$1-2010,FALSE)</f>
        <v>1134691873825948.3</v>
      </c>
      <c r="Z8" s="225">
        <f>VLOOKUP($B8,'Predicted Intensity'!$A$1:$AX$29,Z$1-2010,FALSE)*VLOOKUP($B8,'Forecasted VA'!$A$1:$AX$29,Z$1-2010,FALSE)</f>
        <v>1137897847226078</v>
      </c>
      <c r="AA8" s="225">
        <f>VLOOKUP($B8,'Predicted Intensity'!$A$1:$AX$29,AA$1-2010,FALSE)*VLOOKUP($B8,'Forecasted VA'!$A$1:$AX$29,AA$1-2010,FALSE)</f>
        <v>1140641862648301</v>
      </c>
      <c r="AB8" s="225">
        <f>VLOOKUP($B8,'Predicted Intensity'!$A$1:$AX$29,AB$1-2010,FALSE)*VLOOKUP($B8,'Forecasted VA'!$A$1:$AX$29,AB$1-2010,FALSE)</f>
        <v>1142977485071510.3</v>
      </c>
      <c r="AC8" s="225">
        <f>VLOOKUP($B8,'Predicted Intensity'!$A$1:$AX$29,AC$1-2010,FALSE)*VLOOKUP($B8,'Forecasted VA'!$A$1:$AX$29,AC$1-2010,FALSE)</f>
        <v>1144951973675988.5</v>
      </c>
      <c r="AD8" s="225">
        <f>VLOOKUP($B8,'Predicted Intensity'!$A$1:$AX$29,AD$1-2010,FALSE)*VLOOKUP($B8,'Forecasted VA'!$A$1:$AX$29,AD$1-2010,FALSE)</f>
        <v>1146607004859343.3</v>
      </c>
      <c r="AE8" s="225">
        <f>VLOOKUP($B8,'Predicted Intensity'!$A$1:$AX$29,AE$1-2010,FALSE)*VLOOKUP($B8,'Forecasted VA'!$A$1:$AX$29,AE$1-2010,FALSE)</f>
        <v>1147979327949696.3</v>
      </c>
      <c r="AF8" s="225">
        <f>VLOOKUP($B8,'Predicted Intensity'!$A$1:$AX$29,AF$1-2010,FALSE)*VLOOKUP($B8,'Forecasted VA'!$A$1:$AX$29,AF$1-2010,FALSE)</f>
        <v>1149101353943831.5</v>
      </c>
      <c r="AG8" s="225">
        <f>VLOOKUP($B8,'Predicted Intensity'!$A$1:$AX$29,AG$1-2010,FALSE)*VLOOKUP($B8,'Forecasted VA'!$A$1:$AX$29,AG$1-2010,FALSE)</f>
        <v>1150001680104614.8</v>
      </c>
      <c r="AH8" s="225">
        <f>VLOOKUP($B8,'Predicted Intensity'!$A$1:$AX$29,AH$1-2010,FALSE)*VLOOKUP($B8,'Forecasted VA'!$A$1:$AX$29,AH$1-2010,FALSE)</f>
        <v>1150705554703147</v>
      </c>
      <c r="AI8" s="225">
        <f>VLOOKUP($B8,'Predicted Intensity'!$A$1:$AX$29,AI$1-2010,FALSE)*VLOOKUP($B8,'Forecasted VA'!$A$1:$AX$29,AI$1-2010,FALSE)</f>
        <v>1151235286920905</v>
      </c>
      <c r="AJ8" s="225">
        <f>VLOOKUP($B8,'Predicted Intensity'!$A$1:$AX$29,AJ$1-2010,FALSE)*VLOOKUP($B8,'Forecasted VA'!$A$1:$AX$29,AJ$1-2010,FALSE)</f>
        <v>1151610607178420.3</v>
      </c>
      <c r="AK8" s="225">
        <f>VLOOKUP($B8,'Predicted Intensity'!$A$1:$AX$29,AK$1-2010,FALSE)*VLOOKUP($B8,'Forecasted VA'!$A$1:$AX$29,AK$1-2010,FALSE)</f>
        <v>1151848983099892.3</v>
      </c>
      <c r="AL8" s="225">
        <f>VLOOKUP($B8,'Predicted Intensity'!$A$1:$AX$29,AL$1-2010,FALSE)*VLOOKUP($B8,'Forecasted VA'!$A$1:$AX$29,AL$1-2010,FALSE)</f>
        <v>1151965896077554</v>
      </c>
      <c r="AM8" s="225">
        <f>VLOOKUP($B8,'Predicted Intensity'!$A$1:$AX$29,AM$1-2010,FALSE)*VLOOKUP($B8,'Forecasted VA'!$A$1:$AX$29,AM$1-2010,FALSE)</f>
        <v>1151975083047947</v>
      </c>
      <c r="AN8" s="225">
        <f>VLOOKUP($B8,'Predicted Intensity'!$A$1:$AX$29,AN$1-2010,FALSE)*VLOOKUP($B8,'Forecasted VA'!$A$1:$AX$29,AN$1-2010,FALSE)</f>
        <v>1151888747689271.5</v>
      </c>
      <c r="AO8" s="225">
        <f>VLOOKUP($B8,'Predicted Intensity'!$A$1:$AX$29,AO$1-2010,FALSE)*VLOOKUP($B8,'Forecasted VA'!$A$1:$AX$29,AO$1-2010,FALSE)</f>
        <v>1151717744831543.5</v>
      </c>
      <c r="AP8" s="225">
        <f>VLOOKUP($B8,'Predicted Intensity'!$A$1:$AX$29,AP$1-2010,FALSE)*VLOOKUP($B8,'Forecasted VA'!$A$1:$AX$29,AP$1-2010,FALSE)</f>
        <v>1151471741461336.3</v>
      </c>
      <c r="AQ8" s="225">
        <f>VLOOKUP($B8,'Predicted Intensity'!$A$1:$AX$29,AQ$1-2010,FALSE)*VLOOKUP($B8,'Forecasted VA'!$A$1:$AX$29,AQ$1-2010,FALSE)</f>
        <v>1151159357315108</v>
      </c>
      <c r="AR8" s="225">
        <f>VLOOKUP($B8,'Predicted Intensity'!$A$1:$AX$29,AR$1-2010,FALSE)*VLOOKUP($B8,'Forecasted VA'!$A$1:$AX$29,AR$1-2010,FALSE)</f>
        <v>1150788287696812.3</v>
      </c>
      <c r="AS8" s="225">
        <f>VLOOKUP($B8,'Predicted Intensity'!$A$1:$AX$29,AS$1-2010,FALSE)*VLOOKUP($B8,'Forecasted VA'!$A$1:$AX$29,AS$1-2010,FALSE)</f>
        <v>1150365410829247.5</v>
      </c>
      <c r="AT8" s="225">
        <f>VLOOKUP($B8,'Predicted Intensity'!$A$1:$AX$29,AT$1-2010,FALSE)*VLOOKUP($B8,'Forecasted VA'!$A$1:$AX$29,AT$1-2010,FALSE)</f>
        <v>1149896881756455.8</v>
      </c>
      <c r="AU8" s="225">
        <f>VLOOKUP($B8,'Predicted Intensity'!$A$1:$AX$29,AU$1-2010,FALSE)*VLOOKUP($B8,'Forecasted VA'!$A$1:$AX$29,AU$1-2010,FALSE)</f>
        <v>1149388214554317</v>
      </c>
      <c r="AV8" s="225">
        <f>VLOOKUP($B8,'Predicted Intensity'!$A$1:$AX$29,AV$1-2010,FALSE)*VLOOKUP($B8,'Forecasted VA'!$A$1:$AX$29,AV$1-2010,FALSE)</f>
        <v>1148844354377045.3</v>
      </c>
      <c r="AW8" s="225">
        <f>VLOOKUP($B8,'Predicted Intensity'!$A$1:$AX$29,AW$1-2010,FALSE)*VLOOKUP($B8,'Forecasted VA'!$A$1:$AX$29,AW$1-2010,FALSE)</f>
        <v>1148269740665917.3</v>
      </c>
      <c r="AX8" s="225">
        <f>VLOOKUP($B8,'Predicted Intensity'!$A$1:$AX$29,AX$1-2010,FALSE)*VLOOKUP($B8,'Forecasted VA'!$A$1:$AX$29,AX$1-2010,FALSE)</f>
        <v>1147668362670124.8</v>
      </c>
      <c r="AY8" s="225">
        <f>VLOOKUP($B8,'Predicted Intensity'!$A$1:$AX$29,AY$1-2010,FALSE)*VLOOKUP($B8,'Forecasted VA'!$A$1:$AX$29,AY$1-2010,FALSE)</f>
        <v>1147043808276810.8</v>
      </c>
      <c r="AZ8" s="225"/>
    </row>
    <row r="9" spans="2:52" x14ac:dyDescent="0.2">
      <c r="B9" s="216" t="s">
        <v>382</v>
      </c>
      <c r="C9" s="228">
        <f>SUMIFS('Historic Energy Consumption'!$O:$O,'Historic Energy Consumption'!$B:$B,$B9,'Historic Energy Consumption'!$A:$A,'Predicted Energy Consumption'!C$1)</f>
        <v>9906233497402056</v>
      </c>
      <c r="D9" s="228">
        <f>SUMIFS('Historic Energy Consumption'!$O:$O,'Historic Energy Consumption'!$B:$B,$B9,'Historic Energy Consumption'!$A:$A,'Predicted Energy Consumption'!D$1)</f>
        <v>1.0447769449835288E+16</v>
      </c>
      <c r="E9" s="228">
        <f>SUMIFS('Historic Energy Consumption'!$O:$O,'Historic Energy Consumption'!$B:$B,$B9,'Historic Energy Consumption'!$A:$A,'Predicted Energy Consumption'!E$1)</f>
        <v>1.0965080949695696E+16</v>
      </c>
      <c r="F9" s="228">
        <f>SUMIFS('Historic Energy Consumption'!$O:$O,'Historic Energy Consumption'!$B:$B,$B9,'Historic Energy Consumption'!$A:$A,'Predicted Energy Consumption'!F$1)</f>
        <v>1.1514058449701976E+16</v>
      </c>
      <c r="G9" s="228">
        <f>SUMIFS('Historic Energy Consumption'!$O:$O,'Historic Energy Consumption'!$B:$B,$B9,'Historic Energy Consumption'!$A:$A,'Predicted Energy Consumption'!G$1)</f>
        <v>1.1196545106214046E+16</v>
      </c>
      <c r="H9" s="228">
        <f>SUMIFS('Historic Energy Consumption'!$O:$O,'Historic Energy Consumption'!$B:$B,$B9,'Historic Energy Consumption'!$A:$A,'Predicted Energy Consumption'!H$1)</f>
        <v>1.0958043485849588E+16</v>
      </c>
      <c r="I9" s="228">
        <f>SUMIFS('Historic Energy Consumption'!$O:$O,'Historic Energy Consumption'!$B:$B,$B9,'Historic Energy Consumption'!$A:$A,'Predicted Energy Consumption'!I$1)</f>
        <v>1.1377657175684114E+16</v>
      </c>
      <c r="J9" s="228">
        <f>SUMIFS('Historic Energy Consumption'!$O:$O,'Historic Energy Consumption'!$B:$B,$B9,'Historic Energy Consumption'!$A:$A,'Predicted Energy Consumption'!J$1)</f>
        <v>1.1779139012024814E+16</v>
      </c>
      <c r="K9" s="228">
        <f>SUMIFS('Historic Energy Consumption'!$O:$O,'Historic Energy Consumption'!$B:$B,$B9,'Historic Energy Consumption'!$A:$A,'Predicted Energy Consumption'!K$1)</f>
        <v>1.2646580424913056E+16</v>
      </c>
      <c r="L9" s="225">
        <f>VLOOKUP($B9,'Predicted Intensity'!$A$1:$AX$29,L$1-2010,FALSE)*VLOOKUP($B9,'Forecasted VA'!$A$1:$AX$29,L$1-2010,FALSE)</f>
        <v>1.444615745069137E+16</v>
      </c>
      <c r="M9" s="225">
        <f>VLOOKUP($B9,'Predicted Intensity'!$A$1:$AX$29,M$1-2010,FALSE)*VLOOKUP($B9,'Forecasted VA'!$A$1:$AX$29,M$1-2010,FALSE)</f>
        <v>1.503342047728421E+16</v>
      </c>
      <c r="N9" s="225">
        <f>VLOOKUP($B9,'Predicted Intensity'!$A$1:$AX$29,N$1-2010,FALSE)*VLOOKUP($B9,'Forecasted VA'!$A$1:$AX$29,N$1-2010,FALSE)</f>
        <v>1.5614167854476928E+16</v>
      </c>
      <c r="O9" s="225">
        <f>VLOOKUP($B9,'Predicted Intensity'!$A$1:$AX$29,O$1-2010,FALSE)*VLOOKUP($B9,'Forecasted VA'!$A$1:$AX$29,O$1-2010,FALSE)</f>
        <v>1.6029678246804428E+16</v>
      </c>
      <c r="P9" s="225">
        <f>VLOOKUP($B9,'Predicted Intensity'!$A$1:$AX$29,P$1-2010,FALSE)*VLOOKUP($B9,'Forecasted VA'!$A$1:$AX$29,P$1-2010,FALSE)</f>
        <v>1.6294919720449004E+16</v>
      </c>
      <c r="Q9" s="225">
        <f>VLOOKUP($B9,'Predicted Intensity'!$A$1:$AX$29,Q$1-2010,FALSE)*VLOOKUP($B9,'Forecasted VA'!$A$1:$AX$29,Q$1-2010,FALSE)</f>
        <v>1.653487182491173E+16</v>
      </c>
      <c r="R9" s="225">
        <f>VLOOKUP($B9,'Predicted Intensity'!$A$1:$AX$29,R$1-2010,FALSE)*VLOOKUP($B9,'Forecasted VA'!$A$1:$AX$29,R$1-2010,FALSE)</f>
        <v>1.6751785019052558E+16</v>
      </c>
      <c r="S9" s="225">
        <f>VLOOKUP($B9,'Predicted Intensity'!$A$1:$AX$29,S$1-2010,FALSE)*VLOOKUP($B9,'Forecasted VA'!$A$1:$AX$29,S$1-2010,FALSE)</f>
        <v>1.694780250062356E+16</v>
      </c>
      <c r="T9" s="225">
        <f>VLOOKUP($B9,'Predicted Intensity'!$A$1:$AX$29,T$1-2010,FALSE)*VLOOKUP($B9,'Forecasted VA'!$A$1:$AX$29,T$1-2010,FALSE)</f>
        <v>1.7124931013975144E+16</v>
      </c>
      <c r="U9" s="225">
        <f>VLOOKUP($B9,'Predicted Intensity'!$A$1:$AX$29,U$1-2010,FALSE)*VLOOKUP($B9,'Forecasted VA'!$A$1:$AX$29,U$1-2010,FALSE)</f>
        <v>1.7285025680261218E+16</v>
      </c>
      <c r="V9" s="225">
        <f>VLOOKUP($B9,'Predicted Intensity'!$A$1:$AX$29,V$1-2010,FALSE)*VLOOKUP($B9,'Forecasted VA'!$A$1:$AX$29,V$1-2010,FALSE)</f>
        <v>1.7429784867991918E+16</v>
      </c>
      <c r="W9" s="225">
        <f>VLOOKUP($B9,'Predicted Intensity'!$A$1:$AX$29,W$1-2010,FALSE)*VLOOKUP($B9,'Forecasted VA'!$A$1:$AX$29,W$1-2010,FALSE)</f>
        <v>1.7560751962986406E+16</v>
      </c>
      <c r="X9" s="225">
        <f>VLOOKUP($B9,'Predicted Intensity'!$A$1:$AX$29,X$1-2010,FALSE)*VLOOKUP($B9,'Forecasted VA'!$A$1:$AX$29,X$1-2010,FALSE)</f>
        <v>1.7679321645379658E+16</v>
      </c>
      <c r="Y9" s="225">
        <f>VLOOKUP($B9,'Predicted Intensity'!$A$1:$AX$29,Y$1-2010,FALSE)*VLOOKUP($B9,'Forecasted VA'!$A$1:$AX$29,Y$1-2010,FALSE)</f>
        <v>1.7786748905670742E+16</v>
      </c>
      <c r="Z9" s="225">
        <f>VLOOKUP($B9,'Predicted Intensity'!$A$1:$AX$29,Z$1-2010,FALSE)*VLOOKUP($B9,'Forecasted VA'!$A$1:$AX$29,Z$1-2010,FALSE)</f>
        <v>1.7884159529898952E+16</v>
      </c>
      <c r="AA9" s="225">
        <f>VLOOKUP($B9,'Predicted Intensity'!$A$1:$AX$29,AA$1-2010,FALSE)*VLOOKUP($B9,'Forecasted VA'!$A$1:$AX$29,AA$1-2010,FALSE)</f>
        <v>1.7972561168438324E+16</v>
      </c>
      <c r="AB9" s="225">
        <f>VLOOKUP($B9,'Predicted Intensity'!$A$1:$AX$29,AB$1-2010,FALSE)*VLOOKUP($B9,'Forecasted VA'!$A$1:$AX$29,AB$1-2010,FALSE)</f>
        <v>1.805285439175276E+16</v>
      </c>
      <c r="AC9" s="225">
        <f>VLOOKUP($B9,'Predicted Intensity'!$A$1:$AX$29,AC$1-2010,FALSE)*VLOOKUP($B9,'Forecasted VA'!$A$1:$AX$29,AC$1-2010,FALSE)</f>
        <v>1.812584334847406E+16</v>
      </c>
      <c r="AD9" s="225">
        <f>VLOOKUP($B9,'Predicted Intensity'!$A$1:$AX$29,AD$1-2010,FALSE)*VLOOKUP($B9,'Forecasted VA'!$A$1:$AX$29,AD$1-2010,FALSE)</f>
        <v>1.8192245793468508E+16</v>
      </c>
      <c r="AE9" s="225">
        <f>VLOOKUP($B9,'Predicted Intensity'!$A$1:$AX$29,AE$1-2010,FALSE)*VLOOKUP($B9,'Forecasted VA'!$A$1:$AX$29,AE$1-2010,FALSE)</f>
        <v>1.8252702360513764E+16</v>
      </c>
      <c r="AF9" s="225">
        <f>VLOOKUP($B9,'Predicted Intensity'!$A$1:$AX$29,AF$1-2010,FALSE)*VLOOKUP($B9,'Forecasted VA'!$A$1:$AX$29,AF$1-2010,FALSE)</f>
        <v>1.830778502748614E+16</v>
      </c>
      <c r="AG9" s="225">
        <f>VLOOKUP($B9,'Predicted Intensity'!$A$1:$AX$29,AG$1-2010,FALSE)*VLOOKUP($B9,'Forecasted VA'!$A$1:$AX$29,AG$1-2010,FALSE)</f>
        <v>1.8358004770644868E+16</v>
      </c>
      <c r="AH9" s="225">
        <f>VLOOKUP($B9,'Predicted Intensity'!$A$1:$AX$29,AH$1-2010,FALSE)*VLOOKUP($B9,'Forecasted VA'!$A$1:$AX$29,AH$1-2010,FALSE)</f>
        <v>1.8403818435640984E+16</v>
      </c>
      <c r="AI9" s="225">
        <f>VLOOKUP($B9,'Predicted Intensity'!$A$1:$AX$29,AI$1-2010,FALSE)*VLOOKUP($B9,'Forecasted VA'!$A$1:$AX$29,AI$1-2010,FALSE)</f>
        <v>1.8445634871484512E+16</v>
      </c>
      <c r="AJ9" s="225">
        <f>VLOOKUP($B9,'Predicted Intensity'!$A$1:$AX$29,AJ$1-2010,FALSE)*VLOOKUP($B9,'Forecasted VA'!$A$1:$AX$29,AJ$1-2010,FALSE)</f>
        <v>1.84838203836925E+16</v>
      </c>
      <c r="AK9" s="225">
        <f>VLOOKUP($B9,'Predicted Intensity'!$A$1:$AX$29,AK$1-2010,FALSE)*VLOOKUP($B9,'Forecasted VA'!$A$1:$AX$29,AK$1-2010,FALSE)</f>
        <v>1.8518703567000208E+16</v>
      </c>
      <c r="AL9" s="225">
        <f>VLOOKUP($B9,'Predicted Intensity'!$A$1:$AX$29,AL$1-2010,FALSE)*VLOOKUP($B9,'Forecasted VA'!$A$1:$AX$29,AL$1-2010,FALSE)</f>
        <v>1.8550579578362188E+16</v>
      </c>
      <c r="AM9" s="225">
        <f>VLOOKUP($B9,'Predicted Intensity'!$A$1:$AX$29,AM$1-2010,FALSE)*VLOOKUP($B9,'Forecasted VA'!$A$1:$AX$29,AM$1-2010,FALSE)</f>
        <v>1.857971390887162E+16</v>
      </c>
      <c r="AN9" s="225">
        <f>VLOOKUP($B9,'Predicted Intensity'!$A$1:$AX$29,AN$1-2010,FALSE)*VLOOKUP($B9,'Forecasted VA'!$A$1:$AX$29,AN$1-2010,FALSE)</f>
        <v>1.8606345709713844E+16</v>
      </c>
      <c r="AO9" s="225">
        <f>VLOOKUP($B9,'Predicted Intensity'!$A$1:$AX$29,AO$1-2010,FALSE)*VLOOKUP($B9,'Forecasted VA'!$A$1:$AX$29,AO$1-2010,FALSE)</f>
        <v>1.86306907229786E+16</v>
      </c>
      <c r="AP9" s="225">
        <f>VLOOKUP($B9,'Predicted Intensity'!$A$1:$AX$29,AP$1-2010,FALSE)*VLOOKUP($B9,'Forecasted VA'!$A$1:$AX$29,AP$1-2010,FALSE)</f>
        <v>1.8652943863556296E+16</v>
      </c>
      <c r="AQ9" s="225">
        <f>VLOOKUP($B9,'Predicted Intensity'!$A$1:$AX$29,AQ$1-2010,FALSE)*VLOOKUP($B9,'Forecasted VA'!$A$1:$AX$29,AQ$1-2010,FALSE)</f>
        <v>1.8673281493739552E+16</v>
      </c>
      <c r="AR9" s="225">
        <f>VLOOKUP($B9,'Predicted Intensity'!$A$1:$AX$29,AR$1-2010,FALSE)*VLOOKUP($B9,'Forecasted VA'!$A$1:$AX$29,AR$1-2010,FALSE)</f>
        <v>1.869186342768612E+16</v>
      </c>
      <c r="AS9" s="225">
        <f>VLOOKUP($B9,'Predicted Intensity'!$A$1:$AX$29,AS$1-2010,FALSE)*VLOOKUP($B9,'Forecasted VA'!$A$1:$AX$29,AS$1-2010,FALSE)</f>
        <v>1.870883469874434E+16</v>
      </c>
      <c r="AT9" s="225">
        <f>VLOOKUP($B9,'Predicted Intensity'!$A$1:$AX$29,AT$1-2010,FALSE)*VLOOKUP($B9,'Forecasted VA'!$A$1:$AX$29,AT$1-2010,FALSE)</f>
        <v>1.8724327118791948E+16</v>
      </c>
      <c r="AU9" s="225">
        <f>VLOOKUP($B9,'Predicted Intensity'!$A$1:$AX$29,AU$1-2010,FALSE)*VLOOKUP($B9,'Forecasted VA'!$A$1:$AX$29,AU$1-2010,FALSE)</f>
        <v>1.8738460655253396E+16</v>
      </c>
      <c r="AV9" s="225">
        <f>VLOOKUP($B9,'Predicted Intensity'!$A$1:$AX$29,AV$1-2010,FALSE)*VLOOKUP($B9,'Forecasted VA'!$A$1:$AX$29,AV$1-2010,FALSE)</f>
        <v>1.8751344648339164E+16</v>
      </c>
      <c r="AW9" s="225">
        <f>VLOOKUP($B9,'Predicted Intensity'!$A$1:$AX$29,AW$1-2010,FALSE)*VLOOKUP($B9,'Forecasted VA'!$A$1:$AX$29,AW$1-2010,FALSE)</f>
        <v>1.8763078888244228E+16</v>
      </c>
      <c r="AX9" s="225">
        <f>VLOOKUP($B9,'Predicted Intensity'!$A$1:$AX$29,AX$1-2010,FALSE)*VLOOKUP($B9,'Forecasted VA'!$A$1:$AX$29,AX$1-2010,FALSE)</f>
        <v>1.877375456958794E+16</v>
      </c>
      <c r="AY9" s="225">
        <f>VLOOKUP($B9,'Predicted Intensity'!$A$1:$AX$29,AY$1-2010,FALSE)*VLOOKUP($B9,'Forecasted VA'!$A$1:$AX$29,AY$1-2010,FALSE)</f>
        <v>1.8783455138183432E+16</v>
      </c>
      <c r="AZ9" s="225"/>
    </row>
    <row r="10" spans="2:52" x14ac:dyDescent="0.2">
      <c r="B10" s="216" t="s">
        <v>383</v>
      </c>
      <c r="C10" s="228">
        <f>SUMIFS('Historic Energy Consumption'!$O:$O,'Historic Energy Consumption'!$B:$B,$B10,'Historic Energy Consumption'!$A:$A,'Predicted Energy Consumption'!C$1)</f>
        <v>598747860978165.5</v>
      </c>
      <c r="D10" s="228">
        <f>SUMIFS('Historic Energy Consumption'!$O:$O,'Historic Energy Consumption'!$B:$B,$B10,'Historic Energy Consumption'!$A:$A,'Predicted Energy Consumption'!D$1)</f>
        <v>621898677686114.88</v>
      </c>
      <c r="E10" s="228">
        <f>SUMIFS('Historic Energy Consumption'!$O:$O,'Historic Energy Consumption'!$B:$B,$B10,'Historic Energy Consumption'!$A:$A,'Predicted Energy Consumption'!E$1)</f>
        <v>629693008953033.13</v>
      </c>
      <c r="F10" s="228">
        <f>SUMIFS('Historic Energy Consumption'!$O:$O,'Historic Energy Consumption'!$B:$B,$B10,'Historic Energy Consumption'!$A:$A,'Predicted Energy Consumption'!F$1)</f>
        <v>623704343234531.38</v>
      </c>
      <c r="G10" s="228">
        <f>SUMIFS('Historic Energy Consumption'!$O:$O,'Historic Energy Consumption'!$B:$B,$B10,'Historic Energy Consumption'!$A:$A,'Predicted Energy Consumption'!G$1)</f>
        <v>623514332535097.5</v>
      </c>
      <c r="H10" s="228">
        <f>SUMIFS('Historic Energy Consumption'!$O:$O,'Historic Energy Consumption'!$B:$B,$B10,'Historic Energy Consumption'!$A:$A,'Predicted Energy Consumption'!H$1)</f>
        <v>643376908246137</v>
      </c>
      <c r="I10" s="228">
        <f>SUMIFS('Historic Energy Consumption'!$O:$O,'Historic Energy Consumption'!$B:$B,$B10,'Historic Energy Consumption'!$A:$A,'Predicted Energy Consumption'!I$1)</f>
        <v>645127082988071.13</v>
      </c>
      <c r="J10" s="228">
        <f>SUMIFS('Historic Energy Consumption'!$O:$O,'Historic Energy Consumption'!$B:$B,$B10,'Historic Energy Consumption'!$A:$A,'Predicted Energy Consumption'!J$1)</f>
        <v>643092814091310.88</v>
      </c>
      <c r="K10" s="228">
        <f>SUMIFS('Historic Energy Consumption'!$O:$O,'Historic Energy Consumption'!$B:$B,$B10,'Historic Energy Consumption'!$A:$A,'Predicted Energy Consumption'!K$1)</f>
        <v>657039081580373.25</v>
      </c>
      <c r="L10" s="225">
        <f>VLOOKUP($B10,'Predicted Intensity'!$A$1:$AX$29,L$1-2010,FALSE)*VLOOKUP($B10,'Forecasted VA'!$A$1:$AX$29,L$1-2010,FALSE)</f>
        <v>721740233352831.13</v>
      </c>
      <c r="M10" s="225">
        <f>VLOOKUP($B10,'Predicted Intensity'!$A$1:$AX$29,M$1-2010,FALSE)*VLOOKUP($B10,'Forecasted VA'!$A$1:$AX$29,M$1-2010,FALSE)</f>
        <v>736300497481303.38</v>
      </c>
      <c r="N10" s="225">
        <f>VLOOKUP($B10,'Predicted Intensity'!$A$1:$AX$29,N$1-2010,FALSE)*VLOOKUP($B10,'Forecasted VA'!$A$1:$AX$29,N$1-2010,FALSE)</f>
        <v>749811930639015.63</v>
      </c>
      <c r="O10" s="225">
        <f>VLOOKUP($B10,'Predicted Intensity'!$A$1:$AX$29,O$1-2010,FALSE)*VLOOKUP($B10,'Forecasted VA'!$A$1:$AX$29,O$1-2010,FALSE)</f>
        <v>762375021142072.5</v>
      </c>
      <c r="P10" s="225">
        <f>VLOOKUP($B10,'Predicted Intensity'!$A$1:$AX$29,P$1-2010,FALSE)*VLOOKUP($B10,'Forecasted VA'!$A$1:$AX$29,P$1-2010,FALSE)</f>
        <v>774091406692044.88</v>
      </c>
      <c r="Q10" s="225">
        <f>VLOOKUP($B10,'Predicted Intensity'!$A$1:$AX$29,Q$1-2010,FALSE)*VLOOKUP($B10,'Forecasted VA'!$A$1:$AX$29,Q$1-2010,FALSE)</f>
        <v>785056306738979</v>
      </c>
      <c r="R10" s="225">
        <f>VLOOKUP($B10,'Predicted Intensity'!$A$1:$AX$29,R$1-2010,FALSE)*VLOOKUP($B10,'Forecasted VA'!$A$1:$AX$29,R$1-2010,FALSE)</f>
        <v>795355620991180.5</v>
      </c>
      <c r="S10" s="225">
        <f>VLOOKUP($B10,'Predicted Intensity'!$A$1:$AX$29,S$1-2010,FALSE)*VLOOKUP($B10,'Forecasted VA'!$A$1:$AX$29,S$1-2010,FALSE)</f>
        <v>805065251978846.88</v>
      </c>
      <c r="T10" s="225">
        <f>VLOOKUP($B10,'Predicted Intensity'!$A$1:$AX$29,T$1-2010,FALSE)*VLOOKUP($B10,'Forecasted VA'!$A$1:$AX$29,T$1-2010,FALSE)</f>
        <v>814251481799615.38</v>
      </c>
      <c r="U10" s="225">
        <f>VLOOKUP($B10,'Predicted Intensity'!$A$1:$AX$29,U$1-2010,FALSE)*VLOOKUP($B10,'Forecasted VA'!$A$1:$AX$29,U$1-2010,FALSE)</f>
        <v>822971814271045.38</v>
      </c>
      <c r="V10" s="225">
        <f>VLOOKUP($B10,'Predicted Intensity'!$A$1:$AX$29,V$1-2010,FALSE)*VLOOKUP($B10,'Forecasted VA'!$A$1:$AX$29,V$1-2010,FALSE)</f>
        <v>831275979502277</v>
      </c>
      <c r="W10" s="225">
        <f>VLOOKUP($B10,'Predicted Intensity'!$A$1:$AX$29,W$1-2010,FALSE)*VLOOKUP($B10,'Forecasted VA'!$A$1:$AX$29,W$1-2010,FALSE)</f>
        <v>839206946265117.75</v>
      </c>
      <c r="X10" s="225">
        <f>VLOOKUP($B10,'Predicted Intensity'!$A$1:$AX$29,X$1-2010,FALSE)*VLOOKUP($B10,'Forecasted VA'!$A$1:$AX$29,X$1-2010,FALSE)</f>
        <v>846801867156913.38</v>
      </c>
      <c r="Y10" s="225">
        <f>VLOOKUP($B10,'Predicted Intensity'!$A$1:$AX$29,Y$1-2010,FALSE)*VLOOKUP($B10,'Forecasted VA'!$A$1:$AX$29,Y$1-2010,FALSE)</f>
        <v>854092924775944.75</v>
      </c>
      <c r="Z10" s="225">
        <f>VLOOKUP($B10,'Predicted Intensity'!$A$1:$AX$29,Z$1-2010,FALSE)*VLOOKUP($B10,'Forecasted VA'!$A$1:$AX$29,Z$1-2010,FALSE)</f>
        <v>861108070358577.13</v>
      </c>
      <c r="AA10" s="225">
        <f>VLOOKUP($B10,'Predicted Intensity'!$A$1:$AX$29,AA$1-2010,FALSE)*VLOOKUP($B10,'Forecasted VA'!$A$1:$AX$29,AA$1-2010,FALSE)</f>
        <v>867871658331827</v>
      </c>
      <c r="AB10" s="225">
        <f>VLOOKUP($B10,'Predicted Intensity'!$A$1:$AX$29,AB$1-2010,FALSE)*VLOOKUP($B10,'Forecasted VA'!$A$1:$AX$29,AB$1-2010,FALSE)</f>
        <v>874404985912484.25</v>
      </c>
      <c r="AC10" s="225">
        <f>VLOOKUP($B10,'Predicted Intensity'!$A$1:$AX$29,AC$1-2010,FALSE)*VLOOKUP($B10,'Forecasted VA'!$A$1:$AX$29,AC$1-2010,FALSE)</f>
        <v>880726749035851.88</v>
      </c>
      <c r="AD10" s="225">
        <f>VLOOKUP($B10,'Predicted Intensity'!$A$1:$AX$29,AD$1-2010,FALSE)*VLOOKUP($B10,'Forecasted VA'!$A$1:$AX$29,AD$1-2010,FALSE)</f>
        <v>886853426146826.38</v>
      </c>
      <c r="AE10" s="225">
        <f>VLOOKUP($B10,'Predicted Intensity'!$A$1:$AX$29,AE$1-2010,FALSE)*VLOOKUP($B10,'Forecasted VA'!$A$1:$AX$29,AE$1-2010,FALSE)</f>
        <v>892799600671689.25</v>
      </c>
      <c r="AF10" s="225">
        <f>VLOOKUP($B10,'Predicted Intensity'!$A$1:$AX$29,AF$1-2010,FALSE)*VLOOKUP($B10,'Forecasted VA'!$A$1:$AX$29,AF$1-2010,FALSE)</f>
        <v>898578231847751.88</v>
      </c>
      <c r="AG10" s="225">
        <f>VLOOKUP($B10,'Predicted Intensity'!$A$1:$AX$29,AG$1-2010,FALSE)*VLOOKUP($B10,'Forecasted VA'!$A$1:$AX$29,AG$1-2010,FALSE)</f>
        <v>904200882318422.75</v>
      </c>
      <c r="AH10" s="225">
        <f>VLOOKUP($B10,'Predicted Intensity'!$A$1:$AX$29,AH$1-2010,FALSE)*VLOOKUP($B10,'Forecasted VA'!$A$1:$AX$29,AH$1-2010,FALSE)</f>
        <v>906306269919364.75</v>
      </c>
      <c r="AI10" s="225">
        <f>VLOOKUP($B10,'Predicted Intensity'!$A$1:$AX$29,AI$1-2010,FALSE)*VLOOKUP($B10,'Forecasted VA'!$A$1:$AX$29,AI$1-2010,FALSE)</f>
        <v>907443948656228.63</v>
      </c>
      <c r="AJ10" s="225">
        <f>VLOOKUP($B10,'Predicted Intensity'!$A$1:$AX$29,AJ$1-2010,FALSE)*VLOOKUP($B10,'Forecasted VA'!$A$1:$AX$29,AJ$1-2010,FALSE)</f>
        <v>908525898317617.88</v>
      </c>
      <c r="AK10" s="225">
        <f>VLOOKUP($B10,'Predicted Intensity'!$A$1:$AX$29,AK$1-2010,FALSE)*VLOOKUP($B10,'Forecasted VA'!$A$1:$AX$29,AK$1-2010,FALSE)</f>
        <v>909558008747077.5</v>
      </c>
      <c r="AL10" s="225">
        <f>VLOOKUP($B10,'Predicted Intensity'!$A$1:$AX$29,AL$1-2010,FALSE)*VLOOKUP($B10,'Forecasted VA'!$A$1:$AX$29,AL$1-2010,FALSE)</f>
        <v>910545433858706.38</v>
      </c>
      <c r="AM10" s="225">
        <f>VLOOKUP($B10,'Predicted Intensity'!$A$1:$AX$29,AM$1-2010,FALSE)*VLOOKUP($B10,'Forecasted VA'!$A$1:$AX$29,AM$1-2010,FALSE)</f>
        <v>911492696763044.25</v>
      </c>
      <c r="AN10" s="225">
        <f>VLOOKUP($B10,'Predicted Intensity'!$A$1:$AX$29,AN$1-2010,FALSE)*VLOOKUP($B10,'Forecasted VA'!$A$1:$AX$29,AN$1-2010,FALSE)</f>
        <v>912403778426184.25</v>
      </c>
      <c r="AO10" s="225">
        <f>VLOOKUP($B10,'Predicted Intensity'!$A$1:$AX$29,AO$1-2010,FALSE)*VLOOKUP($B10,'Forecasted VA'!$A$1:$AX$29,AO$1-2010,FALSE)</f>
        <v>913282192607982.88</v>
      </c>
      <c r="AP10" s="225">
        <f>VLOOKUP($B10,'Predicted Intensity'!$A$1:$AX$29,AP$1-2010,FALSE)*VLOOKUP($B10,'Forecasted VA'!$A$1:$AX$29,AP$1-2010,FALSE)</f>
        <v>914131049349064</v>
      </c>
      <c r="AQ10" s="225">
        <f>VLOOKUP($B10,'Predicted Intensity'!$A$1:$AX$29,AQ$1-2010,FALSE)*VLOOKUP($B10,'Forecasted VA'!$A$1:$AX$29,AQ$1-2010,FALSE)</f>
        <v>914953108883969.38</v>
      </c>
      <c r="AR10" s="225">
        <f>VLOOKUP($B10,'Predicted Intensity'!$A$1:$AX$29,AR$1-2010,FALSE)*VLOOKUP($B10,'Forecasted VA'!$A$1:$AX$29,AR$1-2010,FALSE)</f>
        <v>915750827534415.5</v>
      </c>
      <c r="AS10" s="225">
        <f>VLOOKUP($B10,'Predicted Intensity'!$A$1:$AX$29,AS$1-2010,FALSE)*VLOOKUP($B10,'Forecasted VA'!$A$1:$AX$29,AS$1-2010,FALSE)</f>
        <v>916526396870944.25</v>
      </c>
      <c r="AT10" s="225">
        <f>VLOOKUP($B10,'Predicted Intensity'!$A$1:$AX$29,AT$1-2010,FALSE)*VLOOKUP($B10,'Forecasted VA'!$A$1:$AX$29,AT$1-2010,FALSE)</f>
        <v>917281777212253.88</v>
      </c>
      <c r="AU10" s="225">
        <f>VLOOKUP($B10,'Predicted Intensity'!$A$1:$AX$29,AU$1-2010,FALSE)*VLOOKUP($B10,'Forecasted VA'!$A$1:$AX$29,AU$1-2010,FALSE)</f>
        <v>918018726351313.88</v>
      </c>
      <c r="AV10" s="225">
        <f>VLOOKUP($B10,'Predicted Intensity'!$A$1:$AX$29,AV$1-2010,FALSE)*VLOOKUP($B10,'Forecasted VA'!$A$1:$AX$29,AV$1-2010,FALSE)</f>
        <v>918738824248978.38</v>
      </c>
      <c r="AW10" s="225">
        <f>VLOOKUP($B10,'Predicted Intensity'!$A$1:$AX$29,AW$1-2010,FALSE)*VLOOKUP($B10,'Forecasted VA'!$A$1:$AX$29,AW$1-2010,FALSE)</f>
        <v>919443494313076.63</v>
      </c>
      <c r="AX10" s="225">
        <f>VLOOKUP($B10,'Predicted Intensity'!$A$1:$AX$29,AX$1-2010,FALSE)*VLOOKUP($B10,'Forecasted VA'!$A$1:$AX$29,AX$1-2010,FALSE)</f>
        <v>920134021779949.5</v>
      </c>
      <c r="AY10" s="225">
        <f>VLOOKUP($B10,'Predicted Intensity'!$A$1:$AX$29,AY$1-2010,FALSE)*VLOOKUP($B10,'Forecasted VA'!$A$1:$AX$29,AY$1-2010,FALSE)</f>
        <v>920811569631418.13</v>
      </c>
      <c r="AZ10" s="225"/>
    </row>
    <row r="11" spans="2:52" x14ac:dyDescent="0.2">
      <c r="B11" s="216" t="s">
        <v>384</v>
      </c>
      <c r="C11" s="228">
        <f>SUMIFS('Historic Energy Consumption'!$O:$O,'Historic Energy Consumption'!$B:$B,$B11,'Historic Energy Consumption'!$A:$A,'Predicted Energy Consumption'!C$1)</f>
        <v>7937810199431622</v>
      </c>
      <c r="D11" s="228">
        <f>SUMIFS('Historic Energy Consumption'!$O:$O,'Historic Energy Consumption'!$B:$B,$B11,'Historic Energy Consumption'!$A:$A,'Predicted Energy Consumption'!D$1)</f>
        <v>8125432286736289</v>
      </c>
      <c r="E11" s="228">
        <f>SUMIFS('Historic Energy Consumption'!$O:$O,'Historic Energy Consumption'!$B:$B,$B11,'Historic Energy Consumption'!$A:$A,'Predicted Energy Consumption'!E$1)</f>
        <v>8379907161123270</v>
      </c>
      <c r="F11" s="228">
        <f>SUMIFS('Historic Energy Consumption'!$O:$O,'Historic Energy Consumption'!$B:$B,$B11,'Historic Energy Consumption'!$A:$A,'Predicted Energy Consumption'!F$1)</f>
        <v>7907940868248823</v>
      </c>
      <c r="G11" s="228">
        <f>SUMIFS('Historic Energy Consumption'!$O:$O,'Historic Energy Consumption'!$B:$B,$B11,'Historic Energy Consumption'!$A:$A,'Predicted Energy Consumption'!G$1)</f>
        <v>7322417483396733</v>
      </c>
      <c r="H11" s="228">
        <f>SUMIFS('Historic Energy Consumption'!$O:$O,'Historic Energy Consumption'!$B:$B,$B11,'Historic Energy Consumption'!$A:$A,'Predicted Energy Consumption'!H$1)</f>
        <v>6867368888291553</v>
      </c>
      <c r="I11" s="228">
        <f>SUMIFS('Historic Energy Consumption'!$O:$O,'Historic Energy Consumption'!$B:$B,$B11,'Historic Energy Consumption'!$A:$A,'Predicted Energy Consumption'!I$1)</f>
        <v>6812450867600990</v>
      </c>
      <c r="J11" s="228">
        <f>SUMIFS('Historic Energy Consumption'!$O:$O,'Historic Energy Consumption'!$B:$B,$B11,'Historic Energy Consumption'!$A:$A,'Predicted Energy Consumption'!J$1)</f>
        <v>6830519428995158</v>
      </c>
      <c r="K11" s="228">
        <f>SUMIFS('Historic Energy Consumption'!$O:$O,'Historic Energy Consumption'!$B:$B,$B11,'Historic Energy Consumption'!$A:$A,'Predicted Energy Consumption'!K$1)</f>
        <v>7299029668998091</v>
      </c>
      <c r="L11" s="225">
        <f>VLOOKUP($B11,'Predicted Intensity'!$A$1:$AX$29,L$1-2010,FALSE)*VLOOKUP($B11,'Forecasted VA'!$A$1:$AX$29,L$1-2010,FALSE)</f>
        <v>7845089137582607</v>
      </c>
      <c r="M11" s="225">
        <f>VLOOKUP($B11,'Predicted Intensity'!$A$1:$AX$29,M$1-2010,FALSE)*VLOOKUP($B11,'Forecasted VA'!$A$1:$AX$29,M$1-2010,FALSE)</f>
        <v>7586696909029270</v>
      </c>
      <c r="N11" s="225">
        <f>VLOOKUP($B11,'Predicted Intensity'!$A$1:$AX$29,N$1-2010,FALSE)*VLOOKUP($B11,'Forecasted VA'!$A$1:$AX$29,N$1-2010,FALSE)</f>
        <v>7292194188631813</v>
      </c>
      <c r="O11" s="225">
        <f>VLOOKUP($B11,'Predicted Intensity'!$A$1:$AX$29,O$1-2010,FALSE)*VLOOKUP($B11,'Forecasted VA'!$A$1:$AX$29,O$1-2010,FALSE)</f>
        <v>6966040458650765</v>
      </c>
      <c r="P11" s="225">
        <f>VLOOKUP($B11,'Predicted Intensity'!$A$1:$AX$29,P$1-2010,FALSE)*VLOOKUP($B11,'Forecasted VA'!$A$1:$AX$29,P$1-2010,FALSE)</f>
        <v>6612240928616369</v>
      </c>
      <c r="Q11" s="225">
        <f>VLOOKUP($B11,'Predicted Intensity'!$A$1:$AX$29,Q$1-2010,FALSE)*VLOOKUP($B11,'Forecasted VA'!$A$1:$AX$29,Q$1-2010,FALSE)</f>
        <v>6234380819615792</v>
      </c>
      <c r="R11" s="225">
        <f>VLOOKUP($B11,'Predicted Intensity'!$A$1:$AX$29,R$1-2010,FALSE)*VLOOKUP($B11,'Forecasted VA'!$A$1:$AX$29,R$1-2010,FALSE)</f>
        <v>5835648819586348</v>
      </c>
      <c r="S11" s="225">
        <f>VLOOKUP($B11,'Predicted Intensity'!$A$1:$AX$29,S$1-2010,FALSE)*VLOOKUP($B11,'Forecasted VA'!$A$1:$AX$29,S$1-2010,FALSE)</f>
        <v>5418861974308329</v>
      </c>
      <c r="T11" s="225">
        <f>VLOOKUP($B11,'Predicted Intensity'!$A$1:$AX$29,T$1-2010,FALSE)*VLOOKUP($B11,'Forecasted VA'!$A$1:$AX$29,T$1-2010,FALSE)</f>
        <v>5203041273815391</v>
      </c>
      <c r="U11" s="225">
        <f>VLOOKUP($B11,'Predicted Intensity'!$A$1:$AX$29,U$1-2010,FALSE)*VLOOKUP($B11,'Forecasted VA'!$A$1:$AX$29,U$1-2010,FALSE)</f>
        <v>5280205604342707</v>
      </c>
      <c r="V11" s="225">
        <f>VLOOKUP($B11,'Predicted Intensity'!$A$1:$AX$29,V$1-2010,FALSE)*VLOOKUP($B11,'Forecasted VA'!$A$1:$AX$29,V$1-2010,FALSE)</f>
        <v>5351651454291649</v>
      </c>
      <c r="W11" s="225">
        <f>VLOOKUP($B11,'Predicted Intensity'!$A$1:$AX$29,W$1-2010,FALSE)*VLOOKUP($B11,'Forecasted VA'!$A$1:$AX$29,W$1-2010,FALSE)</f>
        <v>5417865705974035</v>
      </c>
      <c r="X11" s="225">
        <f>VLOOKUP($B11,'Predicted Intensity'!$A$1:$AX$29,X$1-2010,FALSE)*VLOOKUP($B11,'Forecasted VA'!$A$1:$AX$29,X$1-2010,FALSE)</f>
        <v>5479296744236534</v>
      </c>
      <c r="Y11" s="225">
        <f>VLOOKUP($B11,'Predicted Intensity'!$A$1:$AX$29,Y$1-2010,FALSE)*VLOOKUP($B11,'Forecasted VA'!$A$1:$AX$29,Y$1-2010,FALSE)</f>
        <v>5536355330696591</v>
      </c>
      <c r="Z11" s="225">
        <f>VLOOKUP($B11,'Predicted Intensity'!$A$1:$AX$29,Z$1-2010,FALSE)*VLOOKUP($B11,'Forecasted VA'!$A$1:$AX$29,Z$1-2010,FALSE)</f>
        <v>5589416285738893</v>
      </c>
      <c r="AA11" s="225">
        <f>VLOOKUP($B11,'Predicted Intensity'!$A$1:$AX$29,AA$1-2010,FALSE)*VLOOKUP($B11,'Forecasted VA'!$A$1:$AX$29,AA$1-2010,FALSE)</f>
        <v>5638820655395866</v>
      </c>
      <c r="AB11" s="225">
        <f>VLOOKUP($B11,'Predicted Intensity'!$A$1:$AX$29,AB$1-2010,FALSE)*VLOOKUP($B11,'Forecasted VA'!$A$1:$AX$29,AB$1-2010,FALSE)</f>
        <v>5684878131301679</v>
      </c>
      <c r="AC11" s="225">
        <f>VLOOKUP($B11,'Predicted Intensity'!$A$1:$AX$29,AC$1-2010,FALSE)*VLOOKUP($B11,'Forecasted VA'!$A$1:$AX$29,AC$1-2010,FALSE)</f>
        <v>5727869561553506</v>
      </c>
      <c r="AD11" s="225">
        <f>VLOOKUP($B11,'Predicted Intensity'!$A$1:$AX$29,AD$1-2010,FALSE)*VLOOKUP($B11,'Forecasted VA'!$A$1:$AX$29,AD$1-2010,FALSE)</f>
        <v>5768049442506041</v>
      </c>
      <c r="AE11" s="225">
        <f>VLOOKUP($B11,'Predicted Intensity'!$A$1:$AX$29,AE$1-2010,FALSE)*VLOOKUP($B11,'Forecasted VA'!$A$1:$AX$29,AE$1-2010,FALSE)</f>
        <v>5805648319926704</v>
      </c>
      <c r="AF11" s="225">
        <f>VLOOKUP($B11,'Predicted Intensity'!$A$1:$AX$29,AF$1-2010,FALSE)*VLOOKUP($B11,'Forecasted VA'!$A$1:$AX$29,AF$1-2010,FALSE)</f>
        <v>5840875055690372</v>
      </c>
      <c r="AG11" s="225">
        <f>VLOOKUP($B11,'Predicted Intensity'!$A$1:$AX$29,AG$1-2010,FALSE)*VLOOKUP($B11,'Forecasted VA'!$A$1:$AX$29,AG$1-2010,FALSE)</f>
        <v>5873918935880515</v>
      </c>
      <c r="AH11" s="225">
        <f>VLOOKUP($B11,'Predicted Intensity'!$A$1:$AX$29,AH$1-2010,FALSE)*VLOOKUP($B11,'Forecasted VA'!$A$1:$AX$29,AH$1-2010,FALSE)</f>
        <v>5904951609826028</v>
      </c>
      <c r="AI11" s="225">
        <f>VLOOKUP($B11,'Predicted Intensity'!$A$1:$AX$29,AI$1-2010,FALSE)*VLOOKUP($B11,'Forecasted VA'!$A$1:$AX$29,AI$1-2010,FALSE)</f>
        <v>5934128858845013</v>
      </c>
      <c r="AJ11" s="225">
        <f>VLOOKUP($B11,'Predicted Intensity'!$A$1:$AX$29,AJ$1-2010,FALSE)*VLOOKUP($B11,'Forecasted VA'!$A$1:$AX$29,AJ$1-2010,FALSE)</f>
        <v>5961592199496735</v>
      </c>
      <c r="AK11" s="225">
        <f>VLOOKUP($B11,'Predicted Intensity'!$A$1:$AX$29,AK$1-2010,FALSE)*VLOOKUP($B11,'Forecasted VA'!$A$1:$AX$29,AK$1-2010,FALSE)</f>
        <v>5987470329880518</v>
      </c>
      <c r="AL11" s="225">
        <f>VLOOKUP($B11,'Predicted Intensity'!$A$1:$AX$29,AL$1-2010,FALSE)*VLOOKUP($B11,'Forecasted VA'!$A$1:$AX$29,AL$1-2010,FALSE)</f>
        <v>6011880429638271</v>
      </c>
      <c r="AM11" s="225">
        <f>VLOOKUP($B11,'Predicted Intensity'!$A$1:$AX$29,AM$1-2010,FALSE)*VLOOKUP($B11,'Forecasted VA'!$A$1:$AX$29,AM$1-2010,FALSE)</f>
        <v>6034929325323964</v>
      </c>
      <c r="AN11" s="225">
        <f>VLOOKUP($B11,'Predicted Intensity'!$A$1:$AX$29,AN$1-2010,FALSE)*VLOOKUP($B11,'Forecasted VA'!$A$1:$AX$29,AN$1-2010,FALSE)</f>
        <v>6056714533051661</v>
      </c>
      <c r="AO11" s="225">
        <f>VLOOKUP($B11,'Predicted Intensity'!$A$1:$AX$29,AO$1-2010,FALSE)*VLOOKUP($B11,'Forecasted VA'!$A$1:$AX$29,AO$1-2010,FALSE)</f>
        <v>6077325190090832</v>
      </c>
      <c r="AP11" s="225">
        <f>VLOOKUP($B11,'Predicted Intensity'!$A$1:$AX$29,AP$1-2010,FALSE)*VLOOKUP($B11,'Forecasted VA'!$A$1:$AX$29,AP$1-2010,FALSE)</f>
        <v>6096842886526893</v>
      </c>
      <c r="AQ11" s="225">
        <f>VLOOKUP($B11,'Predicted Intensity'!$A$1:$AX$29,AQ$1-2010,FALSE)*VLOOKUP($B11,'Forecasted VA'!$A$1:$AX$29,AQ$1-2010,FALSE)</f>
        <v>6115342407374109</v>
      </c>
      <c r="AR11" s="225">
        <f>VLOOKUP($B11,'Predicted Intensity'!$A$1:$AX$29,AR$1-2010,FALSE)*VLOOKUP($B11,'Forecasted VA'!$A$1:$AX$29,AR$1-2010,FALSE)</f>
        <v>6132892394709473</v>
      </c>
      <c r="AS11" s="225">
        <f>VLOOKUP($B11,'Predicted Intensity'!$A$1:$AX$29,AS$1-2010,FALSE)*VLOOKUP($B11,'Forecasted VA'!$A$1:$AX$29,AS$1-2010,FALSE)</f>
        <v>6149555938548717</v>
      </c>
      <c r="AT11" s="225">
        <f>VLOOKUP($B11,'Predicted Intensity'!$A$1:$AX$29,AT$1-2010,FALSE)*VLOOKUP($B11,'Forecasted VA'!$A$1:$AX$29,AT$1-2010,FALSE)</f>
        <v>6165391104349531</v>
      </c>
      <c r="AU11" s="225">
        <f>VLOOKUP($B11,'Predicted Intensity'!$A$1:$AX$29,AU$1-2010,FALSE)*VLOOKUP($B11,'Forecasted VA'!$A$1:$AX$29,AU$1-2010,FALSE)</f>
        <v>6180451404225646</v>
      </c>
      <c r="AV11" s="225">
        <f>VLOOKUP($B11,'Predicted Intensity'!$A$1:$AX$29,AV$1-2010,FALSE)*VLOOKUP($B11,'Forecasted VA'!$A$1:$AX$29,AV$1-2010,FALSE)</f>
        <v>6194786218206940</v>
      </c>
      <c r="AW11" s="225">
        <f>VLOOKUP($B11,'Predicted Intensity'!$A$1:$AX$29,AW$1-2010,FALSE)*VLOOKUP($B11,'Forecasted VA'!$A$1:$AX$29,AW$1-2010,FALSE)</f>
        <v>6208441171188230</v>
      </c>
      <c r="AX11" s="225">
        <f>VLOOKUP($B11,'Predicted Intensity'!$A$1:$AX$29,AX$1-2010,FALSE)*VLOOKUP($B11,'Forecasted VA'!$A$1:$AX$29,AX$1-2010,FALSE)</f>
        <v>6221458470579483</v>
      </c>
      <c r="AY11" s="225">
        <f>VLOOKUP($B11,'Predicted Intensity'!$A$1:$AX$29,AY$1-2010,FALSE)*VLOOKUP($B11,'Forecasted VA'!$A$1:$AX$29,AY$1-2010,FALSE)</f>
        <v>6233877209100116</v>
      </c>
      <c r="AZ11" s="225"/>
    </row>
    <row r="12" spans="2:52" x14ac:dyDescent="0.2">
      <c r="B12" s="216" t="s">
        <v>385</v>
      </c>
      <c r="C12" s="228">
        <f>SUMIFS('Historic Energy Consumption'!$O:$O,'Historic Energy Consumption'!$B:$B,$B12,'Historic Energy Consumption'!$A:$A,'Predicted Energy Consumption'!C$1)</f>
        <v>295207965151797.44</v>
      </c>
      <c r="D12" s="228">
        <f>SUMIFS('Historic Energy Consumption'!$O:$O,'Historic Energy Consumption'!$B:$B,$B12,'Historic Energy Consumption'!$A:$A,'Predicted Energy Consumption'!D$1)</f>
        <v>311106952394984.63</v>
      </c>
      <c r="E12" s="228">
        <f>SUMIFS('Historic Energy Consumption'!$O:$O,'Historic Energy Consumption'!$B:$B,$B12,'Historic Energy Consumption'!$A:$A,'Predicted Energy Consumption'!E$1)</f>
        <v>322364936320669.63</v>
      </c>
      <c r="F12" s="228">
        <f>SUMIFS('Historic Energy Consumption'!$O:$O,'Historic Energy Consumption'!$B:$B,$B12,'Historic Energy Consumption'!$A:$A,'Predicted Energy Consumption'!F$1)</f>
        <v>292551715437623.44</v>
      </c>
      <c r="G12" s="228">
        <f>SUMIFS('Historic Energy Consumption'!$O:$O,'Historic Energy Consumption'!$B:$B,$B12,'Historic Energy Consumption'!$A:$A,'Predicted Energy Consumption'!G$1)</f>
        <v>273361298930288.84</v>
      </c>
      <c r="H12" s="228">
        <f>SUMIFS('Historic Energy Consumption'!$O:$O,'Historic Energy Consumption'!$B:$B,$B12,'Historic Energy Consumption'!$A:$A,'Predicted Energy Consumption'!H$1)</f>
        <v>260144940194398.25</v>
      </c>
      <c r="I12" s="228">
        <f>SUMIFS('Historic Energy Consumption'!$O:$O,'Historic Energy Consumption'!$B:$B,$B12,'Historic Energy Consumption'!$A:$A,'Predicted Energy Consumption'!I$1)</f>
        <v>247468016124454.47</v>
      </c>
      <c r="J12" s="228">
        <f>SUMIFS('Historic Energy Consumption'!$O:$O,'Historic Energy Consumption'!$B:$B,$B12,'Historic Energy Consumption'!$A:$A,'Predicted Energy Consumption'!J$1)</f>
        <v>278650345382189.94</v>
      </c>
      <c r="K12" s="228">
        <f>SUMIFS('Historic Energy Consumption'!$O:$O,'Historic Energy Consumption'!$B:$B,$B12,'Historic Energy Consumption'!$A:$A,'Predicted Energy Consumption'!K$1)</f>
        <v>260972365207017.28</v>
      </c>
      <c r="L12" s="225">
        <f>VLOOKUP($B12,'Predicted Intensity'!$A$1:$AX$29,L$1-2010,FALSE)*VLOOKUP($B12,'Forecasted VA'!$A$1:$AX$29,L$1-2010,FALSE)</f>
        <v>250583299292316.41</v>
      </c>
      <c r="M12" s="225">
        <f>VLOOKUP($B12,'Predicted Intensity'!$A$1:$AX$29,M$1-2010,FALSE)*VLOOKUP($B12,'Forecasted VA'!$A$1:$AX$29,M$1-2010,FALSE)</f>
        <v>231422406319157.72</v>
      </c>
      <c r="N12" s="225">
        <f>VLOOKUP($B12,'Predicted Intensity'!$A$1:$AX$29,N$1-2010,FALSE)*VLOOKUP($B12,'Forecasted VA'!$A$1:$AX$29,N$1-2010,FALSE)</f>
        <v>210732333007084.38</v>
      </c>
      <c r="O12" s="225">
        <f>VLOOKUP($B12,'Predicted Intensity'!$A$1:$AX$29,O$1-2010,FALSE)*VLOOKUP($B12,'Forecasted VA'!$A$1:$AX$29,O$1-2010,FALSE)</f>
        <v>188722055909099.28</v>
      </c>
      <c r="P12" s="225">
        <f>VLOOKUP($B12,'Predicted Intensity'!$A$1:$AX$29,P$1-2010,FALSE)*VLOOKUP($B12,'Forecasted VA'!$A$1:$AX$29,P$1-2010,FALSE)</f>
        <v>165571791568589.66</v>
      </c>
      <c r="Q12" s="225">
        <f>VLOOKUP($B12,'Predicted Intensity'!$A$1:$AX$29,Q$1-2010,FALSE)*VLOOKUP($B12,'Forecasted VA'!$A$1:$AX$29,Q$1-2010,FALSE)</f>
        <v>151096422457831.5</v>
      </c>
      <c r="R12" s="225">
        <f>VLOOKUP($B12,'Predicted Intensity'!$A$1:$AX$29,R$1-2010,FALSE)*VLOOKUP($B12,'Forecasted VA'!$A$1:$AX$29,R$1-2010,FALSE)</f>
        <v>153125086064149.09</v>
      </c>
      <c r="S12" s="225">
        <f>VLOOKUP($B12,'Predicted Intensity'!$A$1:$AX$29,S$1-2010,FALSE)*VLOOKUP($B12,'Forecasted VA'!$A$1:$AX$29,S$1-2010,FALSE)</f>
        <v>154961159057007.41</v>
      </c>
      <c r="T12" s="225">
        <f>VLOOKUP($B12,'Predicted Intensity'!$A$1:$AX$29,T$1-2010,FALSE)*VLOOKUP($B12,'Forecasted VA'!$A$1:$AX$29,T$1-2010,FALSE)</f>
        <v>156622969999613.94</v>
      </c>
      <c r="U12" s="225">
        <f>VLOOKUP($B12,'Predicted Intensity'!$A$1:$AX$29,U$1-2010,FALSE)*VLOOKUP($B12,'Forecasted VA'!$A$1:$AX$29,U$1-2010,FALSE)</f>
        <v>158127481823145.72</v>
      </c>
      <c r="V12" s="225">
        <f>VLOOKUP($B12,'Predicted Intensity'!$A$1:$AX$29,V$1-2010,FALSE)*VLOOKUP($B12,'Forecasted VA'!$A$1:$AX$29,V$1-2010,FALSE)</f>
        <v>159490240351076.94</v>
      </c>
      <c r="W12" s="225">
        <f>VLOOKUP($B12,'Predicted Intensity'!$A$1:$AX$29,W$1-2010,FALSE)*VLOOKUP($B12,'Forecasted VA'!$A$1:$AX$29,W$1-2010,FALSE)</f>
        <v>160725386614838.19</v>
      </c>
      <c r="X12" s="225">
        <f>VLOOKUP($B12,'Predicted Intensity'!$A$1:$AX$29,X$1-2010,FALSE)*VLOOKUP($B12,'Forecasted VA'!$A$1:$AX$29,X$1-2010,FALSE)</f>
        <v>161845711041479.06</v>
      </c>
      <c r="Y12" s="225">
        <f>VLOOKUP($B12,'Predicted Intensity'!$A$1:$AX$29,Y$1-2010,FALSE)*VLOOKUP($B12,'Forecasted VA'!$A$1:$AX$29,Y$1-2010,FALSE)</f>
        <v>162862733278293.16</v>
      </c>
      <c r="Z12" s="225">
        <f>VLOOKUP($B12,'Predicted Intensity'!$A$1:$AX$29,Z$1-2010,FALSE)*VLOOKUP($B12,'Forecasted VA'!$A$1:$AX$29,Z$1-2010,FALSE)</f>
        <v>163786795964592.25</v>
      </c>
      <c r="AA12" s="225">
        <f>VLOOKUP($B12,'Predicted Intensity'!$A$1:$AX$29,AA$1-2010,FALSE)*VLOOKUP($B12,'Forecasted VA'!$A$1:$AX$29,AA$1-2010,FALSE)</f>
        <v>164627164275778.25</v>
      </c>
      <c r="AB12" s="225">
        <f>VLOOKUP($B12,'Predicted Intensity'!$A$1:$AX$29,AB$1-2010,FALSE)*VLOOKUP($B12,'Forecasted VA'!$A$1:$AX$29,AB$1-2010,FALSE)</f>
        <v>165392125711297.41</v>
      </c>
      <c r="AC12" s="225">
        <f>VLOOKUP($B12,'Predicted Intensity'!$A$1:$AX$29,AC$1-2010,FALSE)*VLOOKUP($B12,'Forecasted VA'!$A$1:$AX$29,AC$1-2010,FALSE)</f>
        <v>166089086544687.16</v>
      </c>
      <c r="AD12" s="225">
        <f>VLOOKUP($B12,'Predicted Intensity'!$A$1:$AX$29,AD$1-2010,FALSE)*VLOOKUP($B12,'Forecasted VA'!$A$1:$AX$29,AD$1-2010,FALSE)</f>
        <v>166724662755085.19</v>
      </c>
      <c r="AE12" s="225">
        <f>VLOOKUP($B12,'Predicted Intensity'!$A$1:$AX$29,AE$1-2010,FALSE)*VLOOKUP($B12,'Forecasted VA'!$A$1:$AX$29,AE$1-2010,FALSE)</f>
        <v>167304764246256.66</v>
      </c>
      <c r="AF12" s="225">
        <f>VLOOKUP($B12,'Predicted Intensity'!$A$1:$AX$29,AF$1-2010,FALSE)*VLOOKUP($B12,'Forecasted VA'!$A$1:$AX$29,AF$1-2010,FALSE)</f>
        <v>167834671837050.03</v>
      </c>
      <c r="AG12" s="225">
        <f>VLOOKUP($B12,'Predicted Intensity'!$A$1:$AX$29,AG$1-2010,FALSE)*VLOOKUP($B12,'Forecasted VA'!$A$1:$AX$29,AG$1-2010,FALSE)</f>
        <v>168319106959436.88</v>
      </c>
      <c r="AH12" s="225">
        <f>VLOOKUP($B12,'Predicted Intensity'!$A$1:$AX$29,AH$1-2010,FALSE)*VLOOKUP($B12,'Forecasted VA'!$A$1:$AX$29,AH$1-2010,FALSE)</f>
        <v>168762294290184.78</v>
      </c>
      <c r="AI12" s="225">
        <f>VLOOKUP($B12,'Predicted Intensity'!$A$1:$AX$29,AI$1-2010,FALSE)*VLOOKUP($B12,'Forecasted VA'!$A$1:$AX$29,AI$1-2010,FALSE)</f>
        <v>169168017717398.78</v>
      </c>
      <c r="AJ12" s="225">
        <f>VLOOKUP($B12,'Predicted Intensity'!$A$1:$AX$29,AJ$1-2010,FALSE)*VLOOKUP($B12,'Forecasted VA'!$A$1:$AX$29,AJ$1-2010,FALSE)</f>
        <v>169539670138789</v>
      </c>
      <c r="AK12" s="225">
        <f>VLOOKUP($B12,'Predicted Intensity'!$A$1:$AX$29,AK$1-2010,FALSE)*VLOOKUP($B12,'Forecasted VA'!$A$1:$AX$29,AK$1-2010,FALSE)</f>
        <v>169880297630083.66</v>
      </c>
      <c r="AL12" s="225">
        <f>VLOOKUP($B12,'Predicted Intensity'!$A$1:$AX$29,AL$1-2010,FALSE)*VLOOKUP($B12,'Forecasted VA'!$A$1:$AX$29,AL$1-2010,FALSE)</f>
        <v>170192638527942.59</v>
      </c>
      <c r="AM12" s="225">
        <f>VLOOKUP($B12,'Predicted Intensity'!$A$1:$AX$29,AM$1-2010,FALSE)*VLOOKUP($B12,'Forecasted VA'!$A$1:$AX$29,AM$1-2010,FALSE)</f>
        <v>170479157954918.38</v>
      </c>
      <c r="AN12" s="225">
        <f>VLOOKUP($B12,'Predicted Intensity'!$A$1:$AX$29,AN$1-2010,FALSE)*VLOOKUP($B12,'Forecasted VA'!$A$1:$AX$29,AN$1-2010,FALSE)</f>
        <v>170742078283699.13</v>
      </c>
      <c r="AO12" s="225">
        <f>VLOOKUP($B12,'Predicted Intensity'!$A$1:$AX$29,AO$1-2010,FALSE)*VLOOKUP($B12,'Forecasted VA'!$A$1:$AX$29,AO$1-2010,FALSE)</f>
        <v>170983406000144.88</v>
      </c>
      <c r="AP12" s="225">
        <f>VLOOKUP($B12,'Predicted Intensity'!$A$1:$AX$29,AP$1-2010,FALSE)*VLOOKUP($B12,'Forecasted VA'!$A$1:$AX$29,AP$1-2010,FALSE)</f>
        <v>171204955383784.44</v>
      </c>
      <c r="AQ12" s="225">
        <f>VLOOKUP($B12,'Predicted Intensity'!$A$1:$AX$29,AQ$1-2010,FALSE)*VLOOKUP($B12,'Forecasted VA'!$A$1:$AX$29,AQ$1-2010,FALSE)</f>
        <v>171408369383168.03</v>
      </c>
      <c r="AR12" s="225">
        <f>VLOOKUP($B12,'Predicted Intensity'!$A$1:$AX$29,AR$1-2010,FALSE)*VLOOKUP($B12,'Forecasted VA'!$A$1:$AX$29,AR$1-2010,FALSE)</f>
        <v>171595138023571.69</v>
      </c>
      <c r="AS12" s="225">
        <f>VLOOKUP($B12,'Predicted Intensity'!$A$1:$AX$29,AS$1-2010,FALSE)*VLOOKUP($B12,'Forecasted VA'!$A$1:$AX$29,AS$1-2010,FALSE)</f>
        <v>171766614646949.41</v>
      </c>
      <c r="AT12" s="225">
        <f>VLOOKUP($B12,'Predicted Intensity'!$A$1:$AX$29,AT$1-2010,FALSE)*VLOOKUP($B12,'Forecasted VA'!$A$1:$AX$29,AT$1-2010,FALSE)</f>
        <v>171924030249415.56</v>
      </c>
      <c r="AU12" s="225">
        <f>VLOOKUP($B12,'Predicted Intensity'!$A$1:$AX$29,AU$1-2010,FALSE)*VLOOKUP($B12,'Forecasted VA'!$A$1:$AX$29,AU$1-2010,FALSE)</f>
        <v>172068506149979.28</v>
      </c>
      <c r="AV12" s="225">
        <f>VLOOKUP($B12,'Predicted Intensity'!$A$1:$AX$29,AV$1-2010,FALSE)*VLOOKUP($B12,'Forecasted VA'!$A$1:$AX$29,AV$1-2010,FALSE)</f>
        <v>172201065195945.25</v>
      </c>
      <c r="AW12" s="225">
        <f>VLOOKUP($B12,'Predicted Intensity'!$A$1:$AX$29,AW$1-2010,FALSE)*VLOOKUP($B12,'Forecasted VA'!$A$1:$AX$29,AW$1-2010,FALSE)</f>
        <v>172322641685061.06</v>
      </c>
      <c r="AX12" s="225">
        <f>VLOOKUP($B12,'Predicted Intensity'!$A$1:$AX$29,AX$1-2010,FALSE)*VLOOKUP($B12,'Forecasted VA'!$A$1:$AX$29,AX$1-2010,FALSE)</f>
        <v>172434090162064.5</v>
      </c>
      <c r="AY12" s="225">
        <f>VLOOKUP($B12,'Predicted Intensity'!$A$1:$AX$29,AY$1-2010,FALSE)*VLOOKUP($B12,'Forecasted VA'!$A$1:$AX$29,AY$1-2010,FALSE)</f>
        <v>172536193227475.56</v>
      </c>
      <c r="AZ12" s="225"/>
    </row>
    <row r="13" spans="2:52" x14ac:dyDescent="0.2">
      <c r="B13" s="216" t="s">
        <v>386</v>
      </c>
      <c r="C13" s="228">
        <f>SUMIFS('Historic Energy Consumption'!$O:$O,'Historic Energy Consumption'!$B:$B,$B13,'Historic Energy Consumption'!$A:$A,'Predicted Energy Consumption'!C$1)</f>
        <v>1.7702990018490492E+16</v>
      </c>
      <c r="D13" s="228">
        <f>SUMIFS('Historic Energy Consumption'!$O:$O,'Historic Energy Consumption'!$B:$B,$B13,'Historic Energy Consumption'!$A:$A,'Predicted Energy Consumption'!D$1)</f>
        <v>1.861778925409494E+16</v>
      </c>
      <c r="E13" s="228">
        <f>SUMIFS('Historic Energy Consumption'!$O:$O,'Historic Energy Consumption'!$B:$B,$B13,'Historic Energy Consumption'!$A:$A,'Predicted Energy Consumption'!E$1)</f>
        <v>1.9002081331808172E+16</v>
      </c>
      <c r="F13" s="228">
        <f>SUMIFS('Historic Energy Consumption'!$O:$O,'Historic Energy Consumption'!$B:$B,$B13,'Historic Energy Consumption'!$A:$A,'Predicted Energy Consumption'!F$1)</f>
        <v>1.7847319261155698E+16</v>
      </c>
      <c r="G13" s="228">
        <f>SUMIFS('Historic Energy Consumption'!$O:$O,'Historic Energy Consumption'!$B:$B,$B13,'Historic Energy Consumption'!$A:$A,'Predicted Energy Consumption'!G$1)</f>
        <v>1.7620570605906782E+16</v>
      </c>
      <c r="H13" s="228">
        <f>SUMIFS('Historic Energy Consumption'!$O:$O,'Historic Energy Consumption'!$B:$B,$B13,'Historic Energy Consumption'!$A:$A,'Predicted Energy Consumption'!H$1)</f>
        <v>1.7668667335478022E+16</v>
      </c>
      <c r="I13" s="228">
        <f>SUMIFS('Historic Energy Consumption'!$O:$O,'Historic Energy Consumption'!$B:$B,$B13,'Historic Energy Consumption'!$A:$A,'Predicted Energy Consumption'!I$1)</f>
        <v>1.8359515712556824E+16</v>
      </c>
      <c r="J13" s="228">
        <f>SUMIFS('Historic Energy Consumption'!$O:$O,'Historic Energy Consumption'!$B:$B,$B13,'Historic Energy Consumption'!$A:$A,'Predicted Energy Consumption'!J$1)</f>
        <v>1.9189056748701976E+16</v>
      </c>
      <c r="K13" s="228">
        <f>SUMIFS('Historic Energy Consumption'!$O:$O,'Historic Energy Consumption'!$B:$B,$B13,'Historic Energy Consumption'!$A:$A,'Predicted Energy Consumption'!K$1)</f>
        <v>1.9855354508957984E+16</v>
      </c>
      <c r="L13" s="225">
        <f>VLOOKUP($B13,'Predicted Intensity'!$A$1:$AX$29,L$1-2010,FALSE)*VLOOKUP($B13,'Forecasted VA'!$A$1:$AX$29,L$1-2010,FALSE)</f>
        <v>2.1745938653521172E+16</v>
      </c>
      <c r="M13" s="225">
        <f>VLOOKUP($B13,'Predicted Intensity'!$A$1:$AX$29,M$1-2010,FALSE)*VLOOKUP($B13,'Forecasted VA'!$A$1:$AX$29,M$1-2010,FALSE)</f>
        <v>2.292354682181618E+16</v>
      </c>
      <c r="N13" s="225">
        <f>VLOOKUP($B13,'Predicted Intensity'!$A$1:$AX$29,N$1-2010,FALSE)*VLOOKUP($B13,'Forecasted VA'!$A$1:$AX$29,N$1-2010,FALSE)</f>
        <v>2.3423722926518684E+16</v>
      </c>
      <c r="O13" s="225">
        <f>VLOOKUP($B13,'Predicted Intensity'!$A$1:$AX$29,O$1-2010,FALSE)*VLOOKUP($B13,'Forecasted VA'!$A$1:$AX$29,O$1-2010,FALSE)</f>
        <v>2.386984371628626E+16</v>
      </c>
      <c r="P13" s="225">
        <f>VLOOKUP($B13,'Predicted Intensity'!$A$1:$AX$29,P$1-2010,FALSE)*VLOOKUP($B13,'Forecasted VA'!$A$1:$AX$29,P$1-2010,FALSE)</f>
        <v>2.4274560842899896E+16</v>
      </c>
      <c r="Q13" s="225">
        <f>VLOOKUP($B13,'Predicted Intensity'!$A$1:$AX$29,Q$1-2010,FALSE)*VLOOKUP($B13,'Forecasted VA'!$A$1:$AX$29,Q$1-2010,FALSE)</f>
        <v>2.4641296630166764E+16</v>
      </c>
      <c r="R13" s="225">
        <f>VLOOKUP($B13,'Predicted Intensity'!$A$1:$AX$29,R$1-2010,FALSE)*VLOOKUP($B13,'Forecasted VA'!$A$1:$AX$29,R$1-2010,FALSE)</f>
        <v>2.4973392355270352E+16</v>
      </c>
      <c r="S13" s="225">
        <f>VLOOKUP($B13,'Predicted Intensity'!$A$1:$AX$29,S$1-2010,FALSE)*VLOOKUP($B13,'Forecasted VA'!$A$1:$AX$29,S$1-2010,FALSE)</f>
        <v>2.5274035401593832E+16</v>
      </c>
      <c r="T13" s="225">
        <f>VLOOKUP($B13,'Predicted Intensity'!$A$1:$AX$29,T$1-2010,FALSE)*VLOOKUP($B13,'Forecasted VA'!$A$1:$AX$29,T$1-2010,FALSE)</f>
        <v>2.554621460378154E+16</v>
      </c>
      <c r="U13" s="225">
        <f>VLOOKUP($B13,'Predicted Intensity'!$A$1:$AX$29,U$1-2010,FALSE)*VLOOKUP($B13,'Forecasted VA'!$A$1:$AX$29,U$1-2010,FALSE)</f>
        <v>2.57926966218966E+16</v>
      </c>
      <c r="V13" s="225">
        <f>VLOOKUP($B13,'Predicted Intensity'!$A$1:$AX$29,V$1-2010,FALSE)*VLOOKUP($B13,'Forecasted VA'!$A$1:$AX$29,V$1-2010,FALSE)</f>
        <v>2.6016017422420444E+16</v>
      </c>
      <c r="W13" s="225">
        <f>VLOOKUP($B13,'Predicted Intensity'!$A$1:$AX$29,W$1-2010,FALSE)*VLOOKUP($B13,'Forecasted VA'!$A$1:$AX$29,W$1-2010,FALSE)</f>
        <v>2.62184841826269E+16</v>
      </c>
      <c r="X13" s="225">
        <f>VLOOKUP($B13,'Predicted Intensity'!$A$1:$AX$29,X$1-2010,FALSE)*VLOOKUP($B13,'Forecasted VA'!$A$1:$AX$29,X$1-2010,FALSE)</f>
        <v>2.6402184042100396E+16</v>
      </c>
      <c r="Y13" s="225">
        <f>VLOOKUP($B13,'Predicted Intensity'!$A$1:$AX$29,Y$1-2010,FALSE)*VLOOKUP($B13,'Forecasted VA'!$A$1:$AX$29,Y$1-2010,FALSE)</f>
        <v>2.6568997051606228E+16</v>
      </c>
      <c r="Z13" s="225">
        <f>VLOOKUP($B13,'Predicted Intensity'!$A$1:$AX$29,Z$1-2010,FALSE)*VLOOKUP($B13,'Forecasted VA'!$A$1:$AX$29,Z$1-2010,FALSE)</f>
        <v>2.672061141059052E+16</v>
      </c>
      <c r="AA13" s="225">
        <f>VLOOKUP($B13,'Predicted Intensity'!$A$1:$AX$29,AA$1-2010,FALSE)*VLOOKUP($B13,'Forecasted VA'!$A$1:$AX$29,AA$1-2010,FALSE)</f>
        <v>2.6858539657899072E+16</v>
      </c>
      <c r="AB13" s="225">
        <f>VLOOKUP($B13,'Predicted Intensity'!$A$1:$AX$29,AB$1-2010,FALSE)*VLOOKUP($B13,'Forecasted VA'!$A$1:$AX$29,AB$1-2010,FALSE)</f>
        <v>2.6984134912065416E+16</v>
      </c>
      <c r="AC13" s="225">
        <f>VLOOKUP($B13,'Predicted Intensity'!$A$1:$AX$29,AC$1-2010,FALSE)*VLOOKUP($B13,'Forecasted VA'!$A$1:$AX$29,AC$1-2010,FALSE)</f>
        <v>2.7098606575227536E+16</v>
      </c>
      <c r="AD13" s="225">
        <f>VLOOKUP($B13,'Predicted Intensity'!$A$1:$AX$29,AD$1-2010,FALSE)*VLOOKUP($B13,'Forecasted VA'!$A$1:$AX$29,AD$1-2010,FALSE)</f>
        <v>2.7203035143502012E+16</v>
      </c>
      <c r="AE13" s="225">
        <f>VLOOKUP($B13,'Predicted Intensity'!$A$1:$AX$29,AE$1-2010,FALSE)*VLOOKUP($B13,'Forecasted VA'!$A$1:$AX$29,AE$1-2010,FALSE)</f>
        <v>2.729838592779738E+16</v>
      </c>
      <c r="AF13" s="225">
        <f>VLOOKUP($B13,'Predicted Intensity'!$A$1:$AX$29,AF$1-2010,FALSE)*VLOOKUP($B13,'Forecasted VA'!$A$1:$AX$29,AF$1-2010,FALSE)</f>
        <v>2.7385521599825692E+16</v>
      </c>
      <c r="AG13" s="225">
        <f>VLOOKUP($B13,'Predicted Intensity'!$A$1:$AX$29,AG$1-2010,FALSE)*VLOOKUP($B13,'Forecasted VA'!$A$1:$AX$29,AG$1-2010,FALSE)</f>
        <v>2.7465213552017568E+16</v>
      </c>
      <c r="AH13" s="225">
        <f>VLOOKUP($B13,'Predicted Intensity'!$A$1:$AX$29,AH$1-2010,FALSE)*VLOOKUP($B13,'Forecasted VA'!$A$1:$AX$29,AH$1-2010,FALSE)</f>
        <v>2.753815210749172E+16</v>
      </c>
      <c r="AI13" s="225">
        <f>VLOOKUP($B13,'Predicted Intensity'!$A$1:$AX$29,AI$1-2010,FALSE)*VLOOKUP($B13,'Forecasted VA'!$A$1:$AX$29,AI$1-2010,FALSE)</f>
        <v>2.7604955644941932E+16</v>
      </c>
      <c r="AJ13" s="225">
        <f>VLOOKUP($B13,'Predicted Intensity'!$A$1:$AX$29,AJ$1-2010,FALSE)*VLOOKUP($B13,'Forecasted VA'!$A$1:$AX$29,AJ$1-2010,FALSE)</f>
        <v>2.7666178719015204E+16</v>
      </c>
      <c r="AK13" s="225">
        <f>VLOOKUP($B13,'Predicted Intensity'!$A$1:$AX$29,AK$1-2010,FALSE)*VLOOKUP($B13,'Forecasted VA'!$A$1:$AX$29,AK$1-2010,FALSE)</f>
        <v>2.7722319263625308E+16</v>
      </c>
      <c r="AL13" s="225">
        <f>VLOOKUP($B13,'Predicted Intensity'!$A$1:$AX$29,AL$1-2010,FALSE)*VLOOKUP($B13,'Forecasted VA'!$A$1:$AX$29,AL$1-2010,FALSE)</f>
        <v>2.77738249666936E+16</v>
      </c>
      <c r="AM13" s="225">
        <f>VLOOKUP($B13,'Predicted Intensity'!$A$1:$AX$29,AM$1-2010,FALSE)*VLOOKUP($B13,'Forecasted VA'!$A$1:$AX$29,AM$1-2010,FALSE)</f>
        <v>2.782109890213024E+16</v>
      </c>
      <c r="AN13" s="225">
        <f>VLOOKUP($B13,'Predicted Intensity'!$A$1:$AX$29,AN$1-2010,FALSE)*VLOOKUP($B13,'Forecasted VA'!$A$1:$AX$29,AN$1-2010,FALSE)</f>
        <v>2.7864504499971852E+16</v>
      </c>
      <c r="AO13" s="225">
        <f>VLOOKUP($B13,'Predicted Intensity'!$A$1:$AX$29,AO$1-2010,FALSE)*VLOOKUP($B13,'Forecasted VA'!$A$1:$AX$29,AO$1-2010,FALSE)</f>
        <v>2.7904369929481924E+16</v>
      </c>
      <c r="AP13" s="225">
        <f>VLOOKUP($B13,'Predicted Intensity'!$A$1:$AX$29,AP$1-2010,FALSE)*VLOOKUP($B13,'Forecasted VA'!$A$1:$AX$29,AP$1-2010,FALSE)</f>
        <v>2.7940991963391232E+16</v>
      </c>
      <c r="AQ13" s="225">
        <f>VLOOKUP($B13,'Predicted Intensity'!$A$1:$AX$29,AQ$1-2010,FALSE)*VLOOKUP($B13,'Forecasted VA'!$A$1:$AX$29,AQ$1-2010,FALSE)</f>
        <v>2.7974639384745052E+16</v>
      </c>
      <c r="AR13" s="225">
        <f>VLOOKUP($B13,'Predicted Intensity'!$A$1:$AX$29,AR$1-2010,FALSE)*VLOOKUP($B13,'Forecasted VA'!$A$1:$AX$29,AR$1-2010,FALSE)</f>
        <v>2.8005555991341904E+16</v>
      </c>
      <c r="AS13" s="225">
        <f>VLOOKUP($B13,'Predicted Intensity'!$A$1:$AX$29,AS$1-2010,FALSE)*VLOOKUP($B13,'Forecasted VA'!$A$1:$AX$29,AS$1-2010,FALSE)</f>
        <v>2.8033963246628356E+16</v>
      </c>
      <c r="AT13" s="225">
        <f>VLOOKUP($B13,'Predicted Intensity'!$A$1:$AX$29,AT$1-2010,FALSE)*VLOOKUP($B13,'Forecasted VA'!$A$1:$AX$29,AT$1-2010,FALSE)</f>
        <v>2.806006262028018E+16</v>
      </c>
      <c r="AU13" s="225">
        <f>VLOOKUP($B13,'Predicted Intensity'!$A$1:$AX$29,AU$1-2010,FALSE)*VLOOKUP($B13,'Forecasted VA'!$A$1:$AX$29,AU$1-2010,FALSE)</f>
        <v>2.808403765656836E+16</v>
      </c>
      <c r="AV13" s="225">
        <f>VLOOKUP($B13,'Predicted Intensity'!$A$1:$AX$29,AV$1-2010,FALSE)*VLOOKUP($B13,'Forecasted VA'!$A$1:$AX$29,AV$1-2010,FALSE)</f>
        <v>2.8106055803990052E+16</v>
      </c>
      <c r="AW13" s="225">
        <f>VLOOKUP($B13,'Predicted Intensity'!$A$1:$AX$29,AW$1-2010,FALSE)*VLOOKUP($B13,'Forecasted VA'!$A$1:$AX$29,AW$1-2010,FALSE)</f>
        <v>2.8126270035526824E+16</v>
      </c>
      <c r="AX13" s="225">
        <f>VLOOKUP($B13,'Predicted Intensity'!$A$1:$AX$29,AX$1-2010,FALSE)*VLOOKUP($B13,'Forecasted VA'!$A$1:$AX$29,AX$1-2010,FALSE)</f>
        <v>2.8144820285233648E+16</v>
      </c>
      <c r="AY13" s="225">
        <f>VLOOKUP($B13,'Predicted Intensity'!$A$1:$AX$29,AY$1-2010,FALSE)*VLOOKUP($B13,'Forecasted VA'!$A$1:$AX$29,AY$1-2010,FALSE)</f>
        <v>2.816183472363786E+16</v>
      </c>
      <c r="AZ13" s="225"/>
    </row>
    <row r="14" spans="2:52" x14ac:dyDescent="0.2">
      <c r="B14" s="216" t="s">
        <v>387</v>
      </c>
      <c r="C14" s="228">
        <f>SUMIFS('Historic Energy Consumption'!$O:$O,'Historic Energy Consumption'!$B:$B,$B14,'Historic Energy Consumption'!$A:$A,'Predicted Energy Consumption'!C$1)</f>
        <v>2271389010354286</v>
      </c>
      <c r="D14" s="228">
        <f>SUMIFS('Historic Energy Consumption'!$O:$O,'Historic Energy Consumption'!$B:$B,$B14,'Historic Energy Consumption'!$A:$A,'Predicted Energy Consumption'!D$1)</f>
        <v>2419885932104921.5</v>
      </c>
      <c r="E14" s="228">
        <f>SUMIFS('Historic Energy Consumption'!$O:$O,'Historic Energy Consumption'!$B:$B,$B14,'Historic Energy Consumption'!$A:$A,'Predicted Energy Consumption'!E$1)</f>
        <v>2957465769892655.5</v>
      </c>
      <c r="F14" s="228">
        <f>SUMIFS('Historic Energy Consumption'!$O:$O,'Historic Energy Consumption'!$B:$B,$B14,'Historic Energy Consumption'!$A:$A,'Predicted Energy Consumption'!F$1)</f>
        <v>2908193464639810.5</v>
      </c>
      <c r="G14" s="228">
        <f>SUMIFS('Historic Energy Consumption'!$O:$O,'Historic Energy Consumption'!$B:$B,$B14,'Historic Energy Consumption'!$A:$A,'Predicted Energy Consumption'!G$1)</f>
        <v>2908939373209485</v>
      </c>
      <c r="H14" s="228">
        <f>SUMIFS('Historic Energy Consumption'!$O:$O,'Historic Energy Consumption'!$B:$B,$B14,'Historic Energy Consumption'!$A:$A,'Predicted Energy Consumption'!H$1)</f>
        <v>3216323294733638.5</v>
      </c>
      <c r="I14" s="228">
        <f>SUMIFS('Historic Energy Consumption'!$O:$O,'Historic Energy Consumption'!$B:$B,$B14,'Historic Energy Consumption'!$A:$A,'Predicted Energy Consumption'!I$1)</f>
        <v>3445603251808897.5</v>
      </c>
      <c r="J14" s="228">
        <f>SUMIFS('Historic Energy Consumption'!$O:$O,'Historic Energy Consumption'!$B:$B,$B14,'Historic Energy Consumption'!$A:$A,'Predicted Energy Consumption'!J$1)</f>
        <v>3416786131084909.5</v>
      </c>
      <c r="K14" s="228">
        <f>SUMIFS('Historic Energy Consumption'!$O:$O,'Historic Energy Consumption'!$B:$B,$B14,'Historic Energy Consumption'!$A:$A,'Predicted Energy Consumption'!K$1)</f>
        <v>3531619604497714.5</v>
      </c>
      <c r="L14" s="225">
        <f>VLOOKUP($B14,'Predicted Intensity'!$A$1:$AX$29,L$1-2010,FALSE)*VLOOKUP($B14,'Forecasted VA'!$A$1:$AX$29,L$1-2010,FALSE)</f>
        <v>3961241621010930</v>
      </c>
      <c r="M14" s="225">
        <f>VLOOKUP($B14,'Predicted Intensity'!$A$1:$AX$29,M$1-2010,FALSE)*VLOOKUP($B14,'Forecasted VA'!$A$1:$AX$29,M$1-2010,FALSE)</f>
        <v>4078997490298136.5</v>
      </c>
      <c r="N14" s="225">
        <f>VLOOKUP($B14,'Predicted Intensity'!$A$1:$AX$29,N$1-2010,FALSE)*VLOOKUP($B14,'Forecasted VA'!$A$1:$AX$29,N$1-2010,FALSE)</f>
        <v>4166315895306436</v>
      </c>
      <c r="O14" s="225">
        <f>VLOOKUP($B14,'Predicted Intensity'!$A$1:$AX$29,O$1-2010,FALSE)*VLOOKUP($B14,'Forecasted VA'!$A$1:$AX$29,O$1-2010,FALSE)</f>
        <v>4245666225032674.5</v>
      </c>
      <c r="P14" s="225">
        <f>VLOOKUP($B14,'Predicted Intensity'!$A$1:$AX$29,P$1-2010,FALSE)*VLOOKUP($B14,'Forecasted VA'!$A$1:$AX$29,P$1-2010,FALSE)</f>
        <v>4317652194257240.5</v>
      </c>
      <c r="Q14" s="225">
        <f>VLOOKUP($B14,'Predicted Intensity'!$A$1:$AX$29,Q$1-2010,FALSE)*VLOOKUP($B14,'Forecasted VA'!$A$1:$AX$29,Q$1-2010,FALSE)</f>
        <v>4382882522700797.5</v>
      </c>
      <c r="R14" s="225">
        <f>VLOOKUP($B14,'Predicted Intensity'!$A$1:$AX$29,R$1-2010,FALSE)*VLOOKUP($B14,'Forecasted VA'!$A$1:$AX$29,R$1-2010,FALSE)</f>
        <v>4441951514534540.5</v>
      </c>
      <c r="S14" s="225">
        <f>VLOOKUP($B14,'Predicted Intensity'!$A$1:$AX$29,S$1-2010,FALSE)*VLOOKUP($B14,'Forecasted VA'!$A$1:$AX$29,S$1-2010,FALSE)</f>
        <v>4495426101244784.5</v>
      </c>
      <c r="T14" s="225">
        <f>VLOOKUP($B14,'Predicted Intensity'!$A$1:$AX$29,T$1-2010,FALSE)*VLOOKUP($B14,'Forecasted VA'!$A$1:$AX$29,T$1-2010,FALSE)</f>
        <v>4543837898976675</v>
      </c>
      <c r="U14" s="225">
        <f>VLOOKUP($B14,'Predicted Intensity'!$A$1:$AX$29,U$1-2010,FALSE)*VLOOKUP($B14,'Forecasted VA'!$A$1:$AX$29,U$1-2010,FALSE)</f>
        <v>4587679006267838</v>
      </c>
      <c r="V14" s="225">
        <f>VLOOKUP($B14,'Predicted Intensity'!$A$1:$AX$29,V$1-2010,FALSE)*VLOOKUP($B14,'Forecasted VA'!$A$1:$AX$29,V$1-2010,FALSE)</f>
        <v>4627400488796208</v>
      </c>
      <c r="W14" s="225">
        <f>VLOOKUP($B14,'Predicted Intensity'!$A$1:$AX$29,W$1-2010,FALSE)*VLOOKUP($B14,'Forecasted VA'!$A$1:$AX$29,W$1-2010,FALSE)</f>
        <v>4663412718106021</v>
      </c>
      <c r="X14" s="225">
        <f>VLOOKUP($B14,'Predicted Intensity'!$A$1:$AX$29,X$1-2010,FALSE)*VLOOKUP($B14,'Forecasted VA'!$A$1:$AX$29,X$1-2010,FALSE)</f>
        <v>4696086928217323</v>
      </c>
      <c r="Y14" s="225">
        <f>VLOOKUP($B14,'Predicted Intensity'!$A$1:$AX$29,Y$1-2010,FALSE)*VLOOKUP($B14,'Forecasted VA'!$A$1:$AX$29,Y$1-2010,FALSE)</f>
        <v>4725757518807396</v>
      </c>
      <c r="Z14" s="225">
        <f>VLOOKUP($B14,'Predicted Intensity'!$A$1:$AX$29,Z$1-2010,FALSE)*VLOOKUP($B14,'Forecasted VA'!$A$1:$AX$29,Z$1-2010,FALSE)</f>
        <v>4752724765464751</v>
      </c>
      <c r="AA14" s="225">
        <f>VLOOKUP($B14,'Predicted Intensity'!$A$1:$AX$29,AA$1-2010,FALSE)*VLOOKUP($B14,'Forecasted VA'!$A$1:$AX$29,AA$1-2010,FALSE)</f>
        <v>4777257699489631</v>
      </c>
      <c r="AB14" s="225">
        <f>VLOOKUP($B14,'Predicted Intensity'!$A$1:$AX$29,AB$1-2010,FALSE)*VLOOKUP($B14,'Forecasted VA'!$A$1:$AX$29,AB$1-2010,FALSE)</f>
        <v>4799596996511279</v>
      </c>
      <c r="AC14" s="225">
        <f>VLOOKUP($B14,'Predicted Intensity'!$A$1:$AX$29,AC$1-2010,FALSE)*VLOOKUP($B14,'Forecasted VA'!$A$1:$AX$29,AC$1-2010,FALSE)</f>
        <v>4819957769702230</v>
      </c>
      <c r="AD14" s="225">
        <f>VLOOKUP($B14,'Predicted Intensity'!$A$1:$AX$29,AD$1-2010,FALSE)*VLOOKUP($B14,'Forecasted VA'!$A$1:$AX$29,AD$1-2010,FALSE)</f>
        <v>4838532204060548</v>
      </c>
      <c r="AE14" s="225">
        <f>VLOOKUP($B14,'Predicted Intensity'!$A$1:$AX$29,AE$1-2010,FALSE)*VLOOKUP($B14,'Forecasted VA'!$A$1:$AX$29,AE$1-2010,FALSE)</f>
        <v>4855491996894759</v>
      </c>
      <c r="AF14" s="225">
        <f>VLOOKUP($B14,'Predicted Intensity'!$A$1:$AX$29,AF$1-2010,FALSE)*VLOOKUP($B14,'Forecasted VA'!$A$1:$AX$29,AF$1-2010,FALSE)</f>
        <v>4870990589349879</v>
      </c>
      <c r="AG14" s="225">
        <f>VLOOKUP($B14,'Predicted Intensity'!$A$1:$AX$29,AG$1-2010,FALSE)*VLOOKUP($B14,'Forecasted VA'!$A$1:$AX$29,AG$1-2010,FALSE)</f>
        <v>4885165186965577</v>
      </c>
      <c r="AH14" s="225">
        <f>VLOOKUP($B14,'Predicted Intensity'!$A$1:$AX$29,AH$1-2010,FALSE)*VLOOKUP($B14,'Forecasted VA'!$A$1:$AX$29,AH$1-2010,FALSE)</f>
        <v>4898138575696564</v>
      </c>
      <c r="AI14" s="225">
        <f>VLOOKUP($B14,'Predicted Intensity'!$A$1:$AX$29,AI$1-2010,FALSE)*VLOOKUP($B14,'Forecasted VA'!$A$1:$AX$29,AI$1-2010,FALSE)</f>
        <v>4910020744932199</v>
      </c>
      <c r="AJ14" s="225">
        <f>VLOOKUP($B14,'Predicted Intensity'!$A$1:$AX$29,AJ$1-2010,FALSE)*VLOOKUP($B14,'Forecasted VA'!$A$1:$AX$29,AJ$1-2010,FALSE)</f>
        <v>4920910331846764</v>
      </c>
      <c r="AK14" s="225">
        <f>VLOOKUP($B14,'Predicted Intensity'!$A$1:$AX$29,AK$1-2010,FALSE)*VLOOKUP($B14,'Forecasted VA'!$A$1:$AX$29,AK$1-2010,FALSE)</f>
        <v>4930895902633866</v>
      </c>
      <c r="AL14" s="225">
        <f>VLOOKUP($B14,'Predicted Intensity'!$A$1:$AX$29,AL$1-2010,FALSE)*VLOOKUP($B14,'Forecasted VA'!$A$1:$AX$29,AL$1-2010,FALSE)</f>
        <v>4940057086364801</v>
      </c>
      <c r="AM14" s="225">
        <f>VLOOKUP($B14,'Predicted Intensity'!$A$1:$AX$29,AM$1-2010,FALSE)*VLOOKUP($B14,'Forecasted VA'!$A$1:$AX$29,AM$1-2010,FALSE)</f>
        <v>4948465576734211</v>
      </c>
      <c r="AN14" s="225">
        <f>VLOOKUP($B14,'Predicted Intensity'!$A$1:$AX$29,AN$1-2010,FALSE)*VLOOKUP($B14,'Forecasted VA'!$A$1:$AX$29,AN$1-2010,FALSE)</f>
        <v>4956186016085381</v>
      </c>
      <c r="AO14" s="225">
        <f>VLOOKUP($B14,'Predicted Intensity'!$A$1:$AX$29,AO$1-2010,FALSE)*VLOOKUP($B14,'Forecasted VA'!$A$1:$AX$29,AO$1-2010,FALSE)</f>
        <v>4963276775020759</v>
      </c>
      <c r="AP14" s="225">
        <f>VLOOKUP($B14,'Predicted Intensity'!$A$1:$AX$29,AP$1-2010,FALSE)*VLOOKUP($B14,'Forecasted VA'!$A$1:$AX$29,AP$1-2010,FALSE)</f>
        <v>4969790639724224</v>
      </c>
      <c r="AQ14" s="225">
        <f>VLOOKUP($B14,'Predicted Intensity'!$A$1:$AX$29,AQ$1-2010,FALSE)*VLOOKUP($B14,'Forecasted VA'!$A$1:$AX$29,AQ$1-2010,FALSE)</f>
        <v>4975775417928026</v>
      </c>
      <c r="AR14" s="225">
        <f>VLOOKUP($B14,'Predicted Intensity'!$A$1:$AX$29,AR$1-2010,FALSE)*VLOOKUP($B14,'Forecasted VA'!$A$1:$AX$29,AR$1-2010,FALSE)</f>
        <v>4981274473304384</v>
      </c>
      <c r="AS14" s="225">
        <f>VLOOKUP($B14,'Predicted Intensity'!$A$1:$AX$29,AS$1-2010,FALSE)*VLOOKUP($B14,'Forecasted VA'!$A$1:$AX$29,AS$1-2010,FALSE)</f>
        <v>4986327196973172</v>
      </c>
      <c r="AT14" s="225">
        <f>VLOOKUP($B14,'Predicted Intensity'!$A$1:$AX$29,AT$1-2010,FALSE)*VLOOKUP($B14,'Forecasted VA'!$A$1:$AX$29,AT$1-2010,FALSE)</f>
        <v>4990969423814919</v>
      </c>
      <c r="AU14" s="225">
        <f>VLOOKUP($B14,'Predicted Intensity'!$A$1:$AX$29,AU$1-2010,FALSE)*VLOOKUP($B14,'Forecasted VA'!$A$1:$AX$29,AU$1-2010,FALSE)</f>
        <v>4995233800365622</v>
      </c>
      <c r="AV14" s="225">
        <f>VLOOKUP($B14,'Predicted Intensity'!$A$1:$AX$29,AV$1-2010,FALSE)*VLOOKUP($B14,'Forecasted VA'!$A$1:$AX$29,AV$1-2010,FALSE)</f>
        <v>4999150110248383</v>
      </c>
      <c r="AW14" s="225">
        <f>VLOOKUP($B14,'Predicted Intensity'!$A$1:$AX$29,AW$1-2010,FALSE)*VLOOKUP($B14,'Forecasted VA'!$A$1:$AX$29,AW$1-2010,FALSE)</f>
        <v>5002745562364482</v>
      </c>
      <c r="AX14" s="225">
        <f>VLOOKUP($B14,'Predicted Intensity'!$A$1:$AX$29,AX$1-2010,FALSE)*VLOOKUP($B14,'Forecasted VA'!$A$1:$AX$29,AX$1-2010,FALSE)</f>
        <v>5006045046415668</v>
      </c>
      <c r="AY14" s="225">
        <f>VLOOKUP($B14,'Predicted Intensity'!$A$1:$AX$29,AY$1-2010,FALSE)*VLOOKUP($B14,'Forecasted VA'!$A$1:$AX$29,AY$1-2010,FALSE)</f>
        <v>5009071359756018</v>
      </c>
      <c r="AZ14" s="225"/>
    </row>
    <row r="15" spans="2:52" x14ac:dyDescent="0.2">
      <c r="B15" s="216" t="s">
        <v>388</v>
      </c>
      <c r="C15" s="228">
        <f>SUMIFS('Historic Energy Consumption'!$O:$O,'Historic Energy Consumption'!$B:$B,$B15,'Historic Energy Consumption'!$A:$A,'Predicted Energy Consumption'!C$1)</f>
        <v>589049150526012.5</v>
      </c>
      <c r="D15" s="228">
        <f>SUMIFS('Historic Energy Consumption'!$O:$O,'Historic Energy Consumption'!$B:$B,$B15,'Historic Energy Consumption'!$A:$A,'Predicted Energy Consumption'!D$1)</f>
        <v>664355975941937</v>
      </c>
      <c r="E15" s="228">
        <f>SUMIFS('Historic Energy Consumption'!$O:$O,'Historic Energy Consumption'!$B:$B,$B15,'Historic Energy Consumption'!$A:$A,'Predicted Energy Consumption'!E$1)</f>
        <v>662646206928287.25</v>
      </c>
      <c r="F15" s="228">
        <f>SUMIFS('Historic Energy Consumption'!$O:$O,'Historic Energy Consumption'!$B:$B,$B15,'Historic Energy Consumption'!$A:$A,'Predicted Energy Consumption'!F$1)</f>
        <v>643885887273171.5</v>
      </c>
      <c r="G15" s="228">
        <f>SUMIFS('Historic Energy Consumption'!$O:$O,'Historic Energy Consumption'!$B:$B,$B15,'Historic Energy Consumption'!$A:$A,'Predicted Energy Consumption'!G$1)</f>
        <v>684406049594436.13</v>
      </c>
      <c r="H15" s="228">
        <f>SUMIFS('Historic Energy Consumption'!$O:$O,'Historic Energy Consumption'!$B:$B,$B15,'Historic Energy Consumption'!$A:$A,'Predicted Energy Consumption'!H$1)</f>
        <v>841999613669740.88</v>
      </c>
      <c r="I15" s="228">
        <f>SUMIFS('Historic Energy Consumption'!$O:$O,'Historic Energy Consumption'!$B:$B,$B15,'Historic Energy Consumption'!$A:$A,'Predicted Energy Consumption'!I$1)</f>
        <v>958589289562254.13</v>
      </c>
      <c r="J15" s="228">
        <f>SUMIFS('Historic Energy Consumption'!$O:$O,'Historic Energy Consumption'!$B:$B,$B15,'Historic Energy Consumption'!$A:$A,'Predicted Energy Consumption'!J$1)</f>
        <v>1014026847678253.4</v>
      </c>
      <c r="K15" s="228">
        <f>SUMIFS('Historic Energy Consumption'!$O:$O,'Historic Energy Consumption'!$B:$B,$B15,'Historic Energy Consumption'!$A:$A,'Predicted Energy Consumption'!K$1)</f>
        <v>1052163081508907.8</v>
      </c>
      <c r="L15" s="225">
        <f>VLOOKUP($B15,'Predicted Intensity'!$A$1:$AX$29,L$1-2010,FALSE)*VLOOKUP($B15,'Forecasted VA'!$A$1:$AX$29,L$1-2010,FALSE)</f>
        <v>1182887122379573.3</v>
      </c>
      <c r="M15" s="225">
        <f>VLOOKUP($B15,'Predicted Intensity'!$A$1:$AX$29,M$1-2010,FALSE)*VLOOKUP($B15,'Forecasted VA'!$A$1:$AX$29,M$1-2010,FALSE)</f>
        <v>1206601315761322.8</v>
      </c>
      <c r="N15" s="225">
        <f>VLOOKUP($B15,'Predicted Intensity'!$A$1:$AX$29,N$1-2010,FALSE)*VLOOKUP($B15,'Forecasted VA'!$A$1:$AX$29,N$1-2010,FALSE)</f>
        <v>1227910276790801.3</v>
      </c>
      <c r="O15" s="225">
        <f>VLOOKUP($B15,'Predicted Intensity'!$A$1:$AX$29,O$1-2010,FALSE)*VLOOKUP($B15,'Forecasted VA'!$A$1:$AX$29,O$1-2010,FALSE)</f>
        <v>1246996622781690</v>
      </c>
      <c r="P15" s="225">
        <f>VLOOKUP($B15,'Predicted Intensity'!$A$1:$AX$29,P$1-2010,FALSE)*VLOOKUP($B15,'Forecasted VA'!$A$1:$AX$29,P$1-2010,FALSE)</f>
        <v>1264048378624465</v>
      </c>
      <c r="Q15" s="225">
        <f>VLOOKUP($B15,'Predicted Intensity'!$A$1:$AX$29,Q$1-2010,FALSE)*VLOOKUP($B15,'Forecasted VA'!$A$1:$AX$29,Q$1-2010,FALSE)</f>
        <v>1279251476806680.8</v>
      </c>
      <c r="R15" s="225">
        <f>VLOOKUP($B15,'Predicted Intensity'!$A$1:$AX$29,R$1-2010,FALSE)*VLOOKUP($B15,'Forecasted VA'!$A$1:$AX$29,R$1-2010,FALSE)</f>
        <v>1292784621946684.8</v>
      </c>
      <c r="S15" s="225">
        <f>VLOOKUP($B15,'Predicted Intensity'!$A$1:$AX$29,S$1-2010,FALSE)*VLOOKUP($B15,'Forecasted VA'!$A$1:$AX$29,S$1-2010,FALSE)</f>
        <v>1304816031845134.5</v>
      </c>
      <c r="T15" s="225">
        <f>VLOOKUP($B15,'Predicted Intensity'!$A$1:$AX$29,T$1-2010,FALSE)*VLOOKUP($B15,'Forecasted VA'!$A$1:$AX$29,T$1-2010,FALSE)</f>
        <v>1315501601967730.3</v>
      </c>
      <c r="U15" s="225">
        <f>VLOOKUP($B15,'Predicted Intensity'!$A$1:$AX$29,U$1-2010,FALSE)*VLOOKUP($B15,'Forecasted VA'!$A$1:$AX$29,U$1-2010,FALSE)</f>
        <v>1324984106324611.8</v>
      </c>
      <c r="V15" s="225">
        <f>VLOOKUP($B15,'Predicted Intensity'!$A$1:$AX$29,V$1-2010,FALSE)*VLOOKUP($B15,'Forecasted VA'!$A$1:$AX$29,V$1-2010,FALSE)</f>
        <v>1333393122173141.8</v>
      </c>
      <c r="W15" s="225">
        <f>VLOOKUP($B15,'Predicted Intensity'!$A$1:$AX$29,W$1-2010,FALSE)*VLOOKUP($B15,'Forecasted VA'!$A$1:$AX$29,W$1-2010,FALSE)</f>
        <v>1340845436509630.5</v>
      </c>
      <c r="X15" s="225">
        <f>VLOOKUP($B15,'Predicted Intensity'!$A$1:$AX$29,X$1-2010,FALSE)*VLOOKUP($B15,'Forecasted VA'!$A$1:$AX$29,X$1-2010,FALSE)</f>
        <v>1347445753305350.3</v>
      </c>
      <c r="Y15" s="225">
        <f>VLOOKUP($B15,'Predicted Intensity'!$A$1:$AX$29,Y$1-2010,FALSE)*VLOOKUP($B15,'Forecasted VA'!$A$1:$AX$29,Y$1-2010,FALSE)</f>
        <v>1353287570212665.3</v>
      </c>
      <c r="Z15" s="225">
        <f>VLOOKUP($B15,'Predicted Intensity'!$A$1:$AX$29,Z$1-2010,FALSE)*VLOOKUP($B15,'Forecasted VA'!$A$1:$AX$29,Z$1-2010,FALSE)</f>
        <v>1358454132451088.8</v>
      </c>
      <c r="AA15" s="225">
        <f>VLOOKUP($B15,'Predicted Intensity'!$A$1:$AX$29,AA$1-2010,FALSE)*VLOOKUP($B15,'Forecasted VA'!$A$1:$AX$29,AA$1-2010,FALSE)</f>
        <v>1363019401165177.5</v>
      </c>
      <c r="AB15" s="225">
        <f>VLOOKUP($B15,'Predicted Intensity'!$A$1:$AX$29,AB$1-2010,FALSE)*VLOOKUP($B15,'Forecasted VA'!$A$1:$AX$29,AB$1-2010,FALSE)</f>
        <v>1367048995407082.3</v>
      </c>
      <c r="AC15" s="225">
        <f>VLOOKUP($B15,'Predicted Intensity'!$A$1:$AX$29,AC$1-2010,FALSE)*VLOOKUP($B15,'Forecasted VA'!$A$1:$AX$29,AC$1-2010,FALSE)</f>
        <v>1370601082669632</v>
      </c>
      <c r="AD15" s="225">
        <f>VLOOKUP($B15,'Predicted Intensity'!$A$1:$AX$29,AD$1-2010,FALSE)*VLOOKUP($B15,'Forecasted VA'!$A$1:$AX$29,AD$1-2010,FALSE)</f>
        <v>1373727204009770.5</v>
      </c>
      <c r="AE15" s="225">
        <f>VLOOKUP($B15,'Predicted Intensity'!$A$1:$AX$29,AE$1-2010,FALSE)*VLOOKUP($B15,'Forecasted VA'!$A$1:$AX$29,AE$1-2010,FALSE)</f>
        <v>1376473027436217.8</v>
      </c>
      <c r="AF15" s="225">
        <f>VLOOKUP($B15,'Predicted Intensity'!$A$1:$AX$29,AF$1-2010,FALSE)*VLOOKUP($B15,'Forecasted VA'!$A$1:$AX$29,AF$1-2010,FALSE)</f>
        <v>1378879028322086.5</v>
      </c>
      <c r="AG15" s="225">
        <f>VLOOKUP($B15,'Predicted Intensity'!$A$1:$AX$29,AG$1-2010,FALSE)*VLOOKUP($B15,'Forecasted VA'!$A$1:$AX$29,AG$1-2010,FALSE)</f>
        <v>1380981098860299.3</v>
      </c>
      <c r="AH15" s="225">
        <f>VLOOKUP($B15,'Predicted Intensity'!$A$1:$AX$29,AH$1-2010,FALSE)*VLOOKUP($B15,'Forecasted VA'!$A$1:$AX$29,AH$1-2010,FALSE)</f>
        <v>1382811090546372.3</v>
      </c>
      <c r="AI15" s="225">
        <f>VLOOKUP($B15,'Predicted Intensity'!$A$1:$AX$29,AI$1-2010,FALSE)*VLOOKUP($B15,'Forecasted VA'!$A$1:$AX$29,AI$1-2010,FALSE)</f>
        <v>1384397294748062</v>
      </c>
      <c r="AJ15" s="225">
        <f>VLOOKUP($B15,'Predicted Intensity'!$A$1:$AX$29,AJ$1-2010,FALSE)*VLOOKUP($B15,'Forecasted VA'!$A$1:$AX$29,AJ$1-2010,FALSE)</f>
        <v>1385764866892760.5</v>
      </c>
      <c r="AK15" s="225">
        <f>VLOOKUP($B15,'Predicted Intensity'!$A$1:$AX$29,AK$1-2010,FALSE)*VLOOKUP($B15,'Forecasted VA'!$A$1:$AX$29,AK$1-2010,FALSE)</f>
        <v>1386936199879855</v>
      </c>
      <c r="AL15" s="225">
        <f>VLOOKUP($B15,'Predicted Intensity'!$A$1:$AX$29,AL$1-2010,FALSE)*VLOOKUP($B15,'Forecasted VA'!$A$1:$AX$29,AL$1-2010,FALSE)</f>
        <v>1387931252151552</v>
      </c>
      <c r="AM15" s="225">
        <f>VLOOKUP($B15,'Predicted Intensity'!$A$1:$AX$29,AM$1-2010,FALSE)*VLOOKUP($B15,'Forecasted VA'!$A$1:$AX$29,AM$1-2010,FALSE)</f>
        <v>1388767835533557.5</v>
      </c>
      <c r="AN15" s="225">
        <f>VLOOKUP($B15,'Predicted Intensity'!$A$1:$AX$29,AN$1-2010,FALSE)*VLOOKUP($B15,'Forecasted VA'!$A$1:$AX$29,AN$1-2010,FALSE)</f>
        <v>1389461867556308.3</v>
      </c>
      <c r="AO15" s="225">
        <f>VLOOKUP($B15,'Predicted Intensity'!$A$1:$AX$29,AO$1-2010,FALSE)*VLOOKUP($B15,'Forecasted VA'!$A$1:$AX$29,AO$1-2010,FALSE)</f>
        <v>1390027592533530</v>
      </c>
      <c r="AP15" s="225">
        <f>VLOOKUP($B15,'Predicted Intensity'!$A$1:$AX$29,AP$1-2010,FALSE)*VLOOKUP($B15,'Forecasted VA'!$A$1:$AX$29,AP$1-2010,FALSE)</f>
        <v>1390477775238375</v>
      </c>
      <c r="AQ15" s="225">
        <f>VLOOKUP($B15,'Predicted Intensity'!$A$1:$AX$29,AQ$1-2010,FALSE)*VLOOKUP($B15,'Forecasted VA'!$A$1:$AX$29,AQ$1-2010,FALSE)</f>
        <v>1390823870596468.5</v>
      </c>
      <c r="AR15" s="225">
        <f>VLOOKUP($B15,'Predicted Intensity'!$A$1:$AX$29,AR$1-2010,FALSE)*VLOOKUP($B15,'Forecasted VA'!$A$1:$AX$29,AR$1-2010,FALSE)</f>
        <v>1391076172420970.5</v>
      </c>
      <c r="AS15" s="225">
        <f>VLOOKUP($B15,'Predicted Intensity'!$A$1:$AX$29,AS$1-2010,FALSE)*VLOOKUP($B15,'Forecasted VA'!$A$1:$AX$29,AS$1-2010,FALSE)</f>
        <v>1391243943852831.8</v>
      </c>
      <c r="AT15" s="225">
        <f>VLOOKUP($B15,'Predicted Intensity'!$A$1:$AX$29,AT$1-2010,FALSE)*VLOOKUP($B15,'Forecasted VA'!$A$1:$AX$29,AT$1-2010,FALSE)</f>
        <v>1391335531841829</v>
      </c>
      <c r="AU15" s="225">
        <f>VLOOKUP($B15,'Predicted Intensity'!$A$1:$AX$29,AU$1-2010,FALSE)*VLOOKUP($B15,'Forecasted VA'!$A$1:$AX$29,AU$1-2010,FALSE)</f>
        <v>1391358467710549.8</v>
      </c>
      <c r="AV15" s="225">
        <f>VLOOKUP($B15,'Predicted Intensity'!$A$1:$AX$29,AV$1-2010,FALSE)*VLOOKUP($B15,'Forecasted VA'!$A$1:$AX$29,AV$1-2010,FALSE)</f>
        <v>1391319555583283</v>
      </c>
      <c r="AW15" s="225">
        <f>VLOOKUP($B15,'Predicted Intensity'!$A$1:$AX$29,AW$1-2010,FALSE)*VLOOKUP($B15,'Forecasted VA'!$A$1:$AX$29,AW$1-2010,FALSE)</f>
        <v>1391224950231632.3</v>
      </c>
      <c r="AX15" s="225">
        <f>VLOOKUP($B15,'Predicted Intensity'!$A$1:$AX$29,AX$1-2010,FALSE)*VLOOKUP($B15,'Forecasted VA'!$A$1:$AX$29,AX$1-2010,FALSE)</f>
        <v>1391080225687355.3</v>
      </c>
      <c r="AY15" s="225">
        <f>VLOOKUP($B15,'Predicted Intensity'!$A$1:$AX$29,AY$1-2010,FALSE)*VLOOKUP($B15,'Forecasted VA'!$A$1:$AX$29,AY$1-2010,FALSE)</f>
        <v>1390890435795808.3</v>
      </c>
      <c r="AZ15" s="225"/>
    </row>
    <row r="16" spans="2:52" x14ac:dyDescent="0.2">
      <c r="B16" s="216" t="s">
        <v>389</v>
      </c>
      <c r="C16" s="228">
        <f>SUMIFS('Historic Energy Consumption'!$O:$O,'Historic Energy Consumption'!$B:$B,$B16,'Historic Energy Consumption'!$A:$A,'Predicted Energy Consumption'!C$1)</f>
        <v>383220219100249.56</v>
      </c>
      <c r="D16" s="228">
        <f>SUMIFS('Historic Energy Consumption'!$O:$O,'Historic Energy Consumption'!$B:$B,$B16,'Historic Energy Consumption'!$A:$A,'Predicted Energy Consumption'!D$1)</f>
        <v>398547352256281</v>
      </c>
      <c r="E16" s="228">
        <f>SUMIFS('Historic Energy Consumption'!$O:$O,'Historic Energy Consumption'!$B:$B,$B16,'Historic Energy Consumption'!$A:$A,'Predicted Energy Consumption'!E$1)</f>
        <v>416989110386905.19</v>
      </c>
      <c r="F16" s="228">
        <f>SUMIFS('Historic Energy Consumption'!$O:$O,'Historic Energy Consumption'!$B:$B,$B16,'Historic Energy Consumption'!$A:$A,'Predicted Energy Consumption'!F$1)</f>
        <v>439168861250331</v>
      </c>
      <c r="G16" s="228">
        <f>SUMIFS('Historic Energy Consumption'!$O:$O,'Historic Energy Consumption'!$B:$B,$B16,'Historic Energy Consumption'!$A:$A,'Predicted Energy Consumption'!G$1)</f>
        <v>470455109272177.5</v>
      </c>
      <c r="H16" s="228">
        <f>SUMIFS('Historic Energy Consumption'!$O:$O,'Historic Energy Consumption'!$B:$B,$B16,'Historic Energy Consumption'!$A:$A,'Predicted Energy Consumption'!H$1)</f>
        <v>505488181028520.88</v>
      </c>
      <c r="I16" s="228">
        <f>SUMIFS('Historic Energy Consumption'!$O:$O,'Historic Energy Consumption'!$B:$B,$B16,'Historic Energy Consumption'!$A:$A,'Predicted Energy Consumption'!I$1)</f>
        <v>634703894490514.25</v>
      </c>
      <c r="J16" s="228">
        <f>SUMIFS('Historic Energy Consumption'!$O:$O,'Historic Energy Consumption'!$B:$B,$B16,'Historic Energy Consumption'!$A:$A,'Predicted Energy Consumption'!J$1)</f>
        <v>690652312197501.25</v>
      </c>
      <c r="K16" s="228">
        <f>SUMIFS('Historic Energy Consumption'!$O:$O,'Historic Energy Consumption'!$B:$B,$B16,'Historic Energy Consumption'!$A:$A,'Predicted Energy Consumption'!K$1)</f>
        <v>686654348108680.88</v>
      </c>
      <c r="L16" s="225">
        <f>VLOOKUP($B16,'Predicted Intensity'!$A$1:$AX$29,L$1-2010,FALSE)*VLOOKUP($B16,'Forecasted VA'!$A$1:$AX$29,L$1-2010,FALSE)</f>
        <v>781233149426357.5</v>
      </c>
      <c r="M16" s="225">
        <f>VLOOKUP($B16,'Predicted Intensity'!$A$1:$AX$29,M$1-2010,FALSE)*VLOOKUP($B16,'Forecasted VA'!$A$1:$AX$29,M$1-2010,FALSE)</f>
        <v>759775685092570.63</v>
      </c>
      <c r="N16" s="225">
        <f>VLOOKUP($B16,'Predicted Intensity'!$A$1:$AX$29,N$1-2010,FALSE)*VLOOKUP($B16,'Forecasted VA'!$A$1:$AX$29,N$1-2010,FALSE)</f>
        <v>729004917246733</v>
      </c>
      <c r="O16" s="225">
        <f>VLOOKUP($B16,'Predicted Intensity'!$A$1:$AX$29,O$1-2010,FALSE)*VLOOKUP($B16,'Forecasted VA'!$A$1:$AX$29,O$1-2010,FALSE)</f>
        <v>689446084522608.5</v>
      </c>
      <c r="P16" s="225">
        <f>VLOOKUP($B16,'Predicted Intensity'!$A$1:$AX$29,P$1-2010,FALSE)*VLOOKUP($B16,'Forecasted VA'!$A$1:$AX$29,P$1-2010,FALSE)</f>
        <v>641625387058226.38</v>
      </c>
      <c r="Q16" s="225">
        <f>VLOOKUP($B16,'Predicted Intensity'!$A$1:$AX$29,Q$1-2010,FALSE)*VLOOKUP($B16,'Forecasted VA'!$A$1:$AX$29,Q$1-2010,FALSE)</f>
        <v>586066968482940.88</v>
      </c>
      <c r="R16" s="225">
        <f>VLOOKUP($B16,'Predicted Intensity'!$A$1:$AX$29,R$1-2010,FALSE)*VLOOKUP($B16,'Forecasted VA'!$A$1:$AX$29,R$1-2010,FALSE)</f>
        <v>523286383745260</v>
      </c>
      <c r="S16" s="225">
        <f>VLOOKUP($B16,'Predicted Intensity'!$A$1:$AX$29,S$1-2010,FALSE)*VLOOKUP($B16,'Forecasted VA'!$A$1:$AX$29,S$1-2010,FALSE)</f>
        <v>525519009726463.38</v>
      </c>
      <c r="T16" s="225">
        <f>VLOOKUP($B16,'Predicted Intensity'!$A$1:$AX$29,T$1-2010,FALSE)*VLOOKUP($B16,'Forecasted VA'!$A$1:$AX$29,T$1-2010,FALSE)</f>
        <v>539141368589368.81</v>
      </c>
      <c r="U16" s="225">
        <f>VLOOKUP($B16,'Predicted Intensity'!$A$1:$AX$29,U$1-2010,FALSE)*VLOOKUP($B16,'Forecasted VA'!$A$1:$AX$29,U$1-2010,FALSE)</f>
        <v>551937030985671.38</v>
      </c>
      <c r="V16" s="225">
        <f>VLOOKUP($B16,'Predicted Intensity'!$A$1:$AX$29,V$1-2010,FALSE)*VLOOKUP($B16,'Forecasted VA'!$A$1:$AX$29,V$1-2010,FALSE)</f>
        <v>563961911963383.75</v>
      </c>
      <c r="W16" s="225">
        <f>VLOOKUP($B16,'Predicted Intensity'!$A$1:$AX$29,W$1-2010,FALSE)*VLOOKUP($B16,'Forecasted VA'!$A$1:$AX$29,W$1-2010,FALSE)</f>
        <v>575269484418252.38</v>
      </c>
      <c r="X16" s="225">
        <f>VLOOKUP($B16,'Predicted Intensity'!$A$1:$AX$29,X$1-2010,FALSE)*VLOOKUP($B16,'Forecasted VA'!$A$1:$AX$29,X$1-2010,FALSE)</f>
        <v>585910356832383.75</v>
      </c>
      <c r="Y16" s="225">
        <f>VLOOKUP($B16,'Predicted Intensity'!$A$1:$AX$29,Y$1-2010,FALSE)*VLOOKUP($B16,'Forecasted VA'!$A$1:$AX$29,Y$1-2010,FALSE)</f>
        <v>595932050003943.38</v>
      </c>
      <c r="Z16" s="225">
        <f>VLOOKUP($B16,'Predicted Intensity'!$A$1:$AX$29,Z$1-2010,FALSE)*VLOOKUP($B16,'Forecasted VA'!$A$1:$AX$29,Z$1-2010,FALSE)</f>
        <v>605378918293700.63</v>
      </c>
      <c r="AA16" s="225">
        <f>VLOOKUP($B16,'Predicted Intensity'!$A$1:$AX$29,AA$1-2010,FALSE)*VLOOKUP($B16,'Forecasted VA'!$A$1:$AX$29,AA$1-2010,FALSE)</f>
        <v>614292172872125.88</v>
      </c>
      <c r="AB16" s="225">
        <f>VLOOKUP($B16,'Predicted Intensity'!$A$1:$AX$29,AB$1-2010,FALSE)*VLOOKUP($B16,'Forecasted VA'!$A$1:$AX$29,AB$1-2010,FALSE)</f>
        <v>622709974444336.13</v>
      </c>
      <c r="AC16" s="225">
        <f>VLOOKUP($B16,'Predicted Intensity'!$A$1:$AX$29,AC$1-2010,FALSE)*VLOOKUP($B16,'Forecasted VA'!$A$1:$AX$29,AC$1-2010,FALSE)</f>
        <v>630667571025217.25</v>
      </c>
      <c r="AD16" s="225">
        <f>VLOOKUP($B16,'Predicted Intensity'!$A$1:$AX$29,AD$1-2010,FALSE)*VLOOKUP($B16,'Forecasted VA'!$A$1:$AX$29,AD$1-2010,FALSE)</f>
        <v>638197462741781.63</v>
      </c>
      <c r="AE16" s="225">
        <f>VLOOKUP($B16,'Predicted Intensity'!$A$1:$AX$29,AE$1-2010,FALSE)*VLOOKUP($B16,'Forecasted VA'!$A$1:$AX$29,AE$1-2010,FALSE)</f>
        <v>645329580612267.63</v>
      </c>
      <c r="AF16" s="225">
        <f>VLOOKUP($B16,'Predicted Intensity'!$A$1:$AX$29,AF$1-2010,FALSE)*VLOOKUP($B16,'Forecasted VA'!$A$1:$AX$29,AF$1-2010,FALSE)</f>
        <v>652091470051295.75</v>
      </c>
      <c r="AG16" s="225">
        <f>VLOOKUP($B16,'Predicted Intensity'!$A$1:$AX$29,AG$1-2010,FALSE)*VLOOKUP($B16,'Forecasted VA'!$A$1:$AX$29,AG$1-2010,FALSE)</f>
        <v>658508472713156.88</v>
      </c>
      <c r="AH16" s="225">
        <f>VLOOKUP($B16,'Predicted Intensity'!$A$1:$AX$29,AH$1-2010,FALSE)*VLOOKUP($B16,'Forecasted VA'!$A$1:$AX$29,AH$1-2010,FALSE)</f>
        <v>664603902413993</v>
      </c>
      <c r="AI16" s="225">
        <f>VLOOKUP($B16,'Predicted Intensity'!$A$1:$AX$29,AI$1-2010,FALSE)*VLOOKUP($B16,'Forecasted VA'!$A$1:$AX$29,AI$1-2010,FALSE)</f>
        <v>670399212434946.75</v>
      </c>
      <c r="AJ16" s="225">
        <f>VLOOKUP($B16,'Predicted Intensity'!$A$1:$AX$29,AJ$1-2010,FALSE)*VLOOKUP($B16,'Forecasted VA'!$A$1:$AX$29,AJ$1-2010,FALSE)</f>
        <v>675914152637250.63</v>
      </c>
      <c r="AK16" s="225">
        <f>VLOOKUP($B16,'Predicted Intensity'!$A$1:$AX$29,AK$1-2010,FALSE)*VLOOKUP($B16,'Forecasted VA'!$A$1:$AX$29,AK$1-2010,FALSE)</f>
        <v>681166915623232.25</v>
      </c>
      <c r="AL16" s="225">
        <f>VLOOKUP($B16,'Predicted Intensity'!$A$1:$AX$29,AL$1-2010,FALSE)*VLOOKUP($B16,'Forecasted VA'!$A$1:$AX$29,AL$1-2010,FALSE)</f>
        <v>686174271736660.13</v>
      </c>
      <c r="AM16" s="225">
        <f>VLOOKUP($B16,'Predicted Intensity'!$A$1:$AX$29,AM$1-2010,FALSE)*VLOOKUP($B16,'Forecasted VA'!$A$1:$AX$29,AM$1-2010,FALSE)</f>
        <v>690951693075475.25</v>
      </c>
      <c r="AN16" s="225">
        <f>VLOOKUP($B16,'Predicted Intensity'!$A$1:$AX$29,AN$1-2010,FALSE)*VLOOKUP($B16,'Forecasted VA'!$A$1:$AX$29,AN$1-2010,FALSE)</f>
        <v>695513466938041.13</v>
      </c>
      <c r="AO16" s="225">
        <f>VLOOKUP($B16,'Predicted Intensity'!$A$1:$AX$29,AO$1-2010,FALSE)*VLOOKUP($B16,'Forecasted VA'!$A$1:$AX$29,AO$1-2010,FALSE)</f>
        <v>699872799277122.63</v>
      </c>
      <c r="AP16" s="225">
        <f>VLOOKUP($B16,'Predicted Intensity'!$A$1:$AX$29,AP$1-2010,FALSE)*VLOOKUP($B16,'Forecasted VA'!$A$1:$AX$29,AP$1-2010,FALSE)</f>
        <v>704041908820772.38</v>
      </c>
      <c r="AQ16" s="225">
        <f>VLOOKUP($B16,'Predicted Intensity'!$A$1:$AX$29,AQ$1-2010,FALSE)*VLOOKUP($B16,'Forecasted VA'!$A$1:$AX$29,AQ$1-2010,FALSE)</f>
        <v>708032112556872.5</v>
      </c>
      <c r="AR16" s="225">
        <f>VLOOKUP($B16,'Predicted Intensity'!$A$1:$AX$29,AR$1-2010,FALSE)*VLOOKUP($B16,'Forecasted VA'!$A$1:$AX$29,AR$1-2010,FALSE)</f>
        <v>711853903282890.38</v>
      </c>
      <c r="AS16" s="225">
        <f>VLOOKUP($B16,'Predicted Intensity'!$A$1:$AX$29,AS$1-2010,FALSE)*VLOOKUP($B16,'Forecasted VA'!$A$1:$AX$29,AS$1-2010,FALSE)</f>
        <v>715517019905113.5</v>
      </c>
      <c r="AT16" s="225">
        <f>VLOOKUP($B16,'Predicted Intensity'!$A$1:$AX$29,AT$1-2010,FALSE)*VLOOKUP($B16,'Forecasted VA'!$A$1:$AX$29,AT$1-2010,FALSE)</f>
        <v>719030511140734.38</v>
      </c>
      <c r="AU16" s="225">
        <f>VLOOKUP($B16,'Predicted Intensity'!$A$1:$AX$29,AU$1-2010,FALSE)*VLOOKUP($B16,'Forecasted VA'!$A$1:$AX$29,AU$1-2010,FALSE)</f>
        <v>722402793236651.63</v>
      </c>
      <c r="AV16" s="225">
        <f>VLOOKUP($B16,'Predicted Intensity'!$A$1:$AX$29,AV$1-2010,FALSE)*VLOOKUP($B16,'Forecasted VA'!$A$1:$AX$29,AV$1-2010,FALSE)</f>
        <v>725641702275030.38</v>
      </c>
      <c r="AW16" s="225">
        <f>VLOOKUP($B16,'Predicted Intensity'!$A$1:$AX$29,AW$1-2010,FALSE)*VLOOKUP($B16,'Forecasted VA'!$A$1:$AX$29,AW$1-2010,FALSE)</f>
        <v>728754541590537.13</v>
      </c>
      <c r="AX16" s="225">
        <f>VLOOKUP($B16,'Predicted Intensity'!$A$1:$AX$29,AX$1-2010,FALSE)*VLOOKUP($B16,'Forecasted VA'!$A$1:$AX$29,AX$1-2010,FALSE)</f>
        <v>731748124778786.38</v>
      </c>
      <c r="AY16" s="225">
        <f>VLOOKUP($B16,'Predicted Intensity'!$A$1:$AX$29,AY$1-2010,FALSE)*VLOOKUP($B16,'Forecasted VA'!$A$1:$AX$29,AY$1-2010,FALSE)</f>
        <v>734628814732385.63</v>
      </c>
      <c r="AZ16" s="225"/>
    </row>
    <row r="17" spans="1:52" x14ac:dyDescent="0.2">
      <c r="B17" s="216" t="s">
        <v>390</v>
      </c>
      <c r="C17" s="228">
        <f>SUMIFS('Historic Energy Consumption'!$O:$O,'Historic Energy Consumption'!$B:$B,$B17,'Historic Energy Consumption'!$A:$A,'Predicted Energy Consumption'!C$1)</f>
        <v>356505368033360.5</v>
      </c>
      <c r="D17" s="228">
        <f>SUMIFS('Historic Energy Consumption'!$O:$O,'Historic Energy Consumption'!$B:$B,$B17,'Historic Energy Consumption'!$A:$A,'Predicted Energy Consumption'!D$1)</f>
        <v>372326613420512.31</v>
      </c>
      <c r="E17" s="228">
        <f>SUMIFS('Historic Energy Consumption'!$O:$O,'Historic Energy Consumption'!$B:$B,$B17,'Historic Energy Consumption'!$A:$A,'Predicted Energy Consumption'!E$1)</f>
        <v>357025379841266.19</v>
      </c>
      <c r="F17" s="228">
        <f>SUMIFS('Historic Energy Consumption'!$O:$O,'Historic Energy Consumption'!$B:$B,$B17,'Historic Energy Consumption'!$A:$A,'Predicted Energy Consumption'!F$1)</f>
        <v>350673970861353</v>
      </c>
      <c r="G17" s="228">
        <f>SUMIFS('Historic Energy Consumption'!$O:$O,'Historic Energy Consumption'!$B:$B,$B17,'Historic Energy Consumption'!$A:$A,'Predicted Energy Consumption'!G$1)</f>
        <v>355023848263577.69</v>
      </c>
      <c r="H17" s="228">
        <f>SUMIFS('Historic Energy Consumption'!$O:$O,'Historic Energy Consumption'!$B:$B,$B17,'Historic Energy Consumption'!$A:$A,'Predicted Energy Consumption'!H$1)</f>
        <v>345426130853641.56</v>
      </c>
      <c r="I17" s="228">
        <f>SUMIFS('Historic Energy Consumption'!$O:$O,'Historic Energy Consumption'!$B:$B,$B17,'Historic Energy Consumption'!$A:$A,'Predicted Energy Consumption'!I$1)</f>
        <v>354655384925831.13</v>
      </c>
      <c r="J17" s="228">
        <f>SUMIFS('Historic Energy Consumption'!$O:$O,'Historic Energy Consumption'!$B:$B,$B17,'Historic Energy Consumption'!$A:$A,'Predicted Energy Consumption'!J$1)</f>
        <v>367780850463982.5</v>
      </c>
      <c r="K17" s="228">
        <f>SUMIFS('Historic Energy Consumption'!$O:$O,'Historic Energy Consumption'!$B:$B,$B17,'Historic Energy Consumption'!$A:$A,'Predicted Energy Consumption'!K$1)</f>
        <v>402904054226134.25</v>
      </c>
      <c r="L17" s="225">
        <f>VLOOKUP($B17,'Predicted Intensity'!$A$1:$AX$29,L$1-2010,FALSE)*VLOOKUP($B17,'Forecasted VA'!$A$1:$AX$29,L$1-2010,FALSE)</f>
        <v>452612818271508.13</v>
      </c>
      <c r="M17" s="225">
        <f>VLOOKUP($B17,'Predicted Intensity'!$A$1:$AX$29,M$1-2010,FALSE)*VLOOKUP($B17,'Forecasted VA'!$A$1:$AX$29,M$1-2010,FALSE)</f>
        <v>486675362276460.19</v>
      </c>
      <c r="N17" s="225">
        <f>VLOOKUP($B17,'Predicted Intensity'!$A$1:$AX$29,N$1-2010,FALSE)*VLOOKUP($B17,'Forecasted VA'!$A$1:$AX$29,N$1-2010,FALSE)</f>
        <v>501200523189264.38</v>
      </c>
      <c r="O17" s="225">
        <f>VLOOKUP($B17,'Predicted Intensity'!$A$1:$AX$29,O$1-2010,FALSE)*VLOOKUP($B17,'Forecasted VA'!$A$1:$AX$29,O$1-2010,FALSE)</f>
        <v>514652881736183.56</v>
      </c>
      <c r="P17" s="225">
        <f>VLOOKUP($B17,'Predicted Intensity'!$A$1:$AX$29,P$1-2010,FALSE)*VLOOKUP($B17,'Forecasted VA'!$A$1:$AX$29,P$1-2010,FALSE)</f>
        <v>527095891302991.75</v>
      </c>
      <c r="Q17" s="225">
        <f>VLOOKUP($B17,'Predicted Intensity'!$A$1:$AX$29,Q$1-2010,FALSE)*VLOOKUP($B17,'Forecasted VA'!$A$1:$AX$29,Q$1-2010,FALSE)</f>
        <v>538596848464773.69</v>
      </c>
      <c r="R17" s="225">
        <f>VLOOKUP($B17,'Predicted Intensity'!$A$1:$AX$29,R$1-2010,FALSE)*VLOOKUP($B17,'Forecasted VA'!$A$1:$AX$29,R$1-2010,FALSE)</f>
        <v>549224022342850.94</v>
      </c>
      <c r="S17" s="225">
        <f>VLOOKUP($B17,'Predicted Intensity'!$A$1:$AX$29,S$1-2010,FALSE)*VLOOKUP($B17,'Forecasted VA'!$A$1:$AX$29,S$1-2010,FALSE)</f>
        <v>559044587278552.63</v>
      </c>
      <c r="T17" s="225">
        <f>VLOOKUP($B17,'Predicted Intensity'!$A$1:$AX$29,T$1-2010,FALSE)*VLOOKUP($B17,'Forecasted VA'!$A$1:$AX$29,T$1-2010,FALSE)</f>
        <v>568123208210871.38</v>
      </c>
      <c r="U17" s="225">
        <f>VLOOKUP($B17,'Predicted Intensity'!$A$1:$AX$29,U$1-2010,FALSE)*VLOOKUP($B17,'Forecasted VA'!$A$1:$AX$29,U$1-2010,FALSE)</f>
        <v>576521135963278.25</v>
      </c>
      <c r="V17" s="225">
        <f>VLOOKUP($B17,'Predicted Intensity'!$A$1:$AX$29,V$1-2010,FALSE)*VLOOKUP($B17,'Forecasted VA'!$A$1:$AX$29,V$1-2010,FALSE)</f>
        <v>584295687645695</v>
      </c>
      <c r="W17" s="225">
        <f>VLOOKUP($B17,'Predicted Intensity'!$A$1:$AX$29,W$1-2010,FALSE)*VLOOKUP($B17,'Forecasted VA'!$A$1:$AX$29,W$1-2010,FALSE)</f>
        <v>591500008796220.88</v>
      </c>
      <c r="X17" s="225">
        <f>VLOOKUP($B17,'Predicted Intensity'!$A$1:$AX$29,X$1-2010,FALSE)*VLOOKUP($B17,'Forecasted VA'!$A$1:$AX$29,X$1-2010,FALSE)</f>
        <v>598183034902777.13</v>
      </c>
      <c r="Y17" s="225">
        <f>VLOOKUP($B17,'Predicted Intensity'!$A$1:$AX$29,Y$1-2010,FALSE)*VLOOKUP($B17,'Forecasted VA'!$A$1:$AX$29,Y$1-2010,FALSE)</f>
        <v>604389588672157.25</v>
      </c>
      <c r="Z17" s="225">
        <f>VLOOKUP($B17,'Predicted Intensity'!$A$1:$AX$29,Z$1-2010,FALSE)*VLOOKUP($B17,'Forecasted VA'!$A$1:$AX$29,Z$1-2010,FALSE)</f>
        <v>610160565148156.25</v>
      </c>
      <c r="AA17" s="225">
        <f>VLOOKUP($B17,'Predicted Intensity'!$A$1:$AX$29,AA$1-2010,FALSE)*VLOOKUP($B17,'Forecasted VA'!$A$1:$AX$29,AA$1-2010,FALSE)</f>
        <v>615533169475832.63</v>
      </c>
      <c r="AB17" s="225">
        <f>VLOOKUP($B17,'Predicted Intensity'!$A$1:$AX$29,AB$1-2010,FALSE)*VLOOKUP($B17,'Forecasted VA'!$A$1:$AX$29,AB$1-2010,FALSE)</f>
        <v>620541182049446.38</v>
      </c>
      <c r="AC17" s="225">
        <f>VLOOKUP($B17,'Predicted Intensity'!$A$1:$AX$29,AC$1-2010,FALSE)*VLOOKUP($B17,'Forecasted VA'!$A$1:$AX$29,AC$1-2010,FALSE)</f>
        <v>625215233381130</v>
      </c>
      <c r="AD17" s="225">
        <f>VLOOKUP($B17,'Predicted Intensity'!$A$1:$AX$29,AD$1-2010,FALSE)*VLOOKUP($B17,'Forecasted VA'!$A$1:$AX$29,AD$1-2010,FALSE)</f>
        <v>629583076720254.63</v>
      </c>
      <c r="AE17" s="225">
        <f>VLOOKUP($B17,'Predicted Intensity'!$A$1:$AX$29,AE$1-2010,FALSE)*VLOOKUP($B17,'Forecasted VA'!$A$1:$AX$29,AE$1-2010,FALSE)</f>
        <v>633669850641013.75</v>
      </c>
      <c r="AF17" s="225">
        <f>VLOOKUP($B17,'Predicted Intensity'!$A$1:$AX$29,AF$1-2010,FALSE)*VLOOKUP($B17,'Forecasted VA'!$A$1:$AX$29,AF$1-2010,FALSE)</f>
        <v>637498326840606.13</v>
      </c>
      <c r="AG17" s="225">
        <f>VLOOKUP($B17,'Predicted Intensity'!$A$1:$AX$29,AG$1-2010,FALSE)*VLOOKUP($B17,'Forecasted VA'!$A$1:$AX$29,AG$1-2010,FALSE)</f>
        <v>641089140535188</v>
      </c>
      <c r="AH17" s="225">
        <f>VLOOKUP($B17,'Predicted Intensity'!$A$1:$AX$29,AH$1-2010,FALSE)*VLOOKUP($B17,'Forecasted VA'!$A$1:$AX$29,AH$1-2010,FALSE)</f>
        <v>644461002328729.25</v>
      </c>
      <c r="AI17" s="225">
        <f>VLOOKUP($B17,'Predicted Intensity'!$A$1:$AX$29,AI$1-2010,FALSE)*VLOOKUP($B17,'Forecasted VA'!$A$1:$AX$29,AI$1-2010,FALSE)</f>
        <v>647630891435342.5</v>
      </c>
      <c r="AJ17" s="225">
        <f>VLOOKUP($B17,'Predicted Intensity'!$A$1:$AX$29,AJ$1-2010,FALSE)*VLOOKUP($B17,'Forecasted VA'!$A$1:$AX$29,AJ$1-2010,FALSE)</f>
        <v>650614230791398.38</v>
      </c>
      <c r="AK17" s="225">
        <f>VLOOKUP($B17,'Predicted Intensity'!$A$1:$AX$29,AK$1-2010,FALSE)*VLOOKUP($B17,'Forecasted VA'!$A$1:$AX$29,AK$1-2010,FALSE)</f>
        <v>653425044999080.88</v>
      </c>
      <c r="AL17" s="225">
        <f>VLOOKUP($B17,'Predicted Intensity'!$A$1:$AX$29,AL$1-2010,FALSE)*VLOOKUP($B17,'Forecasted VA'!$A$1:$AX$29,AL$1-2010,FALSE)</f>
        <v>656076102272804.38</v>
      </c>
      <c r="AM17" s="225">
        <f>VLOOKUP($B17,'Predicted Intensity'!$A$1:$AX$29,AM$1-2010,FALSE)*VLOOKUP($B17,'Forecasted VA'!$A$1:$AX$29,AM$1-2010,FALSE)</f>
        <v>658579041667793.75</v>
      </c>
      <c r="AN17" s="225">
        <f>VLOOKUP($B17,'Predicted Intensity'!$A$1:$AX$29,AN$1-2010,FALSE)*VLOOKUP($B17,'Forecasted VA'!$A$1:$AX$29,AN$1-2010,FALSE)</f>
        <v>660944486896254.63</v>
      </c>
      <c r="AO17" s="225">
        <f>VLOOKUP($B17,'Predicted Intensity'!$A$1:$AX$29,AO$1-2010,FALSE)*VLOOKUP($B17,'Forecasted VA'!$A$1:$AX$29,AO$1-2010,FALSE)</f>
        <v>663182148008913.5</v>
      </c>
      <c r="AP17" s="225">
        <f>VLOOKUP($B17,'Predicted Intensity'!$A$1:$AX$29,AP$1-2010,FALSE)*VLOOKUP($B17,'Forecasted VA'!$A$1:$AX$29,AP$1-2010,FALSE)</f>
        <v>665300912158684.38</v>
      </c>
      <c r="AQ17" s="225">
        <f>VLOOKUP($B17,'Predicted Intensity'!$A$1:$AX$29,AQ$1-2010,FALSE)*VLOOKUP($B17,'Forecasted VA'!$A$1:$AX$29,AQ$1-2010,FALSE)</f>
        <v>667308924582888.13</v>
      </c>
      <c r="AR17" s="225">
        <f>VLOOKUP($B17,'Predicted Intensity'!$A$1:$AX$29,AR$1-2010,FALSE)*VLOOKUP($B17,'Forecasted VA'!$A$1:$AX$29,AR$1-2010,FALSE)</f>
        <v>669213660850479.13</v>
      </c>
      <c r="AS17" s="225">
        <f>VLOOKUP($B17,'Predicted Intensity'!$A$1:$AX$29,AS$1-2010,FALSE)*VLOOKUP($B17,'Forecasted VA'!$A$1:$AX$29,AS$1-2010,FALSE)</f>
        <v>671021991327821.38</v>
      </c>
      <c r="AT17" s="225">
        <f>VLOOKUP($B17,'Predicted Intensity'!$A$1:$AX$29,AT$1-2010,FALSE)*VLOOKUP($B17,'Forecasted VA'!$A$1:$AX$29,AT$1-2010,FALSE)</f>
        <v>672740238724896.5</v>
      </c>
      <c r="AU17" s="225">
        <f>VLOOKUP($B17,'Predicted Intensity'!$A$1:$AX$29,AU$1-2010,FALSE)*VLOOKUP($B17,'Forecasted VA'!$A$1:$AX$29,AU$1-2010,FALSE)</f>
        <v>674374229496162.5</v>
      </c>
      <c r="AV17" s="225">
        <f>VLOOKUP($B17,'Predicted Intensity'!$A$1:$AX$29,AV$1-2010,FALSE)*VLOOKUP($B17,'Forecasted VA'!$A$1:$AX$29,AV$1-2010,FALSE)</f>
        <v>675929339788273.75</v>
      </c>
      <c r="AW17" s="225">
        <f>VLOOKUP($B17,'Predicted Intensity'!$A$1:$AX$29,AW$1-2010,FALSE)*VLOOKUP($B17,'Forecasted VA'!$A$1:$AX$29,AW$1-2010,FALSE)</f>
        <v>677410536551122.75</v>
      </c>
      <c r="AX17" s="225">
        <f>VLOOKUP($B17,'Predicted Intensity'!$A$1:$AX$29,AX$1-2010,FALSE)*VLOOKUP($B17,'Forecasted VA'!$A$1:$AX$29,AX$1-2010,FALSE)</f>
        <v>678822414359815.38</v>
      </c>
      <c r="AY17" s="225">
        <f>VLOOKUP($B17,'Predicted Intensity'!$A$1:$AX$29,AY$1-2010,FALSE)*VLOOKUP($B17,'Forecasted VA'!$A$1:$AX$29,AY$1-2010,FALSE)</f>
        <v>680169228432722</v>
      </c>
      <c r="AZ17" s="225"/>
    </row>
    <row r="18" spans="1:52" x14ac:dyDescent="0.2">
      <c r="B18" s="216" t="s">
        <v>391</v>
      </c>
      <c r="C18" s="228">
        <f>SUMIFS('Historic Energy Consumption'!$O:$O,'Historic Energy Consumption'!$B:$B,$B18,'Historic Energy Consumption'!$A:$A,'Predicted Energy Consumption'!C$1)</f>
        <v>190590691099433.34</v>
      </c>
      <c r="D18" s="228">
        <f>SUMIFS('Historic Energy Consumption'!$O:$O,'Historic Energy Consumption'!$B:$B,$B18,'Historic Energy Consumption'!$A:$A,'Predicted Energy Consumption'!D$1)</f>
        <v>181477944887941.28</v>
      </c>
      <c r="E18" s="228">
        <f>SUMIFS('Historic Energy Consumption'!$O:$O,'Historic Energy Consumption'!$B:$B,$B18,'Historic Energy Consumption'!$A:$A,'Predicted Energy Consumption'!E$1)</f>
        <v>178842791402938.56</v>
      </c>
      <c r="F18" s="228">
        <f>SUMIFS('Historic Energy Consumption'!$O:$O,'Historic Energy Consumption'!$B:$B,$B18,'Historic Energy Consumption'!$A:$A,'Predicted Energy Consumption'!F$1)</f>
        <v>186126831579579.44</v>
      </c>
      <c r="G18" s="228">
        <f>SUMIFS('Historic Energy Consumption'!$O:$O,'Historic Energy Consumption'!$B:$B,$B18,'Historic Energy Consumption'!$A:$A,'Predicted Energy Consumption'!G$1)</f>
        <v>197256937440799.91</v>
      </c>
      <c r="H18" s="228">
        <f>SUMIFS('Historic Energy Consumption'!$O:$O,'Historic Energy Consumption'!$B:$B,$B18,'Historic Energy Consumption'!$A:$A,'Predicted Energy Consumption'!H$1)</f>
        <v>205852446579012.88</v>
      </c>
      <c r="I18" s="228">
        <f>SUMIFS('Historic Energy Consumption'!$O:$O,'Historic Energy Consumption'!$B:$B,$B18,'Historic Energy Consumption'!$A:$A,'Predicted Energy Consumption'!I$1)</f>
        <v>206097617201970.91</v>
      </c>
      <c r="J18" s="228">
        <f>SUMIFS('Historic Energy Consumption'!$O:$O,'Historic Energy Consumption'!$B:$B,$B18,'Historic Energy Consumption'!$A:$A,'Predicted Energy Consumption'!J$1)</f>
        <v>227496994874726.31</v>
      </c>
      <c r="K18" s="228">
        <f>SUMIFS('Historic Energy Consumption'!$O:$O,'Historic Energy Consumption'!$B:$B,$B18,'Historic Energy Consumption'!$A:$A,'Predicted Energy Consumption'!K$1)</f>
        <v>233828660255284.16</v>
      </c>
      <c r="L18" s="225">
        <f>VLOOKUP($B18,'Predicted Intensity'!$A$1:$AX$29,L$1-2010,FALSE)*VLOOKUP($B18,'Forecasted VA'!$A$1:$AX$29,L$1-2010,FALSE)</f>
        <v>72218374173345.984</v>
      </c>
      <c r="M18" s="225">
        <f>VLOOKUP($B18,'Predicted Intensity'!$A$1:$AX$29,M$1-2010,FALSE)*VLOOKUP($B18,'Forecasted VA'!$A$1:$AX$29,M$1-2010,FALSE)</f>
        <v>57947933514589.531</v>
      </c>
      <c r="N18" s="225">
        <f>VLOOKUP($B18,'Predicted Intensity'!$A$1:$AX$29,N$1-2010,FALSE)*VLOOKUP($B18,'Forecasted VA'!$A$1:$AX$29,N$1-2010,FALSE)</f>
        <v>58736684146633.719</v>
      </c>
      <c r="O18" s="225">
        <f>VLOOKUP($B18,'Predicted Intensity'!$A$1:$AX$29,O$1-2010,FALSE)*VLOOKUP($B18,'Forecasted VA'!$A$1:$AX$29,O$1-2010,FALSE)</f>
        <v>59425668137006.82</v>
      </c>
      <c r="P18" s="225">
        <f>VLOOKUP($B18,'Predicted Intensity'!$A$1:$AX$29,P$1-2010,FALSE)*VLOOKUP($B18,'Forecasted VA'!$A$1:$AX$29,P$1-2010,FALSE)</f>
        <v>60024405537081.953</v>
      </c>
      <c r="Q18" s="225">
        <f>VLOOKUP($B18,'Predicted Intensity'!$A$1:$AX$29,Q$1-2010,FALSE)*VLOOKUP($B18,'Forecasted VA'!$A$1:$AX$29,Q$1-2010,FALSE)</f>
        <v>60542130465897.984</v>
      </c>
      <c r="R18" s="225">
        <f>VLOOKUP($B18,'Predicted Intensity'!$A$1:$AX$29,R$1-2010,FALSE)*VLOOKUP($B18,'Forecasted VA'!$A$1:$AX$29,R$1-2010,FALSE)</f>
        <v>60987576098545.836</v>
      </c>
      <c r="S18" s="225">
        <f>VLOOKUP($B18,'Predicted Intensity'!$A$1:$AX$29,S$1-2010,FALSE)*VLOOKUP($B18,'Forecasted VA'!$A$1:$AX$29,S$1-2010,FALSE)</f>
        <v>61368847938557.586</v>
      </c>
      <c r="T18" s="225">
        <f>VLOOKUP($B18,'Predicted Intensity'!$A$1:$AX$29,T$1-2010,FALSE)*VLOOKUP($B18,'Forecasted VA'!$A$1:$AX$29,T$1-2010,FALSE)</f>
        <v>61693362343056.359</v>
      </c>
      <c r="U18" s="225">
        <f>VLOOKUP($B18,'Predicted Intensity'!$A$1:$AX$29,U$1-2010,FALSE)*VLOOKUP($B18,'Forecasted VA'!$A$1:$AX$29,U$1-2010,FALSE)</f>
        <v>61967831186271.086</v>
      </c>
      <c r="V18" s="225">
        <f>VLOOKUP($B18,'Predicted Intensity'!$A$1:$AX$29,V$1-2010,FALSE)*VLOOKUP($B18,'Forecasted VA'!$A$1:$AX$29,V$1-2010,FALSE)</f>
        <v>62198277599207.555</v>
      </c>
      <c r="W18" s="225">
        <f>VLOOKUP($B18,'Predicted Intensity'!$A$1:$AX$29,W$1-2010,FALSE)*VLOOKUP($B18,'Forecasted VA'!$A$1:$AX$29,W$1-2010,FALSE)</f>
        <v>62390071389168.852</v>
      </c>
      <c r="X18" s="225">
        <f>VLOOKUP($B18,'Predicted Intensity'!$A$1:$AX$29,X$1-2010,FALSE)*VLOOKUP($B18,'Forecasted VA'!$A$1:$AX$29,X$1-2010,FALSE)</f>
        <v>62547975813710.906</v>
      </c>
      <c r="Y18" s="225">
        <f>VLOOKUP($B18,'Predicted Intensity'!$A$1:$AX$29,Y$1-2010,FALSE)*VLOOKUP($B18,'Forecasted VA'!$A$1:$AX$29,Y$1-2010,FALSE)</f>
        <v>62676199827189.836</v>
      </c>
      <c r="Z18" s="225">
        <f>VLOOKUP($B18,'Predicted Intensity'!$A$1:$AX$29,Z$1-2010,FALSE)*VLOOKUP($B18,'Forecasted VA'!$A$1:$AX$29,Z$1-2010,FALSE)</f>
        <v>62778451789903.43</v>
      </c>
      <c r="AA18" s="225">
        <f>VLOOKUP($B18,'Predicted Intensity'!$A$1:$AX$29,AA$1-2010,FALSE)*VLOOKUP($B18,'Forecasted VA'!$A$1:$AX$29,AA$1-2010,FALSE)</f>
        <v>62857992020277.469</v>
      </c>
      <c r="AB18" s="225">
        <f>VLOOKUP($B18,'Predicted Intensity'!$A$1:$AX$29,AB$1-2010,FALSE)*VLOOKUP($B18,'Forecasted VA'!$A$1:$AX$29,AB$1-2010,FALSE)</f>
        <v>62917682576060.195</v>
      </c>
      <c r="AC18" s="225">
        <f>VLOOKUP($B18,'Predicted Intensity'!$A$1:$AX$29,AC$1-2010,FALSE)*VLOOKUP($B18,'Forecasted VA'!$A$1:$AX$29,AC$1-2010,FALSE)</f>
        <v>62960033358991</v>
      </c>
      <c r="AD18" s="225">
        <f>VLOOKUP($B18,'Predicted Intensity'!$A$1:$AX$29,AD$1-2010,FALSE)*VLOOKUP($B18,'Forecasted VA'!$A$1:$AX$29,AD$1-2010,FALSE)</f>
        <v>62987244123305.234</v>
      </c>
      <c r="AE18" s="225">
        <f>VLOOKUP($B18,'Predicted Intensity'!$A$1:$AX$29,AE$1-2010,FALSE)*VLOOKUP($B18,'Forecasted VA'!$A$1:$AX$29,AE$1-2010,FALSE)</f>
        <v>63001242291223.852</v>
      </c>
      <c r="AF18" s="225">
        <f>VLOOKUP($B18,'Predicted Intensity'!$A$1:$AX$29,AF$1-2010,FALSE)*VLOOKUP($B18,'Forecasted VA'!$A$1:$AX$29,AF$1-2010,FALSE)</f>
        <v>63003716684350.484</v>
      </c>
      <c r="AG18" s="225">
        <f>VLOOKUP($B18,'Predicted Intensity'!$A$1:$AX$29,AG$1-2010,FALSE)*VLOOKUP($B18,'Forecasted VA'!$A$1:$AX$29,AG$1-2010,FALSE)</f>
        <v>62996147403470.875</v>
      </c>
      <c r="AH18" s="225">
        <f>VLOOKUP($B18,'Predicted Intensity'!$A$1:$AX$29,AH$1-2010,FALSE)*VLOOKUP($B18,'Forecasted VA'!$A$1:$AX$29,AH$1-2010,FALSE)</f>
        <v>62979832156209.789</v>
      </c>
      <c r="AI18" s="225">
        <f>VLOOKUP($B18,'Predicted Intensity'!$A$1:$AX$29,AI$1-2010,FALSE)*VLOOKUP($B18,'Forecasted VA'!$A$1:$AX$29,AI$1-2010,FALSE)</f>
        <v>62955909360975.68</v>
      </c>
      <c r="AJ18" s="225">
        <f>VLOOKUP($B18,'Predicted Intensity'!$A$1:$AX$29,AJ$1-2010,FALSE)*VLOOKUP($B18,'Forecasted VA'!$A$1:$AX$29,AJ$1-2010,FALSE)</f>
        <v>62925378359886.578</v>
      </c>
      <c r="AK18" s="225">
        <f>VLOOKUP($B18,'Predicted Intensity'!$A$1:$AX$29,AK$1-2010,FALSE)*VLOOKUP($B18,'Forecasted VA'!$A$1:$AX$29,AK$1-2010,FALSE)</f>
        <v>62889117062178.078</v>
      </c>
      <c r="AL18" s="225">
        <f>VLOOKUP($B18,'Predicted Intensity'!$A$1:$AX$29,AL$1-2010,FALSE)*VLOOKUP($B18,'Forecasted VA'!$A$1:$AX$29,AL$1-2010,FALSE)</f>
        <v>62847897319397.273</v>
      </c>
      <c r="AM18" s="225">
        <f>VLOOKUP($B18,'Predicted Intensity'!$A$1:$AX$29,AM$1-2010,FALSE)*VLOOKUP($B18,'Forecasted VA'!$A$1:$AX$29,AM$1-2010,FALSE)</f>
        <v>62802398308831.789</v>
      </c>
      <c r="AN18" s="225">
        <f>VLOOKUP($B18,'Predicted Intensity'!$A$1:$AX$29,AN$1-2010,FALSE)*VLOOKUP($B18,'Forecasted VA'!$A$1:$AX$29,AN$1-2010,FALSE)</f>
        <v>62753218174915.516</v>
      </c>
      <c r="AO18" s="225">
        <f>VLOOKUP($B18,'Predicted Intensity'!$A$1:$AX$29,AO$1-2010,FALSE)*VLOOKUP($B18,'Forecasted VA'!$A$1:$AX$29,AO$1-2010,FALSE)</f>
        <v>62700884151713.281</v>
      </c>
      <c r="AP18" s="225">
        <f>VLOOKUP($B18,'Predicted Intensity'!$A$1:$AX$29,AP$1-2010,FALSE)*VLOOKUP($B18,'Forecasted VA'!$A$1:$AX$29,AP$1-2010,FALSE)</f>
        <v>62645861364050.219</v>
      </c>
      <c r="AQ18" s="225">
        <f>VLOOKUP($B18,'Predicted Intensity'!$A$1:$AX$29,AQ$1-2010,FALSE)*VLOOKUP($B18,'Forecasted VA'!$A$1:$AX$29,AQ$1-2010,FALSE)</f>
        <v>62588560481109.078</v>
      </c>
      <c r="AR18" s="225">
        <f>VLOOKUP($B18,'Predicted Intensity'!$A$1:$AX$29,AR$1-2010,FALSE)*VLOOKUP($B18,'Forecasted VA'!$A$1:$AX$29,AR$1-2010,FALSE)</f>
        <v>62529344374652.883</v>
      </c>
      <c r="AS18" s="225">
        <f>VLOOKUP($B18,'Predicted Intensity'!$A$1:$AX$29,AS$1-2010,FALSE)*VLOOKUP($B18,'Forecasted VA'!$A$1:$AX$29,AS$1-2010,FALSE)</f>
        <v>62468533914541.891</v>
      </c>
      <c r="AT18" s="225">
        <f>VLOOKUP($B18,'Predicted Intensity'!$A$1:$AX$29,AT$1-2010,FALSE)*VLOOKUP($B18,'Forecasted VA'!$A$1:$AX$29,AT$1-2010,FALSE)</f>
        <v>62406413016887.75</v>
      </c>
      <c r="AU18" s="225">
        <f>VLOOKUP($B18,'Predicted Intensity'!$A$1:$AX$29,AU$1-2010,FALSE)*VLOOKUP($B18,'Forecasted VA'!$A$1:$AX$29,AU$1-2010,FALSE)</f>
        <v>62343233044879.5</v>
      </c>
      <c r="AV18" s="225">
        <f>VLOOKUP($B18,'Predicted Intensity'!$A$1:$AX$29,AV$1-2010,FALSE)*VLOOKUP($B18,'Forecasted VA'!$A$1:$AX$29,AV$1-2010,FALSE)</f>
        <v>62279216648906.5</v>
      </c>
      <c r="AW18" s="225">
        <f>VLOOKUP($B18,'Predicted Intensity'!$A$1:$AX$29,AW$1-2010,FALSE)*VLOOKUP($B18,'Forecasted VA'!$A$1:$AX$29,AW$1-2010,FALSE)</f>
        <v>62214561120893.414</v>
      </c>
      <c r="AX18" s="225">
        <f>VLOOKUP($B18,'Predicted Intensity'!$A$1:$AX$29,AX$1-2010,FALSE)*VLOOKUP($B18,'Forecasted VA'!$A$1:$AX$29,AX$1-2010,FALSE)</f>
        <v>62149441327565.828</v>
      </c>
      <c r="AY18" s="225">
        <f>VLOOKUP($B18,'Predicted Intensity'!$A$1:$AX$29,AY$1-2010,FALSE)*VLOOKUP($B18,'Forecasted VA'!$A$1:$AX$29,AY$1-2010,FALSE)</f>
        <v>62084012278557.258</v>
      </c>
      <c r="AZ18" s="225"/>
    </row>
    <row r="19" spans="1:52" x14ac:dyDescent="0.2">
      <c r="B19" s="216" t="s">
        <v>392</v>
      </c>
      <c r="C19" s="228">
        <f>SUMIFS('Historic Energy Consumption'!$O:$O,'Historic Energy Consumption'!$B:$B,$B19,'Historic Energy Consumption'!$A:$A,'Predicted Energy Consumption'!C$1)</f>
        <v>446810433968969.56</v>
      </c>
      <c r="D19" s="228">
        <f>SUMIFS('Historic Energy Consumption'!$O:$O,'Historic Energy Consumption'!$B:$B,$B19,'Historic Energy Consumption'!$A:$A,'Predicted Energy Consumption'!D$1)</f>
        <v>490742563343921.56</v>
      </c>
      <c r="E19" s="228">
        <f>SUMIFS('Historic Energy Consumption'!$O:$O,'Historic Energy Consumption'!$B:$B,$B19,'Historic Energy Consumption'!$A:$A,'Predicted Energy Consumption'!E$1)</f>
        <v>500848246280043</v>
      </c>
      <c r="F19" s="228">
        <f>SUMIFS('Historic Energy Consumption'!$O:$O,'Historic Energy Consumption'!$B:$B,$B19,'Historic Energy Consumption'!$A:$A,'Predicted Energy Consumption'!F$1)</f>
        <v>485211247916401.69</v>
      </c>
      <c r="G19" s="228">
        <f>SUMIFS('Historic Energy Consumption'!$O:$O,'Historic Energy Consumption'!$B:$B,$B19,'Historic Energy Consumption'!$A:$A,'Predicted Energy Consumption'!G$1)</f>
        <v>481535281283924.5</v>
      </c>
      <c r="H19" s="228">
        <f>SUMIFS('Historic Energy Consumption'!$O:$O,'Historic Energy Consumption'!$B:$B,$B19,'Historic Energy Consumption'!$A:$A,'Predicted Energy Consumption'!H$1)</f>
        <v>491499197412155.94</v>
      </c>
      <c r="I19" s="228">
        <f>SUMIFS('Historic Energy Consumption'!$O:$O,'Historic Energy Consumption'!$B:$B,$B19,'Historic Energy Consumption'!$A:$A,'Predicted Energy Consumption'!I$1)</f>
        <v>512183876900924.31</v>
      </c>
      <c r="J19" s="228">
        <f>SUMIFS('Historic Energy Consumption'!$O:$O,'Historic Energy Consumption'!$B:$B,$B19,'Historic Energy Consumption'!$A:$A,'Predicted Energy Consumption'!J$1)</f>
        <v>508870198956766.19</v>
      </c>
      <c r="K19" s="228">
        <f>SUMIFS('Historic Energy Consumption'!$O:$O,'Historic Energy Consumption'!$B:$B,$B19,'Historic Energy Consumption'!$A:$A,'Predicted Energy Consumption'!K$1)</f>
        <v>553196026162975.19</v>
      </c>
      <c r="L19" s="225">
        <f>VLOOKUP($B19,'Predicted Intensity'!$A$1:$AX$29,L$1-2010,FALSE)*VLOOKUP($B19,'Forecasted VA'!$A$1:$AX$29,L$1-2010,FALSE)</f>
        <v>632952269698411</v>
      </c>
      <c r="M19" s="225">
        <f>VLOOKUP($B19,'Predicted Intensity'!$A$1:$AX$29,M$1-2010,FALSE)*VLOOKUP($B19,'Forecasted VA'!$A$1:$AX$29,M$1-2010,FALSE)</f>
        <v>669551305745344.38</v>
      </c>
      <c r="N19" s="225">
        <f>VLOOKUP($B19,'Predicted Intensity'!$A$1:$AX$29,N$1-2010,FALSE)*VLOOKUP($B19,'Forecasted VA'!$A$1:$AX$29,N$1-2010,FALSE)</f>
        <v>706796310117544.75</v>
      </c>
      <c r="O19" s="225">
        <f>VLOOKUP($B19,'Predicted Intensity'!$A$1:$AX$29,O$1-2010,FALSE)*VLOOKUP($B19,'Forecasted VA'!$A$1:$AX$29,O$1-2010,FALSE)</f>
        <v>741346682541821.38</v>
      </c>
      <c r="P19" s="225">
        <f>VLOOKUP($B19,'Predicted Intensity'!$A$1:$AX$29,P$1-2010,FALSE)*VLOOKUP($B19,'Forecasted VA'!$A$1:$AX$29,P$1-2010,FALSE)</f>
        <v>759732211477584.63</v>
      </c>
      <c r="Q19" s="225">
        <f>VLOOKUP($B19,'Predicted Intensity'!$A$1:$AX$29,Q$1-2010,FALSE)*VLOOKUP($B19,'Forecasted VA'!$A$1:$AX$29,Q$1-2010,FALSE)</f>
        <v>776745439640427.25</v>
      </c>
      <c r="R19" s="225">
        <f>VLOOKUP($B19,'Predicted Intensity'!$A$1:$AX$29,R$1-2010,FALSE)*VLOOKUP($B19,'Forecasted VA'!$A$1:$AX$29,R$1-2010,FALSE)</f>
        <v>792484238864992</v>
      </c>
      <c r="S19" s="225">
        <f>VLOOKUP($B19,'Predicted Intensity'!$A$1:$AX$29,S$1-2010,FALSE)*VLOOKUP($B19,'Forecasted VA'!$A$1:$AX$29,S$1-2010,FALSE)</f>
        <v>807045180102379.88</v>
      </c>
      <c r="T19" s="225">
        <f>VLOOKUP($B19,'Predicted Intensity'!$A$1:$AX$29,T$1-2010,FALSE)*VLOOKUP($B19,'Forecasted VA'!$A$1:$AX$29,T$1-2010,FALSE)</f>
        <v>820521439571330.88</v>
      </c>
      <c r="U19" s="225">
        <f>VLOOKUP($B19,'Predicted Intensity'!$A$1:$AX$29,U$1-2010,FALSE)*VLOOKUP($B19,'Forecasted VA'!$A$1:$AX$29,U$1-2010,FALSE)</f>
        <v>833001446440524.13</v>
      </c>
      <c r="V19" s="225">
        <f>VLOOKUP($B19,'Predicted Intensity'!$A$1:$AX$29,V$1-2010,FALSE)*VLOOKUP($B19,'Forecasted VA'!$A$1:$AX$29,V$1-2010,FALSE)</f>
        <v>844568092638438.88</v>
      </c>
      <c r="W19" s="225">
        <f>VLOOKUP($B19,'Predicted Intensity'!$A$1:$AX$29,W$1-2010,FALSE)*VLOOKUP($B19,'Forecasted VA'!$A$1:$AX$29,W$1-2010,FALSE)</f>
        <v>855298355583017.75</v>
      </c>
      <c r="X19" s="225">
        <f>VLOOKUP($B19,'Predicted Intensity'!$A$1:$AX$29,X$1-2010,FALSE)*VLOOKUP($B19,'Forecasted VA'!$A$1:$AX$29,X$1-2010,FALSE)</f>
        <v>865263214540949.5</v>
      </c>
      <c r="Y19" s="225">
        <f>VLOOKUP($B19,'Predicted Intensity'!$A$1:$AX$29,Y$1-2010,FALSE)*VLOOKUP($B19,'Forecasted VA'!$A$1:$AX$29,Y$1-2010,FALSE)</f>
        <v>874527768148205.88</v>
      </c>
      <c r="Z19" s="225">
        <f>VLOOKUP($B19,'Predicted Intensity'!$A$1:$AX$29,Z$1-2010,FALSE)*VLOOKUP($B19,'Forecasted VA'!$A$1:$AX$29,Z$1-2010,FALSE)</f>
        <v>883151483257277.38</v>
      </c>
      <c r="AA19" s="225">
        <f>VLOOKUP($B19,'Predicted Intensity'!$A$1:$AX$29,AA$1-2010,FALSE)*VLOOKUP($B19,'Forecasted VA'!$A$1:$AX$29,AA$1-2010,FALSE)</f>
        <v>891188523605960.13</v>
      </c>
      <c r="AB19" s="225">
        <f>VLOOKUP($B19,'Predicted Intensity'!$A$1:$AX$29,AB$1-2010,FALSE)*VLOOKUP($B19,'Forecasted VA'!$A$1:$AX$29,AB$1-2010,FALSE)</f>
        <v>898688121200210.63</v>
      </c>
      <c r="AC19" s="225">
        <f>VLOOKUP($B19,'Predicted Intensity'!$A$1:$AX$29,AC$1-2010,FALSE)*VLOOKUP($B19,'Forecasted VA'!$A$1:$AX$29,AC$1-2010,FALSE)</f>
        <v>905694964342718.63</v>
      </c>
      <c r="AD19" s="225">
        <f>VLOOKUP($B19,'Predicted Intensity'!$A$1:$AX$29,AD$1-2010,FALSE)*VLOOKUP($B19,'Forecasted VA'!$A$1:$AX$29,AD$1-2010,FALSE)</f>
        <v>912249584535073.63</v>
      </c>
      <c r="AE19" s="225">
        <f>VLOOKUP($B19,'Predicted Intensity'!$A$1:$AX$29,AE$1-2010,FALSE)*VLOOKUP($B19,'Forecasted VA'!$A$1:$AX$29,AE$1-2010,FALSE)</f>
        <v>918388730600753.88</v>
      </c>
      <c r="AF19" s="225">
        <f>VLOOKUP($B19,'Predicted Intensity'!$A$1:$AX$29,AF$1-2010,FALSE)*VLOOKUP($B19,'Forecasted VA'!$A$1:$AX$29,AF$1-2010,FALSE)</f>
        <v>924145722813593.5</v>
      </c>
      <c r="AG19" s="225">
        <f>VLOOKUP($B19,'Predicted Intensity'!$A$1:$AX$29,AG$1-2010,FALSE)*VLOOKUP($B19,'Forecasted VA'!$A$1:$AX$29,AG$1-2010,FALSE)</f>
        <v>929550782973338</v>
      </c>
      <c r="AH19" s="225">
        <f>VLOOKUP($B19,'Predicted Intensity'!$A$1:$AX$29,AH$1-2010,FALSE)*VLOOKUP($B19,'Forecasted VA'!$A$1:$AX$29,AH$1-2010,FALSE)</f>
        <v>934631338571665.88</v>
      </c>
      <c r="AI19" s="225">
        <f>VLOOKUP($B19,'Predicted Intensity'!$A$1:$AX$29,AI$1-2010,FALSE)*VLOOKUP($B19,'Forecasted VA'!$A$1:$AX$29,AI$1-2010,FALSE)</f>
        <v>939412300688051.38</v>
      </c>
      <c r="AJ19" s="225">
        <f>VLOOKUP($B19,'Predicted Intensity'!$A$1:$AX$29,AJ$1-2010,FALSE)*VLOOKUP($B19,'Forecasted VA'!$A$1:$AX$29,AJ$1-2010,FALSE)</f>
        <v>943916316238830.38</v>
      </c>
      <c r="AK19" s="225">
        <f>VLOOKUP($B19,'Predicted Intensity'!$A$1:$AX$29,AK$1-2010,FALSE)*VLOOKUP($B19,'Forecasted VA'!$A$1:$AX$29,AK$1-2010,FALSE)</f>
        <v>948163995818786.75</v>
      </c>
      <c r="AL19" s="225">
        <f>VLOOKUP($B19,'Predicted Intensity'!$A$1:$AX$29,AL$1-2010,FALSE)*VLOOKUP($B19,'Forecasted VA'!$A$1:$AX$29,AL$1-2010,FALSE)</f>
        <v>952174118731084.25</v>
      </c>
      <c r="AM19" s="225">
        <f>VLOOKUP($B19,'Predicted Intensity'!$A$1:$AX$29,AM$1-2010,FALSE)*VLOOKUP($B19,'Forecasted VA'!$A$1:$AX$29,AM$1-2010,FALSE)</f>
        <v>955963816977548.25</v>
      </c>
      <c r="AN19" s="225">
        <f>VLOOKUP($B19,'Predicted Intensity'!$A$1:$AX$29,AN$1-2010,FALSE)*VLOOKUP($B19,'Forecasted VA'!$A$1:$AX$29,AN$1-2010,FALSE)</f>
        <v>959548740035103.13</v>
      </c>
      <c r="AO19" s="225">
        <f>VLOOKUP($B19,'Predicted Intensity'!$A$1:$AX$29,AO$1-2010,FALSE)*VLOOKUP($B19,'Forecasted VA'!$A$1:$AX$29,AO$1-2010,FALSE)</f>
        <v>962943202217446.13</v>
      </c>
      <c r="AP19" s="225">
        <f>VLOOKUP($B19,'Predicted Intensity'!$A$1:$AX$29,AP$1-2010,FALSE)*VLOOKUP($B19,'Forecasted VA'!$A$1:$AX$29,AP$1-2010,FALSE)</f>
        <v>966160314343151.63</v>
      </c>
      <c r="AQ19" s="225">
        <f>VLOOKUP($B19,'Predicted Intensity'!$A$1:$AX$29,AQ$1-2010,FALSE)*VLOOKUP($B19,'Forecasted VA'!$A$1:$AX$29,AQ$1-2010,FALSE)</f>
        <v>969212101323786.5</v>
      </c>
      <c r="AR19" s="225">
        <f>VLOOKUP($B19,'Predicted Intensity'!$A$1:$AX$29,AR$1-2010,FALSE)*VLOOKUP($B19,'Forecasted VA'!$A$1:$AX$29,AR$1-2010,FALSE)</f>
        <v>972109607162177.63</v>
      </c>
      <c r="AS19" s="225">
        <f>VLOOKUP($B19,'Predicted Intensity'!$A$1:$AX$29,AS$1-2010,FALSE)*VLOOKUP($B19,'Forecasted VA'!$A$1:$AX$29,AS$1-2010,FALSE)</f>
        <v>974862988721904.63</v>
      </c>
      <c r="AT19" s="225">
        <f>VLOOKUP($B19,'Predicted Intensity'!$A$1:$AX$29,AT$1-2010,FALSE)*VLOOKUP($B19,'Forecasted VA'!$A$1:$AX$29,AT$1-2010,FALSE)</f>
        <v>977481599500914.38</v>
      </c>
      <c r="AU19" s="225">
        <f>VLOOKUP($B19,'Predicted Intensity'!$A$1:$AX$29,AU$1-2010,FALSE)*VLOOKUP($B19,'Forecasted VA'!$A$1:$AX$29,AU$1-2010,FALSE)</f>
        <v>979974064518547.88</v>
      </c>
      <c r="AV19" s="225">
        <f>VLOOKUP($B19,'Predicted Intensity'!$A$1:$AX$29,AV$1-2010,FALSE)*VLOOKUP($B19,'Forecasted VA'!$A$1:$AX$29,AV$1-2010,FALSE)</f>
        <v>982348347309471.88</v>
      </c>
      <c r="AW19" s="225">
        <f>VLOOKUP($B19,'Predicted Intensity'!$A$1:$AX$29,AW$1-2010,FALSE)*VLOOKUP($B19,'Forecasted VA'!$A$1:$AX$29,AW$1-2010,FALSE)</f>
        <v>984611809910438.13</v>
      </c>
      <c r="AX19" s="225">
        <f>VLOOKUP($B19,'Predicted Intensity'!$A$1:$AX$29,AX$1-2010,FALSE)*VLOOKUP($B19,'Forecasted VA'!$A$1:$AX$29,AX$1-2010,FALSE)</f>
        <v>986771266627808.88</v>
      </c>
      <c r="AY19" s="225">
        <f>VLOOKUP($B19,'Predicted Intensity'!$A$1:$AX$29,AY$1-2010,FALSE)*VLOOKUP($B19,'Forecasted VA'!$A$1:$AX$29,AY$1-2010,FALSE)</f>
        <v>988833032284954.63</v>
      </c>
      <c r="AZ19" s="225"/>
    </row>
    <row r="20" spans="1:52" x14ac:dyDescent="0.2">
      <c r="B20" s="216" t="s">
        <v>393</v>
      </c>
      <c r="C20" s="228">
        <f>SUMIFS('Historic Energy Consumption'!$O:$O,'Historic Energy Consumption'!$B:$B,$B20,'Historic Energy Consumption'!$A:$A,'Predicted Energy Consumption'!C$1)</f>
        <v>207445783367771.53</v>
      </c>
      <c r="D20" s="228">
        <f>SUMIFS('Historic Energy Consumption'!$O:$O,'Historic Energy Consumption'!$B:$B,$B20,'Historic Energy Consumption'!$A:$A,'Predicted Energy Consumption'!D$1)</f>
        <v>191006110150472.16</v>
      </c>
      <c r="E20" s="228">
        <f>SUMIFS('Historic Energy Consumption'!$O:$O,'Historic Energy Consumption'!$B:$B,$B20,'Historic Energy Consumption'!$A:$A,'Predicted Energy Consumption'!E$1)</f>
        <v>150901289822714.16</v>
      </c>
      <c r="F20" s="228">
        <f>SUMIFS('Historic Energy Consumption'!$O:$O,'Historic Energy Consumption'!$B:$B,$B20,'Historic Energy Consumption'!$A:$A,'Predicted Energy Consumption'!F$1)</f>
        <v>147026654750077.94</v>
      </c>
      <c r="G20" s="228">
        <f>SUMIFS('Historic Energy Consumption'!$O:$O,'Historic Energy Consumption'!$B:$B,$B20,'Historic Energy Consumption'!$A:$A,'Predicted Energy Consumption'!G$1)</f>
        <v>151313383078251.28</v>
      </c>
      <c r="H20" s="228">
        <f>SUMIFS('Historic Energy Consumption'!$O:$O,'Historic Energy Consumption'!$B:$B,$B20,'Historic Energy Consumption'!$A:$A,'Predicted Energy Consumption'!H$1)</f>
        <v>176209801500081.72</v>
      </c>
      <c r="I20" s="228">
        <f>SUMIFS('Historic Energy Consumption'!$O:$O,'Historic Energy Consumption'!$B:$B,$B20,'Historic Energy Consumption'!$A:$A,'Predicted Energy Consumption'!I$1)</f>
        <v>419356394166242.44</v>
      </c>
      <c r="J20" s="228">
        <f>SUMIFS('Historic Energy Consumption'!$O:$O,'Historic Energy Consumption'!$B:$B,$B20,'Historic Energy Consumption'!$A:$A,'Predicted Energy Consumption'!J$1)</f>
        <v>154446348219385.75</v>
      </c>
      <c r="K20" s="228">
        <f>SUMIFS('Historic Energy Consumption'!$O:$O,'Historic Energy Consumption'!$B:$B,$B20,'Historic Energy Consumption'!$A:$A,'Predicted Energy Consumption'!K$1)</f>
        <v>150296342132030.28</v>
      </c>
      <c r="L20" s="225">
        <f>VLOOKUP($B20,'Predicted Intensity'!$A$1:$AX$29,L$1-2010,FALSE)*VLOOKUP($B20,'Forecasted VA'!$A$1:$AX$29,L$1-2010,FALSE)</f>
        <v>137574977208590.42</v>
      </c>
      <c r="M20" s="225">
        <f>VLOOKUP($B20,'Predicted Intensity'!$A$1:$AX$29,M$1-2010,FALSE)*VLOOKUP($B20,'Forecasted VA'!$A$1:$AX$29,M$1-2010,FALSE)</f>
        <v>138145950696405.25</v>
      </c>
      <c r="N20" s="225">
        <f>VLOOKUP($B20,'Predicted Intensity'!$A$1:$AX$29,N$1-2010,FALSE)*VLOOKUP($B20,'Forecasted VA'!$A$1:$AX$29,N$1-2010,FALSE)</f>
        <v>138866480080795.63</v>
      </c>
      <c r="O20" s="225">
        <f>VLOOKUP($B20,'Predicted Intensity'!$A$1:$AX$29,O$1-2010,FALSE)*VLOOKUP($B20,'Forecasted VA'!$A$1:$AX$29,O$1-2010,FALSE)</f>
        <v>139804364568867.61</v>
      </c>
      <c r="P20" s="225">
        <f>VLOOKUP($B20,'Predicted Intensity'!$A$1:$AX$29,P$1-2010,FALSE)*VLOOKUP($B20,'Forecasted VA'!$A$1:$AX$29,P$1-2010,FALSE)</f>
        <v>141009638694093.72</v>
      </c>
      <c r="Q20" s="225">
        <f>VLOOKUP($B20,'Predicted Intensity'!$A$1:$AX$29,Q$1-2010,FALSE)*VLOOKUP($B20,'Forecasted VA'!$A$1:$AX$29,Q$1-2010,FALSE)</f>
        <v>142516990135097.41</v>
      </c>
      <c r="R20" s="225">
        <f>VLOOKUP($B20,'Predicted Intensity'!$A$1:$AX$29,R$1-2010,FALSE)*VLOOKUP($B20,'Forecasted VA'!$A$1:$AX$29,R$1-2010,FALSE)</f>
        <v>144348327589119.19</v>
      </c>
      <c r="S20" s="225">
        <f>VLOOKUP($B20,'Predicted Intensity'!$A$1:$AX$29,S$1-2010,FALSE)*VLOOKUP($B20,'Forecasted VA'!$A$1:$AX$29,S$1-2010,FALSE)</f>
        <v>146515250654694.75</v>
      </c>
      <c r="T20" s="225">
        <f>VLOOKUP($B20,'Predicted Intensity'!$A$1:$AX$29,T$1-2010,FALSE)*VLOOKUP($B20,'Forecasted VA'!$A$1:$AX$29,T$1-2010,FALSE)</f>
        <v>149021281044393.75</v>
      </c>
      <c r="U20" s="225">
        <f>VLOOKUP($B20,'Predicted Intensity'!$A$1:$AX$29,U$1-2010,FALSE)*VLOOKUP($B20,'Forecasted VA'!$A$1:$AX$29,U$1-2010,FALSE)</f>
        <v>151863791160831.53</v>
      </c>
      <c r="V20" s="225">
        <f>VLOOKUP($B20,'Predicted Intensity'!$A$1:$AX$29,V$1-2010,FALSE)*VLOOKUP($B20,'Forecasted VA'!$A$1:$AX$29,V$1-2010,FALSE)</f>
        <v>155035616349742.84</v>
      </c>
      <c r="W20" s="225">
        <f>VLOOKUP($B20,'Predicted Intensity'!$A$1:$AX$29,W$1-2010,FALSE)*VLOOKUP($B20,'Forecasted VA'!$A$1:$AX$29,W$1-2010,FALSE)</f>
        <v>158526367116548.31</v>
      </c>
      <c r="X20" s="225">
        <f>VLOOKUP($B20,'Predicted Intensity'!$A$1:$AX$29,X$1-2010,FALSE)*VLOOKUP($B20,'Forecasted VA'!$A$1:$AX$29,X$1-2010,FALSE)</f>
        <v>162323473209010.16</v>
      </c>
      <c r="Y20" s="225">
        <f>VLOOKUP($B20,'Predicted Intensity'!$A$1:$AX$29,Y$1-2010,FALSE)*VLOOKUP($B20,'Forecasted VA'!$A$1:$AX$29,Y$1-2010,FALSE)</f>
        <v>166412997642660.81</v>
      </c>
      <c r="Z20" s="225">
        <f>VLOOKUP($B20,'Predicted Intensity'!$A$1:$AX$29,Z$1-2010,FALSE)*VLOOKUP($B20,'Forecasted VA'!$A$1:$AX$29,Z$1-2010,FALSE)</f>
        <v>170780259159387.69</v>
      </c>
      <c r="AA20" s="225">
        <f>VLOOKUP($B20,'Predicted Intensity'!$A$1:$AX$29,AA$1-2010,FALSE)*VLOOKUP($B20,'Forecasted VA'!$A$1:$AX$29,AA$1-2010,FALSE)</f>
        <v>175410298830983.47</v>
      </c>
      <c r="AB20" s="225">
        <f>VLOOKUP($B20,'Predicted Intensity'!$A$1:$AX$29,AB$1-2010,FALSE)*VLOOKUP($B20,'Forecasted VA'!$A$1:$AX$29,AB$1-2010,FALSE)</f>
        <v>180288222234966.16</v>
      </c>
      <c r="AC20" s="225">
        <f>VLOOKUP($B20,'Predicted Intensity'!$A$1:$AX$29,AC$1-2010,FALSE)*VLOOKUP($B20,'Forecasted VA'!$A$1:$AX$29,AC$1-2010,FALSE)</f>
        <v>185399443880562.75</v>
      </c>
      <c r="AD20" s="225">
        <f>VLOOKUP($B20,'Predicted Intensity'!$A$1:$AX$29,AD$1-2010,FALSE)*VLOOKUP($B20,'Forecasted VA'!$A$1:$AX$29,AD$1-2010,FALSE)</f>
        <v>190729855943863</v>
      </c>
      <c r="AE20" s="225">
        <f>VLOOKUP($B20,'Predicted Intensity'!$A$1:$AX$29,AE$1-2010,FALSE)*VLOOKUP($B20,'Forecasted VA'!$A$1:$AX$29,AE$1-2010,FALSE)</f>
        <v>196265939189833.34</v>
      </c>
      <c r="AF20" s="225">
        <f>VLOOKUP($B20,'Predicted Intensity'!$A$1:$AX$29,AF$1-2010,FALSE)*VLOOKUP($B20,'Forecasted VA'!$A$1:$AX$29,AF$1-2010,FALSE)</f>
        <v>201994830339326.53</v>
      </c>
      <c r="AG20" s="225">
        <f>VLOOKUP($B20,'Predicted Intensity'!$A$1:$AX$29,AG$1-2010,FALSE)*VLOOKUP($B20,'Forecasted VA'!$A$1:$AX$29,AG$1-2010,FALSE)</f>
        <v>207904357102583.94</v>
      </c>
      <c r="AH20" s="225">
        <f>VLOOKUP($B20,'Predicted Intensity'!$A$1:$AX$29,AH$1-2010,FALSE)*VLOOKUP($B20,'Forecasted VA'!$A$1:$AX$29,AH$1-2010,FALSE)</f>
        <v>213983049609333.56</v>
      </c>
      <c r="AI20" s="225">
        <f>VLOOKUP($B20,'Predicted Intensity'!$A$1:$AX$29,AI$1-2010,FALSE)*VLOOKUP($B20,'Forecasted VA'!$A$1:$AX$29,AI$1-2010,FALSE)</f>
        <v>220220134957041.22</v>
      </c>
      <c r="AJ20" s="225">
        <f>VLOOKUP($B20,'Predicted Intensity'!$A$1:$AX$29,AJ$1-2010,FALSE)*VLOOKUP($B20,'Forecasted VA'!$A$1:$AX$29,AJ$1-2010,FALSE)</f>
        <v>226605520001119.25</v>
      </c>
      <c r="AK20" s="225">
        <f>VLOOKUP($B20,'Predicted Intensity'!$A$1:$AX$29,AK$1-2010,FALSE)*VLOOKUP($B20,'Forecasted VA'!$A$1:$AX$29,AK$1-2010,FALSE)</f>
        <v>233129766254284.03</v>
      </c>
      <c r="AL20" s="225">
        <f>VLOOKUP($B20,'Predicted Intensity'!$A$1:$AX$29,AL$1-2010,FALSE)*VLOOKUP($B20,'Forecasted VA'!$A$1:$AX$29,AL$1-2010,FALSE)</f>
        <v>239784059783095.56</v>
      </c>
      <c r="AM20" s="225">
        <f>VLOOKUP($B20,'Predicted Intensity'!$A$1:$AX$29,AM$1-2010,FALSE)*VLOOKUP($B20,'Forecasted VA'!$A$1:$AX$29,AM$1-2010,FALSE)</f>
        <v>246560178233159.72</v>
      </c>
      <c r="AN20" s="225">
        <f>VLOOKUP($B20,'Predicted Intensity'!$A$1:$AX$29,AN$1-2010,FALSE)*VLOOKUP($B20,'Forecasted VA'!$A$1:$AX$29,AN$1-2010,FALSE)</f>
        <v>253450456534380.38</v>
      </c>
      <c r="AO20" s="225">
        <f>VLOOKUP($B20,'Predicted Intensity'!$A$1:$AX$29,AO$1-2010,FALSE)*VLOOKUP($B20,'Forecasted VA'!$A$1:$AX$29,AO$1-2010,FALSE)</f>
        <v>260447752396088.81</v>
      </c>
      <c r="AP20" s="225">
        <f>VLOOKUP($B20,'Predicted Intensity'!$A$1:$AX$29,AP$1-2010,FALSE)*VLOOKUP($B20,'Forecasted VA'!$A$1:$AX$29,AP$1-2010,FALSE)</f>
        <v>262493500118036.47</v>
      </c>
      <c r="AQ20" s="225">
        <f>VLOOKUP($B20,'Predicted Intensity'!$A$1:$AX$29,AQ$1-2010,FALSE)*VLOOKUP($B20,'Forecasted VA'!$A$1:$AX$29,AQ$1-2010,FALSE)</f>
        <v>263322631923875.69</v>
      </c>
      <c r="AR20" s="225">
        <f>VLOOKUP($B20,'Predicted Intensity'!$A$1:$AX$29,AR$1-2010,FALSE)*VLOOKUP($B20,'Forecasted VA'!$A$1:$AX$29,AR$1-2010,FALSE)</f>
        <v>264109847500670.34</v>
      </c>
      <c r="AS20" s="225">
        <f>VLOOKUP($B20,'Predicted Intensity'!$A$1:$AX$29,AS$1-2010,FALSE)*VLOOKUP($B20,'Forecasted VA'!$A$1:$AX$29,AS$1-2010,FALSE)</f>
        <v>264857906339398.97</v>
      </c>
      <c r="AT20" s="225">
        <f>VLOOKUP($B20,'Predicted Intensity'!$A$1:$AX$29,AT$1-2010,FALSE)*VLOOKUP($B20,'Forecasted VA'!$A$1:$AX$29,AT$1-2010,FALSE)</f>
        <v>265569349666789.56</v>
      </c>
      <c r="AU20" s="225">
        <f>VLOOKUP($B20,'Predicted Intensity'!$A$1:$AX$29,AU$1-2010,FALSE)*VLOOKUP($B20,'Forecasted VA'!$A$1:$AX$29,AU$1-2010,FALSE)</f>
        <v>266246520791175.13</v>
      </c>
      <c r="AV20" s="225">
        <f>VLOOKUP($B20,'Predicted Intensity'!$A$1:$AX$29,AV$1-2010,FALSE)*VLOOKUP($B20,'Forecasted VA'!$A$1:$AX$29,AV$1-2010,FALSE)</f>
        <v>266891583303894.22</v>
      </c>
      <c r="AW20" s="225">
        <f>VLOOKUP($B20,'Predicted Intensity'!$A$1:$AX$29,AW$1-2010,FALSE)*VLOOKUP($B20,'Forecasted VA'!$A$1:$AX$29,AW$1-2010,FALSE)</f>
        <v>267506537376933.16</v>
      </c>
      <c r="AX20" s="225">
        <f>VLOOKUP($B20,'Predicted Intensity'!$A$1:$AX$29,AX$1-2010,FALSE)*VLOOKUP($B20,'Forecasted VA'!$A$1:$AX$29,AX$1-2010,FALSE)</f>
        <v>268093234370880.16</v>
      </c>
      <c r="AY20" s="225">
        <f>VLOOKUP($B20,'Predicted Intensity'!$A$1:$AX$29,AY$1-2010,FALSE)*VLOOKUP($B20,'Forecasted VA'!$A$1:$AX$29,AY$1-2010,FALSE)</f>
        <v>268653389943131.38</v>
      </c>
      <c r="AZ20" s="225"/>
    </row>
    <row r="21" spans="1:52" x14ac:dyDescent="0.2">
      <c r="B21" s="216" t="s">
        <v>394</v>
      </c>
      <c r="C21" s="228">
        <f>SUMIFS('Historic Energy Consumption'!$O:$O,'Historic Energy Consumption'!$B:$B,$B21,'Historic Energy Consumption'!$A:$A,'Predicted Energy Consumption'!C$1)</f>
        <v>623210243798942</v>
      </c>
      <c r="D21" s="228">
        <f>SUMIFS('Historic Energy Consumption'!$O:$O,'Historic Energy Consumption'!$B:$B,$B21,'Historic Energy Consumption'!$A:$A,'Predicted Energy Consumption'!D$1)</f>
        <v>596967796918049.38</v>
      </c>
      <c r="E21" s="228">
        <f>SUMIFS('Historic Energy Consumption'!$O:$O,'Historic Energy Consumption'!$B:$B,$B21,'Historic Energy Consumption'!$A:$A,'Predicted Energy Consumption'!E$1)</f>
        <v>599536152233078.5</v>
      </c>
      <c r="F21" s="228">
        <f>SUMIFS('Historic Energy Consumption'!$O:$O,'Historic Energy Consumption'!$B:$B,$B21,'Historic Energy Consumption'!$A:$A,'Predicted Energy Consumption'!F$1)</f>
        <v>582845490501758.75</v>
      </c>
      <c r="G21" s="228">
        <f>SUMIFS('Historic Energy Consumption'!$O:$O,'Historic Energy Consumption'!$B:$B,$B21,'Historic Energy Consumption'!$A:$A,'Predicted Energy Consumption'!G$1)</f>
        <v>596456700562344.5</v>
      </c>
      <c r="H21" s="228">
        <f>SUMIFS('Historic Energy Consumption'!$O:$O,'Historic Energy Consumption'!$B:$B,$B21,'Historic Energy Consumption'!$A:$A,'Predicted Energy Consumption'!H$1)</f>
        <v>552034980896982.81</v>
      </c>
      <c r="I21" s="228">
        <f>SUMIFS('Historic Energy Consumption'!$O:$O,'Historic Energy Consumption'!$B:$B,$B21,'Historic Energy Consumption'!$A:$A,'Predicted Energy Consumption'!I$1)</f>
        <v>539377052598684.81</v>
      </c>
      <c r="J21" s="228">
        <f>SUMIFS('Historic Energy Consumption'!$O:$O,'Historic Energy Consumption'!$B:$B,$B21,'Historic Energy Consumption'!$A:$A,'Predicted Energy Consumption'!J$1)</f>
        <v>512263455152634.69</v>
      </c>
      <c r="K21" s="228">
        <f>SUMIFS('Historic Energy Consumption'!$O:$O,'Historic Energy Consumption'!$B:$B,$B21,'Historic Energy Consumption'!$A:$A,'Predicted Energy Consumption'!K$1)</f>
        <v>579341682527991.38</v>
      </c>
      <c r="L21" s="225">
        <f>VLOOKUP($B21,'Predicted Intensity'!$A$1:$AX$29,L$1-2010,FALSE)*VLOOKUP($B21,'Forecasted VA'!$A$1:$AX$29,L$1-2010,FALSE)</f>
        <v>593462265473906.75</v>
      </c>
      <c r="M21" s="225">
        <f>VLOOKUP($B21,'Predicted Intensity'!$A$1:$AX$29,M$1-2010,FALSE)*VLOOKUP($B21,'Forecasted VA'!$A$1:$AX$29,M$1-2010,FALSE)</f>
        <v>597245181331261.38</v>
      </c>
      <c r="N21" s="225">
        <f>VLOOKUP($B21,'Predicted Intensity'!$A$1:$AX$29,N$1-2010,FALSE)*VLOOKUP($B21,'Forecasted VA'!$A$1:$AX$29,N$1-2010,FALSE)</f>
        <v>600745166228166.13</v>
      </c>
      <c r="O21" s="225">
        <f>VLOOKUP($B21,'Predicted Intensity'!$A$1:$AX$29,O$1-2010,FALSE)*VLOOKUP($B21,'Forecasted VA'!$A$1:$AX$29,O$1-2010,FALSE)</f>
        <v>604002022797049.63</v>
      </c>
      <c r="P21" s="225">
        <f>VLOOKUP($B21,'Predicted Intensity'!$A$1:$AX$29,P$1-2010,FALSE)*VLOOKUP($B21,'Forecasted VA'!$A$1:$AX$29,P$1-2010,FALSE)</f>
        <v>607059750705303.63</v>
      </c>
      <c r="Q21" s="225">
        <f>VLOOKUP($B21,'Predicted Intensity'!$A$1:$AX$29,Q$1-2010,FALSE)*VLOOKUP($B21,'Forecasted VA'!$A$1:$AX$29,Q$1-2010,FALSE)</f>
        <v>609961125422360.5</v>
      </c>
      <c r="R21" s="225">
        <f>VLOOKUP($B21,'Predicted Intensity'!$A$1:$AX$29,R$1-2010,FALSE)*VLOOKUP($B21,'Forecasted VA'!$A$1:$AX$29,R$1-2010,FALSE)</f>
        <v>612745145510548.63</v>
      </c>
      <c r="S21" s="225">
        <f>VLOOKUP($B21,'Predicted Intensity'!$A$1:$AX$29,S$1-2010,FALSE)*VLOOKUP($B21,'Forecasted VA'!$A$1:$AX$29,S$1-2010,FALSE)</f>
        <v>615446023522885.5</v>
      </c>
      <c r="T21" s="225">
        <f>VLOOKUP($B21,'Predicted Intensity'!$A$1:$AX$29,T$1-2010,FALSE)*VLOOKUP($B21,'Forecasted VA'!$A$1:$AX$29,T$1-2010,FALSE)</f>
        <v>618093006767361.13</v>
      </c>
      <c r="U21" s="225">
        <f>VLOOKUP($B21,'Predicted Intensity'!$A$1:$AX$29,U$1-2010,FALSE)*VLOOKUP($B21,'Forecasted VA'!$A$1:$AX$29,U$1-2010,FALSE)</f>
        <v>620710627859836.88</v>
      </c>
      <c r="V21" s="225">
        <f>VLOOKUP($B21,'Predicted Intensity'!$A$1:$AX$29,V$1-2010,FALSE)*VLOOKUP($B21,'Forecasted VA'!$A$1:$AX$29,V$1-2010,FALSE)</f>
        <v>623319157324272.38</v>
      </c>
      <c r="W21" s="225">
        <f>VLOOKUP($B21,'Predicted Intensity'!$A$1:$AX$29,W$1-2010,FALSE)*VLOOKUP($B21,'Forecasted VA'!$A$1:$AX$29,W$1-2010,FALSE)</f>
        <v>625935129355830.63</v>
      </c>
      <c r="X21" s="225">
        <f>VLOOKUP($B21,'Predicted Intensity'!$A$1:$AX$29,X$1-2010,FALSE)*VLOOKUP($B21,'Forecasted VA'!$A$1:$AX$29,X$1-2010,FALSE)</f>
        <v>628571869851647.38</v>
      </c>
      <c r="Y21" s="225">
        <f>VLOOKUP($B21,'Predicted Intensity'!$A$1:$AX$29,Y$1-2010,FALSE)*VLOOKUP($B21,'Forecasted VA'!$A$1:$AX$29,Y$1-2010,FALSE)</f>
        <v>631239990033139.88</v>
      </c>
      <c r="Z21" s="225">
        <f>VLOOKUP($B21,'Predicted Intensity'!$A$1:$AX$29,Z$1-2010,FALSE)*VLOOKUP($B21,'Forecasted VA'!$A$1:$AX$29,Z$1-2010,FALSE)</f>
        <v>633947829013133.38</v>
      </c>
      <c r="AA21" s="225">
        <f>VLOOKUP($B21,'Predicted Intensity'!$A$1:$AX$29,AA$1-2010,FALSE)*VLOOKUP($B21,'Forecasted VA'!$A$1:$AX$29,AA$1-2010,FALSE)</f>
        <v>636701840121561.75</v>
      </c>
      <c r="AB21" s="225">
        <f>VLOOKUP($B21,'Predicted Intensity'!$A$1:$AX$29,AB$1-2010,FALSE)*VLOOKUP($B21,'Forecasted VA'!$A$1:$AX$29,AB$1-2010,FALSE)</f>
        <v>639506922086744.38</v>
      </c>
      <c r="AC21" s="225">
        <f>VLOOKUP($B21,'Predicted Intensity'!$A$1:$AX$29,AC$1-2010,FALSE)*VLOOKUP($B21,'Forecasted VA'!$A$1:$AX$29,AC$1-2010,FALSE)</f>
        <v>642366699352336.25</v>
      </c>
      <c r="AD21" s="225">
        <f>VLOOKUP($B21,'Predicted Intensity'!$A$1:$AX$29,AD$1-2010,FALSE)*VLOOKUP($B21,'Forecasted VA'!$A$1:$AX$29,AD$1-2010,FALSE)</f>
        <v>645283757171106.63</v>
      </c>
      <c r="AE21" s="225">
        <f>VLOOKUP($B21,'Predicted Intensity'!$A$1:$AX$29,AE$1-2010,FALSE)*VLOOKUP($B21,'Forecasted VA'!$A$1:$AX$29,AE$1-2010,FALSE)</f>
        <v>648259837440550.38</v>
      </c>
      <c r="AF21" s="225">
        <f>VLOOKUP($B21,'Predicted Intensity'!$A$1:$AX$29,AF$1-2010,FALSE)*VLOOKUP($B21,'Forecasted VA'!$A$1:$AX$29,AF$1-2010,FALSE)</f>
        <v>651296001008781.25</v>
      </c>
      <c r="AG21" s="225">
        <f>VLOOKUP($B21,'Predicted Intensity'!$A$1:$AX$29,AG$1-2010,FALSE)*VLOOKUP($B21,'Forecasted VA'!$A$1:$AX$29,AG$1-2010,FALSE)</f>
        <v>654392761668663</v>
      </c>
      <c r="AH21" s="225">
        <f>VLOOKUP($B21,'Predicted Intensity'!$A$1:$AX$29,AH$1-2010,FALSE)*VLOOKUP($B21,'Forecasted VA'!$A$1:$AX$29,AH$1-2010,FALSE)</f>
        <v>657550196440266.88</v>
      </c>
      <c r="AI21" s="225">
        <f>VLOOKUP($B21,'Predicted Intensity'!$A$1:$AX$29,AI$1-2010,FALSE)*VLOOKUP($B21,'Forecasted VA'!$A$1:$AX$29,AI$1-2010,FALSE)</f>
        <v>660768036110671.5</v>
      </c>
      <c r="AJ21" s="225">
        <f>VLOOKUP($B21,'Predicted Intensity'!$A$1:$AX$29,AJ$1-2010,FALSE)*VLOOKUP($B21,'Forecasted VA'!$A$1:$AX$29,AJ$1-2010,FALSE)</f>
        <v>664045739405458.75</v>
      </c>
      <c r="AK21" s="225">
        <f>VLOOKUP($B21,'Predicted Intensity'!$A$1:$AX$29,AK$1-2010,FALSE)*VLOOKUP($B21,'Forecasted VA'!$A$1:$AX$29,AK$1-2010,FALSE)</f>
        <v>667382553630909</v>
      </c>
      <c r="AL21" s="225">
        <f>VLOOKUP($B21,'Predicted Intensity'!$A$1:$AX$29,AL$1-2010,FALSE)*VLOOKUP($B21,'Forecasted VA'!$A$1:$AX$29,AL$1-2010,FALSE)</f>
        <v>670777564158034.63</v>
      </c>
      <c r="AM21" s="225">
        <f>VLOOKUP($B21,'Predicted Intensity'!$A$1:$AX$29,AM$1-2010,FALSE)*VLOOKUP($B21,'Forecasted VA'!$A$1:$AX$29,AM$1-2010,FALSE)</f>
        <v>674229734718381.88</v>
      </c>
      <c r="AN21" s="225">
        <f>VLOOKUP($B21,'Predicted Intensity'!$A$1:$AX$29,AN$1-2010,FALSE)*VLOOKUP($B21,'Forecasted VA'!$A$1:$AX$29,AN$1-2010,FALSE)</f>
        <v>677737940142043.88</v>
      </c>
      <c r="AO21" s="225">
        <f>VLOOKUP($B21,'Predicted Intensity'!$A$1:$AX$29,AO$1-2010,FALSE)*VLOOKUP($B21,'Forecasted VA'!$A$1:$AX$29,AO$1-2010,FALSE)</f>
        <v>681300992884101.13</v>
      </c>
      <c r="AP21" s="225">
        <f>VLOOKUP($B21,'Predicted Intensity'!$A$1:$AX$29,AP$1-2010,FALSE)*VLOOKUP($B21,'Forecasted VA'!$A$1:$AX$29,AP$1-2010,FALSE)</f>
        <v>684917664448840.13</v>
      </c>
      <c r="AQ21" s="225">
        <f>VLOOKUP($B21,'Predicted Intensity'!$A$1:$AX$29,AQ$1-2010,FALSE)*VLOOKUP($B21,'Forecasted VA'!$A$1:$AX$29,AQ$1-2010,FALSE)</f>
        <v>691251846073165</v>
      </c>
      <c r="AR21" s="225">
        <f>VLOOKUP($B21,'Predicted Intensity'!$A$1:$AX$29,AR$1-2010,FALSE)*VLOOKUP($B21,'Forecasted VA'!$A$1:$AX$29,AR$1-2010,FALSE)</f>
        <v>699198112883372.5</v>
      </c>
      <c r="AS21" s="225">
        <f>VLOOKUP($B21,'Predicted Intensity'!$A$1:$AX$29,AS$1-2010,FALSE)*VLOOKUP($B21,'Forecasted VA'!$A$1:$AX$29,AS$1-2010,FALSE)</f>
        <v>707124132997199</v>
      </c>
      <c r="AT21" s="225">
        <f>VLOOKUP($B21,'Predicted Intensity'!$A$1:$AX$29,AT$1-2010,FALSE)*VLOOKUP($B21,'Forecasted VA'!$A$1:$AX$29,AT$1-2010,FALSE)</f>
        <v>713478824974052.5</v>
      </c>
      <c r="AU21" s="225">
        <f>VLOOKUP($B21,'Predicted Intensity'!$A$1:$AX$29,AU$1-2010,FALSE)*VLOOKUP($B21,'Forecasted VA'!$A$1:$AX$29,AU$1-2010,FALSE)</f>
        <v>713450308565776.13</v>
      </c>
      <c r="AV21" s="225">
        <f>VLOOKUP($B21,'Predicted Intensity'!$A$1:$AX$29,AV$1-2010,FALSE)*VLOOKUP($B21,'Forecasted VA'!$A$1:$AX$29,AV$1-2010,FALSE)</f>
        <v>713391291920004.63</v>
      </c>
      <c r="AW21" s="225">
        <f>VLOOKUP($B21,'Predicted Intensity'!$A$1:$AX$29,AW$1-2010,FALSE)*VLOOKUP($B21,'Forecasted VA'!$A$1:$AX$29,AW$1-2010,FALSE)</f>
        <v>713304881799015.13</v>
      </c>
      <c r="AX21" s="225">
        <f>VLOOKUP($B21,'Predicted Intensity'!$A$1:$AX$29,AX$1-2010,FALSE)*VLOOKUP($B21,'Forecasted VA'!$A$1:$AX$29,AX$1-2010,FALSE)</f>
        <v>713193889433600.13</v>
      </c>
      <c r="AY21" s="225">
        <f>VLOOKUP($B21,'Predicted Intensity'!$A$1:$AX$29,AY$1-2010,FALSE)*VLOOKUP($B21,'Forecasted VA'!$A$1:$AX$29,AY$1-2010,FALSE)</f>
        <v>713060861482181</v>
      </c>
      <c r="AZ21" s="225"/>
    </row>
    <row r="22" spans="1:52" x14ac:dyDescent="0.2">
      <c r="B22" s="216" t="s">
        <v>396</v>
      </c>
      <c r="C22" s="228">
        <f>SUMIFS('Historic Energy Consumption'!$O:$O,'Historic Energy Consumption'!$B:$B,$B22,'Historic Energy Consumption'!$A:$A,'Predicted Energy Consumption'!C$1)</f>
        <v>154370701133973.19</v>
      </c>
      <c r="D22" s="228">
        <f>SUMIFS('Historic Energy Consumption'!$O:$O,'Historic Energy Consumption'!$B:$B,$B22,'Historic Energy Consumption'!$A:$A,'Predicted Energy Consumption'!D$1)</f>
        <v>164744652617205.09</v>
      </c>
      <c r="E22" s="228">
        <f>SUMIFS('Historic Energy Consumption'!$O:$O,'Historic Energy Consumption'!$B:$B,$B22,'Historic Energy Consumption'!$A:$A,'Predicted Energy Consumption'!E$1)</f>
        <v>177520620827797.91</v>
      </c>
      <c r="F22" s="228">
        <f>SUMIFS('Historic Energy Consumption'!$O:$O,'Historic Energy Consumption'!$B:$B,$B22,'Historic Energy Consumption'!$A:$A,'Predicted Energy Consumption'!F$1)</f>
        <v>185029243522985.09</v>
      </c>
      <c r="G22" s="228">
        <f>SUMIFS('Historic Energy Consumption'!$O:$O,'Historic Energy Consumption'!$B:$B,$B22,'Historic Energy Consumption'!$A:$A,'Predicted Energy Consumption'!G$1)</f>
        <v>199623389889739.06</v>
      </c>
      <c r="H22" s="228">
        <f>SUMIFS('Historic Energy Consumption'!$O:$O,'Historic Energy Consumption'!$B:$B,$B22,'Historic Energy Consumption'!$A:$A,'Predicted Energy Consumption'!H$1)</f>
        <v>215873837105400.69</v>
      </c>
      <c r="I22" s="228">
        <f>SUMIFS('Historic Energy Consumption'!$O:$O,'Historic Energy Consumption'!$B:$B,$B22,'Historic Energy Consumption'!$A:$A,'Predicted Energy Consumption'!I$1)</f>
        <v>272272584053251.81</v>
      </c>
      <c r="J22" s="228">
        <f>SUMIFS('Historic Energy Consumption'!$O:$O,'Historic Energy Consumption'!$B:$B,$B22,'Historic Energy Consumption'!$A:$A,'Predicted Energy Consumption'!J$1)</f>
        <v>353812120372585</v>
      </c>
      <c r="K22" s="228">
        <f>SUMIFS('Historic Energy Consumption'!$O:$O,'Historic Energy Consumption'!$B:$B,$B22,'Historic Energy Consumption'!$A:$A,'Predicted Energy Consumption'!K$1)</f>
        <v>369452114975714.38</v>
      </c>
      <c r="L22" s="225">
        <f>VLOOKUP($B22,'Predicted Intensity'!$A$1:$AX$29,L$1-2010,FALSE)*VLOOKUP($B22,'Forecasted VA'!$A$1:$AX$29,L$1-2010,FALSE)</f>
        <v>384945033837821.88</v>
      </c>
      <c r="M22" s="225">
        <f>VLOOKUP($B22,'Predicted Intensity'!$A$1:$AX$29,M$1-2010,FALSE)*VLOOKUP($B22,'Forecasted VA'!$A$1:$AX$29,M$1-2010,FALSE)</f>
        <v>403602446761305.69</v>
      </c>
      <c r="N22" s="225">
        <f>VLOOKUP($B22,'Predicted Intensity'!$A$1:$AX$29,N$1-2010,FALSE)*VLOOKUP($B22,'Forecasted VA'!$A$1:$AX$29,N$1-2010,FALSE)</f>
        <v>421176191263174.44</v>
      </c>
      <c r="O22" s="225">
        <f>VLOOKUP($B22,'Predicted Intensity'!$A$1:$AX$29,O$1-2010,FALSE)*VLOOKUP($B22,'Forecasted VA'!$A$1:$AX$29,O$1-2010,FALSE)</f>
        <v>437695894565020.75</v>
      </c>
      <c r="P22" s="225">
        <f>VLOOKUP($B22,'Predicted Intensity'!$A$1:$AX$29,P$1-2010,FALSE)*VLOOKUP($B22,'Forecasted VA'!$A$1:$AX$29,P$1-2010,FALSE)</f>
        <v>453202633910406.75</v>
      </c>
      <c r="Q22" s="225">
        <f>VLOOKUP($B22,'Predicted Intensity'!$A$1:$AX$29,Q$1-2010,FALSE)*VLOOKUP($B22,'Forecasted VA'!$A$1:$AX$29,Q$1-2010,FALSE)</f>
        <v>467745042847773.56</v>
      </c>
      <c r="R22" s="225">
        <f>VLOOKUP($B22,'Predicted Intensity'!$A$1:$AX$29,R$1-2010,FALSE)*VLOOKUP($B22,'Forecasted VA'!$A$1:$AX$29,R$1-2010,FALSE)</f>
        <v>481376185538046.63</v>
      </c>
      <c r="S22" s="225">
        <f>VLOOKUP($B22,'Predicted Intensity'!$A$1:$AX$29,S$1-2010,FALSE)*VLOOKUP($B22,'Forecasted VA'!$A$1:$AX$29,S$1-2010,FALSE)</f>
        <v>494151140541463.25</v>
      </c>
      <c r="T22" s="225">
        <f>VLOOKUP($B22,'Predicted Intensity'!$A$1:$AX$29,T$1-2010,FALSE)*VLOOKUP($B22,'Forecasted VA'!$A$1:$AX$29,T$1-2010,FALSE)</f>
        <v>506125199135426.81</v>
      </c>
      <c r="U22" s="225">
        <f>VLOOKUP($B22,'Predicted Intensity'!$A$1:$AX$29,U$1-2010,FALSE)*VLOOKUP($B22,'Forecasted VA'!$A$1:$AX$29,U$1-2010,FALSE)</f>
        <v>517352572153389.38</v>
      </c>
      <c r="V22" s="225">
        <f>VLOOKUP($B22,'Predicted Intensity'!$A$1:$AX$29,V$1-2010,FALSE)*VLOOKUP($B22,'Forecasted VA'!$A$1:$AX$29,V$1-2010,FALSE)</f>
        <v>527885503045846.75</v>
      </c>
      <c r="W22" s="225">
        <f>VLOOKUP($B22,'Predicted Intensity'!$A$1:$AX$29,W$1-2010,FALSE)*VLOOKUP($B22,'Forecasted VA'!$A$1:$AX$29,W$1-2010,FALSE)</f>
        <v>537773696071737.13</v>
      </c>
      <c r="X22" s="225">
        <f>VLOOKUP($B22,'Predicted Intensity'!$A$1:$AX$29,X$1-2010,FALSE)*VLOOKUP($B22,'Forecasted VA'!$A$1:$AX$29,X$1-2010,FALSE)</f>
        <v>547063982615820.19</v>
      </c>
      <c r="Y22" s="225">
        <f>VLOOKUP($B22,'Predicted Intensity'!$A$1:$AX$29,Y$1-2010,FALSE)*VLOOKUP($B22,'Forecasted VA'!$A$1:$AX$29,Y$1-2010,FALSE)</f>
        <v>555800162902189.63</v>
      </c>
      <c r="Z22" s="225">
        <f>VLOOKUP($B22,'Predicted Intensity'!$A$1:$AX$29,Z$1-2010,FALSE)*VLOOKUP($B22,'Forecasted VA'!$A$1:$AX$29,Z$1-2010,FALSE)</f>
        <v>564022973432104.88</v>
      </c>
      <c r="AA22" s="225">
        <f>VLOOKUP($B22,'Predicted Intensity'!$A$1:$AX$29,AA$1-2010,FALSE)*VLOOKUP($B22,'Forecasted VA'!$A$1:$AX$29,AA$1-2010,FALSE)</f>
        <v>571770141714640.75</v>
      </c>
      <c r="AB22" s="225">
        <f>VLOOKUP($B22,'Predicted Intensity'!$A$1:$AX$29,AB$1-2010,FALSE)*VLOOKUP($B22,'Forecasted VA'!$A$1:$AX$29,AB$1-2010,FALSE)</f>
        <v>579076499149011.88</v>
      </c>
      <c r="AC22" s="225">
        <f>VLOOKUP($B22,'Predicted Intensity'!$A$1:$AX$29,AC$1-2010,FALSE)*VLOOKUP($B22,'Forecasted VA'!$A$1:$AX$29,AC$1-2010,FALSE)</f>
        <v>585974130373341.88</v>
      </c>
      <c r="AD22" s="225">
        <f>VLOOKUP($B22,'Predicted Intensity'!$A$1:$AX$29,AD$1-2010,FALSE)*VLOOKUP($B22,'Forecasted VA'!$A$1:$AX$29,AD$1-2010,FALSE)</f>
        <v>592492543243962.13</v>
      </c>
      <c r="AE22" s="225">
        <f>VLOOKUP($B22,'Predicted Intensity'!$A$1:$AX$29,AE$1-2010,FALSE)*VLOOKUP($B22,'Forecasted VA'!$A$1:$AX$29,AE$1-2010,FALSE)</f>
        <v>598658848115128.5</v>
      </c>
      <c r="AF22" s="225">
        <f>VLOOKUP($B22,'Predicted Intensity'!$A$1:$AX$29,AF$1-2010,FALSE)*VLOOKUP($B22,'Forecasted VA'!$A$1:$AX$29,AF$1-2010,FALSE)</f>
        <v>604497938504933.75</v>
      </c>
      <c r="AG22" s="225">
        <f>VLOOKUP($B22,'Predicted Intensity'!$A$1:$AX$29,AG$1-2010,FALSE)*VLOOKUP($B22,'Forecasted VA'!$A$1:$AX$29,AG$1-2010,FALSE)</f>
        <v>610032667786168.13</v>
      </c>
      <c r="AH22" s="225">
        <f>VLOOKUP($B22,'Predicted Intensity'!$A$1:$AX$29,AH$1-2010,FALSE)*VLOOKUP($B22,'Forecasted VA'!$A$1:$AX$29,AH$1-2010,FALSE)</f>
        <v>615284018422706.13</v>
      </c>
      <c r="AI22" s="225">
        <f>VLOOKUP($B22,'Predicted Intensity'!$A$1:$AX$29,AI$1-2010,FALSE)*VLOOKUP($B22,'Forecasted VA'!$A$1:$AX$29,AI$1-2010,FALSE)</f>
        <v>620271261638888.75</v>
      </c>
      <c r="AJ22" s="225">
        <f>VLOOKUP($B22,'Predicted Intensity'!$A$1:$AX$29,AJ$1-2010,FALSE)*VLOOKUP($B22,'Forecasted VA'!$A$1:$AX$29,AJ$1-2010,FALSE)</f>
        <v>625012106386885.25</v>
      </c>
      <c r="AK22" s="225">
        <f>VLOOKUP($B22,'Predicted Intensity'!$A$1:$AX$29,AK$1-2010,FALSE)*VLOOKUP($B22,'Forecasted VA'!$A$1:$AX$29,AK$1-2010,FALSE)</f>
        <v>629522837162759.88</v>
      </c>
      <c r="AL22" s="225">
        <f>VLOOKUP($B22,'Predicted Intensity'!$A$1:$AX$29,AL$1-2010,FALSE)*VLOOKUP($B22,'Forecasted VA'!$A$1:$AX$29,AL$1-2010,FALSE)</f>
        <v>633818440691622.88</v>
      </c>
      <c r="AM22" s="225">
        <f>VLOOKUP($B22,'Predicted Intensity'!$A$1:$AX$29,AM$1-2010,FALSE)*VLOOKUP($B22,'Forecasted VA'!$A$1:$AX$29,AM$1-2010,FALSE)</f>
        <v>637912721813592.75</v>
      </c>
      <c r="AN22" s="225">
        <f>VLOOKUP($B22,'Predicted Intensity'!$A$1:$AX$29,AN$1-2010,FALSE)*VLOOKUP($B22,'Forecasted VA'!$A$1:$AX$29,AN$1-2010,FALSE)</f>
        <v>641818409098888.25</v>
      </c>
      <c r="AO22" s="225">
        <f>VLOOKUP($B22,'Predicted Intensity'!$A$1:$AX$29,AO$1-2010,FALSE)*VLOOKUP($B22,'Forecasted VA'!$A$1:$AX$29,AO$1-2010,FALSE)</f>
        <v>645547250834872.13</v>
      </c>
      <c r="AP22" s="225">
        <f>VLOOKUP($B22,'Predicted Intensity'!$A$1:$AX$29,AP$1-2010,FALSE)*VLOOKUP($B22,'Forecasted VA'!$A$1:$AX$29,AP$1-2010,FALSE)</f>
        <v>649110102084388.5</v>
      </c>
      <c r="AQ22" s="225">
        <f>VLOOKUP($B22,'Predicted Intensity'!$A$1:$AX$29,AQ$1-2010,FALSE)*VLOOKUP($B22,'Forecasted VA'!$A$1:$AX$29,AQ$1-2010,FALSE)</f>
        <v>652517003531658.25</v>
      </c>
      <c r="AR22" s="225">
        <f>VLOOKUP($B22,'Predicted Intensity'!$A$1:$AX$29,AR$1-2010,FALSE)*VLOOKUP($B22,'Forecasted VA'!$A$1:$AX$29,AR$1-2010,FALSE)</f>
        <v>655777252821551.63</v>
      </c>
      <c r="AS22" s="225">
        <f>VLOOKUP($B22,'Predicted Intensity'!$A$1:$AX$29,AS$1-2010,FALSE)*VLOOKUP($B22,'Forecasted VA'!$A$1:$AX$29,AS$1-2010,FALSE)</f>
        <v>658899469070635.25</v>
      </c>
      <c r="AT22" s="225">
        <f>VLOOKUP($B22,'Predicted Intensity'!$A$1:$AX$29,AT$1-2010,FALSE)*VLOOKUP($B22,'Forecasted VA'!$A$1:$AX$29,AT$1-2010,FALSE)</f>
        <v>661891651190006.5</v>
      </c>
      <c r="AU22" s="225">
        <f>VLOOKUP($B22,'Predicted Intensity'!$A$1:$AX$29,AU$1-2010,FALSE)*VLOOKUP($B22,'Forecasted VA'!$A$1:$AX$29,AU$1-2010,FALSE)</f>
        <v>664761230615880.13</v>
      </c>
      <c r="AV22" s="225">
        <f>VLOOKUP($B22,'Predicted Intensity'!$A$1:$AX$29,AV$1-2010,FALSE)*VLOOKUP($B22,'Forecasted VA'!$A$1:$AX$29,AV$1-2010,FALSE)</f>
        <v>667515118997188</v>
      </c>
      <c r="AW22" s="225">
        <f>VLOOKUP($B22,'Predicted Intensity'!$A$1:$AX$29,AW$1-2010,FALSE)*VLOOKUP($B22,'Forecasted VA'!$A$1:$AX$29,AW$1-2010,FALSE)</f>
        <v>670159751342690</v>
      </c>
      <c r="AX22" s="225">
        <f>VLOOKUP($B22,'Predicted Intensity'!$A$1:$AX$29,AX$1-2010,FALSE)*VLOOKUP($B22,'Forecasted VA'!$A$1:$AX$29,AX$1-2010,FALSE)</f>
        <v>672701125084388.63</v>
      </c>
      <c r="AY22" s="225">
        <f>VLOOKUP($B22,'Predicted Intensity'!$A$1:$AX$29,AY$1-2010,FALSE)*VLOOKUP($B22,'Forecasted VA'!$A$1:$AX$29,AY$1-2010,FALSE)</f>
        <v>675144835470657.75</v>
      </c>
      <c r="AZ22" s="225"/>
    </row>
    <row r="23" spans="1:52" x14ac:dyDescent="0.2">
      <c r="B23" s="216" t="s">
        <v>397</v>
      </c>
      <c r="C23" s="228">
        <f>SUMIFS('Historic Energy Consumption'!$O:$O,'Historic Energy Consumption'!$B:$B,$B23,'Historic Energy Consumption'!$A:$A,'Predicted Energy Consumption'!C$1)</f>
        <v>1422471060655225</v>
      </c>
      <c r="D23" s="228">
        <f>SUMIFS('Historic Energy Consumption'!$O:$O,'Historic Energy Consumption'!$B:$B,$B23,'Historic Energy Consumption'!$A:$A,'Predicted Energy Consumption'!D$1)</f>
        <v>1592119508365363</v>
      </c>
      <c r="E23" s="228">
        <f>SUMIFS('Historic Energy Consumption'!$O:$O,'Historic Energy Consumption'!$B:$B,$B23,'Historic Energy Consumption'!$A:$A,'Predicted Energy Consumption'!E$1)</f>
        <v>1671800421086713</v>
      </c>
      <c r="F23" s="228">
        <f>SUMIFS('Historic Energy Consumption'!$O:$O,'Historic Energy Consumption'!$B:$B,$B23,'Historic Energy Consumption'!$A:$A,'Predicted Energy Consumption'!F$1)</f>
        <v>1727674285489247</v>
      </c>
      <c r="G23" s="228">
        <f>SUMIFS('Historic Energy Consumption'!$O:$O,'Historic Energy Consumption'!$B:$B,$B23,'Historic Energy Consumption'!$A:$A,'Predicted Energy Consumption'!G$1)</f>
        <v>1802500534924288.5</v>
      </c>
      <c r="H23" s="228">
        <f>SUMIFS('Historic Energy Consumption'!$O:$O,'Historic Energy Consumption'!$B:$B,$B23,'Historic Energy Consumption'!$A:$A,'Predicted Energy Consumption'!H$1)</f>
        <v>1886821479829717</v>
      </c>
      <c r="I23" s="228">
        <f>SUMIFS('Historic Energy Consumption'!$O:$O,'Historic Energy Consumption'!$B:$B,$B23,'Historic Energy Consumption'!$A:$A,'Predicted Energy Consumption'!I$1)</f>
        <v>1964674347239532.8</v>
      </c>
      <c r="J23" s="228">
        <f>SUMIFS('Historic Energy Consumption'!$O:$O,'Historic Energy Consumption'!$B:$B,$B23,'Historic Energy Consumption'!$A:$A,'Predicted Energy Consumption'!J$1)</f>
        <v>2041542330768556</v>
      </c>
      <c r="K23" s="228">
        <f>SUMIFS('Historic Energy Consumption'!$O:$O,'Historic Energy Consumption'!$B:$B,$B23,'Historic Energy Consumption'!$A:$A,'Predicted Energy Consumption'!K$1)</f>
        <v>2087381887603391.3</v>
      </c>
      <c r="L23" s="225">
        <f>VLOOKUP($B23,'Predicted Intensity'!$A$1:$AX$29,L$1-2010,FALSE)*VLOOKUP($B23,'Forecasted VA'!$A$1:$AX$29,L$1-2010,FALSE)</f>
        <v>2239461484066538.8</v>
      </c>
      <c r="M23" s="225">
        <f>VLOOKUP($B23,'Predicted Intensity'!$A$1:$AX$29,M$1-2010,FALSE)*VLOOKUP($B23,'Forecasted VA'!$A$1:$AX$29,M$1-2010,FALSE)</f>
        <v>2352955376200250.5</v>
      </c>
      <c r="N23" s="225">
        <f>VLOOKUP($B23,'Predicted Intensity'!$A$1:$AX$29,N$1-2010,FALSE)*VLOOKUP($B23,'Forecasted VA'!$A$1:$AX$29,N$1-2010,FALSE)</f>
        <v>2466731875604844</v>
      </c>
      <c r="O23" s="225">
        <f>VLOOKUP($B23,'Predicted Intensity'!$A$1:$AX$29,O$1-2010,FALSE)*VLOOKUP($B23,'Forecasted VA'!$A$1:$AX$29,O$1-2010,FALSE)</f>
        <v>2579699998761366</v>
      </c>
      <c r="P23" s="225">
        <f>VLOOKUP($B23,'Predicted Intensity'!$A$1:$AX$29,P$1-2010,FALSE)*VLOOKUP($B23,'Forecasted VA'!$A$1:$AX$29,P$1-2010,FALSE)</f>
        <v>2693454234257789.5</v>
      </c>
      <c r="Q23" s="225">
        <f>VLOOKUP($B23,'Predicted Intensity'!$A$1:$AX$29,Q$1-2010,FALSE)*VLOOKUP($B23,'Forecasted VA'!$A$1:$AX$29,Q$1-2010,FALSE)</f>
        <v>2806409843549561</v>
      </c>
      <c r="R23" s="225">
        <f>VLOOKUP($B23,'Predicted Intensity'!$A$1:$AX$29,R$1-2010,FALSE)*VLOOKUP($B23,'Forecasted VA'!$A$1:$AX$29,R$1-2010,FALSE)</f>
        <v>2918906408636768.5</v>
      </c>
      <c r="S23" s="225">
        <f>VLOOKUP($B23,'Predicted Intensity'!$A$1:$AX$29,S$1-2010,FALSE)*VLOOKUP($B23,'Forecasted VA'!$A$1:$AX$29,S$1-2010,FALSE)</f>
        <v>3031272777458296</v>
      </c>
      <c r="T23" s="225">
        <f>VLOOKUP($B23,'Predicted Intensity'!$A$1:$AX$29,T$1-2010,FALSE)*VLOOKUP($B23,'Forecasted VA'!$A$1:$AX$29,T$1-2010,FALSE)</f>
        <v>3142463136035637</v>
      </c>
      <c r="U23" s="225">
        <f>VLOOKUP($B23,'Predicted Intensity'!$A$1:$AX$29,U$1-2010,FALSE)*VLOOKUP($B23,'Forecasted VA'!$A$1:$AX$29,U$1-2010,FALSE)</f>
        <v>3253394017328366.5</v>
      </c>
      <c r="V23" s="225">
        <f>VLOOKUP($B23,'Predicted Intensity'!$A$1:$AX$29,V$1-2010,FALSE)*VLOOKUP($B23,'Forecasted VA'!$A$1:$AX$29,V$1-2010,FALSE)</f>
        <v>3363468037677861.5</v>
      </c>
      <c r="W23" s="225">
        <f>VLOOKUP($B23,'Predicted Intensity'!$A$1:$AX$29,W$1-2010,FALSE)*VLOOKUP($B23,'Forecasted VA'!$A$1:$AX$29,W$1-2010,FALSE)</f>
        <v>3472071980370633.5</v>
      </c>
      <c r="X23" s="225">
        <f>VLOOKUP($B23,'Predicted Intensity'!$A$1:$AX$29,X$1-2010,FALSE)*VLOOKUP($B23,'Forecasted VA'!$A$1:$AX$29,X$1-2010,FALSE)</f>
        <v>3580188316405927</v>
      </c>
      <c r="Y23" s="225">
        <f>VLOOKUP($B23,'Predicted Intensity'!$A$1:$AX$29,Y$1-2010,FALSE)*VLOOKUP($B23,'Forecasted VA'!$A$1:$AX$29,Y$1-2010,FALSE)</f>
        <v>3687095595165082.5</v>
      </c>
      <c r="Z23" s="225">
        <f>VLOOKUP($B23,'Predicted Intensity'!$A$1:$AX$29,Z$1-2010,FALSE)*VLOOKUP($B23,'Forecasted VA'!$A$1:$AX$29,Z$1-2010,FALSE)</f>
        <v>3792452541666042</v>
      </c>
      <c r="AA23" s="225">
        <f>VLOOKUP($B23,'Predicted Intensity'!$A$1:$AX$29,AA$1-2010,FALSE)*VLOOKUP($B23,'Forecasted VA'!$A$1:$AX$29,AA$1-2010,FALSE)</f>
        <v>3896936197810989</v>
      </c>
      <c r="AB23" s="225">
        <f>VLOOKUP($B23,'Predicted Intensity'!$A$1:$AX$29,AB$1-2010,FALSE)*VLOOKUP($B23,'Forecasted VA'!$A$1:$AX$29,AB$1-2010,FALSE)</f>
        <v>3999963256690113.5</v>
      </c>
      <c r="AC23" s="225">
        <f>VLOOKUP($B23,'Predicted Intensity'!$A$1:$AX$29,AC$1-2010,FALSE)*VLOOKUP($B23,'Forecasted VA'!$A$1:$AX$29,AC$1-2010,FALSE)</f>
        <v>4102136250444583</v>
      </c>
      <c r="AD23" s="225">
        <f>VLOOKUP($B23,'Predicted Intensity'!$A$1:$AX$29,AD$1-2010,FALSE)*VLOOKUP($B23,'Forecasted VA'!$A$1:$AX$29,AD$1-2010,FALSE)</f>
        <v>4202723004121807</v>
      </c>
      <c r="AE23" s="225">
        <f>VLOOKUP($B23,'Predicted Intensity'!$A$1:$AX$29,AE$1-2010,FALSE)*VLOOKUP($B23,'Forecasted VA'!$A$1:$AX$29,AE$1-2010,FALSE)</f>
        <v>4301616410234444</v>
      </c>
      <c r="AF23" s="225">
        <f>VLOOKUP($B23,'Predicted Intensity'!$A$1:$AX$29,AF$1-2010,FALSE)*VLOOKUP($B23,'Forecasted VA'!$A$1:$AX$29,AF$1-2010,FALSE)</f>
        <v>4399400211631336</v>
      </c>
      <c r="AG23" s="225">
        <f>VLOOKUP($B23,'Predicted Intensity'!$A$1:$AX$29,AG$1-2010,FALSE)*VLOOKUP($B23,'Forecasted VA'!$A$1:$AX$29,AG$1-2010,FALSE)</f>
        <v>4495730410603462</v>
      </c>
      <c r="AH23" s="225">
        <f>VLOOKUP($B23,'Predicted Intensity'!$A$1:$AX$29,AH$1-2010,FALSE)*VLOOKUP($B23,'Forecasted VA'!$A$1:$AX$29,AH$1-2010,FALSE)</f>
        <v>4590622789102163</v>
      </c>
      <c r="AI23" s="225">
        <f>VLOOKUP($B23,'Predicted Intensity'!$A$1:$AX$29,AI$1-2010,FALSE)*VLOOKUP($B23,'Forecasted VA'!$A$1:$AX$29,AI$1-2010,FALSE)</f>
        <v>4683911386310047</v>
      </c>
      <c r="AJ23" s="225">
        <f>VLOOKUP($B23,'Predicted Intensity'!$A$1:$AX$29,AJ$1-2010,FALSE)*VLOOKUP($B23,'Forecasted VA'!$A$1:$AX$29,AJ$1-2010,FALSE)</f>
        <v>4775946362804038</v>
      </c>
      <c r="AK23" s="225">
        <f>VLOOKUP($B23,'Predicted Intensity'!$A$1:$AX$29,AK$1-2010,FALSE)*VLOOKUP($B23,'Forecasted VA'!$A$1:$AX$29,AK$1-2010,FALSE)</f>
        <v>4866840234895102</v>
      </c>
      <c r="AL23" s="225">
        <f>VLOOKUP($B23,'Predicted Intensity'!$A$1:$AX$29,AL$1-2010,FALSE)*VLOOKUP($B23,'Forecasted VA'!$A$1:$AX$29,AL$1-2010,FALSE)</f>
        <v>4956100991771184</v>
      </c>
      <c r="AM23" s="225">
        <f>VLOOKUP($B23,'Predicted Intensity'!$A$1:$AX$29,AM$1-2010,FALSE)*VLOOKUP($B23,'Forecasted VA'!$A$1:$AX$29,AM$1-2010,FALSE)</f>
        <v>5043989998437121</v>
      </c>
      <c r="AN23" s="225">
        <f>VLOOKUP($B23,'Predicted Intensity'!$A$1:$AX$29,AN$1-2010,FALSE)*VLOOKUP($B23,'Forecasted VA'!$A$1:$AX$29,AN$1-2010,FALSE)</f>
        <v>5131059211207486</v>
      </c>
      <c r="AO23" s="225">
        <f>VLOOKUP($B23,'Predicted Intensity'!$A$1:$AX$29,AO$1-2010,FALSE)*VLOOKUP($B23,'Forecasted VA'!$A$1:$AX$29,AO$1-2010,FALSE)</f>
        <v>5216753583889339</v>
      </c>
      <c r="AP23" s="225">
        <f>VLOOKUP($B23,'Predicted Intensity'!$A$1:$AX$29,AP$1-2010,FALSE)*VLOOKUP($B23,'Forecasted VA'!$A$1:$AX$29,AP$1-2010,FALSE)</f>
        <v>5301504101193725</v>
      </c>
      <c r="AQ23" s="225">
        <f>VLOOKUP($B23,'Predicted Intensity'!$A$1:$AX$29,AQ$1-2010,FALSE)*VLOOKUP($B23,'Forecasted VA'!$A$1:$AX$29,AQ$1-2010,FALSE)</f>
        <v>5385333145434067</v>
      </c>
      <c r="AR23" s="225">
        <f>VLOOKUP($B23,'Predicted Intensity'!$A$1:$AX$29,AR$1-2010,FALSE)*VLOOKUP($B23,'Forecasted VA'!$A$1:$AX$29,AR$1-2010,FALSE)</f>
        <v>5468236943313897</v>
      </c>
      <c r="AS23" s="225">
        <f>VLOOKUP($B23,'Predicted Intensity'!$A$1:$AX$29,AS$1-2010,FALSE)*VLOOKUP($B23,'Forecasted VA'!$A$1:$AX$29,AS$1-2010,FALSE)</f>
        <v>5550587996922852</v>
      </c>
      <c r="AT23" s="225">
        <f>VLOOKUP($B23,'Predicted Intensity'!$A$1:$AX$29,AT$1-2010,FALSE)*VLOOKUP($B23,'Forecasted VA'!$A$1:$AX$29,AT$1-2010,FALSE)</f>
        <v>5632517925621688</v>
      </c>
      <c r="AU23" s="225">
        <f>VLOOKUP($B23,'Predicted Intensity'!$A$1:$AX$29,AU$1-2010,FALSE)*VLOOKUP($B23,'Forecasted VA'!$A$1:$AX$29,AU$1-2010,FALSE)</f>
        <v>5714289298611111</v>
      </c>
      <c r="AV23" s="225">
        <f>VLOOKUP($B23,'Predicted Intensity'!$A$1:$AX$29,AV$1-2010,FALSE)*VLOOKUP($B23,'Forecasted VA'!$A$1:$AX$29,AV$1-2010,FALSE)</f>
        <v>5795857929074054</v>
      </c>
      <c r="AW23" s="225">
        <f>VLOOKUP($B23,'Predicted Intensity'!$A$1:$AX$29,AW$1-2010,FALSE)*VLOOKUP($B23,'Forecasted VA'!$A$1:$AX$29,AW$1-2010,FALSE)</f>
        <v>5877611517204413</v>
      </c>
      <c r="AX23" s="225">
        <f>VLOOKUP($B23,'Predicted Intensity'!$A$1:$AX$29,AX$1-2010,FALSE)*VLOOKUP($B23,'Forecasted VA'!$A$1:$AX$29,AX$1-2010,FALSE)</f>
        <v>5959904696841073</v>
      </c>
      <c r="AY23" s="225">
        <f>VLOOKUP($B23,'Predicted Intensity'!$A$1:$AX$29,AY$1-2010,FALSE)*VLOOKUP($B23,'Forecasted VA'!$A$1:$AX$29,AY$1-2010,FALSE)</f>
        <v>6042732740598408</v>
      </c>
      <c r="AZ23" s="225"/>
    </row>
    <row r="24" spans="1:52" x14ac:dyDescent="0.2">
      <c r="B24" s="216" t="s">
        <v>639</v>
      </c>
      <c r="C24" s="228">
        <f>SUMIFS('Historic Energy Consumption'!$O:$O,'Historic Energy Consumption'!$B:$B,$B24,'Historic Energy Consumption'!$A:$A,'Predicted Energy Consumption'!C$1)</f>
        <v>1776219651879092.5</v>
      </c>
      <c r="D24" s="228">
        <f>SUMIFS('Historic Energy Consumption'!$O:$O,'Historic Energy Consumption'!$B:$B,$B24,'Historic Energy Consumption'!$A:$A,'Predicted Energy Consumption'!D$1)</f>
        <v>1893949965587130</v>
      </c>
      <c r="E24" s="228">
        <f>SUMIFS('Historic Energy Consumption'!$O:$O,'Historic Energy Consumption'!$B:$B,$B24,'Historic Energy Consumption'!$A:$A,'Predicted Energy Consumption'!E$1)</f>
        <v>1125905828113270.3</v>
      </c>
      <c r="F24" s="228">
        <f>SUMIFS('Historic Energy Consumption'!$O:$O,'Historic Energy Consumption'!$B:$B,$B24,'Historic Energy Consumption'!$A:$A,'Predicted Energy Consumption'!F$1)</f>
        <v>1057422542038888.3</v>
      </c>
      <c r="G24" s="228">
        <f>SUMIFS('Historic Energy Consumption'!$O:$O,'Historic Energy Consumption'!$B:$B,$B24,'Historic Energy Consumption'!$A:$A,'Predicted Energy Consumption'!G$1)</f>
        <v>920860891961311.88</v>
      </c>
      <c r="H24" s="228">
        <f>SUMIFS('Historic Energy Consumption'!$O:$O,'Historic Energy Consumption'!$B:$B,$B24,'Historic Energy Consumption'!$A:$A,'Predicted Energy Consumption'!H$1)</f>
        <v>1066031094372871.5</v>
      </c>
      <c r="I24" s="228">
        <f>SUMIFS('Historic Energy Consumption'!$O:$O,'Historic Energy Consumption'!$B:$B,$B24,'Historic Energy Consumption'!$A:$A,'Predicted Energy Consumption'!I$1)</f>
        <v>1036398981248243.9</v>
      </c>
      <c r="J24" s="228">
        <f>SUMIFS('Historic Energy Consumption'!$O:$O,'Historic Energy Consumption'!$B:$B,$B24,'Historic Energy Consumption'!$A:$A,'Predicted Energy Consumption'!J$1)</f>
        <v>1012322397435168.9</v>
      </c>
      <c r="K24" s="228">
        <f>SUMIFS('Historic Energy Consumption'!$O:$O,'Historic Energy Consumption'!$B:$B,$B24,'Historic Energy Consumption'!$A:$A,'Predicted Energy Consumption'!K$1)</f>
        <v>785294351289555</v>
      </c>
      <c r="L24" s="225">
        <f>VLOOKUP($B24,'Predicted Intensity'!$A$1:$AX$29,L$1-2010,FALSE)*VLOOKUP($B24,'Forecasted VA'!$A$1:$AX$29,L$1-2010,FALSE)</f>
        <v>730329690101358.63</v>
      </c>
      <c r="M24" s="225">
        <f>VLOOKUP($B24,'Predicted Intensity'!$A$1:$AX$29,M$1-2010,FALSE)*VLOOKUP($B24,'Forecasted VA'!$A$1:$AX$29,M$1-2010,FALSE)</f>
        <v>673011133920820.75</v>
      </c>
      <c r="N24" s="225">
        <f>VLOOKUP($B24,'Predicted Intensity'!$A$1:$AX$29,N$1-2010,FALSE)*VLOOKUP($B24,'Forecasted VA'!$A$1:$AX$29,N$1-2010,FALSE)</f>
        <v>615037425401475.88</v>
      </c>
      <c r="O24" s="225">
        <f>VLOOKUP($B24,'Predicted Intensity'!$A$1:$AX$29,O$1-2010,FALSE)*VLOOKUP($B24,'Forecasted VA'!$A$1:$AX$29,O$1-2010,FALSE)</f>
        <v>557485647147149.5</v>
      </c>
      <c r="P24" s="225">
        <f>VLOOKUP($B24,'Predicted Intensity'!$A$1:$AX$29,P$1-2010,FALSE)*VLOOKUP($B24,'Forecasted VA'!$A$1:$AX$29,P$1-2010,FALSE)</f>
        <v>500956671400143.06</v>
      </c>
      <c r="Q24" s="225">
        <f>VLOOKUP($B24,'Predicted Intensity'!$A$1:$AX$29,Q$1-2010,FALSE)*VLOOKUP($B24,'Forecasted VA'!$A$1:$AX$29,Q$1-2010,FALSE)</f>
        <v>445788461884397.44</v>
      </c>
      <c r="R24" s="225">
        <f>VLOOKUP($B24,'Predicted Intensity'!$A$1:$AX$29,R$1-2010,FALSE)*VLOOKUP($B24,'Forecasted VA'!$A$1:$AX$29,R$1-2010,FALSE)</f>
        <v>413716333289805.38</v>
      </c>
      <c r="S24" s="225">
        <f>VLOOKUP($B24,'Predicted Intensity'!$A$1:$AX$29,S$1-2010,FALSE)*VLOOKUP($B24,'Forecasted VA'!$A$1:$AX$29,S$1-2010,FALSE)</f>
        <v>414749306558377.69</v>
      </c>
      <c r="T24" s="225">
        <f>VLOOKUP($B24,'Predicted Intensity'!$A$1:$AX$29,T$1-2010,FALSE)*VLOOKUP($B24,'Forecasted VA'!$A$1:$AX$29,T$1-2010,FALSE)</f>
        <v>415453397062584.88</v>
      </c>
      <c r="U24" s="225">
        <f>VLOOKUP($B24,'Predicted Intensity'!$A$1:$AX$29,U$1-2010,FALSE)*VLOOKUP($B24,'Forecasted VA'!$A$1:$AX$29,U$1-2010,FALSE)</f>
        <v>415873939309175.94</v>
      </c>
      <c r="V24" s="225">
        <f>VLOOKUP($B24,'Predicted Intensity'!$A$1:$AX$29,V$1-2010,FALSE)*VLOOKUP($B24,'Forecasted VA'!$A$1:$AX$29,V$1-2010,FALSE)</f>
        <v>416051043832973.75</v>
      </c>
      <c r="W24" s="225">
        <f>VLOOKUP($B24,'Predicted Intensity'!$A$1:$AX$29,W$1-2010,FALSE)*VLOOKUP($B24,'Forecasted VA'!$A$1:$AX$29,W$1-2010,FALSE)</f>
        <v>416019972899361.38</v>
      </c>
      <c r="X24" s="225">
        <f>VLOOKUP($B24,'Predicted Intensity'!$A$1:$AX$29,X$1-2010,FALSE)*VLOOKUP($B24,'Forecasted VA'!$A$1:$AX$29,X$1-2010,FALSE)</f>
        <v>415811569607866.63</v>
      </c>
      <c r="Y24" s="225">
        <f>VLOOKUP($B24,'Predicted Intensity'!$A$1:$AX$29,Y$1-2010,FALSE)*VLOOKUP($B24,'Forecasted VA'!$A$1:$AX$29,Y$1-2010,FALSE)</f>
        <v>415452703090288.56</v>
      </c>
      <c r="Z24" s="225">
        <f>VLOOKUP($B24,'Predicted Intensity'!$A$1:$AX$29,Z$1-2010,FALSE)*VLOOKUP($B24,'Forecasted VA'!$A$1:$AX$29,Z$1-2010,FALSE)</f>
        <v>414966705467600.5</v>
      </c>
      <c r="AA24" s="225">
        <f>VLOOKUP($B24,'Predicted Intensity'!$A$1:$AX$29,AA$1-2010,FALSE)*VLOOKUP($B24,'Forecasted VA'!$A$1:$AX$29,AA$1-2010,FALSE)</f>
        <v>414373785620110.75</v>
      </c>
      <c r="AB24" s="225">
        <f>VLOOKUP($B24,'Predicted Intensity'!$A$1:$AX$29,AB$1-2010,FALSE)*VLOOKUP($B24,'Forecasted VA'!$A$1:$AX$29,AB$1-2010,FALSE)</f>
        <v>413691411430748.94</v>
      </c>
      <c r="AC24" s="225">
        <f>VLOOKUP($B24,'Predicted Intensity'!$A$1:$AX$29,AC$1-2010,FALSE)*VLOOKUP($B24,'Forecasted VA'!$A$1:$AX$29,AC$1-2010,FALSE)</f>
        <v>412934656671401.31</v>
      </c>
      <c r="AD24" s="225">
        <f>VLOOKUP($B24,'Predicted Intensity'!$A$1:$AX$29,AD$1-2010,FALSE)*VLOOKUP($B24,'Forecasted VA'!$A$1:$AX$29,AD$1-2010,FALSE)</f>
        <v>412116511677684.63</v>
      </c>
      <c r="AE24" s="225">
        <f>VLOOKUP($B24,'Predicted Intensity'!$A$1:$AX$29,AE$1-2010,FALSE)*VLOOKUP($B24,'Forecasted VA'!$A$1:$AX$29,AE$1-2010,FALSE)</f>
        <v>411248158835906.13</v>
      </c>
      <c r="AF24" s="225">
        <f>VLOOKUP($B24,'Predicted Intensity'!$A$1:$AX$29,AF$1-2010,FALSE)*VLOOKUP($B24,'Forecasted VA'!$A$1:$AX$29,AF$1-2010,FALSE)</f>
        <v>410339215016793</v>
      </c>
      <c r="AG24" s="225">
        <f>VLOOKUP($B24,'Predicted Intensity'!$A$1:$AX$29,AG$1-2010,FALSE)*VLOOKUP($B24,'Forecasted VA'!$A$1:$AX$29,AG$1-2010,FALSE)</f>
        <v>409397943677861.31</v>
      </c>
      <c r="AH24" s="225">
        <f>VLOOKUP($B24,'Predicted Intensity'!$A$1:$AX$29,AH$1-2010,FALSE)*VLOOKUP($B24,'Forecasted VA'!$A$1:$AX$29,AH$1-2010,FALSE)</f>
        <v>408431439595291.38</v>
      </c>
      <c r="AI24" s="225">
        <f>VLOOKUP($B24,'Predicted Intensity'!$A$1:$AX$29,AI$1-2010,FALSE)*VLOOKUP($B24,'Forecasted VA'!$A$1:$AX$29,AI$1-2010,FALSE)</f>
        <v>407445789201655.38</v>
      </c>
      <c r="AJ24" s="225">
        <f>VLOOKUP($B24,'Predicted Intensity'!$A$1:$AX$29,AJ$1-2010,FALSE)*VLOOKUP($B24,'Forecasted VA'!$A$1:$AX$29,AJ$1-2010,FALSE)</f>
        <v>406446209384647.31</v>
      </c>
      <c r="AK24" s="225">
        <f>VLOOKUP($B24,'Predicted Intensity'!$A$1:$AX$29,AK$1-2010,FALSE)*VLOOKUP($B24,'Forecasted VA'!$A$1:$AX$29,AK$1-2010,FALSE)</f>
        <v>405437167402826.69</v>
      </c>
      <c r="AL24" s="225">
        <f>VLOOKUP($B24,'Predicted Intensity'!$A$1:$AX$29,AL$1-2010,FALSE)*VLOOKUP($B24,'Forecasted VA'!$A$1:$AX$29,AL$1-2010,FALSE)</f>
        <v>404422484337462.19</v>
      </c>
      <c r="AM24" s="225">
        <f>VLOOKUP($B24,'Predicted Intensity'!$A$1:$AX$29,AM$1-2010,FALSE)*VLOOKUP($B24,'Forecasted VA'!$A$1:$AX$29,AM$1-2010,FALSE)</f>
        <v>403405424250031</v>
      </c>
      <c r="AN24" s="225">
        <f>VLOOKUP($B24,'Predicted Intensity'!$A$1:$AX$29,AN$1-2010,FALSE)*VLOOKUP($B24,'Forecasted VA'!$A$1:$AX$29,AN$1-2010,FALSE)</f>
        <v>402388770969124.88</v>
      </c>
      <c r="AO24" s="225">
        <f>VLOOKUP($B24,'Predicted Intensity'!$A$1:$AX$29,AO$1-2010,FALSE)*VLOOKUP($B24,'Forecasted VA'!$A$1:$AX$29,AO$1-2010,FALSE)</f>
        <v>401374894198016.63</v>
      </c>
      <c r="AP24" s="225">
        <f>VLOOKUP($B24,'Predicted Intensity'!$A$1:$AX$29,AP$1-2010,FALSE)*VLOOKUP($B24,'Forecasted VA'!$A$1:$AX$29,AP$1-2010,FALSE)</f>
        <v>400365806419943.5</v>
      </c>
      <c r="AQ24" s="225">
        <f>VLOOKUP($B24,'Predicted Intensity'!$A$1:$AX$29,AQ$1-2010,FALSE)*VLOOKUP($B24,'Forecasted VA'!$A$1:$AX$29,AQ$1-2010,FALSE)</f>
        <v>399363211884542.81</v>
      </c>
      <c r="AR24" s="225">
        <f>VLOOKUP($B24,'Predicted Intensity'!$A$1:$AX$29,AR$1-2010,FALSE)*VLOOKUP($B24,'Forecasted VA'!$A$1:$AX$29,AR$1-2010,FALSE)</f>
        <v>398368548786379.63</v>
      </c>
      <c r="AS24" s="225">
        <f>VLOOKUP($B24,'Predicted Intensity'!$A$1:$AX$29,AS$1-2010,FALSE)*VLOOKUP($B24,'Forecasted VA'!$A$1:$AX$29,AS$1-2010,FALSE)</f>
        <v>397383025594235.69</v>
      </c>
      <c r="AT24" s="225">
        <f>VLOOKUP($B24,'Predicted Intensity'!$A$1:$AX$29,AT$1-2010,FALSE)*VLOOKUP($B24,'Forecasted VA'!$A$1:$AX$29,AT$1-2010,FALSE)</f>
        <v>396407652356558.31</v>
      </c>
      <c r="AU24" s="225">
        <f>VLOOKUP($B24,'Predicted Intensity'!$A$1:$AX$29,AU$1-2010,FALSE)*VLOOKUP($B24,'Forecasted VA'!$A$1:$AX$29,AU$1-2010,FALSE)</f>
        <v>395443267692518.75</v>
      </c>
      <c r="AV24" s="225">
        <f>VLOOKUP($B24,'Predicted Intensity'!$A$1:$AX$29,AV$1-2010,FALSE)*VLOOKUP($B24,'Forecasted VA'!$A$1:$AX$29,AV$1-2010,FALSE)</f>
        <v>394490562077685.81</v>
      </c>
      <c r="AW24" s="225">
        <f>VLOOKUP($B24,'Predicted Intensity'!$A$1:$AX$29,AW$1-2010,FALSE)*VLOOKUP($B24,'Forecasted VA'!$A$1:$AX$29,AW$1-2010,FALSE)</f>
        <v>393550097946575.13</v>
      </c>
      <c r="AX24" s="225">
        <f>VLOOKUP($B24,'Predicted Intensity'!$A$1:$AX$29,AX$1-2010,FALSE)*VLOOKUP($B24,'Forecasted VA'!$A$1:$AX$29,AX$1-2010,FALSE)</f>
        <v>392622327059840.94</v>
      </c>
      <c r="AY24" s="225">
        <f>VLOOKUP($B24,'Predicted Intensity'!$A$1:$AX$29,AY$1-2010,FALSE)*VLOOKUP($B24,'Forecasted VA'!$A$1:$AX$29,AY$1-2010,FALSE)</f>
        <v>391707605519632.88</v>
      </c>
      <c r="AZ24" s="225"/>
    </row>
    <row r="25" spans="1:52" x14ac:dyDescent="0.2">
      <c r="B25" s="216" t="s">
        <v>638</v>
      </c>
      <c r="C25" s="228">
        <f>SUMIFS('Historic Energy Consumption'!$O:$O,'Historic Energy Consumption'!$B:$B,$B25,'Historic Energy Consumption'!$A:$A,'Predicted Energy Consumption'!C$1)</f>
        <v>3877219306636705.5</v>
      </c>
      <c r="D25" s="228">
        <f>SUMIFS('Historic Energy Consumption'!$O:$O,'Historic Energy Consumption'!$B:$B,$B25,'Historic Energy Consumption'!$A:$A,'Predicted Energy Consumption'!D$1)</f>
        <v>3990635063916285</v>
      </c>
      <c r="E25" s="228">
        <f>SUMIFS('Historic Energy Consumption'!$O:$O,'Historic Energy Consumption'!$B:$B,$B25,'Historic Energy Consumption'!$A:$A,'Predicted Energy Consumption'!E$1)</f>
        <v>3910849182439015</v>
      </c>
      <c r="F25" s="228">
        <f>SUMIFS('Historic Energy Consumption'!$O:$O,'Historic Energy Consumption'!$B:$B,$B25,'Historic Energy Consumption'!$A:$A,'Predicted Energy Consumption'!F$1)</f>
        <v>4378580972182657.5</v>
      </c>
      <c r="G25" s="228">
        <f>SUMIFS('Historic Energy Consumption'!$O:$O,'Historic Energy Consumption'!$B:$B,$B25,'Historic Energy Consumption'!$A:$A,'Predicted Energy Consumption'!G$1)</f>
        <v>4228178632344440</v>
      </c>
      <c r="H25" s="228">
        <f>SUMIFS('Historic Energy Consumption'!$O:$O,'Historic Energy Consumption'!$B:$B,$B25,'Historic Energy Consumption'!$A:$A,'Predicted Energy Consumption'!H$1)</f>
        <v>4697248208045100</v>
      </c>
      <c r="I25" s="228">
        <f>SUMIFS('Historic Energy Consumption'!$O:$O,'Historic Energy Consumption'!$B:$B,$B25,'Historic Energy Consumption'!$A:$A,'Predicted Energy Consumption'!I$1)</f>
        <v>5146682747837472</v>
      </c>
      <c r="J25" s="228">
        <f>SUMIFS('Historic Energy Consumption'!$O:$O,'Historic Energy Consumption'!$B:$B,$B25,'Historic Energy Consumption'!$A:$A,'Predicted Energy Consumption'!J$1)</f>
        <v>6108500408011576</v>
      </c>
      <c r="K25" s="228">
        <f>SUMIFS('Historic Energy Consumption'!$O:$O,'Historic Energy Consumption'!$B:$B,$B25,'Historic Energy Consumption'!$A:$A,'Predicted Energy Consumption'!K$1)</f>
        <v>6813164624223448</v>
      </c>
      <c r="L25" s="225">
        <f>VLOOKUP($B25,'Predicted Intensity'!$A$1:$AX$29,L$1-2010,FALSE)*VLOOKUP($B25,'Forecasted VA'!$A$1:$AX$29,L$1-2010,FALSE)</f>
        <v>8485584185107466</v>
      </c>
      <c r="M25" s="225">
        <f>VLOOKUP($B25,'Predicted Intensity'!$A$1:$AX$29,M$1-2010,FALSE)*VLOOKUP($B25,'Forecasted VA'!$A$1:$AX$29,M$1-2010,FALSE)</f>
        <v>9012455270606270</v>
      </c>
      <c r="N25" s="225">
        <f>VLOOKUP($B25,'Predicted Intensity'!$A$1:$AX$29,N$1-2010,FALSE)*VLOOKUP($B25,'Forecasted VA'!$A$1:$AX$29,N$1-2010,FALSE)</f>
        <v>9450749746140014</v>
      </c>
      <c r="O25" s="225">
        <f>VLOOKUP($B25,'Predicted Intensity'!$A$1:$AX$29,O$1-2010,FALSE)*VLOOKUP($B25,'Forecasted VA'!$A$1:$AX$29,O$1-2010,FALSE)</f>
        <v>9784707274724236</v>
      </c>
      <c r="P25" s="225">
        <f>VLOOKUP($B25,'Predicted Intensity'!$A$1:$AX$29,P$1-2010,FALSE)*VLOOKUP($B25,'Forecasted VA'!$A$1:$AX$29,P$1-2010,FALSE)</f>
        <v>1.009709534256751E+16</v>
      </c>
      <c r="Q25" s="225">
        <f>VLOOKUP($B25,'Predicted Intensity'!$A$1:$AX$29,Q$1-2010,FALSE)*VLOOKUP($B25,'Forecasted VA'!$A$1:$AX$29,Q$1-2010,FALSE)</f>
        <v>1.038906099694537E+16</v>
      </c>
      <c r="R25" s="225">
        <f>VLOOKUP($B25,'Predicted Intensity'!$A$1:$AX$29,R$1-2010,FALSE)*VLOOKUP($B25,'Forecasted VA'!$A$1:$AX$29,R$1-2010,FALSE)</f>
        <v>1.0661825257084086E+16</v>
      </c>
      <c r="S25" s="225">
        <f>VLOOKUP($B25,'Predicted Intensity'!$A$1:$AX$29,S$1-2010,FALSE)*VLOOKUP($B25,'Forecasted VA'!$A$1:$AX$29,S$1-2010,FALSE)</f>
        <v>1.091663367838421E+16</v>
      </c>
      <c r="T25" s="225">
        <f>VLOOKUP($B25,'Predicted Intensity'!$A$1:$AX$29,T$1-2010,FALSE)*VLOOKUP($B25,'Forecasted VA'!$A$1:$AX$29,T$1-2010,FALSE)</f>
        <v>1.1154720240986116E+16</v>
      </c>
      <c r="U25" s="225">
        <f>VLOOKUP($B25,'Predicted Intensity'!$A$1:$AX$29,U$1-2010,FALSE)*VLOOKUP($B25,'Forecasted VA'!$A$1:$AX$29,U$1-2010,FALSE)</f>
        <v>1.1377282085441132E+16</v>
      </c>
      <c r="V25" s="225">
        <f>VLOOKUP($B25,'Predicted Intensity'!$A$1:$AX$29,V$1-2010,FALSE)*VLOOKUP($B25,'Forecasted VA'!$A$1:$AX$29,V$1-2010,FALSE)</f>
        <v>1.1585462781905802E+16</v>
      </c>
      <c r="W25" s="225">
        <f>VLOOKUP($B25,'Predicted Intensity'!$A$1:$AX$29,W$1-2010,FALSE)*VLOOKUP($B25,'Forecasted VA'!$A$1:$AX$29,W$1-2010,FALSE)</f>
        <v>1.1780342118594646E+16</v>
      </c>
      <c r="X25" s="225">
        <f>VLOOKUP($B25,'Predicted Intensity'!$A$1:$AX$29,X$1-2010,FALSE)*VLOOKUP($B25,'Forecasted VA'!$A$1:$AX$29,X$1-2010,FALSE)</f>
        <v>1.1962930736478074E+16</v>
      </c>
      <c r="Y25" s="225">
        <f>VLOOKUP($B25,'Predicted Intensity'!$A$1:$AX$29,Y$1-2010,FALSE)*VLOOKUP($B25,'Forecasted VA'!$A$1:$AX$29,Y$1-2010,FALSE)</f>
        <v>1.2134168267832058E+16</v>
      </c>
      <c r="Z25" s="225">
        <f>VLOOKUP($B25,'Predicted Intensity'!$A$1:$AX$29,Z$1-2010,FALSE)*VLOOKUP($B25,'Forecasted VA'!$A$1:$AX$29,Z$1-2010,FALSE)</f>
        <v>1.229492393040058E+16</v>
      </c>
      <c r="AA25" s="225">
        <f>VLOOKUP($B25,'Predicted Intensity'!$A$1:$AX$29,AA$1-2010,FALSE)*VLOOKUP($B25,'Forecasted VA'!$A$1:$AX$29,AA$1-2010,FALSE)</f>
        <v>1.2445998777128264E+16</v>
      </c>
      <c r="AB25" s="225">
        <f>VLOOKUP($B25,'Predicted Intensity'!$A$1:$AX$29,AB$1-2010,FALSE)*VLOOKUP($B25,'Forecasted VA'!$A$1:$AX$29,AB$1-2010,FALSE)</f>
        <v>1.2588129003287052E+16</v>
      </c>
      <c r="AC25" s="225">
        <f>VLOOKUP($B25,'Predicted Intensity'!$A$1:$AX$29,AC$1-2010,FALSE)*VLOOKUP($B25,'Forecasted VA'!$A$1:$AX$29,AC$1-2010,FALSE)</f>
        <v>1.2721989872589064E+16</v>
      </c>
      <c r="AD25" s="225">
        <f>VLOOKUP($B25,'Predicted Intensity'!$A$1:$AX$29,AD$1-2010,FALSE)*VLOOKUP($B25,'Forecasted VA'!$A$1:$AX$29,AD$1-2010,FALSE)</f>
        <v>1.2848199947629492E+16</v>
      </c>
      <c r="AE25" s="225">
        <f>VLOOKUP($B25,'Predicted Intensity'!$A$1:$AX$29,AE$1-2010,FALSE)*VLOOKUP($B25,'Forecasted VA'!$A$1:$AX$29,AE$1-2010,FALSE)</f>
        <v>1.296732540415844E+16</v>
      </c>
      <c r="AF25" s="225">
        <f>VLOOKUP($B25,'Predicted Intensity'!$A$1:$AX$29,AF$1-2010,FALSE)*VLOOKUP($B25,'Forecasted VA'!$A$1:$AX$29,AF$1-2010,FALSE)</f>
        <v>1.3079884279171196E+16</v>
      </c>
      <c r="AG25" s="225">
        <f>VLOOKUP($B25,'Predicted Intensity'!$A$1:$AX$29,AG$1-2010,FALSE)*VLOOKUP($B25,'Forecasted VA'!$A$1:$AX$29,AG$1-2010,FALSE)</f>
        <v>1.3186350554813432E+16</v>
      </c>
      <c r="AH25" s="225">
        <f>VLOOKUP($B25,'Predicted Intensity'!$A$1:$AX$29,AH$1-2010,FALSE)*VLOOKUP($B25,'Forecasted VA'!$A$1:$AX$29,AH$1-2010,FALSE)</f>
        <v>1.32871580178704E+16</v>
      </c>
      <c r="AI25" s="225">
        <f>VLOOKUP($B25,'Predicted Intensity'!$A$1:$AX$29,AI$1-2010,FALSE)*VLOOKUP($B25,'Forecasted VA'!$A$1:$AX$29,AI$1-2010,FALSE)</f>
        <v>1.33827038616079E+16</v>
      </c>
      <c r="AJ25" s="225">
        <f>VLOOKUP($B25,'Predicted Intensity'!$A$1:$AX$29,AJ$1-2010,FALSE)*VLOOKUP($B25,'Forecasted VA'!$A$1:$AX$29,AJ$1-2010,FALSE)</f>
        <v>1.3473352015664352E+16</v>
      </c>
      <c r="AK25" s="225">
        <f>VLOOKUP($B25,'Predicted Intensity'!$A$1:$AX$29,AK$1-2010,FALSE)*VLOOKUP($B25,'Forecasted VA'!$A$1:$AX$29,AK$1-2010,FALSE)</f>
        <v>1.3559436202648114E+16</v>
      </c>
      <c r="AL25" s="225">
        <f>VLOOKUP($B25,'Predicted Intensity'!$A$1:$AX$29,AL$1-2010,FALSE)*VLOOKUP($B25,'Forecasted VA'!$A$1:$AX$29,AL$1-2010,FALSE)</f>
        <v>1.3641262728687004E+16</v>
      </c>
      <c r="AM25" s="225">
        <f>VLOOKUP($B25,'Predicted Intensity'!$A$1:$AX$29,AM$1-2010,FALSE)*VLOOKUP($B25,'Forecasted VA'!$A$1:$AX$29,AM$1-2010,FALSE)</f>
        <v>1.3719113020607968E+16</v>
      </c>
      <c r="AN25" s="225">
        <f>VLOOKUP($B25,'Predicted Intensity'!$A$1:$AX$29,AN$1-2010,FALSE)*VLOOKUP($B25,'Forecasted VA'!$A$1:$AX$29,AN$1-2010,FALSE)</f>
        <v>1.3793245925606828E+16</v>
      </c>
      <c r="AO25" s="225">
        <f>VLOOKUP($B25,'Predicted Intensity'!$A$1:$AX$29,AO$1-2010,FALSE)*VLOOKUP($B25,'Forecasted VA'!$A$1:$AX$29,AO$1-2010,FALSE)</f>
        <v>1.3863899790866236E+16</v>
      </c>
      <c r="AP25" s="225">
        <f>VLOOKUP($B25,'Predicted Intensity'!$A$1:$AX$29,AP$1-2010,FALSE)*VLOOKUP($B25,'Forecasted VA'!$A$1:$AX$29,AP$1-2010,FALSE)</f>
        <v>1.3931294341091718E+16</v>
      </c>
      <c r="AQ25" s="225">
        <f>VLOOKUP($B25,'Predicted Intensity'!$A$1:$AX$29,AQ$1-2010,FALSE)*VLOOKUP($B25,'Forecasted VA'!$A$1:$AX$29,AQ$1-2010,FALSE)</f>
        <v>1.399563237171779E+16</v>
      </c>
      <c r="AR25" s="225">
        <f>VLOOKUP($B25,'Predicted Intensity'!$A$1:$AX$29,AR$1-2010,FALSE)*VLOOKUP($B25,'Forecasted VA'!$A$1:$AX$29,AR$1-2010,FALSE)</f>
        <v>1.405710127484338E+16</v>
      </c>
      <c r="AS25" s="225">
        <f>VLOOKUP($B25,'Predicted Intensity'!$A$1:$AX$29,AS$1-2010,FALSE)*VLOOKUP($B25,'Forecasted VA'!$A$1:$AX$29,AS$1-2010,FALSE)</f>
        <v>1.4115874413988382E+16</v>
      </c>
      <c r="AT25" s="225">
        <f>VLOOKUP($B25,'Predicted Intensity'!$A$1:$AX$29,AT$1-2010,FALSE)*VLOOKUP($B25,'Forecasted VA'!$A$1:$AX$29,AT$1-2010,FALSE)</f>
        <v>1.4172112362620236E+16</v>
      </c>
      <c r="AU25" s="225">
        <f>VLOOKUP($B25,'Predicted Intensity'!$A$1:$AX$29,AU$1-2010,FALSE)*VLOOKUP($B25,'Forecasted VA'!$A$1:$AX$29,AU$1-2010,FALSE)</f>
        <v>1.422596402021324E+16</v>
      </c>
      <c r="AV25" s="225">
        <f>VLOOKUP($B25,'Predicted Intensity'!$A$1:$AX$29,AV$1-2010,FALSE)*VLOOKUP($B25,'Forecasted VA'!$A$1:$AX$29,AV$1-2010,FALSE)</f>
        <v>1.4277567618391216E+16</v>
      </c>
      <c r="AW25" s="225">
        <f>VLOOKUP($B25,'Predicted Intensity'!$A$1:$AX$29,AW$1-2010,FALSE)*VLOOKUP($B25,'Forecasted VA'!$A$1:$AX$29,AW$1-2010,FALSE)</f>
        <v>1.4327051628538354E+16</v>
      </c>
      <c r="AX25" s="225">
        <f>VLOOKUP($B25,'Predicted Intensity'!$A$1:$AX$29,AX$1-2010,FALSE)*VLOOKUP($B25,'Forecasted VA'!$A$1:$AX$29,AX$1-2010,FALSE)</f>
        <v>1.437453558115279E+16</v>
      </c>
      <c r="AY25" s="225">
        <f>VLOOKUP($B25,'Predicted Intensity'!$A$1:$AX$29,AY$1-2010,FALSE)*VLOOKUP($B25,'Forecasted VA'!$A$1:$AX$29,AY$1-2010,FALSE)</f>
        <v>1.4420130806180138E+16</v>
      </c>
      <c r="AZ25" s="225"/>
    </row>
    <row r="26" spans="1:52" x14ac:dyDescent="0.2">
      <c r="B26" s="216" t="s">
        <v>637</v>
      </c>
      <c r="C26" s="228">
        <f>SUMIFS('Historic Energy Consumption'!$O:$O,'Historic Energy Consumption'!$B:$B,$B26,'Historic Energy Consumption'!$A:$A,'Predicted Energy Consumption'!C$1)</f>
        <v>70950435277904.969</v>
      </c>
      <c r="D26" s="228">
        <f>SUMIFS('Historic Energy Consumption'!$O:$O,'Historic Energy Consumption'!$B:$B,$B26,'Historic Energy Consumption'!$A:$A,'Predicted Energy Consumption'!D$1)</f>
        <v>87182097706012.438</v>
      </c>
      <c r="E26" s="228">
        <f>SUMIFS('Historic Energy Consumption'!$O:$O,'Historic Energy Consumption'!$B:$B,$B26,'Historic Energy Consumption'!$A:$A,'Predicted Energy Consumption'!E$1)</f>
        <v>77722904811152.875</v>
      </c>
      <c r="F26" s="228">
        <f>SUMIFS('Historic Energy Consumption'!$O:$O,'Historic Energy Consumption'!$B:$B,$B26,'Historic Energy Consumption'!$A:$A,'Predicted Energy Consumption'!F$1)</f>
        <v>89814893969831.078</v>
      </c>
      <c r="G26" s="228">
        <f>SUMIFS('Historic Energy Consumption'!$O:$O,'Historic Energy Consumption'!$B:$B,$B26,'Historic Energy Consumption'!$A:$A,'Predicted Energy Consumption'!G$1)</f>
        <v>95829845311032.594</v>
      </c>
      <c r="H26" s="228">
        <f>SUMIFS('Historic Energy Consumption'!$O:$O,'Historic Energy Consumption'!$B:$B,$B26,'Historic Energy Consumption'!$A:$A,'Predicted Energy Consumption'!H$1)</f>
        <v>119231459168725.55</v>
      </c>
      <c r="I26" s="228">
        <f>SUMIFS('Historic Energy Consumption'!$O:$O,'Historic Energy Consumption'!$B:$B,$B26,'Historic Energy Consumption'!$A:$A,'Predicted Energy Consumption'!I$1)</f>
        <v>154750238956544.34</v>
      </c>
      <c r="J26" s="228">
        <f>SUMIFS('Historic Energy Consumption'!$O:$O,'Historic Energy Consumption'!$B:$B,$B26,'Historic Energy Consumption'!$A:$A,'Predicted Energy Consumption'!J$1)</f>
        <v>167381308676692.34</v>
      </c>
      <c r="K26" s="228">
        <f>SUMIFS('Historic Energy Consumption'!$O:$O,'Historic Energy Consumption'!$B:$B,$B26,'Historic Energy Consumption'!$A:$A,'Predicted Energy Consumption'!K$1)</f>
        <v>183273765459904.34</v>
      </c>
      <c r="L26" s="225">
        <f>VLOOKUP($B26,'Predicted Intensity'!$A$1:$AX$29,L$1-2010,FALSE)*VLOOKUP($B26,'Forecasted VA'!$A$1:$AX$29,L$1-2010,FALSE)</f>
        <v>201906535111213.38</v>
      </c>
      <c r="M26" s="225">
        <f>VLOOKUP($B26,'Predicted Intensity'!$A$1:$AX$29,M$1-2010,FALSE)*VLOOKUP($B26,'Forecasted VA'!$A$1:$AX$29,M$1-2010,FALSE)</f>
        <v>204217262016532.47</v>
      </c>
      <c r="N26" s="225">
        <f>VLOOKUP($B26,'Predicted Intensity'!$A$1:$AX$29,N$1-2010,FALSE)*VLOOKUP($B26,'Forecasted VA'!$A$1:$AX$29,N$1-2010,FALSE)</f>
        <v>204353933486167.25</v>
      </c>
      <c r="O26" s="225">
        <f>VLOOKUP($B26,'Predicted Intensity'!$A$1:$AX$29,O$1-2010,FALSE)*VLOOKUP($B26,'Forecasted VA'!$A$1:$AX$29,O$1-2010,FALSE)</f>
        <v>202543487981080.72</v>
      </c>
      <c r="P26" s="225">
        <f>VLOOKUP($B26,'Predicted Intensity'!$A$1:$AX$29,P$1-2010,FALSE)*VLOOKUP($B26,'Forecasted VA'!$A$1:$AX$29,P$1-2010,FALSE)</f>
        <v>199004848500060.38</v>
      </c>
      <c r="Q26" s="225">
        <f>VLOOKUP($B26,'Predicted Intensity'!$A$1:$AX$29,Q$1-2010,FALSE)*VLOOKUP($B26,'Forecasted VA'!$A$1:$AX$29,Q$1-2010,FALSE)</f>
        <v>193943816086423.5</v>
      </c>
      <c r="R26" s="225">
        <f>VLOOKUP($B26,'Predicted Intensity'!$A$1:$AX$29,R$1-2010,FALSE)*VLOOKUP($B26,'Forecasted VA'!$A$1:$AX$29,R$1-2010,FALSE)</f>
        <v>187550071958037.28</v>
      </c>
      <c r="S26" s="225">
        <f>VLOOKUP($B26,'Predicted Intensity'!$A$1:$AX$29,S$1-2010,FALSE)*VLOOKUP($B26,'Forecasted VA'!$A$1:$AX$29,S$1-2010,FALSE)</f>
        <v>179995787662575.19</v>
      </c>
      <c r="T26" s="225">
        <f>VLOOKUP($B26,'Predicted Intensity'!$A$1:$AX$29,T$1-2010,FALSE)*VLOOKUP($B26,'Forecasted VA'!$A$1:$AX$29,T$1-2010,FALSE)</f>
        <v>174379382452837.56</v>
      </c>
      <c r="U26" s="225">
        <f>VLOOKUP($B26,'Predicted Intensity'!$A$1:$AX$29,U$1-2010,FALSE)*VLOOKUP($B26,'Forecasted VA'!$A$1:$AX$29,U$1-2010,FALSE)</f>
        <v>180287936151172.91</v>
      </c>
      <c r="V26" s="225">
        <f>VLOOKUP($B26,'Predicted Intensity'!$A$1:$AX$29,V$1-2010,FALSE)*VLOOKUP($B26,'Forecasted VA'!$A$1:$AX$29,V$1-2010,FALSE)</f>
        <v>185881467166730.72</v>
      </c>
      <c r="W26" s="225">
        <f>VLOOKUP($B26,'Predicted Intensity'!$A$1:$AX$29,W$1-2010,FALSE)*VLOOKUP($B26,'Forecasted VA'!$A$1:$AX$29,W$1-2010,FALSE)</f>
        <v>191178385056412.31</v>
      </c>
      <c r="X26" s="225">
        <f>VLOOKUP($B26,'Predicted Intensity'!$A$1:$AX$29,X$1-2010,FALSE)*VLOOKUP($B26,'Forecasted VA'!$A$1:$AX$29,X$1-2010,FALSE)</f>
        <v>196196587647832.84</v>
      </c>
      <c r="Y26" s="225">
        <f>VLOOKUP($B26,'Predicted Intensity'!$A$1:$AX$29,Y$1-2010,FALSE)*VLOOKUP($B26,'Forecasted VA'!$A$1:$AX$29,Y$1-2010,FALSE)</f>
        <v>200953273090298.03</v>
      </c>
      <c r="Z26" s="225">
        <f>VLOOKUP($B26,'Predicted Intensity'!$A$1:$AX$29,Z$1-2010,FALSE)*VLOOKUP($B26,'Forecasted VA'!$A$1:$AX$29,Z$1-2010,FALSE)</f>
        <v>205464821074012.34</v>
      </c>
      <c r="AA26" s="225">
        <f>VLOOKUP($B26,'Predicted Intensity'!$A$1:$AX$29,AA$1-2010,FALSE)*VLOOKUP($B26,'Forecasted VA'!$A$1:$AX$29,AA$1-2010,FALSE)</f>
        <v>209746726125439.47</v>
      </c>
      <c r="AB26" s="225">
        <f>VLOOKUP($B26,'Predicted Intensity'!$A$1:$AX$29,AB$1-2010,FALSE)*VLOOKUP($B26,'Forecasted VA'!$A$1:$AX$29,AB$1-2010,FALSE)</f>
        <v>213813569324337.06</v>
      </c>
      <c r="AC26" s="225">
        <f>VLOOKUP($B26,'Predicted Intensity'!$A$1:$AX$29,AC$1-2010,FALSE)*VLOOKUP($B26,'Forecasted VA'!$A$1:$AX$29,AC$1-2010,FALSE)</f>
        <v>217679017730436.19</v>
      </c>
      <c r="AD26" s="225">
        <f>VLOOKUP($B26,'Predicted Intensity'!$A$1:$AX$29,AD$1-2010,FALSE)*VLOOKUP($B26,'Forecasted VA'!$A$1:$AX$29,AD$1-2010,FALSE)</f>
        <v>221355843246522.53</v>
      </c>
      <c r="AE26" s="225">
        <f>VLOOKUP($B26,'Predicted Intensity'!$A$1:$AX$29,AE$1-2010,FALSE)*VLOOKUP($B26,'Forecasted VA'!$A$1:$AX$29,AE$1-2010,FALSE)</f>
        <v>224855954619339.41</v>
      </c>
      <c r="AF26" s="225">
        <f>VLOOKUP($B26,'Predicted Intensity'!$A$1:$AX$29,AF$1-2010,FALSE)*VLOOKUP($B26,'Forecasted VA'!$A$1:$AX$29,AF$1-2010,FALSE)</f>
        <v>228190437849464.25</v>
      </c>
      <c r="AG26" s="225">
        <f>VLOOKUP($B26,'Predicted Intensity'!$A$1:$AX$29,AG$1-2010,FALSE)*VLOOKUP($B26,'Forecasted VA'!$A$1:$AX$29,AG$1-2010,FALSE)</f>
        <v>231369601510775.72</v>
      </c>
      <c r="AH26" s="225">
        <f>VLOOKUP($B26,'Predicted Intensity'!$A$1:$AX$29,AH$1-2010,FALSE)*VLOOKUP($B26,'Forecasted VA'!$A$1:$AX$29,AH$1-2010,FALSE)</f>
        <v>234403024431234.53</v>
      </c>
      <c r="AI26" s="225">
        <f>VLOOKUP($B26,'Predicted Intensity'!$A$1:$AX$29,AI$1-2010,FALSE)*VLOOKUP($B26,'Forecasted VA'!$A$1:$AX$29,AI$1-2010,FALSE)</f>
        <v>237299603914582.78</v>
      </c>
      <c r="AJ26" s="225">
        <f>VLOOKUP($B26,'Predicted Intensity'!$A$1:$AX$29,AJ$1-2010,FALSE)*VLOOKUP($B26,'Forecasted VA'!$A$1:$AX$29,AJ$1-2010,FALSE)</f>
        <v>240067603233416.53</v>
      </c>
      <c r="AK26" s="225">
        <f>VLOOKUP($B26,'Predicted Intensity'!$A$1:$AX$29,AK$1-2010,FALSE)*VLOOKUP($B26,'Forecasted VA'!$A$1:$AX$29,AK$1-2010,FALSE)</f>
        <v>242714697537094.84</v>
      </c>
      <c r="AL26" s="225">
        <f>VLOOKUP($B26,'Predicted Intensity'!$A$1:$AX$29,AL$1-2010,FALSE)*VLOOKUP($B26,'Forecasted VA'!$A$1:$AX$29,AL$1-2010,FALSE)</f>
        <v>245248017624380.16</v>
      </c>
      <c r="AM26" s="225">
        <f>VLOOKUP($B26,'Predicted Intensity'!$A$1:$AX$29,AM$1-2010,FALSE)*VLOOKUP($B26,'Forecasted VA'!$A$1:$AX$29,AM$1-2010,FALSE)</f>
        <v>247674191254879.72</v>
      </c>
      <c r="AN26" s="225">
        <f>VLOOKUP($B26,'Predicted Intensity'!$A$1:$AX$29,AN$1-2010,FALSE)*VLOOKUP($B26,'Forecasted VA'!$A$1:$AX$29,AN$1-2010,FALSE)</f>
        <v>249999381835661.84</v>
      </c>
      <c r="AO26" s="225">
        <f>VLOOKUP($B26,'Predicted Intensity'!$A$1:$AX$29,AO$1-2010,FALSE)*VLOOKUP($B26,'Forecasted VA'!$A$1:$AX$29,AO$1-2010,FALSE)</f>
        <v>252229324434669.84</v>
      </c>
      <c r="AP26" s="225">
        <f>VLOOKUP($B26,'Predicted Intensity'!$A$1:$AX$29,AP$1-2010,FALSE)*VLOOKUP($B26,'Forecasted VA'!$A$1:$AX$29,AP$1-2010,FALSE)</f>
        <v>254369359152371.72</v>
      </c>
      <c r="AQ26" s="225">
        <f>VLOOKUP($B26,'Predicted Intensity'!$A$1:$AX$29,AQ$1-2010,FALSE)*VLOOKUP($B26,'Forecasted VA'!$A$1:$AX$29,AQ$1-2010,FALSE)</f>
        <v>256424461937049.28</v>
      </c>
      <c r="AR26" s="225">
        <f>VLOOKUP($B26,'Predicted Intensity'!$A$1:$AX$29,AR$1-2010,FALSE)*VLOOKUP($B26,'Forecasted VA'!$A$1:$AX$29,AR$1-2010,FALSE)</f>
        <v>258399272963695.03</v>
      </c>
      <c r="AS26" s="225">
        <f>VLOOKUP($B26,'Predicted Intensity'!$A$1:$AX$29,AS$1-2010,FALSE)*VLOOKUP($B26,'Forecasted VA'!$A$1:$AX$29,AS$1-2010,FALSE)</f>
        <v>260298122716985.97</v>
      </c>
      <c r="AT26" s="225">
        <f>VLOOKUP($B26,'Predicted Intensity'!$A$1:$AX$29,AT$1-2010,FALSE)*VLOOKUP($B26,'Forecasted VA'!$A$1:$AX$29,AT$1-2010,FALSE)</f>
        <v>262125055929207.59</v>
      </c>
      <c r="AU26" s="225">
        <f>VLOOKUP($B26,'Predicted Intensity'!$A$1:$AX$29,AU$1-2010,FALSE)*VLOOKUP($B26,'Forecasted VA'!$A$1:$AX$29,AU$1-2010,FALSE)</f>
        <v>263883853527448.84</v>
      </c>
      <c r="AV26" s="225">
        <f>VLOOKUP($B26,'Predicted Intensity'!$A$1:$AX$29,AV$1-2010,FALSE)*VLOOKUP($B26,'Forecasted VA'!$A$1:$AX$29,AV$1-2010,FALSE)</f>
        <v>265578052742588.34</v>
      </c>
      <c r="AW26" s="225">
        <f>VLOOKUP($B26,'Predicted Intensity'!$A$1:$AX$29,AW$1-2010,FALSE)*VLOOKUP($B26,'Forecasted VA'!$A$1:$AX$29,AW$1-2010,FALSE)</f>
        <v>267210965527684.16</v>
      </c>
      <c r="AX26" s="225">
        <f>VLOOKUP($B26,'Predicted Intensity'!$A$1:$AX$29,AX$1-2010,FALSE)*VLOOKUP($B26,'Forecasted VA'!$A$1:$AX$29,AX$1-2010,FALSE)</f>
        <v>268785695426346.09</v>
      </c>
      <c r="AY26" s="225">
        <f>VLOOKUP($B26,'Predicted Intensity'!$A$1:$AX$29,AY$1-2010,FALSE)*VLOOKUP($B26,'Forecasted VA'!$A$1:$AX$29,AY$1-2010,FALSE)</f>
        <v>270305153023257.88</v>
      </c>
      <c r="AZ26" s="225"/>
    </row>
    <row r="27" spans="1:52" x14ac:dyDescent="0.2">
      <c r="C27" s="225">
        <f t="shared" ref="C27:J27" si="0">SUM(C2:C26)/SUM($M2:$M26)</f>
        <v>0.75882149803143217</v>
      </c>
      <c r="D27" s="225">
        <f t="shared" si="0"/>
        <v>0.79392702456852027</v>
      </c>
      <c r="E27" s="225">
        <f t="shared" si="0"/>
        <v>0.80164745099815526</v>
      </c>
      <c r="F27" s="225">
        <f t="shared" si="0"/>
        <v>0.79073515012913564</v>
      </c>
      <c r="G27" s="225">
        <f t="shared" si="0"/>
        <v>0.77185054288192678</v>
      </c>
      <c r="H27" s="225">
        <f t="shared" si="0"/>
        <v>0.77941557479617063</v>
      </c>
      <c r="I27" s="225">
        <f t="shared" si="0"/>
        <v>0.80824065466130202</v>
      </c>
      <c r="J27" s="225">
        <f t="shared" si="0"/>
        <v>0.83781599242627136</v>
      </c>
      <c r="K27" s="225">
        <f>SUM(K2:K26)/SUM($M2:$M26)</f>
        <v>0.87342328848661643</v>
      </c>
      <c r="L27" s="225">
        <f>SUM(L2:L26)/SUM($M2:$M26)</f>
        <v>0.96816366492586903</v>
      </c>
      <c r="M27" s="225">
        <f t="shared" ref="M27:R27" si="1">SUM(M2:M26)/SUM($M2:$M26)</f>
        <v>1</v>
      </c>
      <c r="N27" s="225">
        <f t="shared" si="1"/>
        <v>1.020296658508796</v>
      </c>
      <c r="O27" s="225">
        <f t="shared" si="1"/>
        <v>1.0354722706603621</v>
      </c>
      <c r="P27" s="225">
        <f t="shared" si="1"/>
        <v>1.0460187904670226</v>
      </c>
      <c r="Q27" s="225">
        <f t="shared" si="1"/>
        <v>1.0545679994758004</v>
      </c>
      <c r="R27" s="225">
        <f t="shared" si="1"/>
        <v>1.0621892846893688</v>
      </c>
      <c r="S27" s="225">
        <f t="shared" ref="S27" si="2">SUM(S2:S26)/SUM($M2:$M26)</f>
        <v>1.0697141682063909</v>
      </c>
      <c r="T27" s="225">
        <f t="shared" ref="T27" si="3">SUM(T2:T26)/SUM($M2:$M26)</f>
        <v>1.0789978234698063</v>
      </c>
      <c r="U27" s="225">
        <f t="shared" ref="U27" si="4">SUM(U2:U26)/SUM($M2:$M26)</f>
        <v>1.0914155332488624</v>
      </c>
      <c r="V27" s="225">
        <f t="shared" ref="V27:X27" si="5">SUM(V2:V26)/SUM($M2:$M26)</f>
        <v>1.1028813063220115</v>
      </c>
      <c r="W27" s="225">
        <f t="shared" si="5"/>
        <v>1.1134767327029547</v>
      </c>
      <c r="X27" s="225">
        <f t="shared" si="5"/>
        <v>1.1233025526247626</v>
      </c>
      <c r="Y27" s="225">
        <f t="shared" ref="Y27" si="6">SUM(Y2:Y26)/SUM($M2:$M26)</f>
        <v>1.1324197080858569</v>
      </c>
      <c r="Z27" s="225">
        <f t="shared" ref="Z27" si="7">SUM(Z2:Z26)/SUM($M2:$M26)</f>
        <v>1.1408897540400196</v>
      </c>
      <c r="AA27" s="225">
        <f t="shared" ref="AA27" si="8">SUM(AA2:AA26)/SUM($M2:$M26)</f>
        <v>1.1487850982346364</v>
      </c>
      <c r="AB27" s="225">
        <f t="shared" ref="AB27:AD27" si="9">SUM(AB2:AB26)/SUM($M2:$M26)</f>
        <v>1.1561496841457342</v>
      </c>
      <c r="AC27" s="225">
        <f t="shared" si="9"/>
        <v>1.1630866454879407</v>
      </c>
      <c r="AD27" s="225">
        <f t="shared" si="9"/>
        <v>1.1697559031542315</v>
      </c>
      <c r="AE27" s="225">
        <f t="shared" ref="AE27" si="10">SUM(AE2:AE26)/SUM($M2:$M26)</f>
        <v>1.1760143774846692</v>
      </c>
      <c r="AF27" s="225">
        <f t="shared" ref="AF27" si="11">SUM(AF2:AF26)/SUM($M2:$M26)</f>
        <v>1.181908403871168</v>
      </c>
      <c r="AG27" s="225">
        <f t="shared" ref="AG27" si="12">SUM(AG2:AG26)/SUM($M2:$M26)</f>
        <v>1.1874633023104735</v>
      </c>
      <c r="AH27" s="225">
        <f t="shared" ref="AH27:AJ27" si="13">SUM(AH2:AH26)/SUM($M2:$M26)</f>
        <v>1.1926619019724483</v>
      </c>
      <c r="AI27" s="225">
        <f t="shared" si="13"/>
        <v>1.1975621657490929</v>
      </c>
      <c r="AJ27" s="225">
        <f t="shared" si="13"/>
        <v>1.2022043790866581</v>
      </c>
      <c r="AK27" s="225">
        <f t="shared" ref="AK27" si="14">SUM(AK2:AK26)/SUM($M2:$M26)</f>
        <v>1.2066118017601211</v>
      </c>
      <c r="AL27" s="225">
        <f t="shared" ref="AL27" si="15">SUM(AL2:AL26)/SUM($M2:$M26)</f>
        <v>1.2107946743934601</v>
      </c>
      <c r="AM27" s="225">
        <f t="shared" ref="AM27" si="16">SUM(AM2:AM26)/SUM($M2:$M26)</f>
        <v>1.2147737580583871</v>
      </c>
      <c r="AN27" s="225">
        <f t="shared" ref="AN27:AP27" si="17">SUM(AN2:AN26)/SUM($M2:$M26)</f>
        <v>1.2185738927904151</v>
      </c>
      <c r="AO27" s="225">
        <f t="shared" si="17"/>
        <v>1.2221990242881646</v>
      </c>
      <c r="AP27" s="225">
        <f t="shared" si="17"/>
        <v>1.2256013239458583</v>
      </c>
      <c r="AQ27" s="225">
        <f t="shared" ref="AQ27" si="18">SUM(AQ2:AQ26)/SUM($M2:$M26)</f>
        <v>1.2288785574974841</v>
      </c>
      <c r="AR27" s="225">
        <f t="shared" ref="AR27" si="19">SUM(AR2:AR26)/SUM($M2:$M26)</f>
        <v>1.2320412701582311</v>
      </c>
      <c r="AS27" s="225">
        <f t="shared" ref="AS27" si="20">SUM(AS2:AS26)/SUM($M2:$M26)</f>
        <v>1.2350648938127216</v>
      </c>
      <c r="AT27" s="225">
        <f t="shared" ref="AT27:AV27" si="21">SUM(AT2:AT26)/SUM($M2:$M26)</f>
        <v>1.2379184956148261</v>
      </c>
      <c r="AU27" s="225">
        <f t="shared" si="21"/>
        <v>1.2405857474257713</v>
      </c>
      <c r="AV27" s="225">
        <f t="shared" si="21"/>
        <v>1.2431589855853156</v>
      </c>
      <c r="AW27" s="225">
        <f t="shared" ref="AW27" si="22">SUM(AW2:AW26)/SUM($M2:$M26)</f>
        <v>1.2456499063460378</v>
      </c>
      <c r="AX27" s="225">
        <f t="shared" ref="AX27" si="23">SUM(AX2:AX26)/SUM($M2:$M26)</f>
        <v>1.2480705698920429</v>
      </c>
      <c r="AY27" s="225">
        <f t="shared" ref="AY27" si="24">SUM(AY2:AY26)/SUM($M2:$M26)</f>
        <v>1.2504262276043598</v>
      </c>
    </row>
    <row r="28" spans="1:52" x14ac:dyDescent="0.2">
      <c r="C28" s="217">
        <f>('Predicted Energy Consumption'!C27/'Forecasted VA'!B31)/('Predicted Energy Consumption'!$K27/'Forecasted VA'!$J31)*(1-0.0225)^(C1-$K1)</f>
        <v>1.6018414451345373</v>
      </c>
      <c r="D28" s="217">
        <f>('Predicted Energy Consumption'!D27/'Forecasted VA'!C31)/('Predicted Energy Consumption'!$K27/'Forecasted VA'!$J31)*(1-0.0225)^(D1-$K1)</f>
        <v>1.5227633939453546</v>
      </c>
      <c r="E28" s="217">
        <f>('Predicted Energy Consumption'!E27/'Forecasted VA'!D31)/('Predicted Energy Consumption'!$K27/'Forecasted VA'!$J31)*(1-0.0225)^(E1-$K1)</f>
        <v>1.4134999219922244</v>
      </c>
      <c r="F28" s="217">
        <f>('Predicted Energy Consumption'!F27/'Forecasted VA'!E31)/('Predicted Energy Consumption'!$K27/'Forecasted VA'!$J31)*(1-0.0225)^(F1-$K1)</f>
        <v>1.3264294812596329</v>
      </c>
      <c r="G28" s="217">
        <f>('Predicted Energy Consumption'!G27/'Forecasted VA'!F31)/('Predicted Energy Consumption'!$K27/'Forecasted VA'!$J31)*(1-0.0225)^(G1-$K1)</f>
        <v>1.2085224854193635</v>
      </c>
      <c r="H28" s="217">
        <f>('Predicted Energy Consumption'!H27/'Forecasted VA'!G31)/('Predicted Energy Consumption'!$K27/'Forecasted VA'!$J31)*(1-0.0225)^(H1-$K1)</f>
        <v>1.1020872015571326</v>
      </c>
      <c r="I28" s="217">
        <f>('Predicted Energy Consumption'!I27/'Forecasted VA'!H31)/('Predicted Energy Consumption'!$K27/'Forecasted VA'!$J31)*(1-0.0225)^(I1-$K1)</f>
        <v>1.038203902829878</v>
      </c>
      <c r="J28" s="217">
        <f>('Predicted Energy Consumption'!J27/'Forecasted VA'!I31)/('Predicted Energy Consumption'!$K27/'Forecasted VA'!$J31)*(1-0.0225)^(J1-$K1)</f>
        <v>1.0003584503690111</v>
      </c>
      <c r="K28" s="217">
        <f>('Predicted Energy Consumption'!K27/'Forecasted VA'!J31)/('Predicted Energy Consumption'!$K27/'Forecasted VA'!$J31)*(1-0.0225)^(K1-$K1)</f>
        <v>1</v>
      </c>
      <c r="L28" s="217">
        <f>('Predicted Energy Consumption'!L27/'Forecasted VA'!K31)/('Predicted Energy Consumption'!$K27/'Forecasted VA'!$J31)*(1-0.0225)^(L1-$K1)</f>
        <v>1.0042877996979547</v>
      </c>
      <c r="M28" s="217">
        <f>('Predicted Energy Consumption'!M27/'Forecasted VA'!L31)/('Predicted Energy Consumption'!$K27/'Forecasted VA'!$J31)*(1-0.0225)^(M1-$K1)</f>
        <v>0.98255794018392995</v>
      </c>
      <c r="N28" s="217">
        <f>('Predicted Energy Consumption'!N27/'Forecasted VA'!M31)/('Predicted Energy Consumption'!$K27/'Forecasted VA'!$J31)*(1-0.0225)^(N1-$K1)</f>
        <v>0.9518985200220007</v>
      </c>
      <c r="O28" s="217">
        <f>('Predicted Energy Consumption'!O27/'Forecasted VA'!N31)/('Predicted Energy Consumption'!$K27/'Forecasted VA'!$J31)*(1-0.0225)^(O1-$K1)</f>
        <v>0.91938681610634709</v>
      </c>
      <c r="P28" s="217">
        <f>('Predicted Energy Consumption'!P27/'Forecasted VA'!O31)/('Predicted Energy Consumption'!$K27/'Forecasted VA'!$J31)*(1-0.0225)^(P1-$K1)</f>
        <v>0.88548535711879361</v>
      </c>
      <c r="Q28" s="217">
        <f>('Predicted Energy Consumption'!Q27/'Forecasted VA'!P31)/('Predicted Energy Consumption'!$K27/'Forecasted VA'!$J31)*(1-0.0225)^(Q1-$K1)</f>
        <v>0.85268169456811338</v>
      </c>
      <c r="R28" s="217">
        <f>('Predicted Energy Consumption'!R27/'Forecasted VA'!Q31)/('Predicted Energy Consumption'!$K27/'Forecasted VA'!$J31)*(1-0.0225)^(R1-$K1)</f>
        <v>0.82161935896336946</v>
      </c>
      <c r="S28" s="217">
        <f>('Predicted Energy Consumption'!S27/'Forecasted VA'!R31)/('Predicted Energy Consumption'!$K27/'Forecasted VA'!$J31)*(1-0.0225)^(S1-$K1)</f>
        <v>0.79265621426906763</v>
      </c>
      <c r="T28" s="217">
        <f>('Predicted Energy Consumption'!T27/'Forecasted VA'!S31)/('Predicted Energy Consumption'!$K27/'Forecasted VA'!$J31)*(1-0.0225)^(T1-$K1)</f>
        <v>0.76694033053531796</v>
      </c>
      <c r="U28" s="217">
        <f>('Predicted Energy Consumption'!U27/'Forecasted VA'!T31)/('Predicted Energy Consumption'!$K27/'Forecasted VA'!$J31)*(1-0.0225)^(U1-$K1)</f>
        <v>0.74494512922920253</v>
      </c>
      <c r="V28" s="217">
        <f>('Predicted Energy Consumption'!V27/'Forecasted VA'!U31)/('Predicted Energy Consumption'!$K27/'Forecasted VA'!$J31)*(1-0.0225)^(V1-$K1)</f>
        <v>0.72362651204545603</v>
      </c>
      <c r="W28" s="217">
        <f>('Predicted Energy Consumption'!W27/'Forecasted VA'!V31)/('Predicted Energy Consumption'!$K27/'Forecasted VA'!$J31)*(1-0.0225)^(W1-$K1)</f>
        <v>0.70299706981305277</v>
      </c>
      <c r="X28" s="217">
        <f>('Predicted Energy Consumption'!X27/'Forecasted VA'!W31)/('Predicted Energy Consumption'!$K27/'Forecasted VA'!$J31)*(1-0.0225)^(X1-$K1)</f>
        <v>0.68297514435830997</v>
      </c>
      <c r="Y28" s="217">
        <f>('Predicted Energy Consumption'!Y27/'Forecasted VA'!X31)/('Predicted Energy Consumption'!$K27/'Forecasted VA'!$J31)*(1-0.0225)^(Y1-$K1)</f>
        <v>0.66359359990710287</v>
      </c>
      <c r="Z28" s="217">
        <f>('Predicted Energy Consumption'!Z27/'Forecasted VA'!Y31)/('Predicted Energy Consumption'!$K27/'Forecasted VA'!$J31)*(1-0.0225)^(Z1-$K1)</f>
        <v>0.64485006982968962</v>
      </c>
      <c r="AA28" s="217">
        <f>('Predicted Energy Consumption'!AA27/'Forecasted VA'!Z31)/('Predicted Energy Consumption'!$K27/'Forecasted VA'!$J31)*(1-0.0225)^(AA1-$K1)</f>
        <v>0.62668725653731028</v>
      </c>
      <c r="AB28" s="217">
        <f>('Predicted Energy Consumption'!AB27/'Forecasted VA'!AA31)/('Predicted Energy Consumption'!$K27/'Forecasted VA'!$J31)*(1-0.0225)^(AB1-$K1)</f>
        <v>0.60911802768225243</v>
      </c>
      <c r="AC28" s="217">
        <f>('Predicted Energy Consumption'!AC27/'Forecasted VA'!AB31)/('Predicted Energy Consumption'!$K27/'Forecasted VA'!$J31)*(1-0.0225)^(AC1-$K1)</f>
        <v>0.59210452677943215</v>
      </c>
      <c r="AD28" s="217">
        <f>('Predicted Energy Consumption'!AD27/'Forecasted VA'!AC31)/('Predicted Energy Consumption'!$K27/'Forecasted VA'!$J31)*(1-0.0225)^(AD1-$K1)</f>
        <v>0.57573451460820657</v>
      </c>
      <c r="AE28" s="217">
        <f>('Predicted Energy Consumption'!AE27/'Forecasted VA'!AD31)/('Predicted Energy Consumption'!$K27/'Forecasted VA'!$J31)*(1-0.0225)^(AE1-$K1)</f>
        <v>0.55990139174673292</v>
      </c>
      <c r="AF28" s="217">
        <f>('Predicted Energy Consumption'!AF27/'Forecasted VA'!AE31)/('Predicted Energy Consumption'!$K27/'Forecasted VA'!$J31)*(1-0.0225)^(AF1-$K1)</f>
        <v>0.54455366457289534</v>
      </c>
      <c r="AG28" s="217">
        <f>('Predicted Energy Consumption'!AG27/'Forecasted VA'!AF31)/('Predicted Energy Consumption'!$K27/'Forecasted VA'!$J31)*(1-0.0225)^(AG1-$K1)</f>
        <v>0.52969291207147284</v>
      </c>
      <c r="AH28" s="217">
        <f>('Predicted Energy Consumption'!AH27/'Forecasted VA'!AG31)/('Predicted Energy Consumption'!$K27/'Forecasted VA'!$J31)*(1-0.0225)^(AH1-$K1)</f>
        <v>0.51528605646300152</v>
      </c>
      <c r="AI28" s="217">
        <f>('Predicted Energy Consumption'!AI27/'Forecasted VA'!AH31)/('Predicted Energy Consumption'!$K27/'Forecasted VA'!$J31)*(1-0.0225)^(AI1-$K1)</f>
        <v>0.50133240467785378</v>
      </c>
      <c r="AJ28" s="217">
        <f>('Predicted Energy Consumption'!AJ27/'Forecasted VA'!AI31)/('Predicted Energy Consumption'!$K27/'Forecasted VA'!$J31)*(1-0.0225)^(AJ1-$K1)</f>
        <v>0.48781180257148771</v>
      </c>
      <c r="AK28" s="217">
        <f>('Predicted Energy Consumption'!AK27/'Forecasted VA'!AJ31)/('Predicted Energy Consumption'!$K27/'Forecasted VA'!$J31)*(1-0.0225)^(AK1-$K1)</f>
        <v>0.47470094852848205</v>
      </c>
      <c r="AL28" s="217">
        <f>('Predicted Energy Consumption'!AL27/'Forecasted VA'!AK31)/('Predicted Energy Consumption'!$K27/'Forecasted VA'!$J31)*(1-0.0225)^(AL1-$K1)</f>
        <v>0.46200502733727233</v>
      </c>
      <c r="AM28" s="217">
        <f>('Predicted Energy Consumption'!AM27/'Forecasted VA'!AL31)/('Predicted Energy Consumption'!$K27/'Forecasted VA'!$J31)*(1-0.0225)^(AM1-$K1)</f>
        <v>0.44970264734077064</v>
      </c>
      <c r="AN28" s="217">
        <f>('Predicted Energy Consumption'!AN27/'Forecasted VA'!AM31)/('Predicted Energy Consumption'!$K27/'Forecasted VA'!$J31)*(1-0.0225)^(AN1-$K1)</f>
        <v>0.43775862687294881</v>
      </c>
      <c r="AO28" s="217">
        <f>('Predicted Energy Consumption'!AO27/'Forecasted VA'!AN31)/('Predicted Energy Consumption'!$K27/'Forecasted VA'!$J31)*(1-0.0225)^(AO1-$K1)</f>
        <v>0.4261835075505308</v>
      </c>
      <c r="AP28" s="217">
        <f>('Predicted Energy Consumption'!AP27/'Forecasted VA'!AO31)/('Predicted Energy Consumption'!$K27/'Forecasted VA'!$J31)*(1-0.0225)^(AP1-$K1)</f>
        <v>0.41492596313839331</v>
      </c>
      <c r="AQ28" s="217">
        <f>('Predicted Energy Consumption'!AQ27/'Forecasted VA'!AP31)/('Predicted Energy Consumption'!$K27/'Forecasted VA'!$J31)*(1-0.0225)^(AQ1-$K1)</f>
        <v>0.40400364946325668</v>
      </c>
      <c r="AR28" s="217">
        <f>('Predicted Energy Consumption'!AR27/'Forecasted VA'!AQ31)/('Predicted Energy Consumption'!$K27/'Forecasted VA'!$J31)*(1-0.0225)^(AR1-$K1)</f>
        <v>0.39340981545947529</v>
      </c>
      <c r="AS28" s="217">
        <f>('Predicted Energy Consumption'!AS27/'Forecasted VA'!AR31)/('Predicted Energy Consumption'!$K27/'Forecasted VA'!$J31)*(1-0.0225)^(AS1-$K1)</f>
        <v>0.3831084971685032</v>
      </c>
      <c r="AT28" s="217">
        <f>('Predicted Energy Consumption'!AT27/'Forecasted VA'!AS31)/('Predicted Energy Consumption'!$K27/'Forecasted VA'!$J31)*(1-0.0225)^(AT1-$K1)</f>
        <v>0.37307621630080701</v>
      </c>
      <c r="AU28" s="217">
        <f>('Predicted Energy Consumption'!AU27/'Forecasted VA'!AT31)/('Predicted Energy Consumption'!$K27/'Forecasted VA'!$J31)*(1-0.0225)^(AU1-$K1)</f>
        <v>0.36329314493380577</v>
      </c>
      <c r="AV28" s="217">
        <f>('Predicted Energy Consumption'!AV27/'Forecasted VA'!AU31)/('Predicted Energy Consumption'!$K27/'Forecasted VA'!$J31)*(1-0.0225)^(AV1-$K1)</f>
        <v>0.35377594682932917</v>
      </c>
      <c r="AW28" s="217">
        <f>('Predicted Energy Consumption'!AW27/'Forecasted VA'!AV31)/('Predicted Energy Consumption'!$K27/'Forecasted VA'!$J31)*(1-0.0225)^(AW1-$K1)</f>
        <v>0.34451360400944392</v>
      </c>
      <c r="AX28" s="217">
        <f>('Predicted Energy Consumption'!AX27/'Forecasted VA'!AW31)/('Predicted Energy Consumption'!$K27/'Forecasted VA'!$J31)*(1-0.0225)^(AX1-$K1)</f>
        <v>0.33548913109963624</v>
      </c>
      <c r="AY28" s="217">
        <f>('Predicted Energy Consumption'!AY27/'Forecasted VA'!AX31)/('Predicted Energy Consumption'!$K27/'Forecasted VA'!$J31)*(1-0.0225)^(AY1-$K1)</f>
        <v>0.3266980744173148</v>
      </c>
    </row>
    <row r="29" spans="1:52" x14ac:dyDescent="0.2">
      <c r="B29" s="227" t="s">
        <v>195</v>
      </c>
      <c r="C29" s="216">
        <v>2012</v>
      </c>
      <c r="D29" s="216">
        <v>2013</v>
      </c>
      <c r="E29" s="216">
        <v>2014</v>
      </c>
      <c r="F29" s="216">
        <v>2015</v>
      </c>
      <c r="G29" s="216">
        <v>2016</v>
      </c>
      <c r="H29" s="216">
        <v>2017</v>
      </c>
      <c r="I29" s="216">
        <v>2018</v>
      </c>
      <c r="J29" s="216">
        <v>2019</v>
      </c>
      <c r="K29" s="216">
        <v>2020</v>
      </c>
      <c r="L29" s="216">
        <v>2021</v>
      </c>
      <c r="M29" s="216">
        <v>2022</v>
      </c>
      <c r="N29" s="216">
        <v>2023</v>
      </c>
      <c r="O29" s="216">
        <v>2024</v>
      </c>
      <c r="P29" s="216">
        <v>2025</v>
      </c>
      <c r="Q29" s="216">
        <v>2026</v>
      </c>
      <c r="R29" s="216">
        <v>2027</v>
      </c>
      <c r="S29" s="216">
        <v>2028</v>
      </c>
      <c r="T29" s="216">
        <v>2029</v>
      </c>
      <c r="U29" s="216">
        <v>2030</v>
      </c>
      <c r="V29" s="216">
        <v>2031</v>
      </c>
      <c r="W29" s="216">
        <v>2032</v>
      </c>
      <c r="X29" s="216">
        <v>2033</v>
      </c>
      <c r="Y29" s="216">
        <v>2034</v>
      </c>
      <c r="Z29" s="216">
        <v>2035</v>
      </c>
      <c r="AA29" s="216">
        <v>2036</v>
      </c>
      <c r="AB29" s="216">
        <v>2037</v>
      </c>
      <c r="AC29" s="216">
        <v>2038</v>
      </c>
      <c r="AD29" s="216">
        <v>2039</v>
      </c>
      <c r="AE29" s="216">
        <v>2040</v>
      </c>
      <c r="AF29" s="216">
        <v>2041</v>
      </c>
      <c r="AG29" s="216">
        <v>2042</v>
      </c>
      <c r="AH29" s="216">
        <v>2043</v>
      </c>
      <c r="AI29" s="216">
        <v>2044</v>
      </c>
      <c r="AJ29" s="216">
        <v>2045</v>
      </c>
      <c r="AK29" s="216">
        <v>2046</v>
      </c>
      <c r="AL29" s="216">
        <v>2047</v>
      </c>
      <c r="AM29" s="216">
        <v>2048</v>
      </c>
      <c r="AN29" s="216">
        <v>2049</v>
      </c>
      <c r="AO29" s="216">
        <v>2050</v>
      </c>
      <c r="AP29" s="216">
        <v>2051</v>
      </c>
      <c r="AQ29" s="216">
        <v>2052</v>
      </c>
      <c r="AR29" s="216">
        <v>2053</v>
      </c>
      <c r="AS29" s="216">
        <v>2054</v>
      </c>
      <c r="AT29" s="216">
        <v>2055</v>
      </c>
      <c r="AU29" s="216">
        <v>2056</v>
      </c>
      <c r="AV29" s="216">
        <v>2057</v>
      </c>
      <c r="AW29" s="216">
        <v>2058</v>
      </c>
      <c r="AX29" s="216">
        <v>2059</v>
      </c>
      <c r="AY29" s="216">
        <v>2060</v>
      </c>
    </row>
    <row r="30" spans="1:52" x14ac:dyDescent="0.2">
      <c r="A30" s="216" t="s">
        <v>565</v>
      </c>
      <c r="B30" s="216" t="s">
        <v>662</v>
      </c>
      <c r="C30" s="248">
        <f>SUMIFS('Regression Result'!$P$3:$P$29,'Regression Result'!$O$3:$O$29,'Predicted Energy Consumption'!$B30,'Regression Result'!$N$3:$N$29,'Predicted Energy Consumption'!C$29)</f>
        <v>1.97183155352392E+16</v>
      </c>
      <c r="D30" s="248">
        <f>SUMIFS('Regression Result'!$P$3:$P$29,'Regression Result'!$O$3:$O$29,'Predicted Energy Consumption'!$B30,'Regression Result'!$N$3:$N$29,'Predicted Energy Consumption'!D$29)</f>
        <v>1.9624097778710008E+16</v>
      </c>
      <c r="E30" s="248">
        <f>SUMIFS('Regression Result'!$P$3:$P$29,'Regression Result'!$O$3:$O$29,'Predicted Energy Consumption'!$B30,'Regression Result'!$N$3:$N$29,'Predicted Energy Consumption'!E$29)</f>
        <v>2.0246457346878844E+16</v>
      </c>
      <c r="F30" s="248">
        <f>SUMIFS('Regression Result'!$P$3:$P$29,'Regression Result'!$O$3:$O$29,'Predicted Energy Consumption'!$B30,'Regression Result'!$N$3:$N$29,'Predicted Energy Consumption'!F$29)</f>
        <v>1.8926380255225352E+16</v>
      </c>
      <c r="G30" s="248">
        <f>SUMIFS('Regression Result'!$P$3:$P$29,'Regression Result'!$O$3:$O$29,'Predicted Energy Consumption'!$B30,'Regression Result'!$N$3:$N$29,'Predicted Energy Consumption'!G$29)</f>
        <v>1.7932290180467698E+16</v>
      </c>
      <c r="H30" s="248">
        <f>SUMIFS('Regression Result'!$P$3:$P$29,'Regression Result'!$O$3:$O$29,'Predicted Energy Consumption'!$B30,'Regression Result'!$N$3:$N$29,'Predicted Energy Consumption'!H$29)</f>
        <v>1.6884097822120034E+16</v>
      </c>
      <c r="I30" s="248">
        <f>SUMIFS('Regression Result'!$P$3:$P$29,'Regression Result'!$O$3:$O$29,'Predicted Energy Consumption'!$B30,'Regression Result'!$N$3:$N$29,'Predicted Energy Consumption'!I$29)</f>
        <v>1.6780492771449018E+16</v>
      </c>
      <c r="J30" s="248">
        <f>SUMIFS('Regression Result'!$P$3:$P$29,'Regression Result'!$O$3:$O$29,'Predicted Energy Consumption'!$B30,'Regression Result'!$N$3:$N$29,'Predicted Energy Consumption'!J$29)</f>
        <v>1.7357421957899196E+16</v>
      </c>
      <c r="K30" s="248">
        <f>SUMIFS('Regression Result'!$P$3:$P$29,'Regression Result'!$O$3:$O$29,'Predicted Energy Consumption'!$B30,'Regression Result'!$N$3:$N$29,'Predicted Energy Consumption'!K$29)</f>
        <v>1.7867702743129666E+16</v>
      </c>
      <c r="L30" s="216">
        <f>(VLOOKUP($B30,'Forecasted VA'!$A$1:$AX$29,L$1-2010,FALSE)-VLOOKUP($B30,'Forecasted VA'!$A$1:$AX$29,K$1-2010,FALSE))*'Regression Result'!$P$31+K30</f>
        <v>1.7870743677466876E+16</v>
      </c>
      <c r="M30" s="216">
        <f>(VLOOKUP($B30,'Forecasted VA'!$A$1:$AX$29,M$1-2010,FALSE)-VLOOKUP($B30,'Forecasted VA'!$A$1:$AX$29,L$1-2010,FALSE))*'Regression Result'!$P$31+L30</f>
        <v>1.7873463428723254E+16</v>
      </c>
      <c r="N30" s="216">
        <f>(VLOOKUP($B30,'Forecasted VA'!$A$1:$AX$29,N$1-2010,FALSE)-VLOOKUP($B30,'Forecasted VA'!$A$1:$AX$29,M$1-2010,FALSE))*'Regression Result'!$P$31+M30</f>
        <v>1.7875731613329728E+16</v>
      </c>
      <c r="O30" s="216">
        <f>(VLOOKUP($B30,'Forecasted VA'!$A$1:$AX$29,O$1-2010,FALSE)-VLOOKUP($B30,'Forecasted VA'!$A$1:$AX$29,N$1-2010,FALSE))*'Regression Result'!$P$31+N30</f>
        <v>1.7877593956649086E+16</v>
      </c>
      <c r="P30" s="216">
        <f>(VLOOKUP($B30,'Forecasted VA'!$A$1:$AX$29,P$1-2010,FALSE)-VLOOKUP($B30,'Forecasted VA'!$A$1:$AX$29,O$1-2010,FALSE))*'Regression Result'!$P$31+O30</f>
        <v>1.7879095240743344E+16</v>
      </c>
      <c r="Q30" s="216">
        <f>(VLOOKUP($B30,'Forecasted VA'!$A$1:$AX$29,Q$1-2010,FALSE)-VLOOKUP($B30,'Forecasted VA'!$A$1:$AX$29,P$1-2010,FALSE))*'Regression Result'!$P$31+P30</f>
        <v>1.7880278008123098E+16</v>
      </c>
      <c r="R30" s="216">
        <f>(VLOOKUP($B30,'Forecasted VA'!$A$1:$AX$29,R$1-2010,FALSE)-VLOOKUP($B30,'Forecasted VA'!$A$1:$AX$29,Q$1-2010,FALSE))*'Regression Result'!$P$31+Q30</f>
        <v>1.7881181774017444E+16</v>
      </c>
      <c r="S30" s="216">
        <f>(VLOOKUP($B30,'Forecasted VA'!$A$1:$AX$29,S$1-2010,FALSE)-VLOOKUP($B30,'Forecasted VA'!$A$1:$AX$29,R$1-2010,FALSE))*'Regression Result'!$P$31+R30</f>
        <v>1.7881842620493982E+16</v>
      </c>
      <c r="T30" s="216">
        <f>(VLOOKUP($B30,'Forecasted VA'!$A$1:$AX$29,T$1-2010,FALSE)-VLOOKUP($B30,'Forecasted VA'!$A$1:$AX$29,S$1-2010,FALSE))*'Regression Result'!$P$31+S30</f>
        <v>1.788229306364002E+16</v>
      </c>
      <c r="U30" s="216">
        <f>(VLOOKUP($B30,'Forecasted VA'!$A$1:$AX$29,U$1-2010,FALSE)-VLOOKUP($B30,'Forecasted VA'!$A$1:$AX$29,T$1-2010,FALSE))*'Regression Result'!$P$31+T30</f>
        <v>1.7882562106286476E+16</v>
      </c>
      <c r="V30" s="216">
        <f>(VLOOKUP($B30,'Forecasted VA'!$A$1:$AX$29,V$1-2010,FALSE)-VLOOKUP($B30,'Forecasted VA'!$A$1:$AX$29,U$1-2010,FALSE))*'Regression Result'!$P$31+U30</f>
        <v>1.7882675409218984E+16</v>
      </c>
      <c r="W30" s="216">
        <f>(VLOOKUP($B30,'Forecasted VA'!$A$1:$AX$29,W$1-2010,FALSE)-VLOOKUP($B30,'Forecasted VA'!$A$1:$AX$29,V$1-2010,FALSE))*'Regression Result'!$P$31+V30</f>
        <v>1.7882655531534222E+16</v>
      </c>
      <c r="X30" s="216">
        <f>(VLOOKUP($B30,'Forecasted VA'!$A$1:$AX$29,X$1-2010,FALSE)-VLOOKUP($B30,'Forecasted VA'!$A$1:$AX$29,W$1-2010,FALSE))*'Regression Result'!$P$31+W30</f>
        <v>1.7882522205159694E+16</v>
      </c>
      <c r="Y30" s="216">
        <f>(VLOOKUP($B30,'Forecasted VA'!$A$1:$AX$29,Y$1-2010,FALSE)-VLOOKUP($B30,'Forecasted VA'!$A$1:$AX$29,X$1-2010,FALSE))*'Regression Result'!$P$31+X30</f>
        <v>1.7882292619670016E+16</v>
      </c>
      <c r="Z30" s="216">
        <f>(VLOOKUP($B30,'Forecasted VA'!$A$1:$AX$29,Z$1-2010,FALSE)-VLOOKUP($B30,'Forecasted VA'!$A$1:$AX$29,Y$1-2010,FALSE))*'Regression Result'!$P$31+Y30</f>
        <v>1.788198170183087E+16</v>
      </c>
      <c r="AA30" s="216">
        <f>(VLOOKUP($B30,'Forecasted VA'!$A$1:$AX$29,AA$1-2010,FALSE)-VLOOKUP($B30,'Forecasted VA'!$A$1:$AX$29,Z$1-2010,FALSE))*'Regression Result'!$P$31+Z30</f>
        <v>1.7881602380309196E+16</v>
      </c>
      <c r="AB30" s="216">
        <f>(VLOOKUP($B30,'Forecasted VA'!$A$1:$AX$29,AB$1-2010,FALSE)-VLOOKUP($B30,'Forecasted VA'!$A$1:$AX$29,AA$1-2010,FALSE))*'Regression Result'!$P$31+AA30</f>
        <v>1.788116583021401E+16</v>
      </c>
      <c r="AC30" s="216">
        <f>(VLOOKUP($B30,'Forecasted VA'!$A$1:$AX$29,AC$1-2010,FALSE)-VLOOKUP($B30,'Forecasted VA'!$A$1:$AX$29,AB$1-2010,FALSE))*'Regression Result'!$P$31+AB30</f>
        <v>1.788068169501755E+16</v>
      </c>
      <c r="AD30" s="216">
        <f>(VLOOKUP($B30,'Forecasted VA'!$A$1:$AX$29,AD$1-2010,FALSE)-VLOOKUP($B30,'Forecasted VA'!$A$1:$AX$29,AC$1-2010,FALSE))*'Regression Result'!$P$31+AC30</f>
        <v>1.7880158285310016E+16</v>
      </c>
      <c r="AE30" s="216">
        <f>(VLOOKUP($B30,'Forecasted VA'!$A$1:$AX$29,AE$1-2010,FALSE)-VLOOKUP($B30,'Forecasted VA'!$A$1:$AX$29,AD$1-2010,FALSE))*'Regression Result'!$P$31+AD30</f>
        <v>1.7879602755042836E+16</v>
      </c>
      <c r="AF30" s="216">
        <f>(VLOOKUP($B30,'Forecasted VA'!$A$1:$AX$29,AF$1-2010,FALSE)-VLOOKUP($B30,'Forecasted VA'!$A$1:$AX$29,AE$1-2010,FALSE))*'Regression Result'!$P$31+AE30</f>
        <v>1.7879021256626074E+16</v>
      </c>
      <c r="AG30" s="216">
        <f>(VLOOKUP($B30,'Forecasted VA'!$A$1:$AX$29,AG$1-2010,FALSE)-VLOOKUP($B30,'Forecasted VA'!$A$1:$AX$29,AF$1-2010,FALSE))*'Regression Result'!$P$31+AF30</f>
        <v>1.7878419076621302E+16</v>
      </c>
      <c r="AH30" s="216">
        <f>(VLOOKUP($B30,'Forecasted VA'!$A$1:$AX$29,AH$1-2010,FALSE)-VLOOKUP($B30,'Forecasted VA'!$A$1:$AX$29,AG$1-2010,FALSE))*'Regression Result'!$P$31+AG30</f>
        <v>1.7877800753924134E+16</v>
      </c>
      <c r="AI30" s="216">
        <f>(VLOOKUP($B30,'Forecasted VA'!$A$1:$AX$29,AI$1-2010,FALSE)-VLOOKUP($B30,'Forecasted VA'!$A$1:$AX$29,AH$1-2010,FALSE))*'Regression Result'!$P$31+AH30</f>
        <v>1.787717018234058E+16</v>
      </c>
      <c r="AJ30" s="216">
        <f>(VLOOKUP($B30,'Forecasted VA'!$A$1:$AX$29,AJ$1-2010,FALSE)-VLOOKUP($B30,'Forecasted VA'!$A$1:$AX$29,AI$1-2010,FALSE))*'Regression Result'!$P$31+AI30</f>
        <v>1.7876530699383774E+16</v>
      </c>
      <c r="AK30" s="216">
        <f>(VLOOKUP($B30,'Forecasted VA'!$A$1:$AX$29,AK$1-2010,FALSE)-VLOOKUP($B30,'Forecasted VA'!$A$1:$AX$29,AJ$1-2010,FALSE))*'Regression Result'!$P$31+AJ30</f>
        <v>1.7875885162990284E+16</v>
      </c>
      <c r="AL30" s="216">
        <f>(VLOOKUP($B30,'Forecasted VA'!$A$1:$AX$29,AL$1-2010,FALSE)-VLOOKUP($B30,'Forecasted VA'!$A$1:$AX$29,AK$1-2010,FALSE))*'Regression Result'!$P$31+AK30</f>
        <v>1.7875236017703616E+16</v>
      </c>
      <c r="AM30" s="216">
        <f>(VLOOKUP($B30,'Forecasted VA'!$A$1:$AX$29,AM$1-2010,FALSE)-VLOOKUP($B30,'Forecasted VA'!$A$1:$AX$29,AL$1-2010,FALSE))*'Regression Result'!$P$31+AL30</f>
        <v>1.7874585351712874E+16</v>
      </c>
      <c r="AN30" s="216">
        <f>(VLOOKUP($B30,'Forecasted VA'!$A$1:$AX$29,AN$1-2010,FALSE)-VLOOKUP($B30,'Forecasted VA'!$A$1:$AX$29,AM$1-2010,FALSE))*'Regression Result'!$P$31+AM30</f>
        <v>1.7873934945977326E+16</v>
      </c>
      <c r="AO30" s="216">
        <f>(VLOOKUP($B30,'Forecasted VA'!$A$1:$AX$29,AO$1-2010,FALSE)-VLOOKUP($B30,'Forecasted VA'!$A$1:$AX$29,AN$1-2010,FALSE))*'Regression Result'!$P$31+AN30</f>
        <v>1.7873286316518834E+16</v>
      </c>
      <c r="AP30" s="216">
        <f>(VLOOKUP($B30,'Forecasted VA'!$A$1:$AX$29,AP$1-2010,FALSE)-VLOOKUP($B30,'Forecasted VA'!$A$1:$AX$29,AO$1-2010,FALSE))*'Regression Result'!$P$31+AO30</f>
        <v>1.7872640750827112E+16</v>
      </c>
      <c r="AQ30" s="216">
        <f>(VLOOKUP($B30,'Forecasted VA'!$A$1:$AX$29,AQ$1-2010,FALSE)-VLOOKUP($B30,'Forecasted VA'!$A$1:$AX$29,AP$1-2010,FALSE))*'Regression Result'!$P$31+AP30</f>
        <v>1.787199933919888E+16</v>
      </c>
      <c r="AR30" s="216">
        <f>(VLOOKUP($B30,'Forecasted VA'!$A$1:$AX$29,AR$1-2010,FALSE)-VLOOKUP($B30,'Forecasted VA'!$A$1:$AX$29,AQ$1-2010,FALSE))*'Regression Result'!$P$31+AQ30</f>
        <v>1.7871363001721656E+16</v>
      </c>
      <c r="AS30" s="216">
        <f>(VLOOKUP($B30,'Forecasted VA'!$A$1:$AX$29,AS$1-2010,FALSE)-VLOOKUP($B30,'Forecasted VA'!$A$1:$AX$29,AR$1-2010,FALSE))*'Regression Result'!$P$31+AR30</f>
        <v>1.7870732511515482E+16</v>
      </c>
      <c r="AT30" s="216">
        <f>(VLOOKUP($B30,'Forecasted VA'!$A$1:$AX$29,AT$1-2010,FALSE)-VLOOKUP($B30,'Forecasted VA'!$A$1:$AX$29,AS$1-2010,FALSE))*'Regression Result'!$P$31+AS30</f>
        <v>1.787010851476064E+16</v>
      </c>
      <c r="AU30" s="216">
        <f>(VLOOKUP($B30,'Forecasted VA'!$A$1:$AX$29,AU$1-2010,FALSE)-VLOOKUP($B30,'Forecasted VA'!$A$1:$AX$29,AT$1-2010,FALSE))*'Regression Result'!$P$31+AT30</f>
        <v>1.7869491547965228E+16</v>
      </c>
      <c r="AV30" s="216">
        <f>(VLOOKUP($B30,'Forecasted VA'!$A$1:$AX$29,AV$1-2010,FALSE)-VLOOKUP($B30,'Forecasted VA'!$A$1:$AX$29,AU$1-2010,FALSE))*'Regression Result'!$P$31+AU30</f>
        <v>1.7868882052862214E+16</v>
      </c>
      <c r="AW30" s="216">
        <f>(VLOOKUP($B30,'Forecasted VA'!$A$1:$AX$29,AW$1-2010,FALSE)-VLOOKUP($B30,'Forecasted VA'!$A$1:$AX$29,AV$1-2010,FALSE))*'Regression Result'!$P$31+AV30</f>
        <v>1.7868280389270074E+16</v>
      </c>
      <c r="AX30" s="216">
        <f>(VLOOKUP($B30,'Forecasted VA'!$A$1:$AX$29,AX$1-2010,FALSE)-VLOOKUP($B30,'Forecasted VA'!$A$1:$AX$29,AW$1-2010,FALSE))*'Regression Result'!$P$31+AW30</f>
        <v>1.7867686846203486E+16</v>
      </c>
      <c r="AY30" s="216">
        <f>(VLOOKUP($B30,'Forecasted VA'!$A$1:$AX$29,AY$1-2010,FALSE)-VLOOKUP($B30,'Forecasted VA'!$A$1:$AX$29,AX$1-2010,FALSE))*'Regression Result'!$P$31+AX30</f>
        <v>1.786710165147943E+16</v>
      </c>
    </row>
    <row r="31" spans="1:52" x14ac:dyDescent="0.2">
      <c r="A31" s="218" t="s">
        <v>644</v>
      </c>
      <c r="B31" s="216" t="s">
        <v>661</v>
      </c>
      <c r="C31" s="248">
        <f>SUMIFS('Regression Result'!$P$3:$P$29,'Regression Result'!$O$3:$O$29,'Predicted Energy Consumption'!$B31,'Regression Result'!$N$3:$N$29,'Predicted Energy Consumption'!C$29)</f>
        <v>1.4099601985809568E+16</v>
      </c>
      <c r="D31" s="248">
        <f>SUMIFS('Regression Result'!$P$3:$P$29,'Regression Result'!$O$3:$O$29,'Predicted Energy Consumption'!$B31,'Regression Result'!$N$3:$N$29,'Predicted Energy Consumption'!D$29)</f>
        <v>1.5479862366243456E+16</v>
      </c>
      <c r="E31" s="248">
        <f>SUMIFS('Regression Result'!$P$3:$P$29,'Regression Result'!$O$3:$O$29,'Predicted Energy Consumption'!$B31,'Regression Result'!$N$3:$N$29,'Predicted Energy Consumption'!E$29)</f>
        <v>1.5862753168659274E+16</v>
      </c>
      <c r="F31" s="248">
        <f>SUMIFS('Regression Result'!$P$3:$P$29,'Regression Result'!$O$3:$O$29,'Predicted Energy Consumption'!$B31,'Regression Result'!$N$3:$N$29,'Predicted Energy Consumption'!F$29)</f>
        <v>1.5193435881048386E+16</v>
      </c>
      <c r="G31" s="248">
        <f>SUMIFS('Regression Result'!$P$3:$P$29,'Regression Result'!$O$3:$O$29,'Predicted Energy Consumption'!$B31,'Regression Result'!$N$3:$N$29,'Predicted Energy Consumption'!G$29)</f>
        <v>1.5161803858724638E+16</v>
      </c>
      <c r="H31" s="248">
        <f>SUMIFS('Regression Result'!$P$3:$P$29,'Regression Result'!$O$3:$O$29,'Predicted Energy Consumption'!$B31,'Regression Result'!$N$3:$N$29,'Predicted Energy Consumption'!H$29)</f>
        <v>1.4780015177679934E+16</v>
      </c>
      <c r="I31" s="248">
        <f>SUMIFS('Regression Result'!$P$3:$P$29,'Regression Result'!$O$3:$O$29,'Predicted Energy Consumption'!$B31,'Regression Result'!$N$3:$N$29,'Predicted Energy Consumption'!I$29)</f>
        <v>1.5627771610763544E+16</v>
      </c>
      <c r="J31" s="248">
        <f>SUMIFS('Regression Result'!$P$3:$P$29,'Regression Result'!$O$3:$O$29,'Predicted Energy Consumption'!$B31,'Regression Result'!$N$3:$N$29,'Predicted Energy Consumption'!J$29)</f>
        <v>1.6687983469879818E+16</v>
      </c>
      <c r="K31" s="248">
        <f>SUMIFS('Regression Result'!$P$3:$P$29,'Regression Result'!$O$3:$O$29,'Predicted Energy Consumption'!$B31,'Regression Result'!$N$3:$N$29,'Predicted Energy Consumption'!K$29)</f>
        <v>1.6674857881409786E+16</v>
      </c>
      <c r="L31" s="216">
        <f>(VLOOKUP($B31,'Forecasted VA'!$A$1:$AX$29,L$1-2010,FALSE)-VLOOKUP($B31,'Forecasted VA'!$A$1:$AX$29,K$1-2010,FALSE))*'Regression Result'!$P$31+K31</f>
        <v>1.6745504723286048E+16</v>
      </c>
      <c r="M31" s="216">
        <f>(VLOOKUP($B31,'Forecasted VA'!$A$1:$AX$29,M$1-2010,FALSE)-VLOOKUP($B31,'Forecasted VA'!$A$1:$AX$29,L$1-2010,FALSE))*'Regression Result'!$P$31+L31</f>
        <v>1.6759621771640564E+16</v>
      </c>
      <c r="N31" s="216">
        <f>(VLOOKUP($B31,'Forecasted VA'!$A$1:$AX$29,N$1-2010,FALSE)-VLOOKUP($B31,'Forecasted VA'!$A$1:$AX$29,M$1-2010,FALSE))*'Regression Result'!$P$31+M31</f>
        <v>1.677287062073104E+16</v>
      </c>
      <c r="O31" s="216">
        <f>(VLOOKUP($B31,'Forecasted VA'!$A$1:$AX$29,O$1-2010,FALSE)-VLOOKUP($B31,'Forecasted VA'!$A$1:$AX$29,N$1-2010,FALSE))*'Regression Result'!$P$31+N31</f>
        <v>1.6785280492140124E+16</v>
      </c>
      <c r="P31" s="216">
        <f>(VLOOKUP($B31,'Forecasted VA'!$A$1:$AX$29,P$1-2010,FALSE)-VLOOKUP($B31,'Forecasted VA'!$A$1:$AX$29,O$1-2010,FALSE))*'Regression Result'!$P$31+O31</f>
        <v>1.6796888841765006E+16</v>
      </c>
      <c r="Q31" s="216">
        <f>(VLOOKUP($B31,'Forecasted VA'!$A$1:$AX$29,Q$1-2010,FALSE)-VLOOKUP($B31,'Forecasted VA'!$A$1:$AX$29,P$1-2010,FALSE))*'Regression Result'!$P$31+P31</f>
        <v>1.6807738293915578E+16</v>
      </c>
      <c r="R31" s="216">
        <f>(VLOOKUP($B31,'Forecasted VA'!$A$1:$AX$29,R$1-2010,FALSE)-VLOOKUP($B31,'Forecasted VA'!$A$1:$AX$29,Q$1-2010,FALSE))*'Regression Result'!$P$31+Q31</f>
        <v>1.6817874221701562E+16</v>
      </c>
      <c r="S31" s="216">
        <f>(VLOOKUP($B31,'Forecasted VA'!$A$1:$AX$29,S$1-2010,FALSE)-VLOOKUP($B31,'Forecasted VA'!$A$1:$AX$29,R$1-2010,FALSE))*'Regression Result'!$P$31+R31</f>
        <v>1.682734290999762E+16</v>
      </c>
      <c r="T31" s="216">
        <f>(VLOOKUP($B31,'Forecasted VA'!$A$1:$AX$29,T$1-2010,FALSE)-VLOOKUP($B31,'Forecasted VA'!$A$1:$AX$29,S$1-2010,FALSE))*'Regression Result'!$P$31+S31</f>
        <v>1.6836190213541416E+16</v>
      </c>
      <c r="U31" s="216">
        <f>(VLOOKUP($B31,'Forecasted VA'!$A$1:$AX$29,U$1-2010,FALSE)-VLOOKUP($B31,'Forecasted VA'!$A$1:$AX$29,T$1-2010,FALSE))*'Regression Result'!$P$31+T31</f>
        <v>1.6844460618110416E+16</v>
      </c>
      <c r="V31" s="216">
        <f>(VLOOKUP($B31,'Forecasted VA'!$A$1:$AX$29,V$1-2010,FALSE)-VLOOKUP($B31,'Forecasted VA'!$A$1:$AX$29,U$1-2010,FALSE))*'Regression Result'!$P$31+U31</f>
        <v>1.6852196618804674E+16</v>
      </c>
      <c r="W31" s="216">
        <f>(VLOOKUP($B31,'Forecasted VA'!$A$1:$AX$29,W$1-2010,FALSE)-VLOOKUP($B31,'Forecasted VA'!$A$1:$AX$29,V$1-2010,FALSE))*'Regression Result'!$P$31+V31</f>
        <v>1.685943834058543E+16</v>
      </c>
      <c r="X31" s="216">
        <f>(VLOOKUP($B31,'Forecasted VA'!$A$1:$AX$29,X$1-2010,FALSE)-VLOOKUP($B31,'Forecasted VA'!$A$1:$AX$29,W$1-2010,FALSE))*'Regression Result'!$P$31+W31</f>
        <v>1.686622333890034E+16</v>
      </c>
      <c r="Y31" s="216">
        <f>(VLOOKUP($B31,'Forecasted VA'!$A$1:$AX$29,Y$1-2010,FALSE)-VLOOKUP($B31,'Forecasted VA'!$A$1:$AX$29,X$1-2010,FALSE))*'Regression Result'!$P$31+X31</f>
        <v>1.6872586530511922E+16</v>
      </c>
      <c r="Z31" s="216">
        <f>(VLOOKUP($B31,'Forecasted VA'!$A$1:$AX$29,Z$1-2010,FALSE)-VLOOKUP($B31,'Forecasted VA'!$A$1:$AX$29,Y$1-2010,FALSE))*'Regression Result'!$P$31+Y31</f>
        <v>1.687856021557665E+16</v>
      </c>
      <c r="AA31" s="216">
        <f>(VLOOKUP($B31,'Forecasted VA'!$A$1:$AX$29,AA$1-2010,FALSE)-VLOOKUP($B31,'Forecasted VA'!$A$1:$AX$29,Z$1-2010,FALSE))*'Regression Result'!$P$31+Z31</f>
        <v>1.6884174161245088E+16</v>
      </c>
      <c r="AB31" s="216">
        <f>(VLOOKUP($B31,'Forecasted VA'!$A$1:$AX$29,AB$1-2010,FALSE)-VLOOKUP($B31,'Forecasted VA'!$A$1:$AX$29,AA$1-2010,FALSE))*'Regression Result'!$P$31+AA31</f>
        <v>1.6889455724554806E+16</v>
      </c>
      <c r="AC31" s="216">
        <f>(VLOOKUP($B31,'Forecasted VA'!$A$1:$AX$29,AC$1-2010,FALSE)-VLOOKUP($B31,'Forecasted VA'!$A$1:$AX$29,AB$1-2010,FALSE))*'Regression Result'!$P$31+AB31</f>
        <v>1.6894429998324852E+16</v>
      </c>
      <c r="AD31" s="216">
        <f>(VLOOKUP($B31,'Forecasted VA'!$A$1:$AX$29,AD$1-2010,FALSE)-VLOOKUP($B31,'Forecasted VA'!$A$1:$AX$29,AC$1-2010,FALSE))*'Regression Result'!$P$31+AC31</f>
        <v>1.6899119968359132E+16</v>
      </c>
      <c r="AE31" s="216">
        <f>(VLOOKUP($B31,'Forecasted VA'!$A$1:$AX$29,AE$1-2010,FALSE)-VLOOKUP($B31,'Forecasted VA'!$A$1:$AX$29,AD$1-2010,FALSE))*'Regression Result'!$P$31+AD31</f>
        <v>1.6903546673764876E+16</v>
      </c>
      <c r="AF31" s="216">
        <f>(VLOOKUP($B31,'Forecasted VA'!$A$1:$AX$29,AF$1-2010,FALSE)-VLOOKUP($B31,'Forecasted VA'!$A$1:$AX$29,AE$1-2010,FALSE))*'Regression Result'!$P$31+AE31</f>
        <v>1.6907729364811792E+16</v>
      </c>
      <c r="AG31" s="216">
        <f>(VLOOKUP($B31,'Forecasted VA'!$A$1:$AX$29,AG$1-2010,FALSE)-VLOOKUP($B31,'Forecasted VA'!$A$1:$AX$29,AF$1-2010,FALSE))*'Regression Result'!$P$31+AF31</f>
        <v>1.6911685654690104E+16</v>
      </c>
      <c r="AH31" s="216">
        <f>(VLOOKUP($B31,'Forecasted VA'!$A$1:$AX$29,AH$1-2010,FALSE)-VLOOKUP($B31,'Forecasted VA'!$A$1:$AX$29,AG$1-2010,FALSE))*'Regression Result'!$P$31+AG31</f>
        <v>1.6915431662929284E+16</v>
      </c>
      <c r="AI31" s="216">
        <f>(VLOOKUP($B31,'Forecasted VA'!$A$1:$AX$29,AI$1-2010,FALSE)-VLOOKUP($B31,'Forecasted VA'!$A$1:$AX$29,AH$1-2010,FALSE))*'Regression Result'!$P$31+AH31</f>
        <v>1.6918982149242562E+16</v>
      </c>
      <c r="AJ31" s="216">
        <f>(VLOOKUP($B31,'Forecasted VA'!$A$1:$AX$29,AJ$1-2010,FALSE)-VLOOKUP($B31,'Forecasted VA'!$A$1:$AX$29,AI$1-2010,FALSE))*'Regression Result'!$P$31+AI31</f>
        <v>1.6922350637265816E+16</v>
      </c>
      <c r="AK31" s="216">
        <f>(VLOOKUP($B31,'Forecasted VA'!$A$1:$AX$29,AK$1-2010,FALSE)-VLOOKUP($B31,'Forecasted VA'!$A$1:$AX$29,AJ$1-2010,FALSE))*'Regression Result'!$P$31+AJ31</f>
        <v>1.6925549528140812E+16</v>
      </c>
      <c r="AL31" s="216">
        <f>(VLOOKUP($B31,'Forecasted VA'!$A$1:$AX$29,AL$1-2010,FALSE)-VLOOKUP($B31,'Forecasted VA'!$A$1:$AX$29,AK$1-2010,FALSE))*'Regression Result'!$P$31+AK31</f>
        <v>1.6928590204212106E+16</v>
      </c>
      <c r="AM31" s="216">
        <f>(VLOOKUP($B31,'Forecasted VA'!$A$1:$AX$29,AM$1-2010,FALSE)-VLOOKUP($B31,'Forecasted VA'!$A$1:$AX$29,AL$1-2010,FALSE))*'Regression Result'!$P$31+AL31</f>
        <v>1.6931483123308718E+16</v>
      </c>
      <c r="AN31" s="216">
        <f>(VLOOKUP($B31,'Forecasted VA'!$A$1:$AX$29,AN$1-2010,FALSE)-VLOOKUP($B31,'Forecasted VA'!$A$1:$AX$29,AM$1-2010,FALSE))*'Regression Result'!$P$31+AM31</f>
        <v>1.6934237904199922E+16</v>
      </c>
      <c r="AO31" s="216">
        <f>(VLOOKUP($B31,'Forecasted VA'!$A$1:$AX$29,AO$1-2010,FALSE)-VLOOKUP($B31,'Forecasted VA'!$A$1:$AX$29,AN$1-2010,FALSE))*'Regression Result'!$P$31+AN31</f>
        <v>1.693686340387391E+16</v>
      </c>
      <c r="AP31" s="216">
        <f>(VLOOKUP($B31,'Forecasted VA'!$A$1:$AX$29,AP$1-2010,FALSE)-VLOOKUP($B31,'Forecasted VA'!$A$1:$AX$29,AO$1-2010,FALSE))*'Regression Result'!$P$31+AO31</f>
        <v>1.6939367787307088E+16</v>
      </c>
      <c r="AQ31" s="216">
        <f>(VLOOKUP($B31,'Forecasted VA'!$A$1:$AX$29,AQ$1-2010,FALSE)-VLOOKUP($B31,'Forecasted VA'!$A$1:$AX$29,AP$1-2010,FALSE))*'Regression Result'!$P$31+AP31</f>
        <v>1.694175859038366E+16</v>
      </c>
      <c r="AR31" s="216">
        <f>(VLOOKUP($B31,'Forecasted VA'!$A$1:$AX$29,AR$1-2010,FALSE)-VLOOKUP($B31,'Forecasted VA'!$A$1:$AX$29,AQ$1-2010,FALSE))*'Regression Result'!$P$31+AQ31</f>
        <v>1.6944042776599434E+16</v>
      </c>
      <c r="AS31" s="216">
        <f>(VLOOKUP($B31,'Forecasted VA'!$A$1:$AX$29,AS$1-2010,FALSE)-VLOOKUP($B31,'Forecasted VA'!$A$1:$AX$29,AR$1-2010,FALSE))*'Regression Result'!$P$31+AR31</f>
        <v>1.6946226788147818E+16</v>
      </c>
      <c r="AT31" s="216">
        <f>(VLOOKUP($B31,'Forecasted VA'!$A$1:$AX$29,AT$1-2010,FALSE)-VLOOKUP($B31,'Forecasted VA'!$A$1:$AX$29,AS$1-2010,FALSE))*'Regression Result'!$P$31+AS31</f>
        <v>1.69483165919435E+16</v>
      </c>
      <c r="AU31" s="216">
        <f>(VLOOKUP($B31,'Forecasted VA'!$A$1:$AX$29,AU$1-2010,FALSE)-VLOOKUP($B31,'Forecasted VA'!$A$1:$AX$29,AT$1-2010,FALSE))*'Regression Result'!$P$31+AT31</f>
        <v>1.6950317721095246E+16</v>
      </c>
      <c r="AV31" s="216">
        <f>(VLOOKUP($B31,'Forecasted VA'!$A$1:$AX$29,AV$1-2010,FALSE)-VLOOKUP($B31,'Forecasted VA'!$A$1:$AX$29,AU$1-2010,FALSE))*'Regression Result'!$P$31+AU31</f>
        <v>1.6952235312294192E+16</v>
      </c>
      <c r="AW31" s="216">
        <f>(VLOOKUP($B31,'Forecasted VA'!$A$1:$AX$29,AW$1-2010,FALSE)-VLOOKUP($B31,'Forecasted VA'!$A$1:$AX$29,AV$1-2010,FALSE))*'Regression Result'!$P$31+AV31</f>
        <v>1.6954074139540684E+16</v>
      </c>
      <c r="AX31" s="216">
        <f>(VLOOKUP($B31,'Forecasted VA'!$A$1:$AX$29,AX$1-2010,FALSE)-VLOOKUP($B31,'Forecasted VA'!$A$1:$AX$29,AW$1-2010,FALSE))*'Regression Result'!$P$31+AW31</f>
        <v>1.6955838644591486E+16</v>
      </c>
      <c r="AY31" s="216">
        <f>(VLOOKUP($B31,'Forecasted VA'!$A$1:$AX$29,AY$1-2010,FALSE)-VLOOKUP($B31,'Forecasted VA'!$A$1:$AX$29,AX$1-2010,FALSE))*'Regression Result'!$P$31+AX31</f>
        <v>1.6957532964470592E+16</v>
      </c>
    </row>
    <row r="32" spans="1:52" x14ac:dyDescent="0.2">
      <c r="A32" s="218" t="s">
        <v>463</v>
      </c>
      <c r="B32" s="216" t="s">
        <v>661</v>
      </c>
      <c r="C32" s="248">
        <f>SUMIFS('Regression Result'!$Q$3:$Q$29,'Regression Result'!$O$3:$O$29,'Predicted Energy Consumption'!$B32,'Regression Result'!$N$3:$N$29,'Predicted Energy Consumption'!C$29)</f>
        <v>7318888853135.125</v>
      </c>
      <c r="D32" s="248">
        <f>SUMIFS('Regression Result'!$Q$3:$Q$29,'Regression Result'!$O$3:$O$29,'Predicted Energy Consumption'!$B32,'Regression Result'!$N$3:$N$29,'Predicted Energy Consumption'!D$29)</f>
        <v>19966738253714.25</v>
      </c>
      <c r="E32" s="248">
        <f>SUMIFS('Regression Result'!$Q$3:$Q$29,'Regression Result'!$O$3:$O$29,'Predicted Energy Consumption'!$B32,'Regression Result'!$N$3:$N$29,'Predicted Energy Consumption'!E$29)</f>
        <v>15750788453521.188</v>
      </c>
      <c r="F32" s="248">
        <f>SUMIFS('Regression Result'!$Q$3:$Q$29,'Regression Result'!$O$3:$O$29,'Predicted Energy Consumption'!$B32,'Regression Result'!$N$3:$N$29,'Predicted Energy Consumption'!F$29)</f>
        <v>12647849400579.125</v>
      </c>
      <c r="G32" s="248">
        <f>SUMIFS('Regression Result'!$Q$3:$Q$29,'Regression Result'!$O$3:$O$29,'Predicted Energy Consumption'!$B32,'Regression Result'!$N$3:$N$29,'Predicted Energy Consumption'!G$29)</f>
        <v>22327670141822.375</v>
      </c>
      <c r="H32" s="248">
        <f>SUMIFS('Regression Result'!$Q$3:$Q$29,'Regression Result'!$O$3:$O$29,'Predicted Energy Consumption'!$B32,'Regression Result'!$N$3:$N$29,'Predicted Energy Consumption'!H$29)</f>
        <v>57505555274633.125</v>
      </c>
      <c r="I32" s="248">
        <f>SUMIFS('Regression Result'!$Q$3:$Q$29,'Regression Result'!$O$3:$O$29,'Predicted Energy Consumption'!$B32,'Regression Result'!$N$3:$N$29,'Predicted Energy Consumption'!I$29)</f>
        <v>69377669911976.75</v>
      </c>
      <c r="J32" s="248">
        <f>SUMIFS('Regression Result'!$Q$3:$Q$29,'Regression Result'!$O$3:$O$29,'Predicted Energy Consumption'!$B32,'Regression Result'!$N$3:$N$29,'Predicted Energy Consumption'!J$29)</f>
        <v>109108780828995.94</v>
      </c>
      <c r="K32" s="248">
        <f>SUMIFS('Regression Result'!$Q$3:$Q$29,'Regression Result'!$O$3:$O$29,'Predicted Energy Consumption'!$B32,'Regression Result'!$N$3:$N$29,'Predicted Energy Consumption'!K$29)</f>
        <v>105972114177652.31</v>
      </c>
      <c r="L32" s="216">
        <f>(VLOOKUP($B32,'Forecasted VA'!$A$1:$AX$29,L$1-2010,FALSE)-VLOOKUP($B32,'Forecasted VA'!$A$1:$AX$29,K$1-2010,FALSE))*'Regression Result'!$P$31+K32</f>
        <v>176618956053913.81</v>
      </c>
      <c r="M32" s="216">
        <f>(VLOOKUP($B32,'Forecasted VA'!$A$1:$AX$29,M$1-2010,FALSE)-VLOOKUP($B32,'Forecasted VA'!$A$1:$AX$29,L$1-2010,FALSE))*'Regression Result'!$P$31+L32</f>
        <v>190736004408429.66</v>
      </c>
      <c r="N32" s="216">
        <f>(VLOOKUP($B32,'Forecasted VA'!$A$1:$AX$29,N$1-2010,FALSE)-VLOOKUP($B32,'Forecasted VA'!$A$1:$AX$29,M$1-2010,FALSE))*'Regression Result'!$P$31+M32</f>
        <v>203984853498905.53</v>
      </c>
      <c r="O32" s="216">
        <f>(VLOOKUP($B32,'Forecasted VA'!$A$1:$AX$29,O$1-2010,FALSE)-VLOOKUP($B32,'Forecasted VA'!$A$1:$AX$29,N$1-2010,FALSE))*'Regression Result'!$P$31+N32</f>
        <v>216394724907988.56</v>
      </c>
      <c r="P32" s="216">
        <f>(VLOOKUP($B32,'Forecasted VA'!$A$1:$AX$29,P$1-2010,FALSE)-VLOOKUP($B32,'Forecasted VA'!$A$1:$AX$29,O$1-2010,FALSE))*'Regression Result'!$P$31+O32</f>
        <v>228003074532869.94</v>
      </c>
      <c r="Q32" s="216">
        <f>(VLOOKUP($B32,'Forecasted VA'!$A$1:$AX$29,Q$1-2010,FALSE)-VLOOKUP($B32,'Forecasted VA'!$A$1:$AX$29,P$1-2010,FALSE))*'Regression Result'!$P$31+P32</f>
        <v>238852526683442.69</v>
      </c>
      <c r="R32" s="216">
        <f>(VLOOKUP($B32,'Forecasted VA'!$A$1:$AX$29,R$1-2010,FALSE)-VLOOKUP($B32,'Forecasted VA'!$A$1:$AX$29,Q$1-2010,FALSE))*'Regression Result'!$P$31+Q32</f>
        <v>248988454469426</v>
      </c>
      <c r="S32" s="216">
        <f>(VLOOKUP($B32,'Forecasted VA'!$A$1:$AX$29,S$1-2010,FALSE)-VLOOKUP($B32,'Forecasted VA'!$A$1:$AX$29,R$1-2010,FALSE))*'Regression Result'!$P$31+R32</f>
        <v>258457142765484.41</v>
      </c>
      <c r="T32" s="216">
        <f>(VLOOKUP($B32,'Forecasted VA'!$A$1:$AX$29,T$1-2010,FALSE)-VLOOKUP($B32,'Forecasted VA'!$A$1:$AX$29,S$1-2010,FALSE))*'Regression Result'!$P$31+S32</f>
        <v>267304446309279.59</v>
      </c>
      <c r="U32" s="216">
        <f>(VLOOKUP($B32,'Forecasted VA'!$A$1:$AX$29,U$1-2010,FALSE)-VLOOKUP($B32,'Forecasted VA'!$A$1:$AX$29,T$1-2010,FALSE))*'Regression Result'!$P$31+T32</f>
        <v>275574850878280.19</v>
      </c>
      <c r="V32" s="216">
        <f>(VLOOKUP($B32,'Forecasted VA'!$A$1:$AX$29,V$1-2010,FALSE)-VLOOKUP($B32,'Forecasted VA'!$A$1:$AX$29,U$1-2010,FALSE))*'Regression Result'!$P$31+U32</f>
        <v>283310851572537.25</v>
      </c>
      <c r="W32" s="216">
        <f>(VLOOKUP($B32,'Forecasted VA'!$A$1:$AX$29,W$1-2010,FALSE)-VLOOKUP($B32,'Forecasted VA'!$A$1:$AX$29,V$1-2010,FALSE))*'Regression Result'!$P$31+V32</f>
        <v>290552573353293.75</v>
      </c>
      <c r="X32" s="216">
        <f>(VLOOKUP($B32,'Forecasted VA'!$A$1:$AX$29,X$1-2010,FALSE)-VLOOKUP($B32,'Forecasted VA'!$A$1:$AX$29,W$1-2010,FALSE))*'Regression Result'!$P$31+W32</f>
        <v>297337571668204</v>
      </c>
      <c r="Y32" s="216">
        <f>(VLOOKUP($B32,'Forecasted VA'!$A$1:$AX$29,Y$1-2010,FALSE)-VLOOKUP($B32,'Forecasted VA'!$A$1:$AX$29,X$1-2010,FALSE))*'Regression Result'!$P$31+X32</f>
        <v>303700763279786</v>
      </c>
      <c r="Z32" s="216">
        <f>(VLOOKUP($B32,'Forecasted VA'!$A$1:$AX$29,Z$1-2010,FALSE)-VLOOKUP($B32,'Forecasted VA'!$A$1:$AX$29,Y$1-2010,FALSE))*'Regression Result'!$P$31+Y32</f>
        <v>309674448344514.81</v>
      </c>
      <c r="AA32" s="216">
        <f>(VLOOKUP($B32,'Forecasted VA'!$A$1:$AX$29,AA$1-2010,FALSE)-VLOOKUP($B32,'Forecasted VA'!$A$1:$AX$29,Z$1-2010,FALSE))*'Regression Result'!$P$31+Z32</f>
        <v>315288394012952.38</v>
      </c>
      <c r="AB32" s="216">
        <f>(VLOOKUP($B32,'Forecasted VA'!$A$1:$AX$29,AB$1-2010,FALSE)-VLOOKUP($B32,'Forecasted VA'!$A$1:$AX$29,AA$1-2010,FALSE))*'Regression Result'!$P$31+AA32</f>
        <v>320569957322670.13</v>
      </c>
      <c r="AC32" s="216">
        <f>(VLOOKUP($B32,'Forecasted VA'!$A$1:$AX$29,AC$1-2010,FALSE)-VLOOKUP($B32,'Forecasted VA'!$A$1:$AX$29,AB$1-2010,FALSE))*'Regression Result'!$P$31+AB32</f>
        <v>325544231092716.63</v>
      </c>
      <c r="AD32" s="216">
        <f>(VLOOKUP($B32,'Forecasted VA'!$A$1:$AX$29,AD$1-2010,FALSE)-VLOOKUP($B32,'Forecasted VA'!$A$1:$AX$29,AC$1-2010,FALSE))*'Regression Result'!$P$31+AC32</f>
        <v>330234201126997.31</v>
      </c>
      <c r="AE32" s="216">
        <f>(VLOOKUP($B32,'Forecasted VA'!$A$1:$AX$29,AE$1-2010,FALSE)-VLOOKUP($B32,'Forecasted VA'!$A$1:$AX$29,AD$1-2010,FALSE))*'Regression Result'!$P$31+AD32</f>
        <v>334660906532741</v>
      </c>
      <c r="AF32" s="216">
        <f>(VLOOKUP($B32,'Forecasted VA'!$A$1:$AX$29,AF$1-2010,FALSE)-VLOOKUP($B32,'Forecasted VA'!$A$1:$AX$29,AE$1-2010,FALSE))*'Regression Result'!$P$31+AE32</f>
        <v>338843597579656.81</v>
      </c>
      <c r="AG32" s="216">
        <f>(VLOOKUP($B32,'Forecasted VA'!$A$1:$AX$29,AG$1-2010,FALSE)-VLOOKUP($B32,'Forecasted VA'!$A$1:$AX$29,AF$1-2010,FALSE))*'Regression Result'!$P$31+AF32</f>
        <v>342799887457969.69</v>
      </c>
      <c r="AH32" s="216">
        <f>(VLOOKUP($B32,'Forecasted VA'!$A$1:$AX$29,AH$1-2010,FALSE)-VLOOKUP($B32,'Forecasted VA'!$A$1:$AX$29,AG$1-2010,FALSE))*'Regression Result'!$P$31+AG32</f>
        <v>346545895697150.25</v>
      </c>
      <c r="AI32" s="216">
        <f>(VLOOKUP($B32,'Forecasted VA'!$A$1:$AX$29,AI$1-2010,FALSE)-VLOOKUP($B32,'Forecasted VA'!$A$1:$AX$29,AH$1-2010,FALSE))*'Regression Result'!$P$31+AH32</f>
        <v>350096382010429.19</v>
      </c>
      <c r="AJ32" s="216">
        <f>(VLOOKUP($B32,'Forecasted VA'!$A$1:$AX$29,AJ$1-2010,FALSE)-VLOOKUP($B32,'Forecasted VA'!$A$1:$AX$29,AI$1-2010,FALSE))*'Regression Result'!$P$31+AI32</f>
        <v>353464870033682.69</v>
      </c>
      <c r="AK32" s="216">
        <f>(VLOOKUP($B32,'Forecasted VA'!$A$1:$AX$29,AK$1-2010,FALSE)-VLOOKUP($B32,'Forecasted VA'!$A$1:$AX$29,AJ$1-2010,FALSE))*'Regression Result'!$P$31+AJ32</f>
        <v>356663760908677.75</v>
      </c>
      <c r="AL32" s="216">
        <f>(VLOOKUP($B32,'Forecasted VA'!$A$1:$AX$29,AL$1-2010,FALSE)-VLOOKUP($B32,'Forecasted VA'!$A$1:$AX$29,AK$1-2010,FALSE))*'Regression Result'!$P$31+AK32</f>
        <v>359704436979971.94</v>
      </c>
      <c r="AM32" s="216">
        <f>(VLOOKUP($B32,'Forecasted VA'!$A$1:$AX$29,AM$1-2010,FALSE)-VLOOKUP($B32,'Forecasted VA'!$A$1:$AX$29,AL$1-2010,FALSE))*'Regression Result'!$P$31+AL32</f>
        <v>362597356076584.31</v>
      </c>
      <c r="AN32" s="216">
        <f>(VLOOKUP($B32,'Forecasted VA'!$A$1:$AX$29,AN$1-2010,FALSE)-VLOOKUP($B32,'Forecasted VA'!$A$1:$AX$29,AM$1-2010,FALSE))*'Regression Result'!$P$31+AM32</f>
        <v>365352136967788.56</v>
      </c>
      <c r="AO32" s="216">
        <f>(VLOOKUP($B32,'Forecasted VA'!$A$1:$AX$29,AO$1-2010,FALSE)-VLOOKUP($B32,'Forecasted VA'!$A$1:$AX$29,AN$1-2010,FALSE))*'Regression Result'!$P$31+AN32</f>
        <v>367977636641777.25</v>
      </c>
      <c r="AP32" s="216">
        <f>(VLOOKUP($B32,'Forecasted VA'!$A$1:$AX$29,AP$1-2010,FALSE)-VLOOKUP($B32,'Forecasted VA'!$A$1:$AX$29,AO$1-2010,FALSE))*'Regression Result'!$P$31+AO32</f>
        <v>370482020074954.75</v>
      </c>
      <c r="AQ32" s="216">
        <f>(VLOOKUP($B32,'Forecasted VA'!$A$1:$AX$29,AQ$1-2010,FALSE)-VLOOKUP($B32,'Forecasted VA'!$A$1:$AX$29,AP$1-2010,FALSE))*'Regression Result'!$P$31+AP32</f>
        <v>372872823151525.75</v>
      </c>
      <c r="AR32" s="216">
        <f>(VLOOKUP($B32,'Forecasted VA'!$A$1:$AX$29,AR$1-2010,FALSE)-VLOOKUP($B32,'Forecasted VA'!$A$1:$AX$29,AQ$1-2010,FALSE))*'Regression Result'!$P$31+AQ32</f>
        <v>375157009367299.56</v>
      </c>
      <c r="AS32" s="216">
        <f>(VLOOKUP($B32,'Forecasted VA'!$A$1:$AX$29,AS$1-2010,FALSE)-VLOOKUP($B32,'Forecasted VA'!$A$1:$AX$29,AR$1-2010,FALSE))*'Regression Result'!$P$31+AR32</f>
        <v>377341020915683.25</v>
      </c>
      <c r="AT32" s="216">
        <f>(VLOOKUP($B32,'Forecasted VA'!$A$1:$AX$29,AT$1-2010,FALSE)-VLOOKUP($B32,'Forecasted VA'!$A$1:$AX$29,AS$1-2010,FALSE))*'Regression Result'!$P$31+AS32</f>
        <v>379430824711365.38</v>
      </c>
      <c r="AU32" s="216">
        <f>(VLOOKUP($B32,'Forecasted VA'!$A$1:$AX$29,AU$1-2010,FALSE)-VLOOKUP($B32,'Forecasted VA'!$A$1:$AX$29,AT$1-2010,FALSE))*'Regression Result'!$P$31+AT32</f>
        <v>381431953863112.06</v>
      </c>
      <c r="AV32" s="216">
        <f>(VLOOKUP($B32,'Forecasted VA'!$A$1:$AX$29,AV$1-2010,FALSE)-VLOOKUP($B32,'Forecasted VA'!$A$1:$AX$29,AU$1-2010,FALSE))*'Regression Result'!$P$31+AU32</f>
        <v>383349545062057.44</v>
      </c>
      <c r="AW32" s="216">
        <f>(VLOOKUP($B32,'Forecasted VA'!$A$1:$AX$29,AW$1-2010,FALSE)-VLOOKUP($B32,'Forecasted VA'!$A$1:$AX$29,AV$1-2010,FALSE))*'Regression Result'!$P$31+AV32</f>
        <v>385188372308549.31</v>
      </c>
      <c r="AX32" s="216">
        <f>(VLOOKUP($B32,'Forecasted VA'!$A$1:$AX$29,AX$1-2010,FALSE)-VLOOKUP($B32,'Forecasted VA'!$A$1:$AX$29,AW$1-2010,FALSE))*'Regression Result'!$P$31+AW32</f>
        <v>386952877359351.13</v>
      </c>
      <c r="AY32" s="216">
        <f>(VLOOKUP($B32,'Forecasted VA'!$A$1:$AX$29,AY$1-2010,FALSE)-VLOOKUP($B32,'Forecasted VA'!$A$1:$AX$29,AX$1-2010,FALSE))*'Regression Result'!$P$31+AX32</f>
        <v>388647197238457.81</v>
      </c>
    </row>
    <row r="33" spans="1:52" x14ac:dyDescent="0.2">
      <c r="A33" s="218" t="s">
        <v>472</v>
      </c>
      <c r="B33" s="216" t="s">
        <v>661</v>
      </c>
      <c r="C33" s="248">
        <f>SUMIFS('Regression Result'!$R$3:$R$29,'Regression Result'!$O$3:$O$29,'Predicted Energy Consumption'!$B33,'Regression Result'!$N$3:$N$29,'Predicted Energy Consumption'!C$29)</f>
        <v>457768657460.17139</v>
      </c>
      <c r="D33" s="248">
        <f>SUMIFS('Regression Result'!$R$3:$R$29,'Regression Result'!$O$3:$O$29,'Predicted Energy Consumption'!$B33,'Regression Result'!$N$3:$N$29,'Predicted Energy Consumption'!D$29)</f>
        <v>0</v>
      </c>
      <c r="E33" s="248">
        <f>SUMIFS('Regression Result'!$R$3:$R$29,'Regression Result'!$O$3:$O$29,'Predicted Energy Consumption'!$B33,'Regression Result'!$N$3:$N$29,'Predicted Energy Consumption'!E$29)</f>
        <v>0</v>
      </c>
      <c r="F33" s="248">
        <f>SUMIFS('Regression Result'!$R$3:$R$29,'Regression Result'!$O$3:$O$29,'Predicted Energy Consumption'!$B33,'Regression Result'!$N$3:$N$29,'Predicted Energy Consumption'!F$29)</f>
        <v>10781145472061.977</v>
      </c>
      <c r="G33" s="248">
        <f>SUMIFS('Regression Result'!$R$3:$R$29,'Regression Result'!$O$3:$O$29,'Predicted Energy Consumption'!$B33,'Regression Result'!$N$3:$N$29,'Predicted Energy Consumption'!G$29)</f>
        <v>12645512367899.764</v>
      </c>
      <c r="H33" s="248">
        <f>SUMIFS('Regression Result'!$R$3:$R$29,'Regression Result'!$O$3:$O$29,'Predicted Energy Consumption'!$B33,'Regression Result'!$N$3:$N$29,'Predicted Energy Consumption'!H$29)</f>
        <v>12861912096880.938</v>
      </c>
      <c r="I33" s="248">
        <f>SUMIFS('Regression Result'!$R$3:$R$29,'Regression Result'!$O$3:$O$29,'Predicted Energy Consumption'!$B33,'Regression Result'!$N$3:$N$29,'Predicted Energy Consumption'!I$29)</f>
        <v>14518202330236.83</v>
      </c>
      <c r="J33" s="248">
        <f>SUMIFS('Regression Result'!$R$3:$R$29,'Regression Result'!$O$3:$O$29,'Predicted Energy Consumption'!$B33,'Regression Result'!$N$3:$N$29,'Predicted Energy Consumption'!J$29)</f>
        <v>38557992735645.219</v>
      </c>
      <c r="K33" s="248">
        <f>SUMIFS('Regression Result'!$R$3:$R$29,'Regression Result'!$O$3:$O$29,'Predicted Energy Consumption'!$B33,'Regression Result'!$N$3:$N$29,'Predicted Energy Consumption'!K$29)</f>
        <v>115202337771976.72</v>
      </c>
      <c r="L33" s="216">
        <f>(VLOOKUP($B33,'Forecasted VA'!$A$1:$AX$29,L$1-2010,FALSE)-VLOOKUP($B33,'Forecasted VA'!$A$1:$AX$29,K$1-2010,FALSE))*'Regression Result'!$P$31+K33</f>
        <v>185849179648238.25</v>
      </c>
      <c r="M33" s="216">
        <f>(VLOOKUP($B33,'Forecasted VA'!$A$1:$AX$29,M$1-2010,FALSE)-VLOOKUP($B33,'Forecasted VA'!$A$1:$AX$29,L$1-2010,FALSE))*'Regression Result'!$P$31+L33</f>
        <v>199966228002754.09</v>
      </c>
      <c r="N33" s="216">
        <f>(VLOOKUP($B33,'Forecasted VA'!$A$1:$AX$29,N$1-2010,FALSE)-VLOOKUP($B33,'Forecasted VA'!$A$1:$AX$29,M$1-2010,FALSE))*'Regression Result'!$P$31+M33</f>
        <v>213215077093229.97</v>
      </c>
      <c r="O33" s="216">
        <f>(VLOOKUP($B33,'Forecasted VA'!$A$1:$AX$29,O$1-2010,FALSE)-VLOOKUP($B33,'Forecasted VA'!$A$1:$AX$29,N$1-2010,FALSE))*'Regression Result'!$P$31+N33</f>
        <v>225624948502313</v>
      </c>
      <c r="P33" s="216">
        <f>(VLOOKUP($B33,'Forecasted VA'!$A$1:$AX$29,P$1-2010,FALSE)-VLOOKUP($B33,'Forecasted VA'!$A$1:$AX$29,O$1-2010,FALSE))*'Regression Result'!$P$31+O33</f>
        <v>237233298127194.38</v>
      </c>
      <c r="Q33" s="216">
        <f>(VLOOKUP($B33,'Forecasted VA'!$A$1:$AX$29,Q$1-2010,FALSE)-VLOOKUP($B33,'Forecasted VA'!$A$1:$AX$29,P$1-2010,FALSE))*'Regression Result'!$P$31+P33</f>
        <v>248082750277767.13</v>
      </c>
      <c r="R33" s="216">
        <f>(VLOOKUP($B33,'Forecasted VA'!$A$1:$AX$29,R$1-2010,FALSE)-VLOOKUP($B33,'Forecasted VA'!$A$1:$AX$29,Q$1-2010,FALSE))*'Regression Result'!$P$31+Q33</f>
        <v>258218678063750.44</v>
      </c>
      <c r="S33" s="216">
        <f>(VLOOKUP($B33,'Forecasted VA'!$A$1:$AX$29,S$1-2010,FALSE)-VLOOKUP($B33,'Forecasted VA'!$A$1:$AX$29,R$1-2010,FALSE))*'Regression Result'!$P$31+R33</f>
        <v>267687366359808.84</v>
      </c>
      <c r="T33" s="216">
        <f>(VLOOKUP($B33,'Forecasted VA'!$A$1:$AX$29,T$1-2010,FALSE)-VLOOKUP($B33,'Forecasted VA'!$A$1:$AX$29,S$1-2010,FALSE))*'Regression Result'!$P$31+S33</f>
        <v>276534669903604.03</v>
      </c>
      <c r="U33" s="216">
        <f>(VLOOKUP($B33,'Forecasted VA'!$A$1:$AX$29,U$1-2010,FALSE)-VLOOKUP($B33,'Forecasted VA'!$A$1:$AX$29,T$1-2010,FALSE))*'Regression Result'!$P$31+T33</f>
        <v>284805074472604.63</v>
      </c>
      <c r="V33" s="216">
        <f>(VLOOKUP($B33,'Forecasted VA'!$A$1:$AX$29,V$1-2010,FALSE)-VLOOKUP($B33,'Forecasted VA'!$A$1:$AX$29,U$1-2010,FALSE))*'Regression Result'!$P$31+U33</f>
        <v>292541075166861.69</v>
      </c>
      <c r="W33" s="216">
        <f>(VLOOKUP($B33,'Forecasted VA'!$A$1:$AX$29,W$1-2010,FALSE)-VLOOKUP($B33,'Forecasted VA'!$A$1:$AX$29,V$1-2010,FALSE))*'Regression Result'!$P$31+V33</f>
        <v>299782796947618.19</v>
      </c>
      <c r="X33" s="216">
        <f>(VLOOKUP($B33,'Forecasted VA'!$A$1:$AX$29,X$1-2010,FALSE)-VLOOKUP($B33,'Forecasted VA'!$A$1:$AX$29,W$1-2010,FALSE))*'Regression Result'!$P$31+W33</f>
        <v>306567795262528.44</v>
      </c>
      <c r="Y33" s="216">
        <f>(VLOOKUP($B33,'Forecasted VA'!$A$1:$AX$29,Y$1-2010,FALSE)-VLOOKUP($B33,'Forecasted VA'!$A$1:$AX$29,X$1-2010,FALSE))*'Regression Result'!$P$31+X33</f>
        <v>312930986874110.44</v>
      </c>
      <c r="Z33" s="216">
        <f>(VLOOKUP($B33,'Forecasted VA'!$A$1:$AX$29,Z$1-2010,FALSE)-VLOOKUP($B33,'Forecasted VA'!$A$1:$AX$29,Y$1-2010,FALSE))*'Regression Result'!$P$31+Y33</f>
        <v>318904671938839.25</v>
      </c>
      <c r="AA33" s="216">
        <f>(VLOOKUP($B33,'Forecasted VA'!$A$1:$AX$29,AA$1-2010,FALSE)-VLOOKUP($B33,'Forecasted VA'!$A$1:$AX$29,Z$1-2010,FALSE))*'Regression Result'!$P$31+Z33</f>
        <v>324518617607276.81</v>
      </c>
      <c r="AB33" s="216">
        <f>(VLOOKUP($B33,'Forecasted VA'!$A$1:$AX$29,AB$1-2010,FALSE)-VLOOKUP($B33,'Forecasted VA'!$A$1:$AX$29,AA$1-2010,FALSE))*'Regression Result'!$P$31+AA33</f>
        <v>329800180916994.56</v>
      </c>
      <c r="AC33" s="216">
        <f>(VLOOKUP($B33,'Forecasted VA'!$A$1:$AX$29,AC$1-2010,FALSE)-VLOOKUP($B33,'Forecasted VA'!$A$1:$AX$29,AB$1-2010,FALSE))*'Regression Result'!$P$31+AB33</f>
        <v>334774454687041.06</v>
      </c>
      <c r="AD33" s="216">
        <f>(VLOOKUP($B33,'Forecasted VA'!$A$1:$AX$29,AD$1-2010,FALSE)-VLOOKUP($B33,'Forecasted VA'!$A$1:$AX$29,AC$1-2010,FALSE))*'Regression Result'!$P$31+AC33</f>
        <v>339464424721321.75</v>
      </c>
      <c r="AE33" s="216">
        <f>(VLOOKUP($B33,'Forecasted VA'!$A$1:$AX$29,AE$1-2010,FALSE)-VLOOKUP($B33,'Forecasted VA'!$A$1:$AX$29,AD$1-2010,FALSE))*'Regression Result'!$P$31+AD33</f>
        <v>343891130127065.44</v>
      </c>
      <c r="AF33" s="216">
        <f>(VLOOKUP($B33,'Forecasted VA'!$A$1:$AX$29,AF$1-2010,FALSE)-VLOOKUP($B33,'Forecasted VA'!$A$1:$AX$29,AE$1-2010,FALSE))*'Regression Result'!$P$31+AE33</f>
        <v>348073821173981.25</v>
      </c>
      <c r="AG33" s="216">
        <f>(VLOOKUP($B33,'Forecasted VA'!$A$1:$AX$29,AG$1-2010,FALSE)-VLOOKUP($B33,'Forecasted VA'!$A$1:$AX$29,AF$1-2010,FALSE))*'Regression Result'!$P$31+AF33</f>
        <v>352030111052294.13</v>
      </c>
      <c r="AH33" s="216">
        <f>(VLOOKUP($B33,'Forecasted VA'!$A$1:$AX$29,AH$1-2010,FALSE)-VLOOKUP($B33,'Forecasted VA'!$A$1:$AX$29,AG$1-2010,FALSE))*'Regression Result'!$P$31+AG33</f>
        <v>355776119291474.69</v>
      </c>
      <c r="AI33" s="216">
        <f>(VLOOKUP($B33,'Forecasted VA'!$A$1:$AX$29,AI$1-2010,FALSE)-VLOOKUP($B33,'Forecasted VA'!$A$1:$AX$29,AH$1-2010,FALSE))*'Regression Result'!$P$31+AH33</f>
        <v>359326605604753.63</v>
      </c>
      <c r="AJ33" s="216">
        <f>(VLOOKUP($B33,'Forecasted VA'!$A$1:$AX$29,AJ$1-2010,FALSE)-VLOOKUP($B33,'Forecasted VA'!$A$1:$AX$29,AI$1-2010,FALSE))*'Regression Result'!$P$31+AI33</f>
        <v>362695093628007.13</v>
      </c>
      <c r="AK33" s="216">
        <f>(VLOOKUP($B33,'Forecasted VA'!$A$1:$AX$29,AK$1-2010,FALSE)-VLOOKUP($B33,'Forecasted VA'!$A$1:$AX$29,AJ$1-2010,FALSE))*'Regression Result'!$P$31+AJ33</f>
        <v>365893984503002.19</v>
      </c>
      <c r="AL33" s="216">
        <f>(VLOOKUP($B33,'Forecasted VA'!$A$1:$AX$29,AL$1-2010,FALSE)-VLOOKUP($B33,'Forecasted VA'!$A$1:$AX$29,AK$1-2010,FALSE))*'Regression Result'!$P$31+AK33</f>
        <v>368934660574296.38</v>
      </c>
      <c r="AM33" s="216">
        <f>(VLOOKUP($B33,'Forecasted VA'!$A$1:$AX$29,AM$1-2010,FALSE)-VLOOKUP($B33,'Forecasted VA'!$A$1:$AX$29,AL$1-2010,FALSE))*'Regression Result'!$P$31+AL33</f>
        <v>371827579670908.75</v>
      </c>
      <c r="AN33" s="216">
        <f>(VLOOKUP($B33,'Forecasted VA'!$A$1:$AX$29,AN$1-2010,FALSE)-VLOOKUP($B33,'Forecasted VA'!$A$1:$AX$29,AM$1-2010,FALSE))*'Regression Result'!$P$31+AM33</f>
        <v>374582360562113</v>
      </c>
      <c r="AO33" s="216">
        <f>(VLOOKUP($B33,'Forecasted VA'!$A$1:$AX$29,AO$1-2010,FALSE)-VLOOKUP($B33,'Forecasted VA'!$A$1:$AX$29,AN$1-2010,FALSE))*'Regression Result'!$P$31+AN33</f>
        <v>377207860236101.69</v>
      </c>
      <c r="AP33" s="216">
        <f>(VLOOKUP($B33,'Forecasted VA'!$A$1:$AX$29,AP$1-2010,FALSE)-VLOOKUP($B33,'Forecasted VA'!$A$1:$AX$29,AO$1-2010,FALSE))*'Regression Result'!$P$31+AO33</f>
        <v>379712243669279.19</v>
      </c>
      <c r="AQ33" s="216">
        <f>(VLOOKUP($B33,'Forecasted VA'!$A$1:$AX$29,AQ$1-2010,FALSE)-VLOOKUP($B33,'Forecasted VA'!$A$1:$AX$29,AP$1-2010,FALSE))*'Regression Result'!$P$31+AP33</f>
        <v>382103046745850.19</v>
      </c>
      <c r="AR33" s="216">
        <f>(VLOOKUP($B33,'Forecasted VA'!$A$1:$AX$29,AR$1-2010,FALSE)-VLOOKUP($B33,'Forecasted VA'!$A$1:$AX$29,AQ$1-2010,FALSE))*'Regression Result'!$P$31+AQ33</f>
        <v>384387232961624</v>
      </c>
      <c r="AS33" s="216">
        <f>(VLOOKUP($B33,'Forecasted VA'!$A$1:$AX$29,AS$1-2010,FALSE)-VLOOKUP($B33,'Forecasted VA'!$A$1:$AX$29,AR$1-2010,FALSE))*'Regression Result'!$P$31+AR33</f>
        <v>386571244510007.69</v>
      </c>
      <c r="AT33" s="216">
        <f>(VLOOKUP($B33,'Forecasted VA'!$A$1:$AX$29,AT$1-2010,FALSE)-VLOOKUP($B33,'Forecasted VA'!$A$1:$AX$29,AS$1-2010,FALSE))*'Regression Result'!$P$31+AS33</f>
        <v>388661048305689.81</v>
      </c>
      <c r="AU33" s="216">
        <f>(VLOOKUP($B33,'Forecasted VA'!$A$1:$AX$29,AU$1-2010,FALSE)-VLOOKUP($B33,'Forecasted VA'!$A$1:$AX$29,AT$1-2010,FALSE))*'Regression Result'!$P$31+AT33</f>
        <v>390662177457436.5</v>
      </c>
      <c r="AV33" s="216">
        <f>(VLOOKUP($B33,'Forecasted VA'!$A$1:$AX$29,AV$1-2010,FALSE)-VLOOKUP($B33,'Forecasted VA'!$A$1:$AX$29,AU$1-2010,FALSE))*'Regression Result'!$P$31+AU33</f>
        <v>392579768656381.88</v>
      </c>
      <c r="AW33" s="216">
        <f>(VLOOKUP($B33,'Forecasted VA'!$A$1:$AX$29,AW$1-2010,FALSE)-VLOOKUP($B33,'Forecasted VA'!$A$1:$AX$29,AV$1-2010,FALSE))*'Regression Result'!$P$31+AV33</f>
        <v>394418595902873.75</v>
      </c>
      <c r="AX33" s="216">
        <f>(VLOOKUP($B33,'Forecasted VA'!$A$1:$AX$29,AX$1-2010,FALSE)-VLOOKUP($B33,'Forecasted VA'!$A$1:$AX$29,AW$1-2010,FALSE))*'Regression Result'!$P$31+AW33</f>
        <v>396183100953675.56</v>
      </c>
      <c r="AY33" s="216">
        <f>(VLOOKUP($B33,'Forecasted VA'!$A$1:$AX$29,AY$1-2010,FALSE)-VLOOKUP($B33,'Forecasted VA'!$A$1:$AX$29,AX$1-2010,FALSE))*'Regression Result'!$P$31+AX33</f>
        <v>397877420832782.25</v>
      </c>
    </row>
    <row r="34" spans="1:52" x14ac:dyDescent="0.2">
      <c r="A34" s="218" t="s">
        <v>432</v>
      </c>
      <c r="B34" s="216" t="s">
        <v>661</v>
      </c>
      <c r="C34" s="248">
        <f>SUMIFS('Regression Result'!$S$3:$S$29,'Regression Result'!$O$3:$O$29,'Predicted Energy Consumption'!$B34,'Regression Result'!$N$3:$N$29,'Predicted Energy Consumption'!C$29)</f>
        <v>26628455924868.813</v>
      </c>
      <c r="D34" s="248">
        <f>SUMIFS('Regression Result'!$S$3:$S$29,'Regression Result'!$O$3:$O$29,'Predicted Energy Consumption'!$B34,'Regression Result'!$N$3:$N$29,'Predicted Energy Consumption'!D$29)</f>
        <v>26474397066278.531</v>
      </c>
      <c r="E34" s="248">
        <f>SUMIFS('Regression Result'!$S$3:$S$29,'Regression Result'!$O$3:$O$29,'Predicted Energy Consumption'!$B34,'Regression Result'!$N$3:$N$29,'Predicted Energy Consumption'!E$29)</f>
        <v>22151166784203.887</v>
      </c>
      <c r="F34" s="248">
        <f>SUMIFS('Regression Result'!$S$3:$S$29,'Regression Result'!$O$3:$O$29,'Predicted Energy Consumption'!$B34,'Regression Result'!$N$3:$N$29,'Predicted Energy Consumption'!F$29)</f>
        <v>59363403084301.18</v>
      </c>
      <c r="G34" s="248">
        <f>SUMIFS('Regression Result'!$S$3:$S$29,'Regression Result'!$O$3:$O$29,'Predicted Energy Consumption'!$B34,'Regression Result'!$N$3:$N$29,'Predicted Energy Consumption'!G$29)</f>
        <v>81422136657504.906</v>
      </c>
      <c r="H34" s="248">
        <f>SUMIFS('Regression Result'!$S$3:$S$29,'Regression Result'!$O$3:$O$29,'Predicted Energy Consumption'!$B34,'Regression Result'!$N$3:$N$29,'Predicted Energy Consumption'!H$29)</f>
        <v>115573726168145.5</v>
      </c>
      <c r="I34" s="248">
        <f>SUMIFS('Regression Result'!$S$3:$S$29,'Regression Result'!$O$3:$O$29,'Predicted Energy Consumption'!$B34,'Regression Result'!$N$3:$N$29,'Predicted Energy Consumption'!I$29)</f>
        <v>84976173630997.813</v>
      </c>
      <c r="J34" s="248">
        <f>SUMIFS('Regression Result'!$S$3:$S$29,'Regression Result'!$O$3:$O$29,'Predicted Energy Consumption'!$B34,'Regression Result'!$N$3:$N$29,'Predicted Energy Consumption'!J$29)</f>
        <v>143263115786714</v>
      </c>
      <c r="K34" s="248">
        <f>SUMIFS('Regression Result'!$S$3:$S$29,'Regression Result'!$O$3:$O$29,'Predicted Energy Consumption'!$B34,'Regression Result'!$N$3:$N$29,'Predicted Energy Consumption'!K$29)</f>
        <v>187193905990853.47</v>
      </c>
      <c r="L34" s="216">
        <f>(VLOOKUP($B34,'Forecasted VA'!$A$1:$AX$29,L$1-2010,FALSE)-VLOOKUP($B34,'Forecasted VA'!$A$1:$AX$29,K$1-2010,FALSE))*'Regression Result'!$P$31+K34</f>
        <v>257840747867115</v>
      </c>
      <c r="M34" s="216">
        <f>(VLOOKUP($B34,'Forecasted VA'!$A$1:$AX$29,M$1-2010,FALSE)-VLOOKUP($B34,'Forecasted VA'!$A$1:$AX$29,L$1-2010,FALSE))*'Regression Result'!$P$31+L34</f>
        <v>271957796221630.84</v>
      </c>
      <c r="N34" s="216">
        <f>(VLOOKUP($B34,'Forecasted VA'!$A$1:$AX$29,N$1-2010,FALSE)-VLOOKUP($B34,'Forecasted VA'!$A$1:$AX$29,M$1-2010,FALSE))*'Regression Result'!$P$31+M34</f>
        <v>285206645312106.75</v>
      </c>
      <c r="O34" s="216">
        <f>(VLOOKUP($B34,'Forecasted VA'!$A$1:$AX$29,O$1-2010,FALSE)-VLOOKUP($B34,'Forecasted VA'!$A$1:$AX$29,N$1-2010,FALSE))*'Regression Result'!$P$31+N34</f>
        <v>297616516721189.75</v>
      </c>
      <c r="P34" s="216">
        <f>(VLOOKUP($B34,'Forecasted VA'!$A$1:$AX$29,P$1-2010,FALSE)-VLOOKUP($B34,'Forecasted VA'!$A$1:$AX$29,O$1-2010,FALSE))*'Regression Result'!$P$31+O34</f>
        <v>309224866346071.13</v>
      </c>
      <c r="Q34" s="216">
        <f>(VLOOKUP($B34,'Forecasted VA'!$A$1:$AX$29,Q$1-2010,FALSE)-VLOOKUP($B34,'Forecasted VA'!$A$1:$AX$29,P$1-2010,FALSE))*'Regression Result'!$P$31+P34</f>
        <v>320074318496643.88</v>
      </c>
      <c r="R34" s="216">
        <f>(VLOOKUP($B34,'Forecasted VA'!$A$1:$AX$29,R$1-2010,FALSE)-VLOOKUP($B34,'Forecasted VA'!$A$1:$AX$29,Q$1-2010,FALSE))*'Regression Result'!$P$31+Q34</f>
        <v>330210246282627.19</v>
      </c>
      <c r="S34" s="216">
        <f>(VLOOKUP($B34,'Forecasted VA'!$A$1:$AX$29,S$1-2010,FALSE)-VLOOKUP($B34,'Forecasted VA'!$A$1:$AX$29,R$1-2010,FALSE))*'Regression Result'!$P$31+R34</f>
        <v>339678934578685.63</v>
      </c>
      <c r="T34" s="216">
        <f>(VLOOKUP($B34,'Forecasted VA'!$A$1:$AX$29,T$1-2010,FALSE)-VLOOKUP($B34,'Forecasted VA'!$A$1:$AX$29,S$1-2010,FALSE))*'Regression Result'!$P$31+S34</f>
        <v>348526238122480.81</v>
      </c>
      <c r="U34" s="216">
        <f>(VLOOKUP($B34,'Forecasted VA'!$A$1:$AX$29,U$1-2010,FALSE)-VLOOKUP($B34,'Forecasted VA'!$A$1:$AX$29,T$1-2010,FALSE))*'Regression Result'!$P$31+T34</f>
        <v>356796642691481.38</v>
      </c>
      <c r="V34" s="216">
        <f>(VLOOKUP($B34,'Forecasted VA'!$A$1:$AX$29,V$1-2010,FALSE)-VLOOKUP($B34,'Forecasted VA'!$A$1:$AX$29,U$1-2010,FALSE))*'Regression Result'!$P$31+U34</f>
        <v>364532643385738.44</v>
      </c>
      <c r="W34" s="216">
        <f>(VLOOKUP($B34,'Forecasted VA'!$A$1:$AX$29,W$1-2010,FALSE)-VLOOKUP($B34,'Forecasted VA'!$A$1:$AX$29,V$1-2010,FALSE))*'Regression Result'!$P$31+V34</f>
        <v>371774365166494.94</v>
      </c>
      <c r="X34" s="216">
        <f>(VLOOKUP($B34,'Forecasted VA'!$A$1:$AX$29,X$1-2010,FALSE)-VLOOKUP($B34,'Forecasted VA'!$A$1:$AX$29,W$1-2010,FALSE))*'Regression Result'!$P$31+W34</f>
        <v>378559363481405.19</v>
      </c>
      <c r="Y34" s="216">
        <f>(VLOOKUP($B34,'Forecasted VA'!$A$1:$AX$29,Y$1-2010,FALSE)-VLOOKUP($B34,'Forecasted VA'!$A$1:$AX$29,X$1-2010,FALSE))*'Regression Result'!$P$31+X34</f>
        <v>384922555092987.19</v>
      </c>
      <c r="Z34" s="216">
        <f>(VLOOKUP($B34,'Forecasted VA'!$A$1:$AX$29,Z$1-2010,FALSE)-VLOOKUP($B34,'Forecasted VA'!$A$1:$AX$29,Y$1-2010,FALSE))*'Regression Result'!$P$31+Y34</f>
        <v>390896240157716</v>
      </c>
      <c r="AA34" s="216">
        <f>(VLOOKUP($B34,'Forecasted VA'!$A$1:$AX$29,AA$1-2010,FALSE)-VLOOKUP($B34,'Forecasted VA'!$A$1:$AX$29,Z$1-2010,FALSE))*'Regression Result'!$P$31+Z34</f>
        <v>396510185826153.56</v>
      </c>
      <c r="AB34" s="216">
        <f>(VLOOKUP($B34,'Forecasted VA'!$A$1:$AX$29,AB$1-2010,FALSE)-VLOOKUP($B34,'Forecasted VA'!$A$1:$AX$29,AA$1-2010,FALSE))*'Regression Result'!$P$31+AA34</f>
        <v>401791749135871.31</v>
      </c>
      <c r="AC34" s="216">
        <f>(VLOOKUP($B34,'Forecasted VA'!$A$1:$AX$29,AC$1-2010,FALSE)-VLOOKUP($B34,'Forecasted VA'!$A$1:$AX$29,AB$1-2010,FALSE))*'Regression Result'!$P$31+AB34</f>
        <v>406766022905917.81</v>
      </c>
      <c r="AD34" s="216">
        <f>(VLOOKUP($B34,'Forecasted VA'!$A$1:$AX$29,AD$1-2010,FALSE)-VLOOKUP($B34,'Forecasted VA'!$A$1:$AX$29,AC$1-2010,FALSE))*'Regression Result'!$P$31+AC34</f>
        <v>411455992940198.5</v>
      </c>
      <c r="AE34" s="216">
        <f>(VLOOKUP($B34,'Forecasted VA'!$A$1:$AX$29,AE$1-2010,FALSE)-VLOOKUP($B34,'Forecasted VA'!$A$1:$AX$29,AD$1-2010,FALSE))*'Regression Result'!$P$31+AD34</f>
        <v>415882698345942.19</v>
      </c>
      <c r="AF34" s="216">
        <f>(VLOOKUP($B34,'Forecasted VA'!$A$1:$AX$29,AF$1-2010,FALSE)-VLOOKUP($B34,'Forecasted VA'!$A$1:$AX$29,AE$1-2010,FALSE))*'Regression Result'!$P$31+AE34</f>
        <v>420065389392858</v>
      </c>
      <c r="AG34" s="216">
        <f>(VLOOKUP($B34,'Forecasted VA'!$A$1:$AX$29,AG$1-2010,FALSE)-VLOOKUP($B34,'Forecasted VA'!$A$1:$AX$29,AF$1-2010,FALSE))*'Regression Result'!$P$31+AF34</f>
        <v>424021679271170.88</v>
      </c>
      <c r="AH34" s="216">
        <f>(VLOOKUP($B34,'Forecasted VA'!$A$1:$AX$29,AH$1-2010,FALSE)-VLOOKUP($B34,'Forecasted VA'!$A$1:$AX$29,AG$1-2010,FALSE))*'Regression Result'!$P$31+AG34</f>
        <v>427767687510351.44</v>
      </c>
      <c r="AI34" s="216">
        <f>(VLOOKUP($B34,'Forecasted VA'!$A$1:$AX$29,AI$1-2010,FALSE)-VLOOKUP($B34,'Forecasted VA'!$A$1:$AX$29,AH$1-2010,FALSE))*'Regression Result'!$P$31+AH34</f>
        <v>431318173823630.38</v>
      </c>
      <c r="AJ34" s="216">
        <f>(VLOOKUP($B34,'Forecasted VA'!$A$1:$AX$29,AJ$1-2010,FALSE)-VLOOKUP($B34,'Forecasted VA'!$A$1:$AX$29,AI$1-2010,FALSE))*'Regression Result'!$P$31+AI34</f>
        <v>434686661846883.88</v>
      </c>
      <c r="AK34" s="216">
        <f>(VLOOKUP($B34,'Forecasted VA'!$A$1:$AX$29,AK$1-2010,FALSE)-VLOOKUP($B34,'Forecasted VA'!$A$1:$AX$29,AJ$1-2010,FALSE))*'Regression Result'!$P$31+AJ34</f>
        <v>437885552721878.94</v>
      </c>
      <c r="AL34" s="216">
        <f>(VLOOKUP($B34,'Forecasted VA'!$A$1:$AX$29,AL$1-2010,FALSE)-VLOOKUP($B34,'Forecasted VA'!$A$1:$AX$29,AK$1-2010,FALSE))*'Regression Result'!$P$31+AK34</f>
        <v>440926228793173.13</v>
      </c>
      <c r="AM34" s="216">
        <f>(VLOOKUP($B34,'Forecasted VA'!$A$1:$AX$29,AM$1-2010,FALSE)-VLOOKUP($B34,'Forecasted VA'!$A$1:$AX$29,AL$1-2010,FALSE))*'Regression Result'!$P$31+AL34</f>
        <v>443819147889785.5</v>
      </c>
      <c r="AN34" s="216">
        <f>(VLOOKUP($B34,'Forecasted VA'!$A$1:$AX$29,AN$1-2010,FALSE)-VLOOKUP($B34,'Forecasted VA'!$A$1:$AX$29,AM$1-2010,FALSE))*'Regression Result'!$P$31+AM34</f>
        <v>446573928780989.75</v>
      </c>
      <c r="AO34" s="216">
        <f>(VLOOKUP($B34,'Forecasted VA'!$A$1:$AX$29,AO$1-2010,FALSE)-VLOOKUP($B34,'Forecasted VA'!$A$1:$AX$29,AN$1-2010,FALSE))*'Regression Result'!$P$31+AN34</f>
        <v>449199428454978.44</v>
      </c>
      <c r="AP34" s="216">
        <f>(VLOOKUP($B34,'Forecasted VA'!$A$1:$AX$29,AP$1-2010,FALSE)-VLOOKUP($B34,'Forecasted VA'!$A$1:$AX$29,AO$1-2010,FALSE))*'Regression Result'!$P$31+AO34</f>
        <v>451703811888155.94</v>
      </c>
      <c r="AQ34" s="216">
        <f>(VLOOKUP($B34,'Forecasted VA'!$A$1:$AX$29,AQ$1-2010,FALSE)-VLOOKUP($B34,'Forecasted VA'!$A$1:$AX$29,AP$1-2010,FALSE))*'Regression Result'!$P$31+AP34</f>
        <v>454094614964726.94</v>
      </c>
      <c r="AR34" s="216">
        <f>(VLOOKUP($B34,'Forecasted VA'!$A$1:$AX$29,AR$1-2010,FALSE)-VLOOKUP($B34,'Forecasted VA'!$A$1:$AX$29,AQ$1-2010,FALSE))*'Regression Result'!$P$31+AQ34</f>
        <v>456378801180500.75</v>
      </c>
      <c r="AS34" s="216">
        <f>(VLOOKUP($B34,'Forecasted VA'!$A$1:$AX$29,AS$1-2010,FALSE)-VLOOKUP($B34,'Forecasted VA'!$A$1:$AX$29,AR$1-2010,FALSE))*'Regression Result'!$P$31+AR34</f>
        <v>458562812728884.44</v>
      </c>
      <c r="AT34" s="216">
        <f>(VLOOKUP($B34,'Forecasted VA'!$A$1:$AX$29,AT$1-2010,FALSE)-VLOOKUP($B34,'Forecasted VA'!$A$1:$AX$29,AS$1-2010,FALSE))*'Regression Result'!$P$31+AS34</f>
        <v>460652616524566.56</v>
      </c>
      <c r="AU34" s="216">
        <f>(VLOOKUP($B34,'Forecasted VA'!$A$1:$AX$29,AU$1-2010,FALSE)-VLOOKUP($B34,'Forecasted VA'!$A$1:$AX$29,AT$1-2010,FALSE))*'Regression Result'!$P$31+AT34</f>
        <v>462653745676313.25</v>
      </c>
      <c r="AV34" s="216">
        <f>(VLOOKUP($B34,'Forecasted VA'!$A$1:$AX$29,AV$1-2010,FALSE)-VLOOKUP($B34,'Forecasted VA'!$A$1:$AX$29,AU$1-2010,FALSE))*'Regression Result'!$P$31+AU34</f>
        <v>464571336875258.63</v>
      </c>
      <c r="AW34" s="216">
        <f>(VLOOKUP($B34,'Forecasted VA'!$A$1:$AX$29,AW$1-2010,FALSE)-VLOOKUP($B34,'Forecasted VA'!$A$1:$AX$29,AV$1-2010,FALSE))*'Regression Result'!$P$31+AV34</f>
        <v>466410164121750.5</v>
      </c>
      <c r="AX34" s="216">
        <f>(VLOOKUP($B34,'Forecasted VA'!$A$1:$AX$29,AX$1-2010,FALSE)-VLOOKUP($B34,'Forecasted VA'!$A$1:$AX$29,AW$1-2010,FALSE))*'Regression Result'!$P$31+AW34</f>
        <v>468174669172552.31</v>
      </c>
      <c r="AY34" s="216">
        <f>(VLOOKUP($B34,'Forecasted VA'!$A$1:$AX$29,AY$1-2010,FALSE)-VLOOKUP($B34,'Forecasted VA'!$A$1:$AX$29,AX$1-2010,FALSE))*'Regression Result'!$P$31+AX34</f>
        <v>469868989051659</v>
      </c>
    </row>
    <row r="35" spans="1:52" x14ac:dyDescent="0.2">
      <c r="A35" s="218" t="s">
        <v>402</v>
      </c>
      <c r="B35" s="216" t="s">
        <v>661</v>
      </c>
      <c r="C35" s="248">
        <f>SUMIFS('Regression Result'!$T$3:$T$29,'Regression Result'!$O$3:$O$29,'Predicted Energy Consumption'!$B35,'Regression Result'!$N$3:$N$29,'Predicted Energy Consumption'!C$29)</f>
        <v>1.8205250974723284E+16</v>
      </c>
      <c r="D35" s="248">
        <f>SUMIFS('Regression Result'!$T$3:$T$29,'Regression Result'!$O$3:$O$29,'Predicted Energy Consumption'!$B35,'Regression Result'!$N$3:$N$29,'Predicted Energy Consumption'!D$29)</f>
        <v>1.8943710187095784E+16</v>
      </c>
      <c r="E35" s="248">
        <f>SUMIFS('Regression Result'!$T$3:$T$29,'Regression Result'!$O$3:$O$29,'Predicted Energy Consumption'!$B35,'Regression Result'!$N$3:$N$29,'Predicted Energy Consumption'!E$29)</f>
        <v>2.0061672117926268E+16</v>
      </c>
      <c r="F35" s="248">
        <f>SUMIFS('Regression Result'!$T$3:$T$29,'Regression Result'!$O$3:$O$29,'Predicted Energy Consumption'!$B35,'Regression Result'!$N$3:$N$29,'Predicted Energy Consumption'!F$29)</f>
        <v>2.1362374167395972E+16</v>
      </c>
      <c r="G35" s="248">
        <f>SUMIFS('Regression Result'!$T$3:$T$29,'Regression Result'!$O$3:$O$29,'Predicted Energy Consumption'!$B35,'Regression Result'!$N$3:$N$29,'Predicted Energy Consumption'!G$29)</f>
        <v>2.2370312334081648E+16</v>
      </c>
      <c r="H35" s="248">
        <f>SUMIFS('Regression Result'!$T$3:$T$29,'Regression Result'!$O$3:$O$29,'Predicted Energy Consumption'!$B35,'Regression Result'!$N$3:$N$29,'Predicted Energy Consumption'!H$29)</f>
        <v>2.3375012409437852E+16</v>
      </c>
      <c r="I35" s="248">
        <f>SUMIFS('Regression Result'!$T$3:$T$29,'Regression Result'!$O$3:$O$29,'Predicted Energy Consumption'!$B35,'Regression Result'!$N$3:$N$29,'Predicted Energy Consumption'!I$29)</f>
        <v>2.4815760918059456E+16</v>
      </c>
      <c r="J35" s="248">
        <f>SUMIFS('Regression Result'!$T$3:$T$29,'Regression Result'!$O$3:$O$29,'Predicted Energy Consumption'!$B35,'Regression Result'!$N$3:$N$29,'Predicted Energy Consumption'!J$29)</f>
        <v>2.6511894558757244E+16</v>
      </c>
      <c r="K35" s="248">
        <f>SUMIFS('Regression Result'!$T$3:$T$29,'Regression Result'!$O$3:$O$29,'Predicted Energy Consumption'!$B35,'Regression Result'!$N$3:$N$29,'Predicted Energy Consumption'!K$29)</f>
        <v>2.7356889750244024E+16</v>
      </c>
      <c r="L35" s="216">
        <f>(VLOOKUP($B35,'Forecasted VA'!$A$1:$AX$29,L$1-2010,FALSE)-VLOOKUP($B35,'Forecasted VA'!$A$1:$AX$29,K$1-2010,FALSE))*'Regression Result'!$P$31+K35</f>
        <v>2.7427536592120284E+16</v>
      </c>
      <c r="M35" s="216">
        <f>(VLOOKUP($B35,'Forecasted VA'!$A$1:$AX$29,M$1-2010,FALSE)-VLOOKUP($B35,'Forecasted VA'!$A$1:$AX$29,L$1-2010,FALSE))*'Regression Result'!$P$31+L35</f>
        <v>2.74416536404748E+16</v>
      </c>
      <c r="N35" s="216">
        <f>(VLOOKUP($B35,'Forecasted VA'!$A$1:$AX$29,N$1-2010,FALSE)-VLOOKUP($B35,'Forecasted VA'!$A$1:$AX$29,M$1-2010,FALSE))*'Regression Result'!$P$31+M35</f>
        <v>2.7454902489565276E+16</v>
      </c>
      <c r="O35" s="216">
        <f>(VLOOKUP($B35,'Forecasted VA'!$A$1:$AX$29,O$1-2010,FALSE)-VLOOKUP($B35,'Forecasted VA'!$A$1:$AX$29,N$1-2010,FALSE))*'Regression Result'!$P$31+N35</f>
        <v>2.746731236097436E+16</v>
      </c>
      <c r="P35" s="216">
        <f>(VLOOKUP($B35,'Forecasted VA'!$A$1:$AX$29,P$1-2010,FALSE)-VLOOKUP($B35,'Forecasted VA'!$A$1:$AX$29,O$1-2010,FALSE))*'Regression Result'!$P$31+O35</f>
        <v>2.747892071059924E+16</v>
      </c>
      <c r="Q35" s="216">
        <f>(VLOOKUP($B35,'Forecasted VA'!$A$1:$AX$29,Q$1-2010,FALSE)-VLOOKUP($B35,'Forecasted VA'!$A$1:$AX$29,P$1-2010,FALSE))*'Regression Result'!$P$31+P35</f>
        <v>2.7489770162749812E+16</v>
      </c>
      <c r="R35" s="216">
        <f>(VLOOKUP($B35,'Forecasted VA'!$A$1:$AX$29,R$1-2010,FALSE)-VLOOKUP($B35,'Forecasted VA'!$A$1:$AX$29,Q$1-2010,FALSE))*'Regression Result'!$P$31+Q35</f>
        <v>2.7499906090535796E+16</v>
      </c>
      <c r="S35" s="216">
        <f>(VLOOKUP($B35,'Forecasted VA'!$A$1:$AX$29,S$1-2010,FALSE)-VLOOKUP($B35,'Forecasted VA'!$A$1:$AX$29,R$1-2010,FALSE))*'Regression Result'!$P$31+R35</f>
        <v>2.7509374778831856E+16</v>
      </c>
      <c r="T35" s="216">
        <f>(VLOOKUP($B35,'Forecasted VA'!$A$1:$AX$29,T$1-2010,FALSE)-VLOOKUP($B35,'Forecasted VA'!$A$1:$AX$29,S$1-2010,FALSE))*'Regression Result'!$P$31+S35</f>
        <v>2.7518222082375652E+16</v>
      </c>
      <c r="U35" s="216">
        <f>(VLOOKUP($B35,'Forecasted VA'!$A$1:$AX$29,U$1-2010,FALSE)-VLOOKUP($B35,'Forecasted VA'!$A$1:$AX$29,T$1-2010,FALSE))*'Regression Result'!$P$31+T35</f>
        <v>2.7526492486944652E+16</v>
      </c>
      <c r="V35" s="216">
        <f>(VLOOKUP($B35,'Forecasted VA'!$A$1:$AX$29,V$1-2010,FALSE)-VLOOKUP($B35,'Forecasted VA'!$A$1:$AX$29,U$1-2010,FALSE))*'Regression Result'!$P$31+U35</f>
        <v>2.7534228487638908E+16</v>
      </c>
      <c r="W35" s="216">
        <f>(VLOOKUP($B35,'Forecasted VA'!$A$1:$AX$29,W$1-2010,FALSE)-VLOOKUP($B35,'Forecasted VA'!$A$1:$AX$29,V$1-2010,FALSE))*'Regression Result'!$P$31+V35</f>
        <v>2.7541470209419664E+16</v>
      </c>
      <c r="X35" s="216">
        <f>(VLOOKUP($B35,'Forecasted VA'!$A$1:$AX$29,X$1-2010,FALSE)-VLOOKUP($B35,'Forecasted VA'!$A$1:$AX$29,W$1-2010,FALSE))*'Regression Result'!$P$31+W35</f>
        <v>2.7548255207734576E+16</v>
      </c>
      <c r="Y35" s="216">
        <f>(VLOOKUP($B35,'Forecasted VA'!$A$1:$AX$29,Y$1-2010,FALSE)-VLOOKUP($B35,'Forecasted VA'!$A$1:$AX$29,X$1-2010,FALSE))*'Regression Result'!$P$31+X35</f>
        <v>2.7554618399346156E+16</v>
      </c>
      <c r="Z35" s="216">
        <f>(VLOOKUP($B35,'Forecasted VA'!$A$1:$AX$29,Z$1-2010,FALSE)-VLOOKUP($B35,'Forecasted VA'!$A$1:$AX$29,Y$1-2010,FALSE))*'Regression Result'!$P$31+Y35</f>
        <v>2.7560592084410884E+16</v>
      </c>
      <c r="AA35" s="216">
        <f>(VLOOKUP($B35,'Forecasted VA'!$A$1:$AX$29,AA$1-2010,FALSE)-VLOOKUP($B35,'Forecasted VA'!$A$1:$AX$29,Z$1-2010,FALSE))*'Regression Result'!$P$31+Z35</f>
        <v>2.756620603007932E+16</v>
      </c>
      <c r="AB35" s="216">
        <f>(VLOOKUP($B35,'Forecasted VA'!$A$1:$AX$29,AB$1-2010,FALSE)-VLOOKUP($B35,'Forecasted VA'!$A$1:$AX$29,AA$1-2010,FALSE))*'Regression Result'!$P$31+AA35</f>
        <v>2.7571487593389036E+16</v>
      </c>
      <c r="AC35" s="216">
        <f>(VLOOKUP($B35,'Forecasted VA'!$A$1:$AX$29,AC$1-2010,FALSE)-VLOOKUP($B35,'Forecasted VA'!$A$1:$AX$29,AB$1-2010,FALSE))*'Regression Result'!$P$31+AB35</f>
        <v>2.7576461867159084E+16</v>
      </c>
      <c r="AD35" s="216">
        <f>(VLOOKUP($B35,'Forecasted VA'!$A$1:$AX$29,AD$1-2010,FALSE)-VLOOKUP($B35,'Forecasted VA'!$A$1:$AX$29,AC$1-2010,FALSE))*'Regression Result'!$P$31+AC35</f>
        <v>2.7581151837193364E+16</v>
      </c>
      <c r="AE35" s="216">
        <f>(VLOOKUP($B35,'Forecasted VA'!$A$1:$AX$29,AE$1-2010,FALSE)-VLOOKUP($B35,'Forecasted VA'!$A$1:$AX$29,AD$1-2010,FALSE))*'Regression Result'!$P$31+AD35</f>
        <v>2.7585578542599108E+16</v>
      </c>
      <c r="AF35" s="216">
        <f>(VLOOKUP($B35,'Forecasted VA'!$A$1:$AX$29,AF$1-2010,FALSE)-VLOOKUP($B35,'Forecasted VA'!$A$1:$AX$29,AE$1-2010,FALSE))*'Regression Result'!$P$31+AE35</f>
        <v>2.7589761233646024E+16</v>
      </c>
      <c r="AG35" s="216">
        <f>(VLOOKUP($B35,'Forecasted VA'!$A$1:$AX$29,AG$1-2010,FALSE)-VLOOKUP($B35,'Forecasted VA'!$A$1:$AX$29,AF$1-2010,FALSE))*'Regression Result'!$P$31+AF35</f>
        <v>2.7593717523524336E+16</v>
      </c>
      <c r="AH35" s="216">
        <f>(VLOOKUP($B35,'Forecasted VA'!$A$1:$AX$29,AH$1-2010,FALSE)-VLOOKUP($B35,'Forecasted VA'!$A$1:$AX$29,AG$1-2010,FALSE))*'Regression Result'!$P$31+AG35</f>
        <v>2.7597463531763516E+16</v>
      </c>
      <c r="AI35" s="216">
        <f>(VLOOKUP($B35,'Forecasted VA'!$A$1:$AX$29,AI$1-2010,FALSE)-VLOOKUP($B35,'Forecasted VA'!$A$1:$AX$29,AH$1-2010,FALSE))*'Regression Result'!$P$31+AH35</f>
        <v>2.7601014018076796E+16</v>
      </c>
      <c r="AJ35" s="216">
        <f>(VLOOKUP($B35,'Forecasted VA'!$A$1:$AX$29,AJ$1-2010,FALSE)-VLOOKUP($B35,'Forecasted VA'!$A$1:$AX$29,AI$1-2010,FALSE))*'Regression Result'!$P$31+AI35</f>
        <v>2.7604382506100048E+16</v>
      </c>
      <c r="AK35" s="216">
        <f>(VLOOKUP($B35,'Forecasted VA'!$A$1:$AX$29,AK$1-2010,FALSE)-VLOOKUP($B35,'Forecasted VA'!$A$1:$AX$29,AJ$1-2010,FALSE))*'Regression Result'!$P$31+AJ35</f>
        <v>2.7607581396975044E+16</v>
      </c>
      <c r="AL35" s="216">
        <f>(VLOOKUP($B35,'Forecasted VA'!$A$1:$AX$29,AL$1-2010,FALSE)-VLOOKUP($B35,'Forecasted VA'!$A$1:$AX$29,AK$1-2010,FALSE))*'Regression Result'!$P$31+AK35</f>
        <v>2.761062207304634E+16</v>
      </c>
      <c r="AM35" s="216">
        <f>(VLOOKUP($B35,'Forecasted VA'!$A$1:$AX$29,AM$1-2010,FALSE)-VLOOKUP($B35,'Forecasted VA'!$A$1:$AX$29,AL$1-2010,FALSE))*'Regression Result'!$P$31+AL35</f>
        <v>2.7613514992142952E+16</v>
      </c>
      <c r="AN35" s="216">
        <f>(VLOOKUP($B35,'Forecasted VA'!$A$1:$AX$29,AN$1-2010,FALSE)-VLOOKUP($B35,'Forecasted VA'!$A$1:$AX$29,AM$1-2010,FALSE))*'Regression Result'!$P$31+AM35</f>
        <v>2.7616269773034156E+16</v>
      </c>
      <c r="AO35" s="216">
        <f>(VLOOKUP($B35,'Forecasted VA'!$A$1:$AX$29,AO$1-2010,FALSE)-VLOOKUP($B35,'Forecasted VA'!$A$1:$AX$29,AN$1-2010,FALSE))*'Regression Result'!$P$31+AN35</f>
        <v>2.7618895272708144E+16</v>
      </c>
      <c r="AP35" s="216">
        <f>(VLOOKUP($B35,'Forecasted VA'!$A$1:$AX$29,AP$1-2010,FALSE)-VLOOKUP($B35,'Forecasted VA'!$A$1:$AX$29,AO$1-2010,FALSE))*'Regression Result'!$P$31+AO35</f>
        <v>2.762139965614132E+16</v>
      </c>
      <c r="AQ35" s="216">
        <f>(VLOOKUP($B35,'Forecasted VA'!$A$1:$AX$29,AQ$1-2010,FALSE)-VLOOKUP($B35,'Forecasted VA'!$A$1:$AX$29,AP$1-2010,FALSE))*'Regression Result'!$P$31+AP35</f>
        <v>2.7623790459217892E+16</v>
      </c>
      <c r="AR35" s="216">
        <f>(VLOOKUP($B35,'Forecasted VA'!$A$1:$AX$29,AR$1-2010,FALSE)-VLOOKUP($B35,'Forecasted VA'!$A$1:$AX$29,AQ$1-2010,FALSE))*'Regression Result'!$P$31+AQ35</f>
        <v>2.7626074645433664E+16</v>
      </c>
      <c r="AS35" s="216">
        <f>(VLOOKUP($B35,'Forecasted VA'!$A$1:$AX$29,AS$1-2010,FALSE)-VLOOKUP($B35,'Forecasted VA'!$A$1:$AX$29,AR$1-2010,FALSE))*'Regression Result'!$P$31+AR35</f>
        <v>2.7628258656982048E+16</v>
      </c>
      <c r="AT35" s="216">
        <f>(VLOOKUP($B35,'Forecasted VA'!$A$1:$AX$29,AT$1-2010,FALSE)-VLOOKUP($B35,'Forecasted VA'!$A$1:$AX$29,AS$1-2010,FALSE))*'Regression Result'!$P$31+AS35</f>
        <v>2.7630348460777732E+16</v>
      </c>
      <c r="AU35" s="216">
        <f>(VLOOKUP($B35,'Forecasted VA'!$A$1:$AX$29,AU$1-2010,FALSE)-VLOOKUP($B35,'Forecasted VA'!$A$1:$AX$29,AT$1-2010,FALSE))*'Regression Result'!$P$31+AT35</f>
        <v>2.763234958992948E+16</v>
      </c>
      <c r="AV35" s="216">
        <f>(VLOOKUP($B35,'Forecasted VA'!$A$1:$AX$29,AV$1-2010,FALSE)-VLOOKUP($B35,'Forecasted VA'!$A$1:$AX$29,AU$1-2010,FALSE))*'Regression Result'!$P$31+AU35</f>
        <v>2.7634267181128424E+16</v>
      </c>
      <c r="AW35" s="216">
        <f>(VLOOKUP($B35,'Forecasted VA'!$A$1:$AX$29,AW$1-2010,FALSE)-VLOOKUP($B35,'Forecasted VA'!$A$1:$AX$29,AV$1-2010,FALSE))*'Regression Result'!$P$31+AV35</f>
        <v>2.7636106008374916E+16</v>
      </c>
      <c r="AX35" s="216">
        <f>(VLOOKUP($B35,'Forecasted VA'!$A$1:$AX$29,AX$1-2010,FALSE)-VLOOKUP($B35,'Forecasted VA'!$A$1:$AX$29,AW$1-2010,FALSE))*'Regression Result'!$P$31+AW35</f>
        <v>2.7637870513425716E+16</v>
      </c>
      <c r="AY35" s="216">
        <f>(VLOOKUP($B35,'Forecasted VA'!$A$1:$AX$29,AY$1-2010,FALSE)-VLOOKUP($B35,'Forecasted VA'!$A$1:$AX$29,AX$1-2010,FALSE))*'Regression Result'!$P$31+AX35</f>
        <v>2.7639564833304824E+16</v>
      </c>
    </row>
    <row r="36" spans="1:52" x14ac:dyDescent="0.2">
      <c r="A36" s="218" t="s">
        <v>417</v>
      </c>
      <c r="B36" s="216" t="s">
        <v>661</v>
      </c>
      <c r="C36" s="248">
        <f>SUMIFS('Regression Result'!$U$3:$U$29,'Regression Result'!$O$3:$O$29,'Predicted Energy Consumption'!$B36,'Regression Result'!$N$3:$N$29,'Predicted Energy Consumption'!C$29)</f>
        <v>1964730713734254</v>
      </c>
      <c r="D36" s="248">
        <f>SUMIFS('Regression Result'!$U$3:$U$29,'Regression Result'!$O$3:$O$29,'Predicted Energy Consumption'!$B36,'Regression Result'!$N$3:$N$29,'Predicted Energy Consumption'!D$29)</f>
        <v>2223746322434021.3</v>
      </c>
      <c r="E36" s="248">
        <f>SUMIFS('Regression Result'!$U$3:$U$29,'Regression Result'!$O$3:$O$29,'Predicted Energy Consumption'!$B36,'Regression Result'!$N$3:$N$29,'Predicted Energy Consumption'!E$29)</f>
        <v>2669104962452936</v>
      </c>
      <c r="F36" s="248">
        <f>SUMIFS('Regression Result'!$U$3:$U$29,'Regression Result'!$O$3:$O$29,'Predicted Energy Consumption'!$B36,'Regression Result'!$N$3:$N$29,'Predicted Energy Consumption'!F$29)</f>
        <v>3054170240371635.5</v>
      </c>
      <c r="G36" s="248">
        <f>SUMIFS('Regression Result'!$U$3:$U$29,'Regression Result'!$O$3:$O$29,'Predicted Energy Consumption'!$B36,'Regression Result'!$N$3:$N$29,'Predicted Energy Consumption'!G$29)</f>
        <v>3170327453944737</v>
      </c>
      <c r="H36" s="248">
        <f>SUMIFS('Regression Result'!$U$3:$U$29,'Regression Result'!$O$3:$O$29,'Predicted Energy Consumption'!$B36,'Regression Result'!$N$3:$N$29,'Predicted Energy Consumption'!H$29)</f>
        <v>3659641712142537.5</v>
      </c>
      <c r="I36" s="248">
        <f>SUMIFS('Regression Result'!$U$3:$U$29,'Regression Result'!$O$3:$O$29,'Predicted Energy Consumption'!$B36,'Regression Result'!$N$3:$N$29,'Predicted Energy Consumption'!I$29)</f>
        <v>3702697691975264</v>
      </c>
      <c r="J36" s="248">
        <f>SUMIFS('Regression Result'!$U$3:$U$29,'Regression Result'!$O$3:$O$29,'Predicted Energy Consumption'!$B36,'Regression Result'!$N$3:$N$29,'Predicted Energy Consumption'!J$29)</f>
        <v>3956139448921116</v>
      </c>
      <c r="K36" s="248">
        <f>SUMIFS('Regression Result'!$U$3:$U$29,'Regression Result'!$O$3:$O$29,'Predicted Energy Consumption'!$B36,'Regression Result'!$N$3:$N$29,'Predicted Energy Consumption'!K$29)</f>
        <v>4760501760167484</v>
      </c>
      <c r="L36" s="216">
        <f>(VLOOKUP($B36,'Forecasted VA'!$A$1:$AX$29,L$1-2010,FALSE)-VLOOKUP($B36,'Forecasted VA'!$A$1:$AX$29,K$1-2010,FALSE))*'Regression Result'!$P$31+K36</f>
        <v>4831148602043746</v>
      </c>
      <c r="M36" s="216">
        <f>(VLOOKUP($B36,'Forecasted VA'!$A$1:$AX$29,M$1-2010,FALSE)-VLOOKUP($B36,'Forecasted VA'!$A$1:$AX$29,L$1-2010,FALSE))*'Regression Result'!$P$31+L36</f>
        <v>4845265650398262</v>
      </c>
      <c r="N36" s="216">
        <f>(VLOOKUP($B36,'Forecasted VA'!$A$1:$AX$29,N$1-2010,FALSE)-VLOOKUP($B36,'Forecasted VA'!$A$1:$AX$29,M$1-2010,FALSE))*'Regression Result'!$P$31+M36</f>
        <v>4858514499488738</v>
      </c>
      <c r="O36" s="216">
        <f>(VLOOKUP($B36,'Forecasted VA'!$A$1:$AX$29,O$1-2010,FALSE)-VLOOKUP($B36,'Forecasted VA'!$A$1:$AX$29,N$1-2010,FALSE))*'Regression Result'!$P$31+N36</f>
        <v>4870924370897821</v>
      </c>
      <c r="P36" s="216">
        <f>(VLOOKUP($B36,'Forecasted VA'!$A$1:$AX$29,P$1-2010,FALSE)-VLOOKUP($B36,'Forecasted VA'!$A$1:$AX$29,O$1-2010,FALSE))*'Regression Result'!$P$31+O36</f>
        <v>4882532720522702</v>
      </c>
      <c r="Q36" s="216">
        <f>(VLOOKUP($B36,'Forecasted VA'!$A$1:$AX$29,Q$1-2010,FALSE)-VLOOKUP($B36,'Forecasted VA'!$A$1:$AX$29,P$1-2010,FALSE))*'Regression Result'!$P$31+P36</f>
        <v>4893382172673275</v>
      </c>
      <c r="R36" s="216">
        <f>(VLOOKUP($B36,'Forecasted VA'!$A$1:$AX$29,R$1-2010,FALSE)-VLOOKUP($B36,'Forecasted VA'!$A$1:$AX$29,Q$1-2010,FALSE))*'Regression Result'!$P$31+Q36</f>
        <v>4903518100459258</v>
      </c>
      <c r="S36" s="216">
        <f>(VLOOKUP($B36,'Forecasted VA'!$A$1:$AX$29,S$1-2010,FALSE)-VLOOKUP($B36,'Forecasted VA'!$A$1:$AX$29,R$1-2010,FALSE))*'Regression Result'!$P$31+R36</f>
        <v>4912986788755316</v>
      </c>
      <c r="T36" s="216">
        <f>(VLOOKUP($B36,'Forecasted VA'!$A$1:$AX$29,T$1-2010,FALSE)-VLOOKUP($B36,'Forecasted VA'!$A$1:$AX$29,S$1-2010,FALSE))*'Regression Result'!$P$31+S36</f>
        <v>4921834092299111</v>
      </c>
      <c r="U36" s="216">
        <f>(VLOOKUP($B36,'Forecasted VA'!$A$1:$AX$29,U$1-2010,FALSE)-VLOOKUP($B36,'Forecasted VA'!$A$1:$AX$29,T$1-2010,FALSE))*'Regression Result'!$P$31+T36</f>
        <v>4930104496868112</v>
      </c>
      <c r="V36" s="216">
        <f>(VLOOKUP($B36,'Forecasted VA'!$A$1:$AX$29,V$1-2010,FALSE)-VLOOKUP($B36,'Forecasted VA'!$A$1:$AX$29,U$1-2010,FALSE))*'Regression Result'!$P$31+U36</f>
        <v>4937840497562369</v>
      </c>
      <c r="W36" s="216">
        <f>(VLOOKUP($B36,'Forecasted VA'!$A$1:$AX$29,W$1-2010,FALSE)-VLOOKUP($B36,'Forecasted VA'!$A$1:$AX$29,V$1-2010,FALSE))*'Regression Result'!$P$31+V36</f>
        <v>4945082219343126</v>
      </c>
      <c r="X36" s="216">
        <f>(VLOOKUP($B36,'Forecasted VA'!$A$1:$AX$29,X$1-2010,FALSE)-VLOOKUP($B36,'Forecasted VA'!$A$1:$AX$29,W$1-2010,FALSE))*'Regression Result'!$P$31+W36</f>
        <v>4951867217658036</v>
      </c>
      <c r="Y36" s="216">
        <f>(VLOOKUP($B36,'Forecasted VA'!$A$1:$AX$29,Y$1-2010,FALSE)-VLOOKUP($B36,'Forecasted VA'!$A$1:$AX$29,X$1-2010,FALSE))*'Regression Result'!$P$31+X36</f>
        <v>4958230409269618</v>
      </c>
      <c r="Z36" s="216">
        <f>(VLOOKUP($B36,'Forecasted VA'!$A$1:$AX$29,Z$1-2010,FALSE)-VLOOKUP($B36,'Forecasted VA'!$A$1:$AX$29,Y$1-2010,FALSE))*'Regression Result'!$P$31+Y36</f>
        <v>4964204094334347</v>
      </c>
      <c r="AA36" s="216">
        <f>(VLOOKUP($B36,'Forecasted VA'!$A$1:$AX$29,AA$1-2010,FALSE)-VLOOKUP($B36,'Forecasted VA'!$A$1:$AX$29,Z$1-2010,FALSE))*'Regression Result'!$P$31+Z36</f>
        <v>4969818040002785</v>
      </c>
      <c r="AB36" s="216">
        <f>(VLOOKUP($B36,'Forecasted VA'!$A$1:$AX$29,AB$1-2010,FALSE)-VLOOKUP($B36,'Forecasted VA'!$A$1:$AX$29,AA$1-2010,FALSE))*'Regression Result'!$P$31+AA36</f>
        <v>4975099603312503</v>
      </c>
      <c r="AC36" s="216">
        <f>(VLOOKUP($B36,'Forecasted VA'!$A$1:$AX$29,AC$1-2010,FALSE)-VLOOKUP($B36,'Forecasted VA'!$A$1:$AX$29,AB$1-2010,FALSE))*'Regression Result'!$P$31+AB36</f>
        <v>4980073877082550</v>
      </c>
      <c r="AD36" s="216">
        <f>(VLOOKUP($B36,'Forecasted VA'!$A$1:$AX$29,AD$1-2010,FALSE)-VLOOKUP($B36,'Forecasted VA'!$A$1:$AX$29,AC$1-2010,FALSE))*'Regression Result'!$P$31+AC36</f>
        <v>4984763847116831</v>
      </c>
      <c r="AE36" s="216">
        <f>(VLOOKUP($B36,'Forecasted VA'!$A$1:$AX$29,AE$1-2010,FALSE)-VLOOKUP($B36,'Forecasted VA'!$A$1:$AX$29,AD$1-2010,FALSE))*'Regression Result'!$P$31+AD36</f>
        <v>4989190552522575</v>
      </c>
      <c r="AF36" s="216">
        <f>(VLOOKUP($B36,'Forecasted VA'!$A$1:$AX$29,AF$1-2010,FALSE)-VLOOKUP($B36,'Forecasted VA'!$A$1:$AX$29,AE$1-2010,FALSE))*'Regression Result'!$P$31+AE36</f>
        <v>4993373243569491</v>
      </c>
      <c r="AG36" s="216">
        <f>(VLOOKUP($B36,'Forecasted VA'!$A$1:$AX$29,AG$1-2010,FALSE)-VLOOKUP($B36,'Forecasted VA'!$A$1:$AX$29,AF$1-2010,FALSE))*'Regression Result'!$P$31+AF36</f>
        <v>4997329533447804</v>
      </c>
      <c r="AH36" s="216">
        <f>(VLOOKUP($B36,'Forecasted VA'!$A$1:$AX$29,AH$1-2010,FALSE)-VLOOKUP($B36,'Forecasted VA'!$A$1:$AX$29,AG$1-2010,FALSE))*'Regression Result'!$P$31+AG36</f>
        <v>5001075541686985</v>
      </c>
      <c r="AI36" s="216">
        <f>(VLOOKUP($B36,'Forecasted VA'!$A$1:$AX$29,AI$1-2010,FALSE)-VLOOKUP($B36,'Forecasted VA'!$A$1:$AX$29,AH$1-2010,FALSE))*'Regression Result'!$P$31+AH36</f>
        <v>5004626028000264</v>
      </c>
      <c r="AJ36" s="216">
        <f>(VLOOKUP($B36,'Forecasted VA'!$A$1:$AX$29,AJ$1-2010,FALSE)-VLOOKUP($B36,'Forecasted VA'!$A$1:$AX$29,AI$1-2010,FALSE))*'Regression Result'!$P$31+AI36</f>
        <v>5007994516023518</v>
      </c>
      <c r="AK36" s="216">
        <f>(VLOOKUP($B36,'Forecasted VA'!$A$1:$AX$29,AK$1-2010,FALSE)-VLOOKUP($B36,'Forecasted VA'!$A$1:$AX$29,AJ$1-2010,FALSE))*'Regression Result'!$P$31+AJ36</f>
        <v>5011193406898513</v>
      </c>
      <c r="AL36" s="216">
        <f>(VLOOKUP($B36,'Forecasted VA'!$A$1:$AX$29,AL$1-2010,FALSE)-VLOOKUP($B36,'Forecasted VA'!$A$1:$AX$29,AK$1-2010,FALSE))*'Regression Result'!$P$31+AK36</f>
        <v>5014234082969807</v>
      </c>
      <c r="AM36" s="216">
        <f>(VLOOKUP($B36,'Forecasted VA'!$A$1:$AX$29,AM$1-2010,FALSE)-VLOOKUP($B36,'Forecasted VA'!$A$1:$AX$29,AL$1-2010,FALSE))*'Regression Result'!$P$31+AL36</f>
        <v>5017127002066419</v>
      </c>
      <c r="AN36" s="216">
        <f>(VLOOKUP($B36,'Forecasted VA'!$A$1:$AX$29,AN$1-2010,FALSE)-VLOOKUP($B36,'Forecasted VA'!$A$1:$AX$29,AM$1-2010,FALSE))*'Regression Result'!$P$31+AM36</f>
        <v>5019881782957623</v>
      </c>
      <c r="AO36" s="216">
        <f>(VLOOKUP($B36,'Forecasted VA'!$A$1:$AX$29,AO$1-2010,FALSE)-VLOOKUP($B36,'Forecasted VA'!$A$1:$AX$29,AN$1-2010,FALSE))*'Regression Result'!$P$31+AN36</f>
        <v>5022507282631612</v>
      </c>
      <c r="AP36" s="216">
        <f>(VLOOKUP($B36,'Forecasted VA'!$A$1:$AX$29,AP$1-2010,FALSE)-VLOOKUP($B36,'Forecasted VA'!$A$1:$AX$29,AO$1-2010,FALSE))*'Regression Result'!$P$31+AO36</f>
        <v>5025011666064789</v>
      </c>
      <c r="AQ36" s="216">
        <f>(VLOOKUP($B36,'Forecasted VA'!$A$1:$AX$29,AQ$1-2010,FALSE)-VLOOKUP($B36,'Forecasted VA'!$A$1:$AX$29,AP$1-2010,FALSE))*'Regression Result'!$P$31+AP36</f>
        <v>5027402469141360</v>
      </c>
      <c r="AR36" s="216">
        <f>(VLOOKUP($B36,'Forecasted VA'!$A$1:$AX$29,AR$1-2010,FALSE)-VLOOKUP($B36,'Forecasted VA'!$A$1:$AX$29,AQ$1-2010,FALSE))*'Regression Result'!$P$31+AQ36</f>
        <v>5029686655357134</v>
      </c>
      <c r="AS36" s="216">
        <f>(VLOOKUP($B36,'Forecasted VA'!$A$1:$AX$29,AS$1-2010,FALSE)-VLOOKUP($B36,'Forecasted VA'!$A$1:$AX$29,AR$1-2010,FALSE))*'Regression Result'!$P$31+AR36</f>
        <v>5031870666905518</v>
      </c>
      <c r="AT36" s="216">
        <f>(VLOOKUP($B36,'Forecasted VA'!$A$1:$AX$29,AT$1-2010,FALSE)-VLOOKUP($B36,'Forecasted VA'!$A$1:$AX$29,AS$1-2010,FALSE))*'Regression Result'!$P$31+AS36</f>
        <v>5033960470701200</v>
      </c>
      <c r="AU36" s="216">
        <f>(VLOOKUP($B36,'Forecasted VA'!$A$1:$AX$29,AU$1-2010,FALSE)-VLOOKUP($B36,'Forecasted VA'!$A$1:$AX$29,AT$1-2010,FALSE))*'Regression Result'!$P$31+AT36</f>
        <v>5035961599852947</v>
      </c>
      <c r="AV36" s="216">
        <f>(VLOOKUP($B36,'Forecasted VA'!$A$1:$AX$29,AV$1-2010,FALSE)-VLOOKUP($B36,'Forecasted VA'!$A$1:$AX$29,AU$1-2010,FALSE))*'Regression Result'!$P$31+AU36</f>
        <v>5037879191051892</v>
      </c>
      <c r="AW36" s="216">
        <f>(VLOOKUP($B36,'Forecasted VA'!$A$1:$AX$29,AW$1-2010,FALSE)-VLOOKUP($B36,'Forecasted VA'!$A$1:$AX$29,AV$1-2010,FALSE))*'Regression Result'!$P$31+AV36</f>
        <v>5039718018298384</v>
      </c>
      <c r="AX36" s="216">
        <f>(VLOOKUP($B36,'Forecasted VA'!$A$1:$AX$29,AX$1-2010,FALSE)-VLOOKUP($B36,'Forecasted VA'!$A$1:$AX$29,AW$1-2010,FALSE))*'Regression Result'!$P$31+AW36</f>
        <v>5041482523349186</v>
      </c>
      <c r="AY36" s="216">
        <f>(VLOOKUP($B36,'Forecasted VA'!$A$1:$AX$29,AY$1-2010,FALSE)-VLOOKUP($B36,'Forecasted VA'!$A$1:$AX$29,AX$1-2010,FALSE))*'Regression Result'!$P$31+AX36</f>
        <v>5043176843228293</v>
      </c>
    </row>
    <row r="37" spans="1:52" x14ac:dyDescent="0.2">
      <c r="A37" s="218" t="s">
        <v>444</v>
      </c>
      <c r="B37" s="216" t="s">
        <v>661</v>
      </c>
      <c r="C37" s="248">
        <f>SUMIFS('Regression Result'!$V$3:$V$29,'Regression Result'!$O$3:$O$29,'Predicted Energy Consumption'!$B37,'Regression Result'!$N$3:$N$29,'Predicted Energy Consumption'!C$29)</f>
        <v>195211298624617.75</v>
      </c>
      <c r="D37" s="248">
        <f>SUMIFS('Regression Result'!$V$3:$V$29,'Regression Result'!$O$3:$O$29,'Predicted Energy Consumption'!$B37,'Regression Result'!$N$3:$N$29,'Predicted Energy Consumption'!D$29)</f>
        <v>327743662669611.25</v>
      </c>
      <c r="E37" s="248">
        <f>SUMIFS('Regression Result'!$V$3:$V$29,'Regression Result'!$O$3:$O$29,'Predicted Energy Consumption'!$B37,'Regression Result'!$N$3:$N$29,'Predicted Energy Consumption'!E$29)</f>
        <v>355231738869558.5</v>
      </c>
      <c r="F37" s="248">
        <f>SUMIFS('Regression Result'!$V$3:$V$29,'Regression Result'!$O$3:$O$29,'Predicted Energy Consumption'!$B37,'Regression Result'!$N$3:$N$29,'Predicted Energy Consumption'!F$29)</f>
        <v>496310175428154</v>
      </c>
      <c r="G37" s="248">
        <f>SUMIFS('Regression Result'!$V$3:$V$29,'Regression Result'!$O$3:$O$29,'Predicted Energy Consumption'!$B37,'Regression Result'!$N$3:$N$29,'Predicted Energy Consumption'!G$29)</f>
        <v>689713282666505.25</v>
      </c>
      <c r="H37" s="248">
        <f>SUMIFS('Regression Result'!$V$3:$V$29,'Regression Result'!$O$3:$O$29,'Predicted Energy Consumption'!$B37,'Regression Result'!$N$3:$N$29,'Predicted Energy Consumption'!H$29)</f>
        <v>721818747130780</v>
      </c>
      <c r="I37" s="248">
        <f>SUMIFS('Regression Result'!$V$3:$V$29,'Regression Result'!$O$3:$O$29,'Predicted Energy Consumption'!$B37,'Regression Result'!$N$3:$N$29,'Predicted Energy Consumption'!I$29)</f>
        <v>774680381991152.5</v>
      </c>
      <c r="J37" s="248">
        <f>SUMIFS('Regression Result'!$V$3:$V$29,'Regression Result'!$O$3:$O$29,'Predicted Energy Consumption'!$B37,'Regression Result'!$N$3:$N$29,'Predicted Energy Consumption'!J$29)</f>
        <v>895657137866208.5</v>
      </c>
      <c r="K37" s="248">
        <f>SUMIFS('Regression Result'!$V$3:$V$29,'Regression Result'!$O$3:$O$29,'Predicted Energy Consumption'!$B37,'Regression Result'!$N$3:$N$29,'Predicted Energy Consumption'!K$29)</f>
        <v>1015907744694274</v>
      </c>
      <c r="L37" s="216">
        <f>(VLOOKUP($B37,'Forecasted VA'!$A$1:$AX$29,L$1-2010,FALSE)-VLOOKUP($B37,'Forecasted VA'!$A$1:$AX$29,K$1-2010,FALSE))*'Regression Result'!$P$31+K37</f>
        <v>1086554586570535.5</v>
      </c>
      <c r="M37" s="216">
        <f>(VLOOKUP($B37,'Forecasted VA'!$A$1:$AX$29,M$1-2010,FALSE)-VLOOKUP($B37,'Forecasted VA'!$A$1:$AX$29,L$1-2010,FALSE))*'Regression Result'!$P$31+L37</f>
        <v>1100671634925051.4</v>
      </c>
      <c r="N37" s="216">
        <f>(VLOOKUP($B37,'Forecasted VA'!$A$1:$AX$29,N$1-2010,FALSE)-VLOOKUP($B37,'Forecasted VA'!$A$1:$AX$29,M$1-2010,FALSE))*'Regression Result'!$P$31+M37</f>
        <v>1113920484015527.3</v>
      </c>
      <c r="O37" s="216">
        <f>(VLOOKUP($B37,'Forecasted VA'!$A$1:$AX$29,O$1-2010,FALSE)-VLOOKUP($B37,'Forecasted VA'!$A$1:$AX$29,N$1-2010,FALSE))*'Regression Result'!$P$31+N37</f>
        <v>1126330355424610.3</v>
      </c>
      <c r="P37" s="216">
        <f>(VLOOKUP($B37,'Forecasted VA'!$A$1:$AX$29,P$1-2010,FALSE)-VLOOKUP($B37,'Forecasted VA'!$A$1:$AX$29,O$1-2010,FALSE))*'Regression Result'!$P$31+O37</f>
        <v>1137938705049491.5</v>
      </c>
      <c r="Q37" s="216">
        <f>(VLOOKUP($B37,'Forecasted VA'!$A$1:$AX$29,Q$1-2010,FALSE)-VLOOKUP($B37,'Forecasted VA'!$A$1:$AX$29,P$1-2010,FALSE))*'Regression Result'!$P$31+P37</f>
        <v>1148788157200064.3</v>
      </c>
      <c r="R37" s="216">
        <f>(VLOOKUP($B37,'Forecasted VA'!$A$1:$AX$29,R$1-2010,FALSE)-VLOOKUP($B37,'Forecasted VA'!$A$1:$AX$29,Q$1-2010,FALSE))*'Regression Result'!$P$31+Q37</f>
        <v>1158924084986047.5</v>
      </c>
      <c r="S37" s="216">
        <f>(VLOOKUP($B37,'Forecasted VA'!$A$1:$AX$29,S$1-2010,FALSE)-VLOOKUP($B37,'Forecasted VA'!$A$1:$AX$29,R$1-2010,FALSE))*'Regression Result'!$P$31+R37</f>
        <v>1168392773282106</v>
      </c>
      <c r="T37" s="216">
        <f>(VLOOKUP($B37,'Forecasted VA'!$A$1:$AX$29,T$1-2010,FALSE)-VLOOKUP($B37,'Forecasted VA'!$A$1:$AX$29,S$1-2010,FALSE))*'Regression Result'!$P$31+S37</f>
        <v>1177240076825901.3</v>
      </c>
      <c r="U37" s="216">
        <f>(VLOOKUP($B37,'Forecasted VA'!$A$1:$AX$29,U$1-2010,FALSE)-VLOOKUP($B37,'Forecasted VA'!$A$1:$AX$29,T$1-2010,FALSE))*'Regression Result'!$P$31+T37</f>
        <v>1185510481394901.8</v>
      </c>
      <c r="V37" s="216">
        <f>(VLOOKUP($B37,'Forecasted VA'!$A$1:$AX$29,V$1-2010,FALSE)-VLOOKUP($B37,'Forecasted VA'!$A$1:$AX$29,U$1-2010,FALSE))*'Regression Result'!$P$31+U37</f>
        <v>1193246482089158.8</v>
      </c>
      <c r="W37" s="216">
        <f>(VLOOKUP($B37,'Forecasted VA'!$A$1:$AX$29,W$1-2010,FALSE)-VLOOKUP($B37,'Forecasted VA'!$A$1:$AX$29,V$1-2010,FALSE))*'Regression Result'!$P$31+V37</f>
        <v>1200488203869915.3</v>
      </c>
      <c r="X37" s="216">
        <f>(VLOOKUP($B37,'Forecasted VA'!$A$1:$AX$29,X$1-2010,FALSE)-VLOOKUP($B37,'Forecasted VA'!$A$1:$AX$29,W$1-2010,FALSE))*'Regression Result'!$P$31+W37</f>
        <v>1207273202184825.5</v>
      </c>
      <c r="Y37" s="216">
        <f>(VLOOKUP($B37,'Forecasted VA'!$A$1:$AX$29,Y$1-2010,FALSE)-VLOOKUP($B37,'Forecasted VA'!$A$1:$AX$29,X$1-2010,FALSE))*'Regression Result'!$P$31+X37</f>
        <v>1213636393796407.5</v>
      </c>
      <c r="Z37" s="216">
        <f>(VLOOKUP($B37,'Forecasted VA'!$A$1:$AX$29,Z$1-2010,FALSE)-VLOOKUP($B37,'Forecasted VA'!$A$1:$AX$29,Y$1-2010,FALSE))*'Regression Result'!$P$31+Y37</f>
        <v>1219610078861136.3</v>
      </c>
      <c r="AA37" s="216">
        <f>(VLOOKUP($B37,'Forecasted VA'!$A$1:$AX$29,AA$1-2010,FALSE)-VLOOKUP($B37,'Forecasted VA'!$A$1:$AX$29,Z$1-2010,FALSE))*'Regression Result'!$P$31+Z37</f>
        <v>1225224024529573.8</v>
      </c>
      <c r="AB37" s="216">
        <f>(VLOOKUP($B37,'Forecasted VA'!$A$1:$AX$29,AB$1-2010,FALSE)-VLOOKUP($B37,'Forecasted VA'!$A$1:$AX$29,AA$1-2010,FALSE))*'Regression Result'!$P$31+AA37</f>
        <v>1230505587839291.5</v>
      </c>
      <c r="AC37" s="216">
        <f>(VLOOKUP($B37,'Forecasted VA'!$A$1:$AX$29,AC$1-2010,FALSE)-VLOOKUP($B37,'Forecasted VA'!$A$1:$AX$29,AB$1-2010,FALSE))*'Regression Result'!$P$31+AB37</f>
        <v>1235479861609338</v>
      </c>
      <c r="AD37" s="216">
        <f>(VLOOKUP($B37,'Forecasted VA'!$A$1:$AX$29,AD$1-2010,FALSE)-VLOOKUP($B37,'Forecasted VA'!$A$1:$AX$29,AC$1-2010,FALSE))*'Regression Result'!$P$31+AC37</f>
        <v>1240169831643618.8</v>
      </c>
      <c r="AE37" s="216">
        <f>(VLOOKUP($B37,'Forecasted VA'!$A$1:$AX$29,AE$1-2010,FALSE)-VLOOKUP($B37,'Forecasted VA'!$A$1:$AX$29,AD$1-2010,FALSE))*'Regression Result'!$P$31+AD37</f>
        <v>1244596537049362.5</v>
      </c>
      <c r="AF37" s="216">
        <f>(VLOOKUP($B37,'Forecasted VA'!$A$1:$AX$29,AF$1-2010,FALSE)-VLOOKUP($B37,'Forecasted VA'!$A$1:$AX$29,AE$1-2010,FALSE))*'Regression Result'!$P$31+AE37</f>
        <v>1248779228096278.3</v>
      </c>
      <c r="AG37" s="216">
        <f>(VLOOKUP($B37,'Forecasted VA'!$A$1:$AX$29,AG$1-2010,FALSE)-VLOOKUP($B37,'Forecasted VA'!$A$1:$AX$29,AF$1-2010,FALSE))*'Regression Result'!$P$31+AF37</f>
        <v>1252735517974591.3</v>
      </c>
      <c r="AH37" s="216">
        <f>(VLOOKUP($B37,'Forecasted VA'!$A$1:$AX$29,AH$1-2010,FALSE)-VLOOKUP($B37,'Forecasted VA'!$A$1:$AX$29,AG$1-2010,FALSE))*'Regression Result'!$P$31+AG37</f>
        <v>1256481526213771.8</v>
      </c>
      <c r="AI37" s="216">
        <f>(VLOOKUP($B37,'Forecasted VA'!$A$1:$AX$29,AI$1-2010,FALSE)-VLOOKUP($B37,'Forecasted VA'!$A$1:$AX$29,AH$1-2010,FALSE))*'Regression Result'!$P$31+AH37</f>
        <v>1260032012527050.8</v>
      </c>
      <c r="AJ37" s="216">
        <f>(VLOOKUP($B37,'Forecasted VA'!$A$1:$AX$29,AJ$1-2010,FALSE)-VLOOKUP($B37,'Forecasted VA'!$A$1:$AX$29,AI$1-2010,FALSE))*'Regression Result'!$P$31+AI37</f>
        <v>1263400500550304.3</v>
      </c>
      <c r="AK37" s="216">
        <f>(VLOOKUP($B37,'Forecasted VA'!$A$1:$AX$29,AK$1-2010,FALSE)-VLOOKUP($B37,'Forecasted VA'!$A$1:$AX$29,AJ$1-2010,FALSE))*'Regression Result'!$P$31+AJ37</f>
        <v>1266599391425299.3</v>
      </c>
      <c r="AL37" s="216">
        <f>(VLOOKUP($B37,'Forecasted VA'!$A$1:$AX$29,AL$1-2010,FALSE)-VLOOKUP($B37,'Forecasted VA'!$A$1:$AX$29,AK$1-2010,FALSE))*'Regression Result'!$P$31+AK37</f>
        <v>1269640067496593.5</v>
      </c>
      <c r="AM37" s="216">
        <f>(VLOOKUP($B37,'Forecasted VA'!$A$1:$AX$29,AM$1-2010,FALSE)-VLOOKUP($B37,'Forecasted VA'!$A$1:$AX$29,AL$1-2010,FALSE))*'Regression Result'!$P$31+AL37</f>
        <v>1272532986593205.8</v>
      </c>
      <c r="AN37" s="216">
        <f>(VLOOKUP($B37,'Forecasted VA'!$A$1:$AX$29,AN$1-2010,FALSE)-VLOOKUP($B37,'Forecasted VA'!$A$1:$AX$29,AM$1-2010,FALSE))*'Regression Result'!$P$31+AM37</f>
        <v>1275287767484410</v>
      </c>
      <c r="AO37" s="216">
        <f>(VLOOKUP($B37,'Forecasted VA'!$A$1:$AX$29,AO$1-2010,FALSE)-VLOOKUP($B37,'Forecasted VA'!$A$1:$AX$29,AN$1-2010,FALSE))*'Regression Result'!$P$31+AN37</f>
        <v>1277913267158398.8</v>
      </c>
      <c r="AP37" s="216">
        <f>(VLOOKUP($B37,'Forecasted VA'!$A$1:$AX$29,AP$1-2010,FALSE)-VLOOKUP($B37,'Forecasted VA'!$A$1:$AX$29,AO$1-2010,FALSE))*'Regression Result'!$P$31+AO37</f>
        <v>1280417650591576.3</v>
      </c>
      <c r="AQ37" s="216">
        <f>(VLOOKUP($B37,'Forecasted VA'!$A$1:$AX$29,AQ$1-2010,FALSE)-VLOOKUP($B37,'Forecasted VA'!$A$1:$AX$29,AP$1-2010,FALSE))*'Regression Result'!$P$31+AP37</f>
        <v>1282808453668147.3</v>
      </c>
      <c r="AR37" s="216">
        <f>(VLOOKUP($B37,'Forecasted VA'!$A$1:$AX$29,AR$1-2010,FALSE)-VLOOKUP($B37,'Forecasted VA'!$A$1:$AX$29,AQ$1-2010,FALSE))*'Regression Result'!$P$31+AQ37</f>
        <v>1285092639883921</v>
      </c>
      <c r="AS37" s="216">
        <f>(VLOOKUP($B37,'Forecasted VA'!$A$1:$AX$29,AS$1-2010,FALSE)-VLOOKUP($B37,'Forecasted VA'!$A$1:$AX$29,AR$1-2010,FALSE))*'Regression Result'!$P$31+AR37</f>
        <v>1287276651432304.8</v>
      </c>
      <c r="AT37" s="216">
        <f>(VLOOKUP($B37,'Forecasted VA'!$A$1:$AX$29,AT$1-2010,FALSE)-VLOOKUP($B37,'Forecasted VA'!$A$1:$AX$29,AS$1-2010,FALSE))*'Regression Result'!$P$31+AS37</f>
        <v>1289366455227987</v>
      </c>
      <c r="AU37" s="216">
        <f>(VLOOKUP($B37,'Forecasted VA'!$A$1:$AX$29,AU$1-2010,FALSE)-VLOOKUP($B37,'Forecasted VA'!$A$1:$AX$29,AT$1-2010,FALSE))*'Regression Result'!$P$31+AT37</f>
        <v>1291367584379733.8</v>
      </c>
      <c r="AV37" s="216">
        <f>(VLOOKUP($B37,'Forecasted VA'!$A$1:$AX$29,AV$1-2010,FALSE)-VLOOKUP($B37,'Forecasted VA'!$A$1:$AX$29,AU$1-2010,FALSE))*'Regression Result'!$P$31+AU37</f>
        <v>1293285175578679.3</v>
      </c>
      <c r="AW37" s="216">
        <f>(VLOOKUP($B37,'Forecasted VA'!$A$1:$AX$29,AW$1-2010,FALSE)-VLOOKUP($B37,'Forecasted VA'!$A$1:$AX$29,AV$1-2010,FALSE))*'Regression Result'!$P$31+AV37</f>
        <v>1295124002825171</v>
      </c>
      <c r="AX37" s="216">
        <f>(VLOOKUP($B37,'Forecasted VA'!$A$1:$AX$29,AX$1-2010,FALSE)-VLOOKUP($B37,'Forecasted VA'!$A$1:$AX$29,AW$1-2010,FALSE))*'Regression Result'!$P$31+AW37</f>
        <v>1296888507875972.8</v>
      </c>
      <c r="AY37" s="216">
        <f>(VLOOKUP($B37,'Forecasted VA'!$A$1:$AX$29,AY$1-2010,FALSE)-VLOOKUP($B37,'Forecasted VA'!$A$1:$AX$29,AX$1-2010,FALSE))*'Regression Result'!$P$31+AX37</f>
        <v>1298582827755079.5</v>
      </c>
    </row>
    <row r="38" spans="1:52" x14ac:dyDescent="0.2">
      <c r="A38" s="218" t="s">
        <v>644</v>
      </c>
      <c r="B38" s="216" t="s">
        <v>660</v>
      </c>
      <c r="C38" s="248">
        <f>SUMIFS('Regression Result'!$P$3:$P$29,'Regression Result'!$O$3:$O$29,'Predicted Energy Consumption'!$B38,'Regression Result'!$N$3:$N$29,'Predicted Energy Consumption'!C$29)</f>
        <v>198150161813708.75</v>
      </c>
      <c r="D38" s="248">
        <f>SUMIFS('Regression Result'!$P$3:$P$29,'Regression Result'!$O$3:$O$29,'Predicted Energy Consumption'!$B38,'Regression Result'!$N$3:$N$29,'Predicted Energy Consumption'!D$29)</f>
        <v>188098458579230.69</v>
      </c>
      <c r="E38" s="248">
        <f>SUMIFS('Regression Result'!$P$3:$P$29,'Regression Result'!$O$3:$O$29,'Predicted Energy Consumption'!$B38,'Regression Result'!$N$3:$N$29,'Predicted Energy Consumption'!E$29)</f>
        <v>186151279195314.63</v>
      </c>
      <c r="F38" s="248">
        <f>SUMIFS('Regression Result'!$P$3:$P$29,'Regression Result'!$O$3:$O$29,'Predicted Energy Consumption'!$B38,'Regression Result'!$N$3:$N$29,'Predicted Energy Consumption'!F$29)</f>
        <v>268071443421691.88</v>
      </c>
      <c r="G38" s="248">
        <f>SUMIFS('Regression Result'!$P$3:$P$29,'Regression Result'!$O$3:$O$29,'Predicted Energy Consumption'!$B38,'Regression Result'!$N$3:$N$29,'Predicted Energy Consumption'!G$29)</f>
        <v>238342749153990.31</v>
      </c>
      <c r="H38" s="248">
        <f>SUMIFS('Regression Result'!$P$3:$P$29,'Regression Result'!$O$3:$O$29,'Predicted Energy Consumption'!$B38,'Regression Result'!$N$3:$N$29,'Predicted Energy Consumption'!H$29)</f>
        <v>326381872580489.5</v>
      </c>
      <c r="I38" s="248">
        <f>SUMIFS('Regression Result'!$P$3:$P$29,'Regression Result'!$O$3:$O$29,'Predicted Energy Consumption'!$B38,'Regression Result'!$N$3:$N$29,'Predicted Energy Consumption'!I$29)</f>
        <v>383885835522356.5</v>
      </c>
      <c r="J38" s="248">
        <f>SUMIFS('Regression Result'!$P$3:$P$29,'Regression Result'!$O$3:$O$29,'Predicted Energy Consumption'!$B38,'Regression Result'!$N$3:$N$29,'Predicted Energy Consumption'!J$29)</f>
        <v>472083220997258.06</v>
      </c>
      <c r="K38" s="248">
        <f>SUMIFS('Regression Result'!$P$3:$P$29,'Regression Result'!$O$3:$O$29,'Predicted Energy Consumption'!$B38,'Regression Result'!$N$3:$N$29,'Predicted Energy Consumption'!K$29)</f>
        <v>641643647774665.25</v>
      </c>
      <c r="L38" s="216">
        <f>(VLOOKUP($B38,'Forecasted VA'!$A$1:$AX$29,L$1-2010,FALSE)-VLOOKUP($B38,'Forecasted VA'!$A$1:$AX$29,K$1-2010,FALSE))*'Regression Result'!$P$31+K38</f>
        <v>664209471927571.38</v>
      </c>
      <c r="M38" s="216">
        <f>(VLOOKUP($B38,'Forecasted VA'!$A$1:$AX$29,M$1-2010,FALSE)-VLOOKUP($B38,'Forecasted VA'!$A$1:$AX$29,L$1-2010,FALSE))*'Regression Result'!$P$31+L38</f>
        <v>673391772184500.13</v>
      </c>
      <c r="N38" s="216">
        <f>(VLOOKUP($B38,'Forecasted VA'!$A$1:$AX$29,N$1-2010,FALSE)-VLOOKUP($B38,'Forecasted VA'!$A$1:$AX$29,M$1-2010,FALSE))*'Regression Result'!$P$31+M38</f>
        <v>682149419901724.63</v>
      </c>
      <c r="O38" s="216">
        <f>(VLOOKUP($B38,'Forecasted VA'!$A$1:$AX$29,O$1-2010,FALSE)-VLOOKUP($B38,'Forecasted VA'!$A$1:$AX$29,N$1-2010,FALSE))*'Regression Result'!$P$31+N38</f>
        <v>690481669135791.63</v>
      </c>
      <c r="P38" s="216">
        <f>(VLOOKUP($B38,'Forecasted VA'!$A$1:$AX$29,P$1-2010,FALSE)-VLOOKUP($B38,'Forecasted VA'!$A$1:$AX$29,O$1-2010,FALSE))*'Regression Result'!$P$31+O38</f>
        <v>698394376115893.13</v>
      </c>
      <c r="Q38" s="216">
        <f>(VLOOKUP($B38,'Forecasted VA'!$A$1:$AX$29,Q$1-2010,FALSE)-VLOOKUP($B38,'Forecasted VA'!$A$1:$AX$29,P$1-2010,FALSE))*'Regression Result'!$P$31+P38</f>
        <v>705898352657675.25</v>
      </c>
      <c r="R38" s="216">
        <f>(VLOOKUP($B38,'Forecasted VA'!$A$1:$AX$29,R$1-2010,FALSE)-VLOOKUP($B38,'Forecasted VA'!$A$1:$AX$29,Q$1-2010,FALSE))*'Regression Result'!$P$31+Q38</f>
        <v>713007950770494.38</v>
      </c>
      <c r="S38" s="216">
        <f>(VLOOKUP($B38,'Forecasted VA'!$A$1:$AX$29,S$1-2010,FALSE)-VLOOKUP($B38,'Forecasted VA'!$A$1:$AX$29,R$1-2010,FALSE))*'Regression Result'!$P$31+R38</f>
        <v>719739893374180.38</v>
      </c>
      <c r="T38" s="216">
        <f>(VLOOKUP($B38,'Forecasted VA'!$A$1:$AX$29,T$1-2010,FALSE)-VLOOKUP($B38,'Forecasted VA'!$A$1:$AX$29,S$1-2010,FALSE))*'Regression Result'!$P$31+S38</f>
        <v>726112339542275.25</v>
      </c>
      <c r="U38" s="216">
        <f>(VLOOKUP($B38,'Forecasted VA'!$A$1:$AX$29,U$1-2010,FALSE)-VLOOKUP($B38,'Forecasted VA'!$A$1:$AX$29,T$1-2010,FALSE))*'Regression Result'!$P$31+T38</f>
        <v>732144158774333.38</v>
      </c>
      <c r="V38" s="216">
        <f>(VLOOKUP($B38,'Forecasted VA'!$A$1:$AX$29,V$1-2010,FALSE)-VLOOKUP($B38,'Forecasted VA'!$A$1:$AX$29,U$1-2010,FALSE))*'Regression Result'!$P$31+U38</f>
        <v>737854383251816</v>
      </c>
      <c r="W38" s="216">
        <f>(VLOOKUP($B38,'Forecasted VA'!$A$1:$AX$29,W$1-2010,FALSE)-VLOOKUP($B38,'Forecasted VA'!$A$1:$AX$29,V$1-2010,FALSE))*'Regression Result'!$P$31+V38</f>
        <v>743261806595808.88</v>
      </c>
      <c r="X38" s="216">
        <f>(VLOOKUP($B38,'Forecasted VA'!$A$1:$AX$29,X$1-2010,FALSE)-VLOOKUP($B38,'Forecasted VA'!$A$1:$AX$29,W$1-2010,FALSE))*'Regression Result'!$P$31+W38</f>
        <v>748384700022303.75</v>
      </c>
      <c r="Y38" s="216">
        <f>(VLOOKUP($B38,'Forecasted VA'!$A$1:$AX$29,Y$1-2010,FALSE)-VLOOKUP($B38,'Forecasted VA'!$A$1:$AX$29,X$1-2010,FALSE))*'Regression Result'!$P$31+X38</f>
        <v>753240620472141.75</v>
      </c>
      <c r="Z38" s="216">
        <f>(VLOOKUP($B38,'Forecasted VA'!$A$1:$AX$29,Z$1-2010,FALSE)-VLOOKUP($B38,'Forecasted VA'!$A$1:$AX$29,Y$1-2010,FALSE))*'Regression Result'!$P$31+Y38</f>
        <v>757846289352190.63</v>
      </c>
      <c r="AA38" s="216">
        <f>(VLOOKUP($B38,'Forecasted VA'!$A$1:$AX$29,AA$1-2010,FALSE)-VLOOKUP($B38,'Forecasted VA'!$A$1:$AX$29,Z$1-2010,FALSE))*'Regression Result'!$P$31+Z38</f>
        <v>762217524439098.88</v>
      </c>
      <c r="AB38" s="216">
        <f>(VLOOKUP($B38,'Forecasted VA'!$A$1:$AX$29,AB$1-2010,FALSE)-VLOOKUP($B38,'Forecasted VA'!$A$1:$AX$29,AA$1-2010,FALSE))*'Regression Result'!$P$31+AA38</f>
        <v>766369211006284.75</v>
      </c>
      <c r="AC38" s="216">
        <f>(VLOOKUP($B38,'Forecasted VA'!$A$1:$AX$29,AC$1-2010,FALSE)-VLOOKUP($B38,'Forecasted VA'!$A$1:$AX$29,AB$1-2010,FALSE))*'Regression Result'!$P$31+AB38</f>
        <v>770315301238655.13</v>
      </c>
      <c r="AD38" s="216">
        <f>(VLOOKUP($B38,'Forecasted VA'!$A$1:$AX$29,AD$1-2010,FALSE)-VLOOKUP($B38,'Forecasted VA'!$A$1:$AX$29,AC$1-2010,FALSE))*'Regression Result'!$P$31+AC38</f>
        <v>774068833489212.5</v>
      </c>
      <c r="AE38" s="216">
        <f>(VLOOKUP($B38,'Forecasted VA'!$A$1:$AX$29,AE$1-2010,FALSE)-VLOOKUP($B38,'Forecasted VA'!$A$1:$AX$29,AD$1-2010,FALSE))*'Regression Result'!$P$31+AD38</f>
        <v>777641964947567.5</v>
      </c>
      <c r="AF38" s="216">
        <f>(VLOOKUP($B38,'Forecasted VA'!$A$1:$AX$29,AF$1-2010,FALSE)-VLOOKUP($B38,'Forecasted VA'!$A$1:$AX$29,AE$1-2010,FALSE))*'Regression Result'!$P$31+AE38</f>
        <v>781046012892855.5</v>
      </c>
      <c r="AG38" s="216">
        <f>(VLOOKUP($B38,'Forecasted VA'!$A$1:$AX$29,AG$1-2010,FALSE)-VLOOKUP($B38,'Forecasted VA'!$A$1:$AX$29,AF$1-2010,FALSE))*'Regression Result'!$P$31+AF38</f>
        <v>784291500958667.88</v>
      </c>
      <c r="AH38" s="216">
        <f>(VLOOKUP($B38,'Forecasted VA'!$A$1:$AX$29,AH$1-2010,FALSE)-VLOOKUP($B38,'Forecasted VA'!$A$1:$AX$29,AG$1-2010,FALSE))*'Regression Result'!$P$31+AG38</f>
        <v>787388207808559.75</v>
      </c>
      <c r="AI38" s="216">
        <f>(VLOOKUP($B38,'Forecasted VA'!$A$1:$AX$29,AI$1-2010,FALSE)-VLOOKUP($B38,'Forecasted VA'!$A$1:$AX$29,AH$1-2010,FALSE))*'Regression Result'!$P$31+AH38</f>
        <v>790345216363761.25</v>
      </c>
      <c r="AJ38" s="216">
        <f>(VLOOKUP($B38,'Forecasted VA'!$A$1:$AX$29,AJ$1-2010,FALSE)-VLOOKUP($B38,'Forecasted VA'!$A$1:$AX$29,AI$1-2010,FALSE))*'Regression Result'!$P$31+AI38</f>
        <v>793170962287060.38</v>
      </c>
      <c r="AK38" s="216">
        <f>(VLOOKUP($B38,'Forecasted VA'!$A$1:$AX$29,AK$1-2010,FALSE)-VLOOKUP($B38,'Forecasted VA'!$A$1:$AX$29,AJ$1-2010,FALSE))*'Regression Result'!$P$31+AJ38</f>
        <v>795873280848453.25</v>
      </c>
      <c r="AL38" s="216">
        <f>(VLOOKUP($B38,'Forecasted VA'!$A$1:$AX$29,AL$1-2010,FALSE)-VLOOKUP($B38,'Forecasted VA'!$A$1:$AX$29,AK$1-2010,FALSE))*'Regression Result'!$P$31+AK38</f>
        <v>798459451610978.75</v>
      </c>
      <c r="AM38" s="216">
        <f>(VLOOKUP($B38,'Forecasted VA'!$A$1:$AX$29,AM$1-2010,FALSE)-VLOOKUP($B38,'Forecasted VA'!$A$1:$AX$29,AL$1-2010,FALSE))*'Regression Result'!$P$31+AL38</f>
        <v>800936240604008</v>
      </c>
      <c r="AN38" s="216">
        <f>(VLOOKUP($B38,'Forecasted VA'!$A$1:$AX$29,AN$1-2010,FALSE)-VLOOKUP($B38,'Forecasted VA'!$A$1:$AX$29,AM$1-2010,FALSE))*'Regression Result'!$P$31+AM38</f>
        <v>803309939816949.63</v>
      </c>
      <c r="AO38" s="216">
        <f>(VLOOKUP($B38,'Forecasted VA'!$A$1:$AX$29,AO$1-2010,FALSE)-VLOOKUP($B38,'Forecasted VA'!$A$1:$AX$29,AN$1-2010,FALSE))*'Regression Result'!$P$31+AN38</f>
        <v>805586403963983</v>
      </c>
      <c r="AP38" s="216">
        <f>(VLOOKUP($B38,'Forecasted VA'!$A$1:$AX$29,AP$1-2010,FALSE)-VLOOKUP($B38,'Forecasted VA'!$A$1:$AX$29,AO$1-2010,FALSE))*'Regression Result'!$P$31+AO38</f>
        <v>807771084551914.88</v>
      </c>
      <c r="AQ38" s="216">
        <f>(VLOOKUP($B38,'Forecasted VA'!$A$1:$AX$29,AQ$1-2010,FALSE)-VLOOKUP($B38,'Forecasted VA'!$A$1:$AX$29,AP$1-2010,FALSE))*'Regression Result'!$P$31+AP38</f>
        <v>809869061338343.5</v>
      </c>
      <c r="AR38" s="216">
        <f>(VLOOKUP($B38,'Forecasted VA'!$A$1:$AX$29,AR$1-2010,FALSE)-VLOOKUP($B38,'Forecasted VA'!$A$1:$AX$29,AQ$1-2010,FALSE))*'Regression Result'!$P$31+AQ38</f>
        <v>811885071302602.25</v>
      </c>
      <c r="AS38" s="216">
        <f>(VLOOKUP($B38,'Forecasted VA'!$A$1:$AX$29,AS$1-2010,FALSE)-VLOOKUP($B38,'Forecasted VA'!$A$1:$AX$29,AR$1-2010,FALSE))*'Regression Result'!$P$31+AR38</f>
        <v>813823535272882.5</v>
      </c>
      <c r="AT38" s="216">
        <f>(VLOOKUP($B38,'Forecasted VA'!$A$1:$AX$29,AT$1-2010,FALSE)-VLOOKUP($B38,'Forecasted VA'!$A$1:$AX$29,AS$1-2010,FALSE))*'Regression Result'!$P$31+AS38</f>
        <v>815688582363555.25</v>
      </c>
      <c r="AU38" s="216">
        <f>(VLOOKUP($B38,'Forecasted VA'!$A$1:$AX$29,AU$1-2010,FALSE)-VLOOKUP($B38,'Forecasted VA'!$A$1:$AX$29,AT$1-2010,FALSE))*'Regression Result'!$P$31+AT38</f>
        <v>817484072380233.63</v>
      </c>
      <c r="AV38" s="216">
        <f>(VLOOKUP($B38,'Forecasted VA'!$A$1:$AX$29,AV$1-2010,FALSE)-VLOOKUP($B38,'Forecasted VA'!$A$1:$AX$29,AU$1-2010,FALSE))*'Regression Result'!$P$31+AU38</f>
        <v>819213616348277</v>
      </c>
      <c r="AW38" s="216">
        <f>(VLOOKUP($B38,'Forecasted VA'!$A$1:$AX$29,AW$1-2010,FALSE)-VLOOKUP($B38,'Forecasted VA'!$A$1:$AX$29,AV$1-2010,FALSE))*'Regression Result'!$P$31+AV38</f>
        <v>820880595315429.25</v>
      </c>
      <c r="AX38" s="216">
        <f>(VLOOKUP($B38,'Forecasted VA'!$A$1:$AX$29,AX$1-2010,FALSE)-VLOOKUP($B38,'Forecasted VA'!$A$1:$AX$29,AW$1-2010,FALSE))*'Regression Result'!$P$31+AW38</f>
        <v>822488177572102.63</v>
      </c>
      <c r="AY38" s="216">
        <f>(VLOOKUP($B38,'Forecasted VA'!$A$1:$AX$29,AY$1-2010,FALSE)-VLOOKUP($B38,'Forecasted VA'!$A$1:$AX$29,AX$1-2010,FALSE))*'Regression Result'!$P$31+AX38</f>
        <v>824039334424232.38</v>
      </c>
    </row>
    <row r="39" spans="1:52" x14ac:dyDescent="0.2">
      <c r="A39" s="218" t="s">
        <v>463</v>
      </c>
      <c r="B39" s="216" t="s">
        <v>660</v>
      </c>
      <c r="C39" s="248">
        <f>SUMIFS('Regression Result'!$Q$3:$Q$29,'Regression Result'!$O$3:$O$29,'Predicted Energy Consumption'!$B39,'Regression Result'!$N$3:$N$29,'Predicted Energy Consumption'!C$29)</f>
        <v>73020250539343.484</v>
      </c>
      <c r="D39" s="248">
        <f>SUMIFS('Regression Result'!$Q$3:$Q$29,'Regression Result'!$O$3:$O$29,'Predicted Energy Consumption'!$B39,'Regression Result'!$N$3:$N$29,'Predicted Energy Consumption'!D$29)</f>
        <v>157271791346401.22</v>
      </c>
      <c r="E39" s="248">
        <f>SUMIFS('Regression Result'!$Q$3:$Q$29,'Regression Result'!$O$3:$O$29,'Predicted Energy Consumption'!$B39,'Regression Result'!$N$3:$N$29,'Predicted Energy Consumption'!E$29)</f>
        <v>229415124327304.56</v>
      </c>
      <c r="F39" s="248">
        <f>SUMIFS('Regression Result'!$Q$3:$Q$29,'Regression Result'!$O$3:$O$29,'Predicted Energy Consumption'!$B39,'Regression Result'!$N$3:$N$29,'Predicted Energy Consumption'!F$29)</f>
        <v>259230321314269.78</v>
      </c>
      <c r="G39" s="248">
        <f>SUMIFS('Regression Result'!$Q$3:$Q$29,'Regression Result'!$O$3:$O$29,'Predicted Energy Consumption'!$B39,'Regression Result'!$N$3:$N$29,'Predicted Energy Consumption'!G$29)</f>
        <v>349485374636802.5</v>
      </c>
      <c r="H39" s="248">
        <f>SUMIFS('Regression Result'!$Q$3:$Q$29,'Regression Result'!$O$3:$O$29,'Predicted Energy Consumption'!$B39,'Regression Result'!$N$3:$N$29,'Predicted Energy Consumption'!H$29)</f>
        <v>405237094794555.19</v>
      </c>
      <c r="I39" s="248">
        <f>SUMIFS('Regression Result'!$Q$3:$Q$29,'Regression Result'!$O$3:$O$29,'Predicted Energy Consumption'!$B39,'Regression Result'!$N$3:$N$29,'Predicted Energy Consumption'!I$29)</f>
        <v>513435230466709.38</v>
      </c>
      <c r="J39" s="248">
        <f>SUMIFS('Regression Result'!$Q$3:$Q$29,'Regression Result'!$O$3:$O$29,'Predicted Energy Consumption'!$B39,'Regression Result'!$N$3:$N$29,'Predicted Energy Consumption'!J$29)</f>
        <v>587501036556500.75</v>
      </c>
      <c r="K39" s="248">
        <f>SUMIFS('Regression Result'!$Q$3:$Q$29,'Regression Result'!$O$3:$O$29,'Predicted Energy Consumption'!$B39,'Regression Result'!$N$3:$N$29,'Predicted Energy Consumption'!K$29)</f>
        <v>719814405085759.25</v>
      </c>
      <c r="L39" s="216">
        <f>(VLOOKUP($B39,'Forecasted VA'!$A$1:$AX$29,L$1-2010,FALSE)-VLOOKUP($B39,'Forecasted VA'!$A$1:$AX$29,K$1-2010,FALSE))*'Regression Result'!$P$31+K39</f>
        <v>742380229238665.38</v>
      </c>
      <c r="M39" s="216">
        <f>(VLOOKUP($B39,'Forecasted VA'!$A$1:$AX$29,M$1-2010,FALSE)-VLOOKUP($B39,'Forecasted VA'!$A$1:$AX$29,L$1-2010,FALSE))*'Regression Result'!$P$31+L39</f>
        <v>751562529495594.13</v>
      </c>
      <c r="N39" s="216">
        <f>(VLOOKUP($B39,'Forecasted VA'!$A$1:$AX$29,N$1-2010,FALSE)-VLOOKUP($B39,'Forecasted VA'!$A$1:$AX$29,M$1-2010,FALSE))*'Regression Result'!$P$31+M39</f>
        <v>760320177212818.63</v>
      </c>
      <c r="O39" s="216">
        <f>(VLOOKUP($B39,'Forecasted VA'!$A$1:$AX$29,O$1-2010,FALSE)-VLOOKUP($B39,'Forecasted VA'!$A$1:$AX$29,N$1-2010,FALSE))*'Regression Result'!$P$31+N39</f>
        <v>768652426446885.63</v>
      </c>
      <c r="P39" s="216">
        <f>(VLOOKUP($B39,'Forecasted VA'!$A$1:$AX$29,P$1-2010,FALSE)-VLOOKUP($B39,'Forecasted VA'!$A$1:$AX$29,O$1-2010,FALSE))*'Regression Result'!$P$31+O39</f>
        <v>776565133426987.13</v>
      </c>
      <c r="Q39" s="216">
        <f>(VLOOKUP($B39,'Forecasted VA'!$A$1:$AX$29,Q$1-2010,FALSE)-VLOOKUP($B39,'Forecasted VA'!$A$1:$AX$29,P$1-2010,FALSE))*'Regression Result'!$P$31+P39</f>
        <v>784069109968769.25</v>
      </c>
      <c r="R39" s="216">
        <f>(VLOOKUP($B39,'Forecasted VA'!$A$1:$AX$29,R$1-2010,FALSE)-VLOOKUP($B39,'Forecasted VA'!$A$1:$AX$29,Q$1-2010,FALSE))*'Regression Result'!$P$31+Q39</f>
        <v>791178708081588.38</v>
      </c>
      <c r="S39" s="216">
        <f>(VLOOKUP($B39,'Forecasted VA'!$A$1:$AX$29,S$1-2010,FALSE)-VLOOKUP($B39,'Forecasted VA'!$A$1:$AX$29,R$1-2010,FALSE))*'Regression Result'!$P$31+R39</f>
        <v>797910650685274.38</v>
      </c>
      <c r="T39" s="216">
        <f>(VLOOKUP($B39,'Forecasted VA'!$A$1:$AX$29,T$1-2010,FALSE)-VLOOKUP($B39,'Forecasted VA'!$A$1:$AX$29,S$1-2010,FALSE))*'Regression Result'!$P$31+S39</f>
        <v>804283096853369.25</v>
      </c>
      <c r="U39" s="216">
        <f>(VLOOKUP($B39,'Forecasted VA'!$A$1:$AX$29,U$1-2010,FALSE)-VLOOKUP($B39,'Forecasted VA'!$A$1:$AX$29,T$1-2010,FALSE))*'Regression Result'!$P$31+T39</f>
        <v>810314916085427.38</v>
      </c>
      <c r="V39" s="216">
        <f>(VLOOKUP($B39,'Forecasted VA'!$A$1:$AX$29,V$1-2010,FALSE)-VLOOKUP($B39,'Forecasted VA'!$A$1:$AX$29,U$1-2010,FALSE))*'Regression Result'!$P$31+U39</f>
        <v>816025140562910</v>
      </c>
      <c r="W39" s="216">
        <f>(VLOOKUP($B39,'Forecasted VA'!$A$1:$AX$29,W$1-2010,FALSE)-VLOOKUP($B39,'Forecasted VA'!$A$1:$AX$29,V$1-2010,FALSE))*'Regression Result'!$P$31+V39</f>
        <v>821432563906902.88</v>
      </c>
      <c r="X39" s="216">
        <f>(VLOOKUP($B39,'Forecasted VA'!$A$1:$AX$29,X$1-2010,FALSE)-VLOOKUP($B39,'Forecasted VA'!$A$1:$AX$29,W$1-2010,FALSE))*'Regression Result'!$P$31+W39</f>
        <v>826555457333397.75</v>
      </c>
      <c r="Y39" s="216">
        <f>(VLOOKUP($B39,'Forecasted VA'!$A$1:$AX$29,Y$1-2010,FALSE)-VLOOKUP($B39,'Forecasted VA'!$A$1:$AX$29,X$1-2010,FALSE))*'Regression Result'!$P$31+X39</f>
        <v>831411377783235.75</v>
      </c>
      <c r="Z39" s="216">
        <f>(VLOOKUP($B39,'Forecasted VA'!$A$1:$AX$29,Z$1-2010,FALSE)-VLOOKUP($B39,'Forecasted VA'!$A$1:$AX$29,Y$1-2010,FALSE))*'Regression Result'!$P$31+Y39</f>
        <v>836017046663284.63</v>
      </c>
      <c r="AA39" s="216">
        <f>(VLOOKUP($B39,'Forecasted VA'!$A$1:$AX$29,AA$1-2010,FALSE)-VLOOKUP($B39,'Forecasted VA'!$A$1:$AX$29,Z$1-2010,FALSE))*'Regression Result'!$P$31+Z39</f>
        <v>840388281750192.88</v>
      </c>
      <c r="AB39" s="216">
        <f>(VLOOKUP($B39,'Forecasted VA'!$A$1:$AX$29,AB$1-2010,FALSE)-VLOOKUP($B39,'Forecasted VA'!$A$1:$AX$29,AA$1-2010,FALSE))*'Regression Result'!$P$31+AA39</f>
        <v>844539968317378.75</v>
      </c>
      <c r="AC39" s="216">
        <f>(VLOOKUP($B39,'Forecasted VA'!$A$1:$AX$29,AC$1-2010,FALSE)-VLOOKUP($B39,'Forecasted VA'!$A$1:$AX$29,AB$1-2010,FALSE))*'Regression Result'!$P$31+AB39</f>
        <v>848486058549749.13</v>
      </c>
      <c r="AD39" s="216">
        <f>(VLOOKUP($B39,'Forecasted VA'!$A$1:$AX$29,AD$1-2010,FALSE)-VLOOKUP($B39,'Forecasted VA'!$A$1:$AX$29,AC$1-2010,FALSE))*'Regression Result'!$P$31+AC39</f>
        <v>852239590800306.5</v>
      </c>
      <c r="AE39" s="216">
        <f>(VLOOKUP($B39,'Forecasted VA'!$A$1:$AX$29,AE$1-2010,FALSE)-VLOOKUP($B39,'Forecasted VA'!$A$1:$AX$29,AD$1-2010,FALSE))*'Regression Result'!$P$31+AD39</f>
        <v>855812722258661.5</v>
      </c>
      <c r="AF39" s="216">
        <f>(VLOOKUP($B39,'Forecasted VA'!$A$1:$AX$29,AF$1-2010,FALSE)-VLOOKUP($B39,'Forecasted VA'!$A$1:$AX$29,AE$1-2010,FALSE))*'Regression Result'!$P$31+AE39</f>
        <v>859216770203949.5</v>
      </c>
      <c r="AG39" s="216">
        <f>(VLOOKUP($B39,'Forecasted VA'!$A$1:$AX$29,AG$1-2010,FALSE)-VLOOKUP($B39,'Forecasted VA'!$A$1:$AX$29,AF$1-2010,FALSE))*'Regression Result'!$P$31+AF39</f>
        <v>862462258269761.88</v>
      </c>
      <c r="AH39" s="216">
        <f>(VLOOKUP($B39,'Forecasted VA'!$A$1:$AX$29,AH$1-2010,FALSE)-VLOOKUP($B39,'Forecasted VA'!$A$1:$AX$29,AG$1-2010,FALSE))*'Regression Result'!$P$31+AG39</f>
        <v>865558965119653.75</v>
      </c>
      <c r="AI39" s="216">
        <f>(VLOOKUP($B39,'Forecasted VA'!$A$1:$AX$29,AI$1-2010,FALSE)-VLOOKUP($B39,'Forecasted VA'!$A$1:$AX$29,AH$1-2010,FALSE))*'Regression Result'!$P$31+AH39</f>
        <v>868515973674855.25</v>
      </c>
      <c r="AJ39" s="216">
        <f>(VLOOKUP($B39,'Forecasted VA'!$A$1:$AX$29,AJ$1-2010,FALSE)-VLOOKUP($B39,'Forecasted VA'!$A$1:$AX$29,AI$1-2010,FALSE))*'Regression Result'!$P$31+AI39</f>
        <v>871341719598154.38</v>
      </c>
      <c r="AK39" s="216">
        <f>(VLOOKUP($B39,'Forecasted VA'!$A$1:$AX$29,AK$1-2010,FALSE)-VLOOKUP($B39,'Forecasted VA'!$A$1:$AX$29,AJ$1-2010,FALSE))*'Regression Result'!$P$31+AJ39</f>
        <v>874044038159547.25</v>
      </c>
      <c r="AL39" s="216">
        <f>(VLOOKUP($B39,'Forecasted VA'!$A$1:$AX$29,AL$1-2010,FALSE)-VLOOKUP($B39,'Forecasted VA'!$A$1:$AX$29,AK$1-2010,FALSE))*'Regression Result'!$P$31+AK39</f>
        <v>876630208922072.75</v>
      </c>
      <c r="AM39" s="216">
        <f>(VLOOKUP($B39,'Forecasted VA'!$A$1:$AX$29,AM$1-2010,FALSE)-VLOOKUP($B39,'Forecasted VA'!$A$1:$AX$29,AL$1-2010,FALSE))*'Regression Result'!$P$31+AL39</f>
        <v>879106997915102</v>
      </c>
      <c r="AN39" s="216">
        <f>(VLOOKUP($B39,'Forecasted VA'!$A$1:$AX$29,AN$1-2010,FALSE)-VLOOKUP($B39,'Forecasted VA'!$A$1:$AX$29,AM$1-2010,FALSE))*'Regression Result'!$P$31+AM39</f>
        <v>881480697128043.63</v>
      </c>
      <c r="AO39" s="216">
        <f>(VLOOKUP($B39,'Forecasted VA'!$A$1:$AX$29,AO$1-2010,FALSE)-VLOOKUP($B39,'Forecasted VA'!$A$1:$AX$29,AN$1-2010,FALSE))*'Regression Result'!$P$31+AN39</f>
        <v>883757161275077</v>
      </c>
      <c r="AP39" s="216">
        <f>(VLOOKUP($B39,'Forecasted VA'!$A$1:$AX$29,AP$1-2010,FALSE)-VLOOKUP($B39,'Forecasted VA'!$A$1:$AX$29,AO$1-2010,FALSE))*'Regression Result'!$P$31+AO39</f>
        <v>885941841863008.88</v>
      </c>
      <c r="AQ39" s="216">
        <f>(VLOOKUP($B39,'Forecasted VA'!$A$1:$AX$29,AQ$1-2010,FALSE)-VLOOKUP($B39,'Forecasted VA'!$A$1:$AX$29,AP$1-2010,FALSE))*'Regression Result'!$P$31+AP39</f>
        <v>888039818649437.5</v>
      </c>
      <c r="AR39" s="216">
        <f>(VLOOKUP($B39,'Forecasted VA'!$A$1:$AX$29,AR$1-2010,FALSE)-VLOOKUP($B39,'Forecasted VA'!$A$1:$AX$29,AQ$1-2010,FALSE))*'Regression Result'!$P$31+AQ39</f>
        <v>890055828613696.25</v>
      </c>
      <c r="AS39" s="216">
        <f>(VLOOKUP($B39,'Forecasted VA'!$A$1:$AX$29,AS$1-2010,FALSE)-VLOOKUP($B39,'Forecasted VA'!$A$1:$AX$29,AR$1-2010,FALSE))*'Regression Result'!$P$31+AR39</f>
        <v>891994292583976.5</v>
      </c>
      <c r="AT39" s="216">
        <f>(VLOOKUP($B39,'Forecasted VA'!$A$1:$AX$29,AT$1-2010,FALSE)-VLOOKUP($B39,'Forecasted VA'!$A$1:$AX$29,AS$1-2010,FALSE))*'Regression Result'!$P$31+AS39</f>
        <v>893859339674649.25</v>
      </c>
      <c r="AU39" s="216">
        <f>(VLOOKUP($B39,'Forecasted VA'!$A$1:$AX$29,AU$1-2010,FALSE)-VLOOKUP($B39,'Forecasted VA'!$A$1:$AX$29,AT$1-2010,FALSE))*'Regression Result'!$P$31+AT39</f>
        <v>895654829691327.63</v>
      </c>
      <c r="AV39" s="216">
        <f>(VLOOKUP($B39,'Forecasted VA'!$A$1:$AX$29,AV$1-2010,FALSE)-VLOOKUP($B39,'Forecasted VA'!$A$1:$AX$29,AU$1-2010,FALSE))*'Regression Result'!$P$31+AU39</f>
        <v>897384373659371</v>
      </c>
      <c r="AW39" s="216">
        <f>(VLOOKUP($B39,'Forecasted VA'!$A$1:$AX$29,AW$1-2010,FALSE)-VLOOKUP($B39,'Forecasted VA'!$A$1:$AX$29,AV$1-2010,FALSE))*'Regression Result'!$P$31+AV39</f>
        <v>899051352626523.25</v>
      </c>
      <c r="AX39" s="216">
        <f>(VLOOKUP($B39,'Forecasted VA'!$A$1:$AX$29,AX$1-2010,FALSE)-VLOOKUP($B39,'Forecasted VA'!$A$1:$AX$29,AW$1-2010,FALSE))*'Regression Result'!$P$31+AW39</f>
        <v>900658934883196.63</v>
      </c>
      <c r="AY39" s="216">
        <f>(VLOOKUP($B39,'Forecasted VA'!$A$1:$AX$29,AY$1-2010,FALSE)-VLOOKUP($B39,'Forecasted VA'!$A$1:$AX$29,AX$1-2010,FALSE))*'Regression Result'!$P$31+AX39</f>
        <v>902210091735326.38</v>
      </c>
    </row>
    <row r="40" spans="1:52" x14ac:dyDescent="0.2">
      <c r="A40" s="218" t="s">
        <v>432</v>
      </c>
      <c r="B40" s="216" t="s">
        <v>660</v>
      </c>
      <c r="C40" s="248">
        <f>SUMIFS('Regression Result'!$S$3:$S$29,'Regression Result'!$O$3:$O$29,'Predicted Energy Consumption'!$B40,'Regression Result'!$N$3:$N$29,'Predicted Energy Consumption'!C$29)</f>
        <v>4454879331743.4336</v>
      </c>
      <c r="D40" s="248">
        <f>SUMIFS('Regression Result'!$S$3:$S$29,'Regression Result'!$O$3:$O$29,'Predicted Energy Consumption'!$B40,'Regression Result'!$N$3:$N$29,'Predicted Energy Consumption'!D$29)</f>
        <v>4169513395902.2163</v>
      </c>
      <c r="E40" s="248">
        <f>SUMIFS('Regression Result'!$S$3:$S$29,'Regression Result'!$O$3:$O$29,'Predicted Energy Consumption'!$B40,'Regression Result'!$N$3:$N$29,'Predicted Energy Consumption'!E$29)</f>
        <v>4572196438700.3779</v>
      </c>
      <c r="F40" s="248">
        <f>SUMIFS('Regression Result'!$S$3:$S$29,'Regression Result'!$O$3:$O$29,'Predicted Energy Consumption'!$B40,'Regression Result'!$N$3:$N$29,'Predicted Energy Consumption'!F$29)</f>
        <v>2923415476062.2393</v>
      </c>
      <c r="G40" s="248">
        <f>SUMIFS('Regression Result'!$S$3:$S$29,'Regression Result'!$O$3:$O$29,'Predicted Energy Consumption'!$B40,'Regression Result'!$N$3:$N$29,'Predicted Energy Consumption'!G$29)</f>
        <v>332926925148.08594</v>
      </c>
      <c r="H40" s="248">
        <f>SUMIFS('Regression Result'!$S$3:$S$29,'Regression Result'!$O$3:$O$29,'Predicted Energy Consumption'!$B40,'Regression Result'!$N$3:$N$29,'Predicted Energy Consumption'!H$29)</f>
        <v>0</v>
      </c>
      <c r="I40" s="248">
        <f>SUMIFS('Regression Result'!$S$3:$S$29,'Regression Result'!$O$3:$O$29,'Predicted Energy Consumption'!$B40,'Regression Result'!$N$3:$N$29,'Predicted Energy Consumption'!I$29)</f>
        <v>0</v>
      </c>
      <c r="J40" s="248">
        <f>SUMIFS('Regression Result'!$S$3:$S$29,'Regression Result'!$O$3:$O$29,'Predicted Energy Consumption'!$B40,'Regression Result'!$N$3:$N$29,'Predicted Energy Consumption'!J$29)</f>
        <v>0</v>
      </c>
      <c r="K40" s="248">
        <f>SUMIFS('Regression Result'!$S$3:$S$29,'Regression Result'!$O$3:$O$29,'Predicted Energy Consumption'!$B40,'Regression Result'!$N$3:$N$29,'Predicted Energy Consumption'!K$29)</f>
        <v>2102195727363.627</v>
      </c>
      <c r="L40" s="216">
        <f>(VLOOKUP($B40,'Forecasted VA'!$A$1:$AX$29,L$1-2010,FALSE)-VLOOKUP($B40,'Forecasted VA'!$A$1:$AX$29,K$1-2010,FALSE))*'Regression Result'!$P$31+K40</f>
        <v>24668019880269.766</v>
      </c>
      <c r="M40" s="216">
        <f>(VLOOKUP($B40,'Forecasted VA'!$A$1:$AX$29,M$1-2010,FALSE)-VLOOKUP($B40,'Forecasted VA'!$A$1:$AX$29,L$1-2010,FALSE))*'Regression Result'!$P$31+L40</f>
        <v>33850320137198.57</v>
      </c>
      <c r="N40" s="216">
        <f>(VLOOKUP($B40,'Forecasted VA'!$A$1:$AX$29,N$1-2010,FALSE)-VLOOKUP($B40,'Forecasted VA'!$A$1:$AX$29,M$1-2010,FALSE))*'Regression Result'!$P$31+M40</f>
        <v>42607967854423.063</v>
      </c>
      <c r="O40" s="216">
        <f>(VLOOKUP($B40,'Forecasted VA'!$A$1:$AX$29,O$1-2010,FALSE)-VLOOKUP($B40,'Forecasted VA'!$A$1:$AX$29,N$1-2010,FALSE))*'Regression Result'!$P$31+N40</f>
        <v>50940217088490.078</v>
      </c>
      <c r="P40" s="216">
        <f>(VLOOKUP($B40,'Forecasted VA'!$A$1:$AX$29,P$1-2010,FALSE)-VLOOKUP($B40,'Forecasted VA'!$A$1:$AX$29,O$1-2010,FALSE))*'Regression Result'!$P$31+O40</f>
        <v>58852924068591.625</v>
      </c>
      <c r="Q40" s="216">
        <f>(VLOOKUP($B40,'Forecasted VA'!$A$1:$AX$29,Q$1-2010,FALSE)-VLOOKUP($B40,'Forecasted VA'!$A$1:$AX$29,P$1-2010,FALSE))*'Regression Result'!$P$31+P40</f>
        <v>66356900610373.719</v>
      </c>
      <c r="R40" s="216">
        <f>(VLOOKUP($B40,'Forecasted VA'!$A$1:$AX$29,R$1-2010,FALSE)-VLOOKUP($B40,'Forecasted VA'!$A$1:$AX$29,Q$1-2010,FALSE))*'Regression Result'!$P$31+Q40</f>
        <v>73466498723192.844</v>
      </c>
      <c r="S40" s="216">
        <f>(VLOOKUP($B40,'Forecasted VA'!$A$1:$AX$29,S$1-2010,FALSE)-VLOOKUP($B40,'Forecasted VA'!$A$1:$AX$29,R$1-2010,FALSE))*'Regression Result'!$P$31+R40</f>
        <v>80198441326878.797</v>
      </c>
      <c r="T40" s="216">
        <f>(VLOOKUP($B40,'Forecasted VA'!$A$1:$AX$29,T$1-2010,FALSE)-VLOOKUP($B40,'Forecasted VA'!$A$1:$AX$29,S$1-2010,FALSE))*'Regression Result'!$P$31+S40</f>
        <v>86570887494973.625</v>
      </c>
      <c r="U40" s="216">
        <f>(VLOOKUP($B40,'Forecasted VA'!$A$1:$AX$29,U$1-2010,FALSE)-VLOOKUP($B40,'Forecasted VA'!$A$1:$AX$29,T$1-2010,FALSE))*'Regression Result'!$P$31+T40</f>
        <v>92602706727031.703</v>
      </c>
      <c r="V40" s="216">
        <f>(VLOOKUP($B40,'Forecasted VA'!$A$1:$AX$29,V$1-2010,FALSE)-VLOOKUP($B40,'Forecasted VA'!$A$1:$AX$29,U$1-2010,FALSE))*'Regression Result'!$P$31+U40</f>
        <v>98312931204514.344</v>
      </c>
      <c r="W40" s="216">
        <f>(VLOOKUP($B40,'Forecasted VA'!$A$1:$AX$29,W$1-2010,FALSE)-VLOOKUP($B40,'Forecasted VA'!$A$1:$AX$29,V$1-2010,FALSE))*'Regression Result'!$P$31+V40</f>
        <v>103720354548507.2</v>
      </c>
      <c r="X40" s="216">
        <f>(VLOOKUP($B40,'Forecasted VA'!$A$1:$AX$29,X$1-2010,FALSE)-VLOOKUP($B40,'Forecasted VA'!$A$1:$AX$29,W$1-2010,FALSE))*'Regression Result'!$P$31+W40</f>
        <v>108843247975002.06</v>
      </c>
      <c r="Y40" s="216">
        <f>(VLOOKUP($B40,'Forecasted VA'!$A$1:$AX$29,Y$1-2010,FALSE)-VLOOKUP($B40,'Forecasted VA'!$A$1:$AX$29,X$1-2010,FALSE))*'Regression Result'!$P$31+X40</f>
        <v>113699168424840.02</v>
      </c>
      <c r="Z40" s="216">
        <f>(VLOOKUP($B40,'Forecasted VA'!$A$1:$AX$29,Z$1-2010,FALSE)-VLOOKUP($B40,'Forecasted VA'!$A$1:$AX$29,Y$1-2010,FALSE))*'Regression Result'!$P$31+Y40</f>
        <v>118304837304888.89</v>
      </c>
      <c r="AA40" s="216">
        <f>(VLOOKUP($B40,'Forecasted VA'!$A$1:$AX$29,AA$1-2010,FALSE)-VLOOKUP($B40,'Forecasted VA'!$A$1:$AX$29,Z$1-2010,FALSE))*'Regression Result'!$P$31+Z40</f>
        <v>122676072391797.09</v>
      </c>
      <c r="AB40" s="216">
        <f>(VLOOKUP($B40,'Forecasted VA'!$A$1:$AX$29,AB$1-2010,FALSE)-VLOOKUP($B40,'Forecasted VA'!$A$1:$AX$29,AA$1-2010,FALSE))*'Regression Result'!$P$31+AA40</f>
        <v>126827758958982.94</v>
      </c>
      <c r="AC40" s="216">
        <f>(VLOOKUP($B40,'Forecasted VA'!$A$1:$AX$29,AC$1-2010,FALSE)-VLOOKUP($B40,'Forecasted VA'!$A$1:$AX$29,AB$1-2010,FALSE))*'Regression Result'!$P$31+AB40</f>
        <v>130773849191353.34</v>
      </c>
      <c r="AD40" s="216">
        <f>(VLOOKUP($B40,'Forecasted VA'!$A$1:$AX$29,AD$1-2010,FALSE)-VLOOKUP($B40,'Forecasted VA'!$A$1:$AX$29,AC$1-2010,FALSE))*'Regression Result'!$P$31+AC40</f>
        <v>134527381441910.66</v>
      </c>
      <c r="AE40" s="216">
        <f>(VLOOKUP($B40,'Forecasted VA'!$A$1:$AX$29,AE$1-2010,FALSE)-VLOOKUP($B40,'Forecasted VA'!$A$1:$AX$29,AD$1-2010,FALSE))*'Regression Result'!$P$31+AD40</f>
        <v>138100512900265.7</v>
      </c>
      <c r="AF40" s="216">
        <f>(VLOOKUP($B40,'Forecasted VA'!$A$1:$AX$29,AF$1-2010,FALSE)-VLOOKUP($B40,'Forecasted VA'!$A$1:$AX$29,AE$1-2010,FALSE))*'Regression Result'!$P$31+AE40</f>
        <v>141504560845553.69</v>
      </c>
      <c r="AG40" s="216">
        <f>(VLOOKUP($B40,'Forecasted VA'!$A$1:$AX$29,AG$1-2010,FALSE)-VLOOKUP($B40,'Forecasted VA'!$A$1:$AX$29,AF$1-2010,FALSE))*'Regression Result'!$P$31+AF40</f>
        <v>144750048911366.03</v>
      </c>
      <c r="AH40" s="216">
        <f>(VLOOKUP($B40,'Forecasted VA'!$A$1:$AX$29,AH$1-2010,FALSE)-VLOOKUP($B40,'Forecasted VA'!$A$1:$AX$29,AG$1-2010,FALSE))*'Regression Result'!$P$31+AG40</f>
        <v>147846755761257.94</v>
      </c>
      <c r="AI40" s="216">
        <f>(VLOOKUP($B40,'Forecasted VA'!$A$1:$AX$29,AI$1-2010,FALSE)-VLOOKUP($B40,'Forecasted VA'!$A$1:$AX$29,AH$1-2010,FALSE))*'Regression Result'!$P$31+AH40</f>
        <v>150803764316459.38</v>
      </c>
      <c r="AJ40" s="216">
        <f>(VLOOKUP($B40,'Forecasted VA'!$A$1:$AX$29,AJ$1-2010,FALSE)-VLOOKUP($B40,'Forecasted VA'!$A$1:$AX$29,AI$1-2010,FALSE))*'Regression Result'!$P$31+AI40</f>
        <v>153629510239758.5</v>
      </c>
      <c r="AK40" s="216">
        <f>(VLOOKUP($B40,'Forecasted VA'!$A$1:$AX$29,AK$1-2010,FALSE)-VLOOKUP($B40,'Forecasted VA'!$A$1:$AX$29,AJ$1-2010,FALSE))*'Regression Result'!$P$31+AJ40</f>
        <v>156331828801151.38</v>
      </c>
      <c r="AL40" s="216">
        <f>(VLOOKUP($B40,'Forecasted VA'!$A$1:$AX$29,AL$1-2010,FALSE)-VLOOKUP($B40,'Forecasted VA'!$A$1:$AX$29,AK$1-2010,FALSE))*'Regression Result'!$P$31+AK40</f>
        <v>158917999563676.84</v>
      </c>
      <c r="AM40" s="216">
        <f>(VLOOKUP($B40,'Forecasted VA'!$A$1:$AX$29,AM$1-2010,FALSE)-VLOOKUP($B40,'Forecasted VA'!$A$1:$AX$29,AL$1-2010,FALSE))*'Regression Result'!$P$31+AL40</f>
        <v>161394788556706.13</v>
      </c>
      <c r="AN40" s="216">
        <f>(VLOOKUP($B40,'Forecasted VA'!$A$1:$AX$29,AN$1-2010,FALSE)-VLOOKUP($B40,'Forecasted VA'!$A$1:$AX$29,AM$1-2010,FALSE))*'Regression Result'!$P$31+AM40</f>
        <v>163768487769647.75</v>
      </c>
      <c r="AO40" s="216">
        <f>(VLOOKUP($B40,'Forecasted VA'!$A$1:$AX$29,AO$1-2010,FALSE)-VLOOKUP($B40,'Forecasted VA'!$A$1:$AX$29,AN$1-2010,FALSE))*'Regression Result'!$P$31+AN40</f>
        <v>166044951916681.16</v>
      </c>
      <c r="AP40" s="216">
        <f>(VLOOKUP($B40,'Forecasted VA'!$A$1:$AX$29,AP$1-2010,FALSE)-VLOOKUP($B40,'Forecasted VA'!$A$1:$AX$29,AO$1-2010,FALSE))*'Regression Result'!$P$31+AO40</f>
        <v>168229632504613</v>
      </c>
      <c r="AQ40" s="216">
        <f>(VLOOKUP($B40,'Forecasted VA'!$A$1:$AX$29,AQ$1-2010,FALSE)-VLOOKUP($B40,'Forecasted VA'!$A$1:$AX$29,AP$1-2010,FALSE))*'Regression Result'!$P$31+AP40</f>
        <v>170327609291041.56</v>
      </c>
      <c r="AR40" s="216">
        <f>(VLOOKUP($B40,'Forecasted VA'!$A$1:$AX$29,AR$1-2010,FALSE)-VLOOKUP($B40,'Forecasted VA'!$A$1:$AX$29,AQ$1-2010,FALSE))*'Regression Result'!$P$31+AQ40</f>
        <v>172343619255300.34</v>
      </c>
      <c r="AS40" s="216">
        <f>(VLOOKUP($B40,'Forecasted VA'!$A$1:$AX$29,AS$1-2010,FALSE)-VLOOKUP($B40,'Forecasted VA'!$A$1:$AX$29,AR$1-2010,FALSE))*'Regression Result'!$P$31+AR40</f>
        <v>174282083225580.59</v>
      </c>
      <c r="AT40" s="216">
        <f>(VLOOKUP($B40,'Forecasted VA'!$A$1:$AX$29,AT$1-2010,FALSE)-VLOOKUP($B40,'Forecasted VA'!$A$1:$AX$29,AS$1-2010,FALSE))*'Regression Result'!$P$31+AS40</f>
        <v>176147130316253.34</v>
      </c>
      <c r="AU40" s="216">
        <f>(VLOOKUP($B40,'Forecasted VA'!$A$1:$AX$29,AU$1-2010,FALSE)-VLOOKUP($B40,'Forecasted VA'!$A$1:$AX$29,AT$1-2010,FALSE))*'Regression Result'!$P$31+AT40</f>
        <v>177942620332931.69</v>
      </c>
      <c r="AV40" s="216">
        <f>(VLOOKUP($B40,'Forecasted VA'!$A$1:$AX$29,AV$1-2010,FALSE)-VLOOKUP($B40,'Forecasted VA'!$A$1:$AX$29,AU$1-2010,FALSE))*'Regression Result'!$P$31+AU40</f>
        <v>179672164300975.03</v>
      </c>
      <c r="AW40" s="216">
        <f>(VLOOKUP($B40,'Forecasted VA'!$A$1:$AX$29,AW$1-2010,FALSE)-VLOOKUP($B40,'Forecasted VA'!$A$1:$AX$29,AV$1-2010,FALSE))*'Regression Result'!$P$31+AV40</f>
        <v>181339143268127.25</v>
      </c>
      <c r="AX40" s="216">
        <f>(VLOOKUP($B40,'Forecasted VA'!$A$1:$AX$29,AX$1-2010,FALSE)-VLOOKUP($B40,'Forecasted VA'!$A$1:$AX$29,AW$1-2010,FALSE))*'Regression Result'!$P$31+AW40</f>
        <v>182946725524800.66</v>
      </c>
      <c r="AY40" s="216">
        <f>(VLOOKUP($B40,'Forecasted VA'!$A$1:$AX$29,AY$1-2010,FALSE)-VLOOKUP($B40,'Forecasted VA'!$A$1:$AX$29,AX$1-2010,FALSE))*'Regression Result'!$P$31+AX40</f>
        <v>184497882376930.34</v>
      </c>
    </row>
    <row r="41" spans="1:52" x14ac:dyDescent="0.2">
      <c r="A41" s="218" t="s">
        <v>417</v>
      </c>
      <c r="B41" s="216" t="s">
        <v>660</v>
      </c>
      <c r="C41" s="248">
        <f>SUMIFS('Regression Result'!$U$3:$U$29,'Regression Result'!$O$3:$O$29,'Predicted Energy Consumption'!$B41,'Regression Result'!$N$3:$N$29,'Predicted Energy Consumption'!C$29)</f>
        <v>0</v>
      </c>
      <c r="D41" s="248">
        <f>SUMIFS('Regression Result'!$U$3:$U$29,'Regression Result'!$O$3:$O$29,'Predicted Energy Consumption'!$B41,'Regression Result'!$N$3:$N$29,'Predicted Energy Consumption'!D$29)</f>
        <v>0</v>
      </c>
      <c r="E41" s="248">
        <f>SUMIFS('Regression Result'!$U$3:$U$29,'Regression Result'!$O$3:$O$29,'Predicted Energy Consumption'!$B41,'Regression Result'!$N$3:$N$29,'Predicted Energy Consumption'!E$29)</f>
        <v>0</v>
      </c>
      <c r="F41" s="248">
        <f>SUMIFS('Regression Result'!$U$3:$U$29,'Regression Result'!$O$3:$O$29,'Predicted Energy Consumption'!$B41,'Regression Result'!$N$3:$N$29,'Predicted Energy Consumption'!F$29)</f>
        <v>0</v>
      </c>
      <c r="G41" s="248">
        <f>SUMIFS('Regression Result'!$U$3:$U$29,'Regression Result'!$O$3:$O$29,'Predicted Energy Consumption'!$B41,'Regression Result'!$N$3:$N$29,'Predicted Energy Consumption'!G$29)</f>
        <v>0</v>
      </c>
      <c r="H41" s="248">
        <f>SUMIFS('Regression Result'!$U$3:$U$29,'Regression Result'!$O$3:$O$29,'Predicted Energy Consumption'!$B41,'Regression Result'!$N$3:$N$29,'Predicted Energy Consumption'!H$29)</f>
        <v>0</v>
      </c>
      <c r="I41" s="248">
        <f>SUMIFS('Regression Result'!$U$3:$U$29,'Regression Result'!$O$3:$O$29,'Predicted Energy Consumption'!$B41,'Regression Result'!$N$3:$N$29,'Predicted Energy Consumption'!I$29)</f>
        <v>0</v>
      </c>
      <c r="J41" s="248">
        <f>SUMIFS('Regression Result'!$U$3:$U$29,'Regression Result'!$O$3:$O$29,'Predicted Energy Consumption'!$B41,'Regression Result'!$N$3:$N$29,'Predicted Energy Consumption'!J$29)</f>
        <v>0</v>
      </c>
      <c r="K41" s="248">
        <f>SUMIFS('Regression Result'!$U$3:$U$29,'Regression Result'!$O$3:$O$29,'Predicted Energy Consumption'!$B41,'Regression Result'!$N$3:$N$29,'Predicted Energy Consumption'!K$29)</f>
        <v>2800892009650.4844</v>
      </c>
      <c r="L41" s="216">
        <f>(VLOOKUP($B41,'Forecasted VA'!$A$1:$AX$29,L$1-2010,FALSE)-VLOOKUP($B41,'Forecasted VA'!$A$1:$AX$29,K$1-2010,FALSE))*'Regression Result'!$P$31+K41</f>
        <v>25366716162556.625</v>
      </c>
      <c r="M41" s="216">
        <f>(VLOOKUP($B41,'Forecasted VA'!$A$1:$AX$29,M$1-2010,FALSE)-VLOOKUP($B41,'Forecasted VA'!$A$1:$AX$29,L$1-2010,FALSE))*'Regression Result'!$P$31+L41</f>
        <v>34549016419485.43</v>
      </c>
      <c r="N41" s="216">
        <f>(VLOOKUP($B41,'Forecasted VA'!$A$1:$AX$29,N$1-2010,FALSE)-VLOOKUP($B41,'Forecasted VA'!$A$1:$AX$29,M$1-2010,FALSE))*'Regression Result'!$P$31+M41</f>
        <v>43306664136709.922</v>
      </c>
      <c r="O41" s="216">
        <f>(VLOOKUP($B41,'Forecasted VA'!$A$1:$AX$29,O$1-2010,FALSE)-VLOOKUP($B41,'Forecasted VA'!$A$1:$AX$29,N$1-2010,FALSE))*'Regression Result'!$P$31+N41</f>
        <v>51638913370776.938</v>
      </c>
      <c r="P41" s="216">
        <f>(VLOOKUP($B41,'Forecasted VA'!$A$1:$AX$29,P$1-2010,FALSE)-VLOOKUP($B41,'Forecasted VA'!$A$1:$AX$29,O$1-2010,FALSE))*'Regression Result'!$P$31+O41</f>
        <v>59551620350878.484</v>
      </c>
      <c r="Q41" s="216">
        <f>(VLOOKUP($B41,'Forecasted VA'!$A$1:$AX$29,Q$1-2010,FALSE)-VLOOKUP($B41,'Forecasted VA'!$A$1:$AX$29,P$1-2010,FALSE))*'Regression Result'!$P$31+P41</f>
        <v>67055596892660.578</v>
      </c>
      <c r="R41" s="216">
        <f>(VLOOKUP($B41,'Forecasted VA'!$A$1:$AX$29,R$1-2010,FALSE)-VLOOKUP($B41,'Forecasted VA'!$A$1:$AX$29,Q$1-2010,FALSE))*'Regression Result'!$P$31+Q41</f>
        <v>74165195005479.703</v>
      </c>
      <c r="S41" s="216">
        <f>(VLOOKUP($B41,'Forecasted VA'!$A$1:$AX$29,S$1-2010,FALSE)-VLOOKUP($B41,'Forecasted VA'!$A$1:$AX$29,R$1-2010,FALSE))*'Regression Result'!$P$31+R41</f>
        <v>80897137609165.656</v>
      </c>
      <c r="T41" s="216">
        <f>(VLOOKUP($B41,'Forecasted VA'!$A$1:$AX$29,T$1-2010,FALSE)-VLOOKUP($B41,'Forecasted VA'!$A$1:$AX$29,S$1-2010,FALSE))*'Regression Result'!$P$31+S41</f>
        <v>87269583777260.5</v>
      </c>
      <c r="U41" s="216">
        <f>(VLOOKUP($B41,'Forecasted VA'!$A$1:$AX$29,U$1-2010,FALSE)-VLOOKUP($B41,'Forecasted VA'!$A$1:$AX$29,T$1-2010,FALSE))*'Regression Result'!$P$31+T41</f>
        <v>93301403009318.578</v>
      </c>
      <c r="V41" s="216">
        <f>(VLOOKUP($B41,'Forecasted VA'!$A$1:$AX$29,V$1-2010,FALSE)-VLOOKUP($B41,'Forecasted VA'!$A$1:$AX$29,U$1-2010,FALSE))*'Regression Result'!$P$31+U41</f>
        <v>99011627486801.219</v>
      </c>
      <c r="W41" s="216">
        <f>(VLOOKUP($B41,'Forecasted VA'!$A$1:$AX$29,W$1-2010,FALSE)-VLOOKUP($B41,'Forecasted VA'!$A$1:$AX$29,V$1-2010,FALSE))*'Regression Result'!$P$31+V41</f>
        <v>104419050830794.08</v>
      </c>
      <c r="X41" s="216">
        <f>(VLOOKUP($B41,'Forecasted VA'!$A$1:$AX$29,X$1-2010,FALSE)-VLOOKUP($B41,'Forecasted VA'!$A$1:$AX$29,W$1-2010,FALSE))*'Regression Result'!$P$31+W41</f>
        <v>109541944257288.94</v>
      </c>
      <c r="Y41" s="216">
        <f>(VLOOKUP($B41,'Forecasted VA'!$A$1:$AX$29,Y$1-2010,FALSE)-VLOOKUP($B41,'Forecasted VA'!$A$1:$AX$29,X$1-2010,FALSE))*'Regression Result'!$P$31+X41</f>
        <v>114397864707126.89</v>
      </c>
      <c r="Z41" s="216">
        <f>(VLOOKUP($B41,'Forecasted VA'!$A$1:$AX$29,Z$1-2010,FALSE)-VLOOKUP($B41,'Forecasted VA'!$A$1:$AX$29,Y$1-2010,FALSE))*'Regression Result'!$P$31+Y41</f>
        <v>119003533587175.77</v>
      </c>
      <c r="AA41" s="216">
        <f>(VLOOKUP($B41,'Forecasted VA'!$A$1:$AX$29,AA$1-2010,FALSE)-VLOOKUP($B41,'Forecasted VA'!$A$1:$AX$29,Z$1-2010,FALSE))*'Regression Result'!$P$31+Z41</f>
        <v>123374768674083.97</v>
      </c>
      <c r="AB41" s="216">
        <f>(VLOOKUP($B41,'Forecasted VA'!$A$1:$AX$29,AB$1-2010,FALSE)-VLOOKUP($B41,'Forecasted VA'!$A$1:$AX$29,AA$1-2010,FALSE))*'Regression Result'!$P$31+AA41</f>
        <v>127526455241269.81</v>
      </c>
      <c r="AC41" s="216">
        <f>(VLOOKUP($B41,'Forecasted VA'!$A$1:$AX$29,AC$1-2010,FALSE)-VLOOKUP($B41,'Forecasted VA'!$A$1:$AX$29,AB$1-2010,FALSE))*'Regression Result'!$P$31+AB41</f>
        <v>131472545473640.22</v>
      </c>
      <c r="AD41" s="216">
        <f>(VLOOKUP($B41,'Forecasted VA'!$A$1:$AX$29,AD$1-2010,FALSE)-VLOOKUP($B41,'Forecasted VA'!$A$1:$AX$29,AC$1-2010,FALSE))*'Regression Result'!$P$31+AC41</f>
        <v>135226077724197.53</v>
      </c>
      <c r="AE41" s="216">
        <f>(VLOOKUP($B41,'Forecasted VA'!$A$1:$AX$29,AE$1-2010,FALSE)-VLOOKUP($B41,'Forecasted VA'!$A$1:$AX$29,AD$1-2010,FALSE))*'Regression Result'!$P$31+AD41</f>
        <v>138799209182552.58</v>
      </c>
      <c r="AF41" s="216">
        <f>(VLOOKUP($B41,'Forecasted VA'!$A$1:$AX$29,AF$1-2010,FALSE)-VLOOKUP($B41,'Forecasted VA'!$A$1:$AX$29,AE$1-2010,FALSE))*'Regression Result'!$P$31+AE41</f>
        <v>142203257127840.56</v>
      </c>
      <c r="AG41" s="216">
        <f>(VLOOKUP($B41,'Forecasted VA'!$A$1:$AX$29,AG$1-2010,FALSE)-VLOOKUP($B41,'Forecasted VA'!$A$1:$AX$29,AF$1-2010,FALSE))*'Regression Result'!$P$31+AF41</f>
        <v>145448745193652.91</v>
      </c>
      <c r="AH41" s="216">
        <f>(VLOOKUP($B41,'Forecasted VA'!$A$1:$AX$29,AH$1-2010,FALSE)-VLOOKUP($B41,'Forecasted VA'!$A$1:$AX$29,AG$1-2010,FALSE))*'Regression Result'!$P$31+AG41</f>
        <v>148545452043544.81</v>
      </c>
      <c r="AI41" s="216">
        <f>(VLOOKUP($B41,'Forecasted VA'!$A$1:$AX$29,AI$1-2010,FALSE)-VLOOKUP($B41,'Forecasted VA'!$A$1:$AX$29,AH$1-2010,FALSE))*'Regression Result'!$P$31+AH41</f>
        <v>151502460598746.25</v>
      </c>
      <c r="AJ41" s="216">
        <f>(VLOOKUP($B41,'Forecasted VA'!$A$1:$AX$29,AJ$1-2010,FALSE)-VLOOKUP($B41,'Forecasted VA'!$A$1:$AX$29,AI$1-2010,FALSE))*'Regression Result'!$P$31+AI41</f>
        <v>154328206522045.38</v>
      </c>
      <c r="AK41" s="216">
        <f>(VLOOKUP($B41,'Forecasted VA'!$A$1:$AX$29,AK$1-2010,FALSE)-VLOOKUP($B41,'Forecasted VA'!$A$1:$AX$29,AJ$1-2010,FALSE))*'Regression Result'!$P$31+AJ41</f>
        <v>157030525083438.25</v>
      </c>
      <c r="AL41" s="216">
        <f>(VLOOKUP($B41,'Forecasted VA'!$A$1:$AX$29,AL$1-2010,FALSE)-VLOOKUP($B41,'Forecasted VA'!$A$1:$AX$29,AK$1-2010,FALSE))*'Regression Result'!$P$31+AK41</f>
        <v>159616695845963.72</v>
      </c>
      <c r="AM41" s="216">
        <f>(VLOOKUP($B41,'Forecasted VA'!$A$1:$AX$29,AM$1-2010,FALSE)-VLOOKUP($B41,'Forecasted VA'!$A$1:$AX$29,AL$1-2010,FALSE))*'Regression Result'!$P$31+AL41</f>
        <v>162093484838993</v>
      </c>
      <c r="AN41" s="216">
        <f>(VLOOKUP($B41,'Forecasted VA'!$A$1:$AX$29,AN$1-2010,FALSE)-VLOOKUP($B41,'Forecasted VA'!$A$1:$AX$29,AM$1-2010,FALSE))*'Regression Result'!$P$31+AM41</f>
        <v>164467184051934.63</v>
      </c>
      <c r="AO41" s="216">
        <f>(VLOOKUP($B41,'Forecasted VA'!$A$1:$AX$29,AO$1-2010,FALSE)-VLOOKUP($B41,'Forecasted VA'!$A$1:$AX$29,AN$1-2010,FALSE))*'Regression Result'!$P$31+AN41</f>
        <v>166743648198968.03</v>
      </c>
      <c r="AP41" s="216">
        <f>(VLOOKUP($B41,'Forecasted VA'!$A$1:$AX$29,AP$1-2010,FALSE)-VLOOKUP($B41,'Forecasted VA'!$A$1:$AX$29,AO$1-2010,FALSE))*'Regression Result'!$P$31+AO41</f>
        <v>168928328786899.88</v>
      </c>
      <c r="AQ41" s="216">
        <f>(VLOOKUP($B41,'Forecasted VA'!$A$1:$AX$29,AQ$1-2010,FALSE)-VLOOKUP($B41,'Forecasted VA'!$A$1:$AX$29,AP$1-2010,FALSE))*'Regression Result'!$P$31+AP41</f>
        <v>171026305573328.44</v>
      </c>
      <c r="AR41" s="216">
        <f>(VLOOKUP($B41,'Forecasted VA'!$A$1:$AX$29,AR$1-2010,FALSE)-VLOOKUP($B41,'Forecasted VA'!$A$1:$AX$29,AQ$1-2010,FALSE))*'Regression Result'!$P$31+AQ41</f>
        <v>173042315537587.22</v>
      </c>
      <c r="AS41" s="216">
        <f>(VLOOKUP($B41,'Forecasted VA'!$A$1:$AX$29,AS$1-2010,FALSE)-VLOOKUP($B41,'Forecasted VA'!$A$1:$AX$29,AR$1-2010,FALSE))*'Regression Result'!$P$31+AR41</f>
        <v>174980779507867.47</v>
      </c>
      <c r="AT41" s="216">
        <f>(VLOOKUP($B41,'Forecasted VA'!$A$1:$AX$29,AT$1-2010,FALSE)-VLOOKUP($B41,'Forecasted VA'!$A$1:$AX$29,AS$1-2010,FALSE))*'Regression Result'!$P$31+AS41</f>
        <v>176845826598540.22</v>
      </c>
      <c r="AU41" s="216">
        <f>(VLOOKUP($B41,'Forecasted VA'!$A$1:$AX$29,AU$1-2010,FALSE)-VLOOKUP($B41,'Forecasted VA'!$A$1:$AX$29,AT$1-2010,FALSE))*'Regression Result'!$P$31+AT41</f>
        <v>178641316615218.56</v>
      </c>
      <c r="AV41" s="216">
        <f>(VLOOKUP($B41,'Forecasted VA'!$A$1:$AX$29,AV$1-2010,FALSE)-VLOOKUP($B41,'Forecasted VA'!$A$1:$AX$29,AU$1-2010,FALSE))*'Regression Result'!$P$31+AU41</f>
        <v>180370860583261.91</v>
      </c>
      <c r="AW41" s="216">
        <f>(VLOOKUP($B41,'Forecasted VA'!$A$1:$AX$29,AW$1-2010,FALSE)-VLOOKUP($B41,'Forecasted VA'!$A$1:$AX$29,AV$1-2010,FALSE))*'Regression Result'!$P$31+AV41</f>
        <v>182037839550414.13</v>
      </c>
      <c r="AX41" s="216">
        <f>(VLOOKUP($B41,'Forecasted VA'!$A$1:$AX$29,AX$1-2010,FALSE)-VLOOKUP($B41,'Forecasted VA'!$A$1:$AX$29,AW$1-2010,FALSE))*'Regression Result'!$P$31+AW41</f>
        <v>183645421807087.53</v>
      </c>
      <c r="AY41" s="216">
        <f>(VLOOKUP($B41,'Forecasted VA'!$A$1:$AX$29,AY$1-2010,FALSE)-VLOOKUP($B41,'Forecasted VA'!$A$1:$AX$29,AX$1-2010,FALSE))*'Regression Result'!$P$31+AX41</f>
        <v>185196578659217.22</v>
      </c>
    </row>
    <row r="42" spans="1:52" x14ac:dyDescent="0.2">
      <c r="A42" s="218" t="s">
        <v>444</v>
      </c>
      <c r="B42" s="216" t="s">
        <v>660</v>
      </c>
      <c r="C42" s="248">
        <f>SUMIFS('Regression Result'!$V$3:$V$29,'Regression Result'!$O$3:$O$29,'Predicted Energy Consumption'!$B42,'Regression Result'!$N$3:$N$29,'Predicted Energy Consumption'!C$29)</f>
        <v>0</v>
      </c>
      <c r="D42" s="248">
        <f>SUMIFS('Regression Result'!$V$3:$V$29,'Regression Result'!$O$3:$O$29,'Predicted Energy Consumption'!$B42,'Regression Result'!$N$3:$N$29,'Predicted Energy Consumption'!D$29)</f>
        <v>0</v>
      </c>
      <c r="E42" s="248">
        <f>SUMIFS('Regression Result'!$V$3:$V$29,'Regression Result'!$O$3:$O$29,'Predicted Energy Consumption'!$B42,'Regression Result'!$N$3:$N$29,'Predicted Energy Consumption'!E$29)</f>
        <v>0</v>
      </c>
      <c r="F42" s="248">
        <f>SUMIFS('Regression Result'!$V$3:$V$29,'Regression Result'!$O$3:$O$29,'Predicted Energy Consumption'!$B42,'Regression Result'!$N$3:$N$29,'Predicted Energy Consumption'!F$29)</f>
        <v>0</v>
      </c>
      <c r="G42" s="248">
        <f>SUMIFS('Regression Result'!$V$3:$V$29,'Regression Result'!$O$3:$O$29,'Predicted Energy Consumption'!$B42,'Regression Result'!$N$3:$N$29,'Predicted Energy Consumption'!G$29)</f>
        <v>2293209501658.1348</v>
      </c>
      <c r="H42" s="248">
        <f>SUMIFS('Regression Result'!$V$3:$V$29,'Regression Result'!$O$3:$O$29,'Predicted Energy Consumption'!$B42,'Regression Result'!$N$3:$N$29,'Predicted Energy Consumption'!H$29)</f>
        <v>2477506285567.7261</v>
      </c>
      <c r="I42" s="248">
        <f>SUMIFS('Regression Result'!$V$3:$V$29,'Regression Result'!$O$3:$O$29,'Predicted Energy Consumption'!$B42,'Regression Result'!$N$3:$N$29,'Predicted Energy Consumption'!I$29)</f>
        <v>2347507669854.6343</v>
      </c>
      <c r="J42" s="248">
        <f>SUMIFS('Regression Result'!$V$3:$V$29,'Regression Result'!$O$3:$O$29,'Predicted Energy Consumption'!$B42,'Regression Result'!$N$3:$N$29,'Predicted Energy Consumption'!J$29)</f>
        <v>1845347902672.6406</v>
      </c>
      <c r="K42" s="248">
        <f>SUMIFS('Regression Result'!$V$3:$V$29,'Regression Result'!$O$3:$O$29,'Predicted Energy Consumption'!$B42,'Regression Result'!$N$3:$N$29,'Predicted Energy Consumption'!K$29)</f>
        <v>84345380673449.672</v>
      </c>
      <c r="L42" s="216">
        <f>(VLOOKUP($B42,'Forecasted VA'!$A$1:$AX$29,L$1-2010,FALSE)-VLOOKUP($B42,'Forecasted VA'!$A$1:$AX$29,K$1-2010,FALSE))*'Regression Result'!$P$31+K42</f>
        <v>106911204826355.81</v>
      </c>
      <c r="M42" s="216">
        <f>(VLOOKUP($B42,'Forecasted VA'!$A$1:$AX$29,M$1-2010,FALSE)-VLOOKUP($B42,'Forecasted VA'!$A$1:$AX$29,L$1-2010,FALSE))*'Regression Result'!$P$31+L42</f>
        <v>116093505083284.63</v>
      </c>
      <c r="N42" s="216">
        <f>(VLOOKUP($B42,'Forecasted VA'!$A$1:$AX$29,N$1-2010,FALSE)-VLOOKUP($B42,'Forecasted VA'!$A$1:$AX$29,M$1-2010,FALSE))*'Regression Result'!$P$31+M42</f>
        <v>124851152800509.11</v>
      </c>
      <c r="O42" s="216">
        <f>(VLOOKUP($B42,'Forecasted VA'!$A$1:$AX$29,O$1-2010,FALSE)-VLOOKUP($B42,'Forecasted VA'!$A$1:$AX$29,N$1-2010,FALSE))*'Regression Result'!$P$31+N42</f>
        <v>133183402034576.13</v>
      </c>
      <c r="P42" s="216">
        <f>(VLOOKUP($B42,'Forecasted VA'!$A$1:$AX$29,P$1-2010,FALSE)-VLOOKUP($B42,'Forecasted VA'!$A$1:$AX$29,O$1-2010,FALSE))*'Regression Result'!$P$31+O42</f>
        <v>141096109014677.69</v>
      </c>
      <c r="Q42" s="216">
        <f>(VLOOKUP($B42,'Forecasted VA'!$A$1:$AX$29,Q$1-2010,FALSE)-VLOOKUP($B42,'Forecasted VA'!$A$1:$AX$29,P$1-2010,FALSE))*'Regression Result'!$P$31+P42</f>
        <v>148600085556459.78</v>
      </c>
      <c r="R42" s="216">
        <f>(VLOOKUP($B42,'Forecasted VA'!$A$1:$AX$29,R$1-2010,FALSE)-VLOOKUP($B42,'Forecasted VA'!$A$1:$AX$29,Q$1-2010,FALSE))*'Regression Result'!$P$31+Q42</f>
        <v>155709683669278.91</v>
      </c>
      <c r="S42" s="216">
        <f>(VLOOKUP($B42,'Forecasted VA'!$A$1:$AX$29,S$1-2010,FALSE)-VLOOKUP($B42,'Forecasted VA'!$A$1:$AX$29,R$1-2010,FALSE))*'Regression Result'!$P$31+R42</f>
        <v>162441626272964.88</v>
      </c>
      <c r="T42" s="216">
        <f>(VLOOKUP($B42,'Forecasted VA'!$A$1:$AX$29,T$1-2010,FALSE)-VLOOKUP($B42,'Forecasted VA'!$A$1:$AX$29,S$1-2010,FALSE))*'Regression Result'!$P$31+S42</f>
        <v>168814072441059.72</v>
      </c>
      <c r="U42" s="216">
        <f>(VLOOKUP($B42,'Forecasted VA'!$A$1:$AX$29,U$1-2010,FALSE)-VLOOKUP($B42,'Forecasted VA'!$A$1:$AX$29,T$1-2010,FALSE))*'Regression Result'!$P$31+T42</f>
        <v>174845891673117.81</v>
      </c>
      <c r="V42" s="216">
        <f>(VLOOKUP($B42,'Forecasted VA'!$A$1:$AX$29,V$1-2010,FALSE)-VLOOKUP($B42,'Forecasted VA'!$A$1:$AX$29,U$1-2010,FALSE))*'Regression Result'!$P$31+U42</f>
        <v>180556116150600.47</v>
      </c>
      <c r="W42" s="216">
        <f>(VLOOKUP($B42,'Forecasted VA'!$A$1:$AX$29,W$1-2010,FALSE)-VLOOKUP($B42,'Forecasted VA'!$A$1:$AX$29,V$1-2010,FALSE))*'Regression Result'!$P$31+V42</f>
        <v>185963539494593.34</v>
      </c>
      <c r="X42" s="216">
        <f>(VLOOKUP($B42,'Forecasted VA'!$A$1:$AX$29,X$1-2010,FALSE)-VLOOKUP($B42,'Forecasted VA'!$A$1:$AX$29,W$1-2010,FALSE))*'Regression Result'!$P$31+W42</f>
        <v>191086432921088.19</v>
      </c>
      <c r="Y42" s="216">
        <f>(VLOOKUP($B42,'Forecasted VA'!$A$1:$AX$29,Y$1-2010,FALSE)-VLOOKUP($B42,'Forecasted VA'!$A$1:$AX$29,X$1-2010,FALSE))*'Regression Result'!$P$31+X42</f>
        <v>195942353370926.13</v>
      </c>
      <c r="Z42" s="216">
        <f>(VLOOKUP($B42,'Forecasted VA'!$A$1:$AX$29,Z$1-2010,FALSE)-VLOOKUP($B42,'Forecasted VA'!$A$1:$AX$29,Y$1-2010,FALSE))*'Regression Result'!$P$31+Y42</f>
        <v>200548022250975</v>
      </c>
      <c r="AA42" s="216">
        <f>(VLOOKUP($B42,'Forecasted VA'!$A$1:$AX$29,AA$1-2010,FALSE)-VLOOKUP($B42,'Forecasted VA'!$A$1:$AX$29,Z$1-2010,FALSE))*'Regression Result'!$P$31+Z42</f>
        <v>204919257337883.22</v>
      </c>
      <c r="AB42" s="216">
        <f>(VLOOKUP($B42,'Forecasted VA'!$A$1:$AX$29,AB$1-2010,FALSE)-VLOOKUP($B42,'Forecasted VA'!$A$1:$AX$29,AA$1-2010,FALSE))*'Regression Result'!$P$31+AA42</f>
        <v>209070943905069.06</v>
      </c>
      <c r="AC42" s="216">
        <f>(VLOOKUP($B42,'Forecasted VA'!$A$1:$AX$29,AC$1-2010,FALSE)-VLOOKUP($B42,'Forecasted VA'!$A$1:$AX$29,AB$1-2010,FALSE))*'Regression Result'!$P$31+AB42</f>
        <v>213017034137439.47</v>
      </c>
      <c r="AD42" s="216">
        <f>(VLOOKUP($B42,'Forecasted VA'!$A$1:$AX$29,AD$1-2010,FALSE)-VLOOKUP($B42,'Forecasted VA'!$A$1:$AX$29,AC$1-2010,FALSE))*'Regression Result'!$P$31+AC42</f>
        <v>216770566387996.78</v>
      </c>
      <c r="AE42" s="216">
        <f>(VLOOKUP($B42,'Forecasted VA'!$A$1:$AX$29,AE$1-2010,FALSE)-VLOOKUP($B42,'Forecasted VA'!$A$1:$AX$29,AD$1-2010,FALSE))*'Regression Result'!$P$31+AD42</f>
        <v>220343697846351.81</v>
      </c>
      <c r="AF42" s="216">
        <f>(VLOOKUP($B42,'Forecasted VA'!$A$1:$AX$29,AF$1-2010,FALSE)-VLOOKUP($B42,'Forecasted VA'!$A$1:$AX$29,AE$1-2010,FALSE))*'Regression Result'!$P$31+AE42</f>
        <v>223747745791639.81</v>
      </c>
      <c r="AG42" s="216">
        <f>(VLOOKUP($B42,'Forecasted VA'!$A$1:$AX$29,AG$1-2010,FALSE)-VLOOKUP($B42,'Forecasted VA'!$A$1:$AX$29,AF$1-2010,FALSE))*'Regression Result'!$P$31+AF42</f>
        <v>226993233857452.16</v>
      </c>
      <c r="AH42" s="216">
        <f>(VLOOKUP($B42,'Forecasted VA'!$A$1:$AX$29,AH$1-2010,FALSE)-VLOOKUP($B42,'Forecasted VA'!$A$1:$AX$29,AG$1-2010,FALSE))*'Regression Result'!$P$31+AG42</f>
        <v>230089940707344.06</v>
      </c>
      <c r="AI42" s="216">
        <f>(VLOOKUP($B42,'Forecasted VA'!$A$1:$AX$29,AI$1-2010,FALSE)-VLOOKUP($B42,'Forecasted VA'!$A$1:$AX$29,AH$1-2010,FALSE))*'Regression Result'!$P$31+AH42</f>
        <v>233046949262545.5</v>
      </c>
      <c r="AJ42" s="216">
        <f>(VLOOKUP($B42,'Forecasted VA'!$A$1:$AX$29,AJ$1-2010,FALSE)-VLOOKUP($B42,'Forecasted VA'!$A$1:$AX$29,AI$1-2010,FALSE))*'Regression Result'!$P$31+AI42</f>
        <v>235872695185844.63</v>
      </c>
      <c r="AK42" s="216">
        <f>(VLOOKUP($B42,'Forecasted VA'!$A$1:$AX$29,AK$1-2010,FALSE)-VLOOKUP($B42,'Forecasted VA'!$A$1:$AX$29,AJ$1-2010,FALSE))*'Regression Result'!$P$31+AJ42</f>
        <v>238575013747237.5</v>
      </c>
      <c r="AL42" s="216">
        <f>(VLOOKUP($B42,'Forecasted VA'!$A$1:$AX$29,AL$1-2010,FALSE)-VLOOKUP($B42,'Forecasted VA'!$A$1:$AX$29,AK$1-2010,FALSE))*'Regression Result'!$P$31+AK42</f>
        <v>241161184509762.97</v>
      </c>
      <c r="AM42" s="216">
        <f>(VLOOKUP($B42,'Forecasted VA'!$A$1:$AX$29,AM$1-2010,FALSE)-VLOOKUP($B42,'Forecasted VA'!$A$1:$AX$29,AL$1-2010,FALSE))*'Regression Result'!$P$31+AL42</f>
        <v>243637973502792.25</v>
      </c>
      <c r="AN42" s="216">
        <f>(VLOOKUP($B42,'Forecasted VA'!$A$1:$AX$29,AN$1-2010,FALSE)-VLOOKUP($B42,'Forecasted VA'!$A$1:$AX$29,AM$1-2010,FALSE))*'Regression Result'!$P$31+AM42</f>
        <v>246011672715733.88</v>
      </c>
      <c r="AO42" s="216">
        <f>(VLOOKUP($B42,'Forecasted VA'!$A$1:$AX$29,AO$1-2010,FALSE)-VLOOKUP($B42,'Forecasted VA'!$A$1:$AX$29,AN$1-2010,FALSE))*'Regression Result'!$P$31+AN42</f>
        <v>248288136862767.28</v>
      </c>
      <c r="AP42" s="216">
        <f>(VLOOKUP($B42,'Forecasted VA'!$A$1:$AX$29,AP$1-2010,FALSE)-VLOOKUP($B42,'Forecasted VA'!$A$1:$AX$29,AO$1-2010,FALSE))*'Regression Result'!$P$31+AO42</f>
        <v>250472817450699.13</v>
      </c>
      <c r="AQ42" s="216">
        <f>(VLOOKUP($B42,'Forecasted VA'!$A$1:$AX$29,AQ$1-2010,FALSE)-VLOOKUP($B42,'Forecasted VA'!$A$1:$AX$29,AP$1-2010,FALSE))*'Regression Result'!$P$31+AP42</f>
        <v>252570794237127.69</v>
      </c>
      <c r="AR42" s="216">
        <f>(VLOOKUP($B42,'Forecasted VA'!$A$1:$AX$29,AR$1-2010,FALSE)-VLOOKUP($B42,'Forecasted VA'!$A$1:$AX$29,AQ$1-2010,FALSE))*'Regression Result'!$P$31+AQ42</f>
        <v>254586804201386.47</v>
      </c>
      <c r="AS42" s="216">
        <f>(VLOOKUP($B42,'Forecasted VA'!$A$1:$AX$29,AS$1-2010,FALSE)-VLOOKUP($B42,'Forecasted VA'!$A$1:$AX$29,AR$1-2010,FALSE))*'Regression Result'!$P$31+AR42</f>
        <v>256525268171666.72</v>
      </c>
      <c r="AT42" s="216">
        <f>(VLOOKUP($B42,'Forecasted VA'!$A$1:$AX$29,AT$1-2010,FALSE)-VLOOKUP($B42,'Forecasted VA'!$A$1:$AX$29,AS$1-2010,FALSE))*'Regression Result'!$P$31+AS42</f>
        <v>258390315262339.47</v>
      </c>
      <c r="AU42" s="216">
        <f>(VLOOKUP($B42,'Forecasted VA'!$A$1:$AX$29,AU$1-2010,FALSE)-VLOOKUP($B42,'Forecasted VA'!$A$1:$AX$29,AT$1-2010,FALSE))*'Regression Result'!$P$31+AT42</f>
        <v>260185805279017.81</v>
      </c>
      <c r="AV42" s="216">
        <f>(VLOOKUP($B42,'Forecasted VA'!$A$1:$AX$29,AV$1-2010,FALSE)-VLOOKUP($B42,'Forecasted VA'!$A$1:$AX$29,AU$1-2010,FALSE))*'Regression Result'!$P$31+AU42</f>
        <v>261915349247061.16</v>
      </c>
      <c r="AW42" s="216">
        <f>(VLOOKUP($B42,'Forecasted VA'!$A$1:$AX$29,AW$1-2010,FALSE)-VLOOKUP($B42,'Forecasted VA'!$A$1:$AX$29,AV$1-2010,FALSE))*'Regression Result'!$P$31+AV42</f>
        <v>263582328214213.38</v>
      </c>
      <c r="AX42" s="216">
        <f>(VLOOKUP($B42,'Forecasted VA'!$A$1:$AX$29,AX$1-2010,FALSE)-VLOOKUP($B42,'Forecasted VA'!$A$1:$AX$29,AW$1-2010,FALSE))*'Regression Result'!$P$31+AW42</f>
        <v>265189910470886.78</v>
      </c>
      <c r="AY42" s="216">
        <f>(VLOOKUP($B42,'Forecasted VA'!$A$1:$AX$29,AY$1-2010,FALSE)-VLOOKUP($B42,'Forecasted VA'!$A$1:$AX$29,AX$1-2010,FALSE))*'Regression Result'!$P$31+AX42</f>
        <v>266741067323016.47</v>
      </c>
    </row>
    <row r="43" spans="1:52" x14ac:dyDescent="0.2">
      <c r="C43" s="252">
        <f t="shared" ref="C43:AY43" si="25">SUM(C45:C69)/SUM(C2:C26)</f>
        <v>0.186383350825362</v>
      </c>
      <c r="D43" s="252">
        <f t="shared" si="25"/>
        <v>0.19213464904495714</v>
      </c>
      <c r="E43" s="252">
        <f t="shared" si="25"/>
        <v>0.20571187177896838</v>
      </c>
      <c r="F43" s="252">
        <f t="shared" si="25"/>
        <v>0.20488274789912975</v>
      </c>
      <c r="G43" s="252">
        <f t="shared" si="25"/>
        <v>0.2156226824850197</v>
      </c>
      <c r="H43" s="252">
        <f t="shared" si="25"/>
        <v>0.23029705675277584</v>
      </c>
      <c r="I43" s="252">
        <f t="shared" si="25"/>
        <v>0.2362182822365648</v>
      </c>
      <c r="J43" s="252">
        <f t="shared" si="25"/>
        <v>0.23669688309622558</v>
      </c>
      <c r="K43" s="252">
        <f t="shared" si="25"/>
        <v>0.2360262032353059</v>
      </c>
      <c r="L43" s="252">
        <f t="shared" si="25"/>
        <v>0.2353190518550061</v>
      </c>
      <c r="M43" s="252">
        <f>SUM(M45:M69)/SUM(M2:M26)</f>
        <v>0.23672107626919689</v>
      </c>
      <c r="N43" s="252">
        <f t="shared" si="25"/>
        <v>0.23904348329573644</v>
      </c>
      <c r="O43" s="252">
        <f t="shared" si="25"/>
        <v>0.24158419327409525</v>
      </c>
      <c r="P43" s="252">
        <f t="shared" si="25"/>
        <v>0.24389653468923239</v>
      </c>
      <c r="Q43" s="252">
        <f t="shared" si="25"/>
        <v>0.2461220618907333</v>
      </c>
      <c r="R43" s="252">
        <f t="shared" si="25"/>
        <v>0.24853510865318568</v>
      </c>
      <c r="S43" s="252">
        <f t="shared" si="25"/>
        <v>0.25149594970143113</v>
      </c>
      <c r="T43" s="252">
        <f t="shared" si="25"/>
        <v>0.25439444751379964</v>
      </c>
      <c r="U43" s="252">
        <f t="shared" si="25"/>
        <v>0.25712767251468788</v>
      </c>
      <c r="V43" s="252">
        <f t="shared" si="25"/>
        <v>0.25983536852934436</v>
      </c>
      <c r="W43" s="252">
        <f t="shared" si="25"/>
        <v>0.26250719480582313</v>
      </c>
      <c r="X43" s="252">
        <f t="shared" si="25"/>
        <v>0.26514894361444485</v>
      </c>
      <c r="Y43" s="252">
        <f t="shared" si="25"/>
        <v>0.26777321345676197</v>
      </c>
      <c r="Z43" s="252">
        <f t="shared" si="25"/>
        <v>0.2703682331291416</v>
      </c>
      <c r="AA43" s="252">
        <f t="shared" si="25"/>
        <v>0.2728738321859806</v>
      </c>
      <c r="AB43" s="252">
        <f t="shared" si="25"/>
        <v>0.27529471844813186</v>
      </c>
      <c r="AC43" s="252">
        <f t="shared" si="25"/>
        <v>0.27770803081674672</v>
      </c>
      <c r="AD43" s="252">
        <f t="shared" si="25"/>
        <v>0.28011204140946511</v>
      </c>
      <c r="AE43" s="252">
        <f t="shared" si="25"/>
        <v>0.28250914704037139</v>
      </c>
      <c r="AF43" s="252">
        <f t="shared" si="25"/>
        <v>0.28489951099650657</v>
      </c>
      <c r="AG43" s="252">
        <f t="shared" si="25"/>
        <v>0.28728378660050474</v>
      </c>
      <c r="AH43" s="252">
        <f t="shared" si="25"/>
        <v>0.2895921176792734</v>
      </c>
      <c r="AI43" s="252">
        <f t="shared" si="25"/>
        <v>0.2918783966529267</v>
      </c>
      <c r="AJ43" s="252">
        <f t="shared" si="25"/>
        <v>0.29416149658180635</v>
      </c>
      <c r="AK43" s="252">
        <f t="shared" si="25"/>
        <v>0.29644155261478844</v>
      </c>
      <c r="AL43" s="252">
        <f t="shared" si="25"/>
        <v>0.29871903431609759</v>
      </c>
      <c r="AM43" s="252">
        <f t="shared" si="25"/>
        <v>0.30099391071255499</v>
      </c>
      <c r="AN43" s="252">
        <f t="shared" si="25"/>
        <v>0.30326598655710679</v>
      </c>
      <c r="AO43" s="252">
        <f t="shared" si="25"/>
        <v>0.30557402773222259</v>
      </c>
      <c r="AP43" s="252">
        <f t="shared" si="25"/>
        <v>0.30789429023375992</v>
      </c>
      <c r="AQ43" s="252">
        <f t="shared" si="25"/>
        <v>0.31020110379012616</v>
      </c>
      <c r="AR43" s="252">
        <f t="shared" si="25"/>
        <v>0.31250025651433638</v>
      </c>
      <c r="AS43" s="252">
        <f t="shared" si="25"/>
        <v>0.31480654533374258</v>
      </c>
      <c r="AT43" s="252">
        <f t="shared" si="25"/>
        <v>0.31711843213959068</v>
      </c>
      <c r="AU43" s="252">
        <f t="shared" si="25"/>
        <v>0.31938102519128425</v>
      </c>
      <c r="AV43" s="252">
        <f t="shared" si="25"/>
        <v>0.32163960271181508</v>
      </c>
      <c r="AW43" s="252">
        <f t="shared" si="25"/>
        <v>0.32389825600174116</v>
      </c>
      <c r="AX43" s="252">
        <f t="shared" si="25"/>
        <v>0.32615677171352186</v>
      </c>
      <c r="AY43" s="252">
        <f t="shared" si="25"/>
        <v>0.32841514345584849</v>
      </c>
    </row>
    <row r="44" spans="1:52" s="227" customFormat="1" x14ac:dyDescent="0.2">
      <c r="B44" s="227" t="s">
        <v>664</v>
      </c>
      <c r="C44" s="227">
        <v>2012</v>
      </c>
      <c r="D44" s="227">
        <v>2013</v>
      </c>
      <c r="E44" s="227">
        <v>2014</v>
      </c>
      <c r="F44" s="227">
        <v>2015</v>
      </c>
      <c r="G44" s="227">
        <v>2016</v>
      </c>
      <c r="H44" s="227">
        <v>2017</v>
      </c>
      <c r="I44" s="227">
        <v>2018</v>
      </c>
      <c r="J44" s="227">
        <v>2019</v>
      </c>
      <c r="K44" s="227">
        <v>2020</v>
      </c>
      <c r="L44" s="227">
        <v>2021</v>
      </c>
      <c r="M44" s="227">
        <v>2022</v>
      </c>
      <c r="N44" s="227">
        <v>2023</v>
      </c>
      <c r="O44" s="227">
        <v>2024</v>
      </c>
      <c r="P44" s="227">
        <v>2025</v>
      </c>
      <c r="Q44" s="227">
        <v>2026</v>
      </c>
      <c r="R44" s="227">
        <v>2027</v>
      </c>
      <c r="S44" s="227">
        <v>2028</v>
      </c>
      <c r="T44" s="227">
        <v>2029</v>
      </c>
      <c r="U44" s="227">
        <v>2030</v>
      </c>
      <c r="V44" s="227">
        <v>2031</v>
      </c>
      <c r="W44" s="227">
        <v>2032</v>
      </c>
      <c r="X44" s="227">
        <v>2033</v>
      </c>
      <c r="Y44" s="227">
        <v>2034</v>
      </c>
      <c r="Z44" s="227">
        <v>2035</v>
      </c>
      <c r="AA44" s="227">
        <v>2036</v>
      </c>
      <c r="AB44" s="227">
        <v>2037</v>
      </c>
      <c r="AC44" s="227">
        <v>2038</v>
      </c>
      <c r="AD44" s="227">
        <v>2039</v>
      </c>
      <c r="AE44" s="227">
        <v>2040</v>
      </c>
      <c r="AF44" s="227">
        <v>2041</v>
      </c>
      <c r="AG44" s="227">
        <v>2042</v>
      </c>
      <c r="AH44" s="227">
        <v>2043</v>
      </c>
      <c r="AI44" s="227">
        <v>2044</v>
      </c>
      <c r="AJ44" s="227">
        <v>2045</v>
      </c>
      <c r="AK44" s="227">
        <v>2046</v>
      </c>
      <c r="AL44" s="227">
        <v>2047</v>
      </c>
      <c r="AM44" s="227">
        <v>2048</v>
      </c>
      <c r="AN44" s="227">
        <v>2049</v>
      </c>
      <c r="AO44" s="227">
        <v>2050</v>
      </c>
      <c r="AP44" s="227">
        <v>2051</v>
      </c>
      <c r="AQ44" s="227">
        <v>2052</v>
      </c>
      <c r="AR44" s="227">
        <v>2053</v>
      </c>
      <c r="AS44" s="227">
        <v>2054</v>
      </c>
      <c r="AT44" s="227">
        <v>2055</v>
      </c>
      <c r="AU44" s="227">
        <v>2056</v>
      </c>
      <c r="AV44" s="227">
        <v>2057</v>
      </c>
      <c r="AW44" s="227">
        <v>2058</v>
      </c>
      <c r="AX44" s="227">
        <v>2059</v>
      </c>
      <c r="AY44" s="227">
        <v>2060</v>
      </c>
    </row>
    <row r="45" spans="1:52" x14ac:dyDescent="0.2">
      <c r="A45" s="227" t="s">
        <v>664</v>
      </c>
      <c r="B45" s="216" t="s">
        <v>373</v>
      </c>
      <c r="C45" s="228">
        <f>C2*VLOOKUP('Predicted Energy Consumption'!$B45,'electrification forecast'!$A$1:$AX$29,C$1-2010,FALSE)</f>
        <v>345503226203617.63</v>
      </c>
      <c r="D45" s="228">
        <f>D2*VLOOKUP('Predicted Energy Consumption'!$B45,'electrification forecast'!$A$1:$AX$29,D$1-2010,FALSE)</f>
        <v>350382588751107.31</v>
      </c>
      <c r="E45" s="228">
        <f>E2*VLOOKUP('Predicted Energy Consumption'!$B45,'electrification forecast'!$A$1:$AX$29,E$1-2010,FALSE)</f>
        <v>345783021818228.88</v>
      </c>
      <c r="F45" s="228">
        <f>F2*VLOOKUP('Predicted Energy Consumption'!$B45,'electrification forecast'!$A$1:$AX$29,F$1-2010,FALSE)</f>
        <v>354804724318622.56</v>
      </c>
      <c r="G45" s="228">
        <f>G2*VLOOKUP('Predicted Energy Consumption'!$B45,'electrification forecast'!$A$1:$AX$29,G$1-2010,FALSE)</f>
        <v>372575157988081.94</v>
      </c>
      <c r="H45" s="228">
        <f>H2*VLOOKUP('Predicted Energy Consumption'!$B45,'electrification forecast'!$A$1:$AX$29,H$1-2010,FALSE)</f>
        <v>400967588587845.81</v>
      </c>
      <c r="I45" s="228">
        <f>I2*VLOOKUP('Predicted Energy Consumption'!$B45,'electrification forecast'!$A$1:$AX$29,I$1-2010,FALSE)</f>
        <v>423968835393879.88</v>
      </c>
      <c r="J45" s="228">
        <f>J2*VLOOKUP('Predicted Energy Consumption'!$B45,'electrification forecast'!$A$1:$AX$29,J$1-2010,FALSE)</f>
        <v>455930366150758.81</v>
      </c>
      <c r="K45" s="228">
        <f>K2*VLOOKUP('Predicted Energy Consumption'!$B45,'electrification forecast'!$A$1:$AX$29,K$1-2010,FALSE)</f>
        <v>485244074993755</v>
      </c>
      <c r="L45" s="225">
        <f>L2*VLOOKUP('Predicted Energy Consumption'!$B45,'electrification forecast'!$A$1:$AX$29,L$1-2010,FALSE)</f>
        <v>509365583742738.13</v>
      </c>
      <c r="M45" s="225">
        <f>M2*VLOOKUP('Predicted Energy Consumption'!$B45,'electrification forecast'!$A$1:$AX$29,M$1-2010,FALSE)</f>
        <v>530315753228261.25</v>
      </c>
      <c r="N45" s="225">
        <f>N2*VLOOKUP('Predicted Energy Consumption'!$B45,'electrification forecast'!$A$1:$AX$29,N$1-2010,FALSE)</f>
        <v>551091846383398.13</v>
      </c>
      <c r="O45" s="225">
        <f>O2*VLOOKUP('Predicted Energy Consumption'!$B45,'electrification forecast'!$A$1:$AX$29,O$1-2010,FALSE)</f>
        <v>571490540294842.63</v>
      </c>
      <c r="P45" s="225">
        <f>P2*VLOOKUP('Predicted Energy Consumption'!$B45,'electrification forecast'!$A$1:$AX$29,P$1-2010,FALSE)</f>
        <v>591709541101017.25</v>
      </c>
      <c r="Q45" s="225">
        <f>Q2*VLOOKUP('Predicted Energy Consumption'!$B45,'electrification forecast'!$A$1:$AX$29,Q$1-2010,FALSE)</f>
        <v>611475762230137.88</v>
      </c>
      <c r="R45" s="225">
        <f>R2*VLOOKUP('Predicted Energy Consumption'!$B45,'electrification forecast'!$A$1:$AX$29,R$1-2010,FALSE)</f>
        <v>630825872531132.38</v>
      </c>
      <c r="S45" s="225">
        <f>S2*VLOOKUP('Predicted Energy Consumption'!$B45,'electrification forecast'!$A$1:$AX$29,S$1-2010,FALSE)</f>
        <v>649819942628425</v>
      </c>
      <c r="T45" s="225">
        <f>T2*VLOOKUP('Predicted Energy Consumption'!$B45,'electrification forecast'!$A$1:$AX$29,T$1-2010,FALSE)</f>
        <v>668361746677002.75</v>
      </c>
      <c r="U45" s="225">
        <f>U2*VLOOKUP('Predicted Energy Consumption'!$B45,'electrification forecast'!$A$1:$AX$29,U$1-2010,FALSE)</f>
        <v>686587905278258.88</v>
      </c>
      <c r="V45" s="225">
        <f>V2*VLOOKUP('Predicted Energy Consumption'!$B45,'electrification forecast'!$A$1:$AX$29,V$1-2010,FALSE)</f>
        <v>704393897442715.75</v>
      </c>
      <c r="W45" s="225">
        <f>W2*VLOOKUP('Predicted Energy Consumption'!$B45,'electrification forecast'!$A$1:$AX$29,W$1-2010,FALSE)</f>
        <v>721766227135607.88</v>
      </c>
      <c r="X45" s="225">
        <f>X2*VLOOKUP('Predicted Energy Consumption'!$B45,'electrification forecast'!$A$1:$AX$29,X$1-2010,FALSE)</f>
        <v>738833386001150.38</v>
      </c>
      <c r="Y45" s="225">
        <f>Y2*VLOOKUP('Predicted Energy Consumption'!$B45,'electrification forecast'!$A$1:$AX$29,Y$1-2010,FALSE)</f>
        <v>755523110205160.13</v>
      </c>
      <c r="Z45" s="225">
        <f>Z2*VLOOKUP('Predicted Energy Consumption'!$B45,'electrification forecast'!$A$1:$AX$29,Z$1-2010,FALSE)</f>
        <v>771828542180707.25</v>
      </c>
      <c r="AA45" s="225">
        <f>AA2*VLOOKUP('Predicted Energy Consumption'!$B45,'electrification forecast'!$A$1:$AX$29,AA$1-2010,FALSE)</f>
        <v>787835887535911.38</v>
      </c>
      <c r="AB45" s="225">
        <f>AB2*VLOOKUP('Predicted Energy Consumption'!$B45,'electrification forecast'!$A$1:$AX$29,AB$1-2010,FALSE)</f>
        <v>803507543539172.75</v>
      </c>
      <c r="AC45" s="225">
        <f>AC2*VLOOKUP('Predicted Energy Consumption'!$B45,'electrification forecast'!$A$1:$AX$29,AC$1-2010,FALSE)</f>
        <v>818954037024398.13</v>
      </c>
      <c r="AD45" s="225">
        <f>AD2*VLOOKUP('Predicted Energy Consumption'!$B45,'electrification forecast'!$A$1:$AX$29,AD$1-2010,FALSE)</f>
        <v>834098190206750.75</v>
      </c>
      <c r="AE45" s="225">
        <f>AE2*VLOOKUP('Predicted Energy Consumption'!$B45,'electrification forecast'!$A$1:$AX$29,AE$1-2010,FALSE)</f>
        <v>848940041789564.25</v>
      </c>
      <c r="AF45" s="225">
        <f>AF2*VLOOKUP('Predicted Energy Consumption'!$B45,'electrification forecast'!$A$1:$AX$29,AF$1-2010,FALSE)</f>
        <v>863574512791965</v>
      </c>
      <c r="AG45" s="225">
        <f>AG2*VLOOKUP('Predicted Energy Consumption'!$B45,'electrification forecast'!$A$1:$AX$29,AG$1-2010,FALSE)</f>
        <v>877977213610681.88</v>
      </c>
      <c r="AH45" s="225">
        <f>AH2*VLOOKUP('Predicted Energy Consumption'!$B45,'electrification forecast'!$A$1:$AX$29,AH$1-2010,FALSE)</f>
        <v>892149527155737</v>
      </c>
      <c r="AI45" s="225">
        <f>AI2*VLOOKUP('Predicted Energy Consumption'!$B45,'electrification forecast'!$A$1:$AX$29,AI$1-2010,FALSE)</f>
        <v>906120013437990.38</v>
      </c>
      <c r="AJ45" s="225">
        <f>AJ2*VLOOKUP('Predicted Energy Consumption'!$B45,'electrification forecast'!$A$1:$AX$29,AJ$1-2010,FALSE)</f>
        <v>919914477925103.13</v>
      </c>
      <c r="AK45" s="225">
        <f>AK2*VLOOKUP('Predicted Energy Consumption'!$B45,'electrification forecast'!$A$1:$AX$29,AK$1-2010,FALSE)</f>
        <v>933572648202486.63</v>
      </c>
      <c r="AL45" s="225">
        <f>AL2*VLOOKUP('Predicted Energy Consumption'!$B45,'electrification forecast'!$A$1:$AX$29,AL$1-2010,FALSE)</f>
        <v>947061704559811.38</v>
      </c>
      <c r="AM45" s="225">
        <f>AM2*VLOOKUP('Predicted Energy Consumption'!$B45,'electrification forecast'!$A$1:$AX$29,AM$1-2010,FALSE)</f>
        <v>960403052638197.13</v>
      </c>
      <c r="AN45" s="225">
        <f>AN2*VLOOKUP('Predicted Energy Consumption'!$B45,'electrification forecast'!$A$1:$AX$29,AN$1-2010,FALSE)</f>
        <v>973663008570703.25</v>
      </c>
      <c r="AO45" s="225">
        <f>AO2*VLOOKUP('Predicted Energy Consumption'!$B45,'electrification forecast'!$A$1:$AX$29,AO$1-2010,FALSE)</f>
        <v>986790806757338.63</v>
      </c>
      <c r="AP45" s="225">
        <f>AP2*VLOOKUP('Predicted Energy Consumption'!$B45,'electrification forecast'!$A$1:$AX$29,AP$1-2010,FALSE)</f>
        <v>999837287130294.75</v>
      </c>
      <c r="AQ45" s="225">
        <f>AQ2*VLOOKUP('Predicted Energy Consumption'!$B45,'electrification forecast'!$A$1:$AX$29,AQ$1-2010,FALSE)</f>
        <v>1012815889177488.1</v>
      </c>
      <c r="AR45" s="225">
        <f>AR2*VLOOKUP('Predicted Energy Consumption'!$B45,'electrification forecast'!$A$1:$AX$29,AR$1-2010,FALSE)</f>
        <v>1025715121226740.5</v>
      </c>
      <c r="AS45" s="225">
        <f>AS2*VLOOKUP('Predicted Energy Consumption'!$B45,'electrification forecast'!$A$1:$AX$29,AS$1-2010,FALSE)</f>
        <v>1038909915852647.1</v>
      </c>
      <c r="AT45" s="225">
        <f>AT2*VLOOKUP('Predicted Energy Consumption'!$B45,'electrification forecast'!$A$1:$AX$29,AT$1-2010,FALSE)</f>
        <v>1052764209905776.9</v>
      </c>
      <c r="AU45" s="225">
        <f>AU2*VLOOKUP('Predicted Energy Consumption'!$B45,'electrification forecast'!$A$1:$AX$29,AU$1-2010,FALSE)</f>
        <v>1066627207950583.3</v>
      </c>
      <c r="AV45" s="225">
        <f>AV2*VLOOKUP('Predicted Energy Consumption'!$B45,'electrification forecast'!$A$1:$AX$29,AV$1-2010,FALSE)</f>
        <v>1080514413566911.6</v>
      </c>
      <c r="AW45" s="225">
        <f>AW2*VLOOKUP('Predicted Energy Consumption'!$B45,'electrification forecast'!$A$1:$AX$29,AW$1-2010,FALSE)</f>
        <v>1094423679470647.1</v>
      </c>
      <c r="AX45" s="225">
        <f>AX2*VLOOKUP('Predicted Energy Consumption'!$B45,'electrification forecast'!$A$1:$AX$29,AX$1-2010,FALSE)</f>
        <v>1108389129542092.5</v>
      </c>
      <c r="AY45" s="225">
        <f>AY2*VLOOKUP('Predicted Energy Consumption'!$B45,'electrification forecast'!$A$1:$AX$29,AY$1-2010,FALSE)</f>
        <v>1122405093051053.1</v>
      </c>
      <c r="AZ45" s="225"/>
    </row>
    <row r="46" spans="1:52" x14ac:dyDescent="0.2">
      <c r="A46" s="227" t="s">
        <v>664</v>
      </c>
      <c r="B46" s="216" t="s">
        <v>375</v>
      </c>
      <c r="C46" s="228">
        <f>C3*VLOOKUP('Predicted Energy Consumption'!$B46,'electrification forecast'!$A$1:$AX$29,C$1-2010,FALSE)</f>
        <v>135397192480379.13</v>
      </c>
      <c r="D46" s="228">
        <f>D3*VLOOKUP('Predicted Energy Consumption'!$B46,'electrification forecast'!$A$1:$AX$29,D$1-2010,FALSE)</f>
        <v>141385501061389.31</v>
      </c>
      <c r="E46" s="228">
        <f>E3*VLOOKUP('Predicted Energy Consumption'!$B46,'electrification forecast'!$A$1:$AX$29,E$1-2010,FALSE)</f>
        <v>147397694633890.72</v>
      </c>
      <c r="F46" s="228">
        <f>F3*VLOOKUP('Predicted Energy Consumption'!$B46,'electrification forecast'!$A$1:$AX$29,F$1-2010,FALSE)</f>
        <v>156706017032178.91</v>
      </c>
      <c r="G46" s="228">
        <f>G3*VLOOKUP('Predicted Energy Consumption'!$B46,'electrification forecast'!$A$1:$AX$29,G$1-2010,FALSE)</f>
        <v>158043576555686.63</v>
      </c>
      <c r="H46" s="228">
        <f>H3*VLOOKUP('Predicted Energy Consumption'!$B46,'electrification forecast'!$A$1:$AX$29,H$1-2010,FALSE)</f>
        <v>154931703378546.28</v>
      </c>
      <c r="I46" s="228">
        <f>I3*VLOOKUP('Predicted Energy Consumption'!$B46,'electrification forecast'!$A$1:$AX$29,I$1-2010,FALSE)</f>
        <v>142398907128944.88</v>
      </c>
      <c r="J46" s="228">
        <f>J3*VLOOKUP('Predicted Energy Consumption'!$B46,'electrification forecast'!$A$1:$AX$29,J$1-2010,FALSE)</f>
        <v>148237081477724.63</v>
      </c>
      <c r="K46" s="228">
        <f>K3*VLOOKUP('Predicted Energy Consumption'!$B46,'electrification forecast'!$A$1:$AX$29,K$1-2010,FALSE)</f>
        <v>158091346538669.03</v>
      </c>
      <c r="L46" s="225">
        <f>L3*VLOOKUP('Predicted Energy Consumption'!$B46,'electrification forecast'!$A$1:$AX$29,L$1-2010,FALSE)</f>
        <v>165327172157665.03</v>
      </c>
      <c r="M46" s="225">
        <f>M3*VLOOKUP('Predicted Energy Consumption'!$B46,'electrification forecast'!$A$1:$AX$29,M$1-2010,FALSE)</f>
        <v>160420723987116.34</v>
      </c>
      <c r="N46" s="225">
        <f>N3*VLOOKUP('Predicted Energy Consumption'!$B46,'electrification forecast'!$A$1:$AX$29,N$1-2010,FALSE)</f>
        <v>155348448955186.41</v>
      </c>
      <c r="O46" s="225">
        <f>O3*VLOOKUP('Predicted Energy Consumption'!$B46,'electrification forecast'!$A$1:$AX$29,O$1-2010,FALSE)</f>
        <v>150151266256738.44</v>
      </c>
      <c r="P46" s="225">
        <f>P3*VLOOKUP('Predicted Energy Consumption'!$B46,'electrification forecast'!$A$1:$AX$29,P$1-2010,FALSE)</f>
        <v>144865017986614.41</v>
      </c>
      <c r="Q46" s="225">
        <f>Q3*VLOOKUP('Predicted Energy Consumption'!$B46,'electrification forecast'!$A$1:$AX$29,Q$1-2010,FALSE)</f>
        <v>139520554312893.31</v>
      </c>
      <c r="R46" s="225">
        <f>R3*VLOOKUP('Predicted Energy Consumption'!$B46,'electrification forecast'!$A$1:$AX$29,R$1-2010,FALSE)</f>
        <v>134144035343618.5</v>
      </c>
      <c r="S46" s="225">
        <f>S3*VLOOKUP('Predicted Energy Consumption'!$B46,'electrification forecast'!$A$1:$AX$29,S$1-2010,FALSE)</f>
        <v>128757351782729.25</v>
      </c>
      <c r="T46" s="225">
        <f>T3*VLOOKUP('Predicted Energy Consumption'!$B46,'electrification forecast'!$A$1:$AX$29,T$1-2010,FALSE)</f>
        <v>123378596484748.64</v>
      </c>
      <c r="U46" s="225">
        <f>U3*VLOOKUP('Predicted Energy Consumption'!$B46,'electrification forecast'!$A$1:$AX$29,U$1-2010,FALSE)</f>
        <v>118022542415714.36</v>
      </c>
      <c r="V46" s="225">
        <f>V3*VLOOKUP('Predicted Energy Consumption'!$B46,'electrification forecast'!$A$1:$AX$29,V$1-2010,FALSE)</f>
        <v>112701099724871.22</v>
      </c>
      <c r="W46" s="225">
        <f>W3*VLOOKUP('Predicted Energy Consumption'!$B46,'electrification forecast'!$A$1:$AX$29,W$1-2010,FALSE)</f>
        <v>107423736695043.41</v>
      </c>
      <c r="X46" s="225">
        <f>X3*VLOOKUP('Predicted Energy Consumption'!$B46,'electrification forecast'!$A$1:$AX$29,X$1-2010,FALSE)</f>
        <v>102197857452156.7</v>
      </c>
      <c r="Y46" s="225">
        <f>Y3*VLOOKUP('Predicted Energy Consumption'!$B46,'electrification forecast'!$A$1:$AX$29,Y$1-2010,FALSE)</f>
        <v>97029134534594.641</v>
      </c>
      <c r="Z46" s="225">
        <f>Z3*VLOOKUP('Predicted Energy Consumption'!$B46,'electrification forecast'!$A$1:$AX$29,Z$1-2010,FALSE)</f>
        <v>91921797605767.734</v>
      </c>
      <c r="AA46" s="225">
        <f>AA3*VLOOKUP('Predicted Energy Consumption'!$B46,'electrification forecast'!$A$1:$AX$29,AA$1-2010,FALSE)</f>
        <v>86878881387338.328</v>
      </c>
      <c r="AB46" s="225">
        <f>AB3*VLOOKUP('Predicted Energy Consumption'!$B46,'electrification forecast'!$A$1:$AX$29,AB$1-2010,FALSE)</f>
        <v>81902436768493.297</v>
      </c>
      <c r="AC46" s="225">
        <f>AC3*VLOOKUP('Predicted Energy Consumption'!$B46,'electrification forecast'!$A$1:$AX$29,AC$1-2010,FALSE)</f>
        <v>77804923712257.828</v>
      </c>
      <c r="AD46" s="225">
        <f>AD3*VLOOKUP('Predicted Energy Consumption'!$B46,'electrification forecast'!$A$1:$AX$29,AD$1-2010,FALSE)</f>
        <v>77117841464063.625</v>
      </c>
      <c r="AE46" s="225">
        <f>AE3*VLOOKUP('Predicted Energy Consumption'!$B46,'electrification forecast'!$A$1:$AX$29,AE$1-2010,FALSE)</f>
        <v>76440789984969.25</v>
      </c>
      <c r="AF46" s="225">
        <f>AF3*VLOOKUP('Predicted Energy Consumption'!$B46,'electrification forecast'!$A$1:$AX$29,AF$1-2010,FALSE)</f>
        <v>75774800791446.813</v>
      </c>
      <c r="AG46" s="225">
        <f>AG3*VLOOKUP('Predicted Energy Consumption'!$B46,'electrification forecast'!$A$1:$AX$29,AG$1-2010,FALSE)</f>
        <v>75120658689565.203</v>
      </c>
      <c r="AH46" s="225">
        <f>AH3*VLOOKUP('Predicted Energy Consumption'!$B46,'electrification forecast'!$A$1:$AX$29,AH$1-2010,FALSE)</f>
        <v>74478943029543.063</v>
      </c>
      <c r="AI46" s="225">
        <f>AI3*VLOOKUP('Predicted Energy Consumption'!$B46,'electrification forecast'!$A$1:$AX$29,AI$1-2010,FALSE)</f>
        <v>73850062625616.219</v>
      </c>
      <c r="AJ46" s="225">
        <f>AJ3*VLOOKUP('Predicted Energy Consumption'!$B46,'electrification forecast'!$A$1:$AX$29,AJ$1-2010,FALSE)</f>
        <v>73234285239104.922</v>
      </c>
      <c r="AK46" s="225">
        <f>AK3*VLOOKUP('Predicted Energy Consumption'!$B46,'electrification forecast'!$A$1:$AX$29,AK$1-2010,FALSE)</f>
        <v>72631762417883.125</v>
      </c>
      <c r="AL46" s="225">
        <f>AL3*VLOOKUP('Predicted Energy Consumption'!$B46,'electrification forecast'!$A$1:$AX$29,AL$1-2010,FALSE)</f>
        <v>72042550384846.953</v>
      </c>
      <c r="AM46" s="225">
        <f>AM3*VLOOKUP('Predicted Energy Consumption'!$B46,'electrification forecast'!$A$1:$AX$29,AM$1-2010,FALSE)</f>
        <v>71466627574805.609</v>
      </c>
      <c r="AN46" s="225">
        <f>AN3*VLOOKUP('Predicted Energy Consumption'!$B46,'electrification forecast'!$A$1:$AX$29,AN$1-2010,FALSE)</f>
        <v>70903909335055.578</v>
      </c>
      <c r="AO46" s="225">
        <f>AO3*VLOOKUP('Predicted Energy Consumption'!$B46,'electrification forecast'!$A$1:$AX$29,AO$1-2010,FALSE)</f>
        <v>70354260230243.32</v>
      </c>
      <c r="AP46" s="225">
        <f>AP3*VLOOKUP('Predicted Energy Consumption'!$B46,'electrification forecast'!$A$1:$AX$29,AP$1-2010,FALSE)</f>
        <v>69817504326733.883</v>
      </c>
      <c r="AQ46" s="225">
        <f>AQ3*VLOOKUP('Predicted Energy Consumption'!$B46,'electrification forecast'!$A$1:$AX$29,AQ$1-2010,FALSE)</f>
        <v>69293433775013.695</v>
      </c>
      <c r="AR46" s="225">
        <f>AR3*VLOOKUP('Predicted Energy Consumption'!$B46,'electrification forecast'!$A$1:$AX$29,AR$1-2010,FALSE)</f>
        <v>68781815959857.273</v>
      </c>
      <c r="AS46" s="225">
        <f>AS3*VLOOKUP('Predicted Energy Consumption'!$B46,'electrification forecast'!$A$1:$AX$29,AS$1-2010,FALSE)</f>
        <v>68282399446219.578</v>
      </c>
      <c r="AT46" s="225">
        <f>AT3*VLOOKUP('Predicted Energy Consumption'!$B46,'electrification forecast'!$A$1:$AX$29,AT$1-2010,FALSE)</f>
        <v>67794918913251.508</v>
      </c>
      <c r="AU46" s="225">
        <f>AU3*VLOOKUP('Predicted Energy Consumption'!$B46,'electrification forecast'!$A$1:$AX$29,AU$1-2010,FALSE)</f>
        <v>67319099238611.977</v>
      </c>
      <c r="AV46" s="225">
        <f>AV3*VLOOKUP('Predicted Energy Consumption'!$B46,'electrification forecast'!$A$1:$AX$29,AV$1-2010,FALSE)</f>
        <v>66854658869679.078</v>
      </c>
      <c r="AW46" s="225">
        <f>AW3*VLOOKUP('Predicted Energy Consumption'!$B46,'electrification forecast'!$A$1:$AX$29,AW$1-2010,FALSE)</f>
        <v>66401312596640.242</v>
      </c>
      <c r="AX46" s="225">
        <f>AX3*VLOOKUP('Predicted Energy Consumption'!$B46,'electrification forecast'!$A$1:$AX$29,AX$1-2010,FALSE)</f>
        <v>65958773824199.477</v>
      </c>
      <c r="AY46" s="225">
        <f>AY3*VLOOKUP('Predicted Energy Consumption'!$B46,'electrification forecast'!$A$1:$AX$29,AY$1-2010,FALSE)</f>
        <v>65526756423265.742</v>
      </c>
      <c r="AZ46" s="225"/>
    </row>
    <row r="47" spans="1:52" x14ac:dyDescent="0.2">
      <c r="A47" s="227" t="s">
        <v>664</v>
      </c>
      <c r="B47" s="216" t="s">
        <v>376</v>
      </c>
      <c r="C47" s="228">
        <f>C4*VLOOKUP('Predicted Energy Consumption'!$B47,'electrification forecast'!$A$1:$AX$29,C$1-2010,FALSE)</f>
        <v>337962393175678.81</v>
      </c>
      <c r="D47" s="228">
        <f>D4*VLOOKUP('Predicted Energy Consumption'!$B47,'electrification forecast'!$A$1:$AX$29,D$1-2010,FALSE)</f>
        <v>362383090904618.94</v>
      </c>
      <c r="E47" s="228">
        <f>E4*VLOOKUP('Predicted Energy Consumption'!$B47,'electrification forecast'!$A$1:$AX$29,E$1-2010,FALSE)</f>
        <v>362396739471185.31</v>
      </c>
      <c r="F47" s="228">
        <f>F4*VLOOKUP('Predicted Energy Consumption'!$B47,'electrification forecast'!$A$1:$AX$29,F$1-2010,FALSE)</f>
        <v>305666472537923</v>
      </c>
      <c r="G47" s="228">
        <f>G4*VLOOKUP('Predicted Energy Consumption'!$B47,'electrification forecast'!$A$1:$AX$29,G$1-2010,FALSE)</f>
        <v>288888972086169.69</v>
      </c>
      <c r="H47" s="228">
        <f>H4*VLOOKUP('Predicted Energy Consumption'!$B47,'electrification forecast'!$A$1:$AX$29,H$1-2010,FALSE)</f>
        <v>317039140629380</v>
      </c>
      <c r="I47" s="228">
        <f>I4*VLOOKUP('Predicted Energy Consumption'!$B47,'electrification forecast'!$A$1:$AX$29,I$1-2010,FALSE)</f>
        <v>347526626197087.13</v>
      </c>
      <c r="J47" s="228">
        <f>J4*VLOOKUP('Predicted Energy Consumption'!$B47,'electrification forecast'!$A$1:$AX$29,J$1-2010,FALSE)</f>
        <v>362645825811022.25</v>
      </c>
      <c r="K47" s="228">
        <f>K4*VLOOKUP('Predicted Energy Consumption'!$B47,'electrification forecast'!$A$1:$AX$29,K$1-2010,FALSE)</f>
        <v>342104733128582.75</v>
      </c>
      <c r="L47" s="225">
        <f>L4*VLOOKUP('Predicted Energy Consumption'!$B47,'electrification forecast'!$A$1:$AX$29,L$1-2010,FALSE)</f>
        <v>380248767484935.38</v>
      </c>
      <c r="M47" s="225">
        <f>M4*VLOOKUP('Predicted Energy Consumption'!$B47,'electrification forecast'!$A$1:$AX$29,M$1-2010,FALSE)</f>
        <v>381899280415987.19</v>
      </c>
      <c r="N47" s="225">
        <f>N4*VLOOKUP('Predicted Energy Consumption'!$B47,'electrification forecast'!$A$1:$AX$29,N$1-2010,FALSE)</f>
        <v>382589056062147.25</v>
      </c>
      <c r="O47" s="225">
        <f>O4*VLOOKUP('Predicted Energy Consumption'!$B47,'electrification forecast'!$A$1:$AX$29,O$1-2010,FALSE)</f>
        <v>382442828755571.63</v>
      </c>
      <c r="P47" s="225">
        <f>P4*VLOOKUP('Predicted Energy Consumption'!$B47,'electrification forecast'!$A$1:$AX$29,P$1-2010,FALSE)</f>
        <v>381579359834229.44</v>
      </c>
      <c r="Q47" s="225">
        <f>Q4*VLOOKUP('Predicted Energy Consumption'!$B47,'electrification forecast'!$A$1:$AX$29,Q$1-2010,FALSE)</f>
        <v>380107541868007.63</v>
      </c>
      <c r="R47" s="225">
        <f>R4*VLOOKUP('Predicted Energy Consumption'!$B47,'electrification forecast'!$A$1:$AX$29,R$1-2010,FALSE)</f>
        <v>378125008814820.88</v>
      </c>
      <c r="S47" s="225">
        <f>S4*VLOOKUP('Predicted Energy Consumption'!$B47,'electrification forecast'!$A$1:$AX$29,S$1-2010,FALSE)</f>
        <v>375717999234555.06</v>
      </c>
      <c r="T47" s="225">
        <f>T4*VLOOKUP('Predicted Energy Consumption'!$B47,'electrification forecast'!$A$1:$AX$29,T$1-2010,FALSE)</f>
        <v>372961864400044.13</v>
      </c>
      <c r="U47" s="225">
        <f>U4*VLOOKUP('Predicted Energy Consumption'!$B47,'electrification forecast'!$A$1:$AX$29,U$1-2010,FALSE)</f>
        <v>369921898145358.81</v>
      </c>
      <c r="V47" s="225">
        <f>V4*VLOOKUP('Predicted Energy Consumption'!$B47,'electrification forecast'!$A$1:$AX$29,V$1-2010,FALSE)</f>
        <v>366654305732583.25</v>
      </c>
      <c r="W47" s="225">
        <f>W4*VLOOKUP('Predicted Energy Consumption'!$B47,'electrification forecast'!$A$1:$AX$29,W$1-2010,FALSE)</f>
        <v>363207205331864.19</v>
      </c>
      <c r="X47" s="225">
        <f>X4*VLOOKUP('Predicted Energy Consumption'!$B47,'electrification forecast'!$A$1:$AX$29,X$1-2010,FALSE)</f>
        <v>359621600412970.81</v>
      </c>
      <c r="Y47" s="225">
        <f>Y4*VLOOKUP('Predicted Energy Consumption'!$B47,'electrification forecast'!$A$1:$AX$29,Y$1-2010,FALSE)</f>
        <v>355932288807260.44</v>
      </c>
      <c r="Z47" s="225">
        <f>Z4*VLOOKUP('Predicted Energy Consumption'!$B47,'electrification forecast'!$A$1:$AX$29,Z$1-2010,FALSE)</f>
        <v>352168691435622.81</v>
      </c>
      <c r="AA47" s="225">
        <f>AA4*VLOOKUP('Predicted Energy Consumption'!$B47,'electrification forecast'!$A$1:$AX$29,AA$1-2010,FALSE)</f>
        <v>348355594511667.06</v>
      </c>
      <c r="AB47" s="225">
        <f>AB4*VLOOKUP('Predicted Energy Consumption'!$B47,'electrification forecast'!$A$1:$AX$29,AB$1-2010,FALSE)</f>
        <v>344513805673479.31</v>
      </c>
      <c r="AC47" s="225">
        <f>AC4*VLOOKUP('Predicted Energy Consumption'!$B47,'electrification forecast'!$A$1:$AX$29,AC$1-2010,FALSE)</f>
        <v>340660728398505.25</v>
      </c>
      <c r="AD47" s="225">
        <f>AD4*VLOOKUP('Predicted Energy Consumption'!$B47,'electrification forecast'!$A$1:$AX$29,AD$1-2010,FALSE)</f>
        <v>336810861156645.19</v>
      </c>
      <c r="AE47" s="225">
        <f>AE4*VLOOKUP('Predicted Energy Consumption'!$B47,'electrification forecast'!$A$1:$AX$29,AE$1-2010,FALSE)</f>
        <v>332976228690916.56</v>
      </c>
      <c r="AF47" s="225">
        <f>AF4*VLOOKUP('Predicted Energy Consumption'!$B47,'electrification forecast'!$A$1:$AX$29,AF$1-2010,FALSE)</f>
        <v>329166753013008.38</v>
      </c>
      <c r="AG47" s="225">
        <f>AG4*VLOOKUP('Predicted Energy Consumption'!$B47,'electrification forecast'!$A$1:$AX$29,AG$1-2010,FALSE)</f>
        <v>325390571453461.88</v>
      </c>
      <c r="AH47" s="225">
        <f>AH4*VLOOKUP('Predicted Energy Consumption'!$B47,'electrification forecast'!$A$1:$AX$29,AH$1-2010,FALSE)</f>
        <v>321654308606803.19</v>
      </c>
      <c r="AI47" s="225">
        <f>AI4*VLOOKUP('Predicted Energy Consumption'!$B47,'electrification forecast'!$A$1:$AX$29,AI$1-2010,FALSE)</f>
        <v>317963308388141.81</v>
      </c>
      <c r="AJ47" s="225">
        <f>AJ4*VLOOKUP('Predicted Energy Consumption'!$B47,'electrification forecast'!$A$1:$AX$29,AJ$1-2010,FALSE)</f>
        <v>314321831751071.31</v>
      </c>
      <c r="AK47" s="225">
        <f>AK4*VLOOKUP('Predicted Energy Consumption'!$B47,'electrification forecast'!$A$1:$AX$29,AK$1-2010,FALSE)</f>
        <v>310733224957190.13</v>
      </c>
      <c r="AL47" s="225">
        <f>AL4*VLOOKUP('Predicted Energy Consumption'!$B47,'electrification forecast'!$A$1:$AX$29,AL$1-2010,FALSE)</f>
        <v>307200062664635.88</v>
      </c>
      <c r="AM47" s="225">
        <f>AM4*VLOOKUP('Predicted Energy Consumption'!$B47,'electrification forecast'!$A$1:$AX$29,AM$1-2010,FALSE)</f>
        <v>303724269531956.38</v>
      </c>
      <c r="AN47" s="225">
        <f>AN4*VLOOKUP('Predicted Energy Consumption'!$B47,'electrification forecast'!$A$1:$AX$29,AN$1-2010,FALSE)</f>
        <v>300307223520972.56</v>
      </c>
      <c r="AO47" s="225">
        <f>AO4*VLOOKUP('Predicted Energy Consumption'!$B47,'electrification forecast'!$A$1:$AX$29,AO$1-2010,FALSE)</f>
        <v>296949843628861.38</v>
      </c>
      <c r="AP47" s="225">
        <f>AP4*VLOOKUP('Predicted Energy Consumption'!$B47,'electrification forecast'!$A$1:$AX$29,AP$1-2010,FALSE)</f>
        <v>293652664383106.19</v>
      </c>
      <c r="AQ47" s="225">
        <f>AQ4*VLOOKUP('Predicted Energy Consumption'!$B47,'electrification forecast'!$A$1:$AX$29,AQ$1-2010,FALSE)</f>
        <v>290415899089027.31</v>
      </c>
      <c r="AR47" s="225">
        <f>AR4*VLOOKUP('Predicted Energy Consumption'!$B47,'electrification forecast'!$A$1:$AX$29,AR$1-2010,FALSE)</f>
        <v>287239493523171.69</v>
      </c>
      <c r="AS47" s="225">
        <f>AS4*VLOOKUP('Predicted Energy Consumption'!$B47,'electrification forecast'!$A$1:$AX$29,AS$1-2010,FALSE)</f>
        <v>284123171511610.56</v>
      </c>
      <c r="AT47" s="225">
        <f>AT4*VLOOKUP('Predicted Energy Consumption'!$B47,'electrification forecast'!$A$1:$AX$29,AT$1-2010,FALSE)</f>
        <v>281066473615035.13</v>
      </c>
      <c r="AU47" s="225">
        <f>AU4*VLOOKUP('Predicted Energy Consumption'!$B47,'electrification forecast'!$A$1:$AX$29,AU$1-2010,FALSE)</f>
        <v>278068789957431.44</v>
      </c>
      <c r="AV47" s="225">
        <f>AV4*VLOOKUP('Predicted Energy Consumption'!$B47,'electrification forecast'!$A$1:$AX$29,AV$1-2010,FALSE)</f>
        <v>275129388077843.75</v>
      </c>
      <c r="AW47" s="225">
        <f>AW4*VLOOKUP('Predicted Energy Consumption'!$B47,'electrification forecast'!$A$1:$AX$29,AW$1-2010,FALSE)</f>
        <v>272247436551182.06</v>
      </c>
      <c r="AX47" s="225">
        <f>AX4*VLOOKUP('Predicted Energy Consumption'!$B47,'electrification forecast'!$A$1:$AX$29,AX$1-2010,FALSE)</f>
        <v>269422025010802.78</v>
      </c>
      <c r="AY47" s="225">
        <f>AY4*VLOOKUP('Predicted Energy Consumption'!$B47,'electrification forecast'!$A$1:$AX$29,AY$1-2010,FALSE)</f>
        <v>266652181109697.03</v>
      </c>
      <c r="AZ47" s="225"/>
    </row>
    <row r="48" spans="1:52" x14ac:dyDescent="0.2">
      <c r="A48" s="227" t="s">
        <v>664</v>
      </c>
      <c r="B48" s="216" t="s">
        <v>377</v>
      </c>
      <c r="C48" s="228">
        <f>C5*VLOOKUP('Predicted Energy Consumption'!$B48,'electrification forecast'!$A$1:$AX$29,C$1-2010,FALSE)</f>
        <v>325552434025175.13</v>
      </c>
      <c r="D48" s="228">
        <f>D5*VLOOKUP('Predicted Energy Consumption'!$B48,'electrification forecast'!$A$1:$AX$29,D$1-2010,FALSE)</f>
        <v>350027726020380.81</v>
      </c>
      <c r="E48" s="228">
        <f>E5*VLOOKUP('Predicted Energy Consumption'!$B48,'electrification forecast'!$A$1:$AX$29,E$1-2010,FALSE)</f>
        <v>359885403222966.88</v>
      </c>
      <c r="F48" s="228">
        <f>F5*VLOOKUP('Predicted Energy Consumption'!$B48,'electrification forecast'!$A$1:$AX$29,F$1-2010,FALSE)</f>
        <v>373844474678757.56</v>
      </c>
      <c r="G48" s="228">
        <f>G5*VLOOKUP('Predicted Energy Consumption'!$B48,'electrification forecast'!$A$1:$AX$29,G$1-2010,FALSE)</f>
        <v>389772351861752.25</v>
      </c>
      <c r="H48" s="228">
        <f>H5*VLOOKUP('Predicted Energy Consumption'!$B48,'electrification forecast'!$A$1:$AX$29,H$1-2010,FALSE)</f>
        <v>405348778455661.88</v>
      </c>
      <c r="I48" s="228">
        <f>I5*VLOOKUP('Predicted Energy Consumption'!$B48,'electrification forecast'!$A$1:$AX$29,I$1-2010,FALSE)</f>
        <v>431049029300202.5</v>
      </c>
      <c r="J48" s="228">
        <f>J5*VLOOKUP('Predicted Energy Consumption'!$B48,'electrification forecast'!$A$1:$AX$29,J$1-2010,FALSE)</f>
        <v>452395387410059.88</v>
      </c>
      <c r="K48" s="228">
        <f>K5*VLOOKUP('Predicted Energy Consumption'!$B48,'electrification forecast'!$A$1:$AX$29,K$1-2010,FALSE)</f>
        <v>478873606548885.5</v>
      </c>
      <c r="L48" s="225">
        <f>L5*VLOOKUP('Predicted Energy Consumption'!$B48,'electrification forecast'!$A$1:$AX$29,L$1-2010,FALSE)</f>
        <v>511808300644100.94</v>
      </c>
      <c r="M48" s="225">
        <f>M5*VLOOKUP('Predicted Energy Consumption'!$B48,'electrification forecast'!$A$1:$AX$29,M$1-2010,FALSE)</f>
        <v>549220560667156.5</v>
      </c>
      <c r="N48" s="225">
        <f>N5*VLOOKUP('Predicted Energy Consumption'!$B48,'electrification forecast'!$A$1:$AX$29,N$1-2010,FALSE)</f>
        <v>588605840165356.25</v>
      </c>
      <c r="O48" s="225">
        <f>O5*VLOOKUP('Predicted Energy Consumption'!$B48,'electrification forecast'!$A$1:$AX$29,O$1-2010,FALSE)</f>
        <v>630027189293762.38</v>
      </c>
      <c r="P48" s="225">
        <f>P5*VLOOKUP('Predicted Energy Consumption'!$B48,'electrification forecast'!$A$1:$AX$29,P$1-2010,FALSE)</f>
        <v>655786231422436.5</v>
      </c>
      <c r="Q48" s="225">
        <f>Q5*VLOOKUP('Predicted Energy Consumption'!$B48,'electrification forecast'!$A$1:$AX$29,Q$1-2010,FALSE)</f>
        <v>675420134808707.88</v>
      </c>
      <c r="R48" s="225">
        <f>R5*VLOOKUP('Predicted Energy Consumption'!$B48,'electrification forecast'!$A$1:$AX$29,R$1-2010,FALSE)</f>
        <v>693914142904673.25</v>
      </c>
      <c r="S48" s="225">
        <f>S5*VLOOKUP('Predicted Energy Consumption'!$B48,'electrification forecast'!$A$1:$AX$29,S$1-2010,FALSE)</f>
        <v>711331209557388.25</v>
      </c>
      <c r="T48" s="225">
        <f>T5*VLOOKUP('Predicted Energy Consumption'!$B48,'electrification forecast'!$A$1:$AX$29,T$1-2010,FALSE)</f>
        <v>727741617301759.88</v>
      </c>
      <c r="U48" s="225">
        <f>U5*VLOOKUP('Predicted Energy Consumption'!$B48,'electrification forecast'!$A$1:$AX$29,U$1-2010,FALSE)</f>
        <v>743217496503171.13</v>
      </c>
      <c r="V48" s="225">
        <f>V5*VLOOKUP('Predicted Energy Consumption'!$B48,'electrification forecast'!$A$1:$AX$29,V$1-2010,FALSE)</f>
        <v>757829651442347.88</v>
      </c>
      <c r="W48" s="225">
        <f>W5*VLOOKUP('Predicted Energy Consumption'!$B48,'electrification forecast'!$A$1:$AX$29,W$1-2010,FALSE)</f>
        <v>771645763647467.63</v>
      </c>
      <c r="X48" s="225">
        <f>X5*VLOOKUP('Predicted Energy Consumption'!$B48,'electrification forecast'!$A$1:$AX$29,X$1-2010,FALSE)</f>
        <v>784729437323082.13</v>
      </c>
      <c r="Y48" s="225">
        <f>Y5*VLOOKUP('Predicted Energy Consumption'!$B48,'electrification forecast'!$A$1:$AX$29,Y$1-2010,FALSE)</f>
        <v>797139766254164.25</v>
      </c>
      <c r="Z48" s="225">
        <f>Z5*VLOOKUP('Predicted Energy Consumption'!$B48,'electrification forecast'!$A$1:$AX$29,Z$1-2010,FALSE)</f>
        <v>808931223876115.5</v>
      </c>
      <c r="AA48" s="225">
        <f>AA5*VLOOKUP('Predicted Energy Consumption'!$B48,'electrification forecast'!$A$1:$AX$29,AA$1-2010,FALSE)</f>
        <v>820153750924052.25</v>
      </c>
      <c r="AB48" s="225">
        <f>AB5*VLOOKUP('Predicted Energy Consumption'!$B48,'electrification forecast'!$A$1:$AX$29,AB$1-2010,FALSE)</f>
        <v>830852959881486.88</v>
      </c>
      <c r="AC48" s="225">
        <f>AC5*VLOOKUP('Predicted Energy Consumption'!$B48,'electrification forecast'!$A$1:$AX$29,AC$1-2010,FALSE)</f>
        <v>841070403864995.88</v>
      </c>
      <c r="AD48" s="225">
        <f>AD5*VLOOKUP('Predicted Energy Consumption'!$B48,'electrification forecast'!$A$1:$AX$29,AD$1-2010,FALSE)</f>
        <v>850843876007073</v>
      </c>
      <c r="AE48" s="225">
        <f>AE5*VLOOKUP('Predicted Energy Consumption'!$B48,'electrification forecast'!$A$1:$AX$29,AE$1-2010,FALSE)</f>
        <v>860207717538693.88</v>
      </c>
      <c r="AF48" s="225">
        <f>AF5*VLOOKUP('Predicted Energy Consumption'!$B48,'electrification forecast'!$A$1:$AX$29,AF$1-2010,FALSE)</f>
        <v>869193120850812.38</v>
      </c>
      <c r="AG48" s="225">
        <f>AG5*VLOOKUP('Predicted Energy Consumption'!$B48,'electrification forecast'!$A$1:$AX$29,AG$1-2010,FALSE)</f>
        <v>877828419214160.5</v>
      </c>
      <c r="AH48" s="225">
        <f>AH5*VLOOKUP('Predicted Energy Consumption'!$B48,'electrification forecast'!$A$1:$AX$29,AH$1-2010,FALSE)</f>
        <v>886139358444084.88</v>
      </c>
      <c r="AI48" s="225">
        <f>AI5*VLOOKUP('Predicted Energy Consumption'!$B48,'electrification forecast'!$A$1:$AX$29,AI$1-2010,FALSE)</f>
        <v>894149348191163.38</v>
      </c>
      <c r="AJ48" s="225">
        <f>AJ5*VLOOKUP('Predicted Energy Consumption'!$B48,'electrification forecast'!$A$1:$AX$29,AJ$1-2010,FALSE)</f>
        <v>901879692106428.25</v>
      </c>
      <c r="AK48" s="225">
        <f>AK5*VLOOKUP('Predicted Energy Consumption'!$B48,'electrification forecast'!$A$1:$AX$29,AK$1-2010,FALSE)</f>
        <v>909349797133754</v>
      </c>
      <c r="AL48" s="225">
        <f>AL5*VLOOKUP('Predicted Energy Consumption'!$B48,'electrification forecast'!$A$1:$AX$29,AL$1-2010,FALSE)</f>
        <v>916577362801002</v>
      </c>
      <c r="AM48" s="225">
        <f>AM5*VLOOKUP('Predicted Energy Consumption'!$B48,'electrification forecast'!$A$1:$AX$29,AM$1-2010,FALSE)</f>
        <v>923578551739160.63</v>
      </c>
      <c r="AN48" s="225">
        <f>AN5*VLOOKUP('Predicted Energy Consumption'!$B48,'electrification forecast'!$A$1:$AX$29,AN$1-2010,FALSE)</f>
        <v>930368142840909.63</v>
      </c>
      <c r="AO48" s="225">
        <f>AO5*VLOOKUP('Predicted Energy Consumption'!$B48,'electrification forecast'!$A$1:$AX$29,AO$1-2010,FALSE)</f>
        <v>936959668535409.5</v>
      </c>
      <c r="AP48" s="225">
        <f>AP5*VLOOKUP('Predicted Energy Consumption'!$B48,'electrification forecast'!$A$1:$AX$29,AP$1-2010,FALSE)</f>
        <v>943365537646589.25</v>
      </c>
      <c r="AQ48" s="225">
        <f>AQ5*VLOOKUP('Predicted Energy Consumption'!$B48,'electrification forecast'!$A$1:$AX$29,AQ$1-2010,FALSE)</f>
        <v>949597145245174.88</v>
      </c>
      <c r="AR48" s="225">
        <f>AR5*VLOOKUP('Predicted Energy Consumption'!$B48,'electrification forecast'!$A$1:$AX$29,AR$1-2010,FALSE)</f>
        <v>955664970820392.13</v>
      </c>
      <c r="AS48" s="225">
        <f>AS5*VLOOKUP('Predicted Energy Consumption'!$B48,'electrification forecast'!$A$1:$AX$29,AS$1-2010,FALSE)</f>
        <v>961578665998305.38</v>
      </c>
      <c r="AT48" s="225">
        <f>AT5*VLOOKUP('Predicted Energy Consumption'!$B48,'electrification forecast'!$A$1:$AX$29,AT$1-2010,FALSE)</f>
        <v>967347132929058.25</v>
      </c>
      <c r="AU48" s="225">
        <f>AU5*VLOOKUP('Predicted Energy Consumption'!$B48,'electrification forecast'!$A$1:$AX$29,AU$1-2010,FALSE)</f>
        <v>972978594360756</v>
      </c>
      <c r="AV48" s="225">
        <f>AV5*VLOOKUP('Predicted Energy Consumption'!$B48,'electrification forecast'!$A$1:$AX$29,AV$1-2010,FALSE)</f>
        <v>978480656317002.13</v>
      </c>
      <c r="AW48" s="225">
        <f>AW5*VLOOKUP('Predicted Energy Consumption'!$B48,'electrification forecast'!$A$1:$AX$29,AW$1-2010,FALSE)</f>
        <v>983860364199604.25</v>
      </c>
      <c r="AX48" s="225">
        <f>AX5*VLOOKUP('Predicted Energy Consumption'!$B48,'electrification forecast'!$A$1:$AX$29,AX$1-2010,FALSE)</f>
        <v>989124253050353.25</v>
      </c>
      <c r="AY48" s="225">
        <f>AY5*VLOOKUP('Predicted Energy Consumption'!$B48,'electrification forecast'!$A$1:$AX$29,AY$1-2010,FALSE)</f>
        <v>994278392624916.25</v>
      </c>
      <c r="AZ48" s="225"/>
    </row>
    <row r="49" spans="1:52" x14ac:dyDescent="0.2">
      <c r="A49" s="227" t="s">
        <v>664</v>
      </c>
      <c r="B49" s="216" t="s">
        <v>378</v>
      </c>
      <c r="C49" s="228">
        <f>C6*VLOOKUP('Predicted Energy Consumption'!$B49,'electrification forecast'!$A$1:$AX$29,C$1-2010,FALSE)</f>
        <v>613554249284528.5</v>
      </c>
      <c r="D49" s="228">
        <f>D6*VLOOKUP('Predicted Energy Consumption'!$B49,'electrification forecast'!$A$1:$AX$29,D$1-2010,FALSE)</f>
        <v>647931576323661</v>
      </c>
      <c r="E49" s="228">
        <f>E6*VLOOKUP('Predicted Energy Consumption'!$B49,'electrification forecast'!$A$1:$AX$29,E$1-2010,FALSE)</f>
        <v>650231359790100.25</v>
      </c>
      <c r="F49" s="228">
        <f>F6*VLOOKUP('Predicted Energy Consumption'!$B49,'electrification forecast'!$A$1:$AX$29,F$1-2010,FALSE)</f>
        <v>660860181003688.25</v>
      </c>
      <c r="G49" s="228">
        <f>G6*VLOOKUP('Predicted Energy Consumption'!$B49,'electrification forecast'!$A$1:$AX$29,G$1-2010,FALSE)</f>
        <v>673508990069104</v>
      </c>
      <c r="H49" s="228">
        <f>H6*VLOOKUP('Predicted Energy Consumption'!$B49,'electrification forecast'!$A$1:$AX$29,H$1-2010,FALSE)</f>
        <v>698799783916652.38</v>
      </c>
      <c r="I49" s="228">
        <f>I6*VLOOKUP('Predicted Energy Consumption'!$B49,'electrification forecast'!$A$1:$AX$29,I$1-2010,FALSE)</f>
        <v>729945812821188.75</v>
      </c>
      <c r="J49" s="228">
        <f>J6*VLOOKUP('Predicted Energy Consumption'!$B49,'electrification forecast'!$A$1:$AX$29,J$1-2010,FALSE)</f>
        <v>733115692406236.25</v>
      </c>
      <c r="K49" s="228">
        <f>K6*VLOOKUP('Predicted Energy Consumption'!$B49,'electrification forecast'!$A$1:$AX$29,K$1-2010,FALSE)</f>
        <v>686379588341223.88</v>
      </c>
      <c r="L49" s="225">
        <f>L6*VLOOKUP('Predicted Energy Consumption'!$B49,'electrification forecast'!$A$1:$AX$29,L$1-2010,FALSE)</f>
        <v>743139802041607.25</v>
      </c>
      <c r="M49" s="225">
        <f>M6*VLOOKUP('Predicted Energy Consumption'!$B49,'electrification forecast'!$A$1:$AX$29,M$1-2010,FALSE)</f>
        <v>743831887464087.75</v>
      </c>
      <c r="N49" s="225">
        <f>N6*VLOOKUP('Predicted Energy Consumption'!$B49,'electrification forecast'!$A$1:$AX$29,N$1-2010,FALSE)</f>
        <v>743308011152215</v>
      </c>
      <c r="O49" s="225">
        <f>O6*VLOOKUP('Predicted Energy Consumption'!$B49,'electrification forecast'!$A$1:$AX$29,O$1-2010,FALSE)</f>
        <v>741755248963794</v>
      </c>
      <c r="P49" s="225">
        <f>P6*VLOOKUP('Predicted Energy Consumption'!$B49,'electrification forecast'!$A$1:$AX$29,P$1-2010,FALSE)</f>
        <v>739332657990781.25</v>
      </c>
      <c r="Q49" s="225">
        <f>Q6*VLOOKUP('Predicted Energy Consumption'!$B49,'electrification forecast'!$A$1:$AX$29,Q$1-2010,FALSE)</f>
        <v>736177584332119.13</v>
      </c>
      <c r="R49" s="225">
        <f>R6*VLOOKUP('Predicted Energy Consumption'!$B49,'electrification forecast'!$A$1:$AX$29,R$1-2010,FALSE)</f>
        <v>732409332184382.25</v>
      </c>
      <c r="S49" s="225">
        <f>S6*VLOOKUP('Predicted Energy Consumption'!$B49,'electrification forecast'!$A$1:$AX$29,S$1-2010,FALSE)</f>
        <v>727507849586584.38</v>
      </c>
      <c r="T49" s="225">
        <f>T6*VLOOKUP('Predicted Energy Consumption'!$B49,'electrification forecast'!$A$1:$AX$29,T$1-2010,FALSE)</f>
        <v>719666643083653.5</v>
      </c>
      <c r="U49" s="225">
        <f>U6*VLOOKUP('Predicted Energy Consumption'!$B49,'electrification forecast'!$A$1:$AX$29,U$1-2010,FALSE)</f>
        <v>711452137246098.5</v>
      </c>
      <c r="V49" s="225">
        <f>V6*VLOOKUP('Predicted Energy Consumption'!$B49,'electrification forecast'!$A$1:$AX$29,V$1-2010,FALSE)</f>
        <v>702962337092169.5</v>
      </c>
      <c r="W49" s="225">
        <f>W6*VLOOKUP('Predicted Energy Consumption'!$B49,'electrification forecast'!$A$1:$AX$29,W$1-2010,FALSE)</f>
        <v>694279490547032</v>
      </c>
      <c r="X49" s="225">
        <f>X6*VLOOKUP('Predicted Energy Consumption'!$B49,'electrification forecast'!$A$1:$AX$29,X$1-2010,FALSE)</f>
        <v>685472303467142.88</v>
      </c>
      <c r="Y49" s="225">
        <f>Y6*VLOOKUP('Predicted Energy Consumption'!$B49,'electrification forecast'!$A$1:$AX$29,Y$1-2010,FALSE)</f>
        <v>676597894843398.38</v>
      </c>
      <c r="Z49" s="225">
        <f>Z6*VLOOKUP('Predicted Energy Consumption'!$B49,'electrification forecast'!$A$1:$AX$29,Z$1-2010,FALSE)</f>
        <v>667703510043021</v>
      </c>
      <c r="AA49" s="225">
        <f>AA6*VLOOKUP('Predicted Energy Consumption'!$B49,'electrification forecast'!$A$1:$AX$29,AA$1-2010,FALSE)</f>
        <v>658828011335528.5</v>
      </c>
      <c r="AB49" s="225">
        <f>AB6*VLOOKUP('Predicted Energy Consumption'!$B49,'electrification forecast'!$A$1:$AX$29,AB$1-2010,FALSE)</f>
        <v>650003166345801.75</v>
      </c>
      <c r="AC49" s="225">
        <f>AC6*VLOOKUP('Predicted Energy Consumption'!$B49,'electrification forecast'!$A$1:$AX$29,AC$1-2010,FALSE)</f>
        <v>641254755667798.38</v>
      </c>
      <c r="AD49" s="225">
        <f>AD6*VLOOKUP('Predicted Energy Consumption'!$B49,'electrification forecast'!$A$1:$AX$29,AD$1-2010,FALSE)</f>
        <v>632603520576466.75</v>
      </c>
      <c r="AE49" s="225">
        <f>AE6*VLOOKUP('Predicted Energy Consumption'!$B49,'electrification forecast'!$A$1:$AX$29,AE$1-2010,FALSE)</f>
        <v>624065970774492.75</v>
      </c>
      <c r="AF49" s="225">
        <f>AF6*VLOOKUP('Predicted Energy Consumption'!$B49,'electrification forecast'!$A$1:$AX$29,AF$1-2010,FALSE)</f>
        <v>615655070642259.13</v>
      </c>
      <c r="AG49" s="225">
        <f>AG6*VLOOKUP('Predicted Energy Consumption'!$B49,'electrification forecast'!$A$1:$AX$29,AG$1-2010,FALSE)</f>
        <v>607380820737105.75</v>
      </c>
      <c r="AH49" s="225">
        <f>AH6*VLOOKUP('Predicted Energy Consumption'!$B49,'electrification forecast'!$A$1:$AX$29,AH$1-2010,FALSE)</f>
        <v>599250749474959.25</v>
      </c>
      <c r="AI49" s="225">
        <f>AI6*VLOOKUP('Predicted Energy Consumption'!$B49,'electrification forecast'!$A$1:$AX$29,AI$1-2010,FALSE)</f>
        <v>591270328137946.75</v>
      </c>
      <c r="AJ49" s="225">
        <f>AJ6*VLOOKUP('Predicted Energy Consumption'!$B49,'electrification forecast'!$A$1:$AX$29,AJ$1-2010,FALSE)</f>
        <v>583443320658785.5</v>
      </c>
      <c r="AK49" s="225">
        <f>AK6*VLOOKUP('Predicted Energy Consumption'!$B49,'electrification forecast'!$A$1:$AX$29,AK$1-2010,FALSE)</f>
        <v>575772078077351.13</v>
      </c>
      <c r="AL49" s="225">
        <f>AL6*VLOOKUP('Predicted Energy Consumption'!$B49,'electrification forecast'!$A$1:$AX$29,AL$1-2010,FALSE)</f>
        <v>568257786166552.38</v>
      </c>
      <c r="AM49" s="225">
        <f>AM6*VLOOKUP('Predicted Energy Consumption'!$B49,'electrification forecast'!$A$1:$AX$29,AM$1-2010,FALSE)</f>
        <v>560900673487177.69</v>
      </c>
      <c r="AN49" s="225">
        <f>AN6*VLOOKUP('Predicted Energy Consumption'!$B49,'electrification forecast'!$A$1:$AX$29,AN$1-2010,FALSE)</f>
        <v>553700186049682.31</v>
      </c>
      <c r="AO49" s="225">
        <f>AO6*VLOOKUP('Predicted Energy Consumption'!$B49,'electrification forecast'!$A$1:$AX$29,AO$1-2010,FALSE)</f>
        <v>546655133824115.81</v>
      </c>
      <c r="AP49" s="225">
        <f>AP6*VLOOKUP('Predicted Energy Consumption'!$B49,'electrification forecast'!$A$1:$AX$29,AP$1-2010,FALSE)</f>
        <v>539763813533923.19</v>
      </c>
      <c r="AQ49" s="225">
        <f>AQ6*VLOOKUP('Predicted Energy Consumption'!$B49,'electrification forecast'!$A$1:$AX$29,AQ$1-2010,FALSE)</f>
        <v>533024111480897.63</v>
      </c>
      <c r="AR49" s="225">
        <f>AR6*VLOOKUP('Predicted Energy Consumption'!$B49,'electrification forecast'!$A$1:$AX$29,AR$1-2010,FALSE)</f>
        <v>526433589562527.81</v>
      </c>
      <c r="AS49" s="225">
        <f>AS6*VLOOKUP('Predicted Energy Consumption'!$B49,'electrification forecast'!$A$1:$AX$29,AS$1-2010,FALSE)</f>
        <v>519989557145919.38</v>
      </c>
      <c r="AT49" s="225">
        <f>AT6*VLOOKUP('Predicted Energy Consumption'!$B49,'electrification forecast'!$A$1:$AX$29,AT$1-2010,FALSE)</f>
        <v>513689131042083.75</v>
      </c>
      <c r="AU49" s="225">
        <f>AU6*VLOOKUP('Predicted Energy Consumption'!$B49,'electrification forecast'!$A$1:$AX$29,AU$1-2010,FALSE)</f>
        <v>507529285469355.56</v>
      </c>
      <c r="AV49" s="225">
        <f>AV6*VLOOKUP('Predicted Energy Consumption'!$B49,'electrification forecast'!$A$1:$AX$29,AV$1-2010,FALSE)</f>
        <v>501506893595583.44</v>
      </c>
      <c r="AW49" s="225">
        <f>AW6*VLOOKUP('Predicted Energy Consumption'!$B49,'electrification forecast'!$A$1:$AX$29,AW$1-2010,FALSE)</f>
        <v>495618761996771.44</v>
      </c>
      <c r="AX49" s="225">
        <f>AX6*VLOOKUP('Predicted Energy Consumption'!$B49,'electrification forecast'!$A$1:$AX$29,AX$1-2010,FALSE)</f>
        <v>489861659157901.44</v>
      </c>
      <c r="AY49" s="225">
        <f>AY6*VLOOKUP('Predicted Energy Consumption'!$B49,'electrification forecast'!$A$1:$AX$29,AY$1-2010,FALSE)</f>
        <v>484232338963462.94</v>
      </c>
      <c r="AZ49" s="225"/>
    </row>
    <row r="50" spans="1:52" x14ac:dyDescent="0.2">
      <c r="A50" s="227" t="s">
        <v>664</v>
      </c>
      <c r="B50" s="216" t="s">
        <v>379</v>
      </c>
      <c r="C50" s="228">
        <f>C7*VLOOKUP('Predicted Energy Consumption'!$B50,'electrification forecast'!$A$1:$AX$29,C$1-2010,FALSE)</f>
        <v>105745681614864.27</v>
      </c>
      <c r="D50" s="228">
        <f>D7*VLOOKUP('Predicted Energy Consumption'!$B50,'electrification forecast'!$A$1:$AX$29,D$1-2010,FALSE)</f>
        <v>108669887001716.56</v>
      </c>
      <c r="E50" s="228">
        <f>E7*VLOOKUP('Predicted Energy Consumption'!$B50,'electrification forecast'!$A$1:$AX$29,E$1-2010,FALSE)</f>
        <v>120550964197772.09</v>
      </c>
      <c r="F50" s="228">
        <f>F7*VLOOKUP('Predicted Energy Consumption'!$B50,'electrification forecast'!$A$1:$AX$29,F$1-2010,FALSE)</f>
        <v>118449084946545.72</v>
      </c>
      <c r="G50" s="228">
        <f>G7*VLOOKUP('Predicted Energy Consumption'!$B50,'electrification forecast'!$A$1:$AX$29,G$1-2010,FALSE)</f>
        <v>118438848521620.94</v>
      </c>
      <c r="H50" s="228">
        <f>H7*VLOOKUP('Predicted Energy Consumption'!$B50,'electrification forecast'!$A$1:$AX$29,H$1-2010,FALSE)</f>
        <v>117336726771383.72</v>
      </c>
      <c r="I50" s="228">
        <f>I7*VLOOKUP('Predicted Energy Consumption'!$B50,'electrification forecast'!$A$1:$AX$29,I$1-2010,FALSE)</f>
        <v>129217803967439.28</v>
      </c>
      <c r="J50" s="228">
        <f>J7*VLOOKUP('Predicted Energy Consumption'!$B50,'electrification forecast'!$A$1:$AX$29,J$1-2010,FALSE)</f>
        <v>134670406310718.06</v>
      </c>
      <c r="K50" s="228">
        <f>K7*VLOOKUP('Predicted Energy Consumption'!$B50,'electrification forecast'!$A$1:$AX$29,K$1-2010,FALSE)</f>
        <v>138096196518885.72</v>
      </c>
      <c r="L50" s="225">
        <f>L7*VLOOKUP('Predicted Energy Consumption'!$B50,'electrification forecast'!$A$1:$AX$29,L$1-2010,FALSE)</f>
        <v>141246864995644.66</v>
      </c>
      <c r="M50" s="225">
        <f>M7*VLOOKUP('Predicted Energy Consumption'!$B50,'electrification forecast'!$A$1:$AX$29,M$1-2010,FALSE)</f>
        <v>132482357530983.94</v>
      </c>
      <c r="N50" s="225">
        <f>N7*VLOOKUP('Predicted Energy Consumption'!$B50,'electrification forecast'!$A$1:$AX$29,N$1-2010,FALSE)</f>
        <v>122979247421156.25</v>
      </c>
      <c r="O50" s="225">
        <f>O7*VLOOKUP('Predicted Energy Consumption'!$B50,'electrification forecast'!$A$1:$AX$29,O$1-2010,FALSE)</f>
        <v>112854463003395.59</v>
      </c>
      <c r="P50" s="225">
        <f>P7*VLOOKUP('Predicted Energy Consumption'!$B50,'electrification forecast'!$A$1:$AX$29,P$1-2010,FALSE)</f>
        <v>102223295000528.98</v>
      </c>
      <c r="Q50" s="225">
        <f>Q7*VLOOKUP('Predicted Energy Consumption'!$B50,'electrification forecast'!$A$1:$AX$29,Q$1-2010,FALSE)</f>
        <v>91537434931112.844</v>
      </c>
      <c r="R50" s="225">
        <f>R7*VLOOKUP('Predicted Energy Consumption'!$B50,'electrification forecast'!$A$1:$AX$29,R$1-2010,FALSE)</f>
        <v>92535444723515.281</v>
      </c>
      <c r="S50" s="225">
        <f>S7*VLOOKUP('Predicted Energy Consumption'!$B50,'electrification forecast'!$A$1:$AX$29,S$1-2010,FALSE)</f>
        <v>93356581640294.922</v>
      </c>
      <c r="T50" s="225">
        <f>T7*VLOOKUP('Predicted Energy Consumption'!$B50,'electrification forecast'!$A$1:$AX$29,T$1-2010,FALSE)</f>
        <v>94020661641935.281</v>
      </c>
      <c r="U50" s="225">
        <f>U7*VLOOKUP('Predicted Energy Consumption'!$B50,'electrification forecast'!$A$1:$AX$29,U$1-2010,FALSE)</f>
        <v>94546052716470.234</v>
      </c>
      <c r="V50" s="225">
        <f>V7*VLOOKUP('Predicted Energy Consumption'!$B50,'electrification forecast'!$A$1:$AX$29,V$1-2010,FALSE)</f>
        <v>94949475046684.641</v>
      </c>
      <c r="W50" s="225">
        <f>W7*VLOOKUP('Predicted Energy Consumption'!$B50,'electrification forecast'!$A$1:$AX$29,W$1-2010,FALSE)</f>
        <v>94285317824425.391</v>
      </c>
      <c r="X50" s="225">
        <f>X7*VLOOKUP('Predicted Energy Consumption'!$B50,'electrification forecast'!$A$1:$AX$29,X$1-2010,FALSE)</f>
        <v>92861243378142.641</v>
      </c>
      <c r="Y50" s="225">
        <f>Y7*VLOOKUP('Predicted Energy Consumption'!$B50,'electrification forecast'!$A$1:$AX$29,Y$1-2010,FALSE)</f>
        <v>91454861367216.828</v>
      </c>
      <c r="Z50" s="225">
        <f>Z7*VLOOKUP('Predicted Energy Consumption'!$B50,'electrification forecast'!$A$1:$AX$29,Z$1-2010,FALSE)</f>
        <v>90069936493794.109</v>
      </c>
      <c r="AA50" s="225">
        <f>AA7*VLOOKUP('Predicted Energy Consumption'!$B50,'electrification forecast'!$A$1:$AX$29,AA$1-2010,FALSE)</f>
        <v>88709377516843.156</v>
      </c>
      <c r="AB50" s="225">
        <f>AB7*VLOOKUP('Predicted Energy Consumption'!$B50,'electrification forecast'!$A$1:$AX$29,AB$1-2010,FALSE)</f>
        <v>87375378789400.453</v>
      </c>
      <c r="AC50" s="225">
        <f>AC7*VLOOKUP('Predicted Energy Consumption'!$B50,'electrification forecast'!$A$1:$AX$29,AC$1-2010,FALSE)</f>
        <v>86069541947864.328</v>
      </c>
      <c r="AD50" s="225">
        <f>AD7*VLOOKUP('Predicted Energy Consumption'!$B50,'electrification forecast'!$A$1:$AX$29,AD$1-2010,FALSE)</f>
        <v>84792979681335.984</v>
      </c>
      <c r="AE50" s="225">
        <f>AE7*VLOOKUP('Predicted Energy Consumption'!$B50,'electrification forecast'!$A$1:$AX$29,AE$1-2010,FALSE)</f>
        <v>83546403635441.719</v>
      </c>
      <c r="AF50" s="225">
        <f>AF7*VLOOKUP('Predicted Energy Consumption'!$B50,'electrification forecast'!$A$1:$AX$29,AF$1-2010,FALSE)</f>
        <v>82330198471697.359</v>
      </c>
      <c r="AG50" s="225">
        <f>AG7*VLOOKUP('Predicted Energy Consumption'!$B50,'electrification forecast'!$A$1:$AX$29,AG$1-2010,FALSE)</f>
        <v>81144483978171.078</v>
      </c>
      <c r="AH50" s="225">
        <f>AH7*VLOOKUP('Predicted Energy Consumption'!$B50,'electrification forecast'!$A$1:$AX$29,AH$1-2010,FALSE)</f>
        <v>79989166954878.031</v>
      </c>
      <c r="AI50" s="225">
        <f>AI7*VLOOKUP('Predicted Energy Consumption'!$B50,'electrification forecast'!$A$1:$AX$29,AI$1-2010,FALSE)</f>
        <v>78863984406840.5</v>
      </c>
      <c r="AJ50" s="225">
        <f>AJ7*VLOOKUP('Predicted Energy Consumption'!$B50,'electrification forecast'!$A$1:$AX$29,AJ$1-2010,FALSE)</f>
        <v>77768539386913.375</v>
      </c>
      <c r="AK50" s="225">
        <f>AK7*VLOOKUP('Predicted Energy Consumption'!$B50,'electrification forecast'!$A$1:$AX$29,AK$1-2010,FALSE)</f>
        <v>76702330649545.141</v>
      </c>
      <c r="AL50" s="225">
        <f>AL7*VLOOKUP('Predicted Energy Consumption'!$B50,'electrification forecast'!$A$1:$AX$29,AL$1-2010,FALSE)</f>
        <v>75664777111155.25</v>
      </c>
      <c r="AM50" s="225">
        <f>AM7*VLOOKUP('Predicted Energy Consumption'!$B50,'electrification forecast'!$A$1:$AX$29,AM$1-2010,FALSE)</f>
        <v>74655237964964.469</v>
      </c>
      <c r="AN50" s="225">
        <f>AN7*VLOOKUP('Predicted Energy Consumption'!$B50,'electrification forecast'!$A$1:$AX$29,AN$1-2010,FALSE)</f>
        <v>73673029168360.328</v>
      </c>
      <c r="AO50" s="225">
        <f>AO7*VLOOKUP('Predicted Energy Consumption'!$B50,'electrification forecast'!$A$1:$AX$29,AO$1-2010,FALSE)</f>
        <v>72717436908377.016</v>
      </c>
      <c r="AP50" s="225">
        <f>AP7*VLOOKUP('Predicted Energy Consumption'!$B50,'electrification forecast'!$A$1:$AX$29,AP$1-2010,FALSE)</f>
        <v>71787728554297.109</v>
      </c>
      <c r="AQ50" s="225">
        <f>AQ7*VLOOKUP('Predicted Energy Consumption'!$B50,'electrification forecast'!$A$1:$AX$29,AQ$1-2010,FALSE)</f>
        <v>70883161524069.578</v>
      </c>
      <c r="AR50" s="225">
        <f>AR7*VLOOKUP('Predicted Energy Consumption'!$B50,'electrification forecast'!$A$1:$AX$29,AR$1-2010,FALSE)</f>
        <v>70002990421466.664</v>
      </c>
      <c r="AS50" s="225">
        <f>AS7*VLOOKUP('Predicted Energy Consumption'!$B50,'electrification forecast'!$A$1:$AX$29,AS$1-2010,FALSE)</f>
        <v>69146472742040.992</v>
      </c>
      <c r="AT50" s="225">
        <f>AT7*VLOOKUP('Predicted Energy Consumption'!$B50,'electrification forecast'!$A$1:$AX$29,AT$1-2010,FALSE)</f>
        <v>68312873396438.477</v>
      </c>
      <c r="AU50" s="225">
        <f>AU7*VLOOKUP('Predicted Energy Consumption'!$B50,'electrification forecast'!$A$1:$AX$29,AU$1-2010,FALSE)</f>
        <v>67501468258100.953</v>
      </c>
      <c r="AV50" s="225">
        <f>AV7*VLOOKUP('Predicted Energy Consumption'!$B50,'electrification forecast'!$A$1:$AX$29,AV$1-2010,FALSE)</f>
        <v>66711546907648.141</v>
      </c>
      <c r="AW50" s="225">
        <f>AW7*VLOOKUP('Predicted Energy Consumption'!$B50,'electrification forecast'!$A$1:$AX$29,AW$1-2010,FALSE)</f>
        <v>65942414717189.594</v>
      </c>
      <c r="AX50" s="225">
        <f>AX7*VLOOKUP('Predicted Energy Consumption'!$B50,'electrification forecast'!$A$1:$AX$29,AX$1-2010,FALSE)</f>
        <v>65193394393580.648</v>
      </c>
      <c r="AY50" s="225">
        <f>AY7*VLOOKUP('Predicted Energy Consumption'!$B50,'electrification forecast'!$A$1:$AX$29,AY$1-2010,FALSE)</f>
        <v>64463827079443.711</v>
      </c>
      <c r="AZ50" s="225"/>
    </row>
    <row r="51" spans="1:52" x14ac:dyDescent="0.2">
      <c r="A51" s="227" t="s">
        <v>664</v>
      </c>
      <c r="B51" s="216" t="s">
        <v>380</v>
      </c>
      <c r="C51" s="228">
        <f>C8*VLOOKUP('Predicted Energy Consumption'!$B51,'electrification forecast'!$A$1:$AX$29,C$1-2010,FALSE)</f>
        <v>255989102377850.44</v>
      </c>
      <c r="D51" s="228">
        <f>D8*VLOOKUP('Predicted Energy Consumption'!$B51,'electrification forecast'!$A$1:$AX$29,D$1-2010,FALSE)</f>
        <v>265713706056413.97</v>
      </c>
      <c r="E51" s="228">
        <f>E8*VLOOKUP('Predicted Energy Consumption'!$B51,'electrification forecast'!$A$1:$AX$29,E$1-2010,FALSE)</f>
        <v>278597952895100.31</v>
      </c>
      <c r="F51" s="228">
        <f>F8*VLOOKUP('Predicted Energy Consumption'!$B51,'electrification forecast'!$A$1:$AX$29,F$1-2010,FALSE)</f>
        <v>279799026752943.91</v>
      </c>
      <c r="G51" s="228">
        <f>G8*VLOOKUP('Predicted Energy Consumption'!$B51,'electrification forecast'!$A$1:$AX$29,G$1-2010,FALSE)</f>
        <v>296337677289785.19</v>
      </c>
      <c r="H51" s="228">
        <f>H8*VLOOKUP('Predicted Energy Consumption'!$B51,'electrification forecast'!$A$1:$AX$29,H$1-2010,FALSE)</f>
        <v>312644302194997.63</v>
      </c>
      <c r="I51" s="228">
        <f>I8*VLOOKUP('Predicted Energy Consumption'!$B51,'electrification forecast'!$A$1:$AX$29,I$1-2010,FALSE)</f>
        <v>321741071811506.5</v>
      </c>
      <c r="J51" s="228">
        <f>J8*VLOOKUP('Predicted Energy Consumption'!$B51,'electrification forecast'!$A$1:$AX$29,J$1-2010,FALSE)</f>
        <v>329421802646750.94</v>
      </c>
      <c r="K51" s="228">
        <f>K8*VLOOKUP('Predicted Energy Consumption'!$B51,'electrification forecast'!$A$1:$AX$29,K$1-2010,FALSE)</f>
        <v>346615584378779.56</v>
      </c>
      <c r="L51" s="225">
        <f>L8*VLOOKUP('Predicted Energy Consumption'!$B51,'electrification forecast'!$A$1:$AX$29,L$1-2010,FALSE)</f>
        <v>377348245655340.75</v>
      </c>
      <c r="M51" s="225">
        <f>M8*VLOOKUP('Predicted Energy Consumption'!$B51,'electrification forecast'!$A$1:$AX$29,M$1-2010,FALSE)</f>
        <v>403606830466078.56</v>
      </c>
      <c r="N51" s="225">
        <f>N8*VLOOKUP('Predicted Energy Consumption'!$B51,'electrification forecast'!$A$1:$AX$29,N$1-2010,FALSE)</f>
        <v>431088255800302.69</v>
      </c>
      <c r="O51" s="225">
        <f>O8*VLOOKUP('Predicted Energy Consumption'!$B51,'electrification forecast'!$A$1:$AX$29,O$1-2010,FALSE)</f>
        <v>459817488891391.88</v>
      </c>
      <c r="P51" s="225">
        <f>P8*VLOOKUP('Predicted Energy Consumption'!$B51,'electrification forecast'!$A$1:$AX$29,P$1-2010,FALSE)</f>
        <v>479122080240167.56</v>
      </c>
      <c r="Q51" s="225">
        <f>Q8*VLOOKUP('Predicted Energy Consumption'!$B51,'electrification forecast'!$A$1:$AX$29,Q$1-2010,FALSE)</f>
        <v>493103999755649.19</v>
      </c>
      <c r="R51" s="225">
        <f>R8*VLOOKUP('Predicted Energy Consumption'!$B51,'electrification forecast'!$A$1:$AX$29,R$1-2010,FALSE)</f>
        <v>506294975104169.5</v>
      </c>
      <c r="S51" s="225">
        <f>S8*VLOOKUP('Predicted Energy Consumption'!$B51,'electrification forecast'!$A$1:$AX$29,S$1-2010,FALSE)</f>
        <v>518739748923665.69</v>
      </c>
      <c r="T51" s="225">
        <f>T8*VLOOKUP('Predicted Energy Consumption'!$B51,'electrification forecast'!$A$1:$AX$29,T$1-2010,FALSE)</f>
        <v>530487035661675.81</v>
      </c>
      <c r="U51" s="225">
        <f>U8*VLOOKUP('Predicted Energy Consumption'!$B51,'electrification forecast'!$A$1:$AX$29,U$1-2010,FALSE)</f>
        <v>541586299642456.88</v>
      </c>
      <c r="V51" s="225">
        <f>V8*VLOOKUP('Predicted Energy Consumption'!$B51,'electrification forecast'!$A$1:$AX$29,V$1-2010,FALSE)</f>
        <v>552085865188233.88</v>
      </c>
      <c r="W51" s="225">
        <f>W8*VLOOKUP('Predicted Energy Consumption'!$B51,'electrification forecast'!$A$1:$AX$29,W$1-2010,FALSE)</f>
        <v>562031836688081.81</v>
      </c>
      <c r="X51" s="225">
        <f>X8*VLOOKUP('Predicted Energy Consumption'!$B51,'electrification forecast'!$A$1:$AX$29,X$1-2010,FALSE)</f>
        <v>571467522666595.75</v>
      </c>
      <c r="Y51" s="225">
        <f>Y8*VLOOKUP('Predicted Energy Consumption'!$B51,'electrification forecast'!$A$1:$AX$29,Y$1-2010,FALSE)</f>
        <v>580433177049515.88</v>
      </c>
      <c r="Z51" s="225">
        <f>Z8*VLOOKUP('Predicted Energy Consumption'!$B51,'electrification forecast'!$A$1:$AX$29,Z$1-2010,FALSE)</f>
        <v>588965939883554.63</v>
      </c>
      <c r="AA51" s="225">
        <f>AA8*VLOOKUP('Predicted Energy Consumption'!$B51,'electrification forecast'!$A$1:$AX$29,AA$1-2010,FALSE)</f>
        <v>597099901590494.13</v>
      </c>
      <c r="AB51" s="225">
        <f>AB8*VLOOKUP('Predicted Energy Consumption'!$B51,'electrification forecast'!$A$1:$AX$29,AB$1-2010,FALSE)</f>
        <v>604866241102421.38</v>
      </c>
      <c r="AC51" s="225">
        <f>AC8*VLOOKUP('Predicted Energy Consumption'!$B51,'electrification forecast'!$A$1:$AX$29,AC$1-2010,FALSE)</f>
        <v>612293405199788.38</v>
      </c>
      <c r="AD51" s="225">
        <f>AD8*VLOOKUP('Predicted Energy Consumption'!$B51,'electrification forecast'!$A$1:$AX$29,AD$1-2010,FALSE)</f>
        <v>619407307579504.38</v>
      </c>
      <c r="AE51" s="225">
        <f>AE8*VLOOKUP('Predicted Energy Consumption'!$B51,'electrification forecast'!$A$1:$AX$29,AE$1-2010,FALSE)</f>
        <v>626231533684284.38</v>
      </c>
      <c r="AF51" s="225">
        <f>AF8*VLOOKUP('Predicted Energy Consumption'!$B51,'electrification forecast'!$A$1:$AX$29,AF$1-2010,FALSE)</f>
        <v>632787542393127.13</v>
      </c>
      <c r="AG51" s="225">
        <f>AG8*VLOOKUP('Predicted Energy Consumption'!$B51,'electrification forecast'!$A$1:$AX$29,AG$1-2010,FALSE)</f>
        <v>639094859107025.25</v>
      </c>
      <c r="AH51" s="225">
        <f>AH8*VLOOKUP('Predicted Energy Consumption'!$B51,'electrification forecast'!$A$1:$AX$29,AH$1-2010,FALSE)</f>
        <v>645171257086619.13</v>
      </c>
      <c r="AI51" s="225">
        <f>AI8*VLOOKUP('Predicted Energy Consumption'!$B51,'electrification forecast'!$A$1:$AX$29,AI$1-2010,FALSE)</f>
        <v>651032925457454.75</v>
      </c>
      <c r="AJ51" s="225">
        <f>AJ8*VLOOKUP('Predicted Energy Consumption'!$B51,'electrification forecast'!$A$1:$AX$29,AJ$1-2010,FALSE)</f>
        <v>656694623331267.88</v>
      </c>
      <c r="AK51" s="225">
        <f>AK8*VLOOKUP('Predicted Energy Consumption'!$B51,'electrification forecast'!$A$1:$AX$29,AK$1-2010,FALSE)</f>
        <v>662169820160392.63</v>
      </c>
      <c r="AL51" s="225">
        <f>AL8*VLOOKUP('Predicted Energy Consumption'!$B51,'electrification forecast'!$A$1:$AX$29,AL$1-2010,FALSE)</f>
        <v>667470822860190.63</v>
      </c>
      <c r="AM51" s="225">
        <f>AM8*VLOOKUP('Predicted Energy Consumption'!$B51,'electrification forecast'!$A$1:$AX$29,AM$1-2010,FALSE)</f>
        <v>672608890480266.75</v>
      </c>
      <c r="AN51" s="225">
        <f>AN8*VLOOKUP('Predicted Energy Consumption'!$B51,'electrification forecast'!$A$1:$AX$29,AN$1-2010,FALSE)</f>
        <v>677594337334108.38</v>
      </c>
      <c r="AO51" s="225">
        <f>AO8*VLOOKUP('Predicted Energy Consumption'!$B51,'electrification forecast'!$A$1:$AX$29,AO$1-2010,FALSE)</f>
        <v>682436625547674.13</v>
      </c>
      <c r="AP51" s="225">
        <f>AP8*VLOOKUP('Predicted Energy Consumption'!$B51,'electrification forecast'!$A$1:$AX$29,AP$1-2010,FALSE)</f>
        <v>687144447986814.25</v>
      </c>
      <c r="AQ51" s="225">
        <f>AQ8*VLOOKUP('Predicted Energy Consumption'!$B51,'electrification forecast'!$A$1:$AX$29,AQ$1-2010,FALSE)</f>
        <v>691725802490570.75</v>
      </c>
      <c r="AR51" s="225">
        <f>AR8*VLOOKUP('Predicted Energy Consumption'!$B51,'electrification forecast'!$A$1:$AX$29,AR$1-2010,FALSE)</f>
        <v>696188058285259.5</v>
      </c>
      <c r="AS51" s="225">
        <f>AS8*VLOOKUP('Predicted Energy Consumption'!$B51,'electrification forecast'!$A$1:$AX$29,AS$1-2010,FALSE)</f>
        <v>700538015391201.5</v>
      </c>
      <c r="AT51" s="225">
        <f>AT8*VLOOKUP('Predicted Energy Consumption'!$B51,'electrification forecast'!$A$1:$AX$29,AT$1-2010,FALSE)</f>
        <v>704781957766815</v>
      </c>
      <c r="AU51" s="225">
        <f>AU8*VLOOKUP('Predicted Energy Consumption'!$B51,'electrification forecast'!$A$1:$AX$29,AU$1-2010,FALSE)</f>
        <v>708925700866794.38</v>
      </c>
      <c r="AV51" s="225">
        <f>AV8*VLOOKUP('Predicted Energy Consumption'!$B51,'electrification forecast'!$A$1:$AX$29,AV$1-2010,FALSE)</f>
        <v>712974634225211.5</v>
      </c>
      <c r="AW51" s="225">
        <f>AW8*VLOOKUP('Predicted Energy Consumption'!$B51,'electrification forecast'!$A$1:$AX$29,AW$1-2010,FALSE)</f>
        <v>716933759612008.38</v>
      </c>
      <c r="AX51" s="225">
        <f>AX8*VLOOKUP('Predicted Energy Consumption'!$B51,'electrification forecast'!$A$1:$AX$29,AX$1-2010,FALSE)</f>
        <v>720807725253070.25</v>
      </c>
      <c r="AY51" s="225">
        <f>AY8*VLOOKUP('Predicted Energy Consumption'!$B51,'electrification forecast'!$A$1:$AX$29,AY$1-2010,FALSE)</f>
        <v>724600856551113.5</v>
      </c>
      <c r="AZ51" s="225"/>
    </row>
    <row r="52" spans="1:52" x14ac:dyDescent="0.2">
      <c r="A52" s="227" t="s">
        <v>664</v>
      </c>
      <c r="B52" s="216" t="s">
        <v>382</v>
      </c>
      <c r="C52" s="228">
        <f>C9*VLOOKUP('Predicted Energy Consumption'!$B52,'electrification forecast'!$A$1:$AX$29,C$1-2010,FALSE)</f>
        <v>1455510435774561.3</v>
      </c>
      <c r="D52" s="228">
        <f>D9*VLOOKUP('Predicted Energy Consumption'!$B52,'electrification forecast'!$A$1:$AX$29,D$1-2010,FALSE)</f>
        <v>1600649292641712</v>
      </c>
      <c r="E52" s="228">
        <f>E9*VLOOKUP('Predicted Energy Consumption'!$B52,'electrification forecast'!$A$1:$AX$29,E$1-2010,FALSE)</f>
        <v>1699041809018925.3</v>
      </c>
      <c r="F52" s="228">
        <f>F9*VLOOKUP('Predicted Energy Consumption'!$B52,'electrification forecast'!$A$1:$AX$29,F$1-2010,FALSE)</f>
        <v>1745682373117973</v>
      </c>
      <c r="G52" s="228">
        <f>G9*VLOOKUP('Predicted Energy Consumption'!$B52,'electrification forecast'!$A$1:$AX$29,G$1-2010,FALSE)</f>
        <v>1796461865028282.8</v>
      </c>
      <c r="H52" s="228">
        <f>H9*VLOOKUP('Predicted Energy Consumption'!$B52,'electrification forecast'!$A$1:$AX$29,H$1-2010,FALSE)</f>
        <v>1892964054936049.5</v>
      </c>
      <c r="I52" s="228">
        <f>I9*VLOOKUP('Predicted Energy Consumption'!$B52,'electrification forecast'!$A$1:$AX$29,I$1-2010,FALSE)</f>
        <v>2008676602286031</v>
      </c>
      <c r="J52" s="228">
        <f>J9*VLOOKUP('Predicted Energy Consumption'!$B52,'electrification forecast'!$A$1:$AX$29,J$1-2010,FALSE)</f>
        <v>2007202557096859</v>
      </c>
      <c r="K52" s="228">
        <f>K9*VLOOKUP('Predicted Energy Consumption'!$B52,'electrification forecast'!$A$1:$AX$29,K$1-2010,FALSE)</f>
        <v>2126279476105459.5</v>
      </c>
      <c r="L52" s="225">
        <f>L9*VLOOKUP('Predicted Energy Consumption'!$B52,'electrification forecast'!$A$1:$AX$29,L$1-2010,FALSE)</f>
        <v>2464959165140102</v>
      </c>
      <c r="M52" s="225">
        <f>M9*VLOOKUP('Predicted Energy Consumption'!$B52,'electrification forecast'!$A$1:$AX$29,M$1-2010,FALSE)</f>
        <v>2602747866712499</v>
      </c>
      <c r="N52" s="225">
        <f>N9*VLOOKUP('Predicted Energy Consumption'!$B52,'electrification forecast'!$A$1:$AX$29,N$1-2010,FALSE)</f>
        <v>2742328534808361</v>
      </c>
      <c r="O52" s="225">
        <f>O9*VLOOKUP('Predicted Energy Consumption'!$B52,'electrification forecast'!$A$1:$AX$29,O$1-2010,FALSE)</f>
        <v>2855379146204226</v>
      </c>
      <c r="P52" s="225">
        <f>P9*VLOOKUP('Predicted Energy Consumption'!$B52,'electrification forecast'!$A$1:$AX$29,P$1-2010,FALSE)</f>
        <v>2943364117036384</v>
      </c>
      <c r="Q52" s="225">
        <f>Q9*VLOOKUP('Predicted Energy Consumption'!$B52,'electrification forecast'!$A$1:$AX$29,Q$1-2010,FALSE)</f>
        <v>3028044033242934</v>
      </c>
      <c r="R52" s="225">
        <f>R9*VLOOKUP('Predicted Energy Consumption'!$B52,'electrification forecast'!$A$1:$AX$29,R$1-2010,FALSE)</f>
        <v>3109646978996538.5</v>
      </c>
      <c r="S52" s="225">
        <f>S9*VLOOKUP('Predicted Energy Consumption'!$B52,'electrification forecast'!$A$1:$AX$29,S$1-2010,FALSE)</f>
        <v>3188403363942189</v>
      </c>
      <c r="T52" s="225">
        <f>T9*VLOOKUP('Predicted Energy Consumption'!$B52,'electrification forecast'!$A$1:$AX$29,T$1-2010,FALSE)</f>
        <v>3264539017483522</v>
      </c>
      <c r="U52" s="225">
        <f>U9*VLOOKUP('Predicted Energy Consumption'!$B52,'electrification forecast'!$A$1:$AX$29,U$1-2010,FALSE)</f>
        <v>3338270553360930</v>
      </c>
      <c r="V52" s="225">
        <f>V9*VLOOKUP('Predicted Energy Consumption'!$B52,'electrification forecast'!$A$1:$AX$29,V$1-2010,FALSE)</f>
        <v>3409802470883822</v>
      </c>
      <c r="W52" s="225">
        <f>W9*VLOOKUP('Predicted Energy Consumption'!$B52,'electrification forecast'!$A$1:$AX$29,W$1-2010,FALSE)</f>
        <v>3479325546204707.5</v>
      </c>
      <c r="X52" s="225">
        <f>X9*VLOOKUP('Predicted Energy Consumption'!$B52,'electrification forecast'!$A$1:$AX$29,X$1-2010,FALSE)</f>
        <v>3547016154396350.5</v>
      </c>
      <c r="Y52" s="225">
        <f>Y9*VLOOKUP('Predicted Energy Consumption'!$B52,'electrification forecast'!$A$1:$AX$29,Y$1-2010,FALSE)</f>
        <v>3613036242067669.5</v>
      </c>
      <c r="Z52" s="225">
        <f>Z9*VLOOKUP('Predicted Energy Consumption'!$B52,'electrification forecast'!$A$1:$AX$29,Z$1-2010,FALSE)</f>
        <v>3677533737318271</v>
      </c>
      <c r="AA52" s="225">
        <f>AA9*VLOOKUP('Predicted Energy Consumption'!$B52,'electrification forecast'!$A$1:$AX$29,AA$1-2010,FALSE)</f>
        <v>3740643238439578.5</v>
      </c>
      <c r="AB52" s="225">
        <f>AB9*VLOOKUP('Predicted Energy Consumption'!$B52,'electrification forecast'!$A$1:$AX$29,AB$1-2010,FALSE)</f>
        <v>3802486865901382.5</v>
      </c>
      <c r="AC52" s="225">
        <f>AC9*VLOOKUP('Predicted Energy Consumption'!$B52,'electrification forecast'!$A$1:$AX$29,AC$1-2010,FALSE)</f>
        <v>3863175195417483.5</v>
      </c>
      <c r="AD52" s="225">
        <f>AD9*VLOOKUP('Predicted Energy Consumption'!$B52,'electrification forecast'!$A$1:$AX$29,AD$1-2010,FALSE)</f>
        <v>3922808215032650</v>
      </c>
      <c r="AE52" s="225">
        <f>AE9*VLOOKUP('Predicted Energy Consumption'!$B52,'electrification forecast'!$A$1:$AX$29,AE$1-2010,FALSE)</f>
        <v>3981476267856822</v>
      </c>
      <c r="AF52" s="225">
        <f>AF9*VLOOKUP('Predicted Energy Consumption'!$B52,'electrification forecast'!$A$1:$AX$29,AF$1-2010,FALSE)</f>
        <v>4039260955732405.5</v>
      </c>
      <c r="AG52" s="225">
        <f>AG9*VLOOKUP('Predicted Energy Consumption'!$B52,'electrification forecast'!$A$1:$AX$29,AG$1-2010,FALSE)</f>
        <v>4096235988941953.5</v>
      </c>
      <c r="AH52" s="225">
        <f>AH9*VLOOKUP('Predicted Energy Consumption'!$B52,'electrification forecast'!$A$1:$AX$29,AH$1-2010,FALSE)</f>
        <v>4152467973999069.5</v>
      </c>
      <c r="AI52" s="225">
        <f>AI9*VLOOKUP('Predicted Energy Consumption'!$B52,'electrification forecast'!$A$1:$AX$29,AI$1-2010,FALSE)</f>
        <v>4208017136362546</v>
      </c>
      <c r="AJ52" s="225">
        <f>AJ9*VLOOKUP('Predicted Energy Consumption'!$B52,'electrification forecast'!$A$1:$AX$29,AJ$1-2010,FALSE)</f>
        <v>4262937978142154.5</v>
      </c>
      <c r="AK52" s="225">
        <f>AK9*VLOOKUP('Predicted Energy Consumption'!$B52,'electrification forecast'!$A$1:$AX$29,AK$1-2010,FALSE)</f>
        <v>4317279872958731.5</v>
      </c>
      <c r="AL52" s="225">
        <f>AL9*VLOOKUP('Predicted Energy Consumption'!$B52,'electrification forecast'!$A$1:$AX$29,AL$1-2010,FALSE)</f>
        <v>4371087601409996.5</v>
      </c>
      <c r="AM52" s="225">
        <f>AM9*VLOOKUP('Predicted Energy Consumption'!$B52,'electrification forecast'!$A$1:$AX$29,AM$1-2010,FALSE)</f>
        <v>4424401831308402.5</v>
      </c>
      <c r="AN52" s="225">
        <f>AN9*VLOOKUP('Predicted Energy Consumption'!$B52,'electrification forecast'!$A$1:$AX$29,AN$1-2010,FALSE)</f>
        <v>4477259547184670.5</v>
      </c>
      <c r="AO52" s="225">
        <f>AO9*VLOOKUP('Predicted Energy Consumption'!$B52,'electrification forecast'!$A$1:$AX$29,AO$1-2010,FALSE)</f>
        <v>4529694433609621</v>
      </c>
      <c r="AP52" s="225">
        <f>AP9*VLOOKUP('Predicted Energy Consumption'!$B52,'electrification forecast'!$A$1:$AX$29,AP$1-2010,FALSE)</f>
        <v>4581737216773680</v>
      </c>
      <c r="AQ52" s="225">
        <f>AQ9*VLOOKUP('Predicted Energy Consumption'!$B52,'electrification forecast'!$A$1:$AX$29,AQ$1-2010,FALSE)</f>
        <v>4633415968545552</v>
      </c>
      <c r="AR52" s="225">
        <f>AR9*VLOOKUP('Predicted Energy Consumption'!$B52,'electrification forecast'!$A$1:$AX$29,AR$1-2010,FALSE)</f>
        <v>4684756376944857</v>
      </c>
      <c r="AS52" s="225">
        <f>AS9*VLOOKUP('Predicted Energy Consumption'!$B52,'electrification forecast'!$A$1:$AX$29,AS$1-2010,FALSE)</f>
        <v>4735781986654928</v>
      </c>
      <c r="AT52" s="225">
        <f>AT9*VLOOKUP('Predicted Energy Consumption'!$B52,'electrification forecast'!$A$1:$AX$29,AT$1-2010,FALSE)</f>
        <v>4786514412877690</v>
      </c>
      <c r="AU52" s="225">
        <f>AU9*VLOOKUP('Predicted Energy Consumption'!$B52,'electrification forecast'!$A$1:$AX$29,AU$1-2010,FALSE)</f>
        <v>4836973531515836</v>
      </c>
      <c r="AV52" s="225">
        <f>AV9*VLOOKUP('Predicted Energy Consumption'!$B52,'electrification forecast'!$A$1:$AX$29,AV$1-2010,FALSE)</f>
        <v>4887177648367205</v>
      </c>
      <c r="AW52" s="225">
        <f>AW9*VLOOKUP('Predicted Energy Consumption'!$B52,'electrification forecast'!$A$1:$AX$29,AW$1-2010,FALSE)</f>
        <v>4937143649728669</v>
      </c>
      <c r="AX52" s="225">
        <f>AX9*VLOOKUP('Predicted Energy Consumption'!$B52,'electrification forecast'!$A$1:$AX$29,AX$1-2010,FALSE)</f>
        <v>4986887136549572</v>
      </c>
      <c r="AY52" s="225">
        <f>AY9*VLOOKUP('Predicted Energy Consumption'!$B52,'electrification forecast'!$A$1:$AX$29,AY$1-2010,FALSE)</f>
        <v>5036422544031959</v>
      </c>
      <c r="AZ52" s="225"/>
    </row>
    <row r="53" spans="1:52" x14ac:dyDescent="0.2">
      <c r="A53" s="227" t="s">
        <v>664</v>
      </c>
      <c r="B53" s="216" t="s">
        <v>383</v>
      </c>
      <c r="C53" s="228">
        <f>C10*VLOOKUP('Predicted Energy Consumption'!$B53,'electrification forecast'!$A$1:$AX$29,C$1-2010,FALSE)</f>
        <v>349597796173539.06</v>
      </c>
      <c r="D53" s="228">
        <f>D10*VLOOKUP('Predicted Energy Consumption'!$B53,'electrification forecast'!$A$1:$AX$29,D$1-2010,FALSE)</f>
        <v>374963657137202.81</v>
      </c>
      <c r="E53" s="228">
        <f>E10*VLOOKUP('Predicted Energy Consumption'!$B53,'electrification forecast'!$A$1:$AX$29,E$1-2010,FALSE)</f>
        <v>399428712707483.69</v>
      </c>
      <c r="F53" s="228">
        <f>F10*VLOOKUP('Predicted Energy Consumption'!$B53,'electrification forecast'!$A$1:$AX$29,F$1-2010,FALSE)</f>
        <v>400820866497257.13</v>
      </c>
      <c r="G53" s="228">
        <f>G10*VLOOKUP('Predicted Energy Consumption'!$B53,'electrification forecast'!$A$1:$AX$29,G$1-2010,FALSE)</f>
        <v>422545972329332.13</v>
      </c>
      <c r="H53" s="228">
        <f>H10*VLOOKUP('Predicted Energy Consumption'!$B53,'electrification forecast'!$A$1:$AX$29,H$1-2010,FALSE)</f>
        <v>460417332409464.38</v>
      </c>
      <c r="I53" s="228">
        <f>I10*VLOOKUP('Predicted Energy Consumption'!$B53,'electrification forecast'!$A$1:$AX$29,I$1-2010,FALSE)</f>
        <v>469568696292239</v>
      </c>
      <c r="J53" s="228">
        <f>J10*VLOOKUP('Predicted Energy Consumption'!$B53,'electrification forecast'!$A$1:$AX$29,J$1-2010,FALSE)</f>
        <v>486701059474718.88</v>
      </c>
      <c r="K53" s="228">
        <f>K10*VLOOKUP('Predicted Energy Consumption'!$B53,'electrification forecast'!$A$1:$AX$29,K$1-2010,FALSE)</f>
        <v>505256285721746.44</v>
      </c>
      <c r="L53" s="225">
        <f>L10*VLOOKUP('Predicted Energy Consumption'!$B53,'electrification forecast'!$A$1:$AX$29,L$1-2010,FALSE)</f>
        <v>563804884054658</v>
      </c>
      <c r="M53" s="225">
        <f>M10*VLOOKUP('Predicted Energy Consumption'!$B53,'electrification forecast'!$A$1:$AX$29,M$1-2010,FALSE)</f>
        <v>583755979598880.5</v>
      </c>
      <c r="N53" s="225">
        <f>N10*VLOOKUP('Predicted Energy Consumption'!$B53,'electrification forecast'!$A$1:$AX$29,N$1-2010,FALSE)</f>
        <v>602784900792717.25</v>
      </c>
      <c r="O53" s="225">
        <f>O10*VLOOKUP('Predicted Energy Consumption'!$B53,'electrification forecast'!$A$1:$AX$29,O$1-2010,FALSE)</f>
        <v>620933049078982.75</v>
      </c>
      <c r="P53" s="225">
        <f>P10*VLOOKUP('Predicted Energy Consumption'!$B53,'electrification forecast'!$A$1:$AX$29,P$1-2010,FALSE)</f>
        <v>638263058210588.38</v>
      </c>
      <c r="Q53" s="225">
        <f>Q10*VLOOKUP('Predicted Energy Consumption'!$B53,'electrification forecast'!$A$1:$AX$29,Q$1-2010,FALSE)</f>
        <v>654843465180308</v>
      </c>
      <c r="R53" s="225">
        <f>R10*VLOOKUP('Predicted Energy Consumption'!$B53,'electrification forecast'!$A$1:$AX$29,R$1-2010,FALSE)</f>
        <v>670741567042500.13</v>
      </c>
      <c r="S53" s="225">
        <f>S10*VLOOKUP('Predicted Energy Consumption'!$B53,'electrification forecast'!$A$1:$AX$29,S$1-2010,FALSE)</f>
        <v>686020217600345.5</v>
      </c>
      <c r="T53" s="225">
        <f>T10*VLOOKUP('Predicted Energy Consumption'!$B53,'electrification forecast'!$A$1:$AX$29,T$1-2010,FALSE)</f>
        <v>700736589413352.75</v>
      </c>
      <c r="U53" s="225">
        <f>U10*VLOOKUP('Predicted Energy Consumption'!$B53,'electrification forecast'!$A$1:$AX$29,U$1-2010,FALSE)</f>
        <v>714941926174988.38</v>
      </c>
      <c r="V53" s="225">
        <f>V10*VLOOKUP('Predicted Energy Consumption'!$B53,'electrification forecast'!$A$1:$AX$29,V$1-2010,FALSE)</f>
        <v>728681782790778.5</v>
      </c>
      <c r="W53" s="225">
        <f>W10*VLOOKUP('Predicted Energy Consumption'!$B53,'electrification forecast'!$A$1:$AX$29,W$1-2010,FALSE)</f>
        <v>741996487198010.38</v>
      </c>
      <c r="X53" s="225">
        <f>X10*VLOOKUP('Predicted Energy Consumption'!$B53,'electrification forecast'!$A$1:$AX$29,X$1-2010,FALSE)</f>
        <v>754921682198225.88</v>
      </c>
      <c r="Y53" s="225">
        <f>Y10*VLOOKUP('Predicted Energy Consumption'!$B53,'electrification forecast'!$A$1:$AX$29,Y$1-2010,FALSE)</f>
        <v>767488872922028.5</v>
      </c>
      <c r="Z53" s="225">
        <f>Z10*VLOOKUP('Predicted Energy Consumption'!$B53,'electrification forecast'!$A$1:$AX$29,Z$1-2010,FALSE)</f>
        <v>779725942747653.88</v>
      </c>
      <c r="AA53" s="225">
        <f>AA10*VLOOKUP('Predicted Energy Consumption'!$B53,'electrification forecast'!$A$1:$AX$29,AA$1-2010,FALSE)</f>
        <v>791657621140165.25</v>
      </c>
      <c r="AB53" s="225">
        <f>AB10*VLOOKUP('Predicted Energy Consumption'!$B53,'electrification forecast'!$A$1:$AX$29,AB$1-2010,FALSE)</f>
        <v>803305898207439.88</v>
      </c>
      <c r="AC53" s="225">
        <f>AC10*VLOOKUP('Predicted Energy Consumption'!$B53,'electrification forecast'!$A$1:$AX$29,AC$1-2010,FALSE)</f>
        <v>814690386785017</v>
      </c>
      <c r="AD53" s="225">
        <f>AD10*VLOOKUP('Predicted Energy Consumption'!$B53,'electrification forecast'!$A$1:$AX$29,AD$1-2010,FALSE)</f>
        <v>825828635840249</v>
      </c>
      <c r="AE53" s="225">
        <f>AE10*VLOOKUP('Predicted Energy Consumption'!$B53,'electrification forecast'!$A$1:$AX$29,AE$1-2010,FALSE)</f>
        <v>836736400242902.63</v>
      </c>
      <c r="AF53" s="225">
        <f>AF10*VLOOKUP('Predicted Energy Consumption'!$B53,'electrification forecast'!$A$1:$AX$29,AF$1-2010,FALSE)</f>
        <v>847427872253663.75</v>
      </c>
      <c r="AG53" s="225">
        <f>AG10*VLOOKUP('Predicted Energy Consumption'!$B53,'electrification forecast'!$A$1:$AX$29,AG$1-2010,FALSE)</f>
        <v>857915879883336.38</v>
      </c>
      <c r="AH53" s="225">
        <f>AH10*VLOOKUP('Predicted Energy Consumption'!$B53,'electrification forecast'!$A$1:$AX$29,AH$1-2010,FALSE)</f>
        <v>860990956423396.5</v>
      </c>
      <c r="AI53" s="225">
        <f>AI10*VLOOKUP('Predicted Energy Consumption'!$B53,'electrification forecast'!$A$1:$AX$29,AI$1-2010,FALSE)</f>
        <v>862071751223417.13</v>
      </c>
      <c r="AJ53" s="225">
        <f>AJ10*VLOOKUP('Predicted Energy Consumption'!$B53,'electrification forecast'!$A$1:$AX$29,AJ$1-2010,FALSE)</f>
        <v>863099603401737</v>
      </c>
      <c r="AK53" s="225">
        <f>AK10*VLOOKUP('Predicted Energy Consumption'!$B53,'electrification forecast'!$A$1:$AX$29,AK$1-2010,FALSE)</f>
        <v>864080108309723.63</v>
      </c>
      <c r="AL53" s="225">
        <f>AL10*VLOOKUP('Predicted Energy Consumption'!$B53,'electrification forecast'!$A$1:$AX$29,AL$1-2010,FALSE)</f>
        <v>865018162165771</v>
      </c>
      <c r="AM53" s="225">
        <f>AM10*VLOOKUP('Predicted Energy Consumption'!$B53,'electrification forecast'!$A$1:$AX$29,AM$1-2010,FALSE)</f>
        <v>865918061924892</v>
      </c>
      <c r="AN53" s="225">
        <f>AN10*VLOOKUP('Predicted Energy Consumption'!$B53,'electrification forecast'!$A$1:$AX$29,AN$1-2010,FALSE)</f>
        <v>866783589504875</v>
      </c>
      <c r="AO53" s="225">
        <f>AO10*VLOOKUP('Predicted Energy Consumption'!$B53,'electrification forecast'!$A$1:$AX$29,AO$1-2010,FALSE)</f>
        <v>867618082977583.75</v>
      </c>
      <c r="AP53" s="225">
        <f>AP10*VLOOKUP('Predicted Energy Consumption'!$B53,'electrification forecast'!$A$1:$AX$29,AP$1-2010,FALSE)</f>
        <v>868424496881610.75</v>
      </c>
      <c r="AQ53" s="225">
        <f>AQ10*VLOOKUP('Predicted Energy Consumption'!$B53,'electrification forecast'!$A$1:$AX$29,AQ$1-2010,FALSE)</f>
        <v>869205453439770.88</v>
      </c>
      <c r="AR53" s="225">
        <f>AR10*VLOOKUP('Predicted Energy Consumption'!$B53,'electrification forecast'!$A$1:$AX$29,AR$1-2010,FALSE)</f>
        <v>869963286157694.63</v>
      </c>
      <c r="AS53" s="225">
        <f>AS10*VLOOKUP('Predicted Energy Consumption'!$B53,'electrification forecast'!$A$1:$AX$29,AS$1-2010,FALSE)</f>
        <v>870700077027397</v>
      </c>
      <c r="AT53" s="225">
        <f>AT10*VLOOKUP('Predicted Energy Consumption'!$B53,'electrification forecast'!$A$1:$AX$29,AT$1-2010,FALSE)</f>
        <v>871417688351641.13</v>
      </c>
      <c r="AU53" s="225">
        <f>AU10*VLOOKUP('Predicted Energy Consumption'!$B53,'electrification forecast'!$A$1:$AX$29,AU$1-2010,FALSE)</f>
        <v>872117790033748.13</v>
      </c>
      <c r="AV53" s="225">
        <f>AV10*VLOOKUP('Predicted Energy Consumption'!$B53,'electrification forecast'!$A$1:$AX$29,AV$1-2010,FALSE)</f>
        <v>872801883036529.38</v>
      </c>
      <c r="AW53" s="225">
        <f>AW10*VLOOKUP('Predicted Energy Consumption'!$B53,'electrification forecast'!$A$1:$AX$29,AW$1-2010,FALSE)</f>
        <v>873471319597422.75</v>
      </c>
      <c r="AX53" s="225">
        <f>AX10*VLOOKUP('Predicted Energy Consumption'!$B53,'electrification forecast'!$A$1:$AX$29,AX$1-2010,FALSE)</f>
        <v>874127320690952</v>
      </c>
      <c r="AY53" s="225">
        <f>AY10*VLOOKUP('Predicted Energy Consumption'!$B53,'electrification forecast'!$A$1:$AX$29,AY$1-2010,FALSE)</f>
        <v>874770991149847.13</v>
      </c>
      <c r="AZ53" s="225"/>
    </row>
    <row r="54" spans="1:52" x14ac:dyDescent="0.2">
      <c r="A54" s="227" t="s">
        <v>664</v>
      </c>
      <c r="B54" s="216" t="s">
        <v>384</v>
      </c>
      <c r="C54" s="228">
        <f>C11*VLOOKUP('Predicted Energy Consumption'!$B54,'electrification forecast'!$A$1:$AX$29,C$1-2010,FALSE)</f>
        <v>1007011714119209.9</v>
      </c>
      <c r="D54" s="228">
        <f>D11*VLOOKUP('Predicted Energy Consumption'!$B54,'electrification forecast'!$A$1:$AX$29,D$1-2010,FALSE)</f>
        <v>1074309383716511.1</v>
      </c>
      <c r="E54" s="228">
        <f>E11*VLOOKUP('Predicted Energy Consumption'!$B54,'electrification forecast'!$A$1:$AX$29,E$1-2010,FALSE)</f>
        <v>1134339191617202.3</v>
      </c>
      <c r="F54" s="228">
        <f>F11*VLOOKUP('Predicted Energy Consumption'!$B54,'electrification forecast'!$A$1:$AX$29,F$1-2010,FALSE)</f>
        <v>1059613289666134.9</v>
      </c>
      <c r="G54" s="228">
        <f>G11*VLOOKUP('Predicted Energy Consumption'!$B54,'electrification forecast'!$A$1:$AX$29,G$1-2010,FALSE)</f>
        <v>1087787343200836.3</v>
      </c>
      <c r="H54" s="228">
        <f>H11*VLOOKUP('Predicted Energy Consumption'!$B54,'electrification forecast'!$A$1:$AX$29,H$1-2010,FALSE)</f>
        <v>1127740109682345.3</v>
      </c>
      <c r="I54" s="228">
        <f>I11*VLOOKUP('Predicted Energy Consumption'!$B54,'electrification forecast'!$A$1:$AX$29,I$1-2010,FALSE)</f>
        <v>1196433345211061.8</v>
      </c>
      <c r="J54" s="228">
        <f>J11*VLOOKUP('Predicted Energy Consumption'!$B54,'electrification forecast'!$A$1:$AX$29,J$1-2010,FALSE)</f>
        <v>1283183634307131.8</v>
      </c>
      <c r="K54" s="228">
        <f>K11*VLOOKUP('Predicted Energy Consumption'!$B54,'electrification forecast'!$A$1:$AX$29,K$1-2010,FALSE)</f>
        <v>1340811294492135.3</v>
      </c>
      <c r="L54" s="225">
        <f>L11*VLOOKUP('Predicted Energy Consumption'!$B54,'electrification forecast'!$A$1:$AX$29,L$1-2010,FALSE)</f>
        <v>1474136715132193.8</v>
      </c>
      <c r="M54" s="225">
        <f>M11*VLOOKUP('Predicted Energy Consumption'!$B54,'electrification forecast'!$A$1:$AX$29,M$1-2010,FALSE)</f>
        <v>1455764446584927.5</v>
      </c>
      <c r="N54" s="225">
        <f>N11*VLOOKUP('Predicted Energy Consumption'!$B54,'electrification forecast'!$A$1:$AX$29,N$1-2010,FALSE)</f>
        <v>1426688273431593.5</v>
      </c>
      <c r="O54" s="225">
        <f>O11*VLOOKUP('Predicted Energy Consumption'!$B54,'electrification forecast'!$A$1:$AX$29,O$1-2010,FALSE)</f>
        <v>1387712516547978.3</v>
      </c>
      <c r="P54" s="225">
        <f>P11*VLOOKUP('Predicted Energy Consumption'!$B54,'electrification forecast'!$A$1:$AX$29,P$1-2010,FALSE)</f>
        <v>1339629474226741</v>
      </c>
      <c r="Q54" s="225">
        <f>Q11*VLOOKUP('Predicted Energy Consumption'!$B54,'electrification forecast'!$A$1:$AX$29,Q$1-2010,FALSE)</f>
        <v>1283194907523458</v>
      </c>
      <c r="R54" s="225">
        <f>R11*VLOOKUP('Predicted Energy Consumption'!$B54,'electrification forecast'!$A$1:$AX$29,R$1-2010,FALSE)</f>
        <v>1219115253702276.3</v>
      </c>
      <c r="S54" s="225">
        <f>S11*VLOOKUP('Predicted Energy Consumption'!$B54,'electrification forecast'!$A$1:$AX$29,S$1-2010,FALSE)</f>
        <v>1148041804299793.5</v>
      </c>
      <c r="T54" s="225">
        <f>T11*VLOOKUP('Predicted Energy Consumption'!$B54,'electrification forecast'!$A$1:$AX$29,T$1-2010,FALSE)</f>
        <v>1117060508799871.3</v>
      </c>
      <c r="U54" s="225">
        <f>U11*VLOOKUP('Predicted Energy Consumption'!$B54,'electrification forecast'!$A$1:$AX$29,U$1-2010,FALSE)</f>
        <v>1148017678618206</v>
      </c>
      <c r="V54" s="225">
        <f>V11*VLOOKUP('Predicted Energy Consumption'!$B54,'electrification forecast'!$A$1:$AX$29,V$1-2010,FALSE)</f>
        <v>1177607370304379</v>
      </c>
      <c r="W54" s="225">
        <f>W11*VLOOKUP('Predicted Energy Consumption'!$B54,'electrification forecast'!$A$1:$AX$29,W$1-2010,FALSE)</f>
        <v>1205915469659275</v>
      </c>
      <c r="X54" s="225">
        <f>X11*VLOOKUP('Predicted Energy Consumption'!$B54,'electrification forecast'!$A$1:$AX$29,X$1-2010,FALSE)</f>
        <v>1233024053233983.5</v>
      </c>
      <c r="Y54" s="225">
        <f>Y11*VLOOKUP('Predicted Energy Consumption'!$B54,'electrification forecast'!$A$1:$AX$29,Y$1-2010,FALSE)</f>
        <v>1259010804729586.8</v>
      </c>
      <c r="Z54" s="225">
        <f>Z11*VLOOKUP('Predicted Energy Consumption'!$B54,'electrification forecast'!$A$1:$AX$29,Z$1-2010,FALSE)</f>
        <v>1283948723773150.3</v>
      </c>
      <c r="AA54" s="225">
        <f>AA11*VLOOKUP('Predicted Energy Consumption'!$B54,'electrification forecast'!$A$1:$AX$29,AA$1-2010,FALSE)</f>
        <v>1307906041480252.8</v>
      </c>
      <c r="AB54" s="225">
        <f>AB11*VLOOKUP('Predicted Energy Consumption'!$B54,'electrification forecast'!$A$1:$AX$29,AB$1-2010,FALSE)</f>
        <v>1330946278907035.5</v>
      </c>
      <c r="AC54" s="225">
        <f>AC11*VLOOKUP('Predicted Energy Consumption'!$B54,'electrification forecast'!$A$1:$AX$29,AC$1-2010,FALSE)</f>
        <v>1353128401010099.8</v>
      </c>
      <c r="AD54" s="225">
        <f>AD11*VLOOKUP('Predicted Energy Consumption'!$B54,'electrification forecast'!$A$1:$AX$29,AD$1-2010,FALSE)</f>
        <v>1374507031312127.8</v>
      </c>
      <c r="AE54" s="225">
        <f>AE11*VLOOKUP('Predicted Energy Consumption'!$B54,'electrification forecast'!$A$1:$AX$29,AE$1-2010,FALSE)</f>
        <v>1395132702016911.5</v>
      </c>
      <c r="AF54" s="225">
        <f>AF11*VLOOKUP('Predicted Energy Consumption'!$B54,'electrification forecast'!$A$1:$AX$29,AF$1-2010,FALSE)</f>
        <v>1415052121517130</v>
      </c>
      <c r="AG54" s="225">
        <f>AG11*VLOOKUP('Predicted Energy Consumption'!$B54,'electrification forecast'!$A$1:$AX$29,AG$1-2010,FALSE)</f>
        <v>1434308446630364.3</v>
      </c>
      <c r="AH54" s="225">
        <f>AH11*VLOOKUP('Predicted Energy Consumption'!$B54,'electrification forecast'!$A$1:$AX$29,AH$1-2010,FALSE)</f>
        <v>1452941550901463</v>
      </c>
      <c r="AI54" s="225">
        <f>AI11*VLOOKUP('Predicted Energy Consumption'!$B54,'electrification forecast'!$A$1:$AX$29,AI$1-2010,FALSE)</f>
        <v>1470988283254995.5</v>
      </c>
      <c r="AJ54" s="225">
        <f>AJ11*VLOOKUP('Predicted Energy Consumption'!$B54,'electrification forecast'!$A$1:$AX$29,AJ$1-2010,FALSE)</f>
        <v>1488482713425121</v>
      </c>
      <c r="AK54" s="225">
        <f>AK11*VLOOKUP('Predicted Energy Consumption'!$B54,'electrification forecast'!$A$1:$AX$29,AK$1-2010,FALSE)</f>
        <v>1505456362131558</v>
      </c>
      <c r="AL54" s="225">
        <f>AL11*VLOOKUP('Predicted Energy Consumption'!$B54,'electrification forecast'!$A$1:$AX$29,AL$1-2010,FALSE)</f>
        <v>1521938415060382.3</v>
      </c>
      <c r="AM54" s="225">
        <f>AM11*VLOOKUP('Predicted Energy Consumption'!$B54,'electrification forecast'!$A$1:$AX$29,AM$1-2010,FALSE)</f>
        <v>1537955920465850.3</v>
      </c>
      <c r="AN54" s="225">
        <f>AN11*VLOOKUP('Predicted Energy Consumption'!$B54,'electrification forecast'!$A$1:$AX$29,AN$1-2010,FALSE)</f>
        <v>1553533970720198</v>
      </c>
      <c r="AO54" s="225">
        <f>AO11*VLOOKUP('Predicted Energy Consumption'!$B54,'electrification forecast'!$A$1:$AX$29,AO$1-2010,FALSE)</f>
        <v>1572186994829303.5</v>
      </c>
      <c r="AP54" s="225">
        <f>AP11*VLOOKUP('Predicted Energy Consumption'!$B54,'electrification forecast'!$A$1:$AX$29,AP$1-2010,FALSE)</f>
        <v>1592478275414825</v>
      </c>
      <c r="AQ54" s="225">
        <f>AQ11*VLOOKUP('Predicted Energy Consumption'!$B54,'electrification forecast'!$A$1:$AX$29,AQ$1-2010,FALSE)</f>
        <v>1612598654433209.8</v>
      </c>
      <c r="AR54" s="225">
        <f>AR11*VLOOKUP('Predicted Energy Consumption'!$B54,'electrification forecast'!$A$1:$AX$29,AR$1-2010,FALSE)</f>
        <v>1632558767896065.3</v>
      </c>
      <c r="AS54" s="225">
        <f>AS11*VLOOKUP('Predicted Energy Consumption'!$B54,'electrification forecast'!$A$1:$AX$29,AS$1-2010,FALSE)</f>
        <v>1652368446412469.3</v>
      </c>
      <c r="AT54" s="225">
        <f>AT11*VLOOKUP('Predicted Energy Consumption'!$B54,'electrification forecast'!$A$1:$AX$29,AT$1-2010,FALSE)</f>
        <v>1672036788845596.3</v>
      </c>
      <c r="AU54" s="225">
        <f>AU11*VLOOKUP('Predicted Energy Consumption'!$B54,'electrification forecast'!$A$1:$AX$29,AU$1-2010,FALSE)</f>
        <v>1691572228475717</v>
      </c>
      <c r="AV54" s="225">
        <f>AV11*VLOOKUP('Predicted Energy Consumption'!$B54,'electrification forecast'!$A$1:$AX$29,AV$1-2010,FALSE)</f>
        <v>1710982592434260</v>
      </c>
      <c r="AW54" s="225">
        <f>AW11*VLOOKUP('Predicted Energy Consumption'!$B54,'electrification forecast'!$A$1:$AX$29,AW$1-2010,FALSE)</f>
        <v>1730275155107335.3</v>
      </c>
      <c r="AX54" s="225">
        <f>AX11*VLOOKUP('Predicted Energy Consumption'!$B54,'electrification forecast'!$A$1:$AX$29,AX$1-2010,FALSE)</f>
        <v>1749456686142837.3</v>
      </c>
      <c r="AY54" s="225">
        <f>AY11*VLOOKUP('Predicted Energy Consumption'!$B54,'electrification forecast'!$A$1:$AX$29,AY$1-2010,FALSE)</f>
        <v>1768533493633782.3</v>
      </c>
      <c r="AZ54" s="225"/>
    </row>
    <row r="55" spans="1:52" x14ac:dyDescent="0.2">
      <c r="A55" s="227" t="s">
        <v>664</v>
      </c>
      <c r="B55" s="216" t="s">
        <v>385</v>
      </c>
      <c r="C55" s="228">
        <f>C12*VLOOKUP('Predicted Energy Consumption'!$B55,'electrification forecast'!$A$1:$AX$29,C$1-2010,FALSE)</f>
        <v>132534405643075.69</v>
      </c>
      <c r="D55" s="228">
        <f>D12*VLOOKUP('Predicted Energy Consumption'!$B55,'electrification forecast'!$A$1:$AX$29,D$1-2010,FALSE)</f>
        <v>139638484540889.48</v>
      </c>
      <c r="E55" s="228">
        <f>E12*VLOOKUP('Predicted Energy Consumption'!$B55,'electrification forecast'!$A$1:$AX$29,E$1-2010,FALSE)</f>
        <v>151099868315028.06</v>
      </c>
      <c r="F55" s="228">
        <f>F12*VLOOKUP('Predicted Energy Consumption'!$B55,'electrification forecast'!$A$1:$AX$29,F$1-2010,FALSE)</f>
        <v>147059892611372.19</v>
      </c>
      <c r="G55" s="228">
        <f>G12*VLOOKUP('Predicted Energy Consumption'!$B55,'electrification forecast'!$A$1:$AX$29,G$1-2010,FALSE)</f>
        <v>142678702743556.19</v>
      </c>
      <c r="H55" s="228">
        <f>H12*VLOOKUP('Predicted Energy Consumption'!$B55,'electrification forecast'!$A$1:$AX$29,H$1-2010,FALSE)</f>
        <v>144630447762552.09</v>
      </c>
      <c r="I55" s="228">
        <f>I12*VLOOKUP('Predicted Energy Consumption'!$B55,'electrification forecast'!$A$1:$AX$29,I$1-2010,FALSE)</f>
        <v>153829581628309.06</v>
      </c>
      <c r="J55" s="228">
        <f>J12*VLOOKUP('Predicted Energy Consumption'!$B55,'electrification forecast'!$A$1:$AX$29,J$1-2010,FALSE)</f>
        <v>170409177864849.53</v>
      </c>
      <c r="K55" s="228">
        <f>K12*VLOOKUP('Predicted Energy Consumption'!$B55,'electrification forecast'!$A$1:$AX$29,K$1-2010,FALSE)</f>
        <v>170108909400388.63</v>
      </c>
      <c r="L55" s="225">
        <f>L12*VLOOKUP('Predicted Energy Consumption'!$B55,'electrification forecast'!$A$1:$AX$29,L$1-2010,FALSE)</f>
        <v>166800690086349.78</v>
      </c>
      <c r="M55" s="225">
        <f>M12*VLOOKUP('Predicted Energy Consumption'!$B55,'electrification forecast'!$A$1:$AX$29,M$1-2010,FALSE)</f>
        <v>157185263065969.53</v>
      </c>
      <c r="N55" s="225">
        <f>N12*VLOOKUP('Predicted Energy Consumption'!$B55,'electrification forecast'!$A$1:$AX$29,N$1-2010,FALSE)</f>
        <v>145895995407848.78</v>
      </c>
      <c r="O55" s="225">
        <f>O12*VLOOKUP('Predicted Energy Consumption'!$B55,'electrification forecast'!$A$1:$AX$29,O$1-2010,FALSE)</f>
        <v>133036200801845.13</v>
      </c>
      <c r="P55" s="225">
        <f>P12*VLOOKUP('Predicted Energy Consumption'!$B55,'electrification forecast'!$A$1:$AX$29,P$1-2010,FALSE)</f>
        <v>118718044678759.67</v>
      </c>
      <c r="Q55" s="225">
        <f>Q12*VLOOKUP('Predicted Energy Consumption'!$B55,'electrification forecast'!$A$1:$AX$29,Q$1-2010,FALSE)</f>
        <v>110090008713441.55</v>
      </c>
      <c r="R55" s="225">
        <f>R12*VLOOKUP('Predicted Energy Consumption'!$B55,'electrification forecast'!$A$1:$AX$29,R$1-2010,FALSE)</f>
        <v>113270989809204.75</v>
      </c>
      <c r="S55" s="225">
        <f>S12*VLOOKUP('Predicted Energy Consumption'!$B55,'electrification forecast'!$A$1:$AX$29,S$1-2010,FALSE)</f>
        <v>116284926499390.31</v>
      </c>
      <c r="T55" s="225">
        <f>T12*VLOOKUP('Predicted Energy Consumption'!$B55,'electrification forecast'!$A$1:$AX$29,T$1-2010,FALSE)</f>
        <v>119142201152568.83</v>
      </c>
      <c r="U55" s="225">
        <f>U12*VLOOKUP('Predicted Energy Consumption'!$B55,'electrification forecast'!$A$1:$AX$29,U$1-2010,FALSE)</f>
        <v>121853286459562.88</v>
      </c>
      <c r="V55" s="225">
        <f>V12*VLOOKUP('Predicted Energy Consumption'!$B55,'electrification forecast'!$A$1:$AX$29,V$1-2010,FALSE)</f>
        <v>124428411410255.25</v>
      </c>
      <c r="W55" s="225">
        <f>W12*VLOOKUP('Predicted Energy Consumption'!$B55,'electrification forecast'!$A$1:$AX$29,W$1-2010,FALSE)</f>
        <v>126877362433587.69</v>
      </c>
      <c r="X55" s="225">
        <f>X12*VLOOKUP('Predicted Energy Consumption'!$B55,'electrification forecast'!$A$1:$AX$29,X$1-2010,FALSE)</f>
        <v>129209372209520.25</v>
      </c>
      <c r="Y55" s="225">
        <f>Y12*VLOOKUP('Predicted Energy Consumption'!$B55,'electrification forecast'!$A$1:$AX$29,Y$1-2010,FALSE)</f>
        <v>131433065921554.14</v>
      </c>
      <c r="Z55" s="225">
        <f>Z12*VLOOKUP('Predicted Energy Consumption'!$B55,'electrification forecast'!$A$1:$AX$29,Z$1-2010,FALSE)</f>
        <v>133556445081720.36</v>
      </c>
      <c r="AA55" s="225">
        <f>AA12*VLOOKUP('Predicted Energy Consumption'!$B55,'electrification forecast'!$A$1:$AX$29,AA$1-2010,FALSE)</f>
        <v>135586895590697.72</v>
      </c>
      <c r="AB55" s="225">
        <f>AB12*VLOOKUP('Predicted Energy Consumption'!$B55,'electrification forecast'!$A$1:$AX$29,AB$1-2010,FALSE)</f>
        <v>137531210971034.66</v>
      </c>
      <c r="AC55" s="225">
        <f>AC12*VLOOKUP('Predicted Energy Consumption'!$B55,'electrification forecast'!$A$1:$AX$29,AC$1-2010,FALSE)</f>
        <v>139395624589496.69</v>
      </c>
      <c r="AD55" s="225">
        <f>AD12*VLOOKUP('Predicted Energy Consumption'!$B55,'electrification forecast'!$A$1:$AX$29,AD$1-2010,FALSE)</f>
        <v>141185846659408.81</v>
      </c>
      <c r="AE55" s="225">
        <f>AE12*VLOOKUP('Predicted Energy Consumption'!$B55,'electrification forecast'!$A$1:$AX$29,AE$1-2010,FALSE)</f>
        <v>142907103185215.25</v>
      </c>
      <c r="AF55" s="225">
        <f>AF12*VLOOKUP('Predicted Energy Consumption'!$B55,'electrification forecast'!$A$1:$AX$29,AF$1-2010,FALSE)</f>
        <v>144564174969340.34</v>
      </c>
      <c r="AG55" s="225">
        <f>AG12*VLOOKUP('Predicted Energy Consumption'!$B55,'electrification forecast'!$A$1:$AX$29,AG$1-2010,FALSE)</f>
        <v>146161435471448.81</v>
      </c>
      <c r="AH55" s="225">
        <f>AH12*VLOOKUP('Predicted Energy Consumption'!$B55,'electrification forecast'!$A$1:$AX$29,AH$1-2010,FALSE)</f>
        <v>147702886777389.59</v>
      </c>
      <c r="AI55" s="225">
        <f>AI12*VLOOKUP('Predicted Energy Consumption'!$B55,'electrification forecast'!$A$1:$AX$29,AI$1-2010,FALSE)</f>
        <v>149192193258592.38</v>
      </c>
      <c r="AJ55" s="225">
        <f>AJ12*VLOOKUP('Predicted Energy Consumption'!$B55,'electrification forecast'!$A$1:$AX$29,AJ$1-2010,FALSE)</f>
        <v>150632712724086.84</v>
      </c>
      <c r="AK55" s="225">
        <f>AK12*VLOOKUP('Predicted Energy Consumption'!$B55,'electrification forecast'!$A$1:$AX$29,AK$1-2010,FALSE)</f>
        <v>152027525016159.53</v>
      </c>
      <c r="AL55" s="225">
        <f>AL12*VLOOKUP('Predicted Energy Consumption'!$B55,'electrification forecast'!$A$1:$AX$29,AL$1-2010,FALSE)</f>
        <v>153379458098186.28</v>
      </c>
      <c r="AM55" s="225">
        <f>AM12*VLOOKUP('Predicted Energy Consumption'!$B55,'electrification forecast'!$A$1:$AX$29,AM$1-2010,FALSE)</f>
        <v>154691111744450.97</v>
      </c>
      <c r="AN55" s="225">
        <f>AN12*VLOOKUP('Predicted Energy Consumption'!$B55,'electrification forecast'!$A$1:$AX$29,AN$1-2010,FALSE)</f>
        <v>155964878977831.97</v>
      </c>
      <c r="AO55" s="225">
        <f>AO12*VLOOKUP('Predicted Energy Consumption'!$B55,'electrification forecast'!$A$1:$AX$29,AO$1-2010,FALSE)</f>
        <v>157202965419802.66</v>
      </c>
      <c r="AP55" s="225">
        <f>AP12*VLOOKUP('Predicted Energy Consumption'!$B55,'electrification forecast'!$A$1:$AX$29,AP$1-2010,FALSE)</f>
        <v>158407406723932.09</v>
      </c>
      <c r="AQ55" s="225">
        <f>AQ12*VLOOKUP('Predicted Energy Consumption'!$B55,'electrification forecast'!$A$1:$AX$29,AQ$1-2010,FALSE)</f>
        <v>159580084262927.59</v>
      </c>
      <c r="AR55" s="225">
        <f>AR12*VLOOKUP('Predicted Energy Consumption'!$B55,'electrification forecast'!$A$1:$AX$29,AR$1-2010,FALSE)</f>
        <v>160722739233119</v>
      </c>
      <c r="AS55" s="225">
        <f>AS12*VLOOKUP('Predicted Energy Consumption'!$B55,'electrification forecast'!$A$1:$AX$29,AS$1-2010,FALSE)</f>
        <v>161836985331038.47</v>
      </c>
      <c r="AT55" s="225">
        <f>AT12*VLOOKUP('Predicted Energy Consumption'!$B55,'electrification forecast'!$A$1:$AX$29,AT$1-2010,FALSE)</f>
        <v>162924320145902.41</v>
      </c>
      <c r="AU55" s="225">
        <f>AU12*VLOOKUP('Predicted Energy Consumption'!$B55,'electrification forecast'!$A$1:$AX$29,AU$1-2010,FALSE)</f>
        <v>163465080842480.31</v>
      </c>
      <c r="AV55" s="225">
        <f>AV12*VLOOKUP('Predicted Energy Consumption'!$B55,'electrification forecast'!$A$1:$AX$29,AV$1-2010,FALSE)</f>
        <v>163591011936147.97</v>
      </c>
      <c r="AW55" s="225">
        <f>AW12*VLOOKUP('Predicted Energy Consumption'!$B55,'electrification forecast'!$A$1:$AX$29,AW$1-2010,FALSE)</f>
        <v>163706509600808</v>
      </c>
      <c r="AX55" s="225">
        <f>AX12*VLOOKUP('Predicted Energy Consumption'!$B55,'electrification forecast'!$A$1:$AX$29,AX$1-2010,FALSE)</f>
        <v>163812385653961.28</v>
      </c>
      <c r="AY55" s="225">
        <f>AY12*VLOOKUP('Predicted Energy Consumption'!$B55,'electrification forecast'!$A$1:$AX$29,AY$1-2010,FALSE)</f>
        <v>163909383566101.78</v>
      </c>
      <c r="AZ55" s="225"/>
    </row>
    <row r="56" spans="1:52" x14ac:dyDescent="0.2">
      <c r="A56" s="227" t="s">
        <v>664</v>
      </c>
      <c r="B56" s="216" t="s">
        <v>386</v>
      </c>
      <c r="C56" s="228">
        <f>C13*VLOOKUP('Predicted Energy Consumption'!$B56,'electrification forecast'!$A$1:$AX$29,C$1-2010,FALSE)</f>
        <v>1781315368281215</v>
      </c>
      <c r="D56" s="228">
        <f>D13*VLOOKUP('Predicted Energy Consumption'!$B56,'electrification forecast'!$A$1:$AX$29,D$1-2010,FALSE)</f>
        <v>1946364071627108.8</v>
      </c>
      <c r="E56" s="228">
        <f>E13*VLOOKUP('Predicted Energy Consumption'!$B56,'electrification forecast'!$A$1:$AX$29,E$1-2010,FALSE)</f>
        <v>1977540809806419.5</v>
      </c>
      <c r="F56" s="228">
        <f>F13*VLOOKUP('Predicted Energy Consumption'!$B56,'electrification forecast'!$A$1:$AX$29,F$1-2010,FALSE)</f>
        <v>1819562063941923</v>
      </c>
      <c r="G56" s="228">
        <f>G13*VLOOKUP('Predicted Energy Consumption'!$B56,'electrification forecast'!$A$1:$AX$29,G$1-2010,FALSE)</f>
        <v>1802180614419606.5</v>
      </c>
      <c r="H56" s="228">
        <f>H13*VLOOKUP('Predicted Energy Consumption'!$B56,'electrification forecast'!$A$1:$AX$29,H$1-2010,FALSE)</f>
        <v>1905182934154623.3</v>
      </c>
      <c r="I56" s="228">
        <f>I13*VLOOKUP('Predicted Energy Consumption'!$B56,'electrification forecast'!$A$1:$AX$29,I$1-2010,FALSE)</f>
        <v>2095860233370584.3</v>
      </c>
      <c r="J56" s="228">
        <f>J13*VLOOKUP('Predicted Energy Consumption'!$B56,'electrification forecast'!$A$1:$AX$29,J$1-2010,FALSE)</f>
        <v>2204134311941875.3</v>
      </c>
      <c r="K56" s="228">
        <f>K13*VLOOKUP('Predicted Energy Consumption'!$B56,'electrification forecast'!$A$1:$AX$29,K$1-2010,FALSE)</f>
        <v>2315329183758376.5</v>
      </c>
      <c r="L56" s="225">
        <f>L13*VLOOKUP('Predicted Energy Consumption'!$B56,'electrification forecast'!$A$1:$AX$29,L$1-2010,FALSE)</f>
        <v>2590154694656982</v>
      </c>
      <c r="M56" s="225">
        <f>M13*VLOOKUP('Predicted Energy Consumption'!$B56,'electrification forecast'!$A$1:$AX$29,M$1-2010,FALSE)</f>
        <v>2787728250864493.5</v>
      </c>
      <c r="N56" s="225">
        <f>N13*VLOOKUP('Predicted Energy Consumption'!$B56,'electrification forecast'!$A$1:$AX$29,N$1-2010,FALSE)</f>
        <v>2907113880927649</v>
      </c>
      <c r="O56" s="225">
        <f>O13*VLOOKUP('Predicted Energy Consumption'!$B56,'electrification forecast'!$A$1:$AX$29,O$1-2010,FALSE)</f>
        <v>3022156458178549.5</v>
      </c>
      <c r="P56" s="225">
        <f>P13*VLOOKUP('Predicted Energy Consumption'!$B56,'electrification forecast'!$A$1:$AX$29,P$1-2010,FALSE)</f>
        <v>3134084020155494.5</v>
      </c>
      <c r="Q56" s="225">
        <f>Q13*VLOOKUP('Predicted Energy Consumption'!$B56,'electrification forecast'!$A$1:$AX$29,Q$1-2010,FALSE)</f>
        <v>3243036450782395.5</v>
      </c>
      <c r="R56" s="225">
        <f>R13*VLOOKUP('Predicted Energy Consumption'!$B56,'electrification forecast'!$A$1:$AX$29,R$1-2010,FALSE)</f>
        <v>3349176988073660.5</v>
      </c>
      <c r="S56" s="225">
        <f>S13*VLOOKUP('Predicted Energy Consumption'!$B56,'electrification forecast'!$A$1:$AX$29,S$1-2010,FALSE)</f>
        <v>3452681259412189.5</v>
      </c>
      <c r="T56" s="225">
        <f>T13*VLOOKUP('Predicted Energy Consumption'!$B56,'electrification forecast'!$A$1:$AX$29,T$1-2010,FALSE)</f>
        <v>3553729145936711</v>
      </c>
      <c r="U56" s="225">
        <f>U13*VLOOKUP('Predicted Energy Consumption'!$B56,'electrification forecast'!$A$1:$AX$29,U$1-2010,FALSE)</f>
        <v>3652498955031413</v>
      </c>
      <c r="V56" s="225">
        <f>V13*VLOOKUP('Predicted Energy Consumption'!$B56,'electrification forecast'!$A$1:$AX$29,V$1-2010,FALSE)</f>
        <v>3749163415472112.5</v>
      </c>
      <c r="W56" s="225">
        <f>W13*VLOOKUP('Predicted Energy Consumption'!$B56,'electrification forecast'!$A$1:$AX$29,W$1-2010,FALSE)</f>
        <v>3843887072956411</v>
      </c>
      <c r="X56" s="225">
        <f>X13*VLOOKUP('Predicted Energy Consumption'!$B56,'electrification forecast'!$A$1:$AX$29,X$1-2010,FALSE)</f>
        <v>3936824735175847.5</v>
      </c>
      <c r="Y56" s="225">
        <f>Y13*VLOOKUP('Predicted Energy Consumption'!$B56,'electrification forecast'!$A$1:$AX$29,Y$1-2010,FALSE)</f>
        <v>4028120684520584</v>
      </c>
      <c r="Z56" s="225">
        <f>Z13*VLOOKUP('Predicted Energy Consumption'!$B56,'electrification forecast'!$A$1:$AX$29,Z$1-2010,FALSE)</f>
        <v>4117908437717443</v>
      </c>
      <c r="AA56" s="225">
        <f>AA13*VLOOKUP('Predicted Energy Consumption'!$B56,'electrification forecast'!$A$1:$AX$29,AA$1-2010,FALSE)</f>
        <v>4206310883313874.5</v>
      </c>
      <c r="AB56" s="225">
        <f>AB13*VLOOKUP('Predicted Energy Consumption'!$B56,'electrification forecast'!$A$1:$AX$29,AB$1-2010,FALSE)</f>
        <v>4293440669909652.5</v>
      </c>
      <c r="AC56" s="225">
        <f>AC13*VLOOKUP('Predicted Energy Consumption'!$B56,'electrification forecast'!$A$1:$AX$29,AC$1-2010,FALSE)</f>
        <v>4379400751310024</v>
      </c>
      <c r="AD56" s="225">
        <f>AD13*VLOOKUP('Predicted Energy Consumption'!$B56,'electrification forecast'!$A$1:$AX$29,AD$1-2010,FALSE)</f>
        <v>4464285020598500.5</v>
      </c>
      <c r="AE56" s="225">
        <f>AE13*VLOOKUP('Predicted Energy Consumption'!$B56,'electrification forecast'!$A$1:$AX$29,AE$1-2010,FALSE)</f>
        <v>4548178984833743</v>
      </c>
      <c r="AF56" s="225">
        <f>AF13*VLOOKUP('Predicted Energy Consumption'!$B56,'electrification forecast'!$A$1:$AX$29,AF$1-2010,FALSE)</f>
        <v>4631160446888137</v>
      </c>
      <c r="AG56" s="225">
        <f>AG13*VLOOKUP('Predicted Energy Consumption'!$B56,'electrification forecast'!$A$1:$AX$29,AG$1-2010,FALSE)</f>
        <v>4713300171930735</v>
      </c>
      <c r="AH56" s="225">
        <f>AH13*VLOOKUP('Predicted Energy Consumption'!$B56,'electrification forecast'!$A$1:$AX$29,AH$1-2010,FALSE)</f>
        <v>4794662524092131</v>
      </c>
      <c r="AI56" s="225">
        <f>AI13*VLOOKUP('Predicted Energy Consumption'!$B56,'electrification forecast'!$A$1:$AX$29,AI$1-2010,FALSE)</f>
        <v>4875306064642646</v>
      </c>
      <c r="AJ56" s="225">
        <f>AJ13*VLOOKUP('Predicted Energy Consumption'!$B56,'electrification forecast'!$A$1:$AX$29,AJ$1-2010,FALSE)</f>
        <v>4955284107126429</v>
      </c>
      <c r="AK56" s="225">
        <f>AK13*VLOOKUP('Predicted Energy Consumption'!$B56,'electrification forecast'!$A$1:$AX$29,AK$1-2010,FALSE)</f>
        <v>5034645227753307</v>
      </c>
      <c r="AL56" s="225">
        <f>AL13*VLOOKUP('Predicted Energy Consumption'!$B56,'electrification forecast'!$A$1:$AX$29,AL$1-2010,FALSE)</f>
        <v>5113433731291955</v>
      </c>
      <c r="AM56" s="225">
        <f>AM13*VLOOKUP('Predicted Energy Consumption'!$B56,'electrification forecast'!$A$1:$AX$29,AM$1-2010,FALSE)</f>
        <v>5191690073977961</v>
      </c>
      <c r="AN56" s="225">
        <f>AN13*VLOOKUP('Predicted Energy Consumption'!$B56,'electrification forecast'!$A$1:$AX$29,AN$1-2010,FALSE)</f>
        <v>5269451245740487</v>
      </c>
      <c r="AO56" s="225">
        <f>AO13*VLOOKUP('Predicted Energy Consumption'!$B56,'electrification forecast'!$A$1:$AX$29,AO$1-2010,FALSE)</f>
        <v>5346751114498904</v>
      </c>
      <c r="AP56" s="225">
        <f>AP13*VLOOKUP('Predicted Energy Consumption'!$B56,'electrification forecast'!$A$1:$AX$29,AP$1-2010,FALSE)</f>
        <v>5423620735490111</v>
      </c>
      <c r="AQ56" s="225">
        <f>AQ13*VLOOKUP('Predicted Energy Consumption'!$B56,'electrification forecast'!$A$1:$AX$29,AQ$1-2010,FALSE)</f>
        <v>5500088628631470</v>
      </c>
      <c r="AR56" s="225">
        <f>AR13*VLOOKUP('Predicted Energy Consumption'!$B56,'electrification forecast'!$A$1:$AX$29,AR$1-2010,FALSE)</f>
        <v>5576181026862980</v>
      </c>
      <c r="AS56" s="225">
        <f>AS13*VLOOKUP('Predicted Energy Consumption'!$B56,'electrification forecast'!$A$1:$AX$29,AS$1-2010,FALSE)</f>
        <v>5651922098278096</v>
      </c>
      <c r="AT56" s="225">
        <f>AT13*VLOOKUP('Predicted Energy Consumption'!$B56,'electrification forecast'!$A$1:$AX$29,AT$1-2010,FALSE)</f>
        <v>5727334144679911</v>
      </c>
      <c r="AU56" s="225">
        <f>AU13*VLOOKUP('Predicted Energy Consumption'!$B56,'electrification forecast'!$A$1:$AX$29,AU$1-2010,FALSE)</f>
        <v>5802437779003740</v>
      </c>
      <c r="AV56" s="225">
        <f>AV13*VLOOKUP('Predicted Energy Consumption'!$B56,'electrification forecast'!$A$1:$AX$29,AV$1-2010,FALSE)</f>
        <v>5877252083843346</v>
      </c>
      <c r="AW56" s="225">
        <f>AW13*VLOOKUP('Predicted Energy Consumption'!$B56,'electrification forecast'!$A$1:$AX$29,AW$1-2010,FALSE)</f>
        <v>5951794753116310</v>
      </c>
      <c r="AX56" s="225">
        <f>AX13*VLOOKUP('Predicted Energy Consumption'!$B56,'electrification forecast'!$A$1:$AX$29,AX$1-2010,FALSE)</f>
        <v>6026082218707891</v>
      </c>
      <c r="AY56" s="225">
        <f>AY13*VLOOKUP('Predicted Energy Consumption'!$B56,'electrification forecast'!$A$1:$AX$29,AY$1-2010,FALSE)</f>
        <v>6100129763748370</v>
      </c>
      <c r="AZ56" s="225"/>
    </row>
    <row r="57" spans="1:52" x14ac:dyDescent="0.2">
      <c r="A57" s="227" t="s">
        <v>664</v>
      </c>
      <c r="B57" s="216" t="s">
        <v>387</v>
      </c>
      <c r="C57" s="228">
        <f>C14*VLOOKUP('Predicted Energy Consumption'!$B57,'electrification forecast'!$A$1:$AX$29,C$1-2010,FALSE)</f>
        <v>1303124190060649.5</v>
      </c>
      <c r="D57" s="228">
        <f>D14*VLOOKUP('Predicted Energy Consumption'!$B57,'electrification forecast'!$A$1:$AX$29,D$1-2010,FALSE)</f>
        <v>1403724362079979</v>
      </c>
      <c r="E57" s="228">
        <f>E14*VLOOKUP('Predicted Energy Consumption'!$B57,'electrification forecast'!$A$1:$AX$29,E$1-2010,FALSE)</f>
        <v>1927645062581284</v>
      </c>
      <c r="F57" s="228">
        <f>F14*VLOOKUP('Predicted Energy Consumption'!$B57,'electrification forecast'!$A$1:$AX$29,F$1-2010,FALSE)</f>
        <v>1878547756500283.5</v>
      </c>
      <c r="G57" s="228">
        <f>G14*VLOOKUP('Predicted Energy Consumption'!$B57,'electrification forecast'!$A$1:$AX$29,G$1-2010,FALSE)</f>
        <v>1935168834901015</v>
      </c>
      <c r="H57" s="228">
        <f>H14*VLOOKUP('Predicted Energy Consumption'!$B57,'electrification forecast'!$A$1:$AX$29,H$1-2010,FALSE)</f>
        <v>2174714826707989.3</v>
      </c>
      <c r="I57" s="228">
        <f>I14*VLOOKUP('Predicted Energy Consumption'!$B57,'electrification forecast'!$A$1:$AX$29,I$1-2010,FALSE)</f>
        <v>2285479768677649</v>
      </c>
      <c r="J57" s="228">
        <f>J14*VLOOKUP('Predicted Energy Consumption'!$B57,'electrification forecast'!$A$1:$AX$29,J$1-2010,FALSE)</f>
        <v>2277150730930500</v>
      </c>
      <c r="K57" s="228">
        <f>K14*VLOOKUP('Predicted Energy Consumption'!$B57,'electrification forecast'!$A$1:$AX$29,K$1-2010,FALSE)</f>
        <v>2433853335821037.5</v>
      </c>
      <c r="L57" s="225">
        <f>L14*VLOOKUP('Predicted Energy Consumption'!$B57,'electrification forecast'!$A$1:$AX$29,L$1-2010,FALSE)</f>
        <v>2755487319118406</v>
      </c>
      <c r="M57" s="225">
        <f>M14*VLOOKUP('Predicted Energy Consumption'!$B57,'electrification forecast'!$A$1:$AX$29,M$1-2010,FALSE)</f>
        <v>2862083602608179.5</v>
      </c>
      <c r="N57" s="225">
        <f>N14*VLOOKUP('Predicted Energy Consumption'!$B57,'electrification forecast'!$A$1:$AX$29,N$1-2010,FALSE)</f>
        <v>2947082235858618.5</v>
      </c>
      <c r="O57" s="225">
        <f>O14*VLOOKUP('Predicted Energy Consumption'!$B57,'electrification forecast'!$A$1:$AX$29,O$1-2010,FALSE)</f>
        <v>3026057679903890.5</v>
      </c>
      <c r="P57" s="225">
        <f>P14*VLOOKUP('Predicted Energy Consumption'!$B57,'electrification forecast'!$A$1:$AX$29,P$1-2010,FALSE)</f>
        <v>3099394335767447</v>
      </c>
      <c r="Q57" s="225">
        <f>Q14*VLOOKUP('Predicted Energy Consumption'!$B57,'electrification forecast'!$A$1:$AX$29,Q$1-2010,FALSE)</f>
        <v>3167493743743218.5</v>
      </c>
      <c r="R57" s="225">
        <f>R14*VLOOKUP('Predicted Energy Consumption'!$B57,'electrification forecast'!$A$1:$AX$29,R$1-2010,FALSE)</f>
        <v>3230757566133982.5</v>
      </c>
      <c r="S57" s="225">
        <f>S14*VLOOKUP('Predicted Energy Consumption'!$B57,'electrification forecast'!$A$1:$AX$29,S$1-2010,FALSE)</f>
        <v>3289576258034265</v>
      </c>
      <c r="T57" s="225">
        <f>T14*VLOOKUP('Predicted Energy Consumption'!$B57,'electrification forecast'!$A$1:$AX$29,T$1-2010,FALSE)</f>
        <v>3344321809576665</v>
      </c>
      <c r="U57" s="225">
        <f>U14*VLOOKUP('Predicted Energy Consumption'!$B57,'electrification forecast'!$A$1:$AX$29,U$1-2010,FALSE)</f>
        <v>3395343436598134</v>
      </c>
      <c r="V57" s="225">
        <f>V14*VLOOKUP('Predicted Energy Consumption'!$B57,'electrification forecast'!$A$1:$AX$29,V$1-2010,FALSE)</f>
        <v>3442965388842589</v>
      </c>
      <c r="W57" s="225">
        <f>W14*VLOOKUP('Predicted Energy Consumption'!$B57,'electrification forecast'!$A$1:$AX$29,W$1-2010,FALSE)</f>
        <v>3487486248582581</v>
      </c>
      <c r="X57" s="225">
        <f>X14*VLOOKUP('Predicted Energy Consumption'!$B57,'electrification forecast'!$A$1:$AX$29,X$1-2010,FALSE)</f>
        <v>3529179247196803</v>
      </c>
      <c r="Y57" s="225">
        <f>Y14*VLOOKUP('Predicted Energy Consumption'!$B57,'electrification forecast'!$A$1:$AX$29,Y$1-2010,FALSE)</f>
        <v>3568293247950131.5</v>
      </c>
      <c r="Z57" s="225">
        <f>Z14*VLOOKUP('Predicted Energy Consumption'!$B57,'electrification forecast'!$A$1:$AX$29,Z$1-2010,FALSE)</f>
        <v>3605054137430761</v>
      </c>
      <c r="AA57" s="225">
        <f>AA14*VLOOKUP('Predicted Energy Consumption'!$B57,'electrification forecast'!$A$1:$AX$29,AA$1-2010,FALSE)</f>
        <v>3639666440796678.5</v>
      </c>
      <c r="AB57" s="225">
        <f>AB14*VLOOKUP('Predicted Energy Consumption'!$B57,'electrification forecast'!$A$1:$AX$29,AB$1-2010,FALSE)</f>
        <v>3672315031235355</v>
      </c>
      <c r="AC57" s="225">
        <f>AC14*VLOOKUP('Predicted Energy Consumption'!$B57,'electrification forecast'!$A$1:$AX$29,AC$1-2010,FALSE)</f>
        <v>3703166845358836</v>
      </c>
      <c r="AD57" s="225">
        <f>AD14*VLOOKUP('Predicted Energy Consumption'!$B57,'electrification forecast'!$A$1:$AX$29,AD$1-2010,FALSE)</f>
        <v>3732372546648924.5</v>
      </c>
      <c r="AE57" s="225">
        <f>AE14*VLOOKUP('Predicted Energy Consumption'!$B57,'electrification forecast'!$A$1:$AX$29,AE$1-2010,FALSE)</f>
        <v>3760068101046682</v>
      </c>
      <c r="AF57" s="225">
        <f>AF14*VLOOKUP('Predicted Energy Consumption'!$B57,'electrification forecast'!$A$1:$AX$29,AF$1-2010,FALSE)</f>
        <v>3786376244385175.5</v>
      </c>
      <c r="AG57" s="225">
        <f>AG14*VLOOKUP('Predicted Energy Consumption'!$B57,'electrification forecast'!$A$1:$AX$29,AG$1-2010,FALSE)</f>
        <v>3811407832215474.5</v>
      </c>
      <c r="AH57" s="225">
        <f>AH14*VLOOKUP('Predicted Energy Consumption'!$B57,'electrification forecast'!$A$1:$AX$29,AH$1-2010,FALSE)</f>
        <v>3835263069928912.5</v>
      </c>
      <c r="AI57" s="225">
        <f>AI14*VLOOKUP('Predicted Energy Consumption'!$B57,'electrification forecast'!$A$1:$AX$29,AI$1-2010,FALSE)</f>
        <v>3858032625895068.5</v>
      </c>
      <c r="AJ57" s="225">
        <f>AJ14*VLOOKUP('Predicted Energy Consumption'!$B57,'electrification forecast'!$A$1:$AX$29,AJ$1-2010,FALSE)</f>
        <v>3879798633338203.5</v>
      </c>
      <c r="AK57" s="225">
        <f>AK14*VLOOKUP('Predicted Energy Consumption'!$B57,'electrification forecast'!$A$1:$AX$29,AK$1-2010,FALSE)</f>
        <v>3900635588400753.5</v>
      </c>
      <c r="AL57" s="225">
        <f>AL14*VLOOKUP('Predicted Energy Consumption'!$B57,'electrification forecast'!$A$1:$AX$29,AL$1-2010,FALSE)</f>
        <v>3920611152688627.5</v>
      </c>
      <c r="AM57" s="225">
        <f>AM14*VLOOKUP('Predicted Energy Consumption'!$B57,'electrification forecast'!$A$1:$AX$29,AM$1-2010,FALSE)</f>
        <v>3939786868842012</v>
      </c>
      <c r="AN57" s="225">
        <f>AN14*VLOOKUP('Predicted Energy Consumption'!$B57,'electrification forecast'!$A$1:$AX$29,AN$1-2010,FALSE)</f>
        <v>3958218797536432</v>
      </c>
      <c r="AO57" s="225">
        <f>AO14*VLOOKUP('Predicted Energy Consumption'!$B57,'electrification forecast'!$A$1:$AX$29,AO$1-2010,FALSE)</f>
        <v>3975958083935697</v>
      </c>
      <c r="AP57" s="225">
        <f>AP14*VLOOKUP('Predicted Energy Consumption'!$B57,'electrification forecast'!$A$1:$AX$29,AP$1-2010,FALSE)</f>
        <v>3993051461094270</v>
      </c>
      <c r="AQ57" s="225">
        <f>AQ14*VLOOKUP('Predicted Energy Consumption'!$B57,'electrification forecast'!$A$1:$AX$29,AQ$1-2010,FALSE)</f>
        <v>4009541697209769.5</v>
      </c>
      <c r="AR57" s="225">
        <f>AR14*VLOOKUP('Predicted Energy Consumption'!$B57,'electrification forecast'!$A$1:$AX$29,AR$1-2010,FALSE)</f>
        <v>4025467993007859</v>
      </c>
      <c r="AS57" s="225">
        <f>AS14*VLOOKUP('Predicted Energy Consumption'!$B57,'electrification forecast'!$A$1:$AX$29,AS$1-2010,FALSE)</f>
        <v>4040866334927421.5</v>
      </c>
      <c r="AT57" s="225">
        <f>AT14*VLOOKUP('Predicted Energy Consumption'!$B57,'electrification forecast'!$A$1:$AX$29,AT$1-2010,FALSE)</f>
        <v>4055769809187810</v>
      </c>
      <c r="AU57" s="225">
        <f>AU14*VLOOKUP('Predicted Energy Consumption'!$B57,'electrification forecast'!$A$1:$AX$29,AU$1-2010,FALSE)</f>
        <v>4070208881270440</v>
      </c>
      <c r="AV57" s="225">
        <f>AV14*VLOOKUP('Predicted Energy Consumption'!$B57,'electrification forecast'!$A$1:$AX$29,AV$1-2010,FALSE)</f>
        <v>4084211644840807</v>
      </c>
      <c r="AW57" s="225">
        <f>AW14*VLOOKUP('Predicted Energy Consumption'!$B57,'electrification forecast'!$A$1:$AX$29,AW$1-2010,FALSE)</f>
        <v>4097804043677033</v>
      </c>
      <c r="AX57" s="225">
        <f>AX14*VLOOKUP('Predicted Energy Consumption'!$B57,'electrification forecast'!$A$1:$AX$29,AX$1-2010,FALSE)</f>
        <v>4111010069755226</v>
      </c>
      <c r="AY57" s="225">
        <f>AY14*VLOOKUP('Predicted Energy Consumption'!$B57,'electrification forecast'!$A$1:$AX$29,AY$1-2010,FALSE)</f>
        <v>4123851940270409</v>
      </c>
      <c r="AZ57" s="225"/>
    </row>
    <row r="58" spans="1:52" x14ac:dyDescent="0.2">
      <c r="A58" s="227" t="s">
        <v>664</v>
      </c>
      <c r="B58" s="216" t="s">
        <v>388</v>
      </c>
      <c r="C58" s="228">
        <f>C15*VLOOKUP('Predicted Energy Consumption'!$B58,'electrification forecast'!$A$1:$AX$29,C$1-2010,FALSE)</f>
        <v>354036992449262.31</v>
      </c>
      <c r="D58" s="228">
        <f>D15*VLOOKUP('Predicted Energy Consumption'!$B58,'electrification forecast'!$A$1:$AX$29,D$1-2010,FALSE)</f>
        <v>413967848242346.69</v>
      </c>
      <c r="E58" s="228">
        <f>E15*VLOOKUP('Predicted Energy Consumption'!$B58,'electrification forecast'!$A$1:$AX$29,E$1-2010,FALSE)</f>
        <v>444465570234978.56</v>
      </c>
      <c r="F58" s="228">
        <f>F15*VLOOKUP('Predicted Energy Consumption'!$B58,'electrification forecast'!$A$1:$AX$29,F$1-2010,FALSE)</f>
        <v>431359534189588.19</v>
      </c>
      <c r="G58" s="228">
        <f>G15*VLOOKUP('Predicted Energy Consumption'!$B58,'electrification forecast'!$A$1:$AX$29,G$1-2010,FALSE)</f>
        <v>467695430530999.88</v>
      </c>
      <c r="H58" s="228">
        <f>H15*VLOOKUP('Predicted Energy Consumption'!$B58,'electrification forecast'!$A$1:$AX$29,H$1-2010,FALSE)</f>
        <v>630690024608649.88</v>
      </c>
      <c r="I58" s="228">
        <f>I15*VLOOKUP('Predicted Energy Consumption'!$B58,'electrification forecast'!$A$1:$AX$29,I$1-2010,FALSE)</f>
        <v>553848594839789.75</v>
      </c>
      <c r="J58" s="228">
        <f>J15*VLOOKUP('Predicted Energy Consumption'!$B58,'electrification forecast'!$A$1:$AX$29,J$1-2010,FALSE)</f>
        <v>570796702373623.13</v>
      </c>
      <c r="K58" s="228">
        <f>K15*VLOOKUP('Predicted Energy Consumption'!$B58,'electrification forecast'!$A$1:$AX$29,K$1-2010,FALSE)</f>
        <v>529516612793531.31</v>
      </c>
      <c r="L58" s="225">
        <f>L15*VLOOKUP('Predicted Energy Consumption'!$B58,'electrification forecast'!$A$1:$AX$29,L$1-2010,FALSE)</f>
        <v>598262635157466.25</v>
      </c>
      <c r="M58" s="225">
        <f>M15*VLOOKUP('Predicted Energy Consumption'!$B58,'electrification forecast'!$A$1:$AX$29,M$1-2010,FALSE)</f>
        <v>613272942043834.25</v>
      </c>
      <c r="N58" s="225">
        <f>N15*VLOOKUP('Predicted Energy Consumption'!$B58,'electrification forecast'!$A$1:$AX$29,N$1-2010,FALSE)</f>
        <v>627173311944305.13</v>
      </c>
      <c r="O58" s="225">
        <f>O15*VLOOKUP('Predicted Energy Consumption'!$B58,'electrification forecast'!$A$1:$AX$29,O$1-2010,FALSE)</f>
        <v>640039436650015.13</v>
      </c>
      <c r="P58" s="225">
        <f>P15*VLOOKUP('Predicted Energy Consumption'!$B58,'electrification forecast'!$A$1:$AX$29,P$1-2010,FALSE)</f>
        <v>651951623162846.75</v>
      </c>
      <c r="Q58" s="225">
        <f>Q15*VLOOKUP('Predicted Energy Consumption'!$B58,'electrification forecast'!$A$1:$AX$29,Q$1-2010,FALSE)</f>
        <v>662990974314865.88</v>
      </c>
      <c r="R58" s="225">
        <f>R15*VLOOKUP('Predicted Energy Consumption'!$B58,'electrification forecast'!$A$1:$AX$29,R$1-2010,FALSE)</f>
        <v>673236688243357.13</v>
      </c>
      <c r="S58" s="225">
        <f>S15*VLOOKUP('Predicted Energy Consumption'!$B58,'electrification forecast'!$A$1:$AX$29,S$1-2010,FALSE)</f>
        <v>682764262749527.25</v>
      </c>
      <c r="T58" s="225">
        <f>T15*VLOOKUP('Predicted Energy Consumption'!$B58,'electrification forecast'!$A$1:$AX$29,T$1-2010,FALSE)</f>
        <v>691644399162965.5</v>
      </c>
      <c r="U58" s="225">
        <f>U15*VLOOKUP('Predicted Energy Consumption'!$B58,'electrification forecast'!$A$1:$AX$29,U$1-2010,FALSE)</f>
        <v>699942426165195.63</v>
      </c>
      <c r="V58" s="225">
        <f>V15*VLOOKUP('Predicted Energy Consumption'!$B58,'electrification forecast'!$A$1:$AX$29,V$1-2010,FALSE)</f>
        <v>707718095806369.75</v>
      </c>
      <c r="W58" s="225">
        <f>W15*VLOOKUP('Predicted Energy Consumption'!$B58,'electrification forecast'!$A$1:$AX$29,W$1-2010,FALSE)</f>
        <v>715025635313576.75</v>
      </c>
      <c r="X58" s="225">
        <f>X15*VLOOKUP('Predicted Energy Consumption'!$B58,'electrification forecast'!$A$1:$AX$29,X$1-2010,FALSE)</f>
        <v>721913966124719.63</v>
      </c>
      <c r="Y58" s="225">
        <f>Y15*VLOOKUP('Predicted Energy Consumption'!$B58,'electrification forecast'!$A$1:$AX$29,Y$1-2010,FALSE)</f>
        <v>728427024750728.38</v>
      </c>
      <c r="Z58" s="225">
        <f>Z15*VLOOKUP('Predicted Energy Consumption'!$B58,'electrification forecast'!$A$1:$AX$29,Z$1-2010,FALSE)</f>
        <v>734604138524548</v>
      </c>
      <c r="AA58" s="225">
        <f>AA15*VLOOKUP('Predicted Energy Consumption'!$B58,'electrification forecast'!$A$1:$AX$29,AA$1-2010,FALSE)</f>
        <v>740480423520459.25</v>
      </c>
      <c r="AB58" s="225">
        <f>AB15*VLOOKUP('Predicted Energy Consumption'!$B58,'electrification forecast'!$A$1:$AX$29,AB$1-2010,FALSE)</f>
        <v>746087182604032.25</v>
      </c>
      <c r="AC58" s="225">
        <f>AC15*VLOOKUP('Predicted Energy Consumption'!$B58,'electrification forecast'!$A$1:$AX$29,AC$1-2010,FALSE)</f>
        <v>751452289403890.5</v>
      </c>
      <c r="AD58" s="225">
        <f>AD15*VLOOKUP('Predicted Energy Consumption'!$B58,'electrification forecast'!$A$1:$AX$29,AD$1-2010,FALSE)</f>
        <v>756600549616138.88</v>
      </c>
      <c r="AE58" s="225">
        <f>AE15*VLOOKUP('Predicted Energy Consumption'!$B58,'electrification forecast'!$A$1:$AX$29,AE$1-2010,FALSE)</f>
        <v>761554034996768.88</v>
      </c>
      <c r="AF58" s="225">
        <f>AF15*VLOOKUP('Predicted Energy Consumption'!$B58,'electrification forecast'!$A$1:$AX$29,AF$1-2010,FALSE)</f>
        <v>766332388097916.63</v>
      </c>
      <c r="AG58" s="225">
        <f>AG15*VLOOKUP('Predicted Energy Consumption'!$B58,'electrification forecast'!$A$1:$AX$29,AG$1-2010,FALSE)</f>
        <v>770953097597408.5</v>
      </c>
      <c r="AH58" s="225">
        <f>AH15*VLOOKUP('Predicted Energy Consumption'!$B58,'electrification forecast'!$A$1:$AX$29,AH$1-2010,FALSE)</f>
        <v>775431745214242</v>
      </c>
      <c r="AI58" s="225">
        <f>AI15*VLOOKUP('Predicted Energy Consumption'!$B58,'electrification forecast'!$A$1:$AX$29,AI$1-2010,FALSE)</f>
        <v>779782225887820.88</v>
      </c>
      <c r="AJ58" s="225">
        <f>AJ15*VLOOKUP('Predicted Energy Consumption'!$B58,'electrification forecast'!$A$1:$AX$29,AJ$1-2010,FALSE)</f>
        <v>784016943266642.5</v>
      </c>
      <c r="AK58" s="225">
        <f>AK15*VLOOKUP('Predicted Energy Consumption'!$B58,'electrification forecast'!$A$1:$AX$29,AK$1-2010,FALSE)</f>
        <v>788146982706132.88</v>
      </c>
      <c r="AL58" s="225">
        <f>AL15*VLOOKUP('Predicted Energy Consumption'!$B58,'electrification forecast'!$A$1:$AX$29,AL$1-2010,FALSE)</f>
        <v>792182263988315.63</v>
      </c>
      <c r="AM58" s="225">
        <f>AM15*VLOOKUP('Predicted Energy Consumption'!$B58,'electrification forecast'!$A$1:$AX$29,AM$1-2010,FALSE)</f>
        <v>796131675900018.5</v>
      </c>
      <c r="AN58" s="225">
        <f>AN15*VLOOKUP('Predicted Energy Consumption'!$B58,'electrification forecast'!$A$1:$AX$29,AN$1-2010,FALSE)</f>
        <v>800003194677843.25</v>
      </c>
      <c r="AO58" s="225">
        <f>AO15*VLOOKUP('Predicted Energy Consumption'!$B58,'electrification forecast'!$A$1:$AX$29,AO$1-2010,FALSE)</f>
        <v>803803988171417.38</v>
      </c>
      <c r="AP58" s="225">
        <f>AP15*VLOOKUP('Predicted Energy Consumption'!$B58,'electrification forecast'!$A$1:$AX$29,AP$1-2010,FALSE)</f>
        <v>807540507408462.75</v>
      </c>
      <c r="AQ58" s="225">
        <f>AQ15*VLOOKUP('Predicted Energy Consumption'!$B58,'electrification forecast'!$A$1:$AX$29,AQ$1-2010,FALSE)</f>
        <v>811218567076513.25</v>
      </c>
      <c r="AR58" s="225">
        <f>AR15*VLOOKUP('Predicted Energy Consumption'!$B58,'electrification forecast'!$A$1:$AX$29,AR$1-2010,FALSE)</f>
        <v>814843416273582.25</v>
      </c>
      <c r="AS58" s="225">
        <f>AS15*VLOOKUP('Predicted Energy Consumption'!$B58,'electrification forecast'!$A$1:$AX$29,AS$1-2010,FALSE)</f>
        <v>818419800727662.25</v>
      </c>
      <c r="AT58" s="225">
        <f>AT15*VLOOKUP('Predicted Energy Consumption'!$B58,'electrification forecast'!$A$1:$AX$29,AT$1-2010,FALSE)</f>
        <v>821952017544686.38</v>
      </c>
      <c r="AU58" s="225">
        <f>AU15*VLOOKUP('Predicted Energy Consumption'!$B58,'electrification forecast'!$A$1:$AX$29,AU$1-2010,FALSE)</f>
        <v>825443963417206.5</v>
      </c>
      <c r="AV58" s="225">
        <f>AV15*VLOOKUP('Predicted Energy Consumption'!$B58,'electrification forecast'!$A$1:$AX$29,AV$1-2010,FALSE)</f>
        <v>828899177111873.38</v>
      </c>
      <c r="AW58" s="225">
        <f>AW15*VLOOKUP('Predicted Energy Consumption'!$B58,'electrification forecast'!$A$1:$AX$29,AW$1-2010,FALSE)</f>
        <v>832320876951743.75</v>
      </c>
      <c r="AX58" s="225">
        <f>AX15*VLOOKUP('Predicted Energy Consumption'!$B58,'electrification forecast'!$A$1:$AX$29,AX$1-2010,FALSE)</f>
        <v>835711993919550.38</v>
      </c>
      <c r="AY58" s="225">
        <f>AY15*VLOOKUP('Predicted Energy Consumption'!$B58,'electrification forecast'!$A$1:$AX$29,AY$1-2010,FALSE)</f>
        <v>839075200928212</v>
      </c>
      <c r="AZ58" s="225"/>
    </row>
    <row r="59" spans="1:52" x14ac:dyDescent="0.2">
      <c r="A59" s="227" t="s">
        <v>664</v>
      </c>
      <c r="B59" s="216" t="s">
        <v>389</v>
      </c>
      <c r="C59" s="228">
        <f>C16*VLOOKUP('Predicted Energy Consumption'!$B59,'electrification forecast'!$A$1:$AX$29,C$1-2010,FALSE)</f>
        <v>289011809185267.31</v>
      </c>
      <c r="D59" s="228">
        <f>D16*VLOOKUP('Predicted Energy Consumption'!$B59,'electrification forecast'!$A$1:$AX$29,D$1-2010,FALSE)</f>
        <v>304421040838738.56</v>
      </c>
      <c r="E59" s="228">
        <f>E16*VLOOKUP('Predicted Energy Consumption'!$B59,'electrification forecast'!$A$1:$AX$29,E$1-2010,FALSE)</f>
        <v>326002836721866.5</v>
      </c>
      <c r="F59" s="228">
        <f>F16*VLOOKUP('Predicted Energy Consumption'!$B59,'electrification forecast'!$A$1:$AX$29,F$1-2010,FALSE)</f>
        <v>350092556711571.25</v>
      </c>
      <c r="G59" s="228">
        <f>G16*VLOOKUP('Predicted Energy Consumption'!$B59,'electrification forecast'!$A$1:$AX$29,G$1-2010,FALSE)</f>
        <v>372141815999598.56</v>
      </c>
      <c r="H59" s="228">
        <f>H16*VLOOKUP('Predicted Energy Consumption'!$B59,'electrification forecast'!$A$1:$AX$29,H$1-2010,FALSE)</f>
        <v>407907884686862.81</v>
      </c>
      <c r="I59" s="228">
        <f>I16*VLOOKUP('Predicted Energy Consumption'!$B59,'electrification forecast'!$A$1:$AX$29,I$1-2010,FALSE)</f>
        <v>503147582187236.81</v>
      </c>
      <c r="J59" s="228">
        <f>J16*VLOOKUP('Predicted Energy Consumption'!$B59,'electrification forecast'!$A$1:$AX$29,J$1-2010,FALSE)</f>
        <v>537405484268913.38</v>
      </c>
      <c r="K59" s="228">
        <f>K16*VLOOKUP('Predicted Energy Consumption'!$B59,'electrification forecast'!$A$1:$AX$29,K$1-2010,FALSE)</f>
        <v>562266348269620.06</v>
      </c>
      <c r="L59" s="225">
        <f>L16*VLOOKUP('Predicted Energy Consumption'!$B59,'electrification forecast'!$A$1:$AX$29,L$1-2010,FALSE)</f>
        <v>641881543911167.38</v>
      </c>
      <c r="M59" s="225">
        <f>M16*VLOOKUP('Predicted Energy Consumption'!$B59,'electrification forecast'!$A$1:$AX$29,M$1-2010,FALSE)</f>
        <v>626499676764099</v>
      </c>
      <c r="N59" s="225">
        <f>N16*VLOOKUP('Predicted Energy Consumption'!$B59,'electrification forecast'!$A$1:$AX$29,N$1-2010,FALSE)</f>
        <v>603307018610465.5</v>
      </c>
      <c r="O59" s="225">
        <f>O16*VLOOKUP('Predicted Energy Consumption'!$B59,'electrification forecast'!$A$1:$AX$29,O$1-2010,FALSE)</f>
        <v>572604301912708.38</v>
      </c>
      <c r="P59" s="225">
        <f>P16*VLOOKUP('Predicted Energy Consumption'!$B59,'electrification forecast'!$A$1:$AX$29,P$1-2010,FALSE)</f>
        <v>534735575801374.88</v>
      </c>
      <c r="Q59" s="225">
        <f>Q16*VLOOKUP('Predicted Energy Consumption'!$B59,'electrification forecast'!$A$1:$AX$29,Q$1-2010,FALSE)</f>
        <v>490069743820258.44</v>
      </c>
      <c r="R59" s="225">
        <f>R16*VLOOKUP('Predicted Energy Consumption'!$B59,'electrification forecast'!$A$1:$AX$29,R$1-2010,FALSE)</f>
        <v>438986478623978.5</v>
      </c>
      <c r="S59" s="225">
        <f>S16*VLOOKUP('Predicted Energy Consumption'!$B59,'electrification forecast'!$A$1:$AX$29,S$1-2010,FALSE)</f>
        <v>442231664657470.56</v>
      </c>
      <c r="T59" s="225">
        <f>T16*VLOOKUP('Predicted Energy Consumption'!$B59,'electrification forecast'!$A$1:$AX$29,T$1-2010,FALSE)</f>
        <v>455055471379372.69</v>
      </c>
      <c r="U59" s="225">
        <f>U16*VLOOKUP('Predicted Energy Consumption'!$B59,'electrification forecast'!$A$1:$AX$29,U$1-2010,FALSE)</f>
        <v>467201905553958.69</v>
      </c>
      <c r="V59" s="225">
        <f>V16*VLOOKUP('Predicted Energy Consumption'!$B59,'electrification forecast'!$A$1:$AX$29,V$1-2010,FALSE)</f>
        <v>478711737256176.56</v>
      </c>
      <c r="W59" s="225">
        <f>W16*VLOOKUP('Predicted Energy Consumption'!$B59,'electrification forecast'!$A$1:$AX$29,W$1-2010,FALSE)</f>
        <v>489624839834624.25</v>
      </c>
      <c r="X59" s="225">
        <f>X16*VLOOKUP('Predicted Energy Consumption'!$B59,'electrification forecast'!$A$1:$AX$29,X$1-2010,FALSE)</f>
        <v>499979608429007.56</v>
      </c>
      <c r="Y59" s="225">
        <f>Y16*VLOOKUP('Predicted Energy Consumption'!$B59,'electrification forecast'!$A$1:$AX$29,Y$1-2010,FALSE)</f>
        <v>509812598552496.25</v>
      </c>
      <c r="Z59" s="225">
        <f>Z16*VLOOKUP('Predicted Energy Consumption'!$B59,'electrification forecast'!$A$1:$AX$29,Z$1-2010,FALSE)</f>
        <v>519158323538270.69</v>
      </c>
      <c r="AA59" s="225">
        <f>AA16*VLOOKUP('Predicted Energy Consumption'!$B59,'electrification forecast'!$A$1:$AX$29,AA$1-2010,FALSE)</f>
        <v>528049165229032.44</v>
      </c>
      <c r="AB59" s="225">
        <f>AB16*VLOOKUP('Predicted Energy Consumption'!$B59,'electrification forecast'!$A$1:$AX$29,AB$1-2010,FALSE)</f>
        <v>536515363935685.56</v>
      </c>
      <c r="AC59" s="225">
        <f>AC16*VLOOKUP('Predicted Energy Consumption'!$B59,'electrification forecast'!$A$1:$AX$29,AC$1-2010,FALSE)</f>
        <v>544801662592418.19</v>
      </c>
      <c r="AD59" s="225">
        <f>AD16*VLOOKUP('Predicted Energy Consumption'!$B59,'electrification forecast'!$A$1:$AX$29,AD$1-2010,FALSE)</f>
        <v>552901847016321.94</v>
      </c>
      <c r="AE59" s="225">
        <f>AE16*VLOOKUP('Predicted Energy Consumption'!$B59,'electrification forecast'!$A$1:$AX$29,AE$1-2010,FALSE)</f>
        <v>560694075419757.88</v>
      </c>
      <c r="AF59" s="225">
        <f>AF16*VLOOKUP('Predicted Energy Consumption'!$B59,'electrification forecast'!$A$1:$AX$29,AF$1-2010,FALSE)</f>
        <v>568199366173257.63</v>
      </c>
      <c r="AG59" s="225">
        <f>AG16*VLOOKUP('Predicted Energy Consumption'!$B59,'electrification forecast'!$A$1:$AX$29,AG$1-2010,FALSE)</f>
        <v>575437087347347.25</v>
      </c>
      <c r="AH59" s="225">
        <f>AH16*VLOOKUP('Predicted Energy Consumption'!$B59,'electrification forecast'!$A$1:$AX$29,AH$1-2010,FALSE)</f>
        <v>582425083334801.63</v>
      </c>
      <c r="AI59" s="225">
        <f>AI16*VLOOKUP('Predicted Energy Consumption'!$B59,'electrification forecast'!$A$1:$AX$29,AI$1-2010,FALSE)</f>
        <v>589179796536902.88</v>
      </c>
      <c r="AJ59" s="225">
        <f>AJ16*VLOOKUP('Predicted Energy Consumption'!$B59,'electrification forecast'!$A$1:$AX$29,AJ$1-2010,FALSE)</f>
        <v>595716382580007.63</v>
      </c>
      <c r="AK59" s="225">
        <f>AK16*VLOOKUP('Predicted Energy Consumption'!$B59,'electrification forecast'!$A$1:$AX$29,AK$1-2010,FALSE)</f>
        <v>602048818207082.38</v>
      </c>
      <c r="AL59" s="225">
        <f>AL16*VLOOKUP('Predicted Energy Consumption'!$B59,'electrification forecast'!$A$1:$AX$29,AL$1-2010,FALSE)</f>
        <v>608190001469412.5</v>
      </c>
      <c r="AM59" s="225">
        <f>AM16*VLOOKUP('Predicted Energy Consumption'!$B59,'electrification forecast'!$A$1:$AX$29,AM$1-2010,FALSE)</f>
        <v>614151844176985.13</v>
      </c>
      <c r="AN59" s="225">
        <f>AN16*VLOOKUP('Predicted Energy Consumption'!$B59,'electrification forecast'!$A$1:$AX$29,AN$1-2010,FALSE)</f>
        <v>619945356790637.63</v>
      </c>
      <c r="AO59" s="225">
        <f>AO16*VLOOKUP('Predicted Energy Consumption'!$B59,'electrification forecast'!$A$1:$AX$29,AO$1-2010,FALSE)</f>
        <v>625580726084316.75</v>
      </c>
      <c r="AP59" s="225">
        <f>AP16*VLOOKUP('Predicted Energy Consumption'!$B59,'electrification forecast'!$A$1:$AX$29,AP$1-2010,FALSE)</f>
        <v>631067385993438.38</v>
      </c>
      <c r="AQ59" s="225">
        <f>AQ16*VLOOKUP('Predicted Energy Consumption'!$B59,'electrification forecast'!$A$1:$AX$29,AQ$1-2010,FALSE)</f>
        <v>636414082112287.75</v>
      </c>
      <c r="AR59" s="225">
        <f>AR16*VLOOKUP('Predicted Energy Consumption'!$B59,'electrification forecast'!$A$1:$AX$29,AR$1-2010,FALSE)</f>
        <v>641628930321676.63</v>
      </c>
      <c r="AS59" s="225">
        <f>AS16*VLOOKUP('Predicted Energy Consumption'!$B59,'electrification forecast'!$A$1:$AX$29,AS$1-2010,FALSE)</f>
        <v>646719470026468.38</v>
      </c>
      <c r="AT59" s="225">
        <f>AT16*VLOOKUP('Predicted Energy Consumption'!$B59,'electrification forecast'!$A$1:$AX$29,AT$1-2010,FALSE)</f>
        <v>651692712468270.75</v>
      </c>
      <c r="AU59" s="225">
        <f>AU16*VLOOKUP('Predicted Energy Consumption'!$B59,'electrification forecast'!$A$1:$AX$29,AU$1-2010,FALSE)</f>
        <v>656555184555756.75</v>
      </c>
      <c r="AV59" s="225">
        <f>AV16*VLOOKUP('Predicted Energy Consumption'!$B59,'electrification forecast'!$A$1:$AX$29,AV$1-2010,FALSE)</f>
        <v>661312968627415.75</v>
      </c>
      <c r="AW59" s="225">
        <f>AW16*VLOOKUP('Predicted Energy Consumption'!$B59,'electrification forecast'!$A$1:$AX$29,AW$1-2010,FALSE)</f>
        <v>665971738531695</v>
      </c>
      <c r="AX59" s="225">
        <f>AX16*VLOOKUP('Predicted Energy Consumption'!$B59,'electrification forecast'!$A$1:$AX$29,AX$1-2010,FALSE)</f>
        <v>670536792378411.38</v>
      </c>
      <c r="AY59" s="225">
        <f>AY16*VLOOKUP('Predicted Energy Consumption'!$B59,'electrification forecast'!$A$1:$AX$29,AY$1-2010,FALSE)</f>
        <v>675013082285249.88</v>
      </c>
      <c r="AZ59" s="225"/>
    </row>
    <row r="60" spans="1:52" x14ac:dyDescent="0.2">
      <c r="A60" s="227" t="s">
        <v>664</v>
      </c>
      <c r="B60" s="216" t="s">
        <v>390</v>
      </c>
      <c r="C60" s="228">
        <f>C17*VLOOKUP('Predicted Energy Consumption'!$B60,'electrification forecast'!$A$1:$AX$29,C$1-2010,FALSE)</f>
        <v>209382659695219</v>
      </c>
      <c r="D60" s="228">
        <f>D17*VLOOKUP('Predicted Energy Consumption'!$B60,'electrification forecast'!$A$1:$AX$29,D$1-2010,FALSE)</f>
        <v>221946165219594.81</v>
      </c>
      <c r="E60" s="228">
        <f>E17*VLOOKUP('Predicted Energy Consumption'!$B60,'electrification forecast'!$A$1:$AX$29,E$1-2010,FALSE)</f>
        <v>233595216784021.5</v>
      </c>
      <c r="F60" s="228">
        <f>F17*VLOOKUP('Predicted Energy Consumption'!$B60,'electrification forecast'!$A$1:$AX$29,F$1-2010,FALSE)</f>
        <v>240955206304955.31</v>
      </c>
      <c r="G60" s="228">
        <f>G17*VLOOKUP('Predicted Energy Consumption'!$B60,'electrification forecast'!$A$1:$AX$29,G$1-2010,FALSE)</f>
        <v>251314468328856.72</v>
      </c>
      <c r="H60" s="228">
        <f>H17*VLOOKUP('Predicted Energy Consumption'!$B60,'electrification forecast'!$A$1:$AX$29,H$1-2010,FALSE)</f>
        <v>254405868656147.47</v>
      </c>
      <c r="I60" s="228">
        <f>I17*VLOOKUP('Predicted Energy Consumption'!$B60,'electrification forecast'!$A$1:$AX$29,I$1-2010,FALSE)</f>
        <v>273667408222986.5</v>
      </c>
      <c r="J60" s="228">
        <f>J17*VLOOKUP('Predicted Energy Consumption'!$B60,'electrification forecast'!$A$1:$AX$29,J$1-2010,FALSE)</f>
        <v>293208743404436.81</v>
      </c>
      <c r="K60" s="228">
        <f>K17*VLOOKUP('Predicted Energy Consumption'!$B60,'electrification forecast'!$A$1:$AX$29,K$1-2010,FALSE)</f>
        <v>321717186820015.31</v>
      </c>
      <c r="L60" s="225">
        <f>L17*VLOOKUP('Predicted Energy Consumption'!$B60,'electrification forecast'!$A$1:$AX$29,L$1-2010,FALSE)</f>
        <v>367942889748446.25</v>
      </c>
      <c r="M60" s="225">
        <f>M17*VLOOKUP('Predicted Energy Consumption'!$B60,'electrification forecast'!$A$1:$AX$29,M$1-2010,FALSE)</f>
        <v>402187558809553.13</v>
      </c>
      <c r="N60" s="225">
        <f>N17*VLOOKUP('Predicted Energy Consumption'!$B60,'electrification forecast'!$A$1:$AX$29,N$1-2010,FALSE)</f>
        <v>420522946710843.69</v>
      </c>
      <c r="O60" s="225">
        <f>O17*VLOOKUP('Predicted Energy Consumption'!$B60,'electrification forecast'!$A$1:$AX$29,O$1-2010,FALSE)</f>
        <v>437939026352779.81</v>
      </c>
      <c r="P60" s="225">
        <f>P17*VLOOKUP('Predicted Energy Consumption'!$B60,'electrification forecast'!$A$1:$AX$29,P$1-2010,FALSE)</f>
        <v>454470463452218.06</v>
      </c>
      <c r="Q60" s="225">
        <f>Q17*VLOOKUP('Predicted Energy Consumption'!$B60,'electrification forecast'!$A$1:$AX$29,Q$1-2010,FALSE)</f>
        <v>470158254647931.88</v>
      </c>
      <c r="R60" s="225">
        <f>R17*VLOOKUP('Predicted Energy Consumption'!$B60,'electrification forecast'!$A$1:$AX$29,R$1-2010,FALSE)</f>
        <v>485047090645914.13</v>
      </c>
      <c r="S60" s="225">
        <f>S17*VLOOKUP('Predicted Energy Consumption'!$B60,'electrification forecast'!$A$1:$AX$29,S$1-2010,FALSE)</f>
        <v>499183348562865.56</v>
      </c>
      <c r="T60" s="225">
        <f>T17*VLOOKUP('Predicted Energy Consumption'!$B60,'electrification forecast'!$A$1:$AX$29,T$1-2010,FALSE)</f>
        <v>512613600061550.75</v>
      </c>
      <c r="U60" s="225">
        <f>U17*VLOOKUP('Predicted Energy Consumption'!$B60,'electrification forecast'!$A$1:$AX$29,U$1-2010,FALSE)</f>
        <v>525383538664262.75</v>
      </c>
      <c r="V60" s="225">
        <f>V17*VLOOKUP('Predicted Energy Consumption'!$B60,'electrification forecast'!$A$1:$AX$29,V$1-2010,FALSE)</f>
        <v>537537240750680.56</v>
      </c>
      <c r="W60" s="225">
        <f>W17*VLOOKUP('Predicted Energy Consumption'!$B60,'electrification forecast'!$A$1:$AX$29,W$1-2010,FALSE)</f>
        <v>549116685993573.13</v>
      </c>
      <c r="X60" s="225">
        <f>X17*VLOOKUP('Predicted Energy Consumption'!$B60,'electrification forecast'!$A$1:$AX$29,X$1-2010,FALSE)</f>
        <v>560161474709155.31</v>
      </c>
      <c r="Y60" s="225">
        <f>Y17*VLOOKUP('Predicted Energy Consumption'!$B60,'electrification forecast'!$A$1:$AX$29,Y$1-2010,FALSE)</f>
        <v>570708691013820.88</v>
      </c>
      <c r="Z60" s="225">
        <f>Z17*VLOOKUP('Predicted Energy Consumption'!$B60,'electrification forecast'!$A$1:$AX$29,Z$1-2010,FALSE)</f>
        <v>579652536890748.38</v>
      </c>
      <c r="AA60" s="225">
        <f>AA17*VLOOKUP('Predicted Energy Consumption'!$B60,'electrification forecast'!$A$1:$AX$29,AA$1-2010,FALSE)</f>
        <v>584756511002041</v>
      </c>
      <c r="AB60" s="225">
        <f>AB17*VLOOKUP('Predicted Energy Consumption'!$B60,'electrification forecast'!$A$1:$AX$29,AB$1-2010,FALSE)</f>
        <v>589514122946974</v>
      </c>
      <c r="AC60" s="225">
        <f>AC17*VLOOKUP('Predicted Energy Consumption'!$B60,'electrification forecast'!$A$1:$AX$29,AC$1-2010,FALSE)</f>
        <v>593954471712073.5</v>
      </c>
      <c r="AD60" s="225">
        <f>AD17*VLOOKUP('Predicted Energy Consumption'!$B60,'electrification forecast'!$A$1:$AX$29,AD$1-2010,FALSE)</f>
        <v>598103922884241.88</v>
      </c>
      <c r="AE60" s="225">
        <f>AE17*VLOOKUP('Predicted Energy Consumption'!$B60,'electrification forecast'!$A$1:$AX$29,AE$1-2010,FALSE)</f>
        <v>601986358108963</v>
      </c>
      <c r="AF60" s="225">
        <f>AF17*VLOOKUP('Predicted Energy Consumption'!$B60,'electrification forecast'!$A$1:$AX$29,AF$1-2010,FALSE)</f>
        <v>605623410498575.75</v>
      </c>
      <c r="AG60" s="225">
        <f>AG17*VLOOKUP('Predicted Energy Consumption'!$B60,'electrification forecast'!$A$1:$AX$29,AG$1-2010,FALSE)</f>
        <v>609034683508428.63</v>
      </c>
      <c r="AH60" s="225">
        <f>AH17*VLOOKUP('Predicted Energy Consumption'!$B60,'electrification forecast'!$A$1:$AX$29,AH$1-2010,FALSE)</f>
        <v>612237952212292.75</v>
      </c>
      <c r="AI60" s="225">
        <f>AI17*VLOOKUP('Predicted Energy Consumption'!$B60,'electrification forecast'!$A$1:$AX$29,AI$1-2010,FALSE)</f>
        <v>615249346863575.38</v>
      </c>
      <c r="AJ60" s="225">
        <f>AJ17*VLOOKUP('Predicted Energy Consumption'!$B60,'electrification forecast'!$A$1:$AX$29,AJ$1-2010,FALSE)</f>
        <v>618083519251828.38</v>
      </c>
      <c r="AK60" s="225">
        <f>AK17*VLOOKUP('Predicted Energy Consumption'!$B60,'electrification forecast'!$A$1:$AX$29,AK$1-2010,FALSE)</f>
        <v>620753792749126.75</v>
      </c>
      <c r="AL60" s="225">
        <f>AL17*VLOOKUP('Predicted Energy Consumption'!$B60,'electrification forecast'!$A$1:$AX$29,AL$1-2010,FALSE)</f>
        <v>623272297159164.13</v>
      </c>
      <c r="AM60" s="225">
        <f>AM17*VLOOKUP('Predicted Energy Consumption'!$B60,'electrification forecast'!$A$1:$AX$29,AM$1-2010,FALSE)</f>
        <v>625650089584404</v>
      </c>
      <c r="AN60" s="225">
        <f>AN17*VLOOKUP('Predicted Energy Consumption'!$B60,'electrification forecast'!$A$1:$AX$29,AN$1-2010,FALSE)</f>
        <v>627897262551441.88</v>
      </c>
      <c r="AO60" s="225">
        <f>AO17*VLOOKUP('Predicted Energy Consumption'!$B60,'electrification forecast'!$A$1:$AX$29,AO$1-2010,FALSE)</f>
        <v>630023040608467.75</v>
      </c>
      <c r="AP60" s="225">
        <f>AP17*VLOOKUP('Predicted Energy Consumption'!$B60,'electrification forecast'!$A$1:$AX$29,AP$1-2010,FALSE)</f>
        <v>632035866550750.13</v>
      </c>
      <c r="AQ60" s="225">
        <f>AQ17*VLOOKUP('Predicted Energy Consumption'!$B60,'electrification forecast'!$A$1:$AX$29,AQ$1-2010,FALSE)</f>
        <v>633943478353743.75</v>
      </c>
      <c r="AR60" s="225">
        <f>AR17*VLOOKUP('Predicted Energy Consumption'!$B60,'electrification forecast'!$A$1:$AX$29,AR$1-2010,FALSE)</f>
        <v>635752977807955.13</v>
      </c>
      <c r="AS60" s="225">
        <f>AS17*VLOOKUP('Predicted Energy Consumption'!$B60,'electrification forecast'!$A$1:$AX$29,AS$1-2010,FALSE)</f>
        <v>637470891761430.25</v>
      </c>
      <c r="AT60" s="225">
        <f>AT17*VLOOKUP('Predicted Energy Consumption'!$B60,'electrification forecast'!$A$1:$AX$29,AT$1-2010,FALSE)</f>
        <v>639103226788651.63</v>
      </c>
      <c r="AU60" s="225">
        <f>AU17*VLOOKUP('Predicted Energy Consumption'!$B60,'electrification forecast'!$A$1:$AX$29,AU$1-2010,FALSE)</f>
        <v>640655518021354.38</v>
      </c>
      <c r="AV60" s="225">
        <f>AV17*VLOOKUP('Predicted Energy Consumption'!$B60,'electrification forecast'!$A$1:$AX$29,AV$1-2010,FALSE)</f>
        <v>642132872798860</v>
      </c>
      <c r="AW60" s="225">
        <f>AW17*VLOOKUP('Predicted Energy Consumption'!$B60,'electrification forecast'!$A$1:$AX$29,AW$1-2010,FALSE)</f>
        <v>643540009723566.63</v>
      </c>
      <c r="AX60" s="225">
        <f>AX17*VLOOKUP('Predicted Energy Consumption'!$B60,'electrification forecast'!$A$1:$AX$29,AX$1-2010,FALSE)</f>
        <v>644881293641824.63</v>
      </c>
      <c r="AY60" s="225">
        <f>AY17*VLOOKUP('Predicted Energy Consumption'!$B60,'electrification forecast'!$A$1:$AX$29,AY$1-2010,FALSE)</f>
        <v>646160767011085.88</v>
      </c>
      <c r="AZ60" s="225"/>
    </row>
    <row r="61" spans="1:52" x14ac:dyDescent="0.2">
      <c r="A61" s="227" t="s">
        <v>664</v>
      </c>
      <c r="B61" s="216" t="s">
        <v>391</v>
      </c>
      <c r="C61" s="228">
        <f>C18*VLOOKUP('Predicted Energy Consumption'!$B61,'electrification forecast'!$A$1:$AX$29,C$1-2010,FALSE)</f>
        <v>153959243010689.94</v>
      </c>
      <c r="D61" s="228">
        <f>D18*VLOOKUP('Predicted Energy Consumption'!$B61,'electrification forecast'!$A$1:$AX$29,D$1-2010,FALSE)</f>
        <v>146189796492763.88</v>
      </c>
      <c r="E61" s="228">
        <f>E18*VLOOKUP('Predicted Energy Consumption'!$B61,'electrification forecast'!$A$1:$AX$29,E$1-2010,FALSE)</f>
        <v>153989952285464.34</v>
      </c>
      <c r="F61" s="228">
        <f>F18*VLOOKUP('Predicted Energy Consumption'!$B61,'electrification forecast'!$A$1:$AX$29,F$1-2010,FALSE)</f>
        <v>158896611966086.94</v>
      </c>
      <c r="G61" s="228">
        <f>G18*VLOOKUP('Predicted Energy Consumption'!$B61,'electrification forecast'!$A$1:$AX$29,G$1-2010,FALSE)</f>
        <v>166942441956982.66</v>
      </c>
      <c r="H61" s="228">
        <f>H18*VLOOKUP('Predicted Energy Consumption'!$B61,'electrification forecast'!$A$1:$AX$29,H$1-2010,FALSE)</f>
        <v>169528845321316.41</v>
      </c>
      <c r="I61" s="228">
        <f>I18*VLOOKUP('Predicted Energy Consumption'!$B61,'electrification forecast'!$A$1:$AX$29,I$1-2010,FALSE)</f>
        <v>183133054046380.59</v>
      </c>
      <c r="J61" s="228">
        <f>J18*VLOOKUP('Predicted Energy Consumption'!$B61,'electrification forecast'!$A$1:$AX$29,J$1-2010,FALSE)</f>
        <v>203012191250349.44</v>
      </c>
      <c r="K61" s="228">
        <f>K18*VLOOKUP('Predicted Energy Consumption'!$B61,'electrification forecast'!$A$1:$AX$29,K$1-2010,FALSE)</f>
        <v>210030966607123.25</v>
      </c>
      <c r="L61" s="225">
        <f>L18*VLOOKUP('Predicted Energy Consumption'!$B61,'electrification forecast'!$A$1:$AX$29,L$1-2010,FALSE)</f>
        <v>65257848179784.219</v>
      </c>
      <c r="M61" s="225">
        <f>M18*VLOOKUP('Predicted Energy Consumption'!$B61,'electrification forecast'!$A$1:$AX$29,M$1-2010,FALSE)</f>
        <v>52670048883990.164</v>
      </c>
      <c r="N61" s="225">
        <f>N18*VLOOKUP('Predicted Energy Consumption'!$B61,'electrification forecast'!$A$1:$AX$29,N$1-2010,FALSE)</f>
        <v>53688396512636.188</v>
      </c>
      <c r="O61" s="225">
        <f>O18*VLOOKUP('Predicted Energy Consumption'!$B61,'electrification forecast'!$A$1:$AX$29,O$1-2010,FALSE)</f>
        <v>54611446804128.172</v>
      </c>
      <c r="P61" s="225">
        <f>P18*VLOOKUP('Predicted Energy Consumption'!$B61,'electrification forecast'!$A$1:$AX$29,P$1-2010,FALSE)</f>
        <v>55445897797387.469</v>
      </c>
      <c r="Q61" s="225">
        <f>Q18*VLOOKUP('Predicted Energy Consumption'!$B61,'electrification forecast'!$A$1:$AX$29,Q$1-2010,FALSE)</f>
        <v>56199086945053.898</v>
      </c>
      <c r="R61" s="225">
        <f>R18*VLOOKUP('Predicted Energy Consumption'!$B61,'electrification forecast'!$A$1:$AX$29,R$1-2010,FALSE)</f>
        <v>56878422898612.586</v>
      </c>
      <c r="S61" s="225">
        <f>S18*VLOOKUP('Predicted Energy Consumption'!$B61,'electrification forecast'!$A$1:$AX$29,S$1-2010,FALSE)</f>
        <v>57491066115560.578</v>
      </c>
      <c r="T61" s="225">
        <f>T18*VLOOKUP('Predicted Energy Consumption'!$B61,'electrification forecast'!$A$1:$AX$29,T$1-2010,FALSE)</f>
        <v>58043754114701.43</v>
      </c>
      <c r="U61" s="225">
        <f>U18*VLOOKUP('Predicted Energy Consumption'!$B61,'electrification forecast'!$A$1:$AX$29,U$1-2010,FALSE)</f>
        <v>58542714554354.695</v>
      </c>
      <c r="V61" s="225">
        <f>V18*VLOOKUP('Predicted Energy Consumption'!$B61,'electrification forecast'!$A$1:$AX$29,V$1-2010,FALSE)</f>
        <v>58993632692402.875</v>
      </c>
      <c r="W61" s="225">
        <f>W18*VLOOKUP('Predicted Energy Consumption'!$B61,'electrification forecast'!$A$1:$AX$29,W$1-2010,FALSE)</f>
        <v>59270567819710.406</v>
      </c>
      <c r="X61" s="225">
        <f>X18*VLOOKUP('Predicted Energy Consumption'!$B61,'electrification forecast'!$A$1:$AX$29,X$1-2010,FALSE)</f>
        <v>59420577023025.359</v>
      </c>
      <c r="Y61" s="225">
        <f>Y18*VLOOKUP('Predicted Energy Consumption'!$B61,'electrification forecast'!$A$1:$AX$29,Y$1-2010,FALSE)</f>
        <v>59542389835830.344</v>
      </c>
      <c r="Z61" s="225">
        <f>Z18*VLOOKUP('Predicted Energy Consumption'!$B61,'electrification forecast'!$A$1:$AX$29,Z$1-2010,FALSE)</f>
        <v>59639529200408.258</v>
      </c>
      <c r="AA61" s="225">
        <f>AA18*VLOOKUP('Predicted Energy Consumption'!$B61,'electrification forecast'!$A$1:$AX$29,AA$1-2010,FALSE)</f>
        <v>59715092419263.594</v>
      </c>
      <c r="AB61" s="225">
        <f>AB18*VLOOKUP('Predicted Energy Consumption'!$B61,'electrification forecast'!$A$1:$AX$29,AB$1-2010,FALSE)</f>
        <v>59771798447257.18</v>
      </c>
      <c r="AC61" s="225">
        <f>AC18*VLOOKUP('Predicted Energy Consumption'!$B61,'electrification forecast'!$A$1:$AX$29,AC$1-2010,FALSE)</f>
        <v>59812031691041.445</v>
      </c>
      <c r="AD61" s="225">
        <f>AD18*VLOOKUP('Predicted Energy Consumption'!$B61,'electrification forecast'!$A$1:$AX$29,AD$1-2010,FALSE)</f>
        <v>59837881917139.969</v>
      </c>
      <c r="AE61" s="225">
        <f>AE18*VLOOKUP('Predicted Energy Consumption'!$B61,'electrification forecast'!$A$1:$AX$29,AE$1-2010,FALSE)</f>
        <v>59851180176662.656</v>
      </c>
      <c r="AF61" s="225">
        <f>AF18*VLOOKUP('Predicted Energy Consumption'!$B61,'electrification forecast'!$A$1:$AX$29,AF$1-2010,FALSE)</f>
        <v>59853530850132.961</v>
      </c>
      <c r="AG61" s="225">
        <f>AG18*VLOOKUP('Predicted Energy Consumption'!$B61,'electrification forecast'!$A$1:$AX$29,AG$1-2010,FALSE)</f>
        <v>59846340033297.328</v>
      </c>
      <c r="AH61" s="225">
        <f>AH18*VLOOKUP('Predicted Energy Consumption'!$B61,'electrification forecast'!$A$1:$AX$29,AH$1-2010,FALSE)</f>
        <v>59830840548399.297</v>
      </c>
      <c r="AI61" s="225">
        <f>AI18*VLOOKUP('Predicted Energy Consumption'!$B61,'electrification forecast'!$A$1:$AX$29,AI$1-2010,FALSE)</f>
        <v>59808113892926.891</v>
      </c>
      <c r="AJ61" s="225">
        <f>AJ18*VLOOKUP('Predicted Energy Consumption'!$B61,'electrification forecast'!$A$1:$AX$29,AJ$1-2010,FALSE)</f>
        <v>59779109441892.25</v>
      </c>
      <c r="AK61" s="225">
        <f>AK18*VLOOKUP('Predicted Energy Consumption'!$B61,'electrification forecast'!$A$1:$AX$29,AK$1-2010,FALSE)</f>
        <v>59744661209069.172</v>
      </c>
      <c r="AL61" s="225">
        <f>AL18*VLOOKUP('Predicted Energy Consumption'!$B61,'electrification forecast'!$A$1:$AX$29,AL$1-2010,FALSE)</f>
        <v>59705502453427.406</v>
      </c>
      <c r="AM61" s="225">
        <f>AM18*VLOOKUP('Predicted Energy Consumption'!$B61,'electrification forecast'!$A$1:$AX$29,AM$1-2010,FALSE)</f>
        <v>59662278393390.195</v>
      </c>
      <c r="AN61" s="225">
        <f>AN18*VLOOKUP('Predicted Energy Consumption'!$B61,'electrification forecast'!$A$1:$AX$29,AN$1-2010,FALSE)</f>
        <v>59615557266169.734</v>
      </c>
      <c r="AO61" s="225">
        <f>AO18*VLOOKUP('Predicted Energy Consumption'!$B61,'electrification forecast'!$A$1:$AX$29,AO$1-2010,FALSE)</f>
        <v>59565839944127.617</v>
      </c>
      <c r="AP61" s="225">
        <f>AP18*VLOOKUP('Predicted Energy Consumption'!$B61,'electrification forecast'!$A$1:$AX$29,AP$1-2010,FALSE)</f>
        <v>59513568295847.703</v>
      </c>
      <c r="AQ61" s="225">
        <f>AQ18*VLOOKUP('Predicted Energy Consumption'!$B61,'electrification forecast'!$A$1:$AX$29,AQ$1-2010,FALSE)</f>
        <v>59459132457053.625</v>
      </c>
      <c r="AR61" s="225">
        <f>AR18*VLOOKUP('Predicted Energy Consumption'!$B61,'electrification forecast'!$A$1:$AX$29,AR$1-2010,FALSE)</f>
        <v>59402877155920.234</v>
      </c>
      <c r="AS61" s="225">
        <f>AS18*VLOOKUP('Predicted Energy Consumption'!$B61,'electrification forecast'!$A$1:$AX$29,AS$1-2010,FALSE)</f>
        <v>59345107218814.797</v>
      </c>
      <c r="AT61" s="225">
        <f>AT18*VLOOKUP('Predicted Energy Consumption'!$B61,'electrification forecast'!$A$1:$AX$29,AT$1-2010,FALSE)</f>
        <v>59286092366043.359</v>
      </c>
      <c r="AU61" s="225">
        <f>AU18*VLOOKUP('Predicted Energy Consumption'!$B61,'electrification forecast'!$A$1:$AX$29,AU$1-2010,FALSE)</f>
        <v>59226071392635.523</v>
      </c>
      <c r="AV61" s="225">
        <f>AV18*VLOOKUP('Predicted Energy Consumption'!$B61,'electrification forecast'!$A$1:$AX$29,AV$1-2010,FALSE)</f>
        <v>59165255816461.172</v>
      </c>
      <c r="AW61" s="225">
        <f>AW18*VLOOKUP('Predicted Energy Consumption'!$B61,'electrification forecast'!$A$1:$AX$29,AW$1-2010,FALSE)</f>
        <v>59103833064848.742</v>
      </c>
      <c r="AX61" s="225">
        <f>AX18*VLOOKUP('Predicted Energy Consumption'!$B61,'electrification forecast'!$A$1:$AX$29,AX$1-2010,FALSE)</f>
        <v>59041969261187.531</v>
      </c>
      <c r="AY61" s="225">
        <f>AY18*VLOOKUP('Predicted Energy Consumption'!$B61,'electrification forecast'!$A$1:$AX$29,AY$1-2010,FALSE)</f>
        <v>58979811664629.391</v>
      </c>
      <c r="AZ61" s="225"/>
    </row>
    <row r="62" spans="1:52" x14ac:dyDescent="0.2">
      <c r="A62" s="227" t="s">
        <v>664</v>
      </c>
      <c r="B62" s="216" t="s">
        <v>392</v>
      </c>
      <c r="C62" s="228">
        <f>C19*VLOOKUP('Predicted Energy Consumption'!$B62,'electrification forecast'!$A$1:$AX$29,C$1-2010,FALSE)</f>
        <v>200166465121254.03</v>
      </c>
      <c r="D62" s="228">
        <f>D19*VLOOKUP('Predicted Energy Consumption'!$B62,'electrification forecast'!$A$1:$AX$29,D$1-2010,FALSE)</f>
        <v>229869158111392.88</v>
      </c>
      <c r="E62" s="228">
        <f>E19*VLOOKUP('Predicted Energy Consumption'!$B62,'electrification forecast'!$A$1:$AX$29,E$1-2010,FALSE)</f>
        <v>249536742533582.5</v>
      </c>
      <c r="F62" s="228">
        <f>F19*VLOOKUP('Predicted Energy Consumption'!$B62,'electrification forecast'!$A$1:$AX$29,F$1-2010,FALSE)</f>
        <v>262414165088985.56</v>
      </c>
      <c r="G62" s="228">
        <f>G19*VLOOKUP('Predicted Energy Consumption'!$B62,'electrification forecast'!$A$1:$AX$29,G$1-2010,FALSE)</f>
        <v>284811462824456.19</v>
      </c>
      <c r="H62" s="228">
        <f>H19*VLOOKUP('Predicted Energy Consumption'!$B62,'electrification forecast'!$A$1:$AX$29,H$1-2010,FALSE)</f>
        <v>302117845230657.69</v>
      </c>
      <c r="I62" s="228">
        <f>I19*VLOOKUP('Predicted Energy Consumption'!$B62,'electrification forecast'!$A$1:$AX$29,I$1-2010,FALSE)</f>
        <v>343326279836276</v>
      </c>
      <c r="J62" s="228">
        <f>J19*VLOOKUP('Predicted Energy Consumption'!$B62,'electrification forecast'!$A$1:$AX$29,J$1-2010,FALSE)</f>
        <v>351931701056394.38</v>
      </c>
      <c r="K62" s="228">
        <f>K19*VLOOKUP('Predicted Energy Consumption'!$B62,'electrification forecast'!$A$1:$AX$29,K$1-2010,FALSE)</f>
        <v>403584701226954</v>
      </c>
      <c r="L62" s="225">
        <f>L19*VLOOKUP('Predicted Energy Consumption'!$B62,'electrification forecast'!$A$1:$AX$29,L$1-2010,FALSE)</f>
        <v>473448058058338.88</v>
      </c>
      <c r="M62" s="225">
        <f>M19*VLOOKUP('Predicted Energy Consumption'!$B62,'electrification forecast'!$A$1:$AX$29,M$1-2010,FALSE)</f>
        <v>512808285077426.13</v>
      </c>
      <c r="N62" s="225">
        <f>N19*VLOOKUP('Predicted Energy Consumption'!$B62,'electrification forecast'!$A$1:$AX$29,N$1-2010,FALSE)</f>
        <v>553485478654034.5</v>
      </c>
      <c r="O62" s="225">
        <f>O19*VLOOKUP('Predicted Energy Consumption'!$B62,'electrification forecast'!$A$1:$AX$29,O$1-2010,FALSE)</f>
        <v>592739482828947.75</v>
      </c>
      <c r="P62" s="225">
        <f>P19*VLOOKUP('Predicted Energy Consumption'!$B62,'electrification forecast'!$A$1:$AX$29,P$1-2010,FALSE)</f>
        <v>619394895087756.63</v>
      </c>
      <c r="Q62" s="225">
        <f>Q19*VLOOKUP('Predicted Energy Consumption'!$B62,'electrification forecast'!$A$1:$AX$29,Q$1-2010,FALSE)</f>
        <v>644963633524576.38</v>
      </c>
      <c r="R62" s="225">
        <f>R19*VLOOKUP('Predicted Energy Consumption'!$B62,'electrification forecast'!$A$1:$AX$29,R$1-2010,FALSE)</f>
        <v>669470129216666.75</v>
      </c>
      <c r="S62" s="225">
        <f>S19*VLOOKUP('Predicted Energy Consumption'!$B62,'electrification forecast'!$A$1:$AX$29,S$1-2010,FALSE)</f>
        <v>692951583366439.38</v>
      </c>
      <c r="T62" s="225">
        <f>T19*VLOOKUP('Predicted Energy Consumption'!$B62,'electrification forecast'!$A$1:$AX$29,T$1-2010,FALSE)</f>
        <v>715452604547816.5</v>
      </c>
      <c r="U62" s="225">
        <f>U19*VLOOKUP('Predicted Energy Consumption'!$B62,'electrification forecast'!$A$1:$AX$29,U$1-2010,FALSE)</f>
        <v>737021663925228.88</v>
      </c>
      <c r="V62" s="225">
        <f>V19*VLOOKUP('Predicted Energy Consumption'!$B62,'electrification forecast'!$A$1:$AX$29,V$1-2010,FALSE)</f>
        <v>757708719009006.5</v>
      </c>
      <c r="W62" s="225">
        <f>W19*VLOOKUP('Predicted Energy Consumption'!$B62,'electrification forecast'!$A$1:$AX$29,W$1-2010,FALSE)</f>
        <v>777563620871433.88</v>
      </c>
      <c r="X62" s="225">
        <f>X19*VLOOKUP('Predicted Energy Consumption'!$B62,'electrification forecast'!$A$1:$AX$29,X$1-2010,FALSE)</f>
        <v>796635061316747</v>
      </c>
      <c r="Y62" s="225">
        <f>Y19*VLOOKUP('Predicted Energy Consumption'!$B62,'electrification forecast'!$A$1:$AX$29,Y$1-2010,FALSE)</f>
        <v>814969898057535.38</v>
      </c>
      <c r="Z62" s="225">
        <f>Z19*VLOOKUP('Predicted Energy Consumption'!$B62,'electrification forecast'!$A$1:$AX$29,Z$1-2010,FALSE)</f>
        <v>832612746208764</v>
      </c>
      <c r="AA62" s="225">
        <f>AA19*VLOOKUP('Predicted Energy Consumption'!$B62,'electrification forecast'!$A$1:$AX$29,AA$1-2010,FALSE)</f>
        <v>846629097425662.13</v>
      </c>
      <c r="AB62" s="225">
        <f>AB19*VLOOKUP('Predicted Energy Consumption'!$B62,'electrification forecast'!$A$1:$AX$29,AB$1-2010,FALSE)</f>
        <v>853753715140200</v>
      </c>
      <c r="AC62" s="225">
        <f>AC19*VLOOKUP('Predicted Energy Consumption'!$B62,'electrification forecast'!$A$1:$AX$29,AC$1-2010,FALSE)</f>
        <v>860410216125582.63</v>
      </c>
      <c r="AD62" s="225">
        <f>AD19*VLOOKUP('Predicted Energy Consumption'!$B62,'electrification forecast'!$A$1:$AX$29,AD$1-2010,FALSE)</f>
        <v>866637105308319.88</v>
      </c>
      <c r="AE62" s="225">
        <f>AE19*VLOOKUP('Predicted Energy Consumption'!$B62,'electrification forecast'!$A$1:$AX$29,AE$1-2010,FALSE)</f>
        <v>872469294070716.13</v>
      </c>
      <c r="AF62" s="225">
        <f>AF19*VLOOKUP('Predicted Energy Consumption'!$B62,'electrification forecast'!$A$1:$AX$29,AF$1-2010,FALSE)</f>
        <v>877938436672913.75</v>
      </c>
      <c r="AG62" s="225">
        <f>AG19*VLOOKUP('Predicted Energy Consumption'!$B62,'electrification forecast'!$A$1:$AX$29,AG$1-2010,FALSE)</f>
        <v>883073243824671</v>
      </c>
      <c r="AH62" s="225">
        <f>AH19*VLOOKUP('Predicted Energy Consumption'!$B62,'electrification forecast'!$A$1:$AX$29,AH$1-2010,FALSE)</f>
        <v>887899771643082.5</v>
      </c>
      <c r="AI62" s="225">
        <f>AI19*VLOOKUP('Predicted Energy Consumption'!$B62,'electrification forecast'!$A$1:$AX$29,AI$1-2010,FALSE)</f>
        <v>892441685653648.75</v>
      </c>
      <c r="AJ62" s="225">
        <f>AJ19*VLOOKUP('Predicted Energy Consumption'!$B62,'electrification forecast'!$A$1:$AX$29,AJ$1-2010,FALSE)</f>
        <v>896720500426888.88</v>
      </c>
      <c r="AK62" s="225">
        <f>AK19*VLOOKUP('Predicted Energy Consumption'!$B62,'electrification forecast'!$A$1:$AX$29,AK$1-2010,FALSE)</f>
        <v>900755796027847.38</v>
      </c>
      <c r="AL62" s="225">
        <f>AL19*VLOOKUP('Predicted Energy Consumption'!$B62,'electrification forecast'!$A$1:$AX$29,AL$1-2010,FALSE)</f>
        <v>904565412794530</v>
      </c>
      <c r="AM62" s="225">
        <f>AM19*VLOOKUP('Predicted Energy Consumption'!$B62,'electrification forecast'!$A$1:$AX$29,AM$1-2010,FALSE)</f>
        <v>908165626128670.75</v>
      </c>
      <c r="AN62" s="225">
        <f>AN19*VLOOKUP('Predicted Energy Consumption'!$B62,'electrification forecast'!$A$1:$AX$29,AN$1-2010,FALSE)</f>
        <v>911571303033347.88</v>
      </c>
      <c r="AO62" s="225">
        <f>AO19*VLOOKUP('Predicted Energy Consumption'!$B62,'electrification forecast'!$A$1:$AX$29,AO$1-2010,FALSE)</f>
        <v>914796042106573.75</v>
      </c>
      <c r="AP62" s="225">
        <f>AP19*VLOOKUP('Predicted Energy Consumption'!$B62,'electrification forecast'!$A$1:$AX$29,AP$1-2010,FALSE)</f>
        <v>917852298625994</v>
      </c>
      <c r="AQ62" s="225">
        <f>AQ19*VLOOKUP('Predicted Energy Consumption'!$B62,'electrification forecast'!$A$1:$AX$29,AQ$1-2010,FALSE)</f>
        <v>920751496257597.13</v>
      </c>
      <c r="AR62" s="225">
        <f>AR19*VLOOKUP('Predicted Energy Consumption'!$B62,'electrification forecast'!$A$1:$AX$29,AR$1-2010,FALSE)</f>
        <v>923504126804068.75</v>
      </c>
      <c r="AS62" s="225">
        <f>AS19*VLOOKUP('Predicted Energy Consumption'!$B62,'electrification forecast'!$A$1:$AX$29,AS$1-2010,FALSE)</f>
        <v>926119839285809.38</v>
      </c>
      <c r="AT62" s="225">
        <f>AT19*VLOOKUP('Predicted Energy Consumption'!$B62,'electrification forecast'!$A$1:$AX$29,AT$1-2010,FALSE)</f>
        <v>928607519525868.63</v>
      </c>
      <c r="AU62" s="225">
        <f>AU19*VLOOKUP('Predicted Energy Consumption'!$B62,'electrification forecast'!$A$1:$AX$29,AU$1-2010,FALSE)</f>
        <v>930975361292620.5</v>
      </c>
      <c r="AV62" s="225">
        <f>AV19*VLOOKUP('Predicted Energy Consumption'!$B62,'electrification forecast'!$A$1:$AX$29,AV$1-2010,FALSE)</f>
        <v>933230929943998.25</v>
      </c>
      <c r="AW62" s="225">
        <f>AW19*VLOOKUP('Predicted Energy Consumption'!$B62,'electrification forecast'!$A$1:$AX$29,AW$1-2010,FALSE)</f>
        <v>935381219414916.13</v>
      </c>
      <c r="AX62" s="225">
        <f>AX19*VLOOKUP('Predicted Energy Consumption'!$B62,'electrification forecast'!$A$1:$AX$29,AX$1-2010,FALSE)</f>
        <v>937432703296418.38</v>
      </c>
      <c r="AY62" s="225">
        <f>AY19*VLOOKUP('Predicted Energy Consumption'!$B62,'electrification forecast'!$A$1:$AX$29,AY$1-2010,FALSE)</f>
        <v>939391380670706.88</v>
      </c>
      <c r="AZ62" s="225"/>
    </row>
    <row r="63" spans="1:52" x14ac:dyDescent="0.2">
      <c r="A63" s="227" t="s">
        <v>664</v>
      </c>
      <c r="B63" s="216" t="s">
        <v>393</v>
      </c>
      <c r="C63" s="228">
        <f>C20*VLOOKUP('Predicted Energy Consumption'!$B63,'electrification forecast'!$A$1:$AX$29,C$1-2010,FALSE)</f>
        <v>79212868209772.984</v>
      </c>
      <c r="D63" s="228">
        <f>D20*VLOOKUP('Predicted Energy Consumption'!$B63,'electrification forecast'!$A$1:$AX$29,D$1-2010,FALSE)</f>
        <v>72047370762410.359</v>
      </c>
      <c r="E63" s="228">
        <f>E20*VLOOKUP('Predicted Energy Consumption'!$B63,'electrification forecast'!$A$1:$AX$29,E$1-2010,FALSE)</f>
        <v>61602805197468.93</v>
      </c>
      <c r="F63" s="228">
        <f>F20*VLOOKUP('Predicted Energy Consumption'!$B63,'electrification forecast'!$A$1:$AX$29,F$1-2010,FALSE)</f>
        <v>62356888500262.82</v>
      </c>
      <c r="G63" s="228">
        <f>G20*VLOOKUP('Predicted Energy Consumption'!$B63,'electrification forecast'!$A$1:$AX$29,G$1-2010,FALSE)</f>
        <v>59603290195490.609</v>
      </c>
      <c r="H63" s="228">
        <f>H20*VLOOKUP('Predicted Energy Consumption'!$B63,'electrification forecast'!$A$1:$AX$29,H$1-2010,FALSE)</f>
        <v>59545283787583.375</v>
      </c>
      <c r="I63" s="228">
        <f>I20*VLOOKUP('Predicted Energy Consumption'!$B63,'electrification forecast'!$A$1:$AX$29,I$1-2010,FALSE)</f>
        <v>56924759006833.625</v>
      </c>
      <c r="J63" s="228">
        <f>J20*VLOOKUP('Predicted Energy Consumption'!$B63,'electrification forecast'!$A$1:$AX$29,J$1-2010,FALSE)</f>
        <v>56702969800129.547</v>
      </c>
      <c r="K63" s="228">
        <f>K20*VLOOKUP('Predicted Energy Consumption'!$B63,'electrification forecast'!$A$1:$AX$29,K$1-2010,FALSE)</f>
        <v>54512374866221.539</v>
      </c>
      <c r="L63" s="225">
        <f>L20*VLOOKUP('Predicted Energy Consumption'!$B63,'electrification forecast'!$A$1:$AX$29,L$1-2010,FALSE)</f>
        <v>50242282428812.766</v>
      </c>
      <c r="M63" s="225">
        <f>M20*VLOOKUP('Predicted Energy Consumption'!$B63,'electrification forecast'!$A$1:$AX$29,M$1-2010,FALSE)</f>
        <v>50796166411398.602</v>
      </c>
      <c r="N63" s="225">
        <f>N20*VLOOKUP('Predicted Energy Consumption'!$B63,'electrification forecast'!$A$1:$AX$29,N$1-2010,FALSE)</f>
        <v>51408270746444.875</v>
      </c>
      <c r="O63" s="225">
        <f>O20*VLOOKUP('Predicted Energy Consumption'!$B63,'electrification forecast'!$A$1:$AX$29,O$1-2010,FALSE)</f>
        <v>52104985818753.406</v>
      </c>
      <c r="P63" s="225">
        <f>P20*VLOOKUP('Predicted Energy Consumption'!$B63,'electrification forecast'!$A$1:$AX$29,P$1-2010,FALSE)</f>
        <v>52906714712465.359</v>
      </c>
      <c r="Q63" s="225">
        <f>Q20*VLOOKUP('Predicted Energy Consumption'!$B63,'electrification forecast'!$A$1:$AX$29,Q$1-2010,FALSE)</f>
        <v>53828564361051.469</v>
      </c>
      <c r="R63" s="225">
        <f>R20*VLOOKUP('Predicted Energy Consumption'!$B63,'electrification forecast'!$A$1:$AX$29,R$1-2010,FALSE)</f>
        <v>54881130015265.805</v>
      </c>
      <c r="S63" s="225">
        <f>S20*VLOOKUP('Predicted Energy Consumption'!$B63,'electrification forecast'!$A$1:$AX$29,S$1-2010,FALSE)</f>
        <v>56071280728197.547</v>
      </c>
      <c r="T63" s="225">
        <f>T20*VLOOKUP('Predicted Energy Consumption'!$B63,'electrification forecast'!$A$1:$AX$29,T$1-2010,FALSE)</f>
        <v>57402889953074.594</v>
      </c>
      <c r="U63" s="225">
        <f>U20*VLOOKUP('Predicted Energy Consumption'!$B63,'electrification forecast'!$A$1:$AX$29,U$1-2010,FALSE)</f>
        <v>58877482277217.414</v>
      </c>
      <c r="V63" s="225">
        <f>V20*VLOOKUP('Predicted Energy Consumption'!$B63,'electrification forecast'!$A$1:$AX$29,V$1-2010,FALSE)</f>
        <v>60494785655650.891</v>
      </c>
      <c r="W63" s="225">
        <f>W20*VLOOKUP('Predicted Energy Consumption'!$B63,'electrification forecast'!$A$1:$AX$29,W$1-2010,FALSE)</f>
        <v>62253190004392.313</v>
      </c>
      <c r="X63" s="225">
        <f>X20*VLOOKUP('Predicted Energy Consumption'!$B63,'electrification forecast'!$A$1:$AX$29,X$1-2010,FALSE)</f>
        <v>64150119510659.805</v>
      </c>
      <c r="Y63" s="225">
        <f>Y20*VLOOKUP('Predicted Energy Consumption'!$B63,'electrification forecast'!$A$1:$AX$29,Y$1-2010,FALSE)</f>
        <v>66182329110727.328</v>
      </c>
      <c r="Z63" s="225">
        <f>Z20*VLOOKUP('Predicted Energy Consumption'!$B63,'electrification forecast'!$A$1:$AX$29,Z$1-2010,FALSE)</f>
        <v>68346136513248.281</v>
      </c>
      <c r="AA63" s="225">
        <f>AA20*VLOOKUP('Predicted Energy Consumption'!$B63,'electrification forecast'!$A$1:$AX$29,AA$1-2010,FALSE)</f>
        <v>70637600796748.172</v>
      </c>
      <c r="AB63" s="225">
        <f>AB20*VLOOKUP('Predicted Energy Consumption'!$B63,'electrification forecast'!$A$1:$AX$29,AB$1-2010,FALSE)</f>
        <v>73052657588143.781</v>
      </c>
      <c r="AC63" s="225">
        <f>AC20*VLOOKUP('Predicted Energy Consumption'!$B63,'electrification forecast'!$A$1:$AX$29,AC$1-2010,FALSE)</f>
        <v>75587219521361.953</v>
      </c>
      <c r="AD63" s="225">
        <f>AD20*VLOOKUP('Predicted Energy Consumption'!$B63,'electrification forecast'!$A$1:$AX$29,AD$1-2010,FALSE)</f>
        <v>78237249314024.297</v>
      </c>
      <c r="AE63" s="225">
        <f>AE20*VLOOKUP('Predicted Energy Consumption'!$B63,'electrification forecast'!$A$1:$AX$29,AE$1-2010,FALSE)</f>
        <v>80998811515718.141</v>
      </c>
      <c r="AF63" s="225">
        <f>AF20*VLOOKUP('Predicted Energy Consumption'!$B63,'electrification forecast'!$A$1:$AX$29,AF$1-2010,FALSE)</f>
        <v>83868107836091.25</v>
      </c>
      <c r="AG63" s="225">
        <f>AG20*VLOOKUP('Predicted Energy Consumption'!$B63,'electrification forecast'!$A$1:$AX$29,AG$1-2010,FALSE)</f>
        <v>86841499977769.063</v>
      </c>
      <c r="AH63" s="225">
        <f>AH20*VLOOKUP('Predicted Energy Consumption'!$B63,'electrification forecast'!$A$1:$AX$29,AH$1-2010,FALSE)</f>
        <v>89915523076640.984</v>
      </c>
      <c r="AI63" s="225">
        <f>AI20*VLOOKUP('Predicted Energy Consumption'!$B63,'electrification forecast'!$A$1:$AX$29,AI$1-2010,FALSE)</f>
        <v>93086892177653.672</v>
      </c>
      <c r="AJ63" s="225">
        <f>AJ20*VLOOKUP('Predicted Energy Consumption'!$B63,'electrification forecast'!$A$1:$AX$29,AJ$1-2010,FALSE)</f>
        <v>96352503629316.906</v>
      </c>
      <c r="AK63" s="225">
        <f>AK20*VLOOKUP('Predicted Energy Consumption'!$B63,'electrification forecast'!$A$1:$AX$29,AK$1-2010,FALSE)</f>
        <v>99709432845151.266</v>
      </c>
      <c r="AL63" s="225">
        <f>AL20*VLOOKUP('Predicted Energy Consumption'!$B63,'electrification forecast'!$A$1:$AX$29,AL$1-2010,FALSE)</f>
        <v>103154929536417.47</v>
      </c>
      <c r="AM63" s="225">
        <f>AM20*VLOOKUP('Predicted Energy Consumption'!$B63,'electrification forecast'!$A$1:$AX$29,AM$1-2010,FALSE)</f>
        <v>106686411250868.2</v>
      </c>
      <c r="AN63" s="225">
        <f>AN20*VLOOKUP('Predicted Energy Consumption'!$B63,'electrification forecast'!$A$1:$AX$29,AN$1-2010,FALSE)</f>
        <v>110301455842436.67</v>
      </c>
      <c r="AO63" s="225">
        <f>AO20*VLOOKUP('Predicted Energy Consumption'!$B63,'electrification forecast'!$A$1:$AX$29,AO$1-2010,FALSE)</f>
        <v>113997793334533.36</v>
      </c>
      <c r="AP63" s="225">
        <f>AP20*VLOOKUP('Predicted Energy Consumption'!$B63,'electrification forecast'!$A$1:$AX$29,AP$1-2010,FALSE)</f>
        <v>115549449386905.06</v>
      </c>
      <c r="AQ63" s="225">
        <f>AQ20*VLOOKUP('Predicted Energy Consumption'!$B63,'electrification forecast'!$A$1:$AX$29,AQ$1-2010,FALSE)</f>
        <v>116572739189502.39</v>
      </c>
      <c r="AR63" s="225">
        <f>AR20*VLOOKUP('Predicted Energy Consumption'!$B63,'electrification forecast'!$A$1:$AX$29,AR$1-2010,FALSE)</f>
        <v>117581513576197.02</v>
      </c>
      <c r="AS63" s="225">
        <f>AS20*VLOOKUP('Predicted Energy Consumption'!$B63,'electrification forecast'!$A$1:$AX$29,AS$1-2010,FALSE)</f>
        <v>118576693597391.47</v>
      </c>
      <c r="AT63" s="225">
        <f>AT20*VLOOKUP('Predicted Energy Consumption'!$B63,'electrification forecast'!$A$1:$AX$29,AT$1-2010,FALSE)</f>
        <v>119559129635989.91</v>
      </c>
      <c r="AU63" s="225">
        <f>AU20*VLOOKUP('Predicted Energy Consumption'!$B63,'electrification forecast'!$A$1:$AX$29,AU$1-2010,FALSE)</f>
        <v>120529607889649.17</v>
      </c>
      <c r="AV63" s="225">
        <f>AV20*VLOOKUP('Predicted Energy Consumption'!$B63,'electrification forecast'!$A$1:$AX$29,AV$1-2010,FALSE)</f>
        <v>121488856182063.25</v>
      </c>
      <c r="AW63" s="225">
        <f>AW20*VLOOKUP('Predicted Energy Consumption'!$B63,'electrification forecast'!$A$1:$AX$29,AW$1-2010,FALSE)</f>
        <v>122437549175919.77</v>
      </c>
      <c r="AX63" s="225">
        <f>AX20*VLOOKUP('Predicted Energy Consumption'!$B63,'electrification forecast'!$A$1:$AX$29,AX$1-2010,FALSE)</f>
        <v>123376313052728.3</v>
      </c>
      <c r="AY63" s="225">
        <f>AY20*VLOOKUP('Predicted Energy Consumption'!$B63,'electrification forecast'!$A$1:$AX$29,AY$1-2010,FALSE)</f>
        <v>124305729717835.11</v>
      </c>
      <c r="AZ63" s="225"/>
    </row>
    <row r="64" spans="1:52" x14ac:dyDescent="0.2">
      <c r="A64" s="227" t="s">
        <v>664</v>
      </c>
      <c r="B64" s="216" t="s">
        <v>394</v>
      </c>
      <c r="C64" s="228">
        <f>C21*VLOOKUP('Predicted Energy Consumption'!$B64,'electrification forecast'!$A$1:$AX$29,C$1-2010,FALSE)</f>
        <v>238815793495671.34</v>
      </c>
      <c r="D64" s="228">
        <f>D21*VLOOKUP('Predicted Energy Consumption'!$B64,'electrification forecast'!$A$1:$AX$29,D$1-2010,FALSE)</f>
        <v>254576475738227.53</v>
      </c>
      <c r="E64" s="228">
        <f>E21*VLOOKUP('Predicted Energy Consumption'!$B64,'electrification forecast'!$A$1:$AX$29,E$1-2010,FALSE)</f>
        <v>270207496598402.84</v>
      </c>
      <c r="F64" s="228">
        <f>F21*VLOOKUP('Predicted Energy Consumption'!$B64,'electrification forecast'!$A$1:$AX$29,F$1-2010,FALSE)</f>
        <v>264236248725600.66</v>
      </c>
      <c r="G64" s="228">
        <f>G21*VLOOKUP('Predicted Energy Consumption'!$B64,'electrification forecast'!$A$1:$AX$29,G$1-2010,FALSE)</f>
        <v>282733468564721</v>
      </c>
      <c r="H64" s="228">
        <f>H21*VLOOKUP('Predicted Energy Consumption'!$B64,'electrification forecast'!$A$1:$AX$29,H$1-2010,FALSE)</f>
        <v>311852685334146.06</v>
      </c>
      <c r="I64" s="228">
        <f>I21*VLOOKUP('Predicted Energy Consumption'!$B64,'electrification forecast'!$A$1:$AX$29,I$1-2010,FALSE)</f>
        <v>339016744942933.63</v>
      </c>
      <c r="J64" s="228">
        <f>J21*VLOOKUP('Predicted Energy Consumption'!$B64,'electrification forecast'!$A$1:$AX$29,J$1-2010,FALSE)</f>
        <v>343749385399834.5</v>
      </c>
      <c r="K64" s="228">
        <f>K21*VLOOKUP('Predicted Energy Consumption'!$B64,'electrification forecast'!$A$1:$AX$29,K$1-2010,FALSE)</f>
        <v>367648025457609.69</v>
      </c>
      <c r="L64" s="225">
        <f>L21*VLOOKUP('Predicted Energy Consumption'!$B64,'electrification forecast'!$A$1:$AX$29,L$1-2010,FALSE)</f>
        <v>387521604366681.25</v>
      </c>
      <c r="M64" s="225">
        <f>M21*VLOOKUP('Predicted Energy Consumption'!$B64,'electrification forecast'!$A$1:$AX$29,M$1-2010,FALSE)</f>
        <v>400132691122279.69</v>
      </c>
      <c r="N64" s="225">
        <f>N21*VLOOKUP('Predicted Energy Consumption'!$B64,'electrification forecast'!$A$1:$AX$29,N$1-2010,FALSE)</f>
        <v>411984439843472.94</v>
      </c>
      <c r="O64" s="225">
        <f>O21*VLOOKUP('Predicted Energy Consumption'!$B64,'electrification forecast'!$A$1:$AX$29,O$1-2010,FALSE)</f>
        <v>423190333131919.31</v>
      </c>
      <c r="P64" s="225">
        <f>P21*VLOOKUP('Predicted Energy Consumption'!$B64,'electrification forecast'!$A$1:$AX$29,P$1-2010,FALSE)</f>
        <v>433845867049171.88</v>
      </c>
      <c r="Q64" s="225">
        <f>Q21*VLOOKUP('Predicted Energy Consumption'!$B64,'electrification forecast'!$A$1:$AX$29,Q$1-2010,FALSE)</f>
        <v>444032310146566.44</v>
      </c>
      <c r="R64" s="225">
        <f>R21*VLOOKUP('Predicted Energy Consumption'!$B64,'electrification forecast'!$A$1:$AX$29,R$1-2010,FALSE)</f>
        <v>453819163264335.13</v>
      </c>
      <c r="S64" s="225">
        <f>S21*VLOOKUP('Predicted Energy Consumption'!$B64,'electrification forecast'!$A$1:$AX$29,S$1-2010,FALSE)</f>
        <v>463265977384259.56</v>
      </c>
      <c r="T64" s="225">
        <f>T21*VLOOKUP('Predicted Energy Consumption'!$B64,'electrification forecast'!$A$1:$AX$29,T$1-2010,FALSE)</f>
        <v>472423810802385.06</v>
      </c>
      <c r="U64" s="225">
        <f>U21*VLOOKUP('Predicted Energy Consumption'!$B64,'electrification forecast'!$A$1:$AX$29,U$1-2010,FALSE)</f>
        <v>481336450441193.81</v>
      </c>
      <c r="V64" s="225">
        <f>V21*VLOOKUP('Predicted Energy Consumption'!$B64,'electrification forecast'!$A$1:$AX$29,V$1-2010,FALSE)</f>
        <v>490041456367135.13</v>
      </c>
      <c r="W64" s="225">
        <f>W21*VLOOKUP('Predicted Energy Consumption'!$B64,'electrification forecast'!$A$1:$AX$29,W$1-2010,FALSE)</f>
        <v>498571061154296</v>
      </c>
      <c r="X64" s="225">
        <f>X21*VLOOKUP('Predicted Energy Consumption'!$B64,'electrification forecast'!$A$1:$AX$29,X$1-2010,FALSE)</f>
        <v>506952944462678.81</v>
      </c>
      <c r="Y64" s="225">
        <f>Y21*VLOOKUP('Predicted Energy Consumption'!$B64,'electrification forecast'!$A$1:$AX$29,Y$1-2010,FALSE)</f>
        <v>515210898529670.81</v>
      </c>
      <c r="Z64" s="225">
        <f>Z21*VLOOKUP('Predicted Energy Consumption'!$B64,'electrification forecast'!$A$1:$AX$29,Z$1-2010,FALSE)</f>
        <v>523365398124013.81</v>
      </c>
      <c r="AA64" s="225">
        <f>AA21*VLOOKUP('Predicted Energy Consumption'!$B64,'electrification forecast'!$A$1:$AX$29,AA$1-2010,FALSE)</f>
        <v>531434087203416.69</v>
      </c>
      <c r="AB64" s="225">
        <f>AB21*VLOOKUP('Predicted Energy Consumption'!$B64,'electrification forecast'!$A$1:$AX$29,AB$1-2010,FALSE)</f>
        <v>539432193416376.63</v>
      </c>
      <c r="AC64" s="225">
        <f>AC21*VLOOKUP('Predicted Energy Consumption'!$B64,'electrification forecast'!$A$1:$AX$29,AC$1-2010,FALSE)</f>
        <v>547372880501384.69</v>
      </c>
      <c r="AD64" s="225">
        <f>AD21*VLOOKUP('Predicted Energy Consumption'!$B64,'electrification forecast'!$A$1:$AX$29,AD$1-2010,FALSE)</f>
        <v>555267547537442.19</v>
      </c>
      <c r="AE64" s="225">
        <f>AE21*VLOOKUP('Predicted Energy Consumption'!$B64,'electrification forecast'!$A$1:$AX$29,AE$1-2010,FALSE)</f>
        <v>563126082917392.25</v>
      </c>
      <c r="AF64" s="225">
        <f>AF21*VLOOKUP('Predicted Energy Consumption'!$B64,'electrification forecast'!$A$1:$AX$29,AF$1-2010,FALSE)</f>
        <v>570957079885136.75</v>
      </c>
      <c r="AG64" s="225">
        <f>AG21*VLOOKUP('Predicted Energy Consumption'!$B64,'electrification forecast'!$A$1:$AX$29,AG$1-2010,FALSE)</f>
        <v>578768019526852.13</v>
      </c>
      <c r="AH64" s="225">
        <f>AH21*VLOOKUP('Predicted Energy Consumption'!$B64,'electrification forecast'!$A$1:$AX$29,AH$1-2010,FALSE)</f>
        <v>586565426249767</v>
      </c>
      <c r="AI64" s="225">
        <f>AI21*VLOOKUP('Predicted Energy Consumption'!$B64,'electrification forecast'!$A$1:$AX$29,AI$1-2010,FALSE)</f>
        <v>594355000025492.25</v>
      </c>
      <c r="AJ64" s="225">
        <f>AJ21*VLOOKUP('Predicted Energy Consumption'!$B64,'electrification forecast'!$A$1:$AX$29,AJ$1-2010,FALSE)</f>
        <v>602141729016592.5</v>
      </c>
      <c r="AK64" s="225">
        <f>AK21*VLOOKUP('Predicted Energy Consumption'!$B64,'electrification forecast'!$A$1:$AX$29,AK$1-2010,FALSE)</f>
        <v>609929985638630</v>
      </c>
      <c r="AL64" s="225">
        <f>AL21*VLOOKUP('Predicted Energy Consumption'!$B64,'electrification forecast'!$A$1:$AX$29,AL$1-2010,FALSE)</f>
        <v>617723608626924.5</v>
      </c>
      <c r="AM64" s="225">
        <f>AM21*VLOOKUP('Predicted Energy Consumption'!$B64,'electrification forecast'!$A$1:$AX$29,AM$1-2010,FALSE)</f>
        <v>625525973268000</v>
      </c>
      <c r="AN64" s="225">
        <f>AN21*VLOOKUP('Predicted Energy Consumption'!$B64,'electrification forecast'!$A$1:$AX$29,AN$1-2010,FALSE)</f>
        <v>633340051610484.25</v>
      </c>
      <c r="AO64" s="225">
        <f>AO21*VLOOKUP('Predicted Energy Consumption'!$B64,'electrification forecast'!$A$1:$AX$29,AO$1-2010,FALSE)</f>
        <v>641168464180376.5</v>
      </c>
      <c r="AP64" s="225">
        <f>AP21*VLOOKUP('Predicted Energy Consumption'!$B64,'electrification forecast'!$A$1:$AX$29,AP$1-2010,FALSE)</f>
        <v>649013524482324.25</v>
      </c>
      <c r="AQ64" s="225">
        <f>AQ21*VLOOKUP('Predicted Energy Consumption'!$B64,'electrification forecast'!$A$1:$AX$29,AQ$1-2010,FALSE)</f>
        <v>656689253769506.75</v>
      </c>
      <c r="AR64" s="225">
        <f>AR21*VLOOKUP('Predicted Energy Consumption'!$B64,'electrification forecast'!$A$1:$AX$29,AR$1-2010,FALSE)</f>
        <v>664238207239203.88</v>
      </c>
      <c r="AS64" s="225">
        <f>AS21*VLOOKUP('Predicted Energy Consumption'!$B64,'electrification forecast'!$A$1:$AX$29,AS$1-2010,FALSE)</f>
        <v>671767926347339</v>
      </c>
      <c r="AT64" s="225">
        <f>AT21*VLOOKUP('Predicted Energy Consumption'!$B64,'electrification forecast'!$A$1:$AX$29,AT$1-2010,FALSE)</f>
        <v>677804883725349.88</v>
      </c>
      <c r="AU64" s="225">
        <f>AU21*VLOOKUP('Predicted Energy Consumption'!$B64,'electrification forecast'!$A$1:$AX$29,AU$1-2010,FALSE)</f>
        <v>677777793137487.25</v>
      </c>
      <c r="AV64" s="225">
        <f>AV21*VLOOKUP('Predicted Energy Consumption'!$B64,'electrification forecast'!$A$1:$AX$29,AV$1-2010,FALSE)</f>
        <v>677721727324004.38</v>
      </c>
      <c r="AW64" s="225">
        <f>AW21*VLOOKUP('Predicted Energy Consumption'!$B64,'electrification forecast'!$A$1:$AX$29,AW$1-2010,FALSE)</f>
        <v>677639637709064.38</v>
      </c>
      <c r="AX64" s="225">
        <f>AX21*VLOOKUP('Predicted Energy Consumption'!$B64,'electrification forecast'!$A$1:$AX$29,AX$1-2010,FALSE)</f>
        <v>677534194961920.13</v>
      </c>
      <c r="AY64" s="225">
        <f>AY21*VLOOKUP('Predicted Energy Consumption'!$B64,'electrification forecast'!$A$1:$AX$29,AY$1-2010,FALSE)</f>
        <v>677407818408071.88</v>
      </c>
      <c r="AZ64" s="225"/>
    </row>
    <row r="65" spans="1:52" x14ac:dyDescent="0.2">
      <c r="A65" s="227" t="s">
        <v>664</v>
      </c>
      <c r="B65" s="216" t="s">
        <v>396</v>
      </c>
      <c r="C65" s="228">
        <f>C22*VLOOKUP('Predicted Energy Consumption'!$B65,'electrification forecast'!$A$1:$AX$29,C$1-2010,FALSE)</f>
        <v>123724255924461.25</v>
      </c>
      <c r="D65" s="228">
        <f>D22*VLOOKUP('Predicted Energy Consumption'!$B65,'electrification forecast'!$A$1:$AX$29,D$1-2010,FALSE)</f>
        <v>131531236000444.92</v>
      </c>
      <c r="E65" s="228">
        <f>E22*VLOOKUP('Predicted Energy Consumption'!$B65,'electrification forecast'!$A$1:$AX$29,E$1-2010,FALSE)</f>
        <v>142364785712528.88</v>
      </c>
      <c r="F65" s="228">
        <f>F22*VLOOKUP('Predicted Energy Consumption'!$B65,'electrification forecast'!$A$1:$AX$29,F$1-2010,FALSE)</f>
        <v>150523216377597.47</v>
      </c>
      <c r="G65" s="228">
        <f>G22*VLOOKUP('Predicted Energy Consumption'!$B65,'electrification forecast'!$A$1:$AX$29,G$1-2010,FALSE)</f>
        <v>163523476032098.22</v>
      </c>
      <c r="H65" s="228">
        <f>H22*VLOOKUP('Predicted Energy Consumption'!$B65,'electrification forecast'!$A$1:$AX$29,H$1-2010,FALSE)</f>
        <v>178768924886772.59</v>
      </c>
      <c r="I65" s="228">
        <f>I22*VLOOKUP('Predicted Energy Consumption'!$B65,'electrification forecast'!$A$1:$AX$29,I$1-2010,FALSE)</f>
        <v>194225926523226.25</v>
      </c>
      <c r="J65" s="228">
        <f>J22*VLOOKUP('Predicted Energy Consumption'!$B65,'electrification forecast'!$A$1:$AX$29,J$1-2010,FALSE)</f>
        <v>222369270783153.34</v>
      </c>
      <c r="K65" s="228">
        <f>K22*VLOOKUP('Predicted Energy Consumption'!$B65,'electrification forecast'!$A$1:$AX$29,K$1-2010,FALSE)</f>
        <v>242995667006632.88</v>
      </c>
      <c r="L65" s="225">
        <f>L22*VLOOKUP('Predicted Energy Consumption'!$B65,'electrification forecast'!$A$1:$AX$29,L$1-2010,FALSE)</f>
        <v>254148016331525.06</v>
      </c>
      <c r="M65" s="225">
        <f>M22*VLOOKUP('Predicted Energy Consumption'!$B65,'electrification forecast'!$A$1:$AX$29,M$1-2010,FALSE)</f>
        <v>267475000516900.53</v>
      </c>
      <c r="N65" s="225">
        <f>N22*VLOOKUP('Predicted Energy Consumption'!$B65,'electrification forecast'!$A$1:$AX$29,N$1-2010,FALSE)</f>
        <v>280174394968369.38</v>
      </c>
      <c r="O65" s="225">
        <f>O22*VLOOKUP('Predicted Energy Consumption'!$B65,'electrification forecast'!$A$1:$AX$29,O$1-2010,FALSE)</f>
        <v>292257854830854.31</v>
      </c>
      <c r="P65" s="225">
        <f>P22*VLOOKUP('Predicted Energy Consumption'!$B65,'electrification forecast'!$A$1:$AX$29,P$1-2010,FALSE)</f>
        <v>303745005543501.44</v>
      </c>
      <c r="Q65" s="225">
        <f>Q22*VLOOKUP('Predicted Energy Consumption'!$B65,'electrification forecast'!$A$1:$AX$29,Q$1-2010,FALSE)</f>
        <v>314660966587578.75</v>
      </c>
      <c r="R65" s="225">
        <f>R22*VLOOKUP('Predicted Energy Consumption'!$B65,'electrification forecast'!$A$1:$AX$29,R$1-2010,FALSE)</f>
        <v>325034335413466.19</v>
      </c>
      <c r="S65" s="225">
        <f>S22*VLOOKUP('Predicted Energy Consumption'!$B65,'electrification forecast'!$A$1:$AX$29,S$1-2010,FALSE)</f>
        <v>334895605309793.69</v>
      </c>
      <c r="T65" s="225">
        <f>T22*VLOOKUP('Predicted Energy Consumption'!$B65,'electrification forecast'!$A$1:$AX$29,T$1-2010,FALSE)</f>
        <v>344275965045046.13</v>
      </c>
      <c r="U65" s="225">
        <f>U22*VLOOKUP('Predicted Energy Consumption'!$B65,'electrification forecast'!$A$1:$AX$29,U$1-2010,FALSE)</f>
        <v>353206418660894</v>
      </c>
      <c r="V65" s="225">
        <f>V22*VLOOKUP('Predicted Energy Consumption'!$B65,'electrification forecast'!$A$1:$AX$29,V$1-2010,FALSE)</f>
        <v>361717164219205.88</v>
      </c>
      <c r="W65" s="225">
        <f>W22*VLOOKUP('Predicted Energy Consumption'!$B65,'electrification forecast'!$A$1:$AX$29,W$1-2010,FALSE)</f>
        <v>369837175966135.88</v>
      </c>
      <c r="X65" s="225">
        <f>X22*VLOOKUP('Predicted Energy Consumption'!$B65,'electrification forecast'!$A$1:$AX$29,X$1-2010,FALSE)</f>
        <v>377593942278151.63</v>
      </c>
      <c r="Y65" s="225">
        <f>Y22*VLOOKUP('Predicted Energy Consumption'!$B65,'electrification forecast'!$A$1:$AX$29,Y$1-2010,FALSE)</f>
        <v>385013320103053.69</v>
      </c>
      <c r="Z65" s="225">
        <f>Z22*VLOOKUP('Predicted Energy Consumption'!$B65,'electrification forecast'!$A$1:$AX$29,Z$1-2010,FALSE)</f>
        <v>392119474432629.5</v>
      </c>
      <c r="AA65" s="225">
        <f>AA22*VLOOKUP('Predicted Energy Consumption'!$B65,'electrification forecast'!$A$1:$AX$29,AA$1-2010,FALSE)</f>
        <v>398934878192731.56</v>
      </c>
      <c r="AB65" s="225">
        <f>AB22*VLOOKUP('Predicted Energy Consumption'!$B65,'electrification forecast'!$A$1:$AX$29,AB$1-2010,FALSE)</f>
        <v>405480353673219.88</v>
      </c>
      <c r="AC65" s="225">
        <f>AC22*VLOOKUP('Predicted Energy Consumption'!$B65,'electrification forecast'!$A$1:$AX$29,AC$1-2010,FALSE)</f>
        <v>411775141276803.81</v>
      </c>
      <c r="AD65" s="225">
        <f>AD22*VLOOKUP('Predicted Energy Consumption'!$B65,'electrification forecast'!$A$1:$AX$29,AD$1-2010,FALSE)</f>
        <v>417836985057155</v>
      </c>
      <c r="AE65" s="225">
        <f>AE22*VLOOKUP('Predicted Energy Consumption'!$B65,'electrification forecast'!$A$1:$AX$29,AE$1-2010,FALSE)</f>
        <v>423682227388793.06</v>
      </c>
      <c r="AF65" s="225">
        <f>AF22*VLOOKUP('Predicted Energy Consumption'!$B65,'electrification forecast'!$A$1:$AX$29,AF$1-2010,FALSE)</f>
        <v>429325907310668.63</v>
      </c>
      <c r="AG65" s="225">
        <f>AG22*VLOOKUP('Predicted Energy Consumption'!$B65,'electrification forecast'!$A$1:$AX$29,AG$1-2010,FALSE)</f>
        <v>434781858746641.13</v>
      </c>
      <c r="AH65" s="225">
        <f>AH22*VLOOKUP('Predicted Energy Consumption'!$B65,'electrification forecast'!$A$1:$AX$29,AH$1-2010,FALSE)</f>
        <v>440062806044737.38</v>
      </c>
      <c r="AI65" s="225">
        <f>AI22*VLOOKUP('Predicted Energy Consumption'!$B65,'electrification forecast'!$A$1:$AX$29,AI$1-2010,FALSE)</f>
        <v>445180455188536.31</v>
      </c>
      <c r="AJ65" s="225">
        <f>AJ22*VLOOKUP('Predicted Energy Consumption'!$B65,'electrification forecast'!$A$1:$AX$29,AJ$1-2010,FALSE)</f>
        <v>450145579695795.38</v>
      </c>
      <c r="AK65" s="225">
        <f>AK22*VLOOKUP('Predicted Energy Consumption'!$B65,'electrification forecast'!$A$1:$AX$29,AK$1-2010,FALSE)</f>
        <v>454968100692334.88</v>
      </c>
      <c r="AL65" s="225">
        <f>AL22*VLOOKUP('Predicted Energy Consumption'!$B65,'electrification forecast'!$A$1:$AX$29,AL$1-2010,FALSE)</f>
        <v>459657160980812.56</v>
      </c>
      <c r="AM65" s="225">
        <f>AM22*VLOOKUP('Predicted Energy Consumption'!$B65,'electrification forecast'!$A$1:$AX$29,AM$1-2010,FALSE)</f>
        <v>464221193151000.81</v>
      </c>
      <c r="AN65" s="225">
        <f>AN22*VLOOKUP('Predicted Energy Consumption'!$B65,'electrification forecast'!$A$1:$AX$29,AN$1-2010,FALSE)</f>
        <v>468667981928368</v>
      </c>
      <c r="AO65" s="225">
        <f>AO22*VLOOKUP('Predicted Energy Consumption'!$B65,'electrification forecast'!$A$1:$AX$29,AO$1-2010,FALSE)</f>
        <v>473004721052233.56</v>
      </c>
      <c r="AP65" s="225">
        <f>AP22*VLOOKUP('Predicted Energy Consumption'!$B65,'electrification forecast'!$A$1:$AX$29,AP$1-2010,FALSE)</f>
        <v>477238065029174.25</v>
      </c>
      <c r="AQ65" s="225">
        <f>AQ22*VLOOKUP('Predicted Energy Consumption'!$B65,'electrification forecast'!$A$1:$AX$29,AQ$1-2010,FALSE)</f>
        <v>481374176133830.31</v>
      </c>
      <c r="AR65" s="225">
        <f>AR22*VLOOKUP('Predicted Energy Consumption'!$B65,'electrification forecast'!$A$1:$AX$29,AR$1-2010,FALSE)</f>
        <v>485418767035856.75</v>
      </c>
      <c r="AS65" s="225">
        <f>AS22*VLOOKUP('Predicted Energy Consumption'!$B65,'electrification forecast'!$A$1:$AX$29,AS$1-2010,FALSE)</f>
        <v>489377139425509.69</v>
      </c>
      <c r="AT65" s="225">
        <f>AT22*VLOOKUP('Predicted Energy Consumption'!$B65,'electrification forecast'!$A$1:$AX$29,AT$1-2010,FALSE)</f>
        <v>493254218995325.94</v>
      </c>
      <c r="AU65" s="225">
        <f>AU22*VLOOKUP('Predicted Energy Consumption'!$B65,'electrification forecast'!$A$1:$AX$29,AU$1-2010,FALSE)</f>
        <v>497054587115214.56</v>
      </c>
      <c r="AV65" s="225">
        <f>AV22*VLOOKUP('Predicted Energy Consumption'!$B65,'electrification forecast'!$A$1:$AX$29,AV$1-2010,FALSE)</f>
        <v>500782509515163.56</v>
      </c>
      <c r="AW65" s="225">
        <f>AW22*VLOOKUP('Predicted Energy Consumption'!$B65,'electrification forecast'!$A$1:$AX$29,AW$1-2010,FALSE)</f>
        <v>504441962265547.38</v>
      </c>
      <c r="AX65" s="225">
        <f>AX22*VLOOKUP('Predicted Energy Consumption'!$B65,'electrification forecast'!$A$1:$AX$29,AX$1-2010,FALSE)</f>
        <v>508036655320557.5</v>
      </c>
      <c r="AY65" s="225">
        <f>AY22*VLOOKUP('Predicted Energy Consumption'!$B65,'electrification forecast'!$A$1:$AX$29,AY$1-2010,FALSE)</f>
        <v>511570053866537.5</v>
      </c>
      <c r="AZ65" s="225"/>
    </row>
    <row r="66" spans="1:52" x14ac:dyDescent="0.2">
      <c r="A66" s="227" t="s">
        <v>664</v>
      </c>
      <c r="B66" s="216" t="s">
        <v>397</v>
      </c>
      <c r="C66" s="228">
        <f>C23*VLOOKUP('Predicted Energy Consumption'!$B66,'electrification forecast'!$A$1:$AX$29,C$1-2010,FALSE)</f>
        <v>207594697475019.94</v>
      </c>
      <c r="D66" s="228">
        <f>D23*VLOOKUP('Predicted Energy Consumption'!$B66,'electrification forecast'!$A$1:$AX$29,D$1-2010,FALSE)</f>
        <v>230343445799575.47</v>
      </c>
      <c r="E66" s="228">
        <f>E23*VLOOKUP('Predicted Energy Consumption'!$B66,'electrification forecast'!$A$1:$AX$29,E$1-2010,FALSE)</f>
        <v>246244025849437.25</v>
      </c>
      <c r="F66" s="228">
        <f>F23*VLOOKUP('Predicted Energy Consumption'!$B66,'electrification forecast'!$A$1:$AX$29,F$1-2010,FALSE)</f>
        <v>238396100073754.41</v>
      </c>
      <c r="G66" s="228">
        <f>G23*VLOOKUP('Predicted Energy Consumption'!$B66,'electrification forecast'!$A$1:$AX$29,G$1-2010,FALSE)</f>
        <v>247591821797869.78</v>
      </c>
      <c r="H66" s="228">
        <f>H23*VLOOKUP('Predicted Energy Consumption'!$B66,'electrification forecast'!$A$1:$AX$29,H$1-2010,FALSE)</f>
        <v>269293042638453.75</v>
      </c>
      <c r="I66" s="228">
        <f>I23*VLOOKUP('Predicted Energy Consumption'!$B66,'electrification forecast'!$A$1:$AX$29,I$1-2010,FALSE)</f>
        <v>302936759224642.06</v>
      </c>
      <c r="J66" s="228">
        <f>J23*VLOOKUP('Predicted Energy Consumption'!$B66,'electrification forecast'!$A$1:$AX$29,J$1-2010,FALSE)</f>
        <v>338208067373874.13</v>
      </c>
      <c r="K66" s="228">
        <f>K23*VLOOKUP('Predicted Energy Consumption'!$B66,'electrification forecast'!$A$1:$AX$29,K$1-2010,FALSE)</f>
        <v>345001641382302.19</v>
      </c>
      <c r="L66" s="225">
        <f>L23*VLOOKUP('Predicted Energy Consumption'!$B66,'electrification forecast'!$A$1:$AX$29,L$1-2010,FALSE)</f>
        <v>375735949814846.38</v>
      </c>
      <c r="M66" s="225">
        <f>M23*VLOOKUP('Predicted Energy Consumption'!$B66,'electrification forecast'!$A$1:$AX$29,M$1-2010,FALSE)</f>
        <v>400660297968629.94</v>
      </c>
      <c r="N66" s="225">
        <f>N23*VLOOKUP('Predicted Energy Consumption'!$B66,'electrification forecast'!$A$1:$AX$29,N$1-2010,FALSE)</f>
        <v>426200944354024.88</v>
      </c>
      <c r="O66" s="225">
        <f>O23*VLOOKUP('Predicted Energy Consumption'!$B66,'electrification forecast'!$A$1:$AX$29,O$1-2010,FALSE)</f>
        <v>452168781371824.38</v>
      </c>
      <c r="P66" s="225">
        <f>P23*VLOOKUP('Predicted Energy Consumption'!$B66,'electrification forecast'!$A$1:$AX$29,P$1-2010,FALSE)</f>
        <v>478841213741978</v>
      </c>
      <c r="Q66" s="225">
        <f>Q23*VLOOKUP('Predicted Energy Consumption'!$B66,'electrification forecast'!$A$1:$AX$29,Q$1-2010,FALSE)</f>
        <v>505938441277673.06</v>
      </c>
      <c r="R66" s="225">
        <f>R23*VLOOKUP('Predicted Energy Consumption'!$B66,'electrification forecast'!$A$1:$AX$29,R$1-2010,FALSE)</f>
        <v>533516542944184.94</v>
      </c>
      <c r="S66" s="225">
        <f>S23*VLOOKUP('Predicted Energy Consumption'!$B66,'electrification forecast'!$A$1:$AX$29,S$1-2010,FALSE)</f>
        <v>561633004724233.88</v>
      </c>
      <c r="T66" s="225">
        <f>T23*VLOOKUP('Predicted Energy Consumption'!$B66,'electrification forecast'!$A$1:$AX$29,T$1-2010,FALSE)</f>
        <v>590090467616295</v>
      </c>
      <c r="U66" s="225">
        <f>U23*VLOOKUP('Predicted Energy Consumption'!$B66,'electrification forecast'!$A$1:$AX$29,U$1-2010,FALSE)</f>
        <v>619054509067572.5</v>
      </c>
      <c r="V66" s="225">
        <f>V23*VLOOKUP('Predicted Energy Consumption'!$B66,'electrification forecast'!$A$1:$AX$29,V$1-2010,FALSE)</f>
        <v>648408019616262</v>
      </c>
      <c r="W66" s="225">
        <f>W23*VLOOKUP('Predicted Energy Consumption'!$B66,'electrification forecast'!$A$1:$AX$29,W$1-2010,FALSE)</f>
        <v>678024824091367.5</v>
      </c>
      <c r="X66" s="225">
        <f>X23*VLOOKUP('Predicted Energy Consumption'!$B66,'electrification forecast'!$A$1:$AX$29,X$1-2010,FALSE)</f>
        <v>708088209630741.88</v>
      </c>
      <c r="Y66" s="225">
        <f>Y23*VLOOKUP('Predicted Energy Consumption'!$B66,'electrification forecast'!$A$1:$AX$29,Y$1-2010,FALSE)</f>
        <v>738450027343837</v>
      </c>
      <c r="Z66" s="225">
        <f>Z23*VLOOKUP('Predicted Energy Consumption'!$B66,'electrification forecast'!$A$1:$AX$29,Z$1-2010,FALSE)</f>
        <v>769032005697064.88</v>
      </c>
      <c r="AA66" s="225">
        <f>AA23*VLOOKUP('Predicted Energy Consumption'!$B66,'electrification forecast'!$A$1:$AX$29,AA$1-2010,FALSE)</f>
        <v>799961500088688.25</v>
      </c>
      <c r="AB66" s="225">
        <f>AB23*VLOOKUP('Predicted Energy Consumption'!$B66,'electrification forecast'!$A$1:$AX$29,AB$1-2010,FALSE)</f>
        <v>831110761565211.88</v>
      </c>
      <c r="AC66" s="225">
        <f>AC23*VLOOKUP('Predicted Energy Consumption'!$B66,'electrification forecast'!$A$1:$AX$29,AC$1-2010,FALSE)</f>
        <v>862595565864182.63</v>
      </c>
      <c r="AD66" s="225">
        <f>AD23*VLOOKUP('Predicted Energy Consumption'!$B66,'electrification forecast'!$A$1:$AX$29,AD$1-2010,FALSE)</f>
        <v>894253715604341.88</v>
      </c>
      <c r="AE66" s="225">
        <f>AE23*VLOOKUP('Predicted Energy Consumption'!$B66,'electrification forecast'!$A$1:$AX$29,AE$1-2010,FALSE)</f>
        <v>926050255928183.38</v>
      </c>
      <c r="AF66" s="225">
        <f>AF23*VLOOKUP('Predicted Energy Consumption'!$B66,'electrification forecast'!$A$1:$AX$29,AF$1-2010,FALSE)</f>
        <v>958099614012523.5</v>
      </c>
      <c r="AG66" s="225">
        <f>AG23*VLOOKUP('Predicted Energy Consumption'!$B66,'electrification forecast'!$A$1:$AX$29,AG$1-2010,FALSE)</f>
        <v>990317692144588</v>
      </c>
      <c r="AH66" s="225">
        <f>AH23*VLOOKUP('Predicted Energy Consumption'!$B66,'electrification forecast'!$A$1:$AX$29,AH$1-2010,FALSE)</f>
        <v>1022697104202982.4</v>
      </c>
      <c r="AI66" s="225">
        <f>AI23*VLOOKUP('Predicted Energy Consumption'!$B66,'electrification forecast'!$A$1:$AX$29,AI$1-2010,FALSE)</f>
        <v>1055189678947761</v>
      </c>
      <c r="AJ66" s="225">
        <f>AJ23*VLOOKUP('Predicted Energy Consumption'!$B66,'electrification forecast'!$A$1:$AX$29,AJ$1-2010,FALSE)</f>
        <v>1087863147455046.9</v>
      </c>
      <c r="AK66" s="225">
        <f>AK23*VLOOKUP('Predicted Energy Consumption'!$B66,'electrification forecast'!$A$1:$AX$29,AK$1-2010,FALSE)</f>
        <v>1120734017780458</v>
      </c>
      <c r="AL66" s="225">
        <f>AL23*VLOOKUP('Predicted Energy Consumption'!$B66,'electrification forecast'!$A$1:$AX$29,AL$1-2010,FALSE)</f>
        <v>1153679201561429.3</v>
      </c>
      <c r="AM66" s="225">
        <f>AM23*VLOOKUP('Predicted Energy Consumption'!$B66,'electrification forecast'!$A$1:$AX$29,AM$1-2010,FALSE)</f>
        <v>1186747944287384</v>
      </c>
      <c r="AN66" s="225">
        <f>AN23*VLOOKUP('Predicted Energy Consumption'!$B66,'electrification forecast'!$A$1:$AX$29,AN$1-2010,FALSE)</f>
        <v>1220061201782901.3</v>
      </c>
      <c r="AO66" s="225">
        <f>AO23*VLOOKUP('Predicted Energy Consumption'!$B66,'electrification forecast'!$A$1:$AX$29,AO$1-2010,FALSE)</f>
        <v>1253479459317087.8</v>
      </c>
      <c r="AP66" s="225">
        <f>AP23*VLOOKUP('Predicted Energy Consumption'!$B66,'electrification forecast'!$A$1:$AX$29,AP$1-2010,FALSE)</f>
        <v>1287097039884610</v>
      </c>
      <c r="AQ66" s="225">
        <f>AQ23*VLOOKUP('Predicted Energy Consumption'!$B66,'electrification forecast'!$A$1:$AX$29,AQ$1-2010,FALSE)</f>
        <v>1320912354494999</v>
      </c>
      <c r="AR66" s="225">
        <f>AR23*VLOOKUP('Predicted Energy Consumption'!$B66,'electrification forecast'!$A$1:$AX$29,AR$1-2010,FALSE)</f>
        <v>1354917557154388.5</v>
      </c>
      <c r="AS66" s="225">
        <f>AS23*VLOOKUP('Predicted Energy Consumption'!$B66,'electrification forecast'!$A$1:$AX$29,AS$1-2010,FALSE)</f>
        <v>1389198938188702.5</v>
      </c>
      <c r="AT66" s="225">
        <f>AT23*VLOOKUP('Predicted Energy Consumption'!$B66,'electrification forecast'!$A$1:$AX$29,AT$1-2010,FALSE)</f>
        <v>1423785622705144.5</v>
      </c>
      <c r="AU66" s="225">
        <f>AU23*VLOOKUP('Predicted Energy Consumption'!$B66,'electrification forecast'!$A$1:$AX$29,AU$1-2010,FALSE)</f>
        <v>1458741480827159.5</v>
      </c>
      <c r="AV66" s="225">
        <f>AV23*VLOOKUP('Predicted Energy Consumption'!$B66,'electrification forecast'!$A$1:$AX$29,AV$1-2010,FALSE)</f>
        <v>1494053932926941.8</v>
      </c>
      <c r="AW66" s="225">
        <f>AW23*VLOOKUP('Predicted Energy Consumption'!$B66,'electrification forecast'!$A$1:$AX$29,AW$1-2010,FALSE)</f>
        <v>1529822368886549</v>
      </c>
      <c r="AX66" s="225">
        <f>AX23*VLOOKUP('Predicted Energy Consumption'!$B66,'electrification forecast'!$A$1:$AX$29,AX$1-2010,FALSE)</f>
        <v>1566141366426468</v>
      </c>
      <c r="AY66" s="225">
        <f>AY23*VLOOKUP('Predicted Energy Consumption'!$B66,'electrification forecast'!$A$1:$AX$29,AY$1-2010,FALSE)</f>
        <v>1603013718404032.3</v>
      </c>
      <c r="AZ66" s="225"/>
    </row>
    <row r="67" spans="1:52" x14ac:dyDescent="0.2">
      <c r="A67" s="227" t="s">
        <v>664</v>
      </c>
      <c r="B67" s="216" t="s">
        <v>639</v>
      </c>
      <c r="C67" s="228">
        <f>C24*VLOOKUP('Predicted Energy Consumption'!$B67,'electrification forecast'!$A$1:$AX$29,C$1-2010,FALSE)</f>
        <v>299975020279732.13</v>
      </c>
      <c r="D67" s="228">
        <f>D24*VLOOKUP('Predicted Energy Consumption'!$B67,'electrification forecast'!$A$1:$AX$29,D$1-2010,FALSE)</f>
        <v>326122261679322.5</v>
      </c>
      <c r="E67" s="228">
        <f>E24*VLOOKUP('Predicted Energy Consumption'!$B67,'electrification forecast'!$A$1:$AX$29,E$1-2010,FALSE)</f>
        <v>320625301494702.88</v>
      </c>
      <c r="F67" s="228">
        <f>F24*VLOOKUP('Predicted Energy Consumption'!$B67,'electrification forecast'!$A$1:$AX$29,F$1-2010,FALSE)</f>
        <v>301561666143076.69</v>
      </c>
      <c r="G67" s="228">
        <f>G24*VLOOKUP('Predicted Energy Consumption'!$B67,'electrification forecast'!$A$1:$AX$29,G$1-2010,FALSE)</f>
        <v>289022045610192.13</v>
      </c>
      <c r="H67" s="228">
        <f>H24*VLOOKUP('Predicted Energy Consumption'!$B67,'electrification forecast'!$A$1:$AX$29,H$1-2010,FALSE)</f>
        <v>300804170698641.25</v>
      </c>
      <c r="I67" s="228">
        <f>I24*VLOOKUP('Predicted Energy Consumption'!$B67,'electrification forecast'!$A$1:$AX$29,I$1-2010,FALSE)</f>
        <v>309235572695037.94</v>
      </c>
      <c r="J67" s="228">
        <f>J24*VLOOKUP('Predicted Energy Consumption'!$B67,'electrification forecast'!$A$1:$AX$29,J$1-2010,FALSE)</f>
        <v>350345055193049.75</v>
      </c>
      <c r="K67" s="228">
        <f>K24*VLOOKUP('Predicted Energy Consumption'!$B67,'electrification forecast'!$A$1:$AX$29,K$1-2010,FALSE)</f>
        <v>310098844530363</v>
      </c>
      <c r="L67" s="225">
        <f>L24*VLOOKUP('Predicted Energy Consumption'!$B67,'electrification forecast'!$A$1:$AX$29,L$1-2010,FALSE)</f>
        <v>297218204999178</v>
      </c>
      <c r="M67" s="225">
        <f>M24*VLOOKUP('Predicted Energy Consumption'!$B67,'electrification forecast'!$A$1:$AX$29,M$1-2010,FALSE)</f>
        <v>282081905565067.5</v>
      </c>
      <c r="N67" s="225">
        <f>N24*VLOOKUP('Predicted Energy Consumption'!$B67,'electrification forecast'!$A$1:$AX$29,N$1-2010,FALSE)</f>
        <v>265127198677175.44</v>
      </c>
      <c r="O67" s="225">
        <f>O24*VLOOKUP('Predicted Energy Consumption'!$B67,'electrification forecast'!$A$1:$AX$29,O$1-2010,FALSE)</f>
        <v>246773290254944.75</v>
      </c>
      <c r="P67" s="225">
        <f>P24*VLOOKUP('Predicted Energy Consumption'!$B67,'electrification forecast'!$A$1:$AX$29,P$1-2010,FALSE)</f>
        <v>227346054496190.72</v>
      </c>
      <c r="Q67" s="225">
        <f>Q24*VLOOKUP('Predicted Energy Consumption'!$B67,'electrification forecast'!$A$1:$AX$29,Q$1-2010,FALSE)</f>
        <v>207102876297874.91</v>
      </c>
      <c r="R67" s="225">
        <f>R24*VLOOKUP('Predicted Energy Consumption'!$B67,'electrification forecast'!$A$1:$AX$29,R$1-2010,FALSE)</f>
        <v>196483792038660.75</v>
      </c>
      <c r="S67" s="225">
        <f>S24*VLOOKUP('Predicted Energy Consumption'!$B67,'electrification forecast'!$A$1:$AX$29,S$1-2010,FALSE)</f>
        <v>201106096569483.63</v>
      </c>
      <c r="T67" s="225">
        <f>T24*VLOOKUP('Predicted Energy Consumption'!$B67,'electrification forecast'!$A$1:$AX$29,T$1-2010,FALSE)</f>
        <v>205435776744294.84</v>
      </c>
      <c r="U67" s="225">
        <f>U24*VLOOKUP('Predicted Energy Consumption'!$B67,'electrification forecast'!$A$1:$AX$29,U$1-2010,FALSE)</f>
        <v>209495330663074.28</v>
      </c>
      <c r="V67" s="225">
        <f>V24*VLOOKUP('Predicted Energy Consumption'!$B67,'electrification forecast'!$A$1:$AX$29,V$1-2010,FALSE)</f>
        <v>213306605233717.25</v>
      </c>
      <c r="W67" s="225">
        <f>W24*VLOOKUP('Predicted Energy Consumption'!$B67,'electrification forecast'!$A$1:$AX$29,W$1-2010,FALSE)</f>
        <v>216890302610604.06</v>
      </c>
      <c r="X67" s="225">
        <f>X24*VLOOKUP('Predicted Energy Consumption'!$B67,'electrification forecast'!$A$1:$AX$29,X$1-2010,FALSE)</f>
        <v>220265733948692.34</v>
      </c>
      <c r="Y67" s="225">
        <f>Y24*VLOOKUP('Predicted Energy Consumption'!$B67,'electrification forecast'!$A$1:$AX$29,Y$1-2010,FALSE)</f>
        <v>223450723705740.03</v>
      </c>
      <c r="Z67" s="225">
        <f>Z24*VLOOKUP('Predicted Energy Consumption'!$B67,'electrification forecast'!$A$1:$AX$29,Z$1-2010,FALSE)</f>
        <v>226461605242007.19</v>
      </c>
      <c r="AA67" s="225">
        <f>AA24*VLOOKUP('Predicted Energy Consumption'!$B67,'electrification forecast'!$A$1:$AX$29,AA$1-2010,FALSE)</f>
        <v>229313270627877.09</v>
      </c>
      <c r="AB67" s="225">
        <f>AB24*VLOOKUP('Predicted Energy Consumption'!$B67,'electrification forecast'!$A$1:$AX$29,AB$1-2010,FALSE)</f>
        <v>232019251118845.41</v>
      </c>
      <c r="AC67" s="225">
        <f>AC24*VLOOKUP('Predicted Energy Consumption'!$B67,'electrification forecast'!$A$1:$AX$29,AC$1-2010,FALSE)</f>
        <v>234591813274276.25</v>
      </c>
      <c r="AD67" s="225">
        <f>AD24*VLOOKUP('Predicted Energy Consumption'!$B67,'electrification forecast'!$A$1:$AX$29,AD$1-2010,FALSE)</f>
        <v>237042061164370.22</v>
      </c>
      <c r="AE67" s="225">
        <f>AE24*VLOOKUP('Predicted Energy Consumption'!$B67,'electrification forecast'!$A$1:$AX$29,AE$1-2010,FALSE)</f>
        <v>239380038672788.84</v>
      </c>
      <c r="AF67" s="225">
        <f>AF24*VLOOKUP('Predicted Energy Consumption'!$B67,'electrification forecast'!$A$1:$AX$29,AF$1-2010,FALSE)</f>
        <v>241614828244201.97</v>
      </c>
      <c r="AG67" s="225">
        <f>AG24*VLOOKUP('Predicted Energy Consumption'!$B67,'electrification forecast'!$A$1:$AX$29,AG$1-2010,FALSE)</f>
        <v>243754643969922.91</v>
      </c>
      <c r="AH67" s="225">
        <f>AH24*VLOOKUP('Predicted Energy Consumption'!$B67,'electrification forecast'!$A$1:$AX$29,AH$1-2010,FALSE)</f>
        <v>245806917919295.88</v>
      </c>
      <c r="AI67" s="225">
        <f>AI24*VLOOKUP('Predicted Energy Consumption'!$B67,'electrification forecast'!$A$1:$AX$29,AI$1-2010,FALSE)</f>
        <v>247778379284531.88</v>
      </c>
      <c r="AJ67" s="225">
        <f>AJ24*VLOOKUP('Predicted Energy Consumption'!$B67,'electrification forecast'!$A$1:$AX$29,AJ$1-2010,FALSE)</f>
        <v>249675126328121.25</v>
      </c>
      <c r="AK67" s="225">
        <f>AK24*VLOOKUP('Predicted Energy Consumption'!$B67,'electrification forecast'!$A$1:$AX$29,AK$1-2010,FALSE)</f>
        <v>251502691382245.09</v>
      </c>
      <c r="AL67" s="225">
        <f>AL24*VLOOKUP('Predicted Energy Consumption'!$B67,'electrification forecast'!$A$1:$AX$29,AL$1-2010,FALSE)</f>
        <v>253266099301865.94</v>
      </c>
      <c r="AM67" s="225">
        <f>AM24*VLOOKUP('Predicted Energy Consumption'!$B67,'electrification forecast'!$A$1:$AX$29,AM$1-2010,FALSE)</f>
        <v>254969919853080.94</v>
      </c>
      <c r="AN67" s="225">
        <f>AN24*VLOOKUP('Predicted Energy Consumption'!$B67,'electrification forecast'!$A$1:$AX$29,AN$1-2010,FALSE)</f>
        <v>256618314550664.38</v>
      </c>
      <c r="AO67" s="225">
        <f>AO24*VLOOKUP('Predicted Energy Consumption'!$B67,'electrification forecast'!$A$1:$AX$29,AO$1-2010,FALSE)</f>
        <v>258215078460437.44</v>
      </c>
      <c r="AP67" s="225">
        <f>AP24*VLOOKUP('Predicted Energy Consumption'!$B67,'electrification forecast'!$A$1:$AX$29,AP$1-2010,FALSE)</f>
        <v>259763677464646.91</v>
      </c>
      <c r="AQ67" s="225">
        <f>AQ24*VLOOKUP('Predicted Energy Consumption'!$B67,'electrification forecast'!$A$1:$AX$29,AQ$1-2010,FALSE)</f>
        <v>261267281459771.06</v>
      </c>
      <c r="AR67" s="225">
        <f>AR24*VLOOKUP('Predicted Energy Consumption'!$B67,'electrification forecast'!$A$1:$AX$29,AR$1-2010,FALSE)</f>
        <v>262728793921482.59</v>
      </c>
      <c r="AS67" s="225">
        <f>AS24*VLOOKUP('Predicted Energy Consumption'!$B67,'electrification forecast'!$A$1:$AX$29,AS$1-2010,FALSE)</f>
        <v>264150878234264.34</v>
      </c>
      <c r="AT67" s="225">
        <f>AT24*VLOOKUP('Predicted Energy Consumption'!$B67,'electrification forecast'!$A$1:$AX$29,AT$1-2010,FALSE)</f>
        <v>265535981145751.72</v>
      </c>
      <c r="AU67" s="225">
        <f>AU24*VLOOKUP('Predicted Energy Consumption'!$B67,'electrification forecast'!$A$1:$AX$29,AU$1-2010,FALSE)</f>
        <v>266886353669686.09</v>
      </c>
      <c r="AV67" s="225">
        <f>AV24*VLOOKUP('Predicted Energy Consumption'!$B67,'electrification forecast'!$A$1:$AX$29,AV$1-2010,FALSE)</f>
        <v>268204069727232.22</v>
      </c>
      <c r="AW67" s="225">
        <f>AW24*VLOOKUP('Predicted Energy Consumption'!$B67,'electrification forecast'!$A$1:$AX$29,AW$1-2010,FALSE)</f>
        <v>269491042784767.56</v>
      </c>
      <c r="AX67" s="225">
        <f>AX24*VLOOKUP('Predicted Energy Consumption'!$B67,'electrification forecast'!$A$1:$AX$29,AX$1-2010,FALSE)</f>
        <v>270749040717440.91</v>
      </c>
      <c r="AY67" s="225">
        <f>AY24*VLOOKUP('Predicted Energy Consumption'!$B67,'electrification forecast'!$A$1:$AX$29,AY$1-2010,FALSE)</f>
        <v>271979699101538.94</v>
      </c>
      <c r="AZ67" s="225"/>
    </row>
    <row r="68" spans="1:52" x14ac:dyDescent="0.2">
      <c r="A68" s="227" t="s">
        <v>664</v>
      </c>
      <c r="B68" s="216" t="s">
        <v>638</v>
      </c>
      <c r="C68" s="228">
        <f>C25*VLOOKUP('Predicted Energy Consumption'!$B68,'electrification forecast'!$A$1:$AX$29,C$1-2010,FALSE)</f>
        <v>202995130542141.44</v>
      </c>
      <c r="D68" s="228">
        <f>D25*VLOOKUP('Predicted Energy Consumption'!$B68,'electrification forecast'!$A$1:$AX$29,D$1-2010,FALSE)</f>
        <v>231169184076842.97</v>
      </c>
      <c r="E68" s="228">
        <f>E25*VLOOKUP('Predicted Energy Consumption'!$B68,'electrification forecast'!$A$1:$AX$29,E$1-2010,FALSE)</f>
        <v>245271565481580.94</v>
      </c>
      <c r="F68" s="228">
        <f>F25*VLOOKUP('Predicted Energy Consumption'!$B68,'electrification forecast'!$A$1:$AX$29,F$1-2010,FALSE)</f>
        <v>266119750911764.53</v>
      </c>
      <c r="G68" s="228">
        <f>G25*VLOOKUP('Predicted Energy Consumption'!$B68,'electrification forecast'!$A$1:$AX$29,G$1-2010,FALSE)</f>
        <v>285282338370997.19</v>
      </c>
      <c r="H68" s="228">
        <f>H25*VLOOKUP('Predicted Energy Consumption'!$B68,'electrification forecast'!$A$1:$AX$29,H$1-2010,FALSE)</f>
        <v>322938733527708.56</v>
      </c>
      <c r="I68" s="228">
        <f>I25*VLOOKUP('Predicted Energy Consumption'!$B68,'electrification forecast'!$A$1:$AX$29,I$1-2010,FALSE)</f>
        <v>380259300964967.94</v>
      </c>
      <c r="J68" s="228">
        <f>J25*VLOOKUP('Predicted Energy Consumption'!$B68,'electrification forecast'!$A$1:$AX$29,J$1-2010,FALSE)</f>
        <v>409091897836498.44</v>
      </c>
      <c r="K68" s="228">
        <f>K25*VLOOKUP('Predicted Energy Consumption'!$B68,'electrification forecast'!$A$1:$AX$29,K$1-2010,FALSE)</f>
        <v>437880136866688.19</v>
      </c>
      <c r="L68" s="225">
        <f>L25*VLOOKUP('Predicted Energy Consumption'!$B68,'electrification forecast'!$A$1:$AX$29,L$1-2010,FALSE)</f>
        <v>566580022976217.38</v>
      </c>
      <c r="M68" s="225">
        <f>M25*VLOOKUP('Predicted Energy Consumption'!$B68,'electrification forecast'!$A$1:$AX$29,M$1-2010,FALSE)</f>
        <v>624290192462247.5</v>
      </c>
      <c r="N68" s="225">
        <f>N25*VLOOKUP('Predicted Energy Consumption'!$B68,'electrification forecast'!$A$1:$AX$29,N$1-2010,FALSE)</f>
        <v>678277599476065.63</v>
      </c>
      <c r="O68" s="225">
        <f>O25*VLOOKUP('Predicted Energy Consumption'!$B68,'electrification forecast'!$A$1:$AX$29,O$1-2010,FALSE)</f>
        <v>726707403734044.25</v>
      </c>
      <c r="P68" s="225">
        <f>P25*VLOOKUP('Predicted Energy Consumption'!$B68,'electrification forecast'!$A$1:$AX$29,P$1-2010,FALSE)</f>
        <v>775151114318452.25</v>
      </c>
      <c r="Q68" s="225">
        <f>Q25*VLOOKUP('Predicted Energy Consumption'!$B68,'electrification forecast'!$A$1:$AX$29,Q$1-2010,FALSE)</f>
        <v>823537886382372.13</v>
      </c>
      <c r="R68" s="225">
        <f>R25*VLOOKUP('Predicted Energy Consumption'!$B68,'electrification forecast'!$A$1:$AX$29,R$1-2010,FALSE)</f>
        <v>871814394216843.88</v>
      </c>
      <c r="S68" s="225">
        <f>S25*VLOOKUP('Predicted Energy Consumption'!$B68,'electrification forecast'!$A$1:$AX$29,S$1-2010,FALSE)</f>
        <v>919941589961541.5</v>
      </c>
      <c r="T68" s="225">
        <f>T25*VLOOKUP('Predicted Energy Consumption'!$B68,'electrification forecast'!$A$1:$AX$29,T$1-2010,FALSE)</f>
        <v>967891876928137.88</v>
      </c>
      <c r="U68" s="225">
        <f>U25*VLOOKUP('Predicted Energy Consumption'!$B68,'electrification forecast'!$A$1:$AX$29,U$1-2010,FALSE)</f>
        <v>1015646709570158.5</v>
      </c>
      <c r="V68" s="225">
        <f>V25*VLOOKUP('Predicted Energy Consumption'!$B68,'electrification forecast'!$A$1:$AX$29,V$1-2010,FALSE)</f>
        <v>1063194597606872.6</v>
      </c>
      <c r="W68" s="225">
        <f>W25*VLOOKUP('Predicted Energy Consumption'!$B68,'electrification forecast'!$A$1:$AX$29,W$1-2010,FALSE)</f>
        <v>1110529473753729.4</v>
      </c>
      <c r="X68" s="225">
        <f>X25*VLOOKUP('Predicted Energy Consumption'!$B68,'electrification forecast'!$A$1:$AX$29,X$1-2010,FALSE)</f>
        <v>1157649377249336.3</v>
      </c>
      <c r="Y68" s="225">
        <f>Y25*VLOOKUP('Predicted Energy Consumption'!$B68,'electrification forecast'!$A$1:$AX$29,Y$1-2010,FALSE)</f>
        <v>1204555404729268.5</v>
      </c>
      <c r="Z68" s="225">
        <f>Z25*VLOOKUP('Predicted Energy Consumption'!$B68,'electrification forecast'!$A$1:$AX$29,Z$1-2010,FALSE)</f>
        <v>1251250883085130</v>
      </c>
      <c r="AA68" s="225">
        <f>AA25*VLOOKUP('Predicted Energy Consumption'!$B68,'electrification forecast'!$A$1:$AX$29,AA$1-2010,FALSE)</f>
        <v>1297740723861881.5</v>
      </c>
      <c r="AB68" s="225">
        <f>AB25*VLOOKUP('Predicted Energy Consumption'!$B68,'electrification forecast'!$A$1:$AX$29,AB$1-2010,FALSE)</f>
        <v>1344030924298812.5</v>
      </c>
      <c r="AC68" s="225">
        <f>AC25*VLOOKUP('Predicted Energy Consumption'!$B68,'electrification forecast'!$A$1:$AX$29,AC$1-2010,FALSE)</f>
        <v>1390128185613862.5</v>
      </c>
      <c r="AD68" s="225">
        <f>AD25*VLOOKUP('Predicted Energy Consumption'!$B68,'electrification forecast'!$A$1:$AX$29,AD$1-2010,FALSE)</f>
        <v>1436039624194510.3</v>
      </c>
      <c r="AE68" s="225">
        <f>AE25*VLOOKUP('Predicted Energy Consumption'!$B68,'electrification forecast'!$A$1:$AX$29,AE$1-2010,FALSE)</f>
        <v>1481772555824419</v>
      </c>
      <c r="AF68" s="225">
        <f>AF25*VLOOKUP('Predicted Energy Consumption'!$B68,'electrification forecast'!$A$1:$AX$29,AF$1-2010,FALSE)</f>
        <v>1527334336896156.5</v>
      </c>
      <c r="AG68" s="225">
        <f>AG25*VLOOKUP('Predicted Energy Consumption'!$B68,'electrification forecast'!$A$1:$AX$29,AG$1-2010,FALSE)</f>
        <v>1572732249762961</v>
      </c>
      <c r="AH68" s="225">
        <f>AH25*VLOOKUP('Predicted Energy Consumption'!$B68,'electrification forecast'!$A$1:$AX$29,AH$1-2010,FALSE)</f>
        <v>1617973422022014.5</v>
      </c>
      <c r="AI68" s="225">
        <f>AI25*VLOOKUP('Predicted Energy Consumption'!$B68,'electrification forecast'!$A$1:$AX$29,AI$1-2010,FALSE)</f>
        <v>1663064771672181.3</v>
      </c>
      <c r="AJ68" s="225">
        <f>AJ25*VLOOKUP('Predicted Energy Consumption'!$B68,'electrification forecast'!$A$1:$AX$29,AJ$1-2010,FALSE)</f>
        <v>1708012971824479.3</v>
      </c>
      <c r="AK68" s="225">
        <f>AK25*VLOOKUP('Predicted Energy Consumption'!$B68,'electrification forecast'!$A$1:$AX$29,AK$1-2010,FALSE)</f>
        <v>1752824430032194.8</v>
      </c>
      <c r="AL68" s="225">
        <f>AL25*VLOOKUP('Predicted Energy Consumption'!$B68,'electrification forecast'!$A$1:$AX$29,AL$1-2010,FALSE)</f>
        <v>1797505278412918.3</v>
      </c>
      <c r="AM68" s="225">
        <f>AM25*VLOOKUP('Predicted Energy Consumption'!$B68,'electrification forecast'!$A$1:$AX$29,AM$1-2010,FALSE)</f>
        <v>1842061371608924.3</v>
      </c>
      <c r="AN68" s="225">
        <f>AN25*VLOOKUP('Predicted Energy Consumption'!$B68,'electrification forecast'!$A$1:$AX$29,AN$1-2010,FALSE)</f>
        <v>1886498290321081.5</v>
      </c>
      <c r="AO68" s="225">
        <f>AO25*VLOOKUP('Predicted Energy Consumption'!$B68,'electrification forecast'!$A$1:$AX$29,AO$1-2010,FALSE)</f>
        <v>1930821348691261.3</v>
      </c>
      <c r="AP68" s="225">
        <f>AP25*VLOOKUP('Predicted Energy Consumption'!$B68,'electrification forecast'!$A$1:$AX$29,AP$1-2010,FALSE)</f>
        <v>1975035604229919</v>
      </c>
      <c r="AQ68" s="225">
        <f>AQ25*VLOOKUP('Predicted Energy Consumption'!$B68,'electrification forecast'!$A$1:$AX$29,AQ$1-2010,FALSE)</f>
        <v>2019145869313489.8</v>
      </c>
      <c r="AR68" s="225">
        <f>AR25*VLOOKUP('Predicted Energy Consumption'!$B68,'electrification forecast'!$A$1:$AX$29,AR$1-2010,FALSE)</f>
        <v>2063156723529607.5</v>
      </c>
      <c r="AS68" s="225">
        <f>AS25*VLOOKUP('Predicted Energy Consumption'!$B68,'electrification forecast'!$A$1:$AX$29,AS$1-2010,FALSE)</f>
        <v>2107072526344924.8</v>
      </c>
      <c r="AT68" s="225">
        <f>AT25*VLOOKUP('Predicted Energy Consumption'!$B68,'electrification forecast'!$A$1:$AX$29,AT$1-2010,FALSE)</f>
        <v>2150897429718699.3</v>
      </c>
      <c r="AU68" s="225">
        <f>AU25*VLOOKUP('Predicted Energy Consumption'!$B68,'electrification forecast'!$A$1:$AX$29,AU$1-2010,FALSE)</f>
        <v>2194635390401288.5</v>
      </c>
      <c r="AV68" s="225">
        <f>AV25*VLOOKUP('Predicted Energy Consumption'!$B68,'electrification forecast'!$A$1:$AX$29,AV$1-2010,FALSE)</f>
        <v>2238290181741932.8</v>
      </c>
      <c r="AW68" s="225">
        <f>AW25*VLOOKUP('Predicted Energy Consumption'!$B68,'electrification forecast'!$A$1:$AX$29,AW$1-2010,FALSE)</f>
        <v>2281865404895542.5</v>
      </c>
      <c r="AX68" s="225">
        <f>AX25*VLOOKUP('Predicted Energy Consumption'!$B68,'electrification forecast'!$A$1:$AX$29,AX$1-2010,FALSE)</f>
        <v>2325364499366298</v>
      </c>
      <c r="AY68" s="225">
        <f>AY25*VLOOKUP('Predicted Energy Consumption'!$B68,'electrification forecast'!$A$1:$AX$29,AY$1-2010,FALSE)</f>
        <v>2368790752860947</v>
      </c>
      <c r="AZ68" s="225"/>
    </row>
    <row r="69" spans="1:52" x14ac:dyDescent="0.2">
      <c r="A69" s="227" t="s">
        <v>664</v>
      </c>
      <c r="B69" s="216" t="s">
        <v>637</v>
      </c>
      <c r="C69" s="228">
        <f>C26*VLOOKUP('Predicted Energy Consumption'!$B69,'electrification forecast'!$A$1:$AX$29,C$1-2010,FALSE)</f>
        <v>37158222477037.594</v>
      </c>
      <c r="D69" s="228">
        <f>D26*VLOOKUP('Predicted Energy Consumption'!$B69,'electrification forecast'!$A$1:$AX$29,D$1-2010,FALSE)</f>
        <v>44780946904374.781</v>
      </c>
      <c r="E69" s="228">
        <f>E26*VLOOKUP('Predicted Energy Consumption'!$B69,'electrification forecast'!$A$1:$AX$29,E$1-2010,FALSE)</f>
        <v>47357113843783.711</v>
      </c>
      <c r="F69" s="228">
        <f>F26*VLOOKUP('Predicted Energy Consumption'!$B69,'electrification forecast'!$A$1:$AX$29,F$1-2010,FALSE)</f>
        <v>50625945536437.719</v>
      </c>
      <c r="G69" s="228">
        <f>G26*VLOOKUP('Predicted Energy Consumption'!$B69,'electrification forecast'!$A$1:$AX$29,G$1-2010,FALSE)</f>
        <v>53485320232099.563</v>
      </c>
      <c r="H69" s="228">
        <f>H26*VLOOKUP('Predicted Energy Consumption'!$B69,'electrification forecast'!$A$1:$AX$29,H$1-2010,FALSE)</f>
        <v>62333003508771.602</v>
      </c>
      <c r="I69" s="228">
        <f>I26*VLOOKUP('Predicted Energy Consumption'!$B69,'electrification forecast'!$A$1:$AX$29,I$1-2010,FALSE)</f>
        <v>59241603181480.875</v>
      </c>
      <c r="J69" s="228">
        <f>J26*VLOOKUP('Predicted Energy Consumption'!$B69,'electrification forecast'!$A$1:$AX$29,J$1-2010,FALSE)</f>
        <v>63414652409159.195</v>
      </c>
      <c r="K69" s="228">
        <f>K26*VLOOKUP('Predicted Energy Consumption'!$B69,'electrification forecast'!$A$1:$AX$29,K$1-2010,FALSE)</f>
        <v>57846037250065.961</v>
      </c>
      <c r="L69" s="225">
        <f>L26*VLOOKUP('Predicted Energy Consumption'!$B69,'electrification forecast'!$A$1:$AX$29,L$1-2010,FALSE)</f>
        <v>64231797436673.508</v>
      </c>
      <c r="M69" s="225">
        <f>M26*VLOOKUP('Predicted Energy Consumption'!$B69,'electrification forecast'!$A$1:$AX$29,M$1-2010,FALSE)</f>
        <v>65477443803862.852</v>
      </c>
      <c r="N69" s="225">
        <f>N26*VLOOKUP('Predicted Energy Consumption'!$B69,'electrification forecast'!$A$1:$AX$29,N$1-2010,FALSE)</f>
        <v>66032149117709.266</v>
      </c>
      <c r="O69" s="225">
        <f>O26*VLOOKUP('Predicted Energy Consumption'!$B69,'electrification forecast'!$A$1:$AX$29,O$1-2010,FALSE)</f>
        <v>65953505114582.734</v>
      </c>
      <c r="P69" s="225">
        <f>P26*VLOOKUP('Predicted Energy Consumption'!$B69,'electrification forecast'!$A$1:$AX$29,P$1-2010,FALSE)</f>
        <v>65298742830782.945</v>
      </c>
      <c r="Q69" s="225">
        <f>Q26*VLOOKUP('Predicted Energy Consumption'!$B69,'electrification forecast'!$A$1:$AX$29,Q$1-2010,FALSE)</f>
        <v>64122944067810.828</v>
      </c>
      <c r="R69" s="225">
        <f>R26*VLOOKUP('Predicted Energy Consumption'!$B69,'electrification forecast'!$A$1:$AX$29,R$1-2010,FALSE)</f>
        <v>62477878698316.563</v>
      </c>
      <c r="S69" s="225">
        <f>S26*VLOOKUP('Predicted Energy Consumption'!$B69,'electrification forecast'!$A$1:$AX$29,S$1-2010,FALSE)</f>
        <v>60411336699705.398</v>
      </c>
      <c r="T69" s="225">
        <f>T26*VLOOKUP('Predicted Energy Consumption'!$B69,'electrification forecast'!$A$1:$AX$29,T$1-2010,FALSE)</f>
        <v>58962271342050.422</v>
      </c>
      <c r="U69" s="225">
        <f>U26*VLOOKUP('Predicted Energy Consumption'!$B69,'electrification forecast'!$A$1:$AX$29,U$1-2010,FALSE)</f>
        <v>61410829123473.633</v>
      </c>
      <c r="V69" s="225">
        <f>V26*VLOOKUP('Predicted Energy Consumption'!$B69,'electrification forecast'!$A$1:$AX$29,V$1-2010,FALSE)</f>
        <v>63780837077004.109</v>
      </c>
      <c r="W69" s="225">
        <f>W26*VLOOKUP('Predicted Energy Consumption'!$B69,'electrification forecast'!$A$1:$AX$29,W$1-2010,FALSE)</f>
        <v>66076295361242.086</v>
      </c>
      <c r="X69" s="225">
        <f>X26*VLOOKUP('Predicted Energy Consumption'!$B69,'electrification forecast'!$A$1:$AX$29,X$1-2010,FALSE)</f>
        <v>68301210083886.945</v>
      </c>
      <c r="Y69" s="225">
        <f>Y26*VLOOKUP('Predicted Energy Consumption'!$B69,'electrification forecast'!$A$1:$AX$29,Y$1-2010,FALSE)</f>
        <v>70459521005233.438</v>
      </c>
      <c r="Z69" s="225">
        <f>Z26*VLOOKUP('Predicted Energy Consumption'!$B69,'electrification forecast'!$A$1:$AX$29,Z$1-2010,FALSE)</f>
        <v>72555050847560.281</v>
      </c>
      <c r="AA69" s="225">
        <f>AA26*VLOOKUP('Predicted Energy Consumption'!$B69,'electrification forecast'!$A$1:$AX$29,AA$1-2010,FALSE)</f>
        <v>74591471342461.234</v>
      </c>
      <c r="AB69" s="225">
        <f>AB26*VLOOKUP('Predicted Energy Consumption'!$B69,'electrification forecast'!$A$1:$AX$29,AB$1-2010,FALSE)</f>
        <v>76572282037422.063</v>
      </c>
      <c r="AC69" s="225">
        <f>AC26*VLOOKUP('Predicted Energy Consumption'!$B69,'electrification forecast'!$A$1:$AX$29,AC$1-2010,FALSE)</f>
        <v>78500798670982.109</v>
      </c>
      <c r="AD69" s="225">
        <f>AD26*VLOOKUP('Predicted Energy Consumption'!$B69,'electrification forecast'!$A$1:$AX$29,AD$1-2010,FALSE)</f>
        <v>80380148597166.609</v>
      </c>
      <c r="AE69" s="225">
        <f>AE26*VLOOKUP('Predicted Energy Consumption'!$B69,'electrification forecast'!$A$1:$AX$29,AE$1-2010,FALSE)</f>
        <v>82213271296399.641</v>
      </c>
      <c r="AF69" s="225">
        <f>AF26*VLOOKUP('Predicted Energy Consumption'!$B69,'electrification forecast'!$A$1:$AX$29,AF$1-2010,FALSE)</f>
        <v>84002922461995.469</v>
      </c>
      <c r="AG69" s="225">
        <f>AG26*VLOOKUP('Predicted Energy Consumption'!$B69,'electrification forecast'!$A$1:$AX$29,AG$1-2010,FALSE)</f>
        <v>85751680512422.156</v>
      </c>
      <c r="AH69" s="225">
        <f>AH26*VLOOKUP('Predicted Energy Consumption'!$B69,'electrification forecast'!$A$1:$AX$29,AH$1-2010,FALSE)</f>
        <v>87461954664425.453</v>
      </c>
      <c r="AI69" s="225">
        <f>AI26*VLOOKUP('Predicted Energy Consumption'!$B69,'electrification forecast'!$A$1:$AX$29,AI$1-2010,FALSE)</f>
        <v>89135993924547.734</v>
      </c>
      <c r="AJ69" s="225">
        <f>AJ26*VLOOKUP('Predicted Energy Consumption'!$B69,'electrification forecast'!$A$1:$AX$29,AJ$1-2010,FALSE)</f>
        <v>90775896528459.484</v>
      </c>
      <c r="AK69" s="225">
        <f>AK26*VLOOKUP('Predicted Energy Consumption'!$B69,'electrification forecast'!$A$1:$AX$29,AK$1-2010,FALSE)</f>
        <v>92383619489331.641</v>
      </c>
      <c r="AL69" s="225">
        <f>AL26*VLOOKUP('Predicted Energy Consumption'!$B69,'electrification forecast'!$A$1:$AX$29,AL$1-2010,FALSE)</f>
        <v>93960988016748.984</v>
      </c>
      <c r="AM69" s="225">
        <f>AM26*VLOOKUP('Predicted Energy Consumption'!$B69,'electrification forecast'!$A$1:$AX$29,AM$1-2010,FALSE)</f>
        <v>95509704643109.656</v>
      </c>
      <c r="AN69" s="225">
        <f>AN26*VLOOKUP('Predicted Energy Consumption'!$B69,'electrification forecast'!$A$1:$AX$29,AN$1-2010,FALSE)</f>
        <v>97031357950932.594</v>
      </c>
      <c r="AO69" s="225">
        <f>AO26*VLOOKUP('Predicted Energy Consumption'!$B69,'electrification forecast'!$A$1:$AX$29,AO$1-2010,FALSE)</f>
        <v>98527430836240.672</v>
      </c>
      <c r="AP69" s="225">
        <f>AP26*VLOOKUP('Predicted Energy Consumption'!$B69,'electrification forecast'!$A$1:$AX$29,AP$1-2010,FALSE)</f>
        <v>99999308273597.844</v>
      </c>
      <c r="AQ69" s="225">
        <f>AQ26*VLOOKUP('Predicted Energy Consumption'!$B69,'electrification forecast'!$A$1:$AX$29,AQ$1-2010,FALSE)</f>
        <v>101448284570357.38</v>
      </c>
      <c r="AR69" s="225">
        <f>AR26*VLOOKUP('Predicted Energy Consumption'!$B69,'electrification forecast'!$A$1:$AX$29,AR$1-2010,FALSE)</f>
        <v>102875570113147.31</v>
      </c>
      <c r="AS69" s="225">
        <f>AS26*VLOOKUP('Predicted Energy Consumption'!$B69,'electrification forecast'!$A$1:$AX$29,AS$1-2010,FALSE)</f>
        <v>104282297620232.03</v>
      </c>
      <c r="AT69" s="225">
        <f>AT26*VLOOKUP('Predicted Energy Consumption'!$B69,'electrification forecast'!$A$1:$AX$29,AT$1-2010,FALSE)</f>
        <v>105669527920392.25</v>
      </c>
      <c r="AU69" s="225">
        <f>AU26*VLOOKUP('Predicted Energy Consumption'!$B69,'electrification forecast'!$A$1:$AX$29,AU$1-2010,FALSE)</f>
        <v>107038255283381.58</v>
      </c>
      <c r="AV69" s="225">
        <f>AV26*VLOOKUP('Predicted Energy Consumption'!$B69,'electrification forecast'!$A$1:$AX$29,AV$1-2010,FALSE)</f>
        <v>108389412329369.61</v>
      </c>
      <c r="AW69" s="225">
        <f>AW26*VLOOKUP('Predicted Energy Consumption'!$B69,'electrification forecast'!$A$1:$AX$29,AW$1-2010,FALSE)</f>
        <v>109723874545816.09</v>
      </c>
      <c r="AX69" s="225">
        <f>AX26*VLOOKUP('Predicted Energy Consumption'!$B69,'electrification forecast'!$A$1:$AX$29,AX$1-2010,FALSE)</f>
        <v>111042464440268.2</v>
      </c>
      <c r="AY69" s="225">
        <f>AY26*VLOOKUP('Predicted Energy Consumption'!$B69,'electrification forecast'!$A$1:$AX$29,AY$1-2010,FALSE)</f>
        <v>112345955356886.86</v>
      </c>
      <c r="AZ69" s="225"/>
    </row>
    <row r="71" spans="1:52" s="227" customFormat="1" x14ac:dyDescent="0.2">
      <c r="B71" s="216" t="s">
        <v>663</v>
      </c>
      <c r="C71" s="227">
        <v>2012</v>
      </c>
      <c r="D71" s="227">
        <v>2013</v>
      </c>
      <c r="E71" s="227">
        <v>2014</v>
      </c>
      <c r="F71" s="227">
        <v>2015</v>
      </c>
      <c r="G71" s="227">
        <v>2016</v>
      </c>
      <c r="H71" s="227">
        <v>2017</v>
      </c>
      <c r="I71" s="227">
        <v>2018</v>
      </c>
      <c r="J71" s="227">
        <v>2019</v>
      </c>
      <c r="K71" s="227">
        <v>2020</v>
      </c>
      <c r="L71" s="227">
        <v>2021</v>
      </c>
      <c r="M71" s="227">
        <v>2022</v>
      </c>
      <c r="N71" s="227">
        <v>2023</v>
      </c>
      <c r="O71" s="227">
        <v>2024</v>
      </c>
      <c r="P71" s="227">
        <v>2025</v>
      </c>
      <c r="Q71" s="227">
        <v>2026</v>
      </c>
      <c r="R71" s="227">
        <v>2027</v>
      </c>
      <c r="S71" s="227">
        <v>2028</v>
      </c>
      <c r="T71" s="227">
        <v>2029</v>
      </c>
      <c r="U71" s="227">
        <v>2030</v>
      </c>
      <c r="V71" s="227">
        <v>2031</v>
      </c>
      <c r="W71" s="227">
        <v>2032</v>
      </c>
      <c r="X71" s="227">
        <v>2033</v>
      </c>
      <c r="Y71" s="227">
        <v>2034</v>
      </c>
      <c r="Z71" s="227">
        <v>2035</v>
      </c>
      <c r="AA71" s="227">
        <v>2036</v>
      </c>
      <c r="AB71" s="227">
        <v>2037</v>
      </c>
      <c r="AC71" s="227">
        <v>2038</v>
      </c>
      <c r="AD71" s="227">
        <v>2039</v>
      </c>
      <c r="AE71" s="227">
        <v>2040</v>
      </c>
      <c r="AF71" s="227">
        <v>2041</v>
      </c>
      <c r="AG71" s="227">
        <v>2042</v>
      </c>
      <c r="AH71" s="227">
        <v>2043</v>
      </c>
      <c r="AI71" s="227">
        <v>2044</v>
      </c>
      <c r="AJ71" s="227">
        <v>2045</v>
      </c>
      <c r="AK71" s="227">
        <v>2046</v>
      </c>
      <c r="AL71" s="227">
        <v>2047</v>
      </c>
      <c r="AM71" s="227">
        <v>2048</v>
      </c>
      <c r="AN71" s="227">
        <v>2049</v>
      </c>
      <c r="AO71" s="227">
        <v>2050</v>
      </c>
      <c r="AP71" s="227">
        <v>2051</v>
      </c>
      <c r="AQ71" s="227">
        <v>2052</v>
      </c>
      <c r="AR71" s="227">
        <v>2053</v>
      </c>
      <c r="AS71" s="227">
        <v>2054</v>
      </c>
      <c r="AT71" s="227">
        <v>2055</v>
      </c>
      <c r="AU71" s="227">
        <v>2056</v>
      </c>
      <c r="AV71" s="227">
        <v>2057</v>
      </c>
      <c r="AW71" s="227">
        <v>2058</v>
      </c>
      <c r="AX71" s="227">
        <v>2059</v>
      </c>
      <c r="AY71" s="227">
        <v>2060</v>
      </c>
    </row>
    <row r="72" spans="1:52" x14ac:dyDescent="0.2">
      <c r="A72" s="216" t="s">
        <v>663</v>
      </c>
      <c r="B72" s="216" t="s">
        <v>373</v>
      </c>
      <c r="C72" s="228">
        <f t="shared" ref="C72:AH72" si="26">C2-C45</f>
        <v>1211561062952260</v>
      </c>
      <c r="D72" s="228">
        <f t="shared" si="26"/>
        <v>1332018939092181.5</v>
      </c>
      <c r="E72" s="228">
        <f t="shared" si="26"/>
        <v>1327263489511005.5</v>
      </c>
      <c r="F72" s="228">
        <f t="shared" si="26"/>
        <v>1374173448922159</v>
      </c>
      <c r="G72" s="228">
        <f t="shared" si="26"/>
        <v>1415792539608211</v>
      </c>
      <c r="H72" s="228">
        <f t="shared" si="26"/>
        <v>1453889281501069.3</v>
      </c>
      <c r="I72" s="228">
        <f t="shared" si="26"/>
        <v>1357561015561403.5</v>
      </c>
      <c r="J72" s="228">
        <f t="shared" si="26"/>
        <v>1342289884653974</v>
      </c>
      <c r="K72" s="228">
        <f t="shared" si="26"/>
        <v>1351740992100086.3</v>
      </c>
      <c r="L72" s="225">
        <f t="shared" si="26"/>
        <v>1396185855437090</v>
      </c>
      <c r="M72" s="225">
        <f t="shared" si="26"/>
        <v>1428289544288237.5</v>
      </c>
      <c r="N72" s="225">
        <f t="shared" si="26"/>
        <v>1457963438594505</v>
      </c>
      <c r="O72" s="225">
        <f t="shared" si="26"/>
        <v>1485506069881055</v>
      </c>
      <c r="P72" s="225">
        <f t="shared" si="26"/>
        <v>1511906117370392.5</v>
      </c>
      <c r="Q72" s="225">
        <f t="shared" si="26"/>
        <v>1536737982651616.5</v>
      </c>
      <c r="R72" s="225">
        <f t="shared" si="26"/>
        <v>1560278804946389.5</v>
      </c>
      <c r="S72" s="225">
        <f t="shared" si="26"/>
        <v>1582793441955564.5</v>
      </c>
      <c r="T72" s="225">
        <f t="shared" si="26"/>
        <v>1604125457443955.8</v>
      </c>
      <c r="U72" s="225">
        <f t="shared" si="26"/>
        <v>1624660073440694.5</v>
      </c>
      <c r="V72" s="225">
        <f t="shared" si="26"/>
        <v>1644187243511367.8</v>
      </c>
      <c r="W72" s="225">
        <f t="shared" si="26"/>
        <v>1662710985776061</v>
      </c>
      <c r="X72" s="225">
        <f t="shared" si="26"/>
        <v>1680553585779357.5</v>
      </c>
      <c r="Y72" s="225">
        <f t="shared" si="26"/>
        <v>1697567617882117</v>
      </c>
      <c r="Z72" s="225">
        <f t="shared" si="26"/>
        <v>1713756393605308.8</v>
      </c>
      <c r="AA72" s="225">
        <f t="shared" si="26"/>
        <v>1729326276733734.5</v>
      </c>
      <c r="AB72" s="225">
        <f t="shared" si="26"/>
        <v>1744205054484267.3</v>
      </c>
      <c r="AC72" s="225">
        <f t="shared" si="26"/>
        <v>1758641531592692.5</v>
      </c>
      <c r="AD72" s="225">
        <f t="shared" si="26"/>
        <v>1772475117394844.3</v>
      </c>
      <c r="AE72" s="225">
        <f t="shared" si="26"/>
        <v>1785714381235480.8</v>
      </c>
      <c r="AF72" s="225">
        <f t="shared" si="26"/>
        <v>1798565244624512</v>
      </c>
      <c r="AG72" s="225">
        <f t="shared" si="26"/>
        <v>1810979717324305.5</v>
      </c>
      <c r="AH72" s="225">
        <f t="shared" si="26"/>
        <v>1822964570683735</v>
      </c>
      <c r="AI72" s="225">
        <f t="shared" ref="AI72:AY72" si="27">AI2-AI45</f>
        <v>1834581592259472</v>
      </c>
      <c r="AJ72" s="225">
        <f t="shared" si="27"/>
        <v>1845885062732595</v>
      </c>
      <c r="AK72" s="225">
        <f t="shared" si="27"/>
        <v>1856955315415580.5</v>
      </c>
      <c r="AL72" s="225">
        <f t="shared" si="27"/>
        <v>1867727140848464</v>
      </c>
      <c r="AM72" s="225">
        <f t="shared" si="27"/>
        <v>1878243850618374.5</v>
      </c>
      <c r="AN72" s="225">
        <f t="shared" si="27"/>
        <v>1888634683145102.3</v>
      </c>
      <c r="AO72" s="225">
        <f t="shared" si="27"/>
        <v>1898799685206713.5</v>
      </c>
      <c r="AP72" s="225">
        <f t="shared" si="27"/>
        <v>1908836299199013.8</v>
      </c>
      <c r="AQ72" s="225">
        <f t="shared" si="27"/>
        <v>1918768321932200</v>
      </c>
      <c r="AR72" s="225">
        <f t="shared" si="27"/>
        <v>1928572191501152.5</v>
      </c>
      <c r="AS72" s="225">
        <f t="shared" si="27"/>
        <v>1936609706638294.5</v>
      </c>
      <c r="AT72" s="225">
        <f t="shared" si="27"/>
        <v>1940999264734338</v>
      </c>
      <c r="AU72" s="225">
        <f t="shared" si="27"/>
        <v>1945147125185795.3</v>
      </c>
      <c r="AV72" s="225">
        <f t="shared" si="27"/>
        <v>1949086153723224</v>
      </c>
      <c r="AW72" s="225">
        <f t="shared" si="27"/>
        <v>1952816374294029.5</v>
      </c>
      <c r="AX72" s="225">
        <f t="shared" si="27"/>
        <v>1956401891274233</v>
      </c>
      <c r="AY72" s="225">
        <f t="shared" si="27"/>
        <v>1959834626111950.5</v>
      </c>
      <c r="AZ72" s="225"/>
    </row>
    <row r="73" spans="1:52" x14ac:dyDescent="0.2">
      <c r="A73" s="216" t="s">
        <v>663</v>
      </c>
      <c r="B73" s="216" t="s">
        <v>375</v>
      </c>
      <c r="C73" s="228">
        <f t="shared" ref="C73:AH73" si="28">C3-C46</f>
        <v>640543331616046.88</v>
      </c>
      <c r="D73" s="228">
        <f t="shared" si="28"/>
        <v>690249383290941.5</v>
      </c>
      <c r="E73" s="228">
        <f t="shared" si="28"/>
        <v>711130151546005.75</v>
      </c>
      <c r="F73" s="228">
        <f t="shared" si="28"/>
        <v>691406227452319.25</v>
      </c>
      <c r="G73" s="228">
        <f t="shared" si="28"/>
        <v>608037610046899.5</v>
      </c>
      <c r="H73" s="228">
        <f t="shared" si="28"/>
        <v>610014030252521.75</v>
      </c>
      <c r="I73" s="228">
        <f t="shared" si="28"/>
        <v>624699580690444</v>
      </c>
      <c r="J73" s="228">
        <f t="shared" si="28"/>
        <v>634332627130592.25</v>
      </c>
      <c r="K73" s="228">
        <f t="shared" si="28"/>
        <v>592400475766283</v>
      </c>
      <c r="L73" s="225">
        <f t="shared" si="28"/>
        <v>610309327053188.25</v>
      </c>
      <c r="M73" s="225">
        <f t="shared" si="28"/>
        <v>583472074361860.75</v>
      </c>
      <c r="N73" s="225">
        <f t="shared" si="28"/>
        <v>556768063858659.88</v>
      </c>
      <c r="O73" s="225">
        <f t="shared" si="28"/>
        <v>530342932066906.19</v>
      </c>
      <c r="P73" s="225">
        <f t="shared" si="28"/>
        <v>504316280590758</v>
      </c>
      <c r="Q73" s="225">
        <f t="shared" si="28"/>
        <v>478783691862912.06</v>
      </c>
      <c r="R73" s="225">
        <f t="shared" si="28"/>
        <v>453819339855161.63</v>
      </c>
      <c r="S73" s="225">
        <f t="shared" si="28"/>
        <v>429478807603213.56</v>
      </c>
      <c r="T73" s="225">
        <f t="shared" si="28"/>
        <v>405801863809338.94</v>
      </c>
      <c r="U73" s="225">
        <f t="shared" si="28"/>
        <v>382815053467133.69</v>
      </c>
      <c r="V73" s="225">
        <f t="shared" si="28"/>
        <v>360534028384829.5</v>
      </c>
      <c r="W73" s="225">
        <f t="shared" si="28"/>
        <v>338965589977276</v>
      </c>
      <c r="X73" s="225">
        <f t="shared" si="28"/>
        <v>318109445474063.94</v>
      </c>
      <c r="Y73" s="225">
        <f t="shared" si="28"/>
        <v>297959695207857.38</v>
      </c>
      <c r="Z73" s="225">
        <f t="shared" si="28"/>
        <v>278506077019399.13</v>
      </c>
      <c r="AA73" s="225">
        <f t="shared" si="28"/>
        <v>259734996999311.63</v>
      </c>
      <c r="AB73" s="225">
        <f t="shared" si="28"/>
        <v>241630375825305.75</v>
      </c>
      <c r="AC73" s="225">
        <f t="shared" si="28"/>
        <v>226536264223665.88</v>
      </c>
      <c r="AD73" s="225">
        <f t="shared" si="28"/>
        <v>221614462516014.94</v>
      </c>
      <c r="AE73" s="225">
        <f t="shared" si="28"/>
        <v>216828707696479.38</v>
      </c>
      <c r="AF73" s="225">
        <f t="shared" si="28"/>
        <v>212177724790947.75</v>
      </c>
      <c r="AG73" s="225">
        <f t="shared" si="28"/>
        <v>207659565996740.81</v>
      </c>
      <c r="AH73" s="225">
        <f t="shared" si="28"/>
        <v>203271766141562.47</v>
      </c>
      <c r="AI73" s="225">
        <f t="shared" ref="AI73:AY73" si="29">AI3-AI46</f>
        <v>199011470169444.19</v>
      </c>
      <c r="AJ73" s="225">
        <f t="shared" si="29"/>
        <v>194875537240945.13</v>
      </c>
      <c r="AK73" s="225">
        <f t="shared" si="29"/>
        <v>190860625361807.03</v>
      </c>
      <c r="AL73" s="225">
        <f t="shared" si="29"/>
        <v>186963259854697.06</v>
      </c>
      <c r="AM73" s="225">
        <f t="shared" si="29"/>
        <v>183179888464283.44</v>
      </c>
      <c r="AN73" s="225">
        <f t="shared" si="29"/>
        <v>179506925433391.38</v>
      </c>
      <c r="AO73" s="225">
        <f t="shared" si="29"/>
        <v>175940786501533.59</v>
      </c>
      <c r="AP73" s="225">
        <f t="shared" si="29"/>
        <v>172477916449557.06</v>
      </c>
      <c r="AQ73" s="225">
        <f t="shared" si="29"/>
        <v>169114810538244.75</v>
      </c>
      <c r="AR73" s="225">
        <f t="shared" si="29"/>
        <v>165848030957358.25</v>
      </c>
      <c r="AS73" s="225">
        <f t="shared" si="29"/>
        <v>162674219208328.69</v>
      </c>
      <c r="AT73" s="225">
        <f t="shared" si="29"/>
        <v>159590105182861.41</v>
      </c>
      <c r="AU73" s="225">
        <f t="shared" si="29"/>
        <v>156592513565911.13</v>
      </c>
      <c r="AV73" s="225">
        <f t="shared" si="29"/>
        <v>153678368080540.81</v>
      </c>
      <c r="AW73" s="225">
        <f t="shared" si="29"/>
        <v>150844694000257.97</v>
      </c>
      <c r="AX73" s="225">
        <f t="shared" si="29"/>
        <v>148088619278380.22</v>
      </c>
      <c r="AY73" s="225">
        <f t="shared" si="29"/>
        <v>145407374581131.88</v>
      </c>
      <c r="AZ73" s="225"/>
    </row>
    <row r="74" spans="1:52" s="230" customFormat="1" x14ac:dyDescent="0.2">
      <c r="A74" s="230" t="s">
        <v>663</v>
      </c>
      <c r="B74" s="230" t="s">
        <v>662</v>
      </c>
      <c r="C74" s="232">
        <f t="shared" ref="C74:AH74" si="30">C24-C67</f>
        <v>1476244631599360.5</v>
      </c>
      <c r="D74" s="232">
        <f t="shared" si="30"/>
        <v>1567827703907807.5</v>
      </c>
      <c r="E74" s="232">
        <f t="shared" si="30"/>
        <v>805280526618567.38</v>
      </c>
      <c r="F74" s="232">
        <f t="shared" si="30"/>
        <v>755860875895811.5</v>
      </c>
      <c r="G74" s="232">
        <f t="shared" si="30"/>
        <v>631838846351119.75</v>
      </c>
      <c r="H74" s="232">
        <f t="shared" si="30"/>
        <v>765226923674230.25</v>
      </c>
      <c r="I74" s="232">
        <f t="shared" si="30"/>
        <v>727163408553206</v>
      </c>
      <c r="J74" s="232">
        <f t="shared" si="30"/>
        <v>661977342242119.13</v>
      </c>
      <c r="K74" s="232">
        <f t="shared" si="30"/>
        <v>475195506759192</v>
      </c>
      <c r="L74" s="231">
        <f t="shared" si="30"/>
        <v>433111485102180.63</v>
      </c>
      <c r="M74" s="231">
        <f t="shared" si="30"/>
        <v>390929228355753.25</v>
      </c>
      <c r="N74" s="231">
        <f t="shared" si="30"/>
        <v>349910226724300.44</v>
      </c>
      <c r="O74" s="231">
        <f t="shared" si="30"/>
        <v>310712356892204.75</v>
      </c>
      <c r="P74" s="231">
        <f t="shared" si="30"/>
        <v>273610616903952.34</v>
      </c>
      <c r="Q74" s="231">
        <f t="shared" si="30"/>
        <v>238685585586522.53</v>
      </c>
      <c r="R74" s="231">
        <f t="shared" si="30"/>
        <v>217232541251144.63</v>
      </c>
      <c r="S74" s="231">
        <f t="shared" si="30"/>
        <v>213643209988894.06</v>
      </c>
      <c r="T74" s="231">
        <f t="shared" si="30"/>
        <v>210017620318290.03</v>
      </c>
      <c r="U74" s="231">
        <f t="shared" si="30"/>
        <v>206378608646101.66</v>
      </c>
      <c r="V74" s="231">
        <f t="shared" si="30"/>
        <v>202744438599256.5</v>
      </c>
      <c r="W74" s="231">
        <f t="shared" si="30"/>
        <v>199129670288757.31</v>
      </c>
      <c r="X74" s="231">
        <f t="shared" si="30"/>
        <v>195545835659174.28</v>
      </c>
      <c r="Y74" s="231">
        <f t="shared" si="30"/>
        <v>192001979384548.53</v>
      </c>
      <c r="Z74" s="231">
        <f t="shared" si="30"/>
        <v>188505100225593.31</v>
      </c>
      <c r="AA74" s="231">
        <f t="shared" si="30"/>
        <v>185060514992233.66</v>
      </c>
      <c r="AB74" s="231">
        <f t="shared" si="30"/>
        <v>181672160311903.53</v>
      </c>
      <c r="AC74" s="231">
        <f t="shared" si="30"/>
        <v>178342843397125.06</v>
      </c>
      <c r="AD74" s="231">
        <f t="shared" si="30"/>
        <v>175074450513314.41</v>
      </c>
      <c r="AE74" s="231">
        <f t="shared" si="30"/>
        <v>171868120163117.28</v>
      </c>
      <c r="AF74" s="231">
        <f t="shared" si="30"/>
        <v>168724386772591.03</v>
      </c>
      <c r="AG74" s="231">
        <f t="shared" si="30"/>
        <v>165643299707938.41</v>
      </c>
      <c r="AH74" s="231">
        <f t="shared" si="30"/>
        <v>162624521675995.5</v>
      </c>
      <c r="AI74" s="231">
        <f t="shared" ref="AI74:AY74" si="31">AI24-AI67</f>
        <v>159667409917123.5</v>
      </c>
      <c r="AJ74" s="231">
        <f t="shared" si="31"/>
        <v>156771083056526.06</v>
      </c>
      <c r="AK74" s="231">
        <f t="shared" si="31"/>
        <v>153934476020581.59</v>
      </c>
      <c r="AL74" s="231">
        <f t="shared" si="31"/>
        <v>151156385035596.25</v>
      </c>
      <c r="AM74" s="231">
        <f t="shared" si="31"/>
        <v>148435504396950.06</v>
      </c>
      <c r="AN74" s="231">
        <f t="shared" si="31"/>
        <v>145770456418460.5</v>
      </c>
      <c r="AO74" s="231">
        <f t="shared" si="31"/>
        <v>143159815737579.19</v>
      </c>
      <c r="AP74" s="231">
        <f t="shared" si="31"/>
        <v>140602128955296.59</v>
      </c>
      <c r="AQ74" s="231">
        <f t="shared" si="31"/>
        <v>138095930424771.75</v>
      </c>
      <c r="AR74" s="231">
        <f t="shared" si="31"/>
        <v>135639754864897.03</v>
      </c>
      <c r="AS74" s="231">
        <f t="shared" si="31"/>
        <v>133232147359971.34</v>
      </c>
      <c r="AT74" s="231">
        <f t="shared" si="31"/>
        <v>130871671210806.59</v>
      </c>
      <c r="AU74" s="231">
        <f t="shared" si="31"/>
        <v>128556914022832.66</v>
      </c>
      <c r="AV74" s="231">
        <f t="shared" si="31"/>
        <v>126286492350453.59</v>
      </c>
      <c r="AW74" s="231">
        <f t="shared" si="31"/>
        <v>124059055161807.56</v>
      </c>
      <c r="AX74" s="231">
        <f t="shared" si="31"/>
        <v>121873286342400.03</v>
      </c>
      <c r="AY74" s="231">
        <f t="shared" si="31"/>
        <v>119727906418093.94</v>
      </c>
      <c r="AZ74" s="231"/>
    </row>
    <row r="75" spans="1:52" x14ac:dyDescent="0.2">
      <c r="A75" s="216" t="s">
        <v>663</v>
      </c>
      <c r="B75" s="216" t="s">
        <v>376</v>
      </c>
      <c r="C75" s="228">
        <f t="shared" ref="C75:AH75" si="32">C4-C47</f>
        <v>428306752386615.44</v>
      </c>
      <c r="D75" s="228">
        <f t="shared" si="32"/>
        <v>449245348006932.44</v>
      </c>
      <c r="E75" s="228">
        <f t="shared" si="32"/>
        <v>423466836566045.31</v>
      </c>
      <c r="F75" s="228">
        <f t="shared" si="32"/>
        <v>367299927961159.5</v>
      </c>
      <c r="G75" s="228">
        <f t="shared" si="32"/>
        <v>309024129101791.31</v>
      </c>
      <c r="H75" s="228">
        <f t="shared" si="32"/>
        <v>257800670931306.63</v>
      </c>
      <c r="I75" s="228">
        <f t="shared" si="32"/>
        <v>265399787508879.25</v>
      </c>
      <c r="J75" s="228">
        <f t="shared" si="32"/>
        <v>258990679403370</v>
      </c>
      <c r="K75" s="228">
        <f t="shared" si="32"/>
        <v>246396117987498</v>
      </c>
      <c r="L75" s="225">
        <f t="shared" si="32"/>
        <v>262075894013847.5</v>
      </c>
      <c r="M75" s="225">
        <f t="shared" si="32"/>
        <v>252432888888189.44</v>
      </c>
      <c r="N75" s="225">
        <f t="shared" si="32"/>
        <v>243018620100848.75</v>
      </c>
      <c r="O75" s="225">
        <f t="shared" si="32"/>
        <v>233864367348796.38</v>
      </c>
      <c r="P75" s="225">
        <f t="shared" si="32"/>
        <v>224991834407826.06</v>
      </c>
      <c r="Q75" s="225">
        <f t="shared" si="32"/>
        <v>216415744103365.88</v>
      </c>
      <c r="R75" s="225">
        <f t="shared" si="32"/>
        <v>208145214091957.75</v>
      </c>
      <c r="S75" s="225">
        <f t="shared" si="32"/>
        <v>200184710074090.31</v>
      </c>
      <c r="T75" s="225">
        <f t="shared" si="32"/>
        <v>192534838419274.88</v>
      </c>
      <c r="U75" s="225">
        <f t="shared" si="32"/>
        <v>185193053155339.06</v>
      </c>
      <c r="V75" s="225">
        <f t="shared" si="32"/>
        <v>178154291413247.69</v>
      </c>
      <c r="W75" s="225">
        <f t="shared" si="32"/>
        <v>171411535819302.56</v>
      </c>
      <c r="X75" s="225">
        <f t="shared" si="32"/>
        <v>164956301730499.5</v>
      </c>
      <c r="Y75" s="225">
        <f t="shared" si="32"/>
        <v>158779050440889.31</v>
      </c>
      <c r="Z75" s="225">
        <f t="shared" si="32"/>
        <v>152869532710363.63</v>
      </c>
      <c r="AA75" s="225">
        <f t="shared" si="32"/>
        <v>147217069138927.88</v>
      </c>
      <c r="AB75" s="225">
        <f t="shared" si="32"/>
        <v>141810774985333.69</v>
      </c>
      <c r="AC75" s="225">
        <f t="shared" si="32"/>
        <v>136639737261180.38</v>
      </c>
      <c r="AD75" s="225">
        <f t="shared" si="32"/>
        <v>131693151607155.75</v>
      </c>
      <c r="AE75" s="225">
        <f t="shared" si="32"/>
        <v>126960425813463.31</v>
      </c>
      <c r="AF75" s="225">
        <f t="shared" si="32"/>
        <v>122431256052055.38</v>
      </c>
      <c r="AG75" s="225">
        <f t="shared" si="32"/>
        <v>118095681056472.13</v>
      </c>
      <c r="AH75" s="225">
        <f t="shared" si="32"/>
        <v>113944118683912.06</v>
      </c>
      <c r="AI75" s="225">
        <f t="shared" ref="AI75:AY75" si="33">AI4-AI47</f>
        <v>109967388560829.88</v>
      </c>
      <c r="AJ75" s="225">
        <f t="shared" si="33"/>
        <v>106156723864629.75</v>
      </c>
      <c r="AK75" s="225">
        <f t="shared" si="33"/>
        <v>102503774733785.81</v>
      </c>
      <c r="AL75" s="225">
        <f t="shared" si="33"/>
        <v>99000605323577</v>
      </c>
      <c r="AM75" s="225">
        <f t="shared" si="33"/>
        <v>95639686127122.938</v>
      </c>
      <c r="AN75" s="225">
        <f t="shared" si="33"/>
        <v>92413882852491.875</v>
      </c>
      <c r="AO75" s="225">
        <f t="shared" si="33"/>
        <v>89316442876867.188</v>
      </c>
      <c r="AP75" s="225">
        <f t="shared" si="33"/>
        <v>86340980079113.813</v>
      </c>
      <c r="AQ75" s="225">
        <f t="shared" si="33"/>
        <v>83481458674406.25</v>
      </c>
      <c r="AR75" s="225">
        <f t="shared" si="33"/>
        <v>80732176531642.688</v>
      </c>
      <c r="AS75" s="225">
        <f t="shared" si="33"/>
        <v>78087748339998.813</v>
      </c>
      <c r="AT75" s="225">
        <f t="shared" si="33"/>
        <v>75543088899926.5</v>
      </c>
      <c r="AU75" s="225">
        <f t="shared" si="33"/>
        <v>73093396741764.688</v>
      </c>
      <c r="AV75" s="225">
        <f t="shared" si="33"/>
        <v>70734138218312.75</v>
      </c>
      <c r="AW75" s="225">
        <f t="shared" si="33"/>
        <v>68461032173196.688</v>
      </c>
      <c r="AX75" s="225">
        <f t="shared" si="33"/>
        <v>66270035252209.906</v>
      </c>
      <c r="AY75" s="225">
        <f t="shared" si="33"/>
        <v>64157327898059.406</v>
      </c>
      <c r="AZ75" s="225"/>
    </row>
    <row r="76" spans="1:52" x14ac:dyDescent="0.2">
      <c r="A76" s="216" t="s">
        <v>663</v>
      </c>
      <c r="B76" s="216" t="s">
        <v>377</v>
      </c>
      <c r="C76" s="228">
        <f t="shared" ref="C76:AH76" si="34">C5-C48</f>
        <v>1506104451816461</v>
      </c>
      <c r="D76" s="228">
        <f t="shared" si="34"/>
        <v>1525345115711173</v>
      </c>
      <c r="E76" s="228">
        <f t="shared" si="34"/>
        <v>1349019069653990.5</v>
      </c>
      <c r="F76" s="228">
        <f t="shared" si="34"/>
        <v>1309800563827972.3</v>
      </c>
      <c r="G76" s="228">
        <f t="shared" si="34"/>
        <v>1263413714923242.8</v>
      </c>
      <c r="H76" s="228">
        <f t="shared" si="34"/>
        <v>1163172578304741</v>
      </c>
      <c r="I76" s="228">
        <f t="shared" si="34"/>
        <v>1069660905628835</v>
      </c>
      <c r="J76" s="228">
        <f t="shared" si="34"/>
        <v>1065677504181413.9</v>
      </c>
      <c r="K76" s="228">
        <f t="shared" si="34"/>
        <v>951922014839309</v>
      </c>
      <c r="L76" s="225">
        <f t="shared" si="34"/>
        <v>974767432153289.25</v>
      </c>
      <c r="M76" s="225">
        <f t="shared" si="34"/>
        <v>1002446939741874.5</v>
      </c>
      <c r="N76" s="225">
        <f t="shared" si="34"/>
        <v>1030921679049456.5</v>
      </c>
      <c r="O76" s="225">
        <f t="shared" si="34"/>
        <v>1060666228659026.4</v>
      </c>
      <c r="P76" s="225">
        <f t="shared" si="34"/>
        <v>1063088324772769.3</v>
      </c>
      <c r="Q76" s="225">
        <f t="shared" si="34"/>
        <v>1056132689658769.6</v>
      </c>
      <c r="R76" s="225">
        <f t="shared" si="34"/>
        <v>1048320961509116.3</v>
      </c>
      <c r="S76" s="225">
        <f t="shared" si="34"/>
        <v>1039823533832628.3</v>
      </c>
      <c r="T76" s="225">
        <f t="shared" si="34"/>
        <v>1030782643106880.9</v>
      </c>
      <c r="U76" s="225">
        <f t="shared" si="34"/>
        <v>1021317648227099.6</v>
      </c>
      <c r="V76" s="225">
        <f t="shared" si="34"/>
        <v>1011528858265147.9</v>
      </c>
      <c r="W76" s="225">
        <f t="shared" si="34"/>
        <v>1001500512905289.1</v>
      </c>
      <c r="X76" s="225">
        <f t="shared" si="34"/>
        <v>991303215155047.13</v>
      </c>
      <c r="Y76" s="225">
        <f t="shared" si="34"/>
        <v>980995972218522.75</v>
      </c>
      <c r="Z76" s="225">
        <f t="shared" si="34"/>
        <v>970627931926764.5</v>
      </c>
      <c r="AA76" s="225">
        <f t="shared" si="34"/>
        <v>960239869065283.5</v>
      </c>
      <c r="AB76" s="225">
        <f t="shared" si="34"/>
        <v>949865459581883.63</v>
      </c>
      <c r="AC76" s="225">
        <f t="shared" si="34"/>
        <v>939532372106468.88</v>
      </c>
      <c r="AD76" s="225">
        <f t="shared" si="34"/>
        <v>929263201261517.75</v>
      </c>
      <c r="AE76" s="225">
        <f t="shared" si="34"/>
        <v>919076263928804.88</v>
      </c>
      <c r="AF76" s="225">
        <f t="shared" si="34"/>
        <v>908986277076831.88</v>
      </c>
      <c r="AG76" s="225">
        <f t="shared" si="34"/>
        <v>899004933564321.75</v>
      </c>
      <c r="AH76" s="225">
        <f t="shared" si="34"/>
        <v>889141390367787.13</v>
      </c>
      <c r="AI76" s="225">
        <f t="shared" ref="AI76:AY76" si="35">AI5-AI48</f>
        <v>879402681884886.38</v>
      </c>
      <c r="AJ76" s="225">
        <f t="shared" si="35"/>
        <v>869794069328202.5</v>
      </c>
      <c r="AK76" s="225">
        <f t="shared" si="35"/>
        <v>860319335744477.5</v>
      </c>
      <c r="AL76" s="225">
        <f t="shared" si="35"/>
        <v>850981034871436</v>
      </c>
      <c r="AM76" s="225">
        <f t="shared" si="35"/>
        <v>841780700873495.38</v>
      </c>
      <c r="AN76" s="225">
        <f t="shared" si="35"/>
        <v>832719024971307.38</v>
      </c>
      <c r="AO76" s="225">
        <f t="shared" si="35"/>
        <v>823796004086993.5</v>
      </c>
      <c r="AP76" s="225">
        <f t="shared" si="35"/>
        <v>815011065855705</v>
      </c>
      <c r="AQ76" s="225">
        <f t="shared" si="35"/>
        <v>806363173691116.13</v>
      </c>
      <c r="AR76" s="225">
        <f t="shared" si="35"/>
        <v>797850915025632.63</v>
      </c>
      <c r="AS76" s="225">
        <f t="shared" si="35"/>
        <v>789472575362947.88</v>
      </c>
      <c r="AT76" s="225">
        <f t="shared" si="35"/>
        <v>781226200370025.5</v>
      </c>
      <c r="AU76" s="225">
        <f t="shared" si="35"/>
        <v>773109647887708.25</v>
      </c>
      <c r="AV76" s="225">
        <f t="shared" si="35"/>
        <v>765120631444923.63</v>
      </c>
      <c r="AW76" s="225">
        <f t="shared" si="35"/>
        <v>757256756612447.25</v>
      </c>
      <c r="AX76" s="225">
        <f t="shared" si="35"/>
        <v>749515551322720.75</v>
      </c>
      <c r="AY76" s="225">
        <f t="shared" si="35"/>
        <v>741894491105069.5</v>
      </c>
      <c r="AZ76" s="225"/>
    </row>
    <row r="77" spans="1:52" x14ac:dyDescent="0.2">
      <c r="A77" s="216" t="s">
        <v>663</v>
      </c>
      <c r="B77" s="216" t="s">
        <v>378</v>
      </c>
      <c r="C77" s="228">
        <f t="shared" ref="C77:AH77" si="36">C6-C49</f>
        <v>842088663173613</v>
      </c>
      <c r="D77" s="228">
        <f t="shared" si="36"/>
        <v>816858806005387.75</v>
      </c>
      <c r="E77" s="228">
        <f t="shared" si="36"/>
        <v>719360641619114.25</v>
      </c>
      <c r="F77" s="228">
        <f t="shared" si="36"/>
        <v>742685195859537</v>
      </c>
      <c r="G77" s="228">
        <f t="shared" si="36"/>
        <v>747262679316928.75</v>
      </c>
      <c r="H77" s="228">
        <f t="shared" si="36"/>
        <v>727703708576185.88</v>
      </c>
      <c r="I77" s="228">
        <f t="shared" si="36"/>
        <v>629717517229064</v>
      </c>
      <c r="J77" s="228">
        <f t="shared" si="36"/>
        <v>640535651833028.5</v>
      </c>
      <c r="K77" s="228">
        <f t="shared" si="36"/>
        <v>619393636554880.13</v>
      </c>
      <c r="L77" s="225">
        <f t="shared" si="36"/>
        <v>652168506835217</v>
      </c>
      <c r="M77" s="225">
        <f t="shared" si="36"/>
        <v>636351049503453.5</v>
      </c>
      <c r="N77" s="225">
        <f t="shared" si="36"/>
        <v>621065393105333.25</v>
      </c>
      <c r="O77" s="225">
        <f t="shared" si="36"/>
        <v>606226635654069</v>
      </c>
      <c r="P77" s="225">
        <f t="shared" si="36"/>
        <v>591793235854718</v>
      </c>
      <c r="Q77" s="225">
        <f t="shared" si="36"/>
        <v>577746084002832.38</v>
      </c>
      <c r="R77" s="225">
        <f t="shared" si="36"/>
        <v>564077339363346.75</v>
      </c>
      <c r="S77" s="225">
        <f t="shared" si="36"/>
        <v>550312456933284.13</v>
      </c>
      <c r="T77" s="225">
        <f t="shared" si="36"/>
        <v>535064682976647</v>
      </c>
      <c r="U77" s="225">
        <f t="shared" si="36"/>
        <v>520244025594251</v>
      </c>
      <c r="V77" s="225">
        <f t="shared" si="36"/>
        <v>505865955164475</v>
      </c>
      <c r="W77" s="225">
        <f t="shared" si="36"/>
        <v>491939418735662</v>
      </c>
      <c r="X77" s="225">
        <f t="shared" si="36"/>
        <v>478467863640622.63</v>
      </c>
      <c r="Y77" s="225">
        <f t="shared" si="36"/>
        <v>465450216159385.13</v>
      </c>
      <c r="Z77" s="225">
        <f t="shared" si="36"/>
        <v>452881769295561.75</v>
      </c>
      <c r="AA77" s="225">
        <f t="shared" si="36"/>
        <v>440754961158336.75</v>
      </c>
      <c r="AB77" s="225">
        <f t="shared" si="36"/>
        <v>429060041173409.75</v>
      </c>
      <c r="AC77" s="225">
        <f t="shared" si="36"/>
        <v>417785629927031.63</v>
      </c>
      <c r="AD77" s="225">
        <f t="shared" si="36"/>
        <v>406919182684135.25</v>
      </c>
      <c r="AE77" s="225">
        <f t="shared" si="36"/>
        <v>396447368265091.38</v>
      </c>
      <c r="AF77" s="225">
        <f t="shared" si="36"/>
        <v>386356375110492</v>
      </c>
      <c r="AG77" s="225">
        <f t="shared" si="36"/>
        <v>376632155690620.13</v>
      </c>
      <c r="AH77" s="225">
        <f t="shared" si="36"/>
        <v>367260619343564</v>
      </c>
      <c r="AI77" s="225">
        <f t="shared" ref="AI77:AY77" si="37">AI6-AI49</f>
        <v>358227782404085.13</v>
      </c>
      <c r="AJ77" s="225">
        <f t="shared" si="37"/>
        <v>349519883259624.75</v>
      </c>
      <c r="AK77" s="225">
        <f t="shared" si="37"/>
        <v>341123468818710.63</v>
      </c>
      <c r="AL77" s="225">
        <f t="shared" si="37"/>
        <v>333025457838984.5</v>
      </c>
      <c r="AM77" s="225">
        <f t="shared" si="37"/>
        <v>325213185650403.31</v>
      </c>
      <c r="AN77" s="225">
        <f t="shared" si="37"/>
        <v>317674434023543.19</v>
      </c>
      <c r="AO77" s="225">
        <f t="shared" si="37"/>
        <v>310397449265080.31</v>
      </c>
      <c r="AP77" s="225">
        <f t="shared" si="37"/>
        <v>303370951060639.81</v>
      </c>
      <c r="AQ77" s="225">
        <f t="shared" si="37"/>
        <v>296584134116337.5</v>
      </c>
      <c r="AR77" s="225">
        <f t="shared" si="37"/>
        <v>290026664261479.94</v>
      </c>
      <c r="AS77" s="225">
        <f t="shared" si="37"/>
        <v>283688670354092</v>
      </c>
      <c r="AT77" s="225">
        <f t="shared" si="37"/>
        <v>277560733067461.63</v>
      </c>
      <c r="AU77" s="225">
        <f t="shared" si="37"/>
        <v>271633871420168.94</v>
      </c>
      <c r="AV77" s="225">
        <f t="shared" si="37"/>
        <v>265899527736150.31</v>
      </c>
      <c r="AW77" s="225">
        <f t="shared" si="37"/>
        <v>260349551578177.56</v>
      </c>
      <c r="AX77" s="225">
        <f t="shared" si="37"/>
        <v>254976183082007.94</v>
      </c>
      <c r="AY77" s="225">
        <f t="shared" si="37"/>
        <v>249772036024520.31</v>
      </c>
      <c r="AZ77" s="225"/>
    </row>
    <row r="78" spans="1:52" x14ac:dyDescent="0.2">
      <c r="A78" s="216" t="s">
        <v>663</v>
      </c>
      <c r="B78" s="216" t="s">
        <v>379</v>
      </c>
      <c r="C78" s="228">
        <f t="shared" ref="C78:AH78" si="38">C7-C50</f>
        <v>223455102969193.63</v>
      </c>
      <c r="D78" s="228">
        <f t="shared" si="38"/>
        <v>216447643885392.44</v>
      </c>
      <c r="E78" s="228">
        <f t="shared" si="38"/>
        <v>191393316666601.09</v>
      </c>
      <c r="F78" s="228">
        <f t="shared" si="38"/>
        <v>185856081173333.09</v>
      </c>
      <c r="G78" s="228">
        <f t="shared" si="38"/>
        <v>143569670363895.91</v>
      </c>
      <c r="H78" s="228">
        <f t="shared" si="38"/>
        <v>113194940533242.81</v>
      </c>
      <c r="I78" s="228">
        <f t="shared" si="38"/>
        <v>83832209925190.156</v>
      </c>
      <c r="J78" s="228">
        <f t="shared" si="38"/>
        <v>69000649870810.156</v>
      </c>
      <c r="K78" s="228">
        <f t="shared" si="38"/>
        <v>58483732875373.375</v>
      </c>
      <c r="L78" s="225">
        <f t="shared" si="38"/>
        <v>52762159833899.625</v>
      </c>
      <c r="M78" s="225">
        <f t="shared" si="38"/>
        <v>43396289448789.031</v>
      </c>
      <c r="N78" s="225">
        <f t="shared" si="38"/>
        <v>35147993925028.063</v>
      </c>
      <c r="O78" s="225">
        <f t="shared" si="38"/>
        <v>27988054950149.219</v>
      </c>
      <c r="P78" s="225">
        <f t="shared" si="38"/>
        <v>21848630745453.781</v>
      </c>
      <c r="Q78" s="225">
        <f t="shared" si="38"/>
        <v>16712160686872.391</v>
      </c>
      <c r="R78" s="225">
        <f t="shared" si="38"/>
        <v>14261451496970.75</v>
      </c>
      <c r="S78" s="225">
        <f t="shared" si="38"/>
        <v>11952419701468.813</v>
      </c>
      <c r="T78" s="225">
        <f t="shared" si="38"/>
        <v>9778952839669.5313</v>
      </c>
      <c r="U78" s="225">
        <f t="shared" si="38"/>
        <v>7734163905046.7344</v>
      </c>
      <c r="V78" s="225">
        <f t="shared" si="38"/>
        <v>5810841935865.6094</v>
      </c>
      <c r="W78" s="225">
        <f t="shared" si="38"/>
        <v>4962385148653.9688</v>
      </c>
      <c r="X78" s="225">
        <f t="shared" si="38"/>
        <v>4887433862007.5156</v>
      </c>
      <c r="Y78" s="225">
        <f t="shared" si="38"/>
        <v>4813413756169.3125</v>
      </c>
      <c r="Z78" s="225">
        <f t="shared" si="38"/>
        <v>4740522973357.5938</v>
      </c>
      <c r="AA78" s="225">
        <f t="shared" si="38"/>
        <v>4668914606149.6406</v>
      </c>
      <c r="AB78" s="225">
        <f t="shared" si="38"/>
        <v>4598704146810.5469</v>
      </c>
      <c r="AC78" s="225">
        <f t="shared" si="38"/>
        <v>4529975891992.8594</v>
      </c>
      <c r="AD78" s="225">
        <f t="shared" si="38"/>
        <v>4462788404280.8438</v>
      </c>
      <c r="AE78" s="225">
        <f t="shared" si="38"/>
        <v>4397179138707.4688</v>
      </c>
      <c r="AF78" s="225">
        <f t="shared" si="38"/>
        <v>4333168340615.6563</v>
      </c>
      <c r="AG78" s="225">
        <f t="shared" si="38"/>
        <v>4270762314640.5938</v>
      </c>
      <c r="AH78" s="225">
        <f t="shared" si="38"/>
        <v>4209956155519.9063</v>
      </c>
      <c r="AI78" s="225">
        <f t="shared" ref="AI78:AY78" si="39">AI7-AI50</f>
        <v>4150736021412.6563</v>
      </c>
      <c r="AJ78" s="225">
        <f t="shared" si="39"/>
        <v>4093081020363.8594</v>
      </c>
      <c r="AK78" s="225">
        <f t="shared" si="39"/>
        <v>4036964771028.6875</v>
      </c>
      <c r="AL78" s="225">
        <f t="shared" si="39"/>
        <v>3982356690060.8125</v>
      </c>
      <c r="AM78" s="225">
        <f t="shared" si="39"/>
        <v>3929223050787.6094</v>
      </c>
      <c r="AN78" s="225">
        <f t="shared" si="39"/>
        <v>3877527850966.3438</v>
      </c>
      <c r="AO78" s="225">
        <f t="shared" si="39"/>
        <v>3827233521493.5313</v>
      </c>
      <c r="AP78" s="225">
        <f t="shared" si="39"/>
        <v>3778301502857.75</v>
      </c>
      <c r="AQ78" s="225">
        <f t="shared" si="39"/>
        <v>3730692711793.1406</v>
      </c>
      <c r="AR78" s="225">
        <f t="shared" si="39"/>
        <v>3684367916919.3047</v>
      </c>
      <c r="AS78" s="225">
        <f t="shared" si="39"/>
        <v>3639288039054.7891</v>
      </c>
      <c r="AT78" s="225">
        <f t="shared" si="39"/>
        <v>3595414389286.2422</v>
      </c>
      <c r="AU78" s="225">
        <f t="shared" si="39"/>
        <v>3552708855689.5313</v>
      </c>
      <c r="AV78" s="225">
        <f t="shared" si="39"/>
        <v>3511134047770.9609</v>
      </c>
      <c r="AW78" s="225">
        <f t="shared" si="39"/>
        <v>3470653406167.875</v>
      </c>
      <c r="AX78" s="225">
        <f t="shared" si="39"/>
        <v>3431231283872.6719</v>
      </c>
      <c r="AY78" s="225">
        <f t="shared" si="39"/>
        <v>3392833004181.25</v>
      </c>
      <c r="AZ78" s="225"/>
    </row>
    <row r="79" spans="1:52" x14ac:dyDescent="0.2">
      <c r="A79" s="216" t="s">
        <v>663</v>
      </c>
      <c r="B79" s="216" t="s">
        <v>380</v>
      </c>
      <c r="C79" s="228">
        <f t="shared" ref="C79:AH79" si="40">C8-C51</f>
        <v>793831729666254.25</v>
      </c>
      <c r="D79" s="228">
        <f t="shared" si="40"/>
        <v>768829153262360.5</v>
      </c>
      <c r="E79" s="228">
        <f t="shared" si="40"/>
        <v>695386490013775.25</v>
      </c>
      <c r="F79" s="228">
        <f t="shared" si="40"/>
        <v>666867220157113.13</v>
      </c>
      <c r="G79" s="228">
        <f t="shared" si="40"/>
        <v>633998748407489.75</v>
      </c>
      <c r="H79" s="228">
        <f t="shared" si="40"/>
        <v>661000845026355.75</v>
      </c>
      <c r="I79" s="228">
        <f t="shared" si="40"/>
        <v>616335351536129.5</v>
      </c>
      <c r="J79" s="228">
        <f t="shared" si="40"/>
        <v>542106520806457.69</v>
      </c>
      <c r="K79" s="228">
        <f t="shared" si="40"/>
        <v>517201947840012.44</v>
      </c>
      <c r="L79" s="225">
        <f t="shared" si="40"/>
        <v>541449406433059.13</v>
      </c>
      <c r="M79" s="225">
        <f t="shared" si="40"/>
        <v>557032687313587.19</v>
      </c>
      <c r="N79" s="225">
        <f t="shared" si="40"/>
        <v>572890690660149.75</v>
      </c>
      <c r="O79" s="225">
        <f t="shared" si="40"/>
        <v>589235340802865.13</v>
      </c>
      <c r="P79" s="225">
        <f t="shared" si="40"/>
        <v>592917096794711</v>
      </c>
      <c r="Q79" s="225">
        <f t="shared" si="40"/>
        <v>590150889341879.25</v>
      </c>
      <c r="R79" s="225">
        <f t="shared" si="40"/>
        <v>586817023376150</v>
      </c>
      <c r="S79" s="225">
        <f t="shared" si="40"/>
        <v>583014387597884</v>
      </c>
      <c r="T79" s="225">
        <f t="shared" si="40"/>
        <v>578826593646328.75</v>
      </c>
      <c r="U79" s="225">
        <f t="shared" si="40"/>
        <v>574324706095321</v>
      </c>
      <c r="V79" s="225">
        <f t="shared" si="40"/>
        <v>569569227191756.63</v>
      </c>
      <c r="W79" s="225">
        <f t="shared" si="40"/>
        <v>564611653969902.75</v>
      </c>
      <c r="X79" s="225">
        <f t="shared" si="40"/>
        <v>559495762377866.5</v>
      </c>
      <c r="Y79" s="225">
        <f t="shared" si="40"/>
        <v>554258696776432.38</v>
      </c>
      <c r="Z79" s="225">
        <f t="shared" si="40"/>
        <v>548931907342523.38</v>
      </c>
      <c r="AA79" s="225">
        <f t="shared" si="40"/>
        <v>543541961057806.88</v>
      </c>
      <c r="AB79" s="225">
        <f t="shared" si="40"/>
        <v>538111243969088.88</v>
      </c>
      <c r="AC79" s="225">
        <f t="shared" si="40"/>
        <v>532658568476200.13</v>
      </c>
      <c r="AD79" s="225">
        <f t="shared" si="40"/>
        <v>527199697279838.88</v>
      </c>
      <c r="AE79" s="225">
        <f t="shared" si="40"/>
        <v>521747794265411.88</v>
      </c>
      <c r="AF79" s="225">
        <f t="shared" si="40"/>
        <v>516313811550704.38</v>
      </c>
      <c r="AG79" s="225">
        <f t="shared" si="40"/>
        <v>510906820997589.5</v>
      </c>
      <c r="AH79" s="225">
        <f t="shared" si="40"/>
        <v>505534297616527.88</v>
      </c>
      <c r="AI79" s="225">
        <f t="shared" ref="AI79:AY79" si="41">AI8-AI51</f>
        <v>500202361463450.25</v>
      </c>
      <c r="AJ79" s="225">
        <f t="shared" si="41"/>
        <v>494915983847152.38</v>
      </c>
      <c r="AK79" s="225">
        <f t="shared" si="41"/>
        <v>489679162939499.63</v>
      </c>
      <c r="AL79" s="225">
        <f t="shared" si="41"/>
        <v>484495073217363.38</v>
      </c>
      <c r="AM79" s="225">
        <f t="shared" si="41"/>
        <v>479366192567680.25</v>
      </c>
      <c r="AN79" s="225">
        <f t="shared" si="41"/>
        <v>474294410355163.13</v>
      </c>
      <c r="AO79" s="225">
        <f t="shared" si="41"/>
        <v>469281119283869.38</v>
      </c>
      <c r="AP79" s="225">
        <f t="shared" si="41"/>
        <v>464327293474522</v>
      </c>
      <c r="AQ79" s="225">
        <f t="shared" si="41"/>
        <v>459433554824537.25</v>
      </c>
      <c r="AR79" s="225">
        <f t="shared" si="41"/>
        <v>454600229411552.75</v>
      </c>
      <c r="AS79" s="225">
        <f t="shared" si="41"/>
        <v>449827395438046</v>
      </c>
      <c r="AT79" s="225">
        <f t="shared" si="41"/>
        <v>445114923989640.75</v>
      </c>
      <c r="AU79" s="225">
        <f t="shared" si="41"/>
        <v>440462513687522.63</v>
      </c>
      <c r="AV79" s="225">
        <f t="shared" si="41"/>
        <v>435869720151833.75</v>
      </c>
      <c r="AW79" s="225">
        <f t="shared" si="41"/>
        <v>431335981053908.88</v>
      </c>
      <c r="AX79" s="225">
        <f t="shared" si="41"/>
        <v>426860637417054.5</v>
      </c>
      <c r="AY79" s="225">
        <f t="shared" si="41"/>
        <v>422442951725697.25</v>
      </c>
      <c r="AZ79" s="225"/>
    </row>
    <row r="80" spans="1:52" s="230" customFormat="1" x14ac:dyDescent="0.2">
      <c r="A80" s="230" t="s">
        <v>663</v>
      </c>
      <c r="B80" s="230" t="s">
        <v>661</v>
      </c>
      <c r="C80" s="232">
        <f t="shared" ref="C80:AH80" si="42">C25-C68</f>
        <v>3674224176094564</v>
      </c>
      <c r="D80" s="232">
        <f t="shared" si="42"/>
        <v>3759465879839442</v>
      </c>
      <c r="E80" s="232">
        <f t="shared" si="42"/>
        <v>3665577616957434</v>
      </c>
      <c r="F80" s="232">
        <f t="shared" si="42"/>
        <v>4112461221270893</v>
      </c>
      <c r="G80" s="232">
        <f t="shared" si="42"/>
        <v>3942896293973443</v>
      </c>
      <c r="H80" s="232">
        <f t="shared" si="42"/>
        <v>4374309474517391.5</v>
      </c>
      <c r="I80" s="232">
        <f t="shared" si="42"/>
        <v>4766423446872504</v>
      </c>
      <c r="J80" s="232">
        <f t="shared" si="42"/>
        <v>5699408510175078</v>
      </c>
      <c r="K80" s="232">
        <f t="shared" si="42"/>
        <v>6375284487356760</v>
      </c>
      <c r="L80" s="231">
        <f t="shared" si="42"/>
        <v>7919004162131249</v>
      </c>
      <c r="M80" s="231">
        <f t="shared" si="42"/>
        <v>8388165078144022</v>
      </c>
      <c r="N80" s="231">
        <f t="shared" si="42"/>
        <v>8772472146663948</v>
      </c>
      <c r="O80" s="231">
        <f t="shared" si="42"/>
        <v>9057999870990192</v>
      </c>
      <c r="P80" s="231">
        <f t="shared" si="42"/>
        <v>9321944228249058</v>
      </c>
      <c r="Q80" s="231">
        <f t="shared" si="42"/>
        <v>9565523110562998</v>
      </c>
      <c r="R80" s="231">
        <f t="shared" si="42"/>
        <v>9790010862867242</v>
      </c>
      <c r="S80" s="231">
        <f t="shared" si="42"/>
        <v>9996692088422668</v>
      </c>
      <c r="T80" s="231">
        <f t="shared" si="42"/>
        <v>1.0186828364057978E+16</v>
      </c>
      <c r="U80" s="231">
        <f t="shared" si="42"/>
        <v>1.0361635375870974E+16</v>
      </c>
      <c r="V80" s="231">
        <f t="shared" si="42"/>
        <v>1.052226818429893E+16</v>
      </c>
      <c r="W80" s="231">
        <f t="shared" si="42"/>
        <v>1.0669812644840916E+16</v>
      </c>
      <c r="X80" s="231">
        <f t="shared" si="42"/>
        <v>1.0805281359228738E+16</v>
      </c>
      <c r="Y80" s="231">
        <f t="shared" si="42"/>
        <v>1.092961286310279E+16</v>
      </c>
      <c r="Z80" s="231">
        <f t="shared" si="42"/>
        <v>1.104367304731545E+16</v>
      </c>
      <c r="AA80" s="231">
        <f t="shared" si="42"/>
        <v>1.1148258053266382E+16</v>
      </c>
      <c r="AB80" s="231">
        <f t="shared" si="42"/>
        <v>1.124409807898824E+16</v>
      </c>
      <c r="AC80" s="231">
        <f t="shared" si="42"/>
        <v>1.1331861686975202E+16</v>
      </c>
      <c r="AD80" s="231">
        <f t="shared" si="42"/>
        <v>1.1412160323434982E+16</v>
      </c>
      <c r="AE80" s="231">
        <f t="shared" si="42"/>
        <v>1.148555284833402E+16</v>
      </c>
      <c r="AF80" s="231">
        <f t="shared" si="42"/>
        <v>1.155254994227504E+16</v>
      </c>
      <c r="AG80" s="231">
        <f t="shared" si="42"/>
        <v>1.1613618305050472E+16</v>
      </c>
      <c r="AH80" s="231">
        <f t="shared" si="42"/>
        <v>1.1669184595848386E+16</v>
      </c>
      <c r="AI80" s="231">
        <f t="shared" ref="AI80:AY80" si="43">AI25-AI68</f>
        <v>1.1719639089935718E+16</v>
      </c>
      <c r="AJ80" s="231">
        <f t="shared" si="43"/>
        <v>1.1765339043839872E+16</v>
      </c>
      <c r="AK80" s="231">
        <f t="shared" si="43"/>
        <v>1.180661177261592E+16</v>
      </c>
      <c r="AL80" s="231">
        <f t="shared" si="43"/>
        <v>1.1843757450274086E+16</v>
      </c>
      <c r="AM80" s="231">
        <f t="shared" si="43"/>
        <v>1.1877051648999044E+16</v>
      </c>
      <c r="AN80" s="231">
        <f t="shared" si="43"/>
        <v>1.1906747635285746E+16</v>
      </c>
      <c r="AO80" s="231">
        <f t="shared" si="43"/>
        <v>1.1933078442174974E+16</v>
      </c>
      <c r="AP80" s="231">
        <f t="shared" si="43"/>
        <v>1.19562587368618E+16</v>
      </c>
      <c r="AQ80" s="231">
        <f t="shared" si="43"/>
        <v>1.19764865024043E+16</v>
      </c>
      <c r="AR80" s="231">
        <f t="shared" si="43"/>
        <v>1.1993944551313772E+16</v>
      </c>
      <c r="AS80" s="231">
        <f t="shared" si="43"/>
        <v>1.2008801887643458E+16</v>
      </c>
      <c r="AT80" s="231">
        <f t="shared" si="43"/>
        <v>1.2021214932901536E+16</v>
      </c>
      <c r="AU80" s="231">
        <f t="shared" si="43"/>
        <v>1.2031328629811952E+16</v>
      </c>
      <c r="AV80" s="231">
        <f t="shared" si="43"/>
        <v>1.2039277436649284E+16</v>
      </c>
      <c r="AW80" s="231">
        <f t="shared" si="43"/>
        <v>1.2045186223642812E+16</v>
      </c>
      <c r="AX80" s="231">
        <f t="shared" si="43"/>
        <v>1.2049171081786492E+16</v>
      </c>
      <c r="AY80" s="231">
        <f t="shared" si="43"/>
        <v>1.2051340053319192E+16</v>
      </c>
      <c r="AZ80" s="231"/>
    </row>
    <row r="81" spans="1:52" x14ac:dyDescent="0.2">
      <c r="A81" s="216" t="s">
        <v>663</v>
      </c>
      <c r="B81" s="216" t="s">
        <v>382</v>
      </c>
      <c r="C81" s="228">
        <f t="shared" ref="C81:AH81" si="44">C9-C52</f>
        <v>8450723061627495</v>
      </c>
      <c r="D81" s="228">
        <f t="shared" si="44"/>
        <v>8847120157193576</v>
      </c>
      <c r="E81" s="228">
        <f t="shared" si="44"/>
        <v>9266039140676770</v>
      </c>
      <c r="F81" s="228">
        <f t="shared" si="44"/>
        <v>9768376076584004</v>
      </c>
      <c r="G81" s="228">
        <f t="shared" si="44"/>
        <v>9400083241185764</v>
      </c>
      <c r="H81" s="228">
        <f t="shared" si="44"/>
        <v>9065079430913538</v>
      </c>
      <c r="I81" s="228">
        <f t="shared" si="44"/>
        <v>9368980573398084</v>
      </c>
      <c r="J81" s="228">
        <f t="shared" si="44"/>
        <v>9771936454927956</v>
      </c>
      <c r="K81" s="228">
        <f t="shared" si="44"/>
        <v>1.0520300948807596E+16</v>
      </c>
      <c r="L81" s="225">
        <f t="shared" si="44"/>
        <v>1.1981198285551268E+16</v>
      </c>
      <c r="M81" s="225">
        <f t="shared" si="44"/>
        <v>1.2430672610571712E+16</v>
      </c>
      <c r="N81" s="225">
        <f t="shared" si="44"/>
        <v>1.2871839319668568E+16</v>
      </c>
      <c r="O81" s="225">
        <f t="shared" si="44"/>
        <v>1.3174299100600202E+16</v>
      </c>
      <c r="P81" s="225">
        <f t="shared" si="44"/>
        <v>1.335155560341262E+16</v>
      </c>
      <c r="Q81" s="225">
        <f t="shared" si="44"/>
        <v>1.3506827791668796E+16</v>
      </c>
      <c r="R81" s="225">
        <f t="shared" si="44"/>
        <v>1.364213804005602E+16</v>
      </c>
      <c r="S81" s="225">
        <f t="shared" si="44"/>
        <v>1.3759399136681372E+16</v>
      </c>
      <c r="T81" s="225">
        <f t="shared" si="44"/>
        <v>1.3860391996491622E+16</v>
      </c>
      <c r="U81" s="225">
        <f t="shared" si="44"/>
        <v>1.3946755126900288E+16</v>
      </c>
      <c r="V81" s="225">
        <f t="shared" si="44"/>
        <v>1.4019982397108096E+16</v>
      </c>
      <c r="W81" s="225">
        <f t="shared" si="44"/>
        <v>1.4081426416781698E+16</v>
      </c>
      <c r="X81" s="225">
        <f t="shared" si="44"/>
        <v>1.4132305490983308E+16</v>
      </c>
      <c r="Y81" s="225">
        <f t="shared" si="44"/>
        <v>1.4173712663603072E+16</v>
      </c>
      <c r="Z81" s="225">
        <f t="shared" si="44"/>
        <v>1.420662579258068E+16</v>
      </c>
      <c r="AA81" s="225">
        <f t="shared" si="44"/>
        <v>1.4231917929998746E+16</v>
      </c>
      <c r="AB81" s="225">
        <f t="shared" si="44"/>
        <v>1.4250367525851378E+16</v>
      </c>
      <c r="AC81" s="225">
        <f t="shared" si="44"/>
        <v>1.4262668153056576E+16</v>
      </c>
      <c r="AD81" s="225">
        <f t="shared" si="44"/>
        <v>1.4269437578435858E+16</v>
      </c>
      <c r="AE81" s="225">
        <f t="shared" si="44"/>
        <v>1.4271226092656942E+16</v>
      </c>
      <c r="AF81" s="225">
        <f t="shared" si="44"/>
        <v>1.4268524071753734E+16</v>
      </c>
      <c r="AG81" s="225">
        <f t="shared" si="44"/>
        <v>1.4261768781702914E+16</v>
      </c>
      <c r="AH81" s="225">
        <f t="shared" si="44"/>
        <v>1.4251350461641914E+16</v>
      </c>
      <c r="AI81" s="225">
        <f t="shared" ref="AI81:AY81" si="45">AI9-AI52</f>
        <v>1.4237617735121966E+16</v>
      </c>
      <c r="AJ81" s="225">
        <f t="shared" si="45"/>
        <v>1.4220882405550346E+16</v>
      </c>
      <c r="AK81" s="225">
        <f t="shared" si="45"/>
        <v>1.4201423694041476E+16</v>
      </c>
      <c r="AL81" s="225">
        <f t="shared" si="45"/>
        <v>1.4179491976952192E+16</v>
      </c>
      <c r="AM81" s="225">
        <f t="shared" si="45"/>
        <v>1.4155312077563218E+16</v>
      </c>
      <c r="AN81" s="225">
        <f t="shared" si="45"/>
        <v>1.4129086162529174E+16</v>
      </c>
      <c r="AO81" s="225">
        <f t="shared" si="45"/>
        <v>1.410099628936898E+16</v>
      </c>
      <c r="AP81" s="225">
        <f t="shared" si="45"/>
        <v>1.4071206646782616E+16</v>
      </c>
      <c r="AQ81" s="225">
        <f t="shared" si="45"/>
        <v>1.4039865525194E+16</v>
      </c>
      <c r="AR81" s="225">
        <f t="shared" si="45"/>
        <v>1.4007107050741264E+16</v>
      </c>
      <c r="AS81" s="225">
        <f t="shared" si="45"/>
        <v>1.3973052712089412E+16</v>
      </c>
      <c r="AT81" s="225">
        <f t="shared" si="45"/>
        <v>1.3937812705914258E+16</v>
      </c>
      <c r="AU81" s="225">
        <f t="shared" si="45"/>
        <v>1.390148712373756E+16</v>
      </c>
      <c r="AV81" s="225">
        <f t="shared" si="45"/>
        <v>1.386416699997196E+16</v>
      </c>
      <c r="AW81" s="225">
        <f t="shared" si="45"/>
        <v>1.382593523851556E+16</v>
      </c>
      <c r="AX81" s="225">
        <f t="shared" si="45"/>
        <v>1.3786867433038368E+16</v>
      </c>
      <c r="AY81" s="225">
        <f t="shared" si="45"/>
        <v>1.3747032594151472E+16</v>
      </c>
      <c r="AZ81" s="225"/>
    </row>
    <row r="82" spans="1:52" x14ac:dyDescent="0.2">
      <c r="A82" s="216" t="s">
        <v>663</v>
      </c>
      <c r="B82" s="216" t="s">
        <v>383</v>
      </c>
      <c r="C82" s="228">
        <f t="shared" ref="C82:AH82" si="46">C10-C53</f>
        <v>249150064804626.44</v>
      </c>
      <c r="D82" s="228">
        <f t="shared" si="46"/>
        <v>246935020548912.06</v>
      </c>
      <c r="E82" s="228">
        <f t="shared" si="46"/>
        <v>230264296245549.44</v>
      </c>
      <c r="F82" s="228">
        <f t="shared" si="46"/>
        <v>222883476737274.25</v>
      </c>
      <c r="G82" s="228">
        <f t="shared" si="46"/>
        <v>200968360205765.38</v>
      </c>
      <c r="H82" s="228">
        <f t="shared" si="46"/>
        <v>182959575836672.63</v>
      </c>
      <c r="I82" s="228">
        <f t="shared" si="46"/>
        <v>175558386695832.13</v>
      </c>
      <c r="J82" s="228">
        <f t="shared" si="46"/>
        <v>156391754616592</v>
      </c>
      <c r="K82" s="228">
        <f t="shared" si="46"/>
        <v>151782795858626.81</v>
      </c>
      <c r="L82" s="225">
        <f t="shared" si="46"/>
        <v>157935349298173.13</v>
      </c>
      <c r="M82" s="225">
        <f t="shared" si="46"/>
        <v>152544517882422.88</v>
      </c>
      <c r="N82" s="225">
        <f t="shared" si="46"/>
        <v>147027029846298.38</v>
      </c>
      <c r="O82" s="225">
        <f t="shared" si="46"/>
        <v>141441972063089.75</v>
      </c>
      <c r="P82" s="225">
        <f t="shared" si="46"/>
        <v>135828348481456.5</v>
      </c>
      <c r="Q82" s="225">
        <f t="shared" si="46"/>
        <v>130212841558671</v>
      </c>
      <c r="R82" s="225">
        <f t="shared" si="46"/>
        <v>124614053948680.38</v>
      </c>
      <c r="S82" s="225">
        <f t="shared" si="46"/>
        <v>119045034378501.38</v>
      </c>
      <c r="T82" s="225">
        <f t="shared" si="46"/>
        <v>113514892386262.63</v>
      </c>
      <c r="U82" s="225">
        <f t="shared" si="46"/>
        <v>108029888096057</v>
      </c>
      <c r="V82" s="225">
        <f t="shared" si="46"/>
        <v>102594196711498.5</v>
      </c>
      <c r="W82" s="225">
        <f t="shared" si="46"/>
        <v>97210459067107.375</v>
      </c>
      <c r="X82" s="225">
        <f t="shared" si="46"/>
        <v>91880184958687.5</v>
      </c>
      <c r="Y82" s="225">
        <f t="shared" si="46"/>
        <v>86604051853916.25</v>
      </c>
      <c r="Z82" s="225">
        <f t="shared" si="46"/>
        <v>81382127610923.25</v>
      </c>
      <c r="AA82" s="225">
        <f t="shared" si="46"/>
        <v>76214037191661.75</v>
      </c>
      <c r="AB82" s="225">
        <f t="shared" si="46"/>
        <v>71099087705044.375</v>
      </c>
      <c r="AC82" s="225">
        <f t="shared" si="46"/>
        <v>66036362250834.875</v>
      </c>
      <c r="AD82" s="225">
        <f t="shared" si="46"/>
        <v>61024790306577.375</v>
      </c>
      <c r="AE82" s="225">
        <f t="shared" si="46"/>
        <v>56063200428786.625</v>
      </c>
      <c r="AF82" s="225">
        <f t="shared" si="46"/>
        <v>51150359594088.125</v>
      </c>
      <c r="AG82" s="225">
        <f t="shared" si="46"/>
        <v>46285002435086.375</v>
      </c>
      <c r="AH82" s="225">
        <f t="shared" si="46"/>
        <v>45315313495968.25</v>
      </c>
      <c r="AI82" s="225">
        <f t="shared" ref="AI82:AY82" si="47">AI10-AI53</f>
        <v>45372197432811.5</v>
      </c>
      <c r="AJ82" s="225">
        <f t="shared" si="47"/>
        <v>45426294915880.875</v>
      </c>
      <c r="AK82" s="225">
        <f t="shared" si="47"/>
        <v>45477900437353.875</v>
      </c>
      <c r="AL82" s="225">
        <f t="shared" si="47"/>
        <v>45527271692935.375</v>
      </c>
      <c r="AM82" s="225">
        <f t="shared" si="47"/>
        <v>45574634838152.25</v>
      </c>
      <c r="AN82" s="225">
        <f t="shared" si="47"/>
        <v>45620188921309.25</v>
      </c>
      <c r="AO82" s="225">
        <f t="shared" si="47"/>
        <v>45664109630399.125</v>
      </c>
      <c r="AP82" s="225">
        <f t="shared" si="47"/>
        <v>45706552467453.25</v>
      </c>
      <c r="AQ82" s="225">
        <f t="shared" si="47"/>
        <v>45747655444198.5</v>
      </c>
      <c r="AR82" s="225">
        <f t="shared" si="47"/>
        <v>45787541376720.875</v>
      </c>
      <c r="AS82" s="225">
        <f t="shared" si="47"/>
        <v>45826319843547.25</v>
      </c>
      <c r="AT82" s="225">
        <f t="shared" si="47"/>
        <v>45864088860612.75</v>
      </c>
      <c r="AU82" s="225">
        <f t="shared" si="47"/>
        <v>45900936317565.75</v>
      </c>
      <c r="AV82" s="225">
        <f t="shared" si="47"/>
        <v>45936941212449</v>
      </c>
      <c r="AW82" s="225">
        <f t="shared" si="47"/>
        <v>45972174715653.875</v>
      </c>
      <c r="AX82" s="225">
        <f t="shared" si="47"/>
        <v>46006701088997.5</v>
      </c>
      <c r="AY82" s="225">
        <f t="shared" si="47"/>
        <v>46040578481571</v>
      </c>
      <c r="AZ82" s="225"/>
    </row>
    <row r="83" spans="1:52" x14ac:dyDescent="0.2">
      <c r="A83" s="216" t="s">
        <v>663</v>
      </c>
      <c r="B83" s="216" t="s">
        <v>384</v>
      </c>
      <c r="C83" s="228">
        <f t="shared" ref="C83:AH83" si="48">C11-C54</f>
        <v>6930798485312412</v>
      </c>
      <c r="D83" s="228">
        <f t="shared" si="48"/>
        <v>7051122903019778</v>
      </c>
      <c r="E83" s="228">
        <f t="shared" si="48"/>
        <v>7245567969506068</v>
      </c>
      <c r="F83" s="228">
        <f t="shared" si="48"/>
        <v>6848327578582688</v>
      </c>
      <c r="G83" s="228">
        <f t="shared" si="48"/>
        <v>6234630140195897</v>
      </c>
      <c r="H83" s="228">
        <f t="shared" si="48"/>
        <v>5739628778609208</v>
      </c>
      <c r="I83" s="228">
        <f t="shared" si="48"/>
        <v>5616017522389928</v>
      </c>
      <c r="J83" s="228">
        <f t="shared" si="48"/>
        <v>5547335794688026</v>
      </c>
      <c r="K83" s="228">
        <f t="shared" si="48"/>
        <v>5958218374505956</v>
      </c>
      <c r="L83" s="225">
        <f t="shared" si="48"/>
        <v>6370952422450413</v>
      </c>
      <c r="M83" s="225">
        <f t="shared" si="48"/>
        <v>6130932462444342</v>
      </c>
      <c r="N83" s="225">
        <f t="shared" si="48"/>
        <v>5865505915200220</v>
      </c>
      <c r="O83" s="225">
        <f t="shared" si="48"/>
        <v>5578327942102787</v>
      </c>
      <c r="P83" s="225">
        <f t="shared" si="48"/>
        <v>5272611454389628</v>
      </c>
      <c r="Q83" s="225">
        <f t="shared" si="48"/>
        <v>4951185912092334</v>
      </c>
      <c r="R83" s="225">
        <f t="shared" si="48"/>
        <v>4616533565884072</v>
      </c>
      <c r="S83" s="225">
        <f t="shared" si="48"/>
        <v>4270820170008535.5</v>
      </c>
      <c r="T83" s="225">
        <f t="shared" si="48"/>
        <v>4085980765015520</v>
      </c>
      <c r="U83" s="225">
        <f t="shared" si="48"/>
        <v>4132187925724501</v>
      </c>
      <c r="V83" s="225">
        <f t="shared" si="48"/>
        <v>4174044083987270</v>
      </c>
      <c r="W83" s="225">
        <f t="shared" si="48"/>
        <v>4211950236314760</v>
      </c>
      <c r="X83" s="225">
        <f t="shared" si="48"/>
        <v>4246272691002550.5</v>
      </c>
      <c r="Y83" s="225">
        <f t="shared" si="48"/>
        <v>4277344525967004</v>
      </c>
      <c r="Z83" s="225">
        <f t="shared" si="48"/>
        <v>4305467561965743</v>
      </c>
      <c r="AA83" s="225">
        <f t="shared" si="48"/>
        <v>4330914613915613</v>
      </c>
      <c r="AB83" s="225">
        <f t="shared" si="48"/>
        <v>4353931852394643.5</v>
      </c>
      <c r="AC83" s="225">
        <f t="shared" si="48"/>
        <v>4374741160543406</v>
      </c>
      <c r="AD83" s="225">
        <f t="shared" si="48"/>
        <v>4393542411193913</v>
      </c>
      <c r="AE83" s="225">
        <f t="shared" si="48"/>
        <v>4410515617909792.5</v>
      </c>
      <c r="AF83" s="225">
        <f t="shared" si="48"/>
        <v>4425822934173242</v>
      </c>
      <c r="AG83" s="225">
        <f t="shared" si="48"/>
        <v>4439610489250151</v>
      </c>
      <c r="AH83" s="225">
        <f t="shared" si="48"/>
        <v>4452010058924565</v>
      </c>
      <c r="AI83" s="225">
        <f t="shared" ref="AI83:AY83" si="49">AI11-AI54</f>
        <v>4463140575590017.5</v>
      </c>
      <c r="AJ83" s="225">
        <f t="shared" si="49"/>
        <v>4473109486071614</v>
      </c>
      <c r="AK83" s="225">
        <f t="shared" si="49"/>
        <v>4482013967748960</v>
      </c>
      <c r="AL83" s="225">
        <f t="shared" si="49"/>
        <v>4489942014577889</v>
      </c>
      <c r="AM83" s="225">
        <f t="shared" si="49"/>
        <v>4496973404858114</v>
      </c>
      <c r="AN83" s="225">
        <f t="shared" si="49"/>
        <v>4503180562331463</v>
      </c>
      <c r="AO83" s="225">
        <f t="shared" si="49"/>
        <v>4505138195261528</v>
      </c>
      <c r="AP83" s="225">
        <f t="shared" si="49"/>
        <v>4504364611112068</v>
      </c>
      <c r="AQ83" s="225">
        <f t="shared" si="49"/>
        <v>4502743752940899</v>
      </c>
      <c r="AR83" s="225">
        <f t="shared" si="49"/>
        <v>4500333626813408</v>
      </c>
      <c r="AS83" s="225">
        <f t="shared" si="49"/>
        <v>4497187492136248</v>
      </c>
      <c r="AT83" s="225">
        <f t="shared" si="49"/>
        <v>4493354315503935</v>
      </c>
      <c r="AU83" s="225">
        <f t="shared" si="49"/>
        <v>4488879175749929</v>
      </c>
      <c r="AV83" s="225">
        <f t="shared" si="49"/>
        <v>4483803625772680</v>
      </c>
      <c r="AW83" s="225">
        <f t="shared" si="49"/>
        <v>4478166016080895</v>
      </c>
      <c r="AX83" s="225">
        <f t="shared" si="49"/>
        <v>4472001784436646</v>
      </c>
      <c r="AY83" s="225">
        <f t="shared" si="49"/>
        <v>4465343715466334</v>
      </c>
      <c r="AZ83" s="225"/>
    </row>
    <row r="84" spans="1:52" x14ac:dyDescent="0.2">
      <c r="A84" s="216" t="s">
        <v>663</v>
      </c>
      <c r="B84" s="216" t="s">
        <v>385</v>
      </c>
      <c r="C84" s="228">
        <f t="shared" ref="C84:AH84" si="50">C12-C55</f>
        <v>162673559508721.75</v>
      </c>
      <c r="D84" s="228">
        <f t="shared" si="50"/>
        <v>171468467854095.13</v>
      </c>
      <c r="E84" s="228">
        <f t="shared" si="50"/>
        <v>171265068005641.56</v>
      </c>
      <c r="F84" s="228">
        <f t="shared" si="50"/>
        <v>145491822826251.25</v>
      </c>
      <c r="G84" s="228">
        <f t="shared" si="50"/>
        <v>130682596186732.66</v>
      </c>
      <c r="H84" s="228">
        <f t="shared" si="50"/>
        <v>115514492431846.16</v>
      </c>
      <c r="I84" s="228">
        <f t="shared" si="50"/>
        <v>93638434496145.406</v>
      </c>
      <c r="J84" s="228">
        <f t="shared" si="50"/>
        <v>108241167517340.41</v>
      </c>
      <c r="K84" s="228">
        <f t="shared" si="50"/>
        <v>90863455806628.656</v>
      </c>
      <c r="L84" s="225">
        <f t="shared" si="50"/>
        <v>83782609205966.625</v>
      </c>
      <c r="M84" s="225">
        <f t="shared" si="50"/>
        <v>74237143253188.188</v>
      </c>
      <c r="N84" s="225">
        <f t="shared" si="50"/>
        <v>64836337599235.594</v>
      </c>
      <c r="O84" s="225">
        <f t="shared" si="50"/>
        <v>55685855107254.156</v>
      </c>
      <c r="P84" s="225">
        <f t="shared" si="50"/>
        <v>46853746889829.984</v>
      </c>
      <c r="Q84" s="225">
        <f t="shared" si="50"/>
        <v>41006413744389.953</v>
      </c>
      <c r="R84" s="225">
        <f t="shared" si="50"/>
        <v>39854096254944.344</v>
      </c>
      <c r="S84" s="225">
        <f t="shared" si="50"/>
        <v>38676232557617.094</v>
      </c>
      <c r="T84" s="225">
        <f t="shared" si="50"/>
        <v>37480768847045.109</v>
      </c>
      <c r="U84" s="225">
        <f t="shared" si="50"/>
        <v>36274195363582.844</v>
      </c>
      <c r="V84" s="225">
        <f t="shared" si="50"/>
        <v>35061828940821.688</v>
      </c>
      <c r="W84" s="225">
        <f t="shared" si="50"/>
        <v>33848024181250.5</v>
      </c>
      <c r="X84" s="225">
        <f t="shared" si="50"/>
        <v>32636338831958.813</v>
      </c>
      <c r="Y84" s="225">
        <f t="shared" si="50"/>
        <v>31429667356739.016</v>
      </c>
      <c r="Z84" s="225">
        <f t="shared" si="50"/>
        <v>30230350882871.891</v>
      </c>
      <c r="AA84" s="225">
        <f t="shared" si="50"/>
        <v>29040268685080.531</v>
      </c>
      <c r="AB84" s="225">
        <f t="shared" si="50"/>
        <v>27860914740262.75</v>
      </c>
      <c r="AC84" s="225">
        <f t="shared" si="50"/>
        <v>26693461955190.469</v>
      </c>
      <c r="AD84" s="225">
        <f t="shared" si="50"/>
        <v>25538816095676.375</v>
      </c>
      <c r="AE84" s="225">
        <f t="shared" si="50"/>
        <v>24397661061041.406</v>
      </c>
      <c r="AF84" s="225">
        <f t="shared" si="50"/>
        <v>23270496867709.688</v>
      </c>
      <c r="AG84" s="225">
        <f t="shared" si="50"/>
        <v>22157671487988.063</v>
      </c>
      <c r="AH84" s="225">
        <f t="shared" si="50"/>
        <v>21059407512795.188</v>
      </c>
      <c r="AI84" s="225">
        <f t="shared" ref="AI84:AY84" si="51">AI12-AI55</f>
        <v>19975824458806.406</v>
      </c>
      <c r="AJ84" s="225">
        <f t="shared" si="51"/>
        <v>18906957414702.156</v>
      </c>
      <c r="AK84" s="225">
        <f t="shared" si="51"/>
        <v>17852772613924.125</v>
      </c>
      <c r="AL84" s="225">
        <f t="shared" si="51"/>
        <v>16813180429756.313</v>
      </c>
      <c r="AM84" s="225">
        <f t="shared" si="51"/>
        <v>15788046210467.406</v>
      </c>
      <c r="AN84" s="225">
        <f t="shared" si="51"/>
        <v>14777199305867.156</v>
      </c>
      <c r="AO84" s="225">
        <f t="shared" si="51"/>
        <v>13780440580342.219</v>
      </c>
      <c r="AP84" s="225">
        <f t="shared" si="51"/>
        <v>12797548659852.344</v>
      </c>
      <c r="AQ84" s="225">
        <f t="shared" si="51"/>
        <v>11828285120240.438</v>
      </c>
      <c r="AR84" s="225">
        <f t="shared" si="51"/>
        <v>10872398790452.688</v>
      </c>
      <c r="AS84" s="225">
        <f t="shared" si="51"/>
        <v>9929629315910.9375</v>
      </c>
      <c r="AT84" s="225">
        <f t="shared" si="51"/>
        <v>8999710103513.1563</v>
      </c>
      <c r="AU84" s="225">
        <f t="shared" si="51"/>
        <v>8603425307498.9688</v>
      </c>
      <c r="AV84" s="225">
        <f t="shared" si="51"/>
        <v>8610053259797.2813</v>
      </c>
      <c r="AW84" s="225">
        <f t="shared" si="51"/>
        <v>8616132084253.0625</v>
      </c>
      <c r="AX84" s="225">
        <f t="shared" si="51"/>
        <v>8621704508103.2188</v>
      </c>
      <c r="AY84" s="225">
        <f t="shared" si="51"/>
        <v>8626809661373.7813</v>
      </c>
      <c r="AZ84" s="225"/>
    </row>
    <row r="85" spans="1:52" x14ac:dyDescent="0.2">
      <c r="A85" s="216" t="s">
        <v>663</v>
      </c>
      <c r="B85" s="216" t="s">
        <v>386</v>
      </c>
      <c r="C85" s="228">
        <f t="shared" ref="C85:AH85" si="52">C13-C56</f>
        <v>1.5921674650209276E+16</v>
      </c>
      <c r="D85" s="228">
        <f t="shared" si="52"/>
        <v>1.6671425182467832E+16</v>
      </c>
      <c r="E85" s="228">
        <f t="shared" si="52"/>
        <v>1.7024540522001752E+16</v>
      </c>
      <c r="F85" s="228">
        <f t="shared" si="52"/>
        <v>1.6027757197213776E+16</v>
      </c>
      <c r="G85" s="228">
        <f t="shared" si="52"/>
        <v>1.5818389991487176E+16</v>
      </c>
      <c r="H85" s="228">
        <f t="shared" si="52"/>
        <v>1.5763484401323398E+16</v>
      </c>
      <c r="I85" s="228">
        <f t="shared" si="52"/>
        <v>1.626365547918624E+16</v>
      </c>
      <c r="J85" s="228">
        <f t="shared" si="52"/>
        <v>1.69849224367601E+16</v>
      </c>
      <c r="K85" s="228">
        <f t="shared" si="52"/>
        <v>1.7540025325199608E+16</v>
      </c>
      <c r="L85" s="225">
        <f t="shared" si="52"/>
        <v>1.9155783958864192E+16</v>
      </c>
      <c r="M85" s="225">
        <f t="shared" si="52"/>
        <v>2.0135818570951688E+16</v>
      </c>
      <c r="N85" s="225">
        <f t="shared" si="52"/>
        <v>2.0516609045591036E+16</v>
      </c>
      <c r="O85" s="225">
        <f t="shared" si="52"/>
        <v>2.0847687258107712E+16</v>
      </c>
      <c r="P85" s="225">
        <f t="shared" si="52"/>
        <v>2.11404768227444E+16</v>
      </c>
      <c r="Q85" s="225">
        <f t="shared" si="52"/>
        <v>2.1398260179384368E+16</v>
      </c>
      <c r="R85" s="225">
        <f t="shared" si="52"/>
        <v>2.1624215367196692E+16</v>
      </c>
      <c r="S85" s="225">
        <f t="shared" si="52"/>
        <v>2.1821354142181644E+16</v>
      </c>
      <c r="T85" s="225">
        <f t="shared" si="52"/>
        <v>2.1992485457844828E+16</v>
      </c>
      <c r="U85" s="225">
        <f t="shared" si="52"/>
        <v>2.2140197666865188E+16</v>
      </c>
      <c r="V85" s="225">
        <f t="shared" si="52"/>
        <v>2.2266854006948332E+16</v>
      </c>
      <c r="W85" s="225">
        <f t="shared" si="52"/>
        <v>2.2374597109670488E+16</v>
      </c>
      <c r="X85" s="225">
        <f t="shared" si="52"/>
        <v>2.2465359306924548E+16</v>
      </c>
      <c r="Y85" s="225">
        <f t="shared" si="52"/>
        <v>2.2540876367085644E+16</v>
      </c>
      <c r="Z85" s="225">
        <f t="shared" si="52"/>
        <v>2.2602702972873076E+16</v>
      </c>
      <c r="AA85" s="225">
        <f t="shared" si="52"/>
        <v>2.2652228774585196E+16</v>
      </c>
      <c r="AB85" s="225">
        <f t="shared" si="52"/>
        <v>2.2690694242155764E+16</v>
      </c>
      <c r="AC85" s="225">
        <f t="shared" si="52"/>
        <v>2.2719205823917512E+16</v>
      </c>
      <c r="AD85" s="225">
        <f t="shared" si="52"/>
        <v>2.2738750122903512E+16</v>
      </c>
      <c r="AE85" s="225">
        <f t="shared" si="52"/>
        <v>2.2750206942963636E+16</v>
      </c>
      <c r="AF85" s="225">
        <f t="shared" si="52"/>
        <v>2.2754361152937556E+16</v>
      </c>
      <c r="AG85" s="225">
        <f t="shared" si="52"/>
        <v>2.2751913380086832E+16</v>
      </c>
      <c r="AH85" s="225">
        <f t="shared" si="52"/>
        <v>2.2743489583399588E+16</v>
      </c>
      <c r="AI85" s="225">
        <f t="shared" ref="AI85:AY85" si="53">AI13-AI56</f>
        <v>2.2729649580299288E+16</v>
      </c>
      <c r="AJ85" s="225">
        <f t="shared" si="53"/>
        <v>2.2710894611888776E+16</v>
      </c>
      <c r="AK85" s="225">
        <f t="shared" si="53"/>
        <v>2.2687674035872E+16</v>
      </c>
      <c r="AL85" s="225">
        <f t="shared" si="53"/>
        <v>2.2660391235401644E+16</v>
      </c>
      <c r="AM85" s="225">
        <f t="shared" si="53"/>
        <v>2.262940882815228E+16</v>
      </c>
      <c r="AN85" s="225">
        <f t="shared" si="53"/>
        <v>2.2595053254231364E+16</v>
      </c>
      <c r="AO85" s="225">
        <f t="shared" si="53"/>
        <v>2.255761881498302E+16</v>
      </c>
      <c r="AP85" s="225">
        <f t="shared" si="53"/>
        <v>2.251737122790112E+16</v>
      </c>
      <c r="AQ85" s="225">
        <f t="shared" si="53"/>
        <v>2.2474550756113584E+16</v>
      </c>
      <c r="AR85" s="225">
        <f t="shared" si="53"/>
        <v>2.2429374964478924E+16</v>
      </c>
      <c r="AS85" s="225">
        <f t="shared" si="53"/>
        <v>2.238204114835026E+16</v>
      </c>
      <c r="AT85" s="225">
        <f t="shared" si="53"/>
        <v>2.2332728475600268E+16</v>
      </c>
      <c r="AU85" s="225">
        <f t="shared" si="53"/>
        <v>2.228159987756462E+16</v>
      </c>
      <c r="AV85" s="225">
        <f t="shared" si="53"/>
        <v>2.2228803720146704E+16</v>
      </c>
      <c r="AW85" s="225">
        <f t="shared" si="53"/>
        <v>2.2174475282410512E+16</v>
      </c>
      <c r="AX85" s="225">
        <f t="shared" si="53"/>
        <v>2.2118738066525756E+16</v>
      </c>
      <c r="AY85" s="225">
        <f t="shared" si="53"/>
        <v>2.2061704959889488E+16</v>
      </c>
      <c r="AZ85" s="225"/>
    </row>
    <row r="86" spans="1:52" x14ac:dyDescent="0.2">
      <c r="A86" s="216" t="s">
        <v>663</v>
      </c>
      <c r="B86" s="216" t="s">
        <v>387</v>
      </c>
      <c r="C86" s="228">
        <f t="shared" ref="C86:AH86" si="54">C14-C57</f>
        <v>968264820293636.5</v>
      </c>
      <c r="D86" s="228">
        <f t="shared" si="54"/>
        <v>1016161570024942.5</v>
      </c>
      <c r="E86" s="228">
        <f t="shared" si="54"/>
        <v>1029820707311371.5</v>
      </c>
      <c r="F86" s="228">
        <f t="shared" si="54"/>
        <v>1029645708139527</v>
      </c>
      <c r="G86" s="228">
        <f t="shared" si="54"/>
        <v>973770538308470</v>
      </c>
      <c r="H86" s="228">
        <f t="shared" si="54"/>
        <v>1041608468025649.3</v>
      </c>
      <c r="I86" s="228">
        <f t="shared" si="54"/>
        <v>1160123483131248.5</v>
      </c>
      <c r="J86" s="228">
        <f t="shared" si="54"/>
        <v>1139635400154409.5</v>
      </c>
      <c r="K86" s="228">
        <f t="shared" si="54"/>
        <v>1097766268676677</v>
      </c>
      <c r="L86" s="225">
        <f t="shared" si="54"/>
        <v>1205754301892524</v>
      </c>
      <c r="M86" s="225">
        <f t="shared" si="54"/>
        <v>1216913887689957</v>
      </c>
      <c r="N86" s="225">
        <f t="shared" si="54"/>
        <v>1219233659447817.5</v>
      </c>
      <c r="O86" s="225">
        <f t="shared" si="54"/>
        <v>1219608545128784</v>
      </c>
      <c r="P86" s="225">
        <f t="shared" si="54"/>
        <v>1218257858489793.5</v>
      </c>
      <c r="Q86" s="225">
        <f t="shared" si="54"/>
        <v>1215388778957579</v>
      </c>
      <c r="R86" s="225">
        <f t="shared" si="54"/>
        <v>1211193948400558</v>
      </c>
      <c r="S86" s="225">
        <f t="shared" si="54"/>
        <v>1205849843210519.5</v>
      </c>
      <c r="T86" s="225">
        <f t="shared" si="54"/>
        <v>1199516089400010</v>
      </c>
      <c r="U86" s="225">
        <f t="shared" si="54"/>
        <v>1192335569669704</v>
      </c>
      <c r="V86" s="225">
        <f t="shared" si="54"/>
        <v>1184435099953619</v>
      </c>
      <c r="W86" s="225">
        <f t="shared" si="54"/>
        <v>1175926469523440</v>
      </c>
      <c r="X86" s="225">
        <f t="shared" si="54"/>
        <v>1166907681020520</v>
      </c>
      <c r="Y86" s="225">
        <f t="shared" si="54"/>
        <v>1157464270857264.5</v>
      </c>
      <c r="Z86" s="225">
        <f t="shared" si="54"/>
        <v>1147670628033990</v>
      </c>
      <c r="AA86" s="225">
        <f t="shared" si="54"/>
        <v>1137591258692952.5</v>
      </c>
      <c r="AB86" s="225">
        <f t="shared" si="54"/>
        <v>1127281965275924</v>
      </c>
      <c r="AC86" s="225">
        <f t="shared" si="54"/>
        <v>1116790924343394</v>
      </c>
      <c r="AD86" s="225">
        <f t="shared" si="54"/>
        <v>1106159657411623.5</v>
      </c>
      <c r="AE86" s="225">
        <f t="shared" si="54"/>
        <v>1095423895848077</v>
      </c>
      <c r="AF86" s="225">
        <f t="shared" si="54"/>
        <v>1084614344964703.5</v>
      </c>
      <c r="AG86" s="225">
        <f t="shared" si="54"/>
        <v>1073757354750102.5</v>
      </c>
      <c r="AH86" s="225">
        <f t="shared" si="54"/>
        <v>1062875505767651.5</v>
      </c>
      <c r="AI86" s="225">
        <f t="shared" ref="AI86:AY86" si="55">AI14-AI57</f>
        <v>1051988119037130.5</v>
      </c>
      <c r="AJ86" s="225">
        <f t="shared" si="55"/>
        <v>1041111698508560.5</v>
      </c>
      <c r="AK86" s="225">
        <f t="shared" si="55"/>
        <v>1030260314233112.5</v>
      </c>
      <c r="AL86" s="225">
        <f t="shared" si="55"/>
        <v>1019445933676173.5</v>
      </c>
      <c r="AM86" s="225">
        <f t="shared" si="55"/>
        <v>1008678707892199</v>
      </c>
      <c r="AN86" s="225">
        <f t="shared" si="55"/>
        <v>997967218548949</v>
      </c>
      <c r="AO86" s="225">
        <f t="shared" si="55"/>
        <v>987318691085062</v>
      </c>
      <c r="AP86" s="225">
        <f t="shared" si="55"/>
        <v>976739178629954</v>
      </c>
      <c r="AQ86" s="225">
        <f t="shared" si="55"/>
        <v>966233720718256.5</v>
      </c>
      <c r="AR86" s="225">
        <f t="shared" si="55"/>
        <v>955806480296525</v>
      </c>
      <c r="AS86" s="225">
        <f t="shared" si="55"/>
        <v>945460862045750.5</v>
      </c>
      <c r="AT86" s="225">
        <f t="shared" si="55"/>
        <v>935199614627109</v>
      </c>
      <c r="AU86" s="225">
        <f t="shared" si="55"/>
        <v>925024919095182</v>
      </c>
      <c r="AV86" s="225">
        <f t="shared" si="55"/>
        <v>914938465407576</v>
      </c>
      <c r="AW86" s="225">
        <f t="shared" si="55"/>
        <v>904941518687449</v>
      </c>
      <c r="AX86" s="225">
        <f t="shared" si="55"/>
        <v>895034976660442</v>
      </c>
      <c r="AY86" s="225">
        <f t="shared" si="55"/>
        <v>885219419485609</v>
      </c>
      <c r="AZ86" s="225"/>
    </row>
    <row r="87" spans="1:52" x14ac:dyDescent="0.2">
      <c r="A87" s="216" t="s">
        <v>663</v>
      </c>
      <c r="B87" s="216" t="s">
        <v>388</v>
      </c>
      <c r="C87" s="228">
        <f t="shared" ref="C87:AH87" si="56">C15-C58</f>
        <v>235012158076750.19</v>
      </c>
      <c r="D87" s="228">
        <f t="shared" si="56"/>
        <v>250388127699590.31</v>
      </c>
      <c r="E87" s="228">
        <f t="shared" si="56"/>
        <v>218180636693308.69</v>
      </c>
      <c r="F87" s="228">
        <f t="shared" si="56"/>
        <v>212526353083583.31</v>
      </c>
      <c r="G87" s="228">
        <f t="shared" si="56"/>
        <v>216710619063436.25</v>
      </c>
      <c r="H87" s="228">
        <f t="shared" si="56"/>
        <v>211309589061091</v>
      </c>
      <c r="I87" s="228">
        <f t="shared" si="56"/>
        <v>404740694722464.38</v>
      </c>
      <c r="J87" s="228">
        <f t="shared" si="56"/>
        <v>443230145304630.25</v>
      </c>
      <c r="K87" s="228">
        <f t="shared" si="56"/>
        <v>522646468715376.44</v>
      </c>
      <c r="L87" s="225">
        <f t="shared" si="56"/>
        <v>584624487222107</v>
      </c>
      <c r="M87" s="225">
        <f t="shared" si="56"/>
        <v>593328373717488.5</v>
      </c>
      <c r="N87" s="225">
        <f t="shared" si="56"/>
        <v>600736964846496.13</v>
      </c>
      <c r="O87" s="225">
        <f t="shared" si="56"/>
        <v>606957186131674.88</v>
      </c>
      <c r="P87" s="225">
        <f t="shared" si="56"/>
        <v>612096755461618.25</v>
      </c>
      <c r="Q87" s="225">
        <f t="shared" si="56"/>
        <v>616260502491814.88</v>
      </c>
      <c r="R87" s="225">
        <f t="shared" si="56"/>
        <v>619547933703327.63</v>
      </c>
      <c r="S87" s="225">
        <f t="shared" si="56"/>
        <v>622051769095607.25</v>
      </c>
      <c r="T87" s="225">
        <f t="shared" si="56"/>
        <v>623857202804764.75</v>
      </c>
      <c r="U87" s="225">
        <f t="shared" si="56"/>
        <v>625041680159416.13</v>
      </c>
      <c r="V87" s="225">
        <f t="shared" si="56"/>
        <v>625675026366772</v>
      </c>
      <c r="W87" s="225">
        <f t="shared" si="56"/>
        <v>625819801196053.75</v>
      </c>
      <c r="X87" s="225">
        <f t="shared" si="56"/>
        <v>625531787180630.63</v>
      </c>
      <c r="Y87" s="225">
        <f t="shared" si="56"/>
        <v>624860545461936.88</v>
      </c>
      <c r="Z87" s="225">
        <f t="shared" si="56"/>
        <v>623849993926540.75</v>
      </c>
      <c r="AA87" s="225">
        <f t="shared" si="56"/>
        <v>622538977644718.25</v>
      </c>
      <c r="AB87" s="225">
        <f t="shared" si="56"/>
        <v>620961812803050</v>
      </c>
      <c r="AC87" s="225">
        <f t="shared" si="56"/>
        <v>619148793265741.5</v>
      </c>
      <c r="AD87" s="225">
        <f t="shared" si="56"/>
        <v>617126654393631.63</v>
      </c>
      <c r="AE87" s="225">
        <f t="shared" si="56"/>
        <v>614918992439448.88</v>
      </c>
      <c r="AF87" s="225">
        <f t="shared" si="56"/>
        <v>612546640224169.88</v>
      </c>
      <c r="AG87" s="225">
        <f t="shared" si="56"/>
        <v>610028001262890.75</v>
      </c>
      <c r="AH87" s="225">
        <f t="shared" si="56"/>
        <v>607379345332130.25</v>
      </c>
      <c r="AI87" s="225">
        <f t="shared" ref="AI87:AY87" si="57">AI15-AI58</f>
        <v>604615068860241.13</v>
      </c>
      <c r="AJ87" s="225">
        <f t="shared" si="57"/>
        <v>601747923626118</v>
      </c>
      <c r="AK87" s="225">
        <f t="shared" si="57"/>
        <v>598789217173722.13</v>
      </c>
      <c r="AL87" s="225">
        <f t="shared" si="57"/>
        <v>595748988163236.38</v>
      </c>
      <c r="AM87" s="225">
        <f t="shared" si="57"/>
        <v>592636159633539</v>
      </c>
      <c r="AN87" s="225">
        <f t="shared" si="57"/>
        <v>589458672878465</v>
      </c>
      <c r="AO87" s="225">
        <f t="shared" si="57"/>
        <v>586223604362112.63</v>
      </c>
      <c r="AP87" s="225">
        <f t="shared" si="57"/>
        <v>582937267829912.25</v>
      </c>
      <c r="AQ87" s="225">
        <f t="shared" si="57"/>
        <v>579605303519955.25</v>
      </c>
      <c r="AR87" s="225">
        <f t="shared" si="57"/>
        <v>576232756147388.25</v>
      </c>
      <c r="AS87" s="225">
        <f t="shared" si="57"/>
        <v>572824143125169.5</v>
      </c>
      <c r="AT87" s="225">
        <f t="shared" si="57"/>
        <v>569383514297142.63</v>
      </c>
      <c r="AU87" s="225">
        <f t="shared" si="57"/>
        <v>565914504293343.25</v>
      </c>
      <c r="AV87" s="225">
        <f t="shared" si="57"/>
        <v>562420378471409.63</v>
      </c>
      <c r="AW87" s="225">
        <f t="shared" si="57"/>
        <v>558904073279888.5</v>
      </c>
      <c r="AX87" s="225">
        <f t="shared" si="57"/>
        <v>555368231767804.88</v>
      </c>
      <c r="AY87" s="225">
        <f t="shared" si="57"/>
        <v>551815234867596.25</v>
      </c>
      <c r="AZ87" s="225"/>
    </row>
    <row r="88" spans="1:52" x14ac:dyDescent="0.2">
      <c r="A88" s="216" t="s">
        <v>663</v>
      </c>
      <c r="B88" s="216" t="s">
        <v>389</v>
      </c>
      <c r="C88" s="228">
        <f t="shared" ref="C88:AH88" si="58">C16-C59</f>
        <v>94208409914982.25</v>
      </c>
      <c r="D88" s="228">
        <f t="shared" si="58"/>
        <v>94126311417542.438</v>
      </c>
      <c r="E88" s="228">
        <f t="shared" si="58"/>
        <v>90986273665038.688</v>
      </c>
      <c r="F88" s="228">
        <f t="shared" si="58"/>
        <v>89076304538759.75</v>
      </c>
      <c r="G88" s="228">
        <f t="shared" si="58"/>
        <v>98313293272578.938</v>
      </c>
      <c r="H88" s="228">
        <f t="shared" si="58"/>
        <v>97580296341658.063</v>
      </c>
      <c r="I88" s="228">
        <f t="shared" si="58"/>
        <v>131556312303277.44</v>
      </c>
      <c r="J88" s="228">
        <f t="shared" si="58"/>
        <v>153246827928587.88</v>
      </c>
      <c r="K88" s="228">
        <f t="shared" si="58"/>
        <v>124387999839060.81</v>
      </c>
      <c r="L88" s="225">
        <f t="shared" si="58"/>
        <v>139351605515190.13</v>
      </c>
      <c r="M88" s="225">
        <f t="shared" si="58"/>
        <v>133276008328471.63</v>
      </c>
      <c r="N88" s="225">
        <f t="shared" si="58"/>
        <v>125697898636267.5</v>
      </c>
      <c r="O88" s="225">
        <f t="shared" si="58"/>
        <v>116841782609900.13</v>
      </c>
      <c r="P88" s="225">
        <f t="shared" si="58"/>
        <v>106889811256851.5</v>
      </c>
      <c r="Q88" s="225">
        <f t="shared" si="58"/>
        <v>95997224662682.438</v>
      </c>
      <c r="R88" s="225">
        <f t="shared" si="58"/>
        <v>84299905121281.5</v>
      </c>
      <c r="S88" s="225">
        <f t="shared" si="58"/>
        <v>83287345068992.813</v>
      </c>
      <c r="T88" s="225">
        <f t="shared" si="58"/>
        <v>84085897209996.125</v>
      </c>
      <c r="U88" s="225">
        <f t="shared" si="58"/>
        <v>84735125431712.688</v>
      </c>
      <c r="V88" s="225">
        <f t="shared" si="58"/>
        <v>85250174707207.188</v>
      </c>
      <c r="W88" s="225">
        <f t="shared" si="58"/>
        <v>85644644583628.125</v>
      </c>
      <c r="X88" s="225">
        <f t="shared" si="58"/>
        <v>85930748403376.188</v>
      </c>
      <c r="Y88" s="225">
        <f t="shared" si="58"/>
        <v>86119451451447.125</v>
      </c>
      <c r="Z88" s="225">
        <f t="shared" si="58"/>
        <v>86220594755429.938</v>
      </c>
      <c r="AA88" s="225">
        <f t="shared" si="58"/>
        <v>86243007643093.438</v>
      </c>
      <c r="AB88" s="225">
        <f t="shared" si="58"/>
        <v>86194610508650.563</v>
      </c>
      <c r="AC88" s="225">
        <f t="shared" si="58"/>
        <v>85865908432799.063</v>
      </c>
      <c r="AD88" s="225">
        <f t="shared" si="58"/>
        <v>85295615725459.688</v>
      </c>
      <c r="AE88" s="225">
        <f t="shared" si="58"/>
        <v>84635505192509.75</v>
      </c>
      <c r="AF88" s="225">
        <f t="shared" si="58"/>
        <v>83892103878038.125</v>
      </c>
      <c r="AG88" s="225">
        <f t="shared" si="58"/>
        <v>83071385365809.625</v>
      </c>
      <c r="AH88" s="225">
        <f t="shared" si="58"/>
        <v>82178819079191.375</v>
      </c>
      <c r="AI88" s="225">
        <f t="shared" ref="AI88:AY88" si="59">AI16-AI59</f>
        <v>81219415898043.875</v>
      </c>
      <c r="AJ88" s="225">
        <f t="shared" si="59"/>
        <v>80197770057243</v>
      </c>
      <c r="AK88" s="225">
        <f t="shared" si="59"/>
        <v>79118097416149.875</v>
      </c>
      <c r="AL88" s="225">
        <f t="shared" si="59"/>
        <v>77984270267247.625</v>
      </c>
      <c r="AM88" s="225">
        <f t="shared" si="59"/>
        <v>76799848898490.125</v>
      </c>
      <c r="AN88" s="225">
        <f t="shared" si="59"/>
        <v>75568110147403.5</v>
      </c>
      <c r="AO88" s="225">
        <f t="shared" si="59"/>
        <v>74292073192805.875</v>
      </c>
      <c r="AP88" s="225">
        <f t="shared" si="59"/>
        <v>72974522827334</v>
      </c>
      <c r="AQ88" s="225">
        <f t="shared" si="59"/>
        <v>71618030444584.75</v>
      </c>
      <c r="AR88" s="225">
        <f t="shared" si="59"/>
        <v>70224972961213.75</v>
      </c>
      <c r="AS88" s="225">
        <f t="shared" si="59"/>
        <v>68797549878645.125</v>
      </c>
      <c r="AT88" s="225">
        <f t="shared" si="59"/>
        <v>67337798672463.625</v>
      </c>
      <c r="AU88" s="225">
        <f t="shared" si="59"/>
        <v>65847608680894.875</v>
      </c>
      <c r="AV88" s="225">
        <f t="shared" si="59"/>
        <v>64328733647614.625</v>
      </c>
      <c r="AW88" s="225">
        <f t="shared" si="59"/>
        <v>62782803058842.125</v>
      </c>
      <c r="AX88" s="225">
        <f t="shared" si="59"/>
        <v>61211332400375</v>
      </c>
      <c r="AY88" s="225">
        <f t="shared" si="59"/>
        <v>59615732447135.75</v>
      </c>
      <c r="AZ88" s="225"/>
    </row>
    <row r="89" spans="1:52" x14ac:dyDescent="0.2">
      <c r="A89" s="216" t="s">
        <v>663</v>
      </c>
      <c r="B89" s="216" t="s">
        <v>390</v>
      </c>
      <c r="C89" s="228">
        <f t="shared" ref="C89:AH89" si="60">C17-C60</f>
        <v>147122708338141.5</v>
      </c>
      <c r="D89" s="228">
        <f t="shared" si="60"/>
        <v>150380448200917.5</v>
      </c>
      <c r="E89" s="228">
        <f t="shared" si="60"/>
        <v>123430163057244.69</v>
      </c>
      <c r="F89" s="228">
        <f t="shared" si="60"/>
        <v>109718764556397.69</v>
      </c>
      <c r="G89" s="228">
        <f t="shared" si="60"/>
        <v>103709379934720.97</v>
      </c>
      <c r="H89" s="228">
        <f t="shared" si="60"/>
        <v>91020262197494.094</v>
      </c>
      <c r="I89" s="228">
        <f t="shared" si="60"/>
        <v>80987976702844.625</v>
      </c>
      <c r="J89" s="228">
        <f t="shared" si="60"/>
        <v>74572107059545.688</v>
      </c>
      <c r="K89" s="228">
        <f t="shared" si="60"/>
        <v>81186867406118.938</v>
      </c>
      <c r="L89" s="225">
        <f t="shared" si="60"/>
        <v>84669928523061.875</v>
      </c>
      <c r="M89" s="225">
        <f t="shared" si="60"/>
        <v>84487803466907.063</v>
      </c>
      <c r="N89" s="225">
        <f t="shared" si="60"/>
        <v>80677576478420.688</v>
      </c>
      <c r="O89" s="225">
        <f t="shared" si="60"/>
        <v>76713855383403.75</v>
      </c>
      <c r="P89" s="225">
        <f t="shared" si="60"/>
        <v>72625427850773.688</v>
      </c>
      <c r="Q89" s="225">
        <f t="shared" si="60"/>
        <v>68438593816841.813</v>
      </c>
      <c r="R89" s="225">
        <f t="shared" si="60"/>
        <v>64176931696936.813</v>
      </c>
      <c r="S89" s="225">
        <f t="shared" si="60"/>
        <v>59861238715687.063</v>
      </c>
      <c r="T89" s="225">
        <f t="shared" si="60"/>
        <v>55509608149320.625</v>
      </c>
      <c r="U89" s="225">
        <f t="shared" si="60"/>
        <v>51137597299015.5</v>
      </c>
      <c r="V89" s="225">
        <f t="shared" si="60"/>
        <v>46758446895014.438</v>
      </c>
      <c r="W89" s="225">
        <f t="shared" si="60"/>
        <v>42383322802647.75</v>
      </c>
      <c r="X89" s="225">
        <f t="shared" si="60"/>
        <v>38021560193621.813</v>
      </c>
      <c r="Y89" s="225">
        <f t="shared" si="60"/>
        <v>33680897658336.375</v>
      </c>
      <c r="Z89" s="225">
        <f t="shared" si="60"/>
        <v>30508028257407.875</v>
      </c>
      <c r="AA89" s="225">
        <f t="shared" si="60"/>
        <v>30776658473791.625</v>
      </c>
      <c r="AB89" s="225">
        <f t="shared" si="60"/>
        <v>31027059102472.375</v>
      </c>
      <c r="AC89" s="225">
        <f t="shared" si="60"/>
        <v>31260761669056.5</v>
      </c>
      <c r="AD89" s="225">
        <f t="shared" si="60"/>
        <v>31479153836012.75</v>
      </c>
      <c r="AE89" s="225">
        <f t="shared" si="60"/>
        <v>31683492532050.75</v>
      </c>
      <c r="AF89" s="225">
        <f t="shared" si="60"/>
        <v>31874916342030.375</v>
      </c>
      <c r="AG89" s="225">
        <f t="shared" si="60"/>
        <v>32054457026759.375</v>
      </c>
      <c r="AH89" s="225">
        <f t="shared" si="60"/>
        <v>32223050116436.5</v>
      </c>
      <c r="AI89" s="225">
        <f t="shared" ref="AI89:AY89" si="61">AI17-AI60</f>
        <v>32381544571767.125</v>
      </c>
      <c r="AJ89" s="225">
        <f t="shared" si="61"/>
        <v>32530711539570</v>
      </c>
      <c r="AK89" s="225">
        <f t="shared" si="61"/>
        <v>32671252249954.125</v>
      </c>
      <c r="AL89" s="225">
        <f t="shared" si="61"/>
        <v>32803805113640.25</v>
      </c>
      <c r="AM89" s="225">
        <f t="shared" si="61"/>
        <v>32928952083389.75</v>
      </c>
      <c r="AN89" s="225">
        <f t="shared" si="61"/>
        <v>33047224344812.75</v>
      </c>
      <c r="AO89" s="225">
        <f t="shared" si="61"/>
        <v>33159107400445.75</v>
      </c>
      <c r="AP89" s="225">
        <f t="shared" si="61"/>
        <v>33265045607934.25</v>
      </c>
      <c r="AQ89" s="225">
        <f t="shared" si="61"/>
        <v>33365446229144.375</v>
      </c>
      <c r="AR89" s="225">
        <f t="shared" si="61"/>
        <v>33460683042524</v>
      </c>
      <c r="AS89" s="225">
        <f t="shared" si="61"/>
        <v>33551099566391.125</v>
      </c>
      <c r="AT89" s="225">
        <f t="shared" si="61"/>
        <v>33637011936244.875</v>
      </c>
      <c r="AU89" s="225">
        <f t="shared" si="61"/>
        <v>33718711474808.125</v>
      </c>
      <c r="AV89" s="225">
        <f t="shared" si="61"/>
        <v>33796466989413.75</v>
      </c>
      <c r="AW89" s="225">
        <f t="shared" si="61"/>
        <v>33870526827556.125</v>
      </c>
      <c r="AX89" s="225">
        <f t="shared" si="61"/>
        <v>33941120717990.75</v>
      </c>
      <c r="AY89" s="225">
        <f t="shared" si="61"/>
        <v>34008461421636.125</v>
      </c>
      <c r="AZ89" s="225"/>
    </row>
    <row r="90" spans="1:52" x14ac:dyDescent="0.2">
      <c r="A90" s="216" t="s">
        <v>663</v>
      </c>
      <c r="B90" s="216" t="s">
        <v>391</v>
      </c>
      <c r="C90" s="228">
        <f t="shared" ref="C90:AH90" si="62">C18-C61</f>
        <v>36631448088743.406</v>
      </c>
      <c r="D90" s="228">
        <f t="shared" si="62"/>
        <v>35288148395177.406</v>
      </c>
      <c r="E90" s="228">
        <f t="shared" si="62"/>
        <v>24852839117474.219</v>
      </c>
      <c r="F90" s="228">
        <f t="shared" si="62"/>
        <v>27230219613492.5</v>
      </c>
      <c r="G90" s="228">
        <f t="shared" si="62"/>
        <v>30314495483817.25</v>
      </c>
      <c r="H90" s="228">
        <f t="shared" si="62"/>
        <v>36323601257696.469</v>
      </c>
      <c r="I90" s="228">
        <f t="shared" si="62"/>
        <v>22964563155590.313</v>
      </c>
      <c r="J90" s="228">
        <f t="shared" si="62"/>
        <v>24484803624376.875</v>
      </c>
      <c r="K90" s="228">
        <f t="shared" si="62"/>
        <v>23797693648160.906</v>
      </c>
      <c r="L90" s="225">
        <f t="shared" si="62"/>
        <v>6960525993561.7656</v>
      </c>
      <c r="M90" s="225">
        <f t="shared" si="62"/>
        <v>5277884630599.3672</v>
      </c>
      <c r="N90" s="225">
        <f t="shared" si="62"/>
        <v>5048287633997.5313</v>
      </c>
      <c r="O90" s="225">
        <f t="shared" si="62"/>
        <v>4814221332878.6484</v>
      </c>
      <c r="P90" s="225">
        <f t="shared" si="62"/>
        <v>4578507739694.4844</v>
      </c>
      <c r="Q90" s="225">
        <f t="shared" si="62"/>
        <v>4343043520844.0859</v>
      </c>
      <c r="R90" s="225">
        <f t="shared" si="62"/>
        <v>4109153199933.25</v>
      </c>
      <c r="S90" s="225">
        <f t="shared" si="62"/>
        <v>3877781822997.0078</v>
      </c>
      <c r="T90" s="225">
        <f t="shared" si="62"/>
        <v>3649608228354.9297</v>
      </c>
      <c r="U90" s="225">
        <f t="shared" si="62"/>
        <v>3425116631916.3906</v>
      </c>
      <c r="V90" s="225">
        <f t="shared" si="62"/>
        <v>3204644906804.6797</v>
      </c>
      <c r="W90" s="225">
        <f t="shared" si="62"/>
        <v>3119503569458.4453</v>
      </c>
      <c r="X90" s="225">
        <f t="shared" si="62"/>
        <v>3127398790685.5469</v>
      </c>
      <c r="Y90" s="225">
        <f t="shared" si="62"/>
        <v>3133809991359.4922</v>
      </c>
      <c r="Z90" s="225">
        <f t="shared" si="62"/>
        <v>3138922589495.1719</v>
      </c>
      <c r="AA90" s="225">
        <f t="shared" si="62"/>
        <v>3142899601013.875</v>
      </c>
      <c r="AB90" s="225">
        <f t="shared" si="62"/>
        <v>3145884128803.0156</v>
      </c>
      <c r="AC90" s="225">
        <f t="shared" si="62"/>
        <v>3148001667949.5547</v>
      </c>
      <c r="AD90" s="225">
        <f t="shared" si="62"/>
        <v>3149362206165.2656</v>
      </c>
      <c r="AE90" s="225">
        <f t="shared" si="62"/>
        <v>3150062114561.1953</v>
      </c>
      <c r="AF90" s="225">
        <f t="shared" si="62"/>
        <v>3150185834217.5234</v>
      </c>
      <c r="AG90" s="225">
        <f t="shared" si="62"/>
        <v>3149807370173.5469</v>
      </c>
      <c r="AH90" s="225">
        <f t="shared" si="62"/>
        <v>3148991607810.4922</v>
      </c>
      <c r="AI90" s="225">
        <f t="shared" ref="AI90:AY90" si="63">AI18-AI61</f>
        <v>3147795468048.7891</v>
      </c>
      <c r="AJ90" s="225">
        <f t="shared" si="63"/>
        <v>3146268917994.3281</v>
      </c>
      <c r="AK90" s="225">
        <f t="shared" si="63"/>
        <v>3144455853108.9063</v>
      </c>
      <c r="AL90" s="225">
        <f t="shared" si="63"/>
        <v>3142394865969.8672</v>
      </c>
      <c r="AM90" s="225">
        <f t="shared" si="63"/>
        <v>3140119915441.5938</v>
      </c>
      <c r="AN90" s="225">
        <f t="shared" si="63"/>
        <v>3137660908745.7813</v>
      </c>
      <c r="AO90" s="225">
        <f t="shared" si="63"/>
        <v>3135044207585.6641</v>
      </c>
      <c r="AP90" s="225">
        <f t="shared" si="63"/>
        <v>3132293068202.5156</v>
      </c>
      <c r="AQ90" s="225">
        <f t="shared" si="63"/>
        <v>3129428024055.4531</v>
      </c>
      <c r="AR90" s="225">
        <f t="shared" si="63"/>
        <v>3126467218732.6484</v>
      </c>
      <c r="AS90" s="225">
        <f t="shared" si="63"/>
        <v>3123426695727.0938</v>
      </c>
      <c r="AT90" s="225">
        <f t="shared" si="63"/>
        <v>3120320650844.3906</v>
      </c>
      <c r="AU90" s="225">
        <f t="shared" si="63"/>
        <v>3117161652243.9766</v>
      </c>
      <c r="AV90" s="225">
        <f t="shared" si="63"/>
        <v>3113960832445.3281</v>
      </c>
      <c r="AW90" s="225">
        <f t="shared" si="63"/>
        <v>3110728056044.6719</v>
      </c>
      <c r="AX90" s="225">
        <f t="shared" si="63"/>
        <v>3107472066378.2969</v>
      </c>
      <c r="AY90" s="225">
        <f t="shared" si="63"/>
        <v>3104200613927.8672</v>
      </c>
      <c r="AZ90" s="225"/>
    </row>
    <row r="91" spans="1:52" x14ac:dyDescent="0.2">
      <c r="A91" s="216" t="s">
        <v>663</v>
      </c>
      <c r="B91" s="216" t="s">
        <v>392</v>
      </c>
      <c r="C91" s="228">
        <f t="shared" ref="C91:AH91" si="64">C19-C62</f>
        <v>246643968847715.53</v>
      </c>
      <c r="D91" s="228">
        <f t="shared" si="64"/>
        <v>260873405232528.69</v>
      </c>
      <c r="E91" s="228">
        <f t="shared" si="64"/>
        <v>251311503746460.5</v>
      </c>
      <c r="F91" s="228">
        <f t="shared" si="64"/>
        <v>222797082827416.13</v>
      </c>
      <c r="G91" s="228">
        <f t="shared" si="64"/>
        <v>196723818459468.31</v>
      </c>
      <c r="H91" s="228">
        <f t="shared" si="64"/>
        <v>189381352181498.25</v>
      </c>
      <c r="I91" s="228">
        <f t="shared" si="64"/>
        <v>168857597064648.31</v>
      </c>
      <c r="J91" s="228">
        <f t="shared" si="64"/>
        <v>156938497900371.81</v>
      </c>
      <c r="K91" s="228">
        <f t="shared" si="64"/>
        <v>149611324936021.19</v>
      </c>
      <c r="L91" s="225">
        <f t="shared" si="64"/>
        <v>159504211640072.13</v>
      </c>
      <c r="M91" s="225">
        <f t="shared" si="64"/>
        <v>156743020667918.25</v>
      </c>
      <c r="N91" s="225">
        <f t="shared" si="64"/>
        <v>153310831463510.25</v>
      </c>
      <c r="O91" s="225">
        <f t="shared" si="64"/>
        <v>148607199712873.63</v>
      </c>
      <c r="P91" s="225">
        <f t="shared" si="64"/>
        <v>140337316389828</v>
      </c>
      <c r="Q91" s="225">
        <f t="shared" si="64"/>
        <v>131781806115850.88</v>
      </c>
      <c r="R91" s="225">
        <f t="shared" si="64"/>
        <v>123014109648325.25</v>
      </c>
      <c r="S91" s="225">
        <f t="shared" si="64"/>
        <v>114093596735940.5</v>
      </c>
      <c r="T91" s="225">
        <f t="shared" si="64"/>
        <v>105068835023514.38</v>
      </c>
      <c r="U91" s="225">
        <f t="shared" si="64"/>
        <v>95979782515295.25</v>
      </c>
      <c r="V91" s="225">
        <f t="shared" si="64"/>
        <v>86859373629432.375</v>
      </c>
      <c r="W91" s="225">
        <f t="shared" si="64"/>
        <v>77734734711583.875</v>
      </c>
      <c r="X91" s="225">
        <f t="shared" si="64"/>
        <v>68628153224202.5</v>
      </c>
      <c r="Y91" s="225">
        <f t="shared" si="64"/>
        <v>59557870090670.5</v>
      </c>
      <c r="Z91" s="225">
        <f t="shared" si="64"/>
        <v>50538737048513.375</v>
      </c>
      <c r="AA91" s="225">
        <f t="shared" si="64"/>
        <v>44559426180298</v>
      </c>
      <c r="AB91" s="225">
        <f t="shared" si="64"/>
        <v>44934406060010.625</v>
      </c>
      <c r="AC91" s="225">
        <f t="shared" si="64"/>
        <v>45284748217136</v>
      </c>
      <c r="AD91" s="225">
        <f t="shared" si="64"/>
        <v>45612479226753.75</v>
      </c>
      <c r="AE91" s="225">
        <f t="shared" si="64"/>
        <v>45919436530037.75</v>
      </c>
      <c r="AF91" s="225">
        <f t="shared" si="64"/>
        <v>46207286140679.75</v>
      </c>
      <c r="AG91" s="225">
        <f t="shared" si="64"/>
        <v>46477539148667</v>
      </c>
      <c r="AH91" s="225">
        <f t="shared" si="64"/>
        <v>46731566928583.375</v>
      </c>
      <c r="AI91" s="225">
        <f t="shared" ref="AI91:AY91" si="65">AI19-AI62</f>
        <v>46970615034402.625</v>
      </c>
      <c r="AJ91" s="225">
        <f t="shared" si="65"/>
        <v>47195815811941.5</v>
      </c>
      <c r="AK91" s="225">
        <f t="shared" si="65"/>
        <v>47408199790939.375</v>
      </c>
      <c r="AL91" s="225">
        <f t="shared" si="65"/>
        <v>47608705936554.25</v>
      </c>
      <c r="AM91" s="225">
        <f t="shared" si="65"/>
        <v>47798190848877.5</v>
      </c>
      <c r="AN91" s="225">
        <f t="shared" si="65"/>
        <v>47977437001755.25</v>
      </c>
      <c r="AO91" s="225">
        <f t="shared" si="65"/>
        <v>48147160110872.375</v>
      </c>
      <c r="AP91" s="225">
        <f t="shared" si="65"/>
        <v>48308015717157.625</v>
      </c>
      <c r="AQ91" s="225">
        <f t="shared" si="65"/>
        <v>48460605066189.375</v>
      </c>
      <c r="AR91" s="225">
        <f t="shared" si="65"/>
        <v>48605480358108.875</v>
      </c>
      <c r="AS91" s="225">
        <f t="shared" si="65"/>
        <v>48743149436095.25</v>
      </c>
      <c r="AT91" s="225">
        <f t="shared" si="65"/>
        <v>48874079975045.75</v>
      </c>
      <c r="AU91" s="225">
        <f t="shared" si="65"/>
        <v>48998703225927.375</v>
      </c>
      <c r="AV91" s="225">
        <f t="shared" si="65"/>
        <v>49117417365473.625</v>
      </c>
      <c r="AW91" s="225">
        <f t="shared" si="65"/>
        <v>49230590495522</v>
      </c>
      <c r="AX91" s="225">
        <f t="shared" si="65"/>
        <v>49338563331390.5</v>
      </c>
      <c r="AY91" s="225">
        <f t="shared" si="65"/>
        <v>49441651614247.75</v>
      </c>
      <c r="AZ91" s="225"/>
    </row>
    <row r="92" spans="1:52" x14ac:dyDescent="0.2">
      <c r="A92" s="216" t="s">
        <v>663</v>
      </c>
      <c r="B92" s="216" t="s">
        <v>393</v>
      </c>
      <c r="C92" s="228">
        <f t="shared" ref="C92:AH92" si="66">C20-C63</f>
        <v>128232915157998.55</v>
      </c>
      <c r="D92" s="228">
        <f t="shared" si="66"/>
        <v>118958739388061.8</v>
      </c>
      <c r="E92" s="228">
        <f t="shared" si="66"/>
        <v>89298484625245.219</v>
      </c>
      <c r="F92" s="228">
        <f t="shared" si="66"/>
        <v>84669766249815.125</v>
      </c>
      <c r="G92" s="228">
        <f t="shared" si="66"/>
        <v>91710092882760.672</v>
      </c>
      <c r="H92" s="228">
        <f t="shared" si="66"/>
        <v>116664517712498.34</v>
      </c>
      <c r="I92" s="228">
        <f t="shared" si="66"/>
        <v>362431635159408.81</v>
      </c>
      <c r="J92" s="228">
        <f t="shared" si="66"/>
        <v>97743378419256.203</v>
      </c>
      <c r="K92" s="228">
        <f t="shared" si="66"/>
        <v>95783967265808.75</v>
      </c>
      <c r="L92" s="225">
        <f t="shared" si="66"/>
        <v>87332694779777.656</v>
      </c>
      <c r="M92" s="225">
        <f t="shared" si="66"/>
        <v>87349784285006.656</v>
      </c>
      <c r="N92" s="225">
        <f t="shared" si="66"/>
        <v>87458209334350.75</v>
      </c>
      <c r="O92" s="225">
        <f t="shared" si="66"/>
        <v>87699378750114.203</v>
      </c>
      <c r="P92" s="225">
        <f t="shared" si="66"/>
        <v>88102923981628.359</v>
      </c>
      <c r="Q92" s="225">
        <f t="shared" si="66"/>
        <v>88688425774045.938</v>
      </c>
      <c r="R92" s="225">
        <f t="shared" si="66"/>
        <v>89467197573853.375</v>
      </c>
      <c r="S92" s="225">
        <f t="shared" si="66"/>
        <v>90443969926497.203</v>
      </c>
      <c r="T92" s="225">
        <f t="shared" si="66"/>
        <v>91618391091319.156</v>
      </c>
      <c r="U92" s="225">
        <f t="shared" si="66"/>
        <v>92986308883614.125</v>
      </c>
      <c r="V92" s="225">
        <f t="shared" si="66"/>
        <v>94540830694091.953</v>
      </c>
      <c r="W92" s="225">
        <f t="shared" si="66"/>
        <v>96273177112156</v>
      </c>
      <c r="X92" s="225">
        <f t="shared" si="66"/>
        <v>98173353698350.344</v>
      </c>
      <c r="Y92" s="225">
        <f t="shared" si="66"/>
        <v>100230668531933.48</v>
      </c>
      <c r="Z92" s="225">
        <f t="shared" si="66"/>
        <v>102434122646139.41</v>
      </c>
      <c r="AA92" s="225">
        <f t="shared" si="66"/>
        <v>104772698034235.3</v>
      </c>
      <c r="AB92" s="225">
        <f t="shared" si="66"/>
        <v>107235564646822.38</v>
      </c>
      <c r="AC92" s="225">
        <f t="shared" si="66"/>
        <v>109812224359200.8</v>
      </c>
      <c r="AD92" s="225">
        <f t="shared" si="66"/>
        <v>112492606629838.7</v>
      </c>
      <c r="AE92" s="225">
        <f t="shared" si="66"/>
        <v>115267127674115.2</v>
      </c>
      <c r="AF92" s="225">
        <f t="shared" si="66"/>
        <v>118126722503235.28</v>
      </c>
      <c r="AG92" s="225">
        <f t="shared" si="66"/>
        <v>121062857124814.88</v>
      </c>
      <c r="AH92" s="225">
        <f t="shared" si="66"/>
        <v>124067526532692.58</v>
      </c>
      <c r="AI92" s="225">
        <f t="shared" ref="AI92:AY92" si="67">AI20-AI63</f>
        <v>127133242779387.55</v>
      </c>
      <c r="AJ92" s="225">
        <f t="shared" si="67"/>
        <v>130253016371802.34</v>
      </c>
      <c r="AK92" s="225">
        <f t="shared" si="67"/>
        <v>133420333409132.77</v>
      </c>
      <c r="AL92" s="225">
        <f t="shared" si="67"/>
        <v>136629130246678.09</v>
      </c>
      <c r="AM92" s="225">
        <f t="shared" si="67"/>
        <v>139873766982291.52</v>
      </c>
      <c r="AN92" s="225">
        <f t="shared" si="67"/>
        <v>143149000691943.69</v>
      </c>
      <c r="AO92" s="225">
        <f t="shared" si="67"/>
        <v>146449959061555.44</v>
      </c>
      <c r="AP92" s="225">
        <f t="shared" si="67"/>
        <v>146944050731131.41</v>
      </c>
      <c r="AQ92" s="225">
        <f t="shared" si="67"/>
        <v>146749892734373.31</v>
      </c>
      <c r="AR92" s="225">
        <f t="shared" si="67"/>
        <v>146528333924473.31</v>
      </c>
      <c r="AS92" s="225">
        <f t="shared" si="67"/>
        <v>146281212742007.5</v>
      </c>
      <c r="AT92" s="225">
        <f t="shared" si="67"/>
        <v>146010220030799.66</v>
      </c>
      <c r="AU92" s="225">
        <f t="shared" si="67"/>
        <v>145716912901525.94</v>
      </c>
      <c r="AV92" s="225">
        <f t="shared" si="67"/>
        <v>145402727121830.97</v>
      </c>
      <c r="AW92" s="225">
        <f t="shared" si="67"/>
        <v>145068988201013.38</v>
      </c>
      <c r="AX92" s="225">
        <f t="shared" si="67"/>
        <v>144716921318151.88</v>
      </c>
      <c r="AY92" s="225">
        <f t="shared" si="67"/>
        <v>144347660225296.25</v>
      </c>
      <c r="AZ92" s="225"/>
    </row>
    <row r="93" spans="1:52" x14ac:dyDescent="0.2">
      <c r="A93" s="216" t="s">
        <v>663</v>
      </c>
      <c r="B93" s="216" t="s">
        <v>394</v>
      </c>
      <c r="C93" s="228">
        <f t="shared" ref="C93:AH93" si="68">C21-C64</f>
        <v>384394450303270.63</v>
      </c>
      <c r="D93" s="228">
        <f t="shared" si="68"/>
        <v>342391321179821.88</v>
      </c>
      <c r="E93" s="228">
        <f t="shared" si="68"/>
        <v>329328655634675.63</v>
      </c>
      <c r="F93" s="228">
        <f t="shared" si="68"/>
        <v>318609241776158.13</v>
      </c>
      <c r="G93" s="228">
        <f t="shared" si="68"/>
        <v>313723231997623.5</v>
      </c>
      <c r="H93" s="228">
        <f t="shared" si="68"/>
        <v>240182295562836.75</v>
      </c>
      <c r="I93" s="228">
        <f t="shared" si="68"/>
        <v>200360307655751.19</v>
      </c>
      <c r="J93" s="228">
        <f t="shared" si="68"/>
        <v>168514069752800.19</v>
      </c>
      <c r="K93" s="228">
        <f t="shared" si="68"/>
        <v>211693657070381.69</v>
      </c>
      <c r="L93" s="225">
        <f t="shared" si="68"/>
        <v>205940661107225.5</v>
      </c>
      <c r="M93" s="225">
        <f t="shared" si="68"/>
        <v>197112490208981.69</v>
      </c>
      <c r="N93" s="225">
        <f t="shared" si="68"/>
        <v>188760726384693.19</v>
      </c>
      <c r="O93" s="225">
        <f t="shared" si="68"/>
        <v>180811689665130.31</v>
      </c>
      <c r="P93" s="225">
        <f t="shared" si="68"/>
        <v>173213883656131.75</v>
      </c>
      <c r="Q93" s="225">
        <f t="shared" si="68"/>
        <v>165928815275794.06</v>
      </c>
      <c r="R93" s="225">
        <f t="shared" si="68"/>
        <v>158925982246213.5</v>
      </c>
      <c r="S93" s="225">
        <f t="shared" si="68"/>
        <v>152180046138625.94</v>
      </c>
      <c r="T93" s="225">
        <f t="shared" si="68"/>
        <v>145669195964976.06</v>
      </c>
      <c r="U93" s="225">
        <f t="shared" si="68"/>
        <v>139374177418643.06</v>
      </c>
      <c r="V93" s="225">
        <f t="shared" si="68"/>
        <v>133277700957137.25</v>
      </c>
      <c r="W93" s="225">
        <f t="shared" si="68"/>
        <v>127364068201534.63</v>
      </c>
      <c r="X93" s="225">
        <f t="shared" si="68"/>
        <v>121618925388968.56</v>
      </c>
      <c r="Y93" s="225">
        <f t="shared" si="68"/>
        <v>116029091503469.06</v>
      </c>
      <c r="Z93" s="225">
        <f t="shared" si="68"/>
        <v>110582430889119.56</v>
      </c>
      <c r="AA93" s="225">
        <f t="shared" si="68"/>
        <v>105267752918145.06</v>
      </c>
      <c r="AB93" s="225">
        <f t="shared" si="68"/>
        <v>100074728670367.75</v>
      </c>
      <c r="AC93" s="225">
        <f t="shared" si="68"/>
        <v>94993818850951.563</v>
      </c>
      <c r="AD93" s="225">
        <f t="shared" si="68"/>
        <v>90016209633664.438</v>
      </c>
      <c r="AE93" s="225">
        <f t="shared" si="68"/>
        <v>85133754523158.125</v>
      </c>
      <c r="AF93" s="225">
        <f t="shared" si="68"/>
        <v>80338921123644.5</v>
      </c>
      <c r="AG93" s="225">
        <f t="shared" si="68"/>
        <v>75624742141810.875</v>
      </c>
      <c r="AH93" s="225">
        <f t="shared" si="68"/>
        <v>70984770190499.875</v>
      </c>
      <c r="AI93" s="225">
        <f t="shared" ref="AI93:AY93" si="69">AI21-AI64</f>
        <v>66413036085179.25</v>
      </c>
      <c r="AJ93" s="225">
        <f t="shared" si="69"/>
        <v>61904010388866.25</v>
      </c>
      <c r="AK93" s="225">
        <f t="shared" si="69"/>
        <v>57452567992279</v>
      </c>
      <c r="AL93" s="225">
        <f t="shared" si="69"/>
        <v>53053955531110.125</v>
      </c>
      <c r="AM93" s="225">
        <f t="shared" si="69"/>
        <v>48703761450381.875</v>
      </c>
      <c r="AN93" s="225">
        <f t="shared" si="69"/>
        <v>44397888531559.625</v>
      </c>
      <c r="AO93" s="225">
        <f t="shared" si="69"/>
        <v>40132528703724.625</v>
      </c>
      <c r="AP93" s="225">
        <f t="shared" si="69"/>
        <v>35904139966515.875</v>
      </c>
      <c r="AQ93" s="225">
        <f t="shared" si="69"/>
        <v>34562592303658.25</v>
      </c>
      <c r="AR93" s="225">
        <f t="shared" si="69"/>
        <v>34959905644168.625</v>
      </c>
      <c r="AS93" s="225">
        <f t="shared" si="69"/>
        <v>35356206649860</v>
      </c>
      <c r="AT93" s="225">
        <f t="shared" si="69"/>
        <v>35673941248702.625</v>
      </c>
      <c r="AU93" s="225">
        <f t="shared" si="69"/>
        <v>35672515428288.875</v>
      </c>
      <c r="AV93" s="225">
        <f t="shared" si="69"/>
        <v>35669564596000.25</v>
      </c>
      <c r="AW93" s="225">
        <f t="shared" si="69"/>
        <v>35665244089950.75</v>
      </c>
      <c r="AX93" s="225">
        <f t="shared" si="69"/>
        <v>35659694471680</v>
      </c>
      <c r="AY93" s="225">
        <f t="shared" si="69"/>
        <v>35653043074109.125</v>
      </c>
      <c r="AZ93" s="225"/>
    </row>
    <row r="94" spans="1:52" s="230" customFormat="1" x14ac:dyDescent="0.2">
      <c r="A94" s="230" t="s">
        <v>663</v>
      </c>
      <c r="B94" s="230" t="s">
        <v>660</v>
      </c>
      <c r="C94" s="232">
        <f t="shared" ref="C94:AH94" si="70">C26-C69</f>
        <v>33792212800867.375</v>
      </c>
      <c r="D94" s="232">
        <f t="shared" si="70"/>
        <v>42401150801637.656</v>
      </c>
      <c r="E94" s="232">
        <f t="shared" si="70"/>
        <v>30365790967369.164</v>
      </c>
      <c r="F94" s="232">
        <f t="shared" si="70"/>
        <v>39188948433393.359</v>
      </c>
      <c r="G94" s="232">
        <f t="shared" si="70"/>
        <v>42344525078933.031</v>
      </c>
      <c r="H94" s="232">
        <f t="shared" si="70"/>
        <v>56898455659953.945</v>
      </c>
      <c r="I94" s="232">
        <f t="shared" si="70"/>
        <v>95508635775063.469</v>
      </c>
      <c r="J94" s="232">
        <f t="shared" si="70"/>
        <v>103966656267533.16</v>
      </c>
      <c r="K94" s="232">
        <f t="shared" si="70"/>
        <v>125427728209838.38</v>
      </c>
      <c r="L94" s="231">
        <f t="shared" si="70"/>
        <v>137674737674539.88</v>
      </c>
      <c r="M94" s="231">
        <f t="shared" si="70"/>
        <v>138739818212669.63</v>
      </c>
      <c r="N94" s="231">
        <f t="shared" si="70"/>
        <v>138321784368457.98</v>
      </c>
      <c r="O94" s="231">
        <f t="shared" si="70"/>
        <v>136589982866497.98</v>
      </c>
      <c r="P94" s="231">
        <f t="shared" si="70"/>
        <v>133706105669277.44</v>
      </c>
      <c r="Q94" s="231">
        <f t="shared" si="70"/>
        <v>129820872018612.67</v>
      </c>
      <c r="R94" s="231">
        <f t="shared" si="70"/>
        <v>125072193259720.72</v>
      </c>
      <c r="S94" s="231">
        <f t="shared" si="70"/>
        <v>119584450962869.78</v>
      </c>
      <c r="T94" s="231">
        <f t="shared" si="70"/>
        <v>115417111110787.14</v>
      </c>
      <c r="U94" s="231">
        <f t="shared" si="70"/>
        <v>118877107027699.28</v>
      </c>
      <c r="V94" s="231">
        <f t="shared" si="70"/>
        <v>122100630089726.61</v>
      </c>
      <c r="W94" s="231">
        <f t="shared" si="70"/>
        <v>125102089695170.22</v>
      </c>
      <c r="X94" s="231">
        <f t="shared" si="70"/>
        <v>127895377563945.91</v>
      </c>
      <c r="Y94" s="231">
        <f t="shared" si="70"/>
        <v>130493752085064.59</v>
      </c>
      <c r="Z94" s="231">
        <f t="shared" si="70"/>
        <v>132909770226452.06</v>
      </c>
      <c r="AA94" s="231">
        <f t="shared" si="70"/>
        <v>135155254782978.23</v>
      </c>
      <c r="AB94" s="231">
        <f t="shared" si="70"/>
        <v>137241287286915</v>
      </c>
      <c r="AC94" s="231">
        <f t="shared" si="70"/>
        <v>139178219059454.08</v>
      </c>
      <c r="AD94" s="231">
        <f t="shared" si="70"/>
        <v>140975694649355.94</v>
      </c>
      <c r="AE94" s="231">
        <f t="shared" si="70"/>
        <v>142642683322939.75</v>
      </c>
      <c r="AF94" s="231">
        <f t="shared" si="70"/>
        <v>144187515387468.78</v>
      </c>
      <c r="AG94" s="231">
        <f t="shared" si="70"/>
        <v>145617920998353.56</v>
      </c>
      <c r="AH94" s="231">
        <f t="shared" si="70"/>
        <v>146941069766809.06</v>
      </c>
      <c r="AI94" s="231">
        <f t="shared" ref="AI94:AY94" si="71">AI26-AI69</f>
        <v>148163609990035.06</v>
      </c>
      <c r="AJ94" s="231">
        <f t="shared" si="71"/>
        <v>149291706704957.06</v>
      </c>
      <c r="AK94" s="231">
        <f t="shared" si="71"/>
        <v>150331078047763.19</v>
      </c>
      <c r="AL94" s="231">
        <f t="shared" si="71"/>
        <v>151287029607631.19</v>
      </c>
      <c r="AM94" s="231">
        <f t="shared" si="71"/>
        <v>152164486611770.06</v>
      </c>
      <c r="AN94" s="231">
        <f t="shared" si="71"/>
        <v>152968023884729.25</v>
      </c>
      <c r="AO94" s="231">
        <f t="shared" si="71"/>
        <v>153701893598429.19</v>
      </c>
      <c r="AP94" s="231">
        <f t="shared" si="71"/>
        <v>154370050878773.88</v>
      </c>
      <c r="AQ94" s="231">
        <f t="shared" si="71"/>
        <v>154976177366691.91</v>
      </c>
      <c r="AR94" s="231">
        <f t="shared" si="71"/>
        <v>155523702850547.72</v>
      </c>
      <c r="AS94" s="231">
        <f t="shared" si="71"/>
        <v>156015825096753.94</v>
      </c>
      <c r="AT94" s="231">
        <f t="shared" si="71"/>
        <v>156455528008815.34</v>
      </c>
      <c r="AU94" s="231">
        <f t="shared" si="71"/>
        <v>156845598244067.25</v>
      </c>
      <c r="AV94" s="231">
        <f t="shared" si="71"/>
        <v>157188640413218.75</v>
      </c>
      <c r="AW94" s="231">
        <f t="shared" si="71"/>
        <v>157487090981868.06</v>
      </c>
      <c r="AX94" s="231">
        <f t="shared" si="71"/>
        <v>157743230986077.88</v>
      </c>
      <c r="AY94" s="231">
        <f t="shared" si="71"/>
        <v>157959197666371</v>
      </c>
      <c r="AZ94" s="231"/>
    </row>
    <row r="95" spans="1:52" x14ac:dyDescent="0.2">
      <c r="A95" s="216" t="s">
        <v>663</v>
      </c>
      <c r="B95" s="216" t="s">
        <v>396</v>
      </c>
      <c r="C95" s="228">
        <f t="shared" ref="C95:AH95" si="72">C22-C65</f>
        <v>30646445209511.938</v>
      </c>
      <c r="D95" s="228">
        <f t="shared" si="72"/>
        <v>33213416616760.172</v>
      </c>
      <c r="E95" s="228">
        <f t="shared" si="72"/>
        <v>35155835115269.031</v>
      </c>
      <c r="F95" s="228">
        <f t="shared" si="72"/>
        <v>34506027145387.625</v>
      </c>
      <c r="G95" s="228">
        <f t="shared" si="72"/>
        <v>36099913857640.844</v>
      </c>
      <c r="H95" s="228">
        <f t="shared" si="72"/>
        <v>37104912218628.094</v>
      </c>
      <c r="I95" s="228">
        <f t="shared" si="72"/>
        <v>78046657530025.563</v>
      </c>
      <c r="J95" s="228">
        <f t="shared" si="72"/>
        <v>131442849589431.66</v>
      </c>
      <c r="K95" s="228">
        <f t="shared" si="72"/>
        <v>126456447969081.5</v>
      </c>
      <c r="L95" s="225">
        <f t="shared" si="72"/>
        <v>130797017506296.81</v>
      </c>
      <c r="M95" s="225">
        <f t="shared" si="72"/>
        <v>136127446244405.16</v>
      </c>
      <c r="N95" s="225">
        <f t="shared" si="72"/>
        <v>141001796294805.06</v>
      </c>
      <c r="O95" s="225">
        <f t="shared" si="72"/>
        <v>145438039734166.44</v>
      </c>
      <c r="P95" s="225">
        <f t="shared" si="72"/>
        <v>149457628366905.31</v>
      </c>
      <c r="Q95" s="225">
        <f t="shared" si="72"/>
        <v>153084076260194.81</v>
      </c>
      <c r="R95" s="225">
        <f t="shared" si="72"/>
        <v>156341850124580.44</v>
      </c>
      <c r="S95" s="225">
        <f t="shared" si="72"/>
        <v>159255535231669.56</v>
      </c>
      <c r="T95" s="225">
        <f t="shared" si="72"/>
        <v>161849234090380.69</v>
      </c>
      <c r="U95" s="225">
        <f t="shared" si="72"/>
        <v>164146153492495.38</v>
      </c>
      <c r="V95" s="225">
        <f t="shared" si="72"/>
        <v>166168338826640.88</v>
      </c>
      <c r="W95" s="225">
        <f t="shared" si="72"/>
        <v>167936520105601.25</v>
      </c>
      <c r="X95" s="225">
        <f t="shared" si="72"/>
        <v>169470040337668.56</v>
      </c>
      <c r="Y95" s="225">
        <f t="shared" si="72"/>
        <v>170786842799135.94</v>
      </c>
      <c r="Z95" s="225">
        <f t="shared" si="72"/>
        <v>171903498999475.38</v>
      </c>
      <c r="AA95" s="225">
        <f t="shared" si="72"/>
        <v>172835263521909.19</v>
      </c>
      <c r="AB95" s="225">
        <f t="shared" si="72"/>
        <v>173596145475792</v>
      </c>
      <c r="AC95" s="225">
        <f t="shared" si="72"/>
        <v>174198989096538.06</v>
      </c>
      <c r="AD95" s="225">
        <f t="shared" si="72"/>
        <v>174655558186807.13</v>
      </c>
      <c r="AE95" s="225">
        <f t="shared" si="72"/>
        <v>174976620726335.44</v>
      </c>
      <c r="AF95" s="225">
        <f t="shared" si="72"/>
        <v>175172031194265.13</v>
      </c>
      <c r="AG95" s="225">
        <f t="shared" si="72"/>
        <v>175250809039527</v>
      </c>
      <c r="AH95" s="225">
        <f t="shared" si="72"/>
        <v>175221212377968.75</v>
      </c>
      <c r="AI95" s="225">
        <f t="shared" ref="AI95:AY95" si="73">AI22-AI65</f>
        <v>175090806450352.44</v>
      </c>
      <c r="AJ95" s="225">
        <f t="shared" si="73"/>
        <v>174866526691089.88</v>
      </c>
      <c r="AK95" s="225">
        <f t="shared" si="73"/>
        <v>174554736470425</v>
      </c>
      <c r="AL95" s="225">
        <f t="shared" si="73"/>
        <v>174161279710810.31</v>
      </c>
      <c r="AM95" s="225">
        <f t="shared" si="73"/>
        <v>173691528662591.94</v>
      </c>
      <c r="AN95" s="225">
        <f t="shared" si="73"/>
        <v>173150427170520.25</v>
      </c>
      <c r="AO95" s="225">
        <f t="shared" si="73"/>
        <v>172542529782638.56</v>
      </c>
      <c r="AP95" s="225">
        <f t="shared" si="73"/>
        <v>171872037055214.25</v>
      </c>
      <c r="AQ95" s="225">
        <f t="shared" si="73"/>
        <v>171142827397827.94</v>
      </c>
      <c r="AR95" s="225">
        <f t="shared" si="73"/>
        <v>170358485785694.88</v>
      </c>
      <c r="AS95" s="225">
        <f t="shared" si="73"/>
        <v>169522329645125.56</v>
      </c>
      <c r="AT95" s="225">
        <f t="shared" si="73"/>
        <v>168637432194680.56</v>
      </c>
      <c r="AU95" s="225">
        <f t="shared" si="73"/>
        <v>167706643500665.56</v>
      </c>
      <c r="AV95" s="225">
        <f t="shared" si="73"/>
        <v>166732609482024.44</v>
      </c>
      <c r="AW95" s="225">
        <f t="shared" si="73"/>
        <v>165717789077142.63</v>
      </c>
      <c r="AX95" s="225">
        <f t="shared" si="73"/>
        <v>164664469763831.13</v>
      </c>
      <c r="AY95" s="225">
        <f t="shared" si="73"/>
        <v>163574781604120.25</v>
      </c>
      <c r="AZ95" s="225"/>
    </row>
    <row r="96" spans="1:52" x14ac:dyDescent="0.2">
      <c r="A96" s="216" t="s">
        <v>663</v>
      </c>
      <c r="B96" s="216" t="s">
        <v>397</v>
      </c>
      <c r="C96" s="228">
        <f t="shared" ref="C96:AH96" si="74">C23-C66</f>
        <v>1214876363180205</v>
      </c>
      <c r="D96" s="228">
        <f t="shared" si="74"/>
        <v>1361776062565787.5</v>
      </c>
      <c r="E96" s="228">
        <f t="shared" si="74"/>
        <v>1425556395237275.8</v>
      </c>
      <c r="F96" s="228">
        <f t="shared" si="74"/>
        <v>1489278185415492.5</v>
      </c>
      <c r="G96" s="228">
        <f t="shared" si="74"/>
        <v>1554908713126418.8</v>
      </c>
      <c r="H96" s="228">
        <f t="shared" si="74"/>
        <v>1617528437191263.3</v>
      </c>
      <c r="I96" s="228">
        <f t="shared" si="74"/>
        <v>1661737588014890.8</v>
      </c>
      <c r="J96" s="228">
        <f t="shared" si="74"/>
        <v>1703334263394682</v>
      </c>
      <c r="K96" s="228">
        <f t="shared" si="74"/>
        <v>1742380246221089</v>
      </c>
      <c r="L96" s="225">
        <f t="shared" si="74"/>
        <v>1863725534251692.5</v>
      </c>
      <c r="M96" s="225">
        <f t="shared" si="74"/>
        <v>1952295078231620.5</v>
      </c>
      <c r="N96" s="225">
        <f t="shared" si="74"/>
        <v>2040530931250819</v>
      </c>
      <c r="O96" s="225">
        <f t="shared" si="74"/>
        <v>2127531217389541.5</v>
      </c>
      <c r="P96" s="225">
        <f t="shared" si="74"/>
        <v>2214613020515811.5</v>
      </c>
      <c r="Q96" s="225">
        <f t="shared" si="74"/>
        <v>2300471402271888</v>
      </c>
      <c r="R96" s="225">
        <f t="shared" si="74"/>
        <v>2385389865692583.5</v>
      </c>
      <c r="S96" s="225">
        <f t="shared" si="74"/>
        <v>2469639772734062</v>
      </c>
      <c r="T96" s="225">
        <f t="shared" si="74"/>
        <v>2552372668419342</v>
      </c>
      <c r="U96" s="225">
        <f t="shared" si="74"/>
        <v>2634339508260794</v>
      </c>
      <c r="V96" s="225">
        <f t="shared" si="74"/>
        <v>2715060018061599.5</v>
      </c>
      <c r="W96" s="225">
        <f t="shared" si="74"/>
        <v>2794047156279266</v>
      </c>
      <c r="X96" s="225">
        <f t="shared" si="74"/>
        <v>2872100106775185</v>
      </c>
      <c r="Y96" s="225">
        <f t="shared" si="74"/>
        <v>2948645567821245.5</v>
      </c>
      <c r="Z96" s="225">
        <f t="shared" si="74"/>
        <v>3023420535968977</v>
      </c>
      <c r="AA96" s="225">
        <f t="shared" si="74"/>
        <v>3096974697722301</v>
      </c>
      <c r="AB96" s="225">
        <f t="shared" si="74"/>
        <v>3168852495124901.5</v>
      </c>
      <c r="AC96" s="225">
        <f t="shared" si="74"/>
        <v>3239540684580400.5</v>
      </c>
      <c r="AD96" s="225">
        <f t="shared" si="74"/>
        <v>3308469288517465</v>
      </c>
      <c r="AE96" s="225">
        <f t="shared" si="74"/>
        <v>3375566154306260.5</v>
      </c>
      <c r="AF96" s="225">
        <f t="shared" si="74"/>
        <v>3441300597618812.5</v>
      </c>
      <c r="AG96" s="225">
        <f t="shared" si="74"/>
        <v>3505412718458874</v>
      </c>
      <c r="AH96" s="225">
        <f t="shared" si="74"/>
        <v>3567925684899180.5</v>
      </c>
      <c r="AI96" s="225">
        <f t="shared" ref="AI96:AY96" si="75">AI23-AI66</f>
        <v>3628721707362286</v>
      </c>
      <c r="AJ96" s="225">
        <f t="shared" si="75"/>
        <v>3688083215348991</v>
      </c>
      <c r="AK96" s="225">
        <f t="shared" si="75"/>
        <v>3746106217114644</v>
      </c>
      <c r="AL96" s="225">
        <f t="shared" si="75"/>
        <v>3802421790209755</v>
      </c>
      <c r="AM96" s="225">
        <f t="shared" si="75"/>
        <v>3857242054149737</v>
      </c>
      <c r="AN96" s="225">
        <f t="shared" si="75"/>
        <v>3910998009424585</v>
      </c>
      <c r="AO96" s="225">
        <f t="shared" si="75"/>
        <v>3963274124572251</v>
      </c>
      <c r="AP96" s="225">
        <f t="shared" si="75"/>
        <v>4014407061309115</v>
      </c>
      <c r="AQ96" s="225">
        <f t="shared" si="75"/>
        <v>4064420790939068</v>
      </c>
      <c r="AR96" s="225">
        <f t="shared" si="75"/>
        <v>4113319386159508.5</v>
      </c>
      <c r="AS96" s="225">
        <f t="shared" si="75"/>
        <v>4161389058734149.5</v>
      </c>
      <c r="AT96" s="225">
        <f t="shared" si="75"/>
        <v>4208732302916543.5</v>
      </c>
      <c r="AU96" s="225">
        <f t="shared" si="75"/>
        <v>4255547817783951.5</v>
      </c>
      <c r="AV96" s="225">
        <f t="shared" si="75"/>
        <v>4301803996147112</v>
      </c>
      <c r="AW96" s="225">
        <f t="shared" si="75"/>
        <v>4347789148317864</v>
      </c>
      <c r="AX96" s="225">
        <f t="shared" si="75"/>
        <v>4393763330414605</v>
      </c>
      <c r="AY96" s="225">
        <f t="shared" si="75"/>
        <v>4439719022194376</v>
      </c>
      <c r="AZ96" s="225"/>
    </row>
    <row r="98" spans="1:52" x14ac:dyDescent="0.2">
      <c r="B98" s="247" t="s">
        <v>644</v>
      </c>
      <c r="C98" s="216">
        <v>2012</v>
      </c>
      <c r="D98" s="216">
        <v>2013</v>
      </c>
      <c r="E98" s="216">
        <v>2014</v>
      </c>
      <c r="F98" s="216">
        <v>2015</v>
      </c>
      <c r="G98" s="216">
        <v>2016</v>
      </c>
      <c r="H98" s="216">
        <v>2017</v>
      </c>
      <c r="I98" s="216">
        <v>2018</v>
      </c>
      <c r="J98" s="216">
        <v>2019</v>
      </c>
      <c r="K98" s="216">
        <v>2020</v>
      </c>
      <c r="L98" s="216">
        <v>2021</v>
      </c>
      <c r="M98" s="216">
        <v>2022</v>
      </c>
      <c r="N98" s="216">
        <v>2023</v>
      </c>
      <c r="O98" s="216">
        <v>2024</v>
      </c>
      <c r="P98" s="216">
        <v>2025</v>
      </c>
      <c r="Q98" s="216">
        <v>2026</v>
      </c>
      <c r="R98" s="216">
        <v>2027</v>
      </c>
      <c r="S98" s="216">
        <v>2028</v>
      </c>
      <c r="T98" s="216">
        <v>2029</v>
      </c>
      <c r="U98" s="216">
        <v>2030</v>
      </c>
      <c r="V98" s="216">
        <v>2031</v>
      </c>
      <c r="W98" s="216">
        <v>2032</v>
      </c>
      <c r="X98" s="216">
        <v>2033</v>
      </c>
      <c r="Y98" s="216">
        <v>2034</v>
      </c>
      <c r="Z98" s="216">
        <v>2035</v>
      </c>
      <c r="AA98" s="216">
        <v>2036</v>
      </c>
      <c r="AB98" s="216">
        <v>2037</v>
      </c>
      <c r="AC98" s="216">
        <v>2038</v>
      </c>
      <c r="AD98" s="216">
        <v>2039</v>
      </c>
      <c r="AE98" s="216">
        <v>2040</v>
      </c>
      <c r="AF98" s="216">
        <v>2041</v>
      </c>
      <c r="AG98" s="216">
        <v>2042</v>
      </c>
      <c r="AH98" s="216">
        <v>2043</v>
      </c>
      <c r="AI98" s="216">
        <v>2044</v>
      </c>
      <c r="AJ98" s="216">
        <v>2045</v>
      </c>
      <c r="AK98" s="216">
        <v>2046</v>
      </c>
      <c r="AL98" s="216">
        <v>2047</v>
      </c>
      <c r="AM98" s="216">
        <v>2048</v>
      </c>
      <c r="AN98" s="216">
        <v>2049</v>
      </c>
      <c r="AO98" s="216">
        <v>2050</v>
      </c>
      <c r="AP98" s="216">
        <v>2051</v>
      </c>
      <c r="AQ98" s="216">
        <v>2052</v>
      </c>
      <c r="AR98" s="216">
        <v>2053</v>
      </c>
      <c r="AS98" s="216">
        <v>2054</v>
      </c>
      <c r="AT98" s="216">
        <v>2055</v>
      </c>
      <c r="AU98" s="216">
        <v>2056</v>
      </c>
      <c r="AV98" s="216">
        <v>2057</v>
      </c>
      <c r="AW98" s="216">
        <v>2058</v>
      </c>
      <c r="AX98" s="216">
        <v>2059</v>
      </c>
      <c r="AY98" s="216">
        <v>2060</v>
      </c>
    </row>
    <row r="99" spans="1:52" x14ac:dyDescent="0.2">
      <c r="A99" s="247" t="s">
        <v>644</v>
      </c>
      <c r="B99" s="246" t="s">
        <v>373</v>
      </c>
      <c r="C99" s="228">
        <f>SUMIFS('Historic Energy Consumption'!$D:$D,'Historic Energy Consumption'!$B:$B,'Predicted Energy Consumption'!$B99,'Historic Energy Consumption'!$A:$A,'Predicted Energy Consumption'!C$98)</f>
        <v>460274030137835.88</v>
      </c>
      <c r="D99" s="228">
        <f>SUMIFS('Historic Energy Consumption'!$D:$D,'Historic Energy Consumption'!$B:$B,'Predicted Energy Consumption'!$B99,'Historic Energy Consumption'!$A:$A,'Predicted Energy Consumption'!D$98)</f>
        <v>498903306493206</v>
      </c>
      <c r="E99" s="228">
        <f>SUMIFS('Historic Energy Consumption'!$D:$D,'Historic Energy Consumption'!$B:$B,'Predicted Energy Consumption'!$B99,'Historic Energy Consumption'!$A:$A,'Predicted Energy Consumption'!E$98)</f>
        <v>495295551036468.81</v>
      </c>
      <c r="F99" s="228">
        <f>SUMIFS('Historic Energy Consumption'!$D:$D,'Historic Energy Consumption'!$B:$B,'Predicted Energy Consumption'!$B99,'Historic Energy Consumption'!$A:$A,'Predicted Energy Consumption'!F$98)</f>
        <v>528305155599108.81</v>
      </c>
      <c r="G99" s="228">
        <f>SUMIFS('Historic Energy Consumption'!$D:$D,'Historic Energy Consumption'!$B:$B,'Predicted Energy Consumption'!$B99,'Historic Energy Consumption'!$A:$A,'Predicted Energy Consumption'!G$98)</f>
        <v>559570218770883</v>
      </c>
      <c r="H99" s="228">
        <f>SUMIFS('Historic Energy Consumption'!$D:$D,'Historic Energy Consumption'!$B:$B,'Predicted Energy Consumption'!$B99,'Historic Energy Consumption'!$A:$A,'Predicted Energy Consumption'!H$98)</f>
        <v>563945029924245.25</v>
      </c>
      <c r="I99" s="228">
        <f>SUMIFS('Historic Energy Consumption'!$D:$D,'Historic Energy Consumption'!$B:$B,'Predicted Energy Consumption'!$B99,'Historic Energy Consumption'!$A:$A,'Predicted Energy Consumption'!I$98)</f>
        <v>485329435593385.88</v>
      </c>
      <c r="J99" s="228">
        <f>SUMIFS('Historic Energy Consumption'!$D:$D,'Historic Energy Consumption'!$B:$B,'Predicted Energy Consumption'!$B99,'Historic Energy Consumption'!$A:$A,'Predicted Energy Consumption'!J$98)</f>
        <v>441619906282686.38</v>
      </c>
      <c r="K99" s="228">
        <f>SUMIFS('Historic Energy Consumption'!$D:$D,'Historic Energy Consumption'!$B:$B,'Predicted Energy Consumption'!$B99,'Historic Energy Consumption'!$A:$A,'Predicted Energy Consumption'!K$98)</f>
        <v>443213008107580.31</v>
      </c>
      <c r="L99" s="225">
        <f t="shared" ref="L99:AY99" si="76">K99*(VLOOKUP($B99,$B$72:$AY$96,L$1-2010,FALSE)/VLOOKUP($B99,$B$72:$AY$96,K$1-2010,FALSE))</f>
        <v>457785727060136.31</v>
      </c>
      <c r="M99" s="225">
        <f t="shared" si="76"/>
        <v>468311983636080.56</v>
      </c>
      <c r="N99" s="225">
        <f t="shared" si="76"/>
        <v>478041551678042.69</v>
      </c>
      <c r="O99" s="225">
        <f t="shared" si="76"/>
        <v>487072314623793.44</v>
      </c>
      <c r="P99" s="225">
        <f t="shared" si="76"/>
        <v>495728443667977.94</v>
      </c>
      <c r="Q99" s="225">
        <f t="shared" si="76"/>
        <v>503870392290187.5</v>
      </c>
      <c r="R99" s="225">
        <f t="shared" si="76"/>
        <v>511589029753702.25</v>
      </c>
      <c r="S99" s="225">
        <f t="shared" si="76"/>
        <v>518971198418857.19</v>
      </c>
      <c r="T99" s="225">
        <f t="shared" si="76"/>
        <v>525965605490080.63</v>
      </c>
      <c r="U99" s="225">
        <f t="shared" si="76"/>
        <v>532698558755120.56</v>
      </c>
      <c r="V99" s="225">
        <f t="shared" si="76"/>
        <v>539101187540835.94</v>
      </c>
      <c r="W99" s="225">
        <f t="shared" si="76"/>
        <v>545174809320840.63</v>
      </c>
      <c r="X99" s="225">
        <f t="shared" si="76"/>
        <v>551025096074100.44</v>
      </c>
      <c r="Y99" s="225">
        <f t="shared" si="76"/>
        <v>556603709427082.69</v>
      </c>
      <c r="Z99" s="225">
        <f t="shared" si="76"/>
        <v>561911735171502.5</v>
      </c>
      <c r="AA99" s="225">
        <f t="shared" si="76"/>
        <v>567016836501981.38</v>
      </c>
      <c r="AB99" s="225">
        <f t="shared" si="76"/>
        <v>571895336068331.38</v>
      </c>
      <c r="AC99" s="225">
        <f t="shared" si="76"/>
        <v>576628812735159.88</v>
      </c>
      <c r="AD99" s="225">
        <f t="shared" si="76"/>
        <v>581164611539900.13</v>
      </c>
      <c r="AE99" s="225">
        <f t="shared" si="76"/>
        <v>585505542225757.38</v>
      </c>
      <c r="AF99" s="225">
        <f t="shared" si="76"/>
        <v>589719122972896.75</v>
      </c>
      <c r="AG99" s="225">
        <f t="shared" si="76"/>
        <v>593789618594100.5</v>
      </c>
      <c r="AH99" s="225">
        <f t="shared" si="76"/>
        <v>597719249300134.25</v>
      </c>
      <c r="AI99" s="225">
        <f t="shared" si="76"/>
        <v>601528274185762.5</v>
      </c>
      <c r="AJ99" s="225">
        <f t="shared" si="76"/>
        <v>605234490968213.38</v>
      </c>
      <c r="AK99" s="225">
        <f t="shared" si="76"/>
        <v>608864239581898.88</v>
      </c>
      <c r="AL99" s="225">
        <f t="shared" si="76"/>
        <v>612396138947842.25</v>
      </c>
      <c r="AM99" s="225">
        <f t="shared" si="76"/>
        <v>615844390202895.75</v>
      </c>
      <c r="AN99" s="225">
        <f t="shared" si="76"/>
        <v>619251368438983.88</v>
      </c>
      <c r="AO99" s="225">
        <f t="shared" si="76"/>
        <v>622584300685232.5</v>
      </c>
      <c r="AP99" s="225">
        <f t="shared" si="76"/>
        <v>625875136655096</v>
      </c>
      <c r="AQ99" s="225">
        <f t="shared" si="76"/>
        <v>629131678920141.38</v>
      </c>
      <c r="AR99" s="225">
        <f t="shared" si="76"/>
        <v>632346201930203.38</v>
      </c>
      <c r="AS99" s="225">
        <f t="shared" si="76"/>
        <v>634981567198004</v>
      </c>
      <c r="AT99" s="225">
        <f t="shared" si="76"/>
        <v>636420829053182.25</v>
      </c>
      <c r="AU99" s="225">
        <f t="shared" si="76"/>
        <v>637780842338748.75</v>
      </c>
      <c r="AV99" s="225">
        <f t="shared" si="76"/>
        <v>639072383171865.88</v>
      </c>
      <c r="AW99" s="225">
        <f t="shared" si="76"/>
        <v>640295459404482.75</v>
      </c>
      <c r="AX99" s="225">
        <f t="shared" si="76"/>
        <v>641471089777242.13</v>
      </c>
      <c r="AY99" s="225">
        <f t="shared" si="76"/>
        <v>642596625469621.13</v>
      </c>
      <c r="AZ99" s="225"/>
    </row>
    <row r="100" spans="1:52" x14ac:dyDescent="0.2">
      <c r="A100" s="247" t="s">
        <v>644</v>
      </c>
      <c r="B100" s="246" t="s">
        <v>375</v>
      </c>
      <c r="C100" s="228">
        <f>SUMIFS('Historic Energy Consumption'!$D:$D,'Historic Energy Consumption'!$B:$B,'Predicted Energy Consumption'!$B100,'Historic Energy Consumption'!$A:$A,'Predicted Energy Consumption'!C$98)</f>
        <v>29866141019928</v>
      </c>
      <c r="D100" s="228">
        <f>SUMIFS('Historic Energy Consumption'!$D:$D,'Historic Energy Consumption'!$B:$B,'Predicted Energy Consumption'!$B100,'Historic Energy Consumption'!$A:$A,'Predicted Energy Consumption'!D$98)</f>
        <v>27781396785772.051</v>
      </c>
      <c r="E100" s="228">
        <f>SUMIFS('Historic Energy Consumption'!$D:$D,'Historic Energy Consumption'!$B:$B,'Predicted Energy Consumption'!$B100,'Historic Energy Consumption'!$A:$A,'Predicted Energy Consumption'!E$98)</f>
        <v>28078651191782.879</v>
      </c>
      <c r="F100" s="228">
        <f>SUMIFS('Historic Energy Consumption'!$D:$D,'Historic Energy Consumption'!$B:$B,'Predicted Energy Consumption'!$B100,'Historic Energy Consumption'!$A:$A,'Predicted Energy Consumption'!F$98)</f>
        <v>27230485286631.98</v>
      </c>
      <c r="G100" s="228">
        <f>SUMIFS('Historic Energy Consumption'!$D:$D,'Historic Energy Consumption'!$B:$B,'Predicted Energy Consumption'!$B100,'Historic Energy Consumption'!$A:$A,'Predicted Energy Consumption'!G$98)</f>
        <v>26824237598417.188</v>
      </c>
      <c r="H100" s="228">
        <f>SUMIFS('Historic Energy Consumption'!$D:$D,'Historic Energy Consumption'!$B:$B,'Predicted Energy Consumption'!$B100,'Historic Energy Consumption'!$A:$A,'Predicted Energy Consumption'!H$98)</f>
        <v>25179429885157.266</v>
      </c>
      <c r="I100" s="228">
        <f>SUMIFS('Historic Energy Consumption'!$D:$D,'Historic Energy Consumption'!$B:$B,'Predicted Energy Consumption'!$B100,'Historic Energy Consumption'!$A:$A,'Predicted Energy Consumption'!I$98)</f>
        <v>23195752149045</v>
      </c>
      <c r="J100" s="228">
        <f>SUMIFS('Historic Energy Consumption'!$D:$D,'Historic Energy Consumption'!$B:$B,'Predicted Energy Consumption'!$B100,'Historic Energy Consumption'!$A:$A,'Predicted Energy Consumption'!J$98)</f>
        <v>20926710183162.34</v>
      </c>
      <c r="K100" s="228">
        <f>SUMIFS('Historic Energy Consumption'!$D:$D,'Historic Energy Consumption'!$B:$B,'Predicted Energy Consumption'!$B100,'Historic Energy Consumption'!$A:$A,'Predicted Energy Consumption'!K$98)</f>
        <v>12997944326833.504</v>
      </c>
      <c r="L100" s="225">
        <f t="shared" ref="L100:AY100" si="77">K100*(VLOOKUP($B100,$B$72:$AY$96,L$1-2010,FALSE)/VLOOKUP($B100,$B$72:$AY$96,K$1-2010,FALSE))</f>
        <v>13390885017307.514</v>
      </c>
      <c r="M100" s="225">
        <f t="shared" si="77"/>
        <v>12802044983180.566</v>
      </c>
      <c r="N100" s="225">
        <f t="shared" si="77"/>
        <v>12216128435131.201</v>
      </c>
      <c r="O100" s="225">
        <f t="shared" si="77"/>
        <v>11636330805134.09</v>
      </c>
      <c r="P100" s="225">
        <f t="shared" si="77"/>
        <v>11065276289245.52</v>
      </c>
      <c r="Q100" s="225">
        <f t="shared" si="77"/>
        <v>10505062075414.588</v>
      </c>
      <c r="R100" s="225">
        <f t="shared" si="77"/>
        <v>9957315625460.2969</v>
      </c>
      <c r="S100" s="225">
        <f t="shared" si="77"/>
        <v>9423256494790.1602</v>
      </c>
      <c r="T100" s="225">
        <f t="shared" si="77"/>
        <v>8903757254239.6445</v>
      </c>
      <c r="U100" s="225">
        <f t="shared" si="77"/>
        <v>8399400331343.8887</v>
      </c>
      <c r="V100" s="225">
        <f t="shared" si="77"/>
        <v>7910529144685.9824</v>
      </c>
      <c r="W100" s="225">
        <f t="shared" si="77"/>
        <v>7437292925090.6406</v>
      </c>
      <c r="X100" s="225">
        <f t="shared" si="77"/>
        <v>6979685248840.0635</v>
      </c>
      <c r="Y100" s="225">
        <f t="shared" si="77"/>
        <v>6537576670481.8662</v>
      </c>
      <c r="Z100" s="225">
        <f t="shared" si="77"/>
        <v>6110742026498.875</v>
      </c>
      <c r="AA100" s="225">
        <f t="shared" si="77"/>
        <v>5698883050963.7295</v>
      </c>
      <c r="AB100" s="225">
        <f t="shared" si="77"/>
        <v>5301646945145.7109</v>
      </c>
      <c r="AC100" s="225">
        <f t="shared" si="77"/>
        <v>4970464864295.1719</v>
      </c>
      <c r="AD100" s="225">
        <f t="shared" si="77"/>
        <v>4862474902772.9258</v>
      </c>
      <c r="AE100" s="225">
        <f t="shared" si="77"/>
        <v>4757469965655.4551</v>
      </c>
      <c r="AF100" s="225">
        <f t="shared" si="77"/>
        <v>4655422078551.791</v>
      </c>
      <c r="AG100" s="225">
        <f t="shared" si="77"/>
        <v>4556288504442.2656</v>
      </c>
      <c r="AH100" s="225">
        <f t="shared" si="77"/>
        <v>4460015154625.7861</v>
      </c>
      <c r="AI100" s="225">
        <f t="shared" si="77"/>
        <v>4366539385907.3403</v>
      </c>
      <c r="AJ100" s="225">
        <f t="shared" si="77"/>
        <v>4275792284675.5083</v>
      </c>
      <c r="AK100" s="225">
        <f t="shared" si="77"/>
        <v>4187700523751.9941</v>
      </c>
      <c r="AL100" s="225">
        <f t="shared" si="77"/>
        <v>4102187864740.0146</v>
      </c>
      <c r="AM100" s="225">
        <f t="shared" si="77"/>
        <v>4019176367092.7168</v>
      </c>
      <c r="AN100" s="225">
        <f t="shared" si="77"/>
        <v>3938587355194.4756</v>
      </c>
      <c r="AO100" s="225">
        <f t="shared" si="77"/>
        <v>3860342186268.7031</v>
      </c>
      <c r="AP100" s="225">
        <f t="shared" si="77"/>
        <v>3784362854738.916</v>
      </c>
      <c r="AQ100" s="225">
        <f t="shared" si="77"/>
        <v>3710572462616.1924</v>
      </c>
      <c r="AR100" s="225">
        <f t="shared" si="77"/>
        <v>3638895580409.9883</v>
      </c>
      <c r="AS100" s="225">
        <f t="shared" si="77"/>
        <v>3569258518818.5464</v>
      </c>
      <c r="AT100" s="225">
        <f t="shared" si="77"/>
        <v>3501589527923.8711</v>
      </c>
      <c r="AU100" s="225">
        <f t="shared" si="77"/>
        <v>3435818937680.3306</v>
      </c>
      <c r="AV100" s="225">
        <f t="shared" si="77"/>
        <v>3371879251051.7188</v>
      </c>
      <c r="AW100" s="225">
        <f t="shared" si="77"/>
        <v>3309705199134.7876</v>
      </c>
      <c r="AX100" s="225">
        <f t="shared" si="77"/>
        <v>3249233765938.8203</v>
      </c>
      <c r="AY100" s="225">
        <f t="shared" si="77"/>
        <v>3190404189111.8076</v>
      </c>
      <c r="AZ100" s="225"/>
    </row>
    <row r="101" spans="1:52" s="230" customFormat="1" x14ac:dyDescent="0.2">
      <c r="A101" s="247" t="s">
        <v>644</v>
      </c>
      <c r="B101" s="246" t="s">
        <v>662</v>
      </c>
      <c r="C101" s="232">
        <f>SUMIFS('Historic Energy Consumption'!$D:$D,'Historic Energy Consumption'!$B:$B, "no-convert-coal mining 05",'Historic Energy Consumption'!$A:$A,'Predicted Energy Consumption'!C$98)+SUMIFS(C$29:C$42,$B$29:$B$42,$B101,$A$29:$A$42,$A101)</f>
        <v>2.1050859494025836E+16</v>
      </c>
      <c r="D101" s="232">
        <f>SUMIFS('Historic Energy Consumption'!$D:$D,'Historic Energy Consumption'!$B:$B, "no-convert-coal mining 05",'Historic Energy Consumption'!$A:$A,'Predicted Energy Consumption'!D$98)+SUMIFS(D$29:D$42,$B$29:$B$42,$B101,$A$29:$A$42,$A101)</f>
        <v>2.1038273136251508E+16</v>
      </c>
      <c r="E101" s="232">
        <f>SUMIFS('Historic Energy Consumption'!$D:$D,'Historic Energy Consumption'!$B:$B, "no-convert-coal mining 05",'Historic Energy Consumption'!$A:$A,'Predicted Energy Consumption'!E$98)+SUMIFS(E$29:E$42,$B$29:$B$42,$B101,$A$29:$A$42,$A101)</f>
        <v>2.0909906057011108E+16</v>
      </c>
      <c r="F101" s="232">
        <f>SUMIFS('Historic Energy Consumption'!$D:$D,'Historic Energy Consumption'!$B:$B, "no-convert-coal mining 05",'Historic Energy Consumption'!$A:$A,'Predicted Energy Consumption'!F$98)+SUMIFS(F$29:F$42,$B$29:$B$42,$B101,$A$29:$A$42,$A101)</f>
        <v>1.956463784348478E+16</v>
      </c>
      <c r="G101" s="232">
        <f>SUMIFS('Historic Energy Consumption'!$D:$D,'Historic Energy Consumption'!$B:$B, "no-convert-coal mining 05",'Historic Energy Consumption'!$A:$A,'Predicted Energy Consumption'!G$98)+SUMIFS(G$29:G$42,$B$29:$B$42,$B101,$A$29:$A$42,$A101)</f>
        <v>1.8446819968156188E+16</v>
      </c>
      <c r="H101" s="232">
        <f>SUMIFS('Historic Energy Consumption'!$D:$D,'Historic Energy Consumption'!$B:$B, "no-convert-coal mining 05",'Historic Energy Consumption'!$A:$A,'Predicted Energy Consumption'!H$98)+SUMIFS(H$29:H$42,$B$29:$B$42,$B101,$A$29:$A$42,$A101)</f>
        <v>1.7527174085333968E+16</v>
      </c>
      <c r="I101" s="232">
        <f>SUMIFS('Historic Energy Consumption'!$D:$D,'Historic Energy Consumption'!$B:$B, "no-convert-coal mining 05",'Historic Energy Consumption'!$A:$A,'Predicted Energy Consumption'!I$98)+SUMIFS(I$29:I$42,$B$29:$B$42,$B101,$A$29:$A$42,$A101)</f>
        <v>1.7285208923394908E+16</v>
      </c>
      <c r="J101" s="232">
        <f>SUMIFS('Historic Energy Consumption'!$D:$D,'Historic Energy Consumption'!$B:$B, "no-convert-coal mining 05",'Historic Energy Consumption'!$A:$A,'Predicted Energy Consumption'!J$98)+SUMIFS(J$29:J$42,$B$29:$B$42,$B101,$A$29:$A$42,$A101)</f>
        <v>1.779615223487932E+16</v>
      </c>
      <c r="K101" s="232">
        <f>SUMIFS('Historic Energy Consumption'!$D:$D,'Historic Energy Consumption'!$B:$B, "no-convert-coal mining 05",'Historic Energy Consumption'!$A:$A,'Predicted Energy Consumption'!K$98)+SUMIFS(K$29:K$42,$B$29:$B$42,$B101,$A$29:$A$42,$A101)</f>
        <v>1.8158818910107936E+16</v>
      </c>
      <c r="L101" s="231">
        <f t="shared" ref="L101:AY101" si="78">(K101-SUMIFS(K$29:K$42,$B$29:$B$42,$B101,$A$29:$A$42,$A101))*(VLOOKUP($B101,$B$72:$AY$96,L$1-2010,FALSE)/VLOOKUP($B101,$B$72:$AY$96,K$1-2010,FALSE))+SUMIFS(L$29:L$42,$B$29:$B$42,$B101,$A$29:$A$42,$A101)</f>
        <v>1.8136078163218036E+16</v>
      </c>
      <c r="M101" s="231">
        <f t="shared" si="78"/>
        <v>1.8112956052074952E+16</v>
      </c>
      <c r="N101" s="231">
        <f t="shared" si="78"/>
        <v>1.8090095012270904E+16</v>
      </c>
      <c r="O101" s="231">
        <f t="shared" si="78"/>
        <v>1.8067943800207436E+16</v>
      </c>
      <c r="P101" s="231">
        <f t="shared" si="78"/>
        <v>1.8046715668345584E+16</v>
      </c>
      <c r="Q101" s="231">
        <f t="shared" si="78"/>
        <v>1.8026502523718368E+16</v>
      </c>
      <c r="R101" s="231">
        <f t="shared" si="78"/>
        <v>1.8014263640012504E+16</v>
      </c>
      <c r="S101" s="231">
        <f t="shared" si="78"/>
        <v>1.8012725576052772E+16</v>
      </c>
      <c r="T101" s="231">
        <f t="shared" si="78"/>
        <v>1.8010954895991774E+16</v>
      </c>
      <c r="U101" s="231">
        <f t="shared" si="78"/>
        <v>1.800899459279104E+16</v>
      </c>
      <c r="V101" s="231">
        <f t="shared" si="78"/>
        <v>1.800688151597219E+16</v>
      </c>
      <c r="W101" s="231">
        <f t="shared" si="78"/>
        <v>1.8004647144505188E+16</v>
      </c>
      <c r="X101" s="231">
        <f t="shared" si="78"/>
        <v>1.8002318275063422E+16</v>
      </c>
      <c r="Y101" s="231">
        <f t="shared" si="78"/>
        <v>1.7999917638205798E+16</v>
      </c>
      <c r="Z101" s="231">
        <f t="shared" si="78"/>
        <v>1.7997464448306708E+16</v>
      </c>
      <c r="AA101" s="231">
        <f t="shared" si="78"/>
        <v>1.7994974891238396E+16</v>
      </c>
      <c r="AB101" s="231">
        <f t="shared" si="78"/>
        <v>1.7992462553782282E+16</v>
      </c>
      <c r="AC101" s="231">
        <f t="shared" si="78"/>
        <v>1.7989938799176336E+16</v>
      </c>
      <c r="AD101" s="231">
        <f t="shared" si="78"/>
        <v>1.7987413093582204E+16</v>
      </c>
      <c r="AE101" s="231">
        <f t="shared" si="78"/>
        <v>1.7984893288425344E+16</v>
      </c>
      <c r="AF101" s="231">
        <f t="shared" si="78"/>
        <v>1.7982385863518046E+16</v>
      </c>
      <c r="AG101" s="231">
        <f t="shared" si="78"/>
        <v>1.79798961356648E+16</v>
      </c>
      <c r="AH101" s="231">
        <f t="shared" si="78"/>
        <v>1.7977428437127336E+16</v>
      </c>
      <c r="AI101" s="231">
        <f t="shared" si="78"/>
        <v>1.7974986267941692E+16</v>
      </c>
      <c r="AJ101" s="231">
        <f t="shared" si="78"/>
        <v>1.7972572425669656E+16</v>
      </c>
      <c r="AK101" s="231">
        <f t="shared" si="78"/>
        <v>1.7970189115758148E+16</v>
      </c>
      <c r="AL101" s="231">
        <f t="shared" si="78"/>
        <v>1.796783804529003E+16</v>
      </c>
      <c r="AM101" s="231">
        <f t="shared" si="78"/>
        <v>1.7965520502548432E+16</v>
      </c>
      <c r="AN101" s="231">
        <f t="shared" si="78"/>
        <v>1.7963237424489018E+16</v>
      </c>
      <c r="AO101" s="231">
        <f t="shared" si="78"/>
        <v>1.796098945392236E+16</v>
      </c>
      <c r="AP101" s="231">
        <f t="shared" si="78"/>
        <v>1.7958776987951072E+16</v>
      </c>
      <c r="AQ101" s="231">
        <f t="shared" si="78"/>
        <v>1.7956600218981462E+16</v>
      </c>
      <c r="AR101" s="231">
        <f t="shared" si="78"/>
        <v>1.7954459169434688E+16</v>
      </c>
      <c r="AS101" s="231">
        <f t="shared" si="78"/>
        <v>1.7952353721114532E+16</v>
      </c>
      <c r="AT101" s="231">
        <f t="shared" si="78"/>
        <v>1.7950283640044888E+16</v>
      </c>
      <c r="AU101" s="231">
        <f t="shared" si="78"/>
        <v>1.794824859746706E+16</v>
      </c>
      <c r="AV101" s="231">
        <f t="shared" si="78"/>
        <v>1.7946248187582054E+16</v>
      </c>
      <c r="AW101" s="231">
        <f t="shared" si="78"/>
        <v>1.7944281942533818E+16</v>
      </c>
      <c r="AX101" s="231">
        <f t="shared" si="78"/>
        <v>1.7942349345053718E+16</v>
      </c>
      <c r="AY101" s="231">
        <f t="shared" si="78"/>
        <v>1.7940449839122186E+16</v>
      </c>
      <c r="AZ101" s="231"/>
    </row>
    <row r="102" spans="1:52" x14ac:dyDescent="0.2">
      <c r="A102" s="247" t="s">
        <v>644</v>
      </c>
      <c r="B102" s="246" t="s">
        <v>376</v>
      </c>
      <c r="C102" s="228">
        <f>SUMIFS('Historic Energy Consumption'!$D:$D,'Historic Energy Consumption'!$B:$B,'Predicted Energy Consumption'!$B102,'Historic Energy Consumption'!$A:$A,'Predicted Energy Consumption'!C$98)</f>
        <v>286383916453332.81</v>
      </c>
      <c r="D102" s="228">
        <f>SUMIFS('Historic Energy Consumption'!$D:$D,'Historic Energy Consumption'!$B:$B,'Predicted Energy Consumption'!$B102,'Historic Energy Consumption'!$A:$A,'Predicted Energy Consumption'!D$98)</f>
        <v>302893284559296.06</v>
      </c>
      <c r="E102" s="228">
        <f>SUMIFS('Historic Energy Consumption'!$D:$D,'Historic Energy Consumption'!$B:$B,'Predicted Energy Consumption'!$B102,'Historic Energy Consumption'!$A:$A,'Predicted Energy Consumption'!E$98)</f>
        <v>279627717243594.28</v>
      </c>
      <c r="F102" s="228">
        <f>SUMIFS('Historic Energy Consumption'!$D:$D,'Historic Energy Consumption'!$B:$B,'Predicted Energy Consumption'!$B102,'Historic Energy Consumption'!$A:$A,'Predicted Energy Consumption'!F$98)</f>
        <v>241061084017495.38</v>
      </c>
      <c r="G102" s="228">
        <f>SUMIFS('Historic Energy Consumption'!$D:$D,'Historic Energy Consumption'!$B:$B,'Predicted Energy Consumption'!$B102,'Historic Energy Consumption'!$A:$A,'Predicted Energy Consumption'!G$98)</f>
        <v>195756125043048.69</v>
      </c>
      <c r="H102" s="228">
        <f>SUMIFS('Historic Energy Consumption'!$D:$D,'Historic Energy Consumption'!$B:$B,'Predicted Energy Consumption'!$B102,'Historic Energy Consumption'!$A:$A,'Predicted Energy Consumption'!H$98)</f>
        <v>150685065060773.81</v>
      </c>
      <c r="I102" s="228">
        <f>SUMIFS('Historic Energy Consumption'!$D:$D,'Historic Energy Consumption'!$B:$B,'Predicted Energy Consumption'!$B102,'Historic Energy Consumption'!$A:$A,'Predicted Energy Consumption'!I$98)</f>
        <v>168354412896720.09</v>
      </c>
      <c r="J102" s="228">
        <f>SUMIFS('Historic Energy Consumption'!$D:$D,'Historic Energy Consumption'!$B:$B,'Predicted Energy Consumption'!$B102,'Historic Energy Consumption'!$A:$A,'Predicted Energy Consumption'!J$98)</f>
        <v>161490388873726.47</v>
      </c>
      <c r="K102" s="228">
        <f>SUMIFS('Historic Energy Consumption'!$D:$D,'Historic Energy Consumption'!$B:$B,'Predicted Energy Consumption'!$B102,'Historic Energy Consumption'!$A:$A,'Predicted Energy Consumption'!K$98)</f>
        <v>147353427498648.53</v>
      </c>
      <c r="L102" s="225">
        <f t="shared" ref="L102:AY102" si="79">K102*(VLOOKUP($B102,$B$72:$AY$96,L$1-2010,FALSE)/VLOOKUP($B102,$B$72:$AY$96,K$1-2010,FALSE))</f>
        <v>156730477586795.5</v>
      </c>
      <c r="M102" s="225">
        <f t="shared" si="79"/>
        <v>150963625948634.34</v>
      </c>
      <c r="N102" s="225">
        <f t="shared" si="79"/>
        <v>145333566577006.66</v>
      </c>
      <c r="O102" s="225">
        <f t="shared" si="79"/>
        <v>139859005815979.17</v>
      </c>
      <c r="P102" s="225">
        <f t="shared" si="79"/>
        <v>134552923276509.23</v>
      </c>
      <c r="Q102" s="225">
        <f t="shared" si="79"/>
        <v>129424123719024.91</v>
      </c>
      <c r="R102" s="225">
        <f t="shared" si="79"/>
        <v>124478059818483.83</v>
      </c>
      <c r="S102" s="225">
        <f t="shared" si="79"/>
        <v>119717402218719.83</v>
      </c>
      <c r="T102" s="225">
        <f t="shared" si="79"/>
        <v>115142513549739.22</v>
      </c>
      <c r="U102" s="225">
        <f t="shared" si="79"/>
        <v>110751871231848.05</v>
      </c>
      <c r="V102" s="225">
        <f t="shared" si="79"/>
        <v>106542447493702.34</v>
      </c>
      <c r="W102" s="225">
        <f t="shared" si="79"/>
        <v>102510045702356.3</v>
      </c>
      <c r="X102" s="225">
        <f t="shared" si="79"/>
        <v>98649591746910.828</v>
      </c>
      <c r="Y102" s="225">
        <f t="shared" si="79"/>
        <v>94955381150254.063</v>
      </c>
      <c r="Z102" s="225">
        <f t="shared" si="79"/>
        <v>91421284511194.281</v>
      </c>
      <c r="AA102" s="225">
        <f t="shared" si="79"/>
        <v>88040915178003.047</v>
      </c>
      <c r="AB102" s="225">
        <f t="shared" si="79"/>
        <v>84807763697757.609</v>
      </c>
      <c r="AC102" s="225">
        <f t="shared" si="79"/>
        <v>81715303724758.094</v>
      </c>
      <c r="AD102" s="225">
        <f t="shared" si="79"/>
        <v>78757073877268.547</v>
      </c>
      <c r="AE102" s="225">
        <f t="shared" si="79"/>
        <v>75926739646324.094</v>
      </c>
      <c r="AF102" s="225">
        <f t="shared" si="79"/>
        <v>73218138985251.344</v>
      </c>
      <c r="AG102" s="225">
        <f t="shared" si="79"/>
        <v>70625314711091.938</v>
      </c>
      <c r="AH102" s="225">
        <f t="shared" si="79"/>
        <v>68142536369989.234</v>
      </c>
      <c r="AI102" s="225">
        <f t="shared" si="79"/>
        <v>65764313780041.547</v>
      </c>
      <c r="AJ102" s="225">
        <f t="shared" si="79"/>
        <v>63485404077163.531</v>
      </c>
      <c r="AK102" s="225">
        <f t="shared" si="79"/>
        <v>61300813754456.516</v>
      </c>
      <c r="AL102" s="225">
        <f t="shared" si="79"/>
        <v>59205796901435.805</v>
      </c>
      <c r="AM102" s="225">
        <f t="shared" si="79"/>
        <v>57195850611743.703</v>
      </c>
      <c r="AN102" s="225">
        <f t="shared" si="79"/>
        <v>55266708331274.133</v>
      </c>
      <c r="AO102" s="225">
        <f t="shared" si="79"/>
        <v>53414331757294.234</v>
      </c>
      <c r="AP102" s="225">
        <f t="shared" si="79"/>
        <v>51634901767792.844</v>
      </c>
      <c r="AQ102" s="225">
        <f t="shared" si="79"/>
        <v>49924808754027.141</v>
      </c>
      <c r="AR102" s="225">
        <f t="shared" si="79"/>
        <v>48280642643757.516</v>
      </c>
      <c r="AS102" s="225">
        <f t="shared" si="79"/>
        <v>46699182834262.672</v>
      </c>
      <c r="AT102" s="225">
        <f t="shared" si="79"/>
        <v>45177388199777.109</v>
      </c>
      <c r="AU102" s="225">
        <f t="shared" si="79"/>
        <v>43712387294852.055</v>
      </c>
      <c r="AV102" s="225">
        <f t="shared" si="79"/>
        <v>42301468841162.445</v>
      </c>
      <c r="AW102" s="225">
        <f t="shared" si="79"/>
        <v>40942072558657.922</v>
      </c>
      <c r="AX102" s="225">
        <f t="shared" si="79"/>
        <v>39631780381235.023</v>
      </c>
      <c r="AY102" s="225">
        <f t="shared" si="79"/>
        <v>38368308081109.445</v>
      </c>
      <c r="AZ102" s="225"/>
    </row>
    <row r="103" spans="1:52" x14ac:dyDescent="0.2">
      <c r="A103" s="247" t="s">
        <v>644</v>
      </c>
      <c r="B103" s="246" t="s">
        <v>377</v>
      </c>
      <c r="C103" s="228">
        <f>SUMIFS('Historic Energy Consumption'!$D:$D,'Historic Energy Consumption'!$B:$B,'Predicted Energy Consumption'!$B103,'Historic Energy Consumption'!$A:$A,'Predicted Energy Consumption'!C$98)</f>
        <v>1134825112623184.8</v>
      </c>
      <c r="D103" s="228">
        <f>SUMIFS('Historic Energy Consumption'!$D:$D,'Historic Energy Consumption'!$B:$B,'Predicted Energy Consumption'!$B103,'Historic Energy Consumption'!$A:$A,'Predicted Energy Consumption'!D$98)</f>
        <v>1119103250789993.8</v>
      </c>
      <c r="E103" s="228">
        <f>SUMIFS('Historic Energy Consumption'!$D:$D,'Historic Energy Consumption'!$B:$B,'Predicted Energy Consumption'!$B103,'Historic Energy Consumption'!$A:$A,'Predicted Energy Consumption'!E$98)</f>
        <v>953507977042163.38</v>
      </c>
      <c r="F103" s="228">
        <f>SUMIFS('Historic Energy Consumption'!$D:$D,'Historic Energy Consumption'!$B:$B,'Predicted Energy Consumption'!$B103,'Historic Energy Consumption'!$A:$A,'Predicted Energy Consumption'!F$98)</f>
        <v>908035227518998.25</v>
      </c>
      <c r="G103" s="228">
        <f>SUMIFS('Historic Energy Consumption'!$D:$D,'Historic Energy Consumption'!$B:$B,'Predicted Energy Consumption'!$B103,'Historic Energy Consumption'!$A:$A,'Predicted Energy Consumption'!G$98)</f>
        <v>861406892914721</v>
      </c>
      <c r="H103" s="228">
        <f>SUMIFS('Historic Energy Consumption'!$D:$D,'Historic Energy Consumption'!$B:$B,'Predicted Energy Consumption'!$B103,'Historic Energy Consumption'!$A:$A,'Predicted Energy Consumption'!H$98)</f>
        <v>726873864070798</v>
      </c>
      <c r="I103" s="228">
        <f>SUMIFS('Historic Energy Consumption'!$D:$D,'Historic Energy Consumption'!$B:$B,'Predicted Energy Consumption'!$B103,'Historic Energy Consumption'!$A:$A,'Predicted Energy Consumption'!I$98)</f>
        <v>567166889222025.63</v>
      </c>
      <c r="J103" s="228">
        <f>SUMIFS('Historic Energy Consumption'!$D:$D,'Historic Energy Consumption'!$B:$B,'Predicted Energy Consumption'!$B103,'Historic Energy Consumption'!$A:$A,'Predicted Energy Consumption'!J$98)</f>
        <v>503712423944192.25</v>
      </c>
      <c r="K103" s="228">
        <f>SUMIFS('Historic Energy Consumption'!$D:$D,'Historic Energy Consumption'!$B:$B,'Predicted Energy Consumption'!$B103,'Historic Energy Consumption'!$A:$A,'Predicted Energy Consumption'!K$98)</f>
        <v>394538117674054.88</v>
      </c>
      <c r="L103" s="225">
        <f t="shared" ref="L103:AY103" si="80">K103*(VLOOKUP($B103,$B$72:$AY$96,L$1-2010,FALSE)/VLOOKUP($B103,$B$72:$AY$96,K$1-2010,FALSE))</f>
        <v>404006737796321.44</v>
      </c>
      <c r="M103" s="225">
        <f t="shared" si="80"/>
        <v>415478917924426.38</v>
      </c>
      <c r="N103" s="225">
        <f t="shared" si="80"/>
        <v>427280693566278</v>
      </c>
      <c r="O103" s="225">
        <f t="shared" si="80"/>
        <v>439608760814521.25</v>
      </c>
      <c r="P103" s="225">
        <f t="shared" si="80"/>
        <v>440612634269116.25</v>
      </c>
      <c r="Q103" s="225">
        <f t="shared" si="80"/>
        <v>437729768716765.06</v>
      </c>
      <c r="R103" s="225">
        <f t="shared" si="80"/>
        <v>434492082780416.63</v>
      </c>
      <c r="S103" s="225">
        <f t="shared" si="80"/>
        <v>430970198562706.94</v>
      </c>
      <c r="T103" s="225">
        <f t="shared" si="80"/>
        <v>427223068069422.44</v>
      </c>
      <c r="U103" s="225">
        <f t="shared" si="80"/>
        <v>423300161354954</v>
      </c>
      <c r="V103" s="225">
        <f t="shared" si="80"/>
        <v>419243052993459.63</v>
      </c>
      <c r="W103" s="225">
        <f t="shared" si="80"/>
        <v>415086657364420.69</v>
      </c>
      <c r="X103" s="225">
        <f t="shared" si="80"/>
        <v>410860236925534.75</v>
      </c>
      <c r="Y103" s="225">
        <f t="shared" si="80"/>
        <v>406588248082759.63</v>
      </c>
      <c r="Z103" s="225">
        <f t="shared" si="80"/>
        <v>402291060879489</v>
      </c>
      <c r="AA103" s="225">
        <f t="shared" si="80"/>
        <v>397985575026910.75</v>
      </c>
      <c r="AB103" s="225">
        <f t="shared" si="80"/>
        <v>393685748018233.56</v>
      </c>
      <c r="AC103" s="225">
        <f t="shared" si="80"/>
        <v>389403047525168.81</v>
      </c>
      <c r="AD103" s="225">
        <f t="shared" si="80"/>
        <v>385146838222220.56</v>
      </c>
      <c r="AE103" s="225">
        <f t="shared" si="80"/>
        <v>380924711811171.5</v>
      </c>
      <c r="AF103" s="225">
        <f t="shared" si="80"/>
        <v>376742767956658</v>
      </c>
      <c r="AG103" s="225">
        <f t="shared" si="80"/>
        <v>372605852936420.06</v>
      </c>
      <c r="AH103" s="225">
        <f t="shared" si="80"/>
        <v>368517761994417.38</v>
      </c>
      <c r="AI103" s="225">
        <f t="shared" si="80"/>
        <v>364481410640500.44</v>
      </c>
      <c r="AJ103" s="225">
        <f t="shared" si="80"/>
        <v>360498979461814.81</v>
      </c>
      <c r="AK103" s="225">
        <f t="shared" si="80"/>
        <v>356572036397873.75</v>
      </c>
      <c r="AL103" s="225">
        <f t="shared" si="80"/>
        <v>352701639882938.94</v>
      </c>
      <c r="AM103" s="225">
        <f t="shared" si="80"/>
        <v>348888425774078.5</v>
      </c>
      <c r="AN103" s="225">
        <f t="shared" si="80"/>
        <v>345132680557885.44</v>
      </c>
      <c r="AO103" s="225">
        <f t="shared" si="80"/>
        <v>341434402958687.56</v>
      </c>
      <c r="AP103" s="225">
        <f t="shared" si="80"/>
        <v>337793355751432.38</v>
      </c>
      <c r="AQ103" s="225">
        <f t="shared" si="80"/>
        <v>334209109307629.88</v>
      </c>
      <c r="AR103" s="225">
        <f t="shared" si="80"/>
        <v>330681078167808.56</v>
      </c>
      <c r="AS103" s="225">
        <f t="shared" si="80"/>
        <v>327208551733689.38</v>
      </c>
      <c r="AT103" s="225">
        <f t="shared" si="80"/>
        <v>323790720003123.5</v>
      </c>
      <c r="AU103" s="225">
        <f t="shared" si="80"/>
        <v>320426695126656.44</v>
      </c>
      <c r="AV103" s="225">
        <f t="shared" si="80"/>
        <v>317115529442632</v>
      </c>
      <c r="AW103" s="225">
        <f t="shared" si="80"/>
        <v>313856230544545.94</v>
      </c>
      <c r="AX103" s="225">
        <f t="shared" si="80"/>
        <v>310647773847541.5</v>
      </c>
      <c r="AY103" s="225">
        <f t="shared" si="80"/>
        <v>307489113047517.5</v>
      </c>
      <c r="AZ103" s="225"/>
    </row>
    <row r="104" spans="1:52" x14ac:dyDescent="0.2">
      <c r="A104" s="247" t="s">
        <v>644</v>
      </c>
      <c r="B104" s="246" t="s">
        <v>378</v>
      </c>
      <c r="C104" s="228">
        <f>SUMIFS('Historic Energy Consumption'!$D:$D,'Historic Energy Consumption'!$B:$B,'Predicted Energy Consumption'!$B104,'Historic Energy Consumption'!$A:$A,'Predicted Energy Consumption'!C$98)</f>
        <v>534034396472945.06</v>
      </c>
      <c r="D104" s="228">
        <f>SUMIFS('Historic Energy Consumption'!$D:$D,'Historic Energy Consumption'!$B:$B,'Predicted Energy Consumption'!$B104,'Historic Energy Consumption'!$A:$A,'Predicted Energy Consumption'!D$98)</f>
        <v>510715349050005.13</v>
      </c>
      <c r="E104" s="228">
        <f>SUMIFS('Historic Energy Consumption'!$D:$D,'Historic Energy Consumption'!$B:$B,'Predicted Energy Consumption'!$B104,'Historic Energy Consumption'!$A:$A,'Predicted Energy Consumption'!E$98)</f>
        <v>407272598697026.31</v>
      </c>
      <c r="F104" s="228">
        <f>SUMIFS('Historic Energy Consumption'!$D:$D,'Historic Energy Consumption'!$B:$B,'Predicted Energy Consumption'!$B104,'Historic Energy Consumption'!$A:$A,'Predicted Energy Consumption'!F$98)</f>
        <v>377695152062329.25</v>
      </c>
      <c r="G104" s="228">
        <f>SUMIFS('Historic Energy Consumption'!$D:$D,'Historic Energy Consumption'!$B:$B,'Predicted Energy Consumption'!$B104,'Historic Energy Consumption'!$A:$A,'Predicted Energy Consumption'!G$98)</f>
        <v>307740889167146.94</v>
      </c>
      <c r="H104" s="228">
        <f>SUMIFS('Historic Energy Consumption'!$D:$D,'Historic Energy Consumption'!$B:$B,'Predicted Energy Consumption'!$B104,'Historic Energy Consumption'!$A:$A,'Predicted Energy Consumption'!H$98)</f>
        <v>216791511937496.03</v>
      </c>
      <c r="I104" s="228">
        <f>SUMIFS('Historic Energy Consumption'!$D:$D,'Historic Energy Consumption'!$B:$B,'Predicted Energy Consumption'!$B104,'Historic Energy Consumption'!$A:$A,'Predicted Energy Consumption'!I$98)</f>
        <v>128252343134252.09</v>
      </c>
      <c r="J104" s="228">
        <f>SUMIFS('Historic Energy Consumption'!$D:$D,'Historic Energy Consumption'!$B:$B,'Predicted Energy Consumption'!$B104,'Historic Energy Consumption'!$A:$A,'Predicted Energy Consumption'!J$98)</f>
        <v>86249027954302.125</v>
      </c>
      <c r="K104" s="228">
        <f>SUMIFS('Historic Energy Consumption'!$D:$D,'Historic Energy Consumption'!$B:$B,'Predicted Energy Consumption'!$B104,'Historic Energy Consumption'!$A:$A,'Predicted Energy Consumption'!K$98)</f>
        <v>56201523928804.336</v>
      </c>
      <c r="L104" s="225">
        <f t="shared" ref="L104:AY104" si="81">K104*(VLOOKUP($B104,$B$72:$AY$96,L$1-2010,FALSE)/VLOOKUP($B104,$B$72:$AY$96,K$1-2010,FALSE))</f>
        <v>59175396354373.891</v>
      </c>
      <c r="M104" s="225">
        <f t="shared" si="81"/>
        <v>57740177853149.938</v>
      </c>
      <c r="N104" s="225">
        <f t="shared" si="81"/>
        <v>56353213032838.422</v>
      </c>
      <c r="O104" s="225">
        <f t="shared" si="81"/>
        <v>55006798196209.625</v>
      </c>
      <c r="P104" s="225">
        <f t="shared" si="81"/>
        <v>53697164037374.75</v>
      </c>
      <c r="Q104" s="225">
        <f t="shared" si="81"/>
        <v>52422576611313.344</v>
      </c>
      <c r="R104" s="225">
        <f t="shared" si="81"/>
        <v>51182324478266.602</v>
      </c>
      <c r="S104" s="225">
        <f t="shared" si="81"/>
        <v>49933349152053.68</v>
      </c>
      <c r="T104" s="225">
        <f t="shared" si="81"/>
        <v>48549821646586.625</v>
      </c>
      <c r="U104" s="225">
        <f t="shared" si="81"/>
        <v>47205049144320.953</v>
      </c>
      <c r="V104" s="225">
        <f t="shared" si="81"/>
        <v>45900435371077.109</v>
      </c>
      <c r="W104" s="225">
        <f t="shared" si="81"/>
        <v>44636792149453.617</v>
      </c>
      <c r="X104" s="225">
        <f t="shared" si="81"/>
        <v>43414432277881.094</v>
      </c>
      <c r="Y104" s="225">
        <f t="shared" si="81"/>
        <v>42233258330917.75</v>
      </c>
      <c r="Z104" s="225">
        <f t="shared" si="81"/>
        <v>41092843212845.273</v>
      </c>
      <c r="AA104" s="225">
        <f t="shared" si="81"/>
        <v>39992500785217.055</v>
      </c>
      <c r="AB104" s="225">
        <f t="shared" si="81"/>
        <v>38931346316414.094</v>
      </c>
      <c r="AC104" s="225">
        <f t="shared" si="81"/>
        <v>37908347279854.961</v>
      </c>
      <c r="AD104" s="225">
        <f t="shared" si="81"/>
        <v>36922365411943.695</v>
      </c>
      <c r="AE104" s="225">
        <f t="shared" si="81"/>
        <v>35972191089967.516</v>
      </c>
      <c r="AF104" s="225">
        <f t="shared" si="81"/>
        <v>35056571103301.141</v>
      </c>
      <c r="AG104" s="225">
        <f t="shared" si="81"/>
        <v>34174230830232.402</v>
      </c>
      <c r="AH104" s="225">
        <f t="shared" si="81"/>
        <v>33323891735390.785</v>
      </c>
      <c r="AI104" s="225">
        <f t="shared" si="81"/>
        <v>32504284991894.43</v>
      </c>
      <c r="AJ104" s="225">
        <f t="shared" si="81"/>
        <v>31714161921113.348</v>
      </c>
      <c r="AK104" s="225">
        <f t="shared" si="81"/>
        <v>30952301838497.887</v>
      </c>
      <c r="AL104" s="225">
        <f t="shared" si="81"/>
        <v>30217517799733.43</v>
      </c>
      <c r="AM104" s="225">
        <f t="shared" si="81"/>
        <v>29508660658760.887</v>
      </c>
      <c r="AN104" s="225">
        <f t="shared" si="81"/>
        <v>28824621777917.863</v>
      </c>
      <c r="AO104" s="225">
        <f t="shared" si="81"/>
        <v>28164334669856.719</v>
      </c>
      <c r="AP104" s="225">
        <f t="shared" si="81"/>
        <v>27526775799912.512</v>
      </c>
      <c r="AQ104" s="225">
        <f t="shared" si="81"/>
        <v>26910964735050.488</v>
      </c>
      <c r="AR104" s="225">
        <f t="shared" si="81"/>
        <v>26315963790239.301</v>
      </c>
      <c r="AS104" s="225">
        <f t="shared" si="81"/>
        <v>25740877293988.031</v>
      </c>
      <c r="AT104" s="225">
        <f t="shared" si="81"/>
        <v>25184850570878.074</v>
      </c>
      <c r="AU104" s="225">
        <f t="shared" si="81"/>
        <v>24647068719347.027</v>
      </c>
      <c r="AV104" s="225">
        <f t="shared" si="81"/>
        <v>24126755247019.633</v>
      </c>
      <c r="AW104" s="225">
        <f t="shared" si="81"/>
        <v>23623170612890.18</v>
      </c>
      <c r="AX104" s="225">
        <f t="shared" si="81"/>
        <v>23135610715123.934</v>
      </c>
      <c r="AY104" s="225">
        <f t="shared" si="81"/>
        <v>22663405354721.441</v>
      </c>
      <c r="AZ104" s="225"/>
    </row>
    <row r="105" spans="1:52" x14ac:dyDescent="0.2">
      <c r="A105" s="247" t="s">
        <v>644</v>
      </c>
      <c r="B105" s="246" t="s">
        <v>379</v>
      </c>
      <c r="C105" s="228">
        <f>SUMIFS('Historic Energy Consumption'!$D:$D,'Historic Energy Consumption'!$B:$B,'Predicted Energy Consumption'!$B105,'Historic Energy Consumption'!$A:$A,'Predicted Energy Consumption'!C$98)</f>
        <v>139742426052611.34</v>
      </c>
      <c r="D105" s="228">
        <f>SUMIFS('Historic Energy Consumption'!$D:$D,'Historic Energy Consumption'!$B:$B,'Predicted Energy Consumption'!$B105,'Historic Energy Consumption'!$A:$A,'Predicted Energy Consumption'!D$98)</f>
        <v>131008456282195.86</v>
      </c>
      <c r="E105" s="228">
        <f>SUMIFS('Historic Energy Consumption'!$D:$D,'Historic Energy Consumption'!$B:$B,'Predicted Energy Consumption'!$B105,'Historic Energy Consumption'!$A:$A,'Predicted Energy Consumption'!E$98)</f>
        <v>109794401026258.47</v>
      </c>
      <c r="F105" s="228">
        <f>SUMIFS('Historic Energy Consumption'!$D:$D,'Historic Energy Consumption'!$B:$B,'Predicted Energy Consumption'!$B105,'Historic Energy Consumption'!$A:$A,'Predicted Energy Consumption'!F$98)</f>
        <v>99604402743229.188</v>
      </c>
      <c r="G105" s="228">
        <f>SUMIFS('Historic Energy Consumption'!$D:$D,'Historic Energy Consumption'!$B:$B,'Predicted Energy Consumption'!$B105,'Historic Energy Consumption'!$A:$A,'Predicted Energy Consumption'!G$98)</f>
        <v>69423171863366.289</v>
      </c>
      <c r="H105" s="228">
        <f>SUMIFS('Historic Energy Consumption'!$D:$D,'Historic Energy Consumption'!$B:$B,'Predicted Energy Consumption'!$B105,'Historic Energy Consumption'!$A:$A,'Predicted Energy Consumption'!H$98)</f>
        <v>42655847744932.172</v>
      </c>
      <c r="I105" s="228">
        <f>SUMIFS('Historic Energy Consumption'!$D:$D,'Historic Energy Consumption'!$B:$B,'Predicted Energy Consumption'!$B105,'Historic Energy Consumption'!$A:$A,'Predicted Energy Consumption'!I$98)</f>
        <v>13307722335267.844</v>
      </c>
      <c r="J105" s="228">
        <f>SUMIFS('Historic Energy Consumption'!$D:$D,'Historic Energy Consumption'!$B:$B,'Predicted Energy Consumption'!$B105,'Historic Energy Consumption'!$A:$A,'Predicted Energy Consumption'!J$98)</f>
        <v>10074624106392.094</v>
      </c>
      <c r="K105" s="228">
        <f>SUMIFS('Historic Energy Consumption'!$D:$D,'Historic Energy Consumption'!$B:$B,'Predicted Energy Consumption'!$B105,'Historic Energy Consumption'!$A:$A,'Predicted Energy Consumption'!K$98)</f>
        <v>7036842836329.4697</v>
      </c>
      <c r="L105" s="225">
        <f t="shared" ref="L105:AY105" si="82">K105*(VLOOKUP($B105,$B$72:$AY$96,L$1-2010,FALSE)/VLOOKUP($B105,$B$72:$AY$96,K$1-2010,FALSE))</f>
        <v>6348415331962.9688</v>
      </c>
      <c r="M105" s="225">
        <f t="shared" si="82"/>
        <v>5221500980139.7129</v>
      </c>
      <c r="N105" s="225">
        <f t="shared" si="82"/>
        <v>4229054766215.7314</v>
      </c>
      <c r="O105" s="225">
        <f t="shared" si="82"/>
        <v>3367561102818.8105</v>
      </c>
      <c r="P105" s="225">
        <f t="shared" si="82"/>
        <v>2628857174222.7847</v>
      </c>
      <c r="Q105" s="225">
        <f t="shared" si="82"/>
        <v>2010830062089.3662</v>
      </c>
      <c r="R105" s="225">
        <f t="shared" si="82"/>
        <v>1715957375976.2014</v>
      </c>
      <c r="S105" s="225">
        <f t="shared" si="82"/>
        <v>1438131507992.3762</v>
      </c>
      <c r="T105" s="225">
        <f t="shared" si="82"/>
        <v>1176616998495.4631</v>
      </c>
      <c r="U105" s="225">
        <f t="shared" si="82"/>
        <v>930585193428.08972</v>
      </c>
      <c r="V105" s="225">
        <f t="shared" si="82"/>
        <v>699168459998.50562</v>
      </c>
      <c r="W105" s="225">
        <f t="shared" si="82"/>
        <v>597080977351.86658</v>
      </c>
      <c r="X105" s="225">
        <f t="shared" si="82"/>
        <v>588062735892.55884</v>
      </c>
      <c r="Y105" s="225">
        <f t="shared" si="82"/>
        <v>579156535383.4043</v>
      </c>
      <c r="Z105" s="225">
        <f t="shared" si="82"/>
        <v>570386216567.4679</v>
      </c>
      <c r="AA105" s="225">
        <f t="shared" si="82"/>
        <v>561770199753.31689</v>
      </c>
      <c r="AB105" s="225">
        <f t="shared" si="82"/>
        <v>553322381128.46057</v>
      </c>
      <c r="AC105" s="225">
        <f t="shared" si="82"/>
        <v>545052903381.58234</v>
      </c>
      <c r="AD105" s="225">
        <f t="shared" si="82"/>
        <v>536968812843.02582</v>
      </c>
      <c r="AE105" s="225">
        <f t="shared" si="82"/>
        <v>529074616153.65466</v>
      </c>
      <c r="AF105" s="225">
        <f t="shared" si="82"/>
        <v>521372749260.85626</v>
      </c>
      <c r="AG105" s="225">
        <f t="shared" si="82"/>
        <v>513863970746.97095</v>
      </c>
      <c r="AH105" s="225">
        <f t="shared" si="82"/>
        <v>506547690404.11182</v>
      </c>
      <c r="AI105" s="225">
        <f t="shared" si="82"/>
        <v>499422242763.02002</v>
      </c>
      <c r="AJ105" s="225">
        <f t="shared" si="82"/>
        <v>492485114075.05914</v>
      </c>
      <c r="AK105" s="225">
        <f t="shared" si="82"/>
        <v>485733130100.68872</v>
      </c>
      <c r="AL105" s="225">
        <f t="shared" si="82"/>
        <v>479162611009.79291</v>
      </c>
      <c r="AM105" s="225">
        <f t="shared" si="82"/>
        <v>472769498762.93091</v>
      </c>
      <c r="AN105" s="225">
        <f t="shared" si="82"/>
        <v>466549461520.94983</v>
      </c>
      <c r="AO105" s="225">
        <f t="shared" si="82"/>
        <v>460497978917.86548</v>
      </c>
      <c r="AP105" s="225">
        <f t="shared" si="82"/>
        <v>454610411420.4541</v>
      </c>
      <c r="AQ105" s="225">
        <f t="shared" si="82"/>
        <v>448882056476.64081</v>
      </c>
      <c r="AR105" s="225">
        <f t="shared" si="82"/>
        <v>443308193713.00641</v>
      </c>
      <c r="AS105" s="225">
        <f t="shared" si="82"/>
        <v>437884121068.91736</v>
      </c>
      <c r="AT105" s="225">
        <f t="shared" si="82"/>
        <v>432605183441.33252</v>
      </c>
      <c r="AU105" s="225">
        <f t="shared" si="82"/>
        <v>427466795151.34387</v>
      </c>
      <c r="AV105" s="225">
        <f t="shared" si="82"/>
        <v>422464457323.54156</v>
      </c>
      <c r="AW105" s="225">
        <f t="shared" si="82"/>
        <v>417593771085.3407</v>
      </c>
      <c r="AX105" s="225">
        <f t="shared" si="82"/>
        <v>412850447339.96606</v>
      </c>
      <c r="AY105" s="225">
        <f t="shared" si="82"/>
        <v>408230313738.88849</v>
      </c>
      <c r="AZ105" s="225"/>
    </row>
    <row r="106" spans="1:52" x14ac:dyDescent="0.2">
      <c r="A106" s="247" t="s">
        <v>644</v>
      </c>
      <c r="B106" s="246" t="s">
        <v>380</v>
      </c>
      <c r="C106" s="228">
        <f>SUMIFS('Historic Energy Consumption'!$D:$D,'Historic Energy Consumption'!$B:$B,'Predicted Energy Consumption'!$B106,'Historic Energy Consumption'!$A:$A,'Predicted Energy Consumption'!C$98)</f>
        <v>555590617596215.44</v>
      </c>
      <c r="D106" s="228">
        <f>SUMIFS('Historic Energy Consumption'!$D:$D,'Historic Energy Consumption'!$B:$B,'Predicted Energy Consumption'!$B106,'Historic Energy Consumption'!$A:$A,'Predicted Energy Consumption'!D$98)</f>
        <v>504756842967128.25</v>
      </c>
      <c r="E106" s="228">
        <f>SUMIFS('Historic Energy Consumption'!$D:$D,'Historic Energy Consumption'!$B:$B,'Predicted Energy Consumption'!$B106,'Historic Energy Consumption'!$A:$A,'Predicted Energy Consumption'!E$98)</f>
        <v>411154210746284.19</v>
      </c>
      <c r="F106" s="228">
        <f>SUMIFS('Historic Energy Consumption'!$D:$D,'Historic Energy Consumption'!$B:$B,'Predicted Energy Consumption'!$B106,'Historic Energy Consumption'!$A:$A,'Predicted Energy Consumption'!F$98)</f>
        <v>360705956940573.31</v>
      </c>
      <c r="G106" s="228">
        <f>SUMIFS('Historic Energy Consumption'!$D:$D,'Historic Energy Consumption'!$B:$B,'Predicted Energy Consumption'!$B106,'Historic Energy Consumption'!$A:$A,'Predicted Energy Consumption'!G$98)</f>
        <v>325960214618022.38</v>
      </c>
      <c r="H106" s="228">
        <f>SUMIFS('Historic Energy Consumption'!$D:$D,'Historic Energy Consumption'!$B:$B,'Predicted Energy Consumption'!$B106,'Historic Energy Consumption'!$A:$A,'Predicted Energy Consumption'!H$98)</f>
        <v>301666365813715</v>
      </c>
      <c r="I106" s="228">
        <f>SUMIFS('Historic Energy Consumption'!$D:$D,'Historic Energy Consumption'!$B:$B,'Predicted Energy Consumption'!$B106,'Historic Energy Consumption'!$A:$A,'Predicted Energy Consumption'!I$98)</f>
        <v>209989224741040.97</v>
      </c>
      <c r="J106" s="228">
        <f>SUMIFS('Historic Energy Consumption'!$D:$D,'Historic Energy Consumption'!$B:$B,'Predicted Energy Consumption'!$B106,'Historic Energy Consumption'!$A:$A,'Predicted Energy Consumption'!J$98)</f>
        <v>138760025547462.7</v>
      </c>
      <c r="K106" s="228">
        <f>SUMIFS('Historic Energy Consumption'!$D:$D,'Historic Energy Consumption'!$B:$B,'Predicted Energy Consumption'!$B106,'Historic Energy Consumption'!$A:$A,'Predicted Energy Consumption'!K$98)</f>
        <v>111576230869673.86</v>
      </c>
      <c r="L106" s="225">
        <f t="shared" ref="L106:AY106" si="83">K106*(VLOOKUP($B106,$B$72:$AY$96,L$1-2010,FALSE)/VLOOKUP($B106,$B$72:$AY$96,K$1-2010,FALSE))</f>
        <v>116807147051021.11</v>
      </c>
      <c r="M106" s="225">
        <f t="shared" si="83"/>
        <v>120168935908341.16</v>
      </c>
      <c r="N106" s="225">
        <f t="shared" si="83"/>
        <v>123589990778527.84</v>
      </c>
      <c r="O106" s="225">
        <f t="shared" si="83"/>
        <v>127116030201665.84</v>
      </c>
      <c r="P106" s="225">
        <f t="shared" si="83"/>
        <v>127910297234625.81</v>
      </c>
      <c r="Q106" s="225">
        <f t="shared" si="83"/>
        <v>127313541938789.14</v>
      </c>
      <c r="R106" s="225">
        <f t="shared" si="83"/>
        <v>126594325392458.92</v>
      </c>
      <c r="S106" s="225">
        <f t="shared" si="83"/>
        <v>125773980903655.23</v>
      </c>
      <c r="T106" s="225">
        <f t="shared" si="83"/>
        <v>124870546052481.98</v>
      </c>
      <c r="U106" s="225">
        <f t="shared" si="83"/>
        <v>123899351634444.09</v>
      </c>
      <c r="V106" s="225">
        <f t="shared" si="83"/>
        <v>122873449829054.73</v>
      </c>
      <c r="W106" s="225">
        <f t="shared" si="83"/>
        <v>121803950116872.7</v>
      </c>
      <c r="X106" s="225">
        <f t="shared" si="83"/>
        <v>120700296304737.73</v>
      </c>
      <c r="Y106" s="225">
        <f t="shared" si="83"/>
        <v>119570501563891.17</v>
      </c>
      <c r="Z106" s="225">
        <f t="shared" si="83"/>
        <v>118421350656486.2</v>
      </c>
      <c r="AA106" s="225">
        <f t="shared" si="83"/>
        <v>117258574890559.09</v>
      </c>
      <c r="AB106" s="225">
        <f t="shared" si="83"/>
        <v>116087003619009.81</v>
      </c>
      <c r="AC106" s="225">
        <f t="shared" si="83"/>
        <v>114910695250116.81</v>
      </c>
      <c r="AD106" s="225">
        <f t="shared" si="83"/>
        <v>113733050279063.02</v>
      </c>
      <c r="AE106" s="225">
        <f t="shared" si="83"/>
        <v>112556908557328.92</v>
      </c>
      <c r="AF106" s="225">
        <f t="shared" si="83"/>
        <v>111384632790677</v>
      </c>
      <c r="AG106" s="225">
        <f t="shared" si="83"/>
        <v>110218180056335.97</v>
      </c>
      <c r="AH106" s="225">
        <f t="shared" si="83"/>
        <v>109059162941993.08</v>
      </c>
      <c r="AI106" s="225">
        <f t="shared" si="83"/>
        <v>107908901730327.7</v>
      </c>
      <c r="AJ106" s="225">
        <f t="shared" si="83"/>
        <v>106768468884234.13</v>
      </c>
      <c r="AK106" s="225">
        <f t="shared" si="83"/>
        <v>105638726931297.52</v>
      </c>
      <c r="AL106" s="225">
        <f t="shared" si="83"/>
        <v>104520360702976.38</v>
      </c>
      <c r="AM106" s="225">
        <f t="shared" si="83"/>
        <v>103413904755039.64</v>
      </c>
      <c r="AN106" s="225">
        <f t="shared" si="83"/>
        <v>102319766681067.11</v>
      </c>
      <c r="AO106" s="225">
        <f t="shared" si="83"/>
        <v>101238246929790.81</v>
      </c>
      <c r="AP106" s="225">
        <f t="shared" si="83"/>
        <v>100169555648753.98</v>
      </c>
      <c r="AQ106" s="225">
        <f t="shared" si="83"/>
        <v>99113827000192.422</v>
      </c>
      <c r="AR106" s="225">
        <f t="shared" si="83"/>
        <v>98071131328995.453</v>
      </c>
      <c r="AS106" s="225">
        <f t="shared" si="83"/>
        <v>97041485505822.063</v>
      </c>
      <c r="AT106" s="225">
        <f t="shared" si="83"/>
        <v>96024861719910.375</v>
      </c>
      <c r="AU106" s="225">
        <f t="shared" si="83"/>
        <v>95021194954660.375</v>
      </c>
      <c r="AV106" s="225">
        <f t="shared" si="83"/>
        <v>94030389343786.531</v>
      </c>
      <c r="AW106" s="225">
        <f t="shared" si="83"/>
        <v>93052323575849</v>
      </c>
      <c r="AX106" s="225">
        <f t="shared" si="83"/>
        <v>92086855489481.219</v>
      </c>
      <c r="AY106" s="225">
        <f t="shared" si="83"/>
        <v>91133825980085.391</v>
      </c>
      <c r="AZ106" s="225"/>
    </row>
    <row r="107" spans="1:52" s="230" customFormat="1" x14ac:dyDescent="0.2">
      <c r="A107" s="247" t="s">
        <v>644</v>
      </c>
      <c r="B107" s="246" t="s">
        <v>661</v>
      </c>
      <c r="C107" s="232">
        <f>SUMIFS('Historic Energy Consumption'!$D:$D,'Historic Energy Consumption'!$B:$B, "no-convert-refined petroleum and coke 19",'Historic Energy Consumption'!$A:$A,'Predicted Energy Consumption'!C$98)+SUMIFS(C$29:C$42,$B$29:$B$42,$B107,$A$29:$A$42,$A107)</f>
        <v>1.4746542298969294E+16</v>
      </c>
      <c r="D107" s="232">
        <f>SUMIFS('Historic Energy Consumption'!$D:$D,'Historic Energy Consumption'!$B:$B, "no-convert-refined petroleum and coke 19",'Historic Energy Consumption'!$A:$A,'Predicted Energy Consumption'!D$98)+SUMIFS(D$29:D$42,$B$29:$B$42,$B107,$A$29:$A$42,$A107)</f>
        <v>1.611283939926024E+16</v>
      </c>
      <c r="E107" s="232">
        <f>SUMIFS('Historic Energy Consumption'!$D:$D,'Historic Energy Consumption'!$B:$B, "no-convert-refined petroleum and coke 19",'Historic Energy Consumption'!$A:$A,'Predicted Energy Consumption'!E$98)+SUMIFS(E$29:E$42,$B$29:$B$42,$B107,$A$29:$A$42,$A107)</f>
        <v>1.6396499424082624E+16</v>
      </c>
      <c r="F107" s="232">
        <f>SUMIFS('Historic Energy Consumption'!$D:$D,'Historic Energy Consumption'!$B:$B, "no-convert-refined petroleum and coke 19",'Historic Energy Consumption'!$A:$A,'Predicted Energy Consumption'!F$98)+SUMIFS(F$29:F$42,$B$29:$B$42,$B107,$A$29:$A$42,$A107)</f>
        <v>1.591418527862767E+16</v>
      </c>
      <c r="G107" s="232">
        <f>SUMIFS('Historic Energy Consumption'!$D:$D,'Historic Energy Consumption'!$B:$B, "no-convert-refined petroleum and coke 19",'Historic Energy Consumption'!$A:$A,'Predicted Energy Consumption'!G$98)+SUMIFS(G$29:G$42,$B$29:$B$42,$B107,$A$29:$A$42,$A107)</f>
        <v>1.5524401726126634E+16</v>
      </c>
      <c r="H107" s="232">
        <f>SUMIFS('Historic Energy Consumption'!$D:$D,'Historic Energy Consumption'!$B:$B, "no-convert-refined petroleum and coke 19",'Historic Energy Consumption'!$A:$A,'Predicted Energy Consumption'!H$98)+SUMIFS(H$29:H$42,$B$29:$B$42,$B107,$A$29:$A$42,$A107)</f>
        <v>1.5176992087575272E+16</v>
      </c>
      <c r="I107" s="232">
        <f>SUMIFS('Historic Energy Consumption'!$D:$D,'Historic Energy Consumption'!$B:$B, "no-convert-refined petroleum and coke 19",'Historic Energy Consumption'!$A:$A,'Predicted Energy Consumption'!I$98)+SUMIFS(I$29:I$42,$B$29:$B$42,$B107,$A$29:$A$42,$A107)</f>
        <v>1.5967986233430202E+16</v>
      </c>
      <c r="J107" s="232">
        <f>SUMIFS('Historic Energy Consumption'!$D:$D,'Historic Energy Consumption'!$B:$B, "no-convert-refined petroleum and coke 19",'Historic Energy Consumption'!$A:$A,'Predicted Energy Consumption'!J$98)+SUMIFS(J$29:J$42,$B$29:$B$42,$B107,$A$29:$A$42,$A107)</f>
        <v>1.7052934691466808E+16</v>
      </c>
      <c r="K107" s="232">
        <f>SUMIFS('Historic Energy Consumption'!$D:$D,'Historic Energy Consumption'!$B:$B, "no-convert-refined petroleum and coke 19",'Historic Energy Consumption'!$A:$A,'Predicted Energy Consumption'!K$98)+SUMIFS(K$29:K$42,$B$29:$B$42,$B107,$A$29:$A$42,$A107)</f>
        <v>1.6973129807014482E+16</v>
      </c>
      <c r="L107" s="231">
        <f t="shared" ref="L107:AY107" si="84">(K107-SUMIFS(K$29:K$42,$B$29:$B$42,$B107,$A$29:$A$42,$A107))*(VLOOKUP($B107,$B$72:$AY$96,L$1-2010,FALSE)/VLOOKUP($B107,$B$72:$AY$96,K$1-2010,FALSE))+SUMIFS(L$29:L$42,$B$29:$B$42,$B107,$A$29:$A$42,$A107)</f>
        <v>1.7116000600763322E+16</v>
      </c>
      <c r="M107" s="231">
        <f t="shared" si="84"/>
        <v>1.7152067654661138E+16</v>
      </c>
      <c r="N107" s="231">
        <f t="shared" si="84"/>
        <v>1.7183296565594856E+16</v>
      </c>
      <c r="O107" s="231">
        <f t="shared" si="84"/>
        <v>1.7209065041520682E+16</v>
      </c>
      <c r="P107" s="231">
        <f t="shared" si="84"/>
        <v>1.723302220347672E+16</v>
      </c>
      <c r="Q107" s="231">
        <f t="shared" si="84"/>
        <v>1.7255267655665958E+16</v>
      </c>
      <c r="R107" s="231">
        <f t="shared" si="84"/>
        <v>1.727590639227361E+16</v>
      </c>
      <c r="S107" s="231">
        <f t="shared" si="84"/>
        <v>1.7295044799192424E+16</v>
      </c>
      <c r="T107" s="231">
        <f t="shared" si="84"/>
        <v>1.7312787754871198E+16</v>
      </c>
      <c r="U107" s="231">
        <f t="shared" si="84"/>
        <v>1.7329236621770164E+16</v>
      </c>
      <c r="V107" s="231">
        <f t="shared" si="84"/>
        <v>1.7344487935260284E+16</v>
      </c>
      <c r="W107" s="231">
        <f t="shared" si="84"/>
        <v>1.7358632622774638E+16</v>
      </c>
      <c r="X107" s="231">
        <f t="shared" si="84"/>
        <v>1.7371755615006492E+16</v>
      </c>
      <c r="Y107" s="231">
        <f t="shared" si="84"/>
        <v>1.7383935738732616E+16</v>
      </c>
      <c r="Z107" s="231">
        <f t="shared" si="84"/>
        <v>1.7395245805389006E+16</v>
      </c>
      <c r="AA107" s="231">
        <f t="shared" si="84"/>
        <v>1.7405752830131206E+16</v>
      </c>
      <c r="AB107" s="231">
        <f t="shared" si="84"/>
        <v>1.7415518332797474E+16</v>
      </c>
      <c r="AC107" s="231">
        <f t="shared" si="84"/>
        <v>1.742459868534788E+16</v>
      </c>
      <c r="AD107" s="231">
        <f t="shared" si="84"/>
        <v>1.7433045480503892E+16</v>
      </c>
      <c r="AE107" s="231">
        <f t="shared" si="84"/>
        <v>1.7440905904008026E+16</v>
      </c>
      <c r="AF107" s="231">
        <f t="shared" si="84"/>
        <v>1.7448223098661696E+16</v>
      </c>
      <c r="AG107" s="231">
        <f t="shared" si="84"/>
        <v>1.7455036512515366E+16</v>
      </c>
      <c r="AH107" s="231">
        <f t="shared" si="84"/>
        <v>1.7461382226632436E+16</v>
      </c>
      <c r="AI107" s="231">
        <f t="shared" si="84"/>
        <v>1.7467293260014112E+16</v>
      </c>
      <c r="AJ107" s="231">
        <f t="shared" si="84"/>
        <v>1.7472799850780556E+16</v>
      </c>
      <c r="AK107" s="231">
        <f t="shared" si="84"/>
        <v>1.7477929713726118E+16</v>
      </c>
      <c r="AL107" s="231">
        <f t="shared" si="84"/>
        <v>1.7482708275036096E+16</v>
      </c>
      <c r="AM107" s="231">
        <f t="shared" si="84"/>
        <v>1.7487158885367484E+16</v>
      </c>
      <c r="AN107" s="231">
        <f t="shared" si="84"/>
        <v>1.7491303012730996E+16</v>
      </c>
      <c r="AO107" s="231">
        <f t="shared" si="84"/>
        <v>1.749516041672065E+16</v>
      </c>
      <c r="AP107" s="231">
        <f t="shared" si="84"/>
        <v>1.7498749305660372E+16</v>
      </c>
      <c r="AQ107" s="231">
        <f t="shared" si="84"/>
        <v>1.7502086478203438E+16</v>
      </c>
      <c r="AR107" s="231">
        <f t="shared" si="84"/>
        <v>1.7505187450850602E+16</v>
      </c>
      <c r="AS107" s="231">
        <f t="shared" si="84"/>
        <v>1.7508066572762328E+16</v>
      </c>
      <c r="AT107" s="231">
        <f t="shared" si="84"/>
        <v>1.7510737129137614E+16</v>
      </c>
      <c r="AU107" s="231">
        <f t="shared" si="84"/>
        <v>1.7513211434326984E+16</v>
      </c>
      <c r="AV107" s="231">
        <f t="shared" si="84"/>
        <v>1.7515500915741392E+16</v>
      </c>
      <c r="AW107" s="231">
        <f t="shared" si="84"/>
        <v>1.7517616189517924E+16</v>
      </c>
      <c r="AX107" s="231">
        <f t="shared" si="84"/>
        <v>1.751956712880772E+16</v>
      </c>
      <c r="AY107" s="231">
        <f t="shared" si="84"/>
        <v>1.7521362925462792E+16</v>
      </c>
      <c r="AZ107" s="231"/>
    </row>
    <row r="108" spans="1:52" x14ac:dyDescent="0.2">
      <c r="A108" s="247" t="s">
        <v>644</v>
      </c>
      <c r="B108" s="246" t="s">
        <v>382</v>
      </c>
      <c r="C108" s="228">
        <f>SUMIFS('Historic Energy Consumption'!$D:$D,'Historic Energy Consumption'!$B:$B,'Predicted Energy Consumption'!$B108,'Historic Energy Consumption'!$A:$A,'Predicted Energy Consumption'!C$98)</f>
        <v>4478908590099756</v>
      </c>
      <c r="D108" s="228">
        <f>SUMIFS('Historic Energy Consumption'!$D:$D,'Historic Energy Consumption'!$B:$B,'Predicted Energy Consumption'!$B108,'Historic Energy Consumption'!$A:$A,'Predicted Energy Consumption'!D$98)</f>
        <v>4626002294949599</v>
      </c>
      <c r="E108" s="228">
        <f>SUMIFS('Historic Energy Consumption'!$D:$D,'Historic Energy Consumption'!$B:$B,'Predicted Energy Consumption'!$B108,'Historic Energy Consumption'!$A:$A,'Predicted Energy Consumption'!E$98)</f>
        <v>4675069064542886</v>
      </c>
      <c r="F108" s="228">
        <f>SUMIFS('Historic Energy Consumption'!$D:$D,'Historic Energy Consumption'!$B:$B,'Predicted Energy Consumption'!$B108,'Historic Energy Consumption'!$A:$A,'Predicted Energy Consumption'!F$98)</f>
        <v>5212945244746996</v>
      </c>
      <c r="G108" s="228">
        <f>SUMIFS('Historic Energy Consumption'!$D:$D,'Historic Energy Consumption'!$B:$B,'Predicted Energy Consumption'!$B108,'Historic Energy Consumption'!$A:$A,'Predicted Energy Consumption'!G$98)</f>
        <v>4547416452503439</v>
      </c>
      <c r="H108" s="228">
        <f>SUMIFS('Historic Energy Consumption'!$D:$D,'Historic Energy Consumption'!$B:$B,'Predicted Energy Consumption'!$B108,'Historic Energy Consumption'!$A:$A,'Predicted Energy Consumption'!H$98)</f>
        <v>3959110867069264</v>
      </c>
      <c r="I108" s="228">
        <f>SUMIFS('Historic Energy Consumption'!$D:$D,'Historic Energy Consumption'!$B:$B,'Predicted Energy Consumption'!$B108,'Historic Energy Consumption'!$A:$A,'Predicted Energy Consumption'!I$98)</f>
        <v>3790582904497425</v>
      </c>
      <c r="J108" s="228">
        <f>SUMIFS('Historic Energy Consumption'!$D:$D,'Historic Energy Consumption'!$B:$B,'Predicted Energy Consumption'!$B108,'Historic Energy Consumption'!$A:$A,'Predicted Energy Consumption'!J$98)</f>
        <v>3454232437173824</v>
      </c>
      <c r="K108" s="228">
        <f>SUMIFS('Historic Energy Consumption'!$D:$D,'Historic Energy Consumption'!$B:$B,'Predicted Energy Consumption'!$B108,'Historic Energy Consumption'!$A:$A,'Predicted Energy Consumption'!K$98)</f>
        <v>3533190970790788</v>
      </c>
      <c r="L108" s="225">
        <f t="shared" ref="L108:AY108" si="85">K108*(VLOOKUP($B108,$B$72:$AY$96,L$1-2010,FALSE)/VLOOKUP($B108,$B$72:$AY$96,K$1-2010,FALSE))</f>
        <v>4023826106092700</v>
      </c>
      <c r="M108" s="225">
        <f t="shared" si="85"/>
        <v>4174779832083258.5</v>
      </c>
      <c r="N108" s="225">
        <f t="shared" si="85"/>
        <v>4322943486410197.5</v>
      </c>
      <c r="O108" s="225">
        <f t="shared" si="85"/>
        <v>4424523105873092.5</v>
      </c>
      <c r="P108" s="225">
        <f t="shared" si="85"/>
        <v>4484053824461687</v>
      </c>
      <c r="Q108" s="225">
        <f t="shared" si="85"/>
        <v>4536201219886134</v>
      </c>
      <c r="R108" s="225">
        <f t="shared" si="85"/>
        <v>4581644496669141</v>
      </c>
      <c r="S108" s="225">
        <f t="shared" si="85"/>
        <v>4621026055223193</v>
      </c>
      <c r="T108" s="225">
        <f t="shared" si="85"/>
        <v>4654944007013000</v>
      </c>
      <c r="U108" s="225">
        <f t="shared" si="85"/>
        <v>4683948636638516</v>
      </c>
      <c r="V108" s="225">
        <f t="shared" si="85"/>
        <v>4708541652672264</v>
      </c>
      <c r="W108" s="225">
        <f t="shared" si="85"/>
        <v>4729177322371852</v>
      </c>
      <c r="X108" s="225">
        <f t="shared" si="85"/>
        <v>4746264807458644</v>
      </c>
      <c r="Y108" s="225">
        <f t="shared" si="85"/>
        <v>4760171201309735</v>
      </c>
      <c r="Z108" s="225">
        <f t="shared" si="85"/>
        <v>4771224912671228</v>
      </c>
      <c r="AA108" s="225">
        <f t="shared" si="85"/>
        <v>4779719151761189</v>
      </c>
      <c r="AB108" s="225">
        <f t="shared" si="85"/>
        <v>4785915357154785</v>
      </c>
      <c r="AC108" s="225">
        <f t="shared" si="85"/>
        <v>4790046461881537</v>
      </c>
      <c r="AD108" s="225">
        <f t="shared" si="85"/>
        <v>4792319939868897</v>
      </c>
      <c r="AE108" s="225">
        <f t="shared" si="85"/>
        <v>4792920603512249</v>
      </c>
      <c r="AF108" s="225">
        <f t="shared" si="85"/>
        <v>4792013143173941</v>
      </c>
      <c r="AG108" s="225">
        <f t="shared" si="85"/>
        <v>4789744412466638</v>
      </c>
      <c r="AH108" s="225">
        <f t="shared" si="85"/>
        <v>4786245471271947</v>
      </c>
      <c r="AI108" s="225">
        <f t="shared" si="85"/>
        <v>4781633403082955</v>
      </c>
      <c r="AJ108" s="225">
        <f t="shared" si="85"/>
        <v>4776012925529758</v>
      </c>
      <c r="AK108" s="225">
        <f t="shared" si="85"/>
        <v>4769477813640762</v>
      </c>
      <c r="AL108" s="225">
        <f t="shared" si="85"/>
        <v>4762112155075397</v>
      </c>
      <c r="AM108" s="225">
        <f t="shared" si="85"/>
        <v>4753991455619034</v>
      </c>
      <c r="AN108" s="225">
        <f t="shared" si="85"/>
        <v>4745183611941376</v>
      </c>
      <c r="AO108" s="225">
        <f t="shared" si="85"/>
        <v>4735749767158494</v>
      </c>
      <c r="AP108" s="225">
        <f t="shared" si="85"/>
        <v>4725745063232115</v>
      </c>
      <c r="AQ108" s="225">
        <f t="shared" si="85"/>
        <v>4715219302766688</v>
      </c>
      <c r="AR108" s="225">
        <f t="shared" si="85"/>
        <v>4704217531361431</v>
      </c>
      <c r="AS108" s="225">
        <f t="shared" si="85"/>
        <v>4692780550382801</v>
      </c>
      <c r="AT108" s="225">
        <f t="shared" si="85"/>
        <v>4680945368838610</v>
      </c>
      <c r="AU108" s="225">
        <f t="shared" si="85"/>
        <v>4668745601970727</v>
      </c>
      <c r="AV108" s="225">
        <f t="shared" si="85"/>
        <v>4656211823235779</v>
      </c>
      <c r="AW108" s="225">
        <f t="shared" si="85"/>
        <v>4643371875497355</v>
      </c>
      <c r="AX108" s="225">
        <f t="shared" si="85"/>
        <v>4630251146515142</v>
      </c>
      <c r="AY108" s="225">
        <f t="shared" si="85"/>
        <v>4616872813161091</v>
      </c>
      <c r="AZ108" s="225"/>
    </row>
    <row r="109" spans="1:52" x14ac:dyDescent="0.2">
      <c r="A109" s="247" t="s">
        <v>644</v>
      </c>
      <c r="B109" s="246" t="s">
        <v>383</v>
      </c>
      <c r="C109" s="228">
        <f>SUMIFS('Historic Energy Consumption'!$D:$D,'Historic Energy Consumption'!$B:$B,'Predicted Energy Consumption'!$B109,'Historic Energy Consumption'!$A:$A,'Predicted Energy Consumption'!C$98)</f>
        <v>184980892054197.91</v>
      </c>
      <c r="D109" s="228">
        <f>SUMIFS('Historic Energy Consumption'!$D:$D,'Historic Energy Consumption'!$B:$B,'Predicted Energy Consumption'!$B109,'Historic Energy Consumption'!$A:$A,'Predicted Energy Consumption'!D$98)</f>
        <v>177381885992101.78</v>
      </c>
      <c r="E109" s="228">
        <f>SUMIFS('Historic Energy Consumption'!$D:$D,'Historic Energy Consumption'!$B:$B,'Predicted Energy Consumption'!$B109,'Historic Energy Consumption'!$A:$A,'Predicted Energy Consumption'!E$98)</f>
        <v>158376160276254.59</v>
      </c>
      <c r="F109" s="228">
        <f>SUMIFS('Historic Energy Consumption'!$D:$D,'Historic Energy Consumption'!$B:$B,'Predicted Energy Consumption'!$B109,'Historic Energy Consumption'!$A:$A,'Predicted Energy Consumption'!F$98)</f>
        <v>147106568529049.91</v>
      </c>
      <c r="G109" s="228">
        <f>SUMIFS('Historic Energy Consumption'!$D:$D,'Historic Energy Consumption'!$B:$B,'Predicted Energy Consumption'!$B109,'Historic Energy Consumption'!$A:$A,'Predicted Energy Consumption'!G$98)</f>
        <v>120739955993798.81</v>
      </c>
      <c r="H109" s="228">
        <f>SUMIFS('Historic Energy Consumption'!$D:$D,'Historic Energy Consumption'!$B:$B,'Predicted Energy Consumption'!$B109,'Historic Energy Consumption'!$A:$A,'Predicted Energy Consumption'!H$98)</f>
        <v>91705188118714.281</v>
      </c>
      <c r="I109" s="228">
        <f>SUMIFS('Historic Energy Consumption'!$D:$D,'Historic Energy Consumption'!$B:$B,'Predicted Energy Consumption'!$B109,'Historic Energy Consumption'!$A:$A,'Predicted Energy Consumption'!I$98)</f>
        <v>65466907747111.203</v>
      </c>
      <c r="J109" s="228">
        <f>SUMIFS('Historic Energy Consumption'!$D:$D,'Historic Energy Consumption'!$B:$B,'Predicted Energy Consumption'!$B109,'Historic Energy Consumption'!$A:$A,'Predicted Energy Consumption'!J$98)</f>
        <v>48625425848309.359</v>
      </c>
      <c r="K109" s="228">
        <f>SUMIFS('Historic Energy Consumption'!$D:$D,'Historic Energy Consumption'!$B:$B,'Predicted Energy Consumption'!$B109,'Historic Energy Consumption'!$A:$A,'Predicted Energy Consumption'!K$98)</f>
        <v>40176666382163.563</v>
      </c>
      <c r="L109" s="225">
        <f t="shared" ref="L109:AY109" si="86">K109*(VLOOKUP($B109,$B$72:$AY$96,L$1-2010,FALSE)/VLOOKUP($B109,$B$72:$AY$96,K$1-2010,FALSE))</f>
        <v>41805237562057.5</v>
      </c>
      <c r="M109" s="225">
        <f t="shared" si="86"/>
        <v>40378292999020.094</v>
      </c>
      <c r="N109" s="225">
        <f t="shared" si="86"/>
        <v>38917822628574.266</v>
      </c>
      <c r="O109" s="225">
        <f t="shared" si="86"/>
        <v>37439466652775.281</v>
      </c>
      <c r="P109" s="225">
        <f t="shared" si="86"/>
        <v>35953549355241.805</v>
      </c>
      <c r="Q109" s="225">
        <f t="shared" si="86"/>
        <v>34467133540279.336</v>
      </c>
      <c r="R109" s="225">
        <f t="shared" si="86"/>
        <v>32985143301012.047</v>
      </c>
      <c r="S109" s="225">
        <f t="shared" si="86"/>
        <v>31511032614875.91</v>
      </c>
      <c r="T109" s="225">
        <f t="shared" si="86"/>
        <v>30047212762228.613</v>
      </c>
      <c r="U109" s="225">
        <f t="shared" si="86"/>
        <v>28595340788032.125</v>
      </c>
      <c r="V109" s="225">
        <f t="shared" si="86"/>
        <v>27156521862089.965</v>
      </c>
      <c r="W109" s="225">
        <f t="shared" si="86"/>
        <v>25731455009129.48</v>
      </c>
      <c r="X109" s="225">
        <f t="shared" si="86"/>
        <v>24320539869715.82</v>
      </c>
      <c r="Y109" s="225">
        <f t="shared" si="86"/>
        <v>22923955768473.391</v>
      </c>
      <c r="Z109" s="225">
        <f t="shared" si="86"/>
        <v>21541720667341.949</v>
      </c>
      <c r="AA109" s="225">
        <f t="shared" si="86"/>
        <v>20173735294342.75</v>
      </c>
      <c r="AB109" s="225">
        <f t="shared" si="86"/>
        <v>18819816242299.113</v>
      </c>
      <c r="AC109" s="225">
        <f t="shared" si="86"/>
        <v>17479720809166.387</v>
      </c>
      <c r="AD109" s="225">
        <f t="shared" si="86"/>
        <v>16153165629340.975</v>
      </c>
      <c r="AE109" s="225">
        <f t="shared" si="86"/>
        <v>14839840623582.17</v>
      </c>
      <c r="AF109" s="225">
        <f t="shared" si="86"/>
        <v>13539419412549.818</v>
      </c>
      <c r="AG109" s="225">
        <f t="shared" si="86"/>
        <v>12251567055492.486</v>
      </c>
      <c r="AH109" s="225">
        <f t="shared" si="86"/>
        <v>11994891924552.68</v>
      </c>
      <c r="AI109" s="225">
        <f t="shared" si="86"/>
        <v>12009949012809.137</v>
      </c>
      <c r="AJ109" s="225">
        <f t="shared" si="86"/>
        <v>12024268531151.764</v>
      </c>
      <c r="AK109" s="225">
        <f t="shared" si="86"/>
        <v>12037928431194.912</v>
      </c>
      <c r="AL109" s="225">
        <f t="shared" si="86"/>
        <v>12050996924584.729</v>
      </c>
      <c r="AM109" s="225">
        <f t="shared" si="86"/>
        <v>12063533874332.055</v>
      </c>
      <c r="AN109" s="225">
        <f t="shared" si="86"/>
        <v>12075591968208.838</v>
      </c>
      <c r="AO109" s="225">
        <f t="shared" si="86"/>
        <v>12087217710549.33</v>
      </c>
      <c r="AP109" s="225">
        <f t="shared" si="86"/>
        <v>12098452262495.68</v>
      </c>
      <c r="AQ109" s="225">
        <f t="shared" si="86"/>
        <v>12109332155534.057</v>
      </c>
      <c r="AR109" s="225">
        <f t="shared" si="86"/>
        <v>12119889898888.484</v>
      </c>
      <c r="AS109" s="225">
        <f t="shared" si="86"/>
        <v>12130154497821.992</v>
      </c>
      <c r="AT109" s="225">
        <f t="shared" si="86"/>
        <v>12140151896997.826</v>
      </c>
      <c r="AU109" s="225">
        <f t="shared" si="86"/>
        <v>12149905360667.127</v>
      </c>
      <c r="AV109" s="225">
        <f t="shared" si="86"/>
        <v>12159435799487.061</v>
      </c>
      <c r="AW109" s="225">
        <f t="shared" si="86"/>
        <v>12168762052147.84</v>
      </c>
      <c r="AX109" s="225">
        <f t="shared" si="86"/>
        <v>12177901128650.982</v>
      </c>
      <c r="AY109" s="225">
        <f t="shared" si="86"/>
        <v>12186868420969.084</v>
      </c>
      <c r="AZ109" s="225"/>
    </row>
    <row r="110" spans="1:52" x14ac:dyDescent="0.2">
      <c r="A110" s="247" t="s">
        <v>644</v>
      </c>
      <c r="B110" s="246" t="s">
        <v>384</v>
      </c>
      <c r="C110" s="228">
        <f>SUMIFS('Historic Energy Consumption'!$D:$D,'Historic Energy Consumption'!$B:$B,'Predicted Energy Consumption'!$B110,'Historic Energy Consumption'!$A:$A,'Predicted Energy Consumption'!C$98)</f>
        <v>5883412050461595</v>
      </c>
      <c r="D110" s="228">
        <f>SUMIFS('Historic Energy Consumption'!$D:$D,'Historic Energy Consumption'!$B:$B,'Predicted Energy Consumption'!$B110,'Historic Energy Consumption'!$A:$A,'Predicted Energy Consumption'!D$98)</f>
        <v>5872764612224083</v>
      </c>
      <c r="E110" s="228">
        <f>SUMIFS('Historic Energy Consumption'!$D:$D,'Historic Energy Consumption'!$B:$B,'Predicted Energy Consumption'!$B110,'Historic Energy Consumption'!$A:$A,'Predicted Energy Consumption'!E$98)</f>
        <v>5931510413026951</v>
      </c>
      <c r="F110" s="228">
        <f>SUMIFS('Historic Energy Consumption'!$D:$D,'Historic Energy Consumption'!$B:$B,'Predicted Energy Consumption'!$B110,'Historic Energy Consumption'!$A:$A,'Predicted Energy Consumption'!F$98)</f>
        <v>5558076465999406</v>
      </c>
      <c r="G110" s="228">
        <f>SUMIFS('Historic Energy Consumption'!$D:$D,'Historic Energy Consumption'!$B:$B,'Predicted Energy Consumption'!$B110,'Historic Energy Consumption'!$A:$A,'Predicted Energy Consumption'!G$98)</f>
        <v>4985223073925423</v>
      </c>
      <c r="H110" s="228">
        <f>SUMIFS('Historic Energy Consumption'!$D:$D,'Historic Energy Consumption'!$B:$B,'Predicted Energy Consumption'!$B110,'Historic Energy Consumption'!$A:$A,'Predicted Energy Consumption'!H$98)</f>
        <v>4300541361957284</v>
      </c>
      <c r="I110" s="228">
        <f>SUMIFS('Historic Energy Consumption'!$D:$D,'Historic Energy Consumption'!$B:$B,'Predicted Energy Consumption'!$B110,'Historic Energy Consumption'!$A:$A,'Predicted Energy Consumption'!I$98)</f>
        <v>4032508853725610.5</v>
      </c>
      <c r="J110" s="228">
        <f>SUMIFS('Historic Energy Consumption'!$D:$D,'Historic Energy Consumption'!$B:$B,'Predicted Energy Consumption'!$B110,'Historic Energy Consumption'!$A:$A,'Predicted Energy Consumption'!J$98)</f>
        <v>3748244495492821.5</v>
      </c>
      <c r="K110" s="228">
        <f>SUMIFS('Historic Energy Consumption'!$D:$D,'Historic Energy Consumption'!$B:$B,'Predicted Energy Consumption'!$B110,'Historic Energy Consumption'!$A:$A,'Predicted Energy Consumption'!K$98)</f>
        <v>3965497113162303</v>
      </c>
      <c r="L110" s="225">
        <f t="shared" ref="L110:AY110" si="87">K110*(VLOOKUP($B110,$B$72:$AY$96,L$1-2010,FALSE)/VLOOKUP($B110,$B$72:$AY$96,K$1-2010,FALSE))</f>
        <v>4240192596401157</v>
      </c>
      <c r="M110" s="225">
        <f t="shared" si="87"/>
        <v>4080447115675246.5</v>
      </c>
      <c r="N110" s="225">
        <f t="shared" si="87"/>
        <v>3903792260029665</v>
      </c>
      <c r="O110" s="225">
        <f t="shared" si="87"/>
        <v>3712660725114062</v>
      </c>
      <c r="P110" s="225">
        <f t="shared" si="87"/>
        <v>3509190866630875</v>
      </c>
      <c r="Q110" s="225">
        <f t="shared" si="87"/>
        <v>3295265834018717</v>
      </c>
      <c r="R110" s="225">
        <f t="shared" si="87"/>
        <v>3072537691243673</v>
      </c>
      <c r="S110" s="225">
        <f t="shared" si="87"/>
        <v>2842447857814288</v>
      </c>
      <c r="T110" s="225">
        <f t="shared" si="87"/>
        <v>2719427840616745</v>
      </c>
      <c r="U110" s="225">
        <f t="shared" si="87"/>
        <v>2750181054225517</v>
      </c>
      <c r="V110" s="225">
        <f t="shared" si="87"/>
        <v>2778038454596955.5</v>
      </c>
      <c r="W110" s="225">
        <f t="shared" si="87"/>
        <v>2803266925286940</v>
      </c>
      <c r="X110" s="225">
        <f t="shared" si="87"/>
        <v>2826110263081245.5</v>
      </c>
      <c r="Y110" s="225">
        <f t="shared" si="87"/>
        <v>2846790148259575</v>
      </c>
      <c r="Z110" s="225">
        <f t="shared" si="87"/>
        <v>2865507457874063</v>
      </c>
      <c r="AA110" s="225">
        <f t="shared" si="87"/>
        <v>2882443764115787</v>
      </c>
      <c r="AB110" s="225">
        <f t="shared" si="87"/>
        <v>2897762906014330</v>
      </c>
      <c r="AC110" s="225">
        <f t="shared" si="87"/>
        <v>2911612558075406.5</v>
      </c>
      <c r="AD110" s="225">
        <f t="shared" si="87"/>
        <v>2924125745825865</v>
      </c>
      <c r="AE110" s="225">
        <f t="shared" si="87"/>
        <v>2935422277440235</v>
      </c>
      <c r="AF110" s="225">
        <f t="shared" si="87"/>
        <v>2945610074301239.5</v>
      </c>
      <c r="AG110" s="225">
        <f t="shared" si="87"/>
        <v>2954786392861329.5</v>
      </c>
      <c r="AH110" s="225">
        <f t="shared" si="87"/>
        <v>2963038936601373.5</v>
      </c>
      <c r="AI110" s="225">
        <f t="shared" si="87"/>
        <v>2970446861073178</v>
      </c>
      <c r="AJ110" s="225">
        <f t="shared" si="87"/>
        <v>2977081677599086.5</v>
      </c>
      <c r="AK110" s="225">
        <f t="shared" si="87"/>
        <v>2983008062663590</v>
      </c>
      <c r="AL110" s="225">
        <f t="shared" si="87"/>
        <v>2988284580715975.5</v>
      </c>
      <c r="AM110" s="225">
        <f t="shared" si="87"/>
        <v>2992964328268877.5</v>
      </c>
      <c r="AN110" s="225">
        <f t="shared" si="87"/>
        <v>2997095507002914.5</v>
      </c>
      <c r="AO110" s="225">
        <f t="shared" si="87"/>
        <v>2998398411200924.5</v>
      </c>
      <c r="AP110" s="225">
        <f t="shared" si="87"/>
        <v>2997883551637435.5</v>
      </c>
      <c r="AQ110" s="225">
        <f t="shared" si="87"/>
        <v>2996804788155701</v>
      </c>
      <c r="AR110" s="225">
        <f t="shared" si="87"/>
        <v>2995200726739990.5</v>
      </c>
      <c r="AS110" s="225">
        <f t="shared" si="87"/>
        <v>2993106814231969.5</v>
      </c>
      <c r="AT110" s="225">
        <f t="shared" si="87"/>
        <v>2990555640388674.5</v>
      </c>
      <c r="AU110" s="225">
        <f t="shared" si="87"/>
        <v>2987577207464590.5</v>
      </c>
      <c r="AV110" s="225">
        <f t="shared" si="87"/>
        <v>2984199171025273</v>
      </c>
      <c r="AW110" s="225">
        <f t="shared" si="87"/>
        <v>2980447055283163.5</v>
      </c>
      <c r="AX110" s="225">
        <f t="shared" si="87"/>
        <v>2976344445869798</v>
      </c>
      <c r="AY110" s="225">
        <f t="shared" si="87"/>
        <v>2971913162620097</v>
      </c>
      <c r="AZ110" s="225"/>
    </row>
    <row r="111" spans="1:52" x14ac:dyDescent="0.2">
      <c r="A111" s="247" t="s">
        <v>644</v>
      </c>
      <c r="B111" s="246" t="s">
        <v>385</v>
      </c>
      <c r="C111" s="228">
        <f>SUMIFS('Historic Energy Consumption'!$D:$D,'Historic Energy Consumption'!$B:$B,'Predicted Energy Consumption'!$B111,'Historic Energy Consumption'!$A:$A,'Predicted Energy Consumption'!C$98)</f>
        <v>96809220289143.953</v>
      </c>
      <c r="D111" s="228">
        <f>SUMIFS('Historic Energy Consumption'!$D:$D,'Historic Energy Consumption'!$B:$B,'Predicted Energy Consumption'!$B111,'Historic Energy Consumption'!$A:$A,'Predicted Energy Consumption'!D$98)</f>
        <v>88869921530694.344</v>
      </c>
      <c r="E111" s="228">
        <f>SUMIFS('Historic Energy Consumption'!$D:$D,'Historic Energy Consumption'!$B:$B,'Predicted Energy Consumption'!$B111,'Historic Energy Consumption'!$A:$A,'Predicted Energy Consumption'!E$98)</f>
        <v>85183554216584.844</v>
      </c>
      <c r="F111" s="228">
        <f>SUMIFS('Historic Energy Consumption'!$D:$D,'Historic Energy Consumption'!$B:$B,'Predicted Energy Consumption'!$B111,'Historic Energy Consumption'!$A:$A,'Predicted Energy Consumption'!F$98)</f>
        <v>75419648353212.781</v>
      </c>
      <c r="G111" s="228">
        <f>SUMIFS('Historic Energy Consumption'!$D:$D,'Historic Energy Consumption'!$B:$B,'Predicted Energy Consumption'!$B111,'Historic Energy Consumption'!$A:$A,'Predicted Energy Consumption'!G$98)</f>
        <v>53484620932626.453</v>
      </c>
      <c r="H111" s="228">
        <f>SUMIFS('Historic Energy Consumption'!$D:$D,'Historic Energy Consumption'!$B:$B,'Predicted Energy Consumption'!$B111,'Historic Energy Consumption'!$A:$A,'Predicted Energy Consumption'!H$98)</f>
        <v>39375806503513.539</v>
      </c>
      <c r="I111" s="228">
        <f>SUMIFS('Historic Energy Consumption'!$D:$D,'Historic Energy Consumption'!$B:$B,'Predicted Energy Consumption'!$B111,'Historic Energy Consumption'!$A:$A,'Predicted Energy Consumption'!I$98)</f>
        <v>11649301314238.484</v>
      </c>
      <c r="J111" s="228">
        <f>SUMIFS('Historic Energy Consumption'!$D:$D,'Historic Energy Consumption'!$B:$B,'Predicted Energy Consumption'!$B111,'Historic Energy Consumption'!$A:$A,'Predicted Energy Consumption'!J$98)</f>
        <v>5286059880147.5771</v>
      </c>
      <c r="K111" s="228">
        <f>SUMIFS('Historic Energy Consumption'!$D:$D,'Historic Energy Consumption'!$B:$B,'Predicted Energy Consumption'!$B111,'Historic Energy Consumption'!$A:$A,'Predicted Energy Consumption'!K$98)</f>
        <v>808531984349.4541</v>
      </c>
      <c r="L111" s="225">
        <f t="shared" ref="L111:AY111" si="88">K111*(VLOOKUP($B111,$B$72:$AY$96,L$1-2010,FALSE)/VLOOKUP($B111,$B$72:$AY$96,K$1-2010,FALSE))</f>
        <v>745524354911.59485</v>
      </c>
      <c r="M111" s="225">
        <f t="shared" si="88"/>
        <v>660585757102.09937</v>
      </c>
      <c r="N111" s="225">
        <f t="shared" si="88"/>
        <v>576934392729.05994</v>
      </c>
      <c r="O111" s="225">
        <f t="shared" si="88"/>
        <v>495510483619.31024</v>
      </c>
      <c r="P111" s="225">
        <f t="shared" si="88"/>
        <v>416919570257.83392</v>
      </c>
      <c r="Q111" s="225">
        <f t="shared" si="88"/>
        <v>364888136616.38898</v>
      </c>
      <c r="R111" s="225">
        <f t="shared" si="88"/>
        <v>354634448397.38916</v>
      </c>
      <c r="S111" s="225">
        <f t="shared" si="88"/>
        <v>344153441880.09454</v>
      </c>
      <c r="T111" s="225">
        <f t="shared" si="88"/>
        <v>333515824836.52161</v>
      </c>
      <c r="U111" s="225">
        <f t="shared" si="88"/>
        <v>322779349493.52667</v>
      </c>
      <c r="V111" s="225">
        <f t="shared" si="88"/>
        <v>311991326730.67004</v>
      </c>
      <c r="W111" s="225">
        <f t="shared" si="88"/>
        <v>301190505188.53687</v>
      </c>
      <c r="X111" s="225">
        <f t="shared" si="88"/>
        <v>290408542834.44269</v>
      </c>
      <c r="Y111" s="225">
        <f t="shared" si="88"/>
        <v>279671195529.56317</v>
      </c>
      <c r="Z111" s="225">
        <f t="shared" si="88"/>
        <v>268999295370.46713</v>
      </c>
      <c r="AA111" s="225">
        <f t="shared" si="88"/>
        <v>258409564742.49106</v>
      </c>
      <c r="AB111" s="225">
        <f t="shared" si="88"/>
        <v>247915297528.14288</v>
      </c>
      <c r="AC111" s="225">
        <f t="shared" si="88"/>
        <v>237526930625.63809</v>
      </c>
      <c r="AD111" s="225">
        <f t="shared" si="88"/>
        <v>227252523827.80963</v>
      </c>
      <c r="AE111" s="225">
        <f t="shared" si="88"/>
        <v>217098162688.74683</v>
      </c>
      <c r="AF111" s="225">
        <f t="shared" si="88"/>
        <v>207068296513.92694</v>
      </c>
      <c r="AG111" s="225">
        <f t="shared" si="88"/>
        <v>197166021671.82126</v>
      </c>
      <c r="AH111" s="225">
        <f t="shared" si="88"/>
        <v>187393318847.35489</v>
      </c>
      <c r="AI111" s="225">
        <f t="shared" si="88"/>
        <v>177751251537.99026</v>
      </c>
      <c r="AJ111" s="225">
        <f t="shared" si="88"/>
        <v>168240131973.98727</v>
      </c>
      <c r="AK111" s="225">
        <f t="shared" si="88"/>
        <v>158859659689.75003</v>
      </c>
      <c r="AL111" s="225">
        <f t="shared" si="88"/>
        <v>149609037158.19907</v>
      </c>
      <c r="AM111" s="225">
        <f t="shared" si="88"/>
        <v>140487066205.32098</v>
      </c>
      <c r="AN111" s="225">
        <f t="shared" si="88"/>
        <v>131492228331.34349</v>
      </c>
      <c r="AO111" s="225">
        <f t="shared" si="88"/>
        <v>122622751564.12242</v>
      </c>
      <c r="AP111" s="225">
        <f t="shared" si="88"/>
        <v>113876666046.90451</v>
      </c>
      <c r="AQ111" s="225">
        <f t="shared" si="88"/>
        <v>105251850205.5636</v>
      </c>
      <c r="AR111" s="225">
        <f t="shared" si="88"/>
        <v>96746069040.024597</v>
      </c>
      <c r="AS111" s="225">
        <f t="shared" si="88"/>
        <v>88357005832.286407</v>
      </c>
      <c r="AT111" s="225">
        <f t="shared" si="88"/>
        <v>80082288351.974487</v>
      </c>
      <c r="AU111" s="225">
        <f t="shared" si="88"/>
        <v>76556019956.782166</v>
      </c>
      <c r="AV111" s="225">
        <f t="shared" si="88"/>
        <v>76614997588.398254</v>
      </c>
      <c r="AW111" s="225">
        <f t="shared" si="88"/>
        <v>76669088905.486221</v>
      </c>
      <c r="AX111" s="225">
        <f t="shared" si="88"/>
        <v>76718674108.615524</v>
      </c>
      <c r="AY111" s="225">
        <f t="shared" si="88"/>
        <v>76764101389.227005</v>
      </c>
      <c r="AZ111" s="225"/>
    </row>
    <row r="112" spans="1:52" x14ac:dyDescent="0.2">
      <c r="A112" s="247" t="s">
        <v>644</v>
      </c>
      <c r="B112" s="246" t="s">
        <v>386</v>
      </c>
      <c r="C112" s="228">
        <f>SUMIFS('Historic Energy Consumption'!$D:$D,'Historic Energy Consumption'!$B:$B,'Predicted Energy Consumption'!$B112,'Historic Energy Consumption'!$A:$A,'Predicted Energy Consumption'!C$98)</f>
        <v>1.29899706953902E+16</v>
      </c>
      <c r="D112" s="228">
        <f>SUMIFS('Historic Energy Consumption'!$D:$D,'Historic Energy Consumption'!$B:$B,'Predicted Energy Consumption'!$B112,'Historic Energy Consumption'!$A:$A,'Predicted Energy Consumption'!D$98)</f>
        <v>1.3356783118353404E+16</v>
      </c>
      <c r="E112" s="228">
        <f>SUMIFS('Historic Energy Consumption'!$D:$D,'Historic Energy Consumption'!$B:$B,'Predicted Energy Consumption'!$B112,'Historic Energy Consumption'!$A:$A,'Predicted Energy Consumption'!E$98)</f>
        <v>1.3622824377496226E+16</v>
      </c>
      <c r="F112" s="228">
        <f>SUMIFS('Historic Energy Consumption'!$D:$D,'Historic Energy Consumption'!$B:$B,'Predicted Energy Consumption'!$B112,'Historic Energy Consumption'!$A:$A,'Predicted Energy Consumption'!F$98)</f>
        <v>1.275502588995644E+16</v>
      </c>
      <c r="G112" s="228">
        <f>SUMIFS('Historic Energy Consumption'!$D:$D,'Historic Energy Consumption'!$B:$B,'Predicted Energy Consumption'!$B112,'Historic Energy Consumption'!$A:$A,'Predicted Energy Consumption'!G$98)</f>
        <v>1.2459998754283954E+16</v>
      </c>
      <c r="H112" s="228">
        <f>SUMIFS('Historic Energy Consumption'!$D:$D,'Historic Energy Consumption'!$B:$B,'Predicted Energy Consumption'!$B112,'Historic Energy Consumption'!$A:$A,'Predicted Energy Consumption'!H$98)</f>
        <v>1.218368572355672E+16</v>
      </c>
      <c r="I112" s="228">
        <f>SUMIFS('Historic Energy Consumption'!$D:$D,'Historic Energy Consumption'!$B:$B,'Predicted Energy Consumption'!$B112,'Historic Energy Consumption'!$A:$A,'Predicted Energy Consumption'!I$98)</f>
        <v>1.1882024827500838E+16</v>
      </c>
      <c r="J112" s="228">
        <f>SUMIFS('Historic Energy Consumption'!$D:$D,'Historic Energy Consumption'!$B:$B,'Predicted Energy Consumption'!$B112,'Historic Energy Consumption'!$A:$A,'Predicted Energy Consumption'!J$98)</f>
        <v>1.2305616788533042E+16</v>
      </c>
      <c r="K112" s="228">
        <f>SUMIFS('Historic Energy Consumption'!$D:$D,'Historic Energy Consumption'!$B:$B,'Predicted Energy Consumption'!$B112,'Historic Energy Consumption'!$A:$A,'Predicted Energy Consumption'!K$98)</f>
        <v>1.2685796889520114E+16</v>
      </c>
      <c r="L112" s="225">
        <f t="shared" ref="L112:AY112" si="89">K112*(VLOOKUP($B112,$B$72:$AY$96,L$1-2010,FALSE)/VLOOKUP($B112,$B$72:$AY$96,K$1-2010,FALSE))</f>
        <v>1.3854391886912126E+16</v>
      </c>
      <c r="M112" s="225">
        <f t="shared" si="89"/>
        <v>1.4563200443521214E+16</v>
      </c>
      <c r="N112" s="225">
        <f t="shared" si="89"/>
        <v>1.4838606580580698E+16</v>
      </c>
      <c r="O112" s="225">
        <f t="shared" si="89"/>
        <v>1.507805839895965E+16</v>
      </c>
      <c r="P112" s="225">
        <f t="shared" si="89"/>
        <v>1.528981801044754E+16</v>
      </c>
      <c r="Q112" s="225">
        <f t="shared" si="89"/>
        <v>1.547625943474441E+16</v>
      </c>
      <c r="R112" s="225">
        <f t="shared" si="89"/>
        <v>1.5639681183891052E+16</v>
      </c>
      <c r="S112" s="225">
        <f t="shared" si="89"/>
        <v>1.5782261505876958E+16</v>
      </c>
      <c r="T112" s="225">
        <f t="shared" si="89"/>
        <v>1.5906031972092908E+16</v>
      </c>
      <c r="U112" s="225">
        <f t="shared" si="89"/>
        <v>1.6012864604714166E+16</v>
      </c>
      <c r="V112" s="225">
        <f t="shared" si="89"/>
        <v>1.610446861185071E+16</v>
      </c>
      <c r="W112" s="225">
        <f t="shared" si="89"/>
        <v>1.618239364856182E+16</v>
      </c>
      <c r="X112" s="225">
        <f t="shared" si="89"/>
        <v>1.6248037270977654E+16</v>
      </c>
      <c r="Y112" s="225">
        <f t="shared" si="89"/>
        <v>1.6302654870960304E+16</v>
      </c>
      <c r="Z112" s="225">
        <f t="shared" si="89"/>
        <v>1.6347370870444122E+16</v>
      </c>
      <c r="AA112" s="225">
        <f t="shared" si="89"/>
        <v>1.6383190331913656E+16</v>
      </c>
      <c r="AB112" s="225">
        <f t="shared" si="89"/>
        <v>1.641101042337952E+16</v>
      </c>
      <c r="AC112" s="225">
        <f t="shared" si="89"/>
        <v>1.643163138193132E+16</v>
      </c>
      <c r="AD112" s="225">
        <f t="shared" si="89"/>
        <v>1.6445766766726248E+16</v>
      </c>
      <c r="AE112" s="225">
        <f t="shared" si="89"/>
        <v>1.645405289457315E+16</v>
      </c>
      <c r="AF112" s="225">
        <f t="shared" si="89"/>
        <v>1.645705742067779E+16</v>
      </c>
      <c r="AG112" s="225">
        <f t="shared" si="89"/>
        <v>1.6455287072651476E+16</v>
      </c>
      <c r="AH112" s="225">
        <f t="shared" si="89"/>
        <v>1.6449194574389262E+16</v>
      </c>
      <c r="AI112" s="225">
        <f t="shared" si="89"/>
        <v>1.6439184812999208E+16</v>
      </c>
      <c r="AJ112" s="225">
        <f t="shared" si="89"/>
        <v>1.6425620310353748E+16</v>
      </c>
      <c r="AK112" s="225">
        <f t="shared" si="89"/>
        <v>1.6408826063735228E+16</v>
      </c>
      <c r="AL112" s="225">
        <f t="shared" si="89"/>
        <v>1.6389093819401066E+16</v>
      </c>
      <c r="AM112" s="225">
        <f t="shared" si="89"/>
        <v>1.6366685840038052E+16</v>
      </c>
      <c r="AN112" s="225">
        <f t="shared" si="89"/>
        <v>1.6341838222962068E+16</v>
      </c>
      <c r="AO112" s="225">
        <f t="shared" si="89"/>
        <v>1.6314763821176838E+16</v>
      </c>
      <c r="AP112" s="225">
        <f t="shared" si="89"/>
        <v>1.6285654814459458E+16</v>
      </c>
      <c r="AQ112" s="225">
        <f t="shared" si="89"/>
        <v>1.62546849727552E+16</v>
      </c>
      <c r="AR112" s="225">
        <f t="shared" si="89"/>
        <v>1.6222011649520186E+16</v>
      </c>
      <c r="AS112" s="225">
        <f t="shared" si="89"/>
        <v>1.6187777538321302E+16</v>
      </c>
      <c r="AT112" s="225">
        <f t="shared" si="89"/>
        <v>1.6152112222052516E+16</v>
      </c>
      <c r="AU112" s="225">
        <f t="shared" si="89"/>
        <v>1.6115133540556868E+16</v>
      </c>
      <c r="AV112" s="225">
        <f t="shared" si="89"/>
        <v>1.6076948799250448E+16</v>
      </c>
      <c r="AW112" s="225">
        <f t="shared" si="89"/>
        <v>1.6037655838512466E+16</v>
      </c>
      <c r="AX112" s="225">
        <f t="shared" si="89"/>
        <v>1.5997343981101092E+16</v>
      </c>
      <c r="AY112" s="225">
        <f t="shared" si="89"/>
        <v>1.5956094872656158E+16</v>
      </c>
      <c r="AZ112" s="225"/>
    </row>
    <row r="113" spans="1:52" x14ac:dyDescent="0.2">
      <c r="A113" s="247" t="s">
        <v>644</v>
      </c>
      <c r="B113" s="246" t="s">
        <v>387</v>
      </c>
      <c r="C113" s="228">
        <f>SUMIFS('Historic Energy Consumption'!$D:$D,'Historic Energy Consumption'!$B:$B,'Predicted Energy Consumption'!$B113,'Historic Energy Consumption'!$A:$A,'Predicted Energy Consumption'!C$98)</f>
        <v>606554971189439.88</v>
      </c>
      <c r="D113" s="228">
        <f>SUMIFS('Historic Energy Consumption'!$D:$D,'Historic Energy Consumption'!$B:$B,'Predicted Energy Consumption'!$B113,'Historic Energy Consumption'!$A:$A,'Predicted Energy Consumption'!D$98)</f>
        <v>615809134369521.75</v>
      </c>
      <c r="E113" s="228">
        <f>SUMIFS('Historic Energy Consumption'!$D:$D,'Historic Energy Consumption'!$B:$B,'Predicted Energy Consumption'!$B113,'Historic Energy Consumption'!$A:$A,'Predicted Energy Consumption'!E$98)</f>
        <v>614694497736778.63</v>
      </c>
      <c r="F113" s="228">
        <f>SUMIFS('Historic Energy Consumption'!$D:$D,'Historic Energy Consumption'!$B:$B,'Predicted Energy Consumption'!$B113,'Historic Energy Consumption'!$A:$A,'Predicted Energy Consumption'!F$98)</f>
        <v>582027272774232.88</v>
      </c>
      <c r="G113" s="228">
        <f>SUMIFS('Historic Energy Consumption'!$D:$D,'Historic Energy Consumption'!$B:$B,'Predicted Energy Consumption'!$B113,'Historic Energy Consumption'!$A:$A,'Predicted Energy Consumption'!G$98)</f>
        <v>514574067714045.69</v>
      </c>
      <c r="H113" s="228">
        <f>SUMIFS('Historic Energy Consumption'!$D:$D,'Historic Energy Consumption'!$B:$B,'Predicted Energy Consumption'!$B113,'Historic Energy Consumption'!$A:$A,'Predicted Energy Consumption'!H$98)</f>
        <v>531915270646572.88</v>
      </c>
      <c r="I113" s="228">
        <f>SUMIFS('Historic Energy Consumption'!$D:$D,'Historic Energy Consumption'!$B:$B,'Predicted Energy Consumption'!$B113,'Historic Energy Consumption'!$A:$A,'Predicted Energy Consumption'!I$98)</f>
        <v>546081677761419</v>
      </c>
      <c r="J113" s="228">
        <f>SUMIFS('Historic Energy Consumption'!$D:$D,'Historic Energy Consumption'!$B:$B,'Predicted Energy Consumption'!$B113,'Historic Energy Consumption'!$A:$A,'Predicted Energy Consumption'!J$98)</f>
        <v>545568822067571.13</v>
      </c>
      <c r="K113" s="228">
        <f>SUMIFS('Historic Energy Consumption'!$D:$D,'Historic Energy Consumption'!$B:$B,'Predicted Energy Consumption'!$B113,'Historic Energy Consumption'!$A:$A,'Predicted Energy Consumption'!K$98)</f>
        <v>530165759566187.88</v>
      </c>
      <c r="L113" s="225">
        <f t="shared" ref="L113:AY113" si="90">K113*(VLOOKUP($B113,$B$72:$AY$96,L$1-2010,FALSE)/VLOOKUP($B113,$B$72:$AY$96,K$1-2010,FALSE))</f>
        <v>582318534967961.88</v>
      </c>
      <c r="M113" s="225">
        <f t="shared" si="90"/>
        <v>587708052253706.38</v>
      </c>
      <c r="N113" s="225">
        <f t="shared" si="90"/>
        <v>588828385052334.75</v>
      </c>
      <c r="O113" s="225">
        <f t="shared" si="90"/>
        <v>589009435934905.38</v>
      </c>
      <c r="P113" s="225">
        <f t="shared" si="90"/>
        <v>588357122388453</v>
      </c>
      <c r="Q113" s="225">
        <f t="shared" si="90"/>
        <v>586971501630323.88</v>
      </c>
      <c r="R113" s="225">
        <f t="shared" si="90"/>
        <v>584945609970166.13</v>
      </c>
      <c r="S113" s="225">
        <f t="shared" si="90"/>
        <v>582364676607462.38</v>
      </c>
      <c r="T113" s="225">
        <f t="shared" si="90"/>
        <v>579305792858099.38</v>
      </c>
      <c r="U113" s="225">
        <f t="shared" si="90"/>
        <v>575837963862509.25</v>
      </c>
      <c r="V113" s="225">
        <f t="shared" si="90"/>
        <v>572022435322898.5</v>
      </c>
      <c r="W113" s="225">
        <f t="shared" si="90"/>
        <v>567913195821195</v>
      </c>
      <c r="X113" s="225">
        <f t="shared" si="90"/>
        <v>563557575691983.63</v>
      </c>
      <c r="Y113" s="225">
        <f t="shared" si="90"/>
        <v>558996884709801.5</v>
      </c>
      <c r="Z113" s="225">
        <f t="shared" si="90"/>
        <v>554267049011187.5</v>
      </c>
      <c r="AA113" s="225">
        <f t="shared" si="90"/>
        <v>549399221810520.31</v>
      </c>
      <c r="AB113" s="225">
        <f t="shared" si="90"/>
        <v>544420352873676.19</v>
      </c>
      <c r="AC113" s="225">
        <f t="shared" si="90"/>
        <v>539353709050360.69</v>
      </c>
      <c r="AD113" s="225">
        <f t="shared" si="90"/>
        <v>534219343139457.44</v>
      </c>
      <c r="AE113" s="225">
        <f t="shared" si="90"/>
        <v>529034511589914.25</v>
      </c>
      <c r="AF113" s="225">
        <f t="shared" si="90"/>
        <v>523814043519273.44</v>
      </c>
      <c r="AG113" s="225">
        <f t="shared" si="90"/>
        <v>518570664643490.25</v>
      </c>
      <c r="AH113" s="225">
        <f t="shared" si="90"/>
        <v>513315280236188.13</v>
      </c>
      <c r="AI113" s="225">
        <f t="shared" si="90"/>
        <v>508057221375775.5</v>
      </c>
      <c r="AJ113" s="225">
        <f t="shared" si="90"/>
        <v>502804458638001</v>
      </c>
      <c r="AK113" s="225">
        <f t="shared" si="90"/>
        <v>497563787148183.25</v>
      </c>
      <c r="AL113" s="225">
        <f t="shared" si="90"/>
        <v>492340986588717.31</v>
      </c>
      <c r="AM113" s="225">
        <f t="shared" si="90"/>
        <v>487140959407099.88</v>
      </c>
      <c r="AN113" s="225">
        <f t="shared" si="90"/>
        <v>481967850116180.5</v>
      </c>
      <c r="AO113" s="225">
        <f t="shared" si="90"/>
        <v>476825148238522.63</v>
      </c>
      <c r="AP113" s="225">
        <f t="shared" si="90"/>
        <v>471715777130441.81</v>
      </c>
      <c r="AQ113" s="225">
        <f t="shared" si="90"/>
        <v>466642170633077.19</v>
      </c>
      <c r="AR113" s="225">
        <f t="shared" si="90"/>
        <v>461606339239723.69</v>
      </c>
      <c r="AS113" s="225">
        <f t="shared" si="90"/>
        <v>456609927239639.63</v>
      </c>
      <c r="AT113" s="225">
        <f t="shared" si="90"/>
        <v>451654262097588.38</v>
      </c>
      <c r="AU113" s="225">
        <f t="shared" si="90"/>
        <v>446740397152966.44</v>
      </c>
      <c r="AV113" s="225">
        <f t="shared" si="90"/>
        <v>441869148570091.81</v>
      </c>
      <c r="AW113" s="225">
        <f t="shared" si="90"/>
        <v>437041127339663.69</v>
      </c>
      <c r="AX113" s="225">
        <f t="shared" si="90"/>
        <v>432256767017904.31</v>
      </c>
      <c r="AY113" s="225">
        <f t="shared" si="90"/>
        <v>427516347792385.75</v>
      </c>
      <c r="AZ113" s="225"/>
    </row>
    <row r="114" spans="1:52" x14ac:dyDescent="0.2">
      <c r="A114" s="247" t="s">
        <v>644</v>
      </c>
      <c r="B114" s="246" t="s">
        <v>388</v>
      </c>
      <c r="C114" s="228">
        <f>SUMIFS('Historic Energy Consumption'!$D:$D,'Historic Energy Consumption'!$B:$B,'Predicted Energy Consumption'!$B114,'Historic Energy Consumption'!$A:$A,'Predicted Energy Consumption'!C$98)</f>
        <v>159311894152333.25</v>
      </c>
      <c r="D114" s="228">
        <f>SUMIFS('Historic Energy Consumption'!$D:$D,'Historic Energy Consumption'!$B:$B,'Predicted Energy Consumption'!$B114,'Historic Energy Consumption'!$A:$A,'Predicted Energy Consumption'!D$98)</f>
        <v>160992288038590.56</v>
      </c>
      <c r="E114" s="228">
        <f>SUMIFS('Historic Energy Consumption'!$D:$D,'Historic Energy Consumption'!$B:$B,'Predicted Energy Consumption'!$B114,'Historic Energy Consumption'!$A:$A,'Predicted Energy Consumption'!E$98)</f>
        <v>127801221802618.33</v>
      </c>
      <c r="F114" s="228">
        <f>SUMIFS('Historic Energy Consumption'!$D:$D,'Historic Energy Consumption'!$B:$B,'Predicted Energy Consumption'!$B114,'Historic Energy Consumption'!$A:$A,'Predicted Energy Consumption'!F$98)</f>
        <v>115817391657512.73</v>
      </c>
      <c r="G114" s="228">
        <f>SUMIFS('Historic Energy Consumption'!$D:$D,'Historic Energy Consumption'!$B:$B,'Predicted Energy Consumption'!$B114,'Historic Energy Consumption'!$A:$A,'Predicted Energy Consumption'!G$98)</f>
        <v>91436712378780.719</v>
      </c>
      <c r="H114" s="228">
        <f>SUMIFS('Historic Energy Consumption'!$D:$D,'Historic Energy Consumption'!$B:$B,'Predicted Energy Consumption'!$B114,'Historic Energy Consumption'!$A:$A,'Predicted Energy Consumption'!H$98)</f>
        <v>61338074093423.586</v>
      </c>
      <c r="I114" s="228">
        <f>SUMIFS('Historic Energy Consumption'!$D:$D,'Historic Energy Consumption'!$B:$B,'Predicted Energy Consumption'!$B114,'Historic Energy Consumption'!$A:$A,'Predicted Energy Consumption'!I$98)</f>
        <v>172173684739059.06</v>
      </c>
      <c r="J114" s="228">
        <f>SUMIFS('Historic Energy Consumption'!$D:$D,'Historic Energy Consumption'!$B:$B,'Predicted Energy Consumption'!$B114,'Historic Energy Consumption'!$A:$A,'Predicted Energy Consumption'!J$98)</f>
        <v>170741941860234.22</v>
      </c>
      <c r="K114" s="228">
        <f>SUMIFS('Historic Energy Consumption'!$D:$D,'Historic Energy Consumption'!$B:$B,'Predicted Energy Consumption'!$B114,'Historic Energy Consumption'!$A:$A,'Predicted Energy Consumption'!K$98)</f>
        <v>200470529782854.63</v>
      </c>
      <c r="L114" s="225">
        <f t="shared" ref="L114:AY114" si="91">K114*(VLOOKUP($B114,$B$72:$AY$96,L$1-2010,FALSE)/VLOOKUP($B114,$B$72:$AY$96,K$1-2010,FALSE))</f>
        <v>224243322576183.81</v>
      </c>
      <c r="M114" s="225">
        <f t="shared" si="91"/>
        <v>227581856061711.28</v>
      </c>
      <c r="N114" s="225">
        <f t="shared" si="91"/>
        <v>230423555522968.94</v>
      </c>
      <c r="O114" s="225">
        <f t="shared" si="91"/>
        <v>232809434182919.19</v>
      </c>
      <c r="P114" s="225">
        <f t="shared" si="91"/>
        <v>234780809190889.53</v>
      </c>
      <c r="Q114" s="225">
        <f t="shared" si="91"/>
        <v>236377889862030.28</v>
      </c>
      <c r="R114" s="225">
        <f t="shared" si="91"/>
        <v>237638843711420.09</v>
      </c>
      <c r="S114" s="225">
        <f t="shared" si="91"/>
        <v>238599235176061.75</v>
      </c>
      <c r="T114" s="225">
        <f t="shared" si="91"/>
        <v>239291742011613.97</v>
      </c>
      <c r="U114" s="225">
        <f t="shared" si="91"/>
        <v>239746069778118.19</v>
      </c>
      <c r="V114" s="225">
        <f t="shared" si="91"/>
        <v>239989001199881.5</v>
      </c>
      <c r="W114" s="225">
        <f t="shared" si="91"/>
        <v>240044532210732.22</v>
      </c>
      <c r="X114" s="225">
        <f t="shared" si="91"/>
        <v>239934059212801.75</v>
      </c>
      <c r="Y114" s="225">
        <f t="shared" si="91"/>
        <v>239676592280537.5</v>
      </c>
      <c r="Z114" s="225">
        <f t="shared" si="91"/>
        <v>239288976915658.66</v>
      </c>
      <c r="AA114" s="225">
        <f t="shared" si="91"/>
        <v>238786112849214.47</v>
      </c>
      <c r="AB114" s="225">
        <f t="shared" si="91"/>
        <v>238181162676794.34</v>
      </c>
      <c r="AC114" s="225">
        <f t="shared" si="91"/>
        <v>237485746159307.38</v>
      </c>
      <c r="AD114" s="225">
        <f t="shared" si="91"/>
        <v>236710118129173.06</v>
      </c>
      <c r="AE114" s="225">
        <f t="shared" si="91"/>
        <v>235863329356976.31</v>
      </c>
      <c r="AF114" s="225">
        <f t="shared" si="91"/>
        <v>234953370648946.66</v>
      </c>
      <c r="AG114" s="225">
        <f t="shared" si="91"/>
        <v>233987301006994.59</v>
      </c>
      <c r="AH114" s="225">
        <f t="shared" si="91"/>
        <v>232971360998910.03</v>
      </c>
      <c r="AI114" s="225">
        <f t="shared" si="91"/>
        <v>231911072635825.97</v>
      </c>
      <c r="AJ114" s="225">
        <f t="shared" si="91"/>
        <v>230811327093754.66</v>
      </c>
      <c r="AK114" s="225">
        <f t="shared" si="91"/>
        <v>229676461586212.59</v>
      </c>
      <c r="AL114" s="225">
        <f t="shared" si="91"/>
        <v>228510326623335.44</v>
      </c>
      <c r="AM114" s="225">
        <f t="shared" si="91"/>
        <v>227316344798478.88</v>
      </c>
      <c r="AN114" s="225">
        <f t="shared" si="91"/>
        <v>226097562138886.13</v>
      </c>
      <c r="AO114" s="225">
        <f t="shared" si="91"/>
        <v>224856692950673.59</v>
      </c>
      <c r="AP114" s="225">
        <f t="shared" si="91"/>
        <v>223596158985382.91</v>
      </c>
      <c r="AQ114" s="225">
        <f t="shared" si="91"/>
        <v>222318123658603.72</v>
      </c>
      <c r="AR114" s="225">
        <f t="shared" si="91"/>
        <v>221024521962302.06</v>
      </c>
      <c r="AS114" s="225">
        <f t="shared" si="91"/>
        <v>219717086632128.5</v>
      </c>
      <c r="AT114" s="225">
        <f t="shared" si="91"/>
        <v>218397371059121.69</v>
      </c>
      <c r="AU114" s="225">
        <f t="shared" si="91"/>
        <v>217066769371535.41</v>
      </c>
      <c r="AV114" s="225">
        <f t="shared" si="91"/>
        <v>215726534056499.81</v>
      </c>
      <c r="AW114" s="225">
        <f t="shared" si="91"/>
        <v>214377791442099.16</v>
      </c>
      <c r="AX114" s="225">
        <f t="shared" si="91"/>
        <v>213021555317711.16</v>
      </c>
      <c r="AY114" s="225">
        <f t="shared" si="91"/>
        <v>211658738933143.66</v>
      </c>
      <c r="AZ114" s="225"/>
    </row>
    <row r="115" spans="1:52" x14ac:dyDescent="0.2">
      <c r="A115" s="247" t="s">
        <v>644</v>
      </c>
      <c r="B115" s="246" t="s">
        <v>389</v>
      </c>
      <c r="C115" s="228">
        <f>SUMIFS('Historic Energy Consumption'!$D:$D,'Historic Energy Consumption'!$B:$B,'Predicted Energy Consumption'!$B115,'Historic Energy Consumption'!$A:$A,'Predicted Energy Consumption'!C$98)</f>
        <v>30848438023446.82</v>
      </c>
      <c r="D115" s="228">
        <f>SUMIFS('Historic Energy Consumption'!$D:$D,'Historic Energy Consumption'!$B:$B,'Predicted Energy Consumption'!$B115,'Historic Energy Consumption'!$A:$A,'Predicted Energy Consumption'!D$98)</f>
        <v>29559944243709.945</v>
      </c>
      <c r="E115" s="228">
        <f>SUMIFS('Historic Energy Consumption'!$D:$D,'Historic Energy Consumption'!$B:$B,'Predicted Energy Consumption'!$B115,'Historic Energy Consumption'!$A:$A,'Predicted Energy Consumption'!E$98)</f>
        <v>25716882286373.75</v>
      </c>
      <c r="F115" s="228">
        <f>SUMIFS('Historic Energy Consumption'!$D:$D,'Historic Energy Consumption'!$B:$B,'Predicted Energy Consumption'!$B115,'Historic Energy Consumption'!$A:$A,'Predicted Energy Consumption'!F$98)</f>
        <v>25400485670971.828</v>
      </c>
      <c r="G115" s="228">
        <f>SUMIFS('Historic Energy Consumption'!$D:$D,'Historic Energy Consumption'!$B:$B,'Predicted Energy Consumption'!$B115,'Historic Energy Consumption'!$A:$A,'Predicted Energy Consumption'!G$98)</f>
        <v>22339992427889.012</v>
      </c>
      <c r="H115" s="228">
        <f>SUMIFS('Historic Energy Consumption'!$D:$D,'Historic Energy Consumption'!$B:$B,'Predicted Energy Consumption'!$B115,'Historic Energy Consumption'!$A:$A,'Predicted Energy Consumption'!H$98)</f>
        <v>16709590587076.502</v>
      </c>
      <c r="I115" s="228">
        <f>SUMIFS('Historic Energy Consumption'!$D:$D,'Historic Energy Consumption'!$B:$B,'Predicted Energy Consumption'!$B115,'Historic Energy Consumption'!$A:$A,'Predicted Energy Consumption'!I$98)</f>
        <v>6919525255463.9639</v>
      </c>
      <c r="J115" s="228">
        <f>SUMIFS('Historic Energy Consumption'!$D:$D,'Historic Energy Consumption'!$B:$B,'Predicted Energy Consumption'!$B115,'Historic Energy Consumption'!$A:$A,'Predicted Energy Consumption'!J$98)</f>
        <v>3626026053502.2861</v>
      </c>
      <c r="K115" s="228">
        <f>SUMIFS('Historic Energy Consumption'!$D:$D,'Historic Energy Consumption'!$B:$B,'Predicted Energy Consumption'!$B115,'Historic Energy Consumption'!$A:$A,'Predicted Energy Consumption'!K$98)</f>
        <v>3443234877092.0518</v>
      </c>
      <c r="L115" s="225">
        <f t="shared" ref="L115:AY115" si="92">K115*(VLOOKUP($B115,$B$72:$AY$96,L$1-2010,FALSE)/VLOOKUP($B115,$B$72:$AY$96,K$1-2010,FALSE))</f>
        <v>3857448539324.4561</v>
      </c>
      <c r="M115" s="225">
        <f t="shared" si="92"/>
        <v>3689267459481.2363</v>
      </c>
      <c r="N115" s="225">
        <f t="shared" si="92"/>
        <v>3479494719117.3169</v>
      </c>
      <c r="O115" s="225">
        <f t="shared" si="92"/>
        <v>3234344964984.9551</v>
      </c>
      <c r="P115" s="225">
        <f t="shared" si="92"/>
        <v>2958860393298.1826</v>
      </c>
      <c r="Q115" s="225">
        <f t="shared" si="92"/>
        <v>2657338268082.6074</v>
      </c>
      <c r="R115" s="225">
        <f t="shared" si="92"/>
        <v>2333540002449.6367</v>
      </c>
      <c r="S115" s="225">
        <f t="shared" si="92"/>
        <v>2305510915305.3662</v>
      </c>
      <c r="T115" s="225">
        <f t="shared" si="92"/>
        <v>2327615962308.5874</v>
      </c>
      <c r="U115" s="225">
        <f t="shared" si="92"/>
        <v>2345587513094.0269</v>
      </c>
      <c r="V115" s="225">
        <f t="shared" si="92"/>
        <v>2359844801828.4561</v>
      </c>
      <c r="W115" s="225">
        <f t="shared" si="92"/>
        <v>2370764283114.5298</v>
      </c>
      <c r="X115" s="225">
        <f t="shared" si="92"/>
        <v>2378684039456.7847</v>
      </c>
      <c r="Y115" s="225">
        <f t="shared" si="92"/>
        <v>2383907605374.4946</v>
      </c>
      <c r="Z115" s="225">
        <f t="shared" si="92"/>
        <v>2386707394359.8354</v>
      </c>
      <c r="AA115" s="225">
        <f t="shared" si="92"/>
        <v>2387327814630.2729</v>
      </c>
      <c r="AB115" s="225">
        <f t="shared" si="92"/>
        <v>2385988113843.375</v>
      </c>
      <c r="AC115" s="225">
        <f t="shared" si="92"/>
        <v>2376889177826.9683</v>
      </c>
      <c r="AD115" s="225">
        <f t="shared" si="92"/>
        <v>2361102673159.2925</v>
      </c>
      <c r="AE115" s="225">
        <f t="shared" si="92"/>
        <v>2342829884685.084</v>
      </c>
      <c r="AF115" s="225">
        <f t="shared" si="92"/>
        <v>2322251490169.7236</v>
      </c>
      <c r="AG115" s="225">
        <f t="shared" si="92"/>
        <v>2299532846817.981</v>
      </c>
      <c r="AH115" s="225">
        <f t="shared" si="92"/>
        <v>2274825355965.3511</v>
      </c>
      <c r="AI115" s="225">
        <f t="shared" si="92"/>
        <v>2248267725817.7939</v>
      </c>
      <c r="AJ115" s="225">
        <f t="shared" si="92"/>
        <v>2219987131261.7832</v>
      </c>
      <c r="AK115" s="225">
        <f t="shared" si="92"/>
        <v>2190100273217.0852</v>
      </c>
      <c r="AL115" s="225">
        <f t="shared" si="92"/>
        <v>2158714342188.8083</v>
      </c>
      <c r="AM115" s="225">
        <f t="shared" si="92"/>
        <v>2125927891957.6321</v>
      </c>
      <c r="AN115" s="225">
        <f t="shared" si="92"/>
        <v>2091831629997.5178</v>
      </c>
      <c r="AO115" s="225">
        <f t="shared" si="92"/>
        <v>2056509131426.8064</v>
      </c>
      <c r="AP115" s="225">
        <f t="shared" si="92"/>
        <v>2020037483224.5049</v>
      </c>
      <c r="AQ115" s="225">
        <f t="shared" si="92"/>
        <v>1982487865183.8972</v>
      </c>
      <c r="AR115" s="225">
        <f t="shared" si="92"/>
        <v>1943926073702.8604</v>
      </c>
      <c r="AS115" s="225">
        <f t="shared" si="92"/>
        <v>1904412994076.0015</v>
      </c>
      <c r="AT115" s="225">
        <f t="shared" si="92"/>
        <v>1864005026494.687</v>
      </c>
      <c r="AU115" s="225">
        <f t="shared" si="92"/>
        <v>1822754470499.7207</v>
      </c>
      <c r="AV115" s="225">
        <f t="shared" si="92"/>
        <v>1780709872183.9546</v>
      </c>
      <c r="AW115" s="225">
        <f t="shared" si="92"/>
        <v>1737916338018.9863</v>
      </c>
      <c r="AX115" s="225">
        <f t="shared" si="92"/>
        <v>1694415818784.3193</v>
      </c>
      <c r="AY115" s="225">
        <f t="shared" si="92"/>
        <v>1650247366715.0823</v>
      </c>
      <c r="AZ115" s="225"/>
    </row>
    <row r="116" spans="1:52" x14ac:dyDescent="0.2">
      <c r="A116" s="247" t="s">
        <v>644</v>
      </c>
      <c r="B116" s="246" t="s">
        <v>390</v>
      </c>
      <c r="C116" s="228">
        <f>SUMIFS('Historic Energy Consumption'!$D:$D,'Historic Energy Consumption'!$B:$B,'Predicted Energy Consumption'!$B116,'Historic Energy Consumption'!$A:$A,'Predicted Energy Consumption'!C$98)</f>
        <v>76357761060705.922</v>
      </c>
      <c r="D116" s="228">
        <f>SUMIFS('Historic Energy Consumption'!$D:$D,'Historic Energy Consumption'!$B:$B,'Predicted Energy Consumption'!$B116,'Historic Energy Consumption'!$A:$A,'Predicted Energy Consumption'!D$98)</f>
        <v>75536979013954.563</v>
      </c>
      <c r="E116" s="228">
        <f>SUMIFS('Historic Energy Consumption'!$D:$D,'Historic Energy Consumption'!$B:$B,'Predicted Energy Consumption'!$B116,'Historic Energy Consumption'!$A:$A,'Predicted Energy Consumption'!E$98)</f>
        <v>57108120579588.281</v>
      </c>
      <c r="F116" s="228">
        <f>SUMIFS('Historic Energy Consumption'!$D:$D,'Historic Energy Consumption'!$B:$B,'Predicted Energy Consumption'!$B116,'Historic Energy Consumption'!$A:$A,'Predicted Energy Consumption'!F$98)</f>
        <v>50572562485673.156</v>
      </c>
      <c r="G116" s="228">
        <f>SUMIFS('Historic Energy Consumption'!$D:$D,'Historic Energy Consumption'!$B:$B,'Predicted Energy Consumption'!$B116,'Historic Energy Consumption'!$A:$A,'Predicted Energy Consumption'!G$98)</f>
        <v>35476242797952.352</v>
      </c>
      <c r="H116" s="228">
        <f>SUMIFS('Historic Energy Consumption'!$D:$D,'Historic Energy Consumption'!$B:$B,'Predicted Energy Consumption'!$B116,'Historic Energy Consumption'!$A:$A,'Predicted Energy Consumption'!H$98)</f>
        <v>21135741107923.34</v>
      </c>
      <c r="I116" s="228">
        <f>SUMIFS('Historic Energy Consumption'!$D:$D,'Historic Energy Consumption'!$B:$B,'Predicted Energy Consumption'!$B116,'Historic Energy Consumption'!$A:$A,'Predicted Energy Consumption'!I$98)</f>
        <v>5480974301028.709</v>
      </c>
      <c r="J116" s="228">
        <f>SUMIFS('Historic Energy Consumption'!$D:$D,'Historic Energy Consumption'!$B:$B,'Predicted Energy Consumption'!$B116,'Historic Energy Consumption'!$A:$A,'Predicted Energy Consumption'!J$98)</f>
        <v>3337097367878.6772</v>
      </c>
      <c r="K116" s="228">
        <f>SUMIFS('Historic Energy Consumption'!$D:$D,'Historic Energy Consumption'!$B:$B,'Predicted Energy Consumption'!$B116,'Historic Energy Consumption'!$A:$A,'Predicted Energy Consumption'!K$98)</f>
        <v>2257548925016.6235</v>
      </c>
      <c r="L116" s="225">
        <f t="shared" ref="L116:AY116" si="93">K116*(VLOOKUP($B116,$B$72:$AY$96,L$1-2010,FALSE)/VLOOKUP($B116,$B$72:$AY$96,K$1-2010,FALSE))</f>
        <v>2354401792131.0537</v>
      </c>
      <c r="M116" s="225">
        <f t="shared" si="93"/>
        <v>2349337472766.6401</v>
      </c>
      <c r="N116" s="225">
        <f t="shared" si="93"/>
        <v>2243387161875.8613</v>
      </c>
      <c r="O116" s="225">
        <f t="shared" si="93"/>
        <v>2133168667394.9819</v>
      </c>
      <c r="P116" s="225">
        <f t="shared" si="93"/>
        <v>2019482482964.1028</v>
      </c>
      <c r="Q116" s="225">
        <f t="shared" si="93"/>
        <v>1903059926280.834</v>
      </c>
      <c r="R116" s="225">
        <f t="shared" si="93"/>
        <v>1784556638188.0793</v>
      </c>
      <c r="S116" s="225">
        <f t="shared" si="93"/>
        <v>1664550923448.7046</v>
      </c>
      <c r="T116" s="225">
        <f t="shared" si="93"/>
        <v>1543545898608.5713</v>
      </c>
      <c r="U116" s="225">
        <f t="shared" si="93"/>
        <v>1421974162801.9075</v>
      </c>
      <c r="V116" s="225">
        <f t="shared" si="93"/>
        <v>1300203898682.8906</v>
      </c>
      <c r="W116" s="225">
        <f t="shared" si="93"/>
        <v>1178545593502.4604</v>
      </c>
      <c r="X116" s="225">
        <f t="shared" si="93"/>
        <v>1057258828736.3394</v>
      </c>
      <c r="Y116" s="225">
        <f t="shared" si="93"/>
        <v>936558790005.01343</v>
      </c>
      <c r="Z116" s="225">
        <f t="shared" si="93"/>
        <v>848331369313.27209</v>
      </c>
      <c r="AA116" s="225">
        <f t="shared" si="93"/>
        <v>855801122434.6792</v>
      </c>
      <c r="AB116" s="225">
        <f t="shared" si="93"/>
        <v>862763968621.04541</v>
      </c>
      <c r="AC116" s="225">
        <f t="shared" si="93"/>
        <v>869262494735.20667</v>
      </c>
      <c r="AD116" s="225">
        <f t="shared" si="93"/>
        <v>875335287263.06543</v>
      </c>
      <c r="AE116" s="225">
        <f t="shared" si="93"/>
        <v>881017297399.90588</v>
      </c>
      <c r="AF116" s="225">
        <f t="shared" si="93"/>
        <v>886340185574.42249</v>
      </c>
      <c r="AG116" s="225">
        <f t="shared" si="93"/>
        <v>891332641777.70447</v>
      </c>
      <c r="AH116" s="225">
        <f t="shared" si="93"/>
        <v>896020680133.24207</v>
      </c>
      <c r="AI116" s="225">
        <f t="shared" si="93"/>
        <v>900427907541.86829</v>
      </c>
      <c r="AJ116" s="225">
        <f t="shared" si="93"/>
        <v>904575767147.37378</v>
      </c>
      <c r="AK116" s="225">
        <f t="shared" si="93"/>
        <v>908483757931.91333</v>
      </c>
      <c r="AL116" s="225">
        <f t="shared" si="93"/>
        <v>912169632069.97534</v>
      </c>
      <c r="AM116" s="225">
        <f t="shared" si="93"/>
        <v>915649571819.51404</v>
      </c>
      <c r="AN116" s="225">
        <f t="shared" si="93"/>
        <v>918938347765.24866</v>
      </c>
      <c r="AO116" s="225">
        <f t="shared" si="93"/>
        <v>922049460190.71497</v>
      </c>
      <c r="AP116" s="225">
        <f t="shared" si="93"/>
        <v>924995265270.71033</v>
      </c>
      <c r="AQ116" s="225">
        <f t="shared" si="93"/>
        <v>927787087664.22754</v>
      </c>
      <c r="AR116" s="225">
        <f t="shared" si="93"/>
        <v>930435320962.74463</v>
      </c>
      <c r="AS116" s="225">
        <f t="shared" si="93"/>
        <v>932949517319.63708</v>
      </c>
      <c r="AT116" s="225">
        <f t="shared" si="93"/>
        <v>935338467459.05762</v>
      </c>
      <c r="AU116" s="225">
        <f t="shared" si="93"/>
        <v>937610272140.65967</v>
      </c>
      <c r="AV116" s="225">
        <f t="shared" si="93"/>
        <v>939772406042.61145</v>
      </c>
      <c r="AW116" s="225">
        <f t="shared" si="93"/>
        <v>941831774919.95544</v>
      </c>
      <c r="AX116" s="225">
        <f t="shared" si="93"/>
        <v>943794766799.74084</v>
      </c>
      <c r="AY116" s="225">
        <f t="shared" si="93"/>
        <v>945667297887.36133</v>
      </c>
      <c r="AZ116" s="225"/>
    </row>
    <row r="117" spans="1:52" x14ac:dyDescent="0.2">
      <c r="A117" s="247" t="s">
        <v>644</v>
      </c>
      <c r="B117" s="246" t="s">
        <v>391</v>
      </c>
      <c r="C117" s="228">
        <f>SUMIFS('Historic Energy Consumption'!$D:$D,'Historic Energy Consumption'!$B:$B,'Predicted Energy Consumption'!$B117,'Historic Energy Consumption'!$A:$A,'Predicted Energy Consumption'!C$98)</f>
        <v>19706870968015.582</v>
      </c>
      <c r="D117" s="228">
        <f>SUMIFS('Historic Energy Consumption'!$D:$D,'Historic Energy Consumption'!$B:$B,'Predicted Energy Consumption'!$B117,'Historic Energy Consumption'!$A:$A,'Predicted Energy Consumption'!D$98)</f>
        <v>18137745504183.5</v>
      </c>
      <c r="E117" s="228">
        <f>SUMIFS('Historic Energy Consumption'!$D:$D,'Historic Energy Consumption'!$B:$B,'Predicted Energy Consumption'!$B117,'Historic Energy Consumption'!$A:$A,'Predicted Energy Consumption'!E$98)</f>
        <v>7367071515692.7471</v>
      </c>
      <c r="F117" s="228">
        <f>SUMIFS('Historic Energy Consumption'!$D:$D,'Historic Energy Consumption'!$B:$B,'Predicted Energy Consumption'!$B117,'Historic Energy Consumption'!$A:$A,'Predicted Energy Consumption'!F$98)</f>
        <v>6864711000844.1738</v>
      </c>
      <c r="G117" s="228">
        <f>SUMIFS('Historic Energy Consumption'!$D:$D,'Historic Energy Consumption'!$B:$B,'Predicted Energy Consumption'!$B117,'Historic Energy Consumption'!$A:$A,'Predicted Energy Consumption'!G$98)</f>
        <v>6609192963576.2891</v>
      </c>
      <c r="H117" s="228">
        <f>SUMIFS('Historic Energy Consumption'!$D:$D,'Historic Energy Consumption'!$B:$B,'Predicted Energy Consumption'!$B117,'Historic Energy Consumption'!$A:$A,'Predicted Energy Consumption'!H$98)</f>
        <v>5333452631915.1738</v>
      </c>
      <c r="I117" s="228">
        <f>SUMIFS('Historic Energy Consumption'!$D:$D,'Historic Energy Consumption'!$B:$B,'Predicted Energy Consumption'!$B117,'Historic Energy Consumption'!$A:$A,'Predicted Energy Consumption'!I$98)</f>
        <v>668226520899.34387</v>
      </c>
      <c r="J117" s="228">
        <f>SUMIFS('Historic Energy Consumption'!$D:$D,'Historic Energy Consumption'!$B:$B,'Predicted Energy Consumption'!$B117,'Historic Energy Consumption'!$A:$A,'Predicted Energy Consumption'!J$98)</f>
        <v>399905938628.74652</v>
      </c>
      <c r="K117" s="228">
        <f>SUMIFS('Historic Energy Consumption'!$D:$D,'Historic Energy Consumption'!$B:$B,'Predicted Energy Consumption'!$B117,'Historic Energy Consumption'!$A:$A,'Predicted Energy Consumption'!K$98)</f>
        <v>812812516038.84277</v>
      </c>
      <c r="L117" s="225">
        <f t="shared" ref="L117:AY117" si="94">K117*(VLOOKUP($B117,$B$72:$AY$96,L$1-2010,FALSE)/VLOOKUP($B117,$B$72:$AY$96,K$1-2010,FALSE))</f>
        <v>237737434955.9259</v>
      </c>
      <c r="M117" s="225">
        <f t="shared" si="94"/>
        <v>180266657323.39725</v>
      </c>
      <c r="N117" s="225">
        <f t="shared" si="94"/>
        <v>172424749815.80472</v>
      </c>
      <c r="O117" s="225">
        <f t="shared" si="94"/>
        <v>164430192782.45761</v>
      </c>
      <c r="P117" s="225">
        <f t="shared" si="94"/>
        <v>156379372330.14111</v>
      </c>
      <c r="Q117" s="225">
        <f t="shared" si="94"/>
        <v>148337069282.18573</v>
      </c>
      <c r="R117" s="225">
        <f t="shared" si="94"/>
        <v>140348522869.77487</v>
      </c>
      <c r="S117" s="225">
        <f t="shared" si="94"/>
        <v>132446011231.1543</v>
      </c>
      <c r="T117" s="225">
        <f t="shared" si="94"/>
        <v>124652720154.43741</v>
      </c>
      <c r="U117" s="225">
        <f t="shared" si="94"/>
        <v>116985188080.59349</v>
      </c>
      <c r="V117" s="225">
        <f t="shared" si="94"/>
        <v>109454955098.65398</v>
      </c>
      <c r="W117" s="225">
        <f t="shared" si="94"/>
        <v>106546944530.46797</v>
      </c>
      <c r="X117" s="225">
        <f t="shared" si="94"/>
        <v>106816606571.04893</v>
      </c>
      <c r="Y117" s="225">
        <f t="shared" si="94"/>
        <v>107035581746.86485</v>
      </c>
      <c r="Z117" s="225">
        <f t="shared" si="94"/>
        <v>107210203028.05269</v>
      </c>
      <c r="AA117" s="225">
        <f t="shared" si="94"/>
        <v>107346038239.08719</v>
      </c>
      <c r="AB117" s="225">
        <f t="shared" si="94"/>
        <v>107447975072.85539</v>
      </c>
      <c r="AC117" s="225">
        <f t="shared" si="94"/>
        <v>107520299826.12585</v>
      </c>
      <c r="AD117" s="225">
        <f t="shared" si="94"/>
        <v>107566769139.77568</v>
      </c>
      <c r="AE117" s="225">
        <f t="shared" si="94"/>
        <v>107590674578.37419</v>
      </c>
      <c r="AF117" s="225">
        <f t="shared" si="94"/>
        <v>107594900235.13867</v>
      </c>
      <c r="AG117" s="225">
        <f t="shared" si="94"/>
        <v>107581973759.30606</v>
      </c>
      <c r="AH117" s="225">
        <f t="shared" si="94"/>
        <v>107554111317.31453</v>
      </c>
      <c r="AI117" s="225">
        <f t="shared" si="94"/>
        <v>107513257048.67747</v>
      </c>
      <c r="AJ117" s="225">
        <f t="shared" si="94"/>
        <v>107461117584.70377</v>
      </c>
      <c r="AK117" s="225">
        <f t="shared" si="94"/>
        <v>107399192179.11407</v>
      </c>
      <c r="AL117" s="225">
        <f t="shared" si="94"/>
        <v>107328798965.10043</v>
      </c>
      <c r="AM117" s="225">
        <f t="shared" si="94"/>
        <v>107251097810.94289</v>
      </c>
      <c r="AN117" s="225">
        <f t="shared" si="94"/>
        <v>107167110200.67569</v>
      </c>
      <c r="AO117" s="225">
        <f t="shared" si="94"/>
        <v>107077736520.80898</v>
      </c>
      <c r="AP117" s="225">
        <f t="shared" si="94"/>
        <v>106983771090.50085</v>
      </c>
      <c r="AQ117" s="225">
        <f t="shared" si="94"/>
        <v>106885915232.02289</v>
      </c>
      <c r="AR117" s="225">
        <f t="shared" si="94"/>
        <v>106784788641.37463</v>
      </c>
      <c r="AS117" s="225">
        <f t="shared" si="94"/>
        <v>106680939285.60272</v>
      </c>
      <c r="AT117" s="225">
        <f t="shared" si="94"/>
        <v>106574852023.8132</v>
      </c>
      <c r="AU117" s="225">
        <f t="shared" si="94"/>
        <v>106466956122.70079</v>
      </c>
      <c r="AV117" s="225">
        <f t="shared" si="94"/>
        <v>106357631814.53922</v>
      </c>
      <c r="AW117" s="225">
        <f t="shared" si="94"/>
        <v>106247216025.56163</v>
      </c>
      <c r="AX117" s="225">
        <f t="shared" si="94"/>
        <v>106136007385.26016</v>
      </c>
      <c r="AY117" s="225">
        <f t="shared" si="94"/>
        <v>106024270612.0817</v>
      </c>
      <c r="AZ117" s="225"/>
    </row>
    <row r="118" spans="1:52" x14ac:dyDescent="0.2">
      <c r="A118" s="247" t="s">
        <v>644</v>
      </c>
      <c r="B118" s="246" t="s">
        <v>392</v>
      </c>
      <c r="C118" s="228">
        <f>SUMIFS('Historic Energy Consumption'!$D:$D,'Historic Energy Consumption'!$B:$B,'Predicted Energy Consumption'!$B118,'Historic Energy Consumption'!$A:$A,'Predicted Energy Consumption'!C$98)</f>
        <v>118101871289562.53</v>
      </c>
      <c r="D118" s="228">
        <f>SUMIFS('Historic Energy Consumption'!$D:$D,'Historic Energy Consumption'!$B:$B,'Predicted Energy Consumption'!$B118,'Historic Energy Consumption'!$A:$A,'Predicted Energy Consumption'!D$98)</f>
        <v>117275599106909.84</v>
      </c>
      <c r="E118" s="228">
        <f>SUMIFS('Historic Energy Consumption'!$D:$D,'Historic Energy Consumption'!$B:$B,'Predicted Energy Consumption'!$B118,'Historic Energy Consumption'!$A:$A,'Predicted Energy Consumption'!E$98)</f>
        <v>94041206633753.094</v>
      </c>
      <c r="F118" s="228">
        <f>SUMIFS('Historic Energy Consumption'!$D:$D,'Historic Energy Consumption'!$B:$B,'Predicted Energy Consumption'!$B118,'Historic Energy Consumption'!$A:$A,'Predicted Energy Consumption'!F$98)</f>
        <v>80194031624013.078</v>
      </c>
      <c r="G118" s="228">
        <f>SUMIFS('Historic Energy Consumption'!$D:$D,'Historic Energy Consumption'!$B:$B,'Predicted Energy Consumption'!$B118,'Historic Energy Consumption'!$A:$A,'Predicted Energy Consumption'!G$98)</f>
        <v>65632323255683.578</v>
      </c>
      <c r="H118" s="228">
        <f>SUMIFS('Historic Energy Consumption'!$D:$D,'Historic Energy Consumption'!$B:$B,'Predicted Energy Consumption'!$B118,'Historic Energy Consumption'!$A:$A,'Predicted Energy Consumption'!H$98)</f>
        <v>38471930656561.922</v>
      </c>
      <c r="I118" s="228">
        <f>SUMIFS('Historic Energy Consumption'!$D:$D,'Historic Energy Consumption'!$B:$B,'Predicted Energy Consumption'!$B118,'Historic Energy Consumption'!$A:$A,'Predicted Energy Consumption'!I$98)</f>
        <v>15815078699388.283</v>
      </c>
      <c r="J118" s="228">
        <f>SUMIFS('Historic Energy Consumption'!$D:$D,'Historic Energy Consumption'!$B:$B,'Predicted Energy Consumption'!$B118,'Historic Energy Consumption'!$A:$A,'Predicted Energy Consumption'!J$98)</f>
        <v>7979671787043.3115</v>
      </c>
      <c r="K118" s="228">
        <f>SUMIFS('Historic Energy Consumption'!$D:$D,'Historic Energy Consumption'!$B:$B,'Predicted Energy Consumption'!$B118,'Historic Energy Consumption'!$A:$A,'Predicted Energy Consumption'!K$98)</f>
        <v>6148581328656.6777</v>
      </c>
      <c r="L118" s="225">
        <f t="shared" ref="L118:AY118" si="95">K118*(VLOOKUP($B118,$B$72:$AY$96,L$1-2010,FALSE)/VLOOKUP($B118,$B$72:$AY$96,K$1-2010,FALSE))</f>
        <v>6555149604828.6543</v>
      </c>
      <c r="M118" s="225">
        <f t="shared" si="95"/>
        <v>6441672852560.7305</v>
      </c>
      <c r="N118" s="225">
        <f t="shared" si="95"/>
        <v>6300620064827.8203</v>
      </c>
      <c r="O118" s="225">
        <f t="shared" si="95"/>
        <v>6107314762764.5674</v>
      </c>
      <c r="P118" s="225">
        <f t="shared" si="95"/>
        <v>5767447107612.1797</v>
      </c>
      <c r="Q118" s="225">
        <f t="shared" si="95"/>
        <v>5415841032669.6484</v>
      </c>
      <c r="R118" s="225">
        <f t="shared" si="95"/>
        <v>5055514735054.0742</v>
      </c>
      <c r="S118" s="225">
        <f t="shared" si="95"/>
        <v>4688908135195.5088</v>
      </c>
      <c r="T118" s="225">
        <f t="shared" si="95"/>
        <v>4318017219121.2871</v>
      </c>
      <c r="U118" s="225">
        <f t="shared" si="95"/>
        <v>3944484142189.3472</v>
      </c>
      <c r="V118" s="225">
        <f t="shared" si="95"/>
        <v>3569662411218.7031</v>
      </c>
      <c r="W118" s="225">
        <f t="shared" si="95"/>
        <v>3194666838490.4414</v>
      </c>
      <c r="X118" s="225">
        <f t="shared" si="95"/>
        <v>2820413372550.293</v>
      </c>
      <c r="Y118" s="225">
        <f t="shared" si="95"/>
        <v>2447651661200.478</v>
      </c>
      <c r="Z118" s="225">
        <f t="shared" si="95"/>
        <v>2076992066765.4165</v>
      </c>
      <c r="AA118" s="225">
        <f t="shared" si="95"/>
        <v>1831260139865.7339</v>
      </c>
      <c r="AB118" s="225">
        <f t="shared" si="95"/>
        <v>1846670699781.6287</v>
      </c>
      <c r="AC118" s="225">
        <f t="shared" si="95"/>
        <v>1861068722437.0898</v>
      </c>
      <c r="AD118" s="225">
        <f t="shared" si="95"/>
        <v>1874537494051.9338</v>
      </c>
      <c r="AE118" s="225">
        <f t="shared" si="95"/>
        <v>1887152528003.9019</v>
      </c>
      <c r="AF118" s="225">
        <f t="shared" si="95"/>
        <v>1898982292510.1072</v>
      </c>
      <c r="AG118" s="225">
        <f t="shared" si="95"/>
        <v>1910088888883.3049</v>
      </c>
      <c r="AH118" s="225">
        <f t="shared" si="95"/>
        <v>1920528676547.9211</v>
      </c>
      <c r="AI118" s="225">
        <f t="shared" si="95"/>
        <v>1930352844074.8079</v>
      </c>
      <c r="AJ118" s="225">
        <f t="shared" si="95"/>
        <v>1939607927515.6277</v>
      </c>
      <c r="AK118" s="225">
        <f t="shared" si="95"/>
        <v>1948336278583.5068</v>
      </c>
      <c r="AL118" s="225">
        <f t="shared" si="95"/>
        <v>1956576485959.0896</v>
      </c>
      <c r="AM118" s="225">
        <f t="shared" si="95"/>
        <v>1964363753363.2856</v>
      </c>
      <c r="AN118" s="225">
        <f t="shared" si="95"/>
        <v>1971730238148.3711</v>
      </c>
      <c r="AO118" s="225">
        <f t="shared" si="95"/>
        <v>1978705354104.3684</v>
      </c>
      <c r="AP118" s="225">
        <f t="shared" si="95"/>
        <v>1985316042017.4539</v>
      </c>
      <c r="AQ118" s="225">
        <f t="shared" si="95"/>
        <v>1991587011296.0808</v>
      </c>
      <c r="AR118" s="225">
        <f t="shared" si="95"/>
        <v>1997540955726.8308</v>
      </c>
      <c r="AS118" s="225">
        <f t="shared" si="95"/>
        <v>2003198746156.8157</v>
      </c>
      <c r="AT118" s="225">
        <f t="shared" si="95"/>
        <v>2008579602636.0046</v>
      </c>
      <c r="AU118" s="225">
        <f t="shared" si="95"/>
        <v>2013701248298.9578</v>
      </c>
      <c r="AV118" s="225">
        <f t="shared" si="95"/>
        <v>2018580047027.4211</v>
      </c>
      <c r="AW118" s="225">
        <f t="shared" si="95"/>
        <v>2023231126714.1938</v>
      </c>
      <c r="AX118" s="225">
        <f t="shared" si="95"/>
        <v>2027668489747.4207</v>
      </c>
      <c r="AY118" s="225">
        <f t="shared" si="95"/>
        <v>2031905112151.844</v>
      </c>
      <c r="AZ118" s="225"/>
    </row>
    <row r="119" spans="1:52" x14ac:dyDescent="0.2">
      <c r="A119" s="247" t="s">
        <v>644</v>
      </c>
      <c r="B119" s="246" t="s">
        <v>393</v>
      </c>
      <c r="C119" s="228">
        <f>SUMIFS('Historic Energy Consumption'!$D:$D,'Historic Energy Consumption'!$B:$B,'Predicted Energy Consumption'!$B119,'Historic Energy Consumption'!$A:$A,'Predicted Energy Consumption'!C$98)</f>
        <v>55604940913791.438</v>
      </c>
      <c r="D119" s="228">
        <f>SUMIFS('Historic Energy Consumption'!$D:$D,'Historic Energy Consumption'!$B:$B,'Predicted Energy Consumption'!$B119,'Historic Energy Consumption'!$A:$A,'Predicted Energy Consumption'!D$98)</f>
        <v>50429815540096.766</v>
      </c>
      <c r="E119" s="228">
        <f>SUMIFS('Historic Energy Consumption'!$D:$D,'Historic Energy Consumption'!$B:$B,'Predicted Energy Consumption'!$B119,'Historic Energy Consumption'!$A:$A,'Predicted Energy Consumption'!E$98)</f>
        <v>26742243929551.223</v>
      </c>
      <c r="F119" s="228">
        <f>SUMIFS('Historic Energy Consumption'!$D:$D,'Historic Energy Consumption'!$B:$B,'Predicted Energy Consumption'!$B119,'Historic Energy Consumption'!$A:$A,'Predicted Energy Consumption'!F$98)</f>
        <v>20930001288557.379</v>
      </c>
      <c r="G119" s="228">
        <f>SUMIFS('Historic Energy Consumption'!$D:$D,'Historic Energy Consumption'!$B:$B,'Predicted Energy Consumption'!$B119,'Historic Energy Consumption'!$A:$A,'Predicted Energy Consumption'!G$98)</f>
        <v>16105048088212.582</v>
      </c>
      <c r="H119" s="228">
        <f>SUMIFS('Historic Energy Consumption'!$D:$D,'Historic Energy Consumption'!$B:$B,'Predicted Energy Consumption'!$B119,'Historic Energy Consumption'!$A:$A,'Predicted Energy Consumption'!H$98)</f>
        <v>19296450894045.086</v>
      </c>
      <c r="I119" s="228">
        <f>SUMIFS('Historic Energy Consumption'!$D:$D,'Historic Energy Consumption'!$B:$B,'Predicted Energy Consumption'!$B119,'Historic Energy Consumption'!$A:$A,'Predicted Energy Consumption'!I$98)</f>
        <v>10359204965310.604</v>
      </c>
      <c r="J119" s="228">
        <f>SUMIFS('Historic Energy Consumption'!$D:$D,'Historic Energy Consumption'!$B:$B,'Predicted Energy Consumption'!$B119,'Historic Energy Consumption'!$A:$A,'Predicted Energy Consumption'!J$98)</f>
        <v>5756946421367.1719</v>
      </c>
      <c r="K119" s="228">
        <f>SUMIFS('Historic Energy Consumption'!$D:$D,'Historic Energy Consumption'!$B:$B,'Predicted Energy Consumption'!$B119,'Historic Energy Consumption'!$A:$A,'Predicted Energy Consumption'!K$98)</f>
        <v>4681124416304.5977</v>
      </c>
      <c r="L119" s="225">
        <f t="shared" ref="L119:AY119" si="96">K119*(VLOOKUP($B119,$B$72:$AY$96,L$1-2010,FALSE)/VLOOKUP($B119,$B$72:$AY$96,K$1-2010,FALSE))</f>
        <v>4268096441868.9917</v>
      </c>
      <c r="M119" s="225">
        <f t="shared" si="96"/>
        <v>4268931634881.7017</v>
      </c>
      <c r="N119" s="225">
        <f t="shared" si="96"/>
        <v>4274230550350.6675</v>
      </c>
      <c r="O119" s="225">
        <f t="shared" si="96"/>
        <v>4286016907429.2305</v>
      </c>
      <c r="P119" s="225">
        <f t="shared" si="96"/>
        <v>4305738845142.271</v>
      </c>
      <c r="Q119" s="225">
        <f t="shared" si="96"/>
        <v>4334353307609.356</v>
      </c>
      <c r="R119" s="225">
        <f t="shared" si="96"/>
        <v>4372413202087.2227</v>
      </c>
      <c r="S119" s="225">
        <f t="shared" si="96"/>
        <v>4420149718329.4824</v>
      </c>
      <c r="T119" s="225">
        <f t="shared" si="96"/>
        <v>4477545666175.5</v>
      </c>
      <c r="U119" s="225">
        <f t="shared" si="96"/>
        <v>4544398121338.8936</v>
      </c>
      <c r="V119" s="225">
        <f t="shared" si="96"/>
        <v>4620370230350.7471</v>
      </c>
      <c r="W119" s="225">
        <f t="shared" si="96"/>
        <v>4705032928572.3955</v>
      </c>
      <c r="X119" s="225">
        <f t="shared" si="96"/>
        <v>4797897770850.6484</v>
      </c>
      <c r="Y119" s="225">
        <f t="shared" si="96"/>
        <v>4898442224942.7002</v>
      </c>
      <c r="Z119" s="225">
        <f t="shared" si="96"/>
        <v>5006128752747.4229</v>
      </c>
      <c r="AA119" s="225">
        <f t="shared" si="96"/>
        <v>5120418885648.3223</v>
      </c>
      <c r="AB119" s="225">
        <f t="shared" si="96"/>
        <v>5240783340821.5859</v>
      </c>
      <c r="AC119" s="225">
        <f t="shared" si="96"/>
        <v>5366709057164.6016</v>
      </c>
      <c r="AD119" s="225">
        <f t="shared" si="96"/>
        <v>5497703870287.0684</v>
      </c>
      <c r="AE119" s="225">
        <f t="shared" si="96"/>
        <v>5633299404431.8506</v>
      </c>
      <c r="AF119" s="225">
        <f t="shared" si="96"/>
        <v>5773052638270.9199</v>
      </c>
      <c r="AG119" s="225">
        <f t="shared" si="96"/>
        <v>5916546501168.5752</v>
      </c>
      <c r="AH119" s="225">
        <f t="shared" si="96"/>
        <v>6063389774940.1406</v>
      </c>
      <c r="AI119" s="225">
        <f t="shared" si="96"/>
        <v>6213216510932.8174</v>
      </c>
      <c r="AJ119" s="225">
        <f t="shared" si="96"/>
        <v>6365685120802.2295</v>
      </c>
      <c r="AK119" s="225">
        <f t="shared" si="96"/>
        <v>6520477259203.4277</v>
      </c>
      <c r="AL119" s="225">
        <f t="shared" si="96"/>
        <v>6677296585568.46</v>
      </c>
      <c r="AM119" s="225">
        <f t="shared" si="96"/>
        <v>6835867468344.377</v>
      </c>
      <c r="AN119" s="225">
        <f t="shared" si="96"/>
        <v>6995933676969.9775</v>
      </c>
      <c r="AO119" s="225">
        <f t="shared" si="96"/>
        <v>7157257093218.8936</v>
      </c>
      <c r="AP119" s="225">
        <f t="shared" si="96"/>
        <v>7181404188441.2734</v>
      </c>
      <c r="AQ119" s="225">
        <f t="shared" si="96"/>
        <v>7171915358888.7979</v>
      </c>
      <c r="AR119" s="225">
        <f t="shared" si="96"/>
        <v>7161087405273.2197</v>
      </c>
      <c r="AS119" s="225">
        <f t="shared" si="96"/>
        <v>7149010175293.6289</v>
      </c>
      <c r="AT119" s="225">
        <f t="shared" si="96"/>
        <v>7135766303346.2988</v>
      </c>
      <c r="AU119" s="225">
        <f t="shared" si="96"/>
        <v>7121431888062.4844</v>
      </c>
      <c r="AV119" s="225">
        <f t="shared" si="96"/>
        <v>7106077097834.3418</v>
      </c>
      <c r="AW119" s="225">
        <f t="shared" si="96"/>
        <v>7089766712542.251</v>
      </c>
      <c r="AX119" s="225">
        <f t="shared" si="96"/>
        <v>7072560608759.123</v>
      </c>
      <c r="AY119" s="225">
        <f t="shared" si="96"/>
        <v>7054514194864.3955</v>
      </c>
      <c r="AZ119" s="225"/>
    </row>
    <row r="120" spans="1:52" x14ac:dyDescent="0.2">
      <c r="A120" s="247" t="s">
        <v>644</v>
      </c>
      <c r="B120" s="246" t="s">
        <v>394</v>
      </c>
      <c r="C120" s="228">
        <f>SUMIFS('Historic Energy Consumption'!$D:$D,'Historic Energy Consumption'!$B:$B,'Predicted Energy Consumption'!$B120,'Historic Energy Consumption'!$A:$A,'Predicted Energy Consumption'!C$98)</f>
        <v>313230712762741.44</v>
      </c>
      <c r="D120" s="228">
        <f>SUMIFS('Historic Energy Consumption'!$D:$D,'Historic Energy Consumption'!$B:$B,'Predicted Energy Consumption'!$B120,'Historic Energy Consumption'!$A:$A,'Predicted Energy Consumption'!D$98)</f>
        <v>267427053648392.19</v>
      </c>
      <c r="E120" s="228">
        <f>SUMIFS('Historic Energy Consumption'!$D:$D,'Historic Energy Consumption'!$B:$B,'Predicted Energy Consumption'!$B120,'Historic Energy Consumption'!$A:$A,'Predicted Energy Consumption'!E$98)</f>
        <v>256911505964352.5</v>
      </c>
      <c r="F120" s="228">
        <f>SUMIFS('Historic Energy Consumption'!$D:$D,'Historic Energy Consumption'!$B:$B,'Predicted Energy Consumption'!$B120,'Historic Energy Consumption'!$A:$A,'Predicted Energy Consumption'!F$98)</f>
        <v>241345706485585.56</v>
      </c>
      <c r="G120" s="228">
        <f>SUMIFS('Historic Energy Consumption'!$D:$D,'Historic Energy Consumption'!$B:$B,'Predicted Energy Consumption'!$B120,'Historic Energy Consumption'!$A:$A,'Predicted Energy Consumption'!G$98)</f>
        <v>232808048502835.19</v>
      </c>
      <c r="H120" s="228">
        <f>SUMIFS('Historic Energy Consumption'!$D:$D,'Historic Energy Consumption'!$B:$B,'Predicted Energy Consumption'!$B120,'Historic Energy Consumption'!$A:$A,'Predicted Energy Consumption'!H$98)</f>
        <v>156245819688123.63</v>
      </c>
      <c r="I120" s="228">
        <f>SUMIFS('Historic Energy Consumption'!$D:$D,'Historic Energy Consumption'!$B:$B,'Predicted Energy Consumption'!$B120,'Historic Energy Consumption'!$A:$A,'Predicted Energy Consumption'!I$98)</f>
        <v>107036687678666.48</v>
      </c>
      <c r="J120" s="228">
        <f>SUMIFS('Historic Energy Consumption'!$D:$D,'Historic Energy Consumption'!$B:$B,'Predicted Energy Consumption'!$B120,'Historic Energy Consumption'!$A:$A,'Predicted Energy Consumption'!J$98)</f>
        <v>69385717163693.281</v>
      </c>
      <c r="K120" s="228">
        <f>SUMIFS('Historic Energy Consumption'!$D:$D,'Historic Energy Consumption'!$B:$B,'Predicted Energy Consumption'!$B120,'Historic Energy Consumption'!$A:$A,'Predicted Energy Consumption'!K$98)</f>
        <v>113584705586912.77</v>
      </c>
      <c r="L120" s="225">
        <f t="shared" ref="L120:AY120" si="97">K120*(VLOOKUP($B120,$B$72:$AY$96,L$1-2010,FALSE)/VLOOKUP($B120,$B$72:$AY$96,K$1-2010,FALSE))</f>
        <v>110497922724540.36</v>
      </c>
      <c r="M120" s="225">
        <f t="shared" si="97"/>
        <v>105761147866828.91</v>
      </c>
      <c r="N120" s="225">
        <f t="shared" si="97"/>
        <v>101279990291106.89</v>
      </c>
      <c r="O120" s="225">
        <f t="shared" si="97"/>
        <v>97014916844948.203</v>
      </c>
      <c r="P120" s="225">
        <f t="shared" si="97"/>
        <v>92938297022788.578</v>
      </c>
      <c r="Q120" s="225">
        <f t="shared" si="97"/>
        <v>89029477275364.25</v>
      </c>
      <c r="R120" s="225">
        <f t="shared" si="97"/>
        <v>85272091537185.203</v>
      </c>
      <c r="S120" s="225">
        <f t="shared" si="97"/>
        <v>81652544417576.859</v>
      </c>
      <c r="T120" s="225">
        <f t="shared" si="97"/>
        <v>78159133182073.25</v>
      </c>
      <c r="U120" s="225">
        <f t="shared" si="97"/>
        <v>74781526889355.328</v>
      </c>
      <c r="V120" s="225">
        <f t="shared" si="97"/>
        <v>71510448796696.859</v>
      </c>
      <c r="W120" s="225">
        <f t="shared" si="97"/>
        <v>68337475903744.617</v>
      </c>
      <c r="X120" s="225">
        <f t="shared" si="97"/>
        <v>65254906666900.984</v>
      </c>
      <c r="Y120" s="225">
        <f t="shared" si="97"/>
        <v>62255668782540.953</v>
      </c>
      <c r="Z120" s="225">
        <f t="shared" si="97"/>
        <v>59333250837316.281</v>
      </c>
      <c r="AA120" s="225">
        <f t="shared" si="97"/>
        <v>56481648474843.57</v>
      </c>
      <c r="AB120" s="225">
        <f t="shared" si="97"/>
        <v>53695319689879.648</v>
      </c>
      <c r="AC120" s="225">
        <f t="shared" si="97"/>
        <v>50969146152426.094</v>
      </c>
      <c r="AD120" s="225">
        <f t="shared" si="97"/>
        <v>48298398784287.945</v>
      </c>
      <c r="AE120" s="225">
        <f t="shared" si="97"/>
        <v>45678706565149.805</v>
      </c>
      <c r="AF120" s="225">
        <f t="shared" si="97"/>
        <v>43106027971189.945</v>
      </c>
      <c r="AG120" s="225">
        <f t="shared" si="97"/>
        <v>40576624685584.844</v>
      </c>
      <c r="AH120" s="225">
        <f t="shared" si="97"/>
        <v>38087037348322.438</v>
      </c>
      <c r="AI120" s="225">
        <f t="shared" si="97"/>
        <v>35634063180079.664</v>
      </c>
      <c r="AJ120" s="225">
        <f t="shared" si="97"/>
        <v>33214735349065.527</v>
      </c>
      <c r="AK120" s="225">
        <f t="shared" si="97"/>
        <v>30826303966422.059</v>
      </c>
      <c r="AL120" s="225">
        <f t="shared" si="97"/>
        <v>28466218603889.512</v>
      </c>
      <c r="AM120" s="225">
        <f t="shared" si="97"/>
        <v>26132112231769.109</v>
      </c>
      <c r="AN120" s="225">
        <f t="shared" si="97"/>
        <v>23821786478284.293</v>
      </c>
      <c r="AO120" s="225">
        <f t="shared" si="97"/>
        <v>21533198114459.066</v>
      </c>
      <c r="AP120" s="225">
        <f t="shared" si="97"/>
        <v>19264446672070.809</v>
      </c>
      <c r="AQ120" s="225">
        <f t="shared" si="97"/>
        <v>18544636270449.598</v>
      </c>
      <c r="AR120" s="225">
        <f t="shared" si="97"/>
        <v>18757815632704.27</v>
      </c>
      <c r="AS120" s="225">
        <f t="shared" si="97"/>
        <v>18970451824445.652</v>
      </c>
      <c r="AT120" s="225">
        <f t="shared" si="97"/>
        <v>19140933034717.895</v>
      </c>
      <c r="AU120" s="225">
        <f t="shared" si="97"/>
        <v>19140168007583.133</v>
      </c>
      <c r="AV120" s="225">
        <f t="shared" si="97"/>
        <v>19138584731913.098</v>
      </c>
      <c r="AW120" s="225">
        <f t="shared" si="97"/>
        <v>19136266554720.59</v>
      </c>
      <c r="AX120" s="225">
        <f t="shared" si="97"/>
        <v>19133288894614.348</v>
      </c>
      <c r="AY120" s="225">
        <f t="shared" si="97"/>
        <v>19129720072358.242</v>
      </c>
      <c r="AZ120" s="225"/>
    </row>
    <row r="121" spans="1:52" s="230" customFormat="1" x14ac:dyDescent="0.2">
      <c r="A121" s="247" t="s">
        <v>644</v>
      </c>
      <c r="B121" s="246" t="s">
        <v>660</v>
      </c>
      <c r="C121" s="232">
        <f>SUMIFS('Historic Energy Consumption'!$D:$D,'Historic Energy Consumption'!$B:$B,"no-convert-energy pipelines and gas processing 352T353",'Historic Energy Consumption'!$A:$A,'Predicted Energy Consumption'!C$98)+SUMIFS(C$29:C$42,$B$29:$B$42,$B121,$C$29:$C$42,$B$98)</f>
        <v>4535784716989.1533</v>
      </c>
      <c r="D121" s="232">
        <f>SUMIFS('Historic Energy Consumption'!$D:$D,'Historic Energy Consumption'!$B:$B,"no-convert-energy pipelines and gas processing 352T353",'Historic Energy Consumption'!$A:$A,'Predicted Energy Consumption'!D$98)+SUMIFS(D$29:D$42,$B$29:$B$42,$B121,$C$29:$C$42,$B$98)</f>
        <v>3773149260297.4526</v>
      </c>
      <c r="E121" s="232">
        <f>SUMIFS('Historic Energy Consumption'!$D:$D,'Historic Energy Consumption'!$B:$B,"no-convert-energy pipelines and gas processing 352T353",'Historic Energy Consumption'!$A:$A,'Predicted Energy Consumption'!E$98)+SUMIFS(E$29:E$42,$B$29:$B$42,$B121,$C$29:$C$42,$B$98)</f>
        <v>2400863233922.6401</v>
      </c>
      <c r="F121" s="232">
        <f>SUMIFS('Historic Energy Consumption'!$D:$D,'Historic Energy Consumption'!$B:$B,"no-convert-energy pipelines and gas processing 352T353",'Historic Energy Consumption'!$A:$A,'Predicted Energy Consumption'!F$98)+SUMIFS(F$29:F$42,$B$29:$B$42,$B121,$C$29:$C$42,$B$98)</f>
        <v>1720903684861.8013</v>
      </c>
      <c r="G121" s="232">
        <f>SUMIFS('Historic Energy Consumption'!$D:$D,'Historic Energy Consumption'!$B:$B,"no-convert-energy pipelines and gas processing 352T353",'Historic Energy Consumption'!$A:$A,'Predicted Energy Consumption'!G$98)+SUMIFS(G$29:G$42,$B$29:$B$42,$B121,$C$29:$C$42,$B$98)</f>
        <v>519995695014.62878</v>
      </c>
      <c r="H121" s="232">
        <f>SUMIFS('Historic Energy Consumption'!$D:$D,'Historic Energy Consumption'!$B:$B,"no-convert-energy pipelines and gas processing 352T353",'Historic Energy Consumption'!$A:$A,'Predicted Energy Consumption'!H$98)+SUMIFS(H$29:H$42,$B$29:$B$42,$B121,$C$29:$C$42,$B$98)</f>
        <v>29418277714871.68</v>
      </c>
      <c r="I121" s="232">
        <f>SUMIFS('Historic Energy Consumption'!$D:$D,'Historic Energy Consumption'!$B:$B,"no-convert-energy pipelines and gas processing 352T353",'Historic Energy Consumption'!$A:$A,'Predicted Energy Consumption'!I$98)+SUMIFS(I$29:I$42,$B$29:$B$42,$B121,$C$29:$C$42,$B$98)</f>
        <v>33381669795016.063</v>
      </c>
      <c r="J121" s="232">
        <f>SUMIFS('Historic Energy Consumption'!$D:$D,'Historic Energy Consumption'!$B:$B,"no-convert-energy pipelines and gas processing 352T353",'Historic Energy Consumption'!$A:$A,'Predicted Energy Consumption'!J$98)+SUMIFS(J$29:J$42,$B$29:$B$42,$B121,$C$29:$C$42,$B$98)</f>
        <v>28340235069072.41</v>
      </c>
      <c r="K121" s="232">
        <f>SUMIFS('Historic Energy Consumption'!$D:$D,'Historic Energy Consumption'!$B:$B,"no-convert-energy pipelines and gas processing 352T353",'Historic Energy Consumption'!$A:$A,'Predicted Energy Consumption'!K$98)+SUMIFS(K$29:K$42,$B$29:$B$42,$B121,$C$29:$C$42,$B$98)</f>
        <v>36693083877976.695</v>
      </c>
      <c r="L121" s="231">
        <f t="shared" ref="L121:AY121" si="98">(K121-SUMIFS(K$29:K$42,$B$29:$B$42,$B121,$A$29:$A$42,$A121))*(VLOOKUP($B121,$B$72:$AY$96,L$1-2010,FALSE)/VLOOKUP($B121,$B$72:$AY$96,K$1-2010,FALSE))+SUMIFS(L$29:L$42,$B$29:$B$42,$B121,$A$29:$A$42,$A121)</f>
        <v>190348092330.875</v>
      </c>
      <c r="M121" s="231">
        <f t="shared" si="98"/>
        <v>4235657658819.625</v>
      </c>
      <c r="N121" s="231">
        <f t="shared" si="98"/>
        <v>15009524703246.25</v>
      </c>
      <c r="O121" s="231">
        <f t="shared" si="98"/>
        <v>31694426976002.75</v>
      </c>
      <c r="P121" s="231">
        <f t="shared" si="98"/>
        <v>53516364088604.75</v>
      </c>
      <c r="Q121" s="231">
        <f t="shared" si="98"/>
        <v>79759213775788.25</v>
      </c>
      <c r="R121" s="231">
        <f t="shared" si="98"/>
        <v>109772167741070.13</v>
      </c>
      <c r="S121" s="231">
        <f t="shared" si="98"/>
        <v>142972044065485.75</v>
      </c>
      <c r="T121" s="231">
        <f t="shared" si="98"/>
        <v>169443989996893.69</v>
      </c>
      <c r="U121" s="231">
        <f t="shared" si="98"/>
        <v>158787900495450.13</v>
      </c>
      <c r="V121" s="231">
        <f t="shared" si="98"/>
        <v>148950748631674.5</v>
      </c>
      <c r="W121" s="231">
        <f t="shared" si="98"/>
        <v>139881830047600.63</v>
      </c>
      <c r="X121" s="231">
        <f t="shared" si="98"/>
        <v>131532414795151.63</v>
      </c>
      <c r="Y121" s="231">
        <f t="shared" si="98"/>
        <v>123856113269831.13</v>
      </c>
      <c r="Z121" s="231">
        <f t="shared" si="98"/>
        <v>116809083357697.5</v>
      </c>
      <c r="AA121" s="231">
        <f t="shared" si="98"/>
        <v>110350120305170.25</v>
      </c>
      <c r="AB121" s="231">
        <f t="shared" si="98"/>
        <v>104440662039595.13</v>
      </c>
      <c r="AC121" s="231">
        <f t="shared" si="98"/>
        <v>99044735281379.375</v>
      </c>
      <c r="AD121" s="231">
        <f t="shared" si="98"/>
        <v>94128861753634.75</v>
      </c>
      <c r="AE121" s="231">
        <f t="shared" si="98"/>
        <v>89661938971297.375</v>
      </c>
      <c r="AF121" s="231">
        <f t="shared" si="98"/>
        <v>85615106302698.75</v>
      </c>
      <c r="AG121" s="231">
        <f t="shared" si="98"/>
        <v>81961604063448.25</v>
      </c>
      <c r="AH121" s="231">
        <f t="shared" si="98"/>
        <v>78676631160221.75</v>
      </c>
      <c r="AI121" s="231">
        <f t="shared" si="98"/>
        <v>75737205107362.25</v>
      </c>
      <c r="AJ121" s="231">
        <f t="shared" si="98"/>
        <v>73122026973738.625</v>
      </c>
      <c r="AK121" s="231">
        <f t="shared" si="98"/>
        <v>70811352882687.875</v>
      </c>
      <c r="AL121" s="231">
        <f t="shared" si="98"/>
        <v>68786873006364.375</v>
      </c>
      <c r="AM121" s="231">
        <f t="shared" si="98"/>
        <v>67031598507333.375</v>
      </c>
      <c r="AN121" s="231">
        <f t="shared" si="98"/>
        <v>65529756535510.5</v>
      </c>
      <c r="AO121" s="231">
        <f t="shared" si="98"/>
        <v>64266693151703.5</v>
      </c>
      <c r="AP121" s="231">
        <f t="shared" si="98"/>
        <v>63228783892197.625</v>
      </c>
      <c r="AQ121" s="231">
        <f t="shared" si="98"/>
        <v>62403351589646.5</v>
      </c>
      <c r="AR121" s="231">
        <f t="shared" si="98"/>
        <v>61778591008717.25</v>
      </c>
      <c r="AS121" s="231">
        <f t="shared" si="98"/>
        <v>61343499828174</v>
      </c>
      <c r="AT121" s="231">
        <f t="shared" si="98"/>
        <v>61087815495301</v>
      </c>
      <c r="AU121" s="231">
        <f t="shared" si="98"/>
        <v>61001957486763</v>
      </c>
      <c r="AV121" s="231">
        <f t="shared" si="98"/>
        <v>61076974528181.625</v>
      </c>
      <c r="AW121" s="231">
        <f t="shared" si="98"/>
        <v>61304496348365.25</v>
      </c>
      <c r="AX121" s="231">
        <f t="shared" si="98"/>
        <v>61676689571092.375</v>
      </c>
      <c r="AY121" s="231">
        <f t="shared" si="98"/>
        <v>62186217376033.75</v>
      </c>
      <c r="AZ121" s="231"/>
    </row>
    <row r="122" spans="1:52" x14ac:dyDescent="0.2">
      <c r="A122" s="247" t="s">
        <v>644</v>
      </c>
      <c r="B122" s="246" t="s">
        <v>396</v>
      </c>
      <c r="C122" s="228">
        <f>SUMIFS('Historic Energy Consumption'!$D:$D,'Historic Energy Consumption'!$B:$B,'Predicted Energy Consumption'!$B122,'Historic Energy Consumption'!$A:$A,'Predicted Energy Consumption'!C$98)</f>
        <v>22748642358601.207</v>
      </c>
      <c r="D122" s="228">
        <f>SUMIFS('Historic Energy Consumption'!$D:$D,'Historic Energy Consumption'!$B:$B,'Predicted Energy Consumption'!$B122,'Historic Energy Consumption'!$A:$A,'Predicted Energy Consumption'!D$98)</f>
        <v>22115269537626.852</v>
      </c>
      <c r="E122" s="228">
        <f>SUMIFS('Historic Energy Consumption'!$D:$D,'Historic Energy Consumption'!$B:$B,'Predicted Energy Consumption'!$B122,'Historic Energy Consumption'!$A:$A,'Predicted Energy Consumption'!E$98)</f>
        <v>21427505472814.547</v>
      </c>
      <c r="F122" s="228">
        <f>SUMIFS('Historic Energy Consumption'!$D:$D,'Historic Energy Consumption'!$B:$B,'Predicted Energy Consumption'!$B122,'Historic Energy Consumption'!$A:$A,'Predicted Energy Consumption'!F$98)</f>
        <v>20204089385410.262</v>
      </c>
      <c r="G122" s="228">
        <f>SUMIFS('Historic Energy Consumption'!$D:$D,'Historic Energy Consumption'!$B:$B,'Predicted Energy Consumption'!$B122,'Historic Energy Consumption'!$A:$A,'Predicted Energy Consumption'!G$98)</f>
        <v>18648798828990.898</v>
      </c>
      <c r="H122" s="228">
        <f>SUMIFS('Historic Energy Consumption'!$D:$D,'Historic Energy Consumption'!$B:$B,'Predicted Energy Consumption'!$B122,'Historic Energy Consumption'!$A:$A,'Predicted Energy Consumption'!H$98)</f>
        <v>13805133917792.125</v>
      </c>
      <c r="I122" s="228">
        <f>SUMIFS('Historic Energy Consumption'!$D:$D,'Historic Energy Consumption'!$B:$B,'Predicted Energy Consumption'!$B122,'Historic Energy Consumption'!$A:$A,'Predicted Energy Consumption'!I$98)</f>
        <v>21531312678850.129</v>
      </c>
      <c r="J122" s="228">
        <f>SUMIFS('Historic Energy Consumption'!$D:$D,'Historic Energy Consumption'!$B:$B,'Predicted Energy Consumption'!$B122,'Historic Energy Consumption'!$A:$A,'Predicted Energy Consumption'!J$98)</f>
        <v>49554285396360.766</v>
      </c>
      <c r="K122" s="228">
        <f>SUMIFS('Historic Energy Consumption'!$D:$D,'Historic Energy Consumption'!$B:$B,'Predicted Energy Consumption'!$B122,'Historic Energy Consumption'!$A:$A,'Predicted Energy Consumption'!K$98)</f>
        <v>53198660905012.75</v>
      </c>
      <c r="L122" s="225">
        <f t="shared" ref="L122:AY122" si="99">K122*(VLOOKUP($B122,$B$72:$AY$96,L$1-2010,FALSE)/VLOOKUP($B122,$B$72:$AY$96,K$1-2010,FALSE))</f>
        <v>55024684731029.148</v>
      </c>
      <c r="M122" s="225">
        <f t="shared" si="99"/>
        <v>57267130058817.375</v>
      </c>
      <c r="N122" s="225">
        <f t="shared" si="99"/>
        <v>59317708733358.008</v>
      </c>
      <c r="O122" s="225">
        <f t="shared" si="99"/>
        <v>61183981384637.734</v>
      </c>
      <c r="P122" s="225">
        <f t="shared" si="99"/>
        <v>62874972520993.25</v>
      </c>
      <c r="Q122" s="225">
        <f t="shared" si="99"/>
        <v>64400574219152.414</v>
      </c>
      <c r="R122" s="225">
        <f t="shared" si="99"/>
        <v>65771079321106.867</v>
      </c>
      <c r="S122" s="225">
        <f t="shared" si="99"/>
        <v>66996830546018.055</v>
      </c>
      <c r="T122" s="225">
        <f t="shared" si="99"/>
        <v>68087967520765.508</v>
      </c>
      <c r="U122" s="225">
        <f t="shared" si="99"/>
        <v>69054253055126.883</v>
      </c>
      <c r="V122" s="225">
        <f t="shared" si="99"/>
        <v>69904961370962.219</v>
      </c>
      <c r="W122" s="225">
        <f t="shared" si="99"/>
        <v>70648813327811.453</v>
      </c>
      <c r="X122" s="225">
        <f t="shared" si="99"/>
        <v>71293946289609.281</v>
      </c>
      <c r="Y122" s="225">
        <f t="shared" si="99"/>
        <v>71847908770380.656</v>
      </c>
      <c r="Z122" s="225">
        <f t="shared" si="99"/>
        <v>72317672198844.672</v>
      </c>
      <c r="AA122" s="225">
        <f t="shared" si="99"/>
        <v>72709653989163.484</v>
      </c>
      <c r="AB122" s="225">
        <f t="shared" si="99"/>
        <v>73029747600074.109</v>
      </c>
      <c r="AC122" s="225">
        <f t="shared" si="99"/>
        <v>73283356442279.297</v>
      </c>
      <c r="AD122" s="225">
        <f t="shared" si="99"/>
        <v>73475429401808.203</v>
      </c>
      <c r="AE122" s="225">
        <f t="shared" si="99"/>
        <v>73610496434323.969</v>
      </c>
      <c r="AF122" s="225">
        <f t="shared" si="99"/>
        <v>73692703197107.813</v>
      </c>
      <c r="AG122" s="225">
        <f t="shared" si="99"/>
        <v>73725844060576.781</v>
      </c>
      <c r="AH122" s="225">
        <f t="shared" si="99"/>
        <v>73713393111752.547</v>
      </c>
      <c r="AI122" s="225">
        <f t="shared" si="99"/>
        <v>73658532953692.75</v>
      </c>
      <c r="AJ122" s="225">
        <f t="shared" si="99"/>
        <v>73564181237726.594</v>
      </c>
      <c r="AK122" s="225">
        <f t="shared" si="99"/>
        <v>73433014954875.563</v>
      </c>
      <c r="AL122" s="225">
        <f t="shared" si="99"/>
        <v>73267492570911.047</v>
      </c>
      <c r="AM122" s="225">
        <f t="shared" si="99"/>
        <v>73069874124993.172</v>
      </c>
      <c r="AN122" s="225">
        <f t="shared" si="99"/>
        <v>72842239431355.75</v>
      </c>
      <c r="AO122" s="225">
        <f t="shared" si="99"/>
        <v>72586504531931.188</v>
      </c>
      <c r="AP122" s="225">
        <f t="shared" si="99"/>
        <v>72304436548697.594</v>
      </c>
      <c r="AQ122" s="225">
        <f t="shared" si="99"/>
        <v>71997667080513.266</v>
      </c>
      <c r="AR122" s="225">
        <f t="shared" si="99"/>
        <v>71667704282034.547</v>
      </c>
      <c r="AS122" s="225">
        <f t="shared" si="99"/>
        <v>71315943753408.391</v>
      </c>
      <c r="AT122" s="225">
        <f t="shared" si="99"/>
        <v>70943678359607.016</v>
      </c>
      <c r="AU122" s="225">
        <f t="shared" si="99"/>
        <v>70552107088213.797</v>
      </c>
      <c r="AV122" s="225">
        <f t="shared" si="99"/>
        <v>70142343044546.32</v>
      </c>
      <c r="AW122" s="225">
        <f t="shared" si="99"/>
        <v>69715420673517.875</v>
      </c>
      <c r="AX122" s="225">
        <f t="shared" si="99"/>
        <v>69272302288702.414</v>
      </c>
      <c r="AY122" s="225">
        <f t="shared" si="99"/>
        <v>68813883980805.297</v>
      </c>
      <c r="AZ122" s="225"/>
    </row>
    <row r="123" spans="1:52" x14ac:dyDescent="0.2">
      <c r="A123" s="247" t="s">
        <v>644</v>
      </c>
      <c r="B123" s="246" t="s">
        <v>397</v>
      </c>
      <c r="C123" s="228">
        <f>SUMIFS('Historic Energy Consumption'!$D:$D,'Historic Energy Consumption'!$B:$B,'Predicted Energy Consumption'!$B123,'Historic Energy Consumption'!$A:$A,'Predicted Energy Consumption'!C$98)</f>
        <v>151694954158114</v>
      </c>
      <c r="D123" s="228">
        <f>SUMIFS('Historic Energy Consumption'!$D:$D,'Historic Energy Consumption'!$B:$B,'Predicted Energy Consumption'!$B123,'Historic Energy Consumption'!$A:$A,'Predicted Energy Consumption'!D$98)</f>
        <v>160829145111133.22</v>
      </c>
      <c r="E123" s="228">
        <f>SUMIFS('Historic Energy Consumption'!$D:$D,'Historic Energy Consumption'!$B:$B,'Predicted Energy Consumption'!$B123,'Historic Energy Consumption'!$A:$A,'Predicted Energy Consumption'!E$98)</f>
        <v>181628553218296.47</v>
      </c>
      <c r="F123" s="228">
        <f>SUMIFS('Historic Energy Consumption'!$D:$D,'Historic Energy Consumption'!$B:$B,'Predicted Energy Consumption'!$B123,'Historic Energy Consumption'!$A:$A,'Predicted Energy Consumption'!F$98)</f>
        <v>174000844789401.47</v>
      </c>
      <c r="G123" s="228">
        <f>SUMIFS('Historic Energy Consumption'!$D:$D,'Historic Energy Consumption'!$B:$B,'Predicted Energy Consumption'!$B123,'Historic Energy Consumption'!$A:$A,'Predicted Energy Consumption'!G$98)</f>
        <v>159138485796747.16</v>
      </c>
      <c r="H123" s="228">
        <f>SUMIFS('Historic Energy Consumption'!$D:$D,'Historic Energy Consumption'!$B:$B,'Predicted Energy Consumption'!$B123,'Historic Energy Consumption'!$A:$A,'Predicted Energy Consumption'!H$98)</f>
        <v>145354830362771.81</v>
      </c>
      <c r="I123" s="228">
        <f>SUMIFS('Historic Energy Consumption'!$D:$D,'Historic Energy Consumption'!$B:$B,'Predicted Energy Consumption'!$B123,'Historic Energy Consumption'!$A:$A,'Predicted Energy Consumption'!I$98)</f>
        <v>126735418603669.19</v>
      </c>
      <c r="J123" s="228">
        <f>SUMIFS('Historic Energy Consumption'!$D:$D,'Historic Energy Consumption'!$B:$B,'Predicted Energy Consumption'!$B123,'Historic Energy Consumption'!$A:$A,'Predicted Energy Consumption'!J$98)</f>
        <v>124272087870988.08</v>
      </c>
      <c r="K123" s="228">
        <f>SUMIFS('Historic Energy Consumption'!$D:$D,'Historic Energy Consumption'!$B:$B,'Predicted Energy Consumption'!$B123,'Historic Energy Consumption'!$A:$A,'Predicted Energy Consumption'!K$98)</f>
        <v>122589068626082.69</v>
      </c>
      <c r="L123" s="225">
        <f t="shared" ref="L123:AY123" si="100">K123*(VLOOKUP($B123,$B$72:$AY$96,L$1-2010,FALSE)/VLOOKUP($B123,$B$72:$AY$96,K$1-2010,FALSE))</f>
        <v>131126588420684.31</v>
      </c>
      <c r="M123" s="225">
        <f t="shared" si="100"/>
        <v>137358097259632.95</v>
      </c>
      <c r="N123" s="225">
        <f t="shared" si="100"/>
        <v>143566128522906.91</v>
      </c>
      <c r="O123" s="225">
        <f t="shared" si="100"/>
        <v>149687228708173.47</v>
      </c>
      <c r="P123" s="225">
        <f t="shared" si="100"/>
        <v>155814064203859.41</v>
      </c>
      <c r="Q123" s="225">
        <f t="shared" si="100"/>
        <v>161854823146144</v>
      </c>
      <c r="R123" s="225">
        <f t="shared" si="100"/>
        <v>167829452026653.13</v>
      </c>
      <c r="S123" s="225">
        <f t="shared" si="100"/>
        <v>173757043124204.16</v>
      </c>
      <c r="T123" s="225">
        <f t="shared" si="100"/>
        <v>179577901486661.97</v>
      </c>
      <c r="U123" s="225">
        <f t="shared" si="100"/>
        <v>185344862272735.94</v>
      </c>
      <c r="V123" s="225">
        <f t="shared" si="100"/>
        <v>191024134714537.78</v>
      </c>
      <c r="W123" s="225">
        <f t="shared" si="100"/>
        <v>196581451912402.03</v>
      </c>
      <c r="X123" s="225">
        <f t="shared" si="100"/>
        <v>202073042238661</v>
      </c>
      <c r="Y123" s="225">
        <f t="shared" si="100"/>
        <v>207458569764895.34</v>
      </c>
      <c r="Z123" s="225">
        <f t="shared" si="100"/>
        <v>212719530293836.19</v>
      </c>
      <c r="AA123" s="225">
        <f t="shared" si="100"/>
        <v>217894598251859.91</v>
      </c>
      <c r="AB123" s="225">
        <f t="shared" si="100"/>
        <v>222951721837592.41</v>
      </c>
      <c r="AC123" s="225">
        <f t="shared" si="100"/>
        <v>227925147889114.66</v>
      </c>
      <c r="AD123" s="225">
        <f t="shared" si="100"/>
        <v>232774774356510.16</v>
      </c>
      <c r="AE123" s="225">
        <f t="shared" si="100"/>
        <v>237495524779741.25</v>
      </c>
      <c r="AF123" s="225">
        <f t="shared" si="100"/>
        <v>242120418915115.44</v>
      </c>
      <c r="AG123" s="225">
        <f t="shared" si="100"/>
        <v>246631170915703</v>
      </c>
      <c r="AH123" s="225">
        <f t="shared" si="100"/>
        <v>251029410823203.81</v>
      </c>
      <c r="AI123" s="225">
        <f t="shared" si="100"/>
        <v>255306851287813.44</v>
      </c>
      <c r="AJ123" s="225">
        <f t="shared" si="100"/>
        <v>259483363270265.38</v>
      </c>
      <c r="AK123" s="225">
        <f t="shared" si="100"/>
        <v>263565701646614.5</v>
      </c>
      <c r="AL123" s="225">
        <f t="shared" si="100"/>
        <v>267527910050805.56</v>
      </c>
      <c r="AM123" s="225">
        <f t="shared" si="100"/>
        <v>271384912626915.88</v>
      </c>
      <c r="AN123" s="225">
        <f t="shared" si="100"/>
        <v>275167033380718.75</v>
      </c>
      <c r="AO123" s="225">
        <f t="shared" si="100"/>
        <v>278845036664583.53</v>
      </c>
      <c r="AP123" s="225">
        <f t="shared" si="100"/>
        <v>282442609068359</v>
      </c>
      <c r="AQ123" s="225">
        <f t="shared" si="100"/>
        <v>285961437146874</v>
      </c>
      <c r="AR123" s="225">
        <f t="shared" si="100"/>
        <v>289401807443884.94</v>
      </c>
      <c r="AS123" s="225">
        <f t="shared" si="100"/>
        <v>292783857029712.44</v>
      </c>
      <c r="AT123" s="225">
        <f t="shared" si="100"/>
        <v>296114797117356.5</v>
      </c>
      <c r="AU123" s="225">
        <f t="shared" si="100"/>
        <v>299408607625879.56</v>
      </c>
      <c r="AV123" s="225">
        <f t="shared" si="100"/>
        <v>302663064760618.13</v>
      </c>
      <c r="AW123" s="225">
        <f t="shared" si="100"/>
        <v>305898453239951.13</v>
      </c>
      <c r="AX123" s="225">
        <f t="shared" si="100"/>
        <v>309133069895132.31</v>
      </c>
      <c r="AY123" s="225">
        <f t="shared" si="100"/>
        <v>312366385622607.94</v>
      </c>
      <c r="AZ123" s="225"/>
    </row>
    <row r="125" spans="1:52" x14ac:dyDescent="0.2">
      <c r="B125" s="245" t="s">
        <v>463</v>
      </c>
      <c r="C125" s="216">
        <v>2012</v>
      </c>
      <c r="D125" s="216">
        <v>2013</v>
      </c>
      <c r="E125" s="216">
        <v>2014</v>
      </c>
      <c r="F125" s="216">
        <v>2015</v>
      </c>
      <c r="G125" s="216">
        <v>2016</v>
      </c>
      <c r="H125" s="216">
        <v>2017</v>
      </c>
      <c r="I125" s="216">
        <v>2018</v>
      </c>
      <c r="J125" s="216">
        <v>2019</v>
      </c>
      <c r="K125" s="216">
        <v>2020</v>
      </c>
      <c r="L125" s="216">
        <v>2021</v>
      </c>
      <c r="M125" s="216">
        <v>2022</v>
      </c>
      <c r="N125" s="216">
        <v>2023</v>
      </c>
      <c r="O125" s="216">
        <v>2024</v>
      </c>
      <c r="P125" s="216">
        <v>2025</v>
      </c>
      <c r="Q125" s="216">
        <v>2026</v>
      </c>
      <c r="R125" s="216">
        <v>2027</v>
      </c>
      <c r="S125" s="216">
        <v>2028</v>
      </c>
      <c r="T125" s="216">
        <v>2029</v>
      </c>
      <c r="U125" s="216">
        <v>2030</v>
      </c>
      <c r="V125" s="216">
        <v>2031</v>
      </c>
      <c r="W125" s="216">
        <v>2032</v>
      </c>
      <c r="X125" s="216">
        <v>2033</v>
      </c>
      <c r="Y125" s="216">
        <v>2034</v>
      </c>
      <c r="Z125" s="216">
        <v>2035</v>
      </c>
      <c r="AA125" s="216">
        <v>2036</v>
      </c>
      <c r="AB125" s="216">
        <v>2037</v>
      </c>
      <c r="AC125" s="216">
        <v>2038</v>
      </c>
      <c r="AD125" s="216">
        <v>2039</v>
      </c>
      <c r="AE125" s="216">
        <v>2040</v>
      </c>
      <c r="AF125" s="216">
        <v>2041</v>
      </c>
      <c r="AG125" s="216">
        <v>2042</v>
      </c>
      <c r="AH125" s="216">
        <v>2043</v>
      </c>
      <c r="AI125" s="216">
        <v>2044</v>
      </c>
      <c r="AJ125" s="216">
        <v>2045</v>
      </c>
      <c r="AK125" s="216">
        <v>2046</v>
      </c>
      <c r="AL125" s="216">
        <v>2047</v>
      </c>
      <c r="AM125" s="216">
        <v>2048</v>
      </c>
      <c r="AN125" s="216">
        <v>2049</v>
      </c>
      <c r="AO125" s="216">
        <v>2050</v>
      </c>
      <c r="AP125" s="216">
        <v>2051</v>
      </c>
      <c r="AQ125" s="216">
        <v>2052</v>
      </c>
      <c r="AR125" s="216">
        <v>2053</v>
      </c>
      <c r="AS125" s="216">
        <v>2054</v>
      </c>
      <c r="AT125" s="216">
        <v>2055</v>
      </c>
      <c r="AU125" s="216">
        <v>2056</v>
      </c>
      <c r="AV125" s="216">
        <v>2057</v>
      </c>
      <c r="AW125" s="216">
        <v>2058</v>
      </c>
      <c r="AX125" s="216">
        <v>2059</v>
      </c>
      <c r="AY125" s="216">
        <v>2060</v>
      </c>
    </row>
    <row r="126" spans="1:52" x14ac:dyDescent="0.2">
      <c r="A126" s="245" t="s">
        <v>463</v>
      </c>
      <c r="B126" s="245" t="s">
        <v>373</v>
      </c>
      <c r="C126" s="228">
        <f>SUMIFS('Historic Energy Consumption'!$E:$E,'Historic Energy Consumption'!$B:$B,'Predicted Energy Consumption'!$B126,'Historic Energy Consumption'!$A:$A,'Predicted Energy Consumption'!C$98)</f>
        <v>2158566297698.8376</v>
      </c>
      <c r="D126" s="228">
        <f>SUMIFS('Historic Energy Consumption'!$E:$E,'Historic Energy Consumption'!$B:$B,'Predicted Energy Consumption'!$B126,'Historic Energy Consumption'!$A:$A,'Predicted Energy Consumption'!D$98)</f>
        <v>2327204289706.5591</v>
      </c>
      <c r="E126" s="228">
        <f>SUMIFS('Historic Energy Consumption'!$E:$E,'Historic Energy Consumption'!$B:$B,'Predicted Energy Consumption'!$B126,'Historic Energy Consumption'!$A:$A,'Predicted Energy Consumption'!E$98)</f>
        <v>2664480273722.0024</v>
      </c>
      <c r="F126" s="228">
        <f>SUMIFS('Historic Energy Consumption'!$E:$E,'Historic Energy Consumption'!$B:$B,'Predicted Energy Consumption'!$B126,'Historic Energy Consumption'!$A:$A,'Predicted Energy Consumption'!F$98)</f>
        <v>3204121848146.7119</v>
      </c>
      <c r="G126" s="228">
        <f>SUMIFS('Historic Energy Consumption'!$E:$E,'Historic Energy Consumption'!$B:$B,'Predicted Energy Consumption'!$B126,'Historic Energy Consumption'!$A:$A,'Predicted Energy Consumption'!G$98)</f>
        <v>3676308225768.333</v>
      </c>
      <c r="H126" s="228">
        <f>SUMIFS('Historic Energy Consumption'!$E:$E,'Historic Energy Consumption'!$B:$B,'Predicted Energy Consumption'!$B126,'Historic Energy Consumption'!$A:$A,'Predicted Energy Consumption'!H$98)</f>
        <v>3844946217776.0542</v>
      </c>
      <c r="I126" s="228">
        <f>SUMIFS('Historic Energy Consumption'!$E:$E,'Historic Energy Consumption'!$B:$B,'Predicted Energy Consumption'!$B126,'Historic Energy Consumption'!$A:$A,'Predicted Energy Consumption'!I$98)</f>
        <v>4384587792200.7637</v>
      </c>
      <c r="J126" s="228">
        <f>SUMIFS('Historic Energy Consumption'!$E:$E,'Historic Energy Consumption'!$B:$B,'Predicted Energy Consumption'!$B126,'Historic Energy Consumption'!$A:$A,'Predicted Energy Consumption'!J$98)</f>
        <v>4182222201791.4976</v>
      </c>
      <c r="K126" s="228">
        <f>SUMIFS('Historic Energy Consumption'!$E:$E,'Historic Energy Consumption'!$B:$B,'Predicted Energy Consumption'!$B126,'Historic Energy Consumption'!$A:$A,'Predicted Energy Consumption'!K$98)</f>
        <v>4317132595397.6753</v>
      </c>
      <c r="L126" s="225">
        <f t="shared" ref="L126:AY126" si="101">K126*(VLOOKUP($B126,$B$72:$AY$96,L$1-2010,FALSE)/VLOOKUP($B126,$B$72:$AY$96,K$1-2010,FALSE))</f>
        <v>4459078699963.2217</v>
      </c>
      <c r="M126" s="225">
        <f t="shared" si="101"/>
        <v>4561610089025.0195</v>
      </c>
      <c r="N126" s="225">
        <f t="shared" si="101"/>
        <v>4656381304139.9395</v>
      </c>
      <c r="O126" s="225">
        <f t="shared" si="101"/>
        <v>4744345782531.2119</v>
      </c>
      <c r="P126" s="225">
        <f t="shared" si="101"/>
        <v>4828661125634.9199</v>
      </c>
      <c r="Q126" s="225">
        <f t="shared" si="101"/>
        <v>4907968075440.1074</v>
      </c>
      <c r="R126" s="225">
        <f t="shared" si="101"/>
        <v>4983151747345.5781</v>
      </c>
      <c r="S126" s="225">
        <f t="shared" si="101"/>
        <v>5055058032553.9941</v>
      </c>
      <c r="T126" s="225">
        <f t="shared" si="101"/>
        <v>5123187311704.8652</v>
      </c>
      <c r="U126" s="225">
        <f t="shared" si="101"/>
        <v>5188769890447.0889</v>
      </c>
      <c r="V126" s="225">
        <f t="shared" si="101"/>
        <v>5251134931457.6494</v>
      </c>
      <c r="W126" s="225">
        <f t="shared" si="101"/>
        <v>5310295267636.7061</v>
      </c>
      <c r="X126" s="225">
        <f t="shared" si="101"/>
        <v>5367280200779.2617</v>
      </c>
      <c r="Y126" s="225">
        <f t="shared" si="101"/>
        <v>5421618889181.2832</v>
      </c>
      <c r="Z126" s="225">
        <f t="shared" si="101"/>
        <v>5473321909036.8799</v>
      </c>
      <c r="AA126" s="225">
        <f t="shared" si="101"/>
        <v>5523048336180.166</v>
      </c>
      <c r="AB126" s="225">
        <f t="shared" si="101"/>
        <v>5570567540511.3955</v>
      </c>
      <c r="AC126" s="225">
        <f t="shared" si="101"/>
        <v>5616674143959.6406</v>
      </c>
      <c r="AD126" s="225">
        <f t="shared" si="101"/>
        <v>5660855258926.7285</v>
      </c>
      <c r="AE126" s="225">
        <f t="shared" si="101"/>
        <v>5703138253819.6211</v>
      </c>
      <c r="AF126" s="225">
        <f t="shared" si="101"/>
        <v>5744180791953.791</v>
      </c>
      <c r="AG126" s="225">
        <f t="shared" si="101"/>
        <v>5783829604159.8096</v>
      </c>
      <c r="AH126" s="225">
        <f t="shared" si="101"/>
        <v>5822106316482.2422</v>
      </c>
      <c r="AI126" s="225">
        <f t="shared" si="101"/>
        <v>5859208263378.248</v>
      </c>
      <c r="AJ126" s="225">
        <f t="shared" si="101"/>
        <v>5895308804166.6289</v>
      </c>
      <c r="AK126" s="225">
        <f t="shared" si="101"/>
        <v>5930664503946.626</v>
      </c>
      <c r="AL126" s="225">
        <f t="shared" si="101"/>
        <v>5965067099532.624</v>
      </c>
      <c r="AM126" s="225">
        <f t="shared" si="101"/>
        <v>5998654917620.082</v>
      </c>
      <c r="AN126" s="225">
        <f t="shared" si="101"/>
        <v>6031840714349.3525</v>
      </c>
      <c r="AO126" s="225">
        <f t="shared" si="101"/>
        <v>6064305263393.0918</v>
      </c>
      <c r="AP126" s="225">
        <f t="shared" si="101"/>
        <v>6096359772109.4883</v>
      </c>
      <c r="AQ126" s="225">
        <f t="shared" si="101"/>
        <v>6128080241733.668</v>
      </c>
      <c r="AR126" s="225">
        <f t="shared" si="101"/>
        <v>6159391421260.2988</v>
      </c>
      <c r="AS126" s="225">
        <f t="shared" si="101"/>
        <v>6185061293511.9717</v>
      </c>
      <c r="AT126" s="225">
        <f t="shared" si="101"/>
        <v>6199080476511.209</v>
      </c>
      <c r="AU126" s="225">
        <f t="shared" si="101"/>
        <v>6212327735905.4268</v>
      </c>
      <c r="AV126" s="225">
        <f t="shared" si="101"/>
        <v>6224908036859.9141</v>
      </c>
      <c r="AW126" s="225">
        <f t="shared" si="101"/>
        <v>6236821455856.8691</v>
      </c>
      <c r="AX126" s="225">
        <f t="shared" si="101"/>
        <v>6248272726712.0498</v>
      </c>
      <c r="AY126" s="225">
        <f t="shared" si="101"/>
        <v>6259236048491.7959</v>
      </c>
      <c r="AZ126" s="225"/>
    </row>
    <row r="127" spans="1:52" x14ac:dyDescent="0.2">
      <c r="A127" s="245" t="s">
        <v>463</v>
      </c>
      <c r="B127" s="245" t="s">
        <v>375</v>
      </c>
      <c r="C127" s="228">
        <f>SUMIFS('Historic Energy Consumption'!$E:$E,'Historic Energy Consumption'!$B:$B,'Predicted Energy Consumption'!$B127,'Historic Energy Consumption'!$A:$A,'Predicted Energy Consumption'!C$98)</f>
        <v>347900177511929.88</v>
      </c>
      <c r="D127" s="228">
        <f>SUMIFS('Historic Energy Consumption'!$E:$E,'Historic Energy Consumption'!$B:$B,'Predicted Energy Consumption'!$B127,'Historic Energy Consumption'!$A:$A,'Predicted Energy Consumption'!D$98)</f>
        <v>394006387434371.38</v>
      </c>
      <c r="E127" s="228">
        <f>SUMIFS('Historic Energy Consumption'!$E:$E,'Historic Energy Consumption'!$B:$B,'Predicted Energy Consumption'!$B127,'Historic Energy Consumption'!$A:$A,'Predicted Energy Consumption'!E$98)</f>
        <v>421000680200958.06</v>
      </c>
      <c r="F127" s="228">
        <f>SUMIFS('Historic Energy Consumption'!$E:$E,'Historic Energy Consumption'!$B:$B,'Predicted Energy Consumption'!$B127,'Historic Energy Consumption'!$A:$A,'Predicted Energy Consumption'!F$98)</f>
        <v>418036837670726.19</v>
      </c>
      <c r="G127" s="228">
        <f>SUMIFS('Historic Energy Consumption'!$E:$E,'Historic Energy Consumption'!$B:$B,'Predicted Energy Consumption'!$B127,'Historic Energy Consumption'!$A:$A,'Predicted Energy Consumption'!G$98)</f>
        <v>382828510263224.44</v>
      </c>
      <c r="H127" s="228">
        <f>SUMIFS('Historic Energy Consumption'!$E:$E,'Historic Energy Consumption'!$B:$B,'Predicted Energy Consumption'!$B127,'Historic Energy Consumption'!$A:$A,'Predicted Energy Consumption'!H$98)</f>
        <v>403553364402462.63</v>
      </c>
      <c r="I127" s="228">
        <f>SUMIFS('Historic Energy Consumption'!$E:$E,'Historic Energy Consumption'!$B:$B,'Predicted Energy Consumption'!$B127,'Historic Energy Consumption'!$A:$A,'Predicted Energy Consumption'!I$98)</f>
        <v>428533883680186.25</v>
      </c>
      <c r="J127" s="228">
        <f>SUMIFS('Historic Energy Consumption'!$E:$E,'Historic Energy Consumption'!$B:$B,'Predicted Energy Consumption'!$B127,'Historic Energy Consumption'!$A:$A,'Predicted Energy Consumption'!J$98)</f>
        <v>448723573827868.88</v>
      </c>
      <c r="K127" s="228">
        <f>SUMIFS('Historic Energy Consumption'!$E:$E,'Historic Energy Consumption'!$B:$B,'Predicted Energy Consumption'!$B127,'Historic Energy Consumption'!$A:$A,'Predicted Energy Consumption'!K$98)</f>
        <v>432299770196999.56</v>
      </c>
      <c r="L127" s="225">
        <f t="shared" ref="L127:AY127" si="102">K127*(VLOOKUP($B127,$B$72:$AY$96,L$1-2010,FALSE)/VLOOKUP($B127,$B$72:$AY$96,K$1-2010,FALSE))</f>
        <v>445368619079686.44</v>
      </c>
      <c r="M127" s="225">
        <f t="shared" si="102"/>
        <v>425784336747413.5</v>
      </c>
      <c r="N127" s="225">
        <f t="shared" si="102"/>
        <v>406297286894964.63</v>
      </c>
      <c r="O127" s="225">
        <f t="shared" si="102"/>
        <v>387013746674602.88</v>
      </c>
      <c r="P127" s="225">
        <f t="shared" si="102"/>
        <v>368020994453088.5</v>
      </c>
      <c r="Q127" s="225">
        <f t="shared" si="102"/>
        <v>349388780788329.44</v>
      </c>
      <c r="R127" s="225">
        <f t="shared" si="102"/>
        <v>331171233575681.25</v>
      </c>
      <c r="S127" s="225">
        <f t="shared" si="102"/>
        <v>313408914115389.06</v>
      </c>
      <c r="T127" s="225">
        <f t="shared" si="102"/>
        <v>296130843317388.13</v>
      </c>
      <c r="U127" s="225">
        <f t="shared" si="102"/>
        <v>279356392190144.59</v>
      </c>
      <c r="V127" s="225">
        <f t="shared" si="102"/>
        <v>263096982522428.88</v>
      </c>
      <c r="W127" s="225">
        <f t="shared" si="102"/>
        <v>247357577595326.69</v>
      </c>
      <c r="X127" s="225">
        <f t="shared" si="102"/>
        <v>232137963761844.44</v>
      </c>
      <c r="Y127" s="225">
        <f t="shared" si="102"/>
        <v>217433835784329.72</v>
      </c>
      <c r="Z127" s="225">
        <f t="shared" si="102"/>
        <v>203237704929619.63</v>
      </c>
      <c r="AA127" s="225">
        <f t="shared" si="102"/>
        <v>189539651145080.16</v>
      </c>
      <c r="AB127" s="225">
        <f t="shared" si="102"/>
        <v>176327940666788.31</v>
      </c>
      <c r="AC127" s="225">
        <f t="shared" si="102"/>
        <v>165313126797376.22</v>
      </c>
      <c r="AD127" s="225">
        <f t="shared" si="102"/>
        <v>161721479197126.59</v>
      </c>
      <c r="AE127" s="225">
        <f t="shared" si="102"/>
        <v>158229110785321.63</v>
      </c>
      <c r="AF127" s="225">
        <f t="shared" si="102"/>
        <v>154835091159238.91</v>
      </c>
      <c r="AG127" s="225">
        <f t="shared" si="102"/>
        <v>151537998924593.59</v>
      </c>
      <c r="AH127" s="225">
        <f t="shared" si="102"/>
        <v>148336035140532.81</v>
      </c>
      <c r="AI127" s="225">
        <f t="shared" si="102"/>
        <v>145227116351540.25</v>
      </c>
      <c r="AJ127" s="225">
        <f t="shared" si="102"/>
        <v>142208950553770.47</v>
      </c>
      <c r="AK127" s="225">
        <f t="shared" si="102"/>
        <v>139279098952170.2</v>
      </c>
      <c r="AL127" s="225">
        <f t="shared" si="102"/>
        <v>136435025927215.27</v>
      </c>
      <c r="AM127" s="225">
        <f t="shared" si="102"/>
        <v>133674139247423.03</v>
      </c>
      <c r="AN127" s="225">
        <f t="shared" si="102"/>
        <v>130993822233594.11</v>
      </c>
      <c r="AO127" s="225">
        <f t="shared" si="102"/>
        <v>128391459298725.53</v>
      </c>
      <c r="AP127" s="225">
        <f t="shared" si="102"/>
        <v>125864456048508.47</v>
      </c>
      <c r="AQ127" s="225">
        <f t="shared" si="102"/>
        <v>123410254925985.95</v>
      </c>
      <c r="AR127" s="225">
        <f t="shared" si="102"/>
        <v>121026347215117.33</v>
      </c>
      <c r="AS127" s="225">
        <f t="shared" si="102"/>
        <v>118710282076953.39</v>
      </c>
      <c r="AT127" s="225">
        <f t="shared" si="102"/>
        <v>116459673174679.56</v>
      </c>
      <c r="AU127" s="225">
        <f t="shared" si="102"/>
        <v>114272203346138.59</v>
      </c>
      <c r="AV127" s="225">
        <f t="shared" si="102"/>
        <v>112145627701484.27</v>
      </c>
      <c r="AW127" s="225">
        <f t="shared" si="102"/>
        <v>110077775456539.83</v>
      </c>
      <c r="AX127" s="225">
        <f t="shared" si="102"/>
        <v>108066550756943.92</v>
      </c>
      <c r="AY127" s="225">
        <f t="shared" si="102"/>
        <v>106109932702302.66</v>
      </c>
      <c r="AZ127" s="225"/>
    </row>
    <row r="128" spans="1:52" s="230" customFormat="1" x14ac:dyDescent="0.2">
      <c r="A128" s="245" t="s">
        <v>463</v>
      </c>
      <c r="B128" s="245" t="s">
        <v>662</v>
      </c>
      <c r="C128" s="232">
        <f>SUMIFS('Historic Energy Consumption'!$E:$E,'Historic Energy Consumption'!$B:$B, "no-convert-coal mining 05",'Historic Energy Consumption'!$A:$A,'Predicted Energy Consumption'!C$98)+SUMIFS(C$29:C$42,$B$29:$B$42,$B128,$A$29:$A$42,$A128)</f>
        <v>26549687203762.719</v>
      </c>
      <c r="D128" s="232">
        <f>SUMIFS('Historic Energy Consumption'!$E:$E,'Historic Energy Consumption'!$B:$B, "no-convert-coal mining 05",'Historic Energy Consumption'!$A:$A,'Predicted Energy Consumption'!D$98)+SUMIFS(D$29:D$42,$B$29:$B$42,$B128,$A$29:$A$42,$A128)</f>
        <v>14919229631303.406</v>
      </c>
      <c r="E128" s="232">
        <f>SUMIFS('Historic Energy Consumption'!$E:$E,'Historic Energy Consumption'!$B:$B, "no-convert-coal mining 05",'Historic Energy Consumption'!$A:$A,'Predicted Energy Consumption'!E$98)+SUMIFS(E$29:E$42,$B$29:$B$42,$B128,$A$29:$A$42,$A128)</f>
        <v>20126421079983.586</v>
      </c>
      <c r="F128" s="232">
        <f>SUMIFS('Historic Energy Consumption'!$E:$E,'Historic Energy Consumption'!$B:$B, "no-convert-coal mining 05",'Historic Energy Consumption'!$A:$A,'Predicted Energy Consumption'!F$98)+SUMIFS(F$29:F$42,$B$29:$B$42,$B128,$A$29:$A$42,$A128)</f>
        <v>24081505258702.656</v>
      </c>
      <c r="G128" s="232">
        <f>SUMIFS('Historic Energy Consumption'!$E:$E,'Historic Energy Consumption'!$B:$B, "no-convert-coal mining 05",'Historic Energy Consumption'!$A:$A,'Predicted Energy Consumption'!G$98)+SUMIFS(G$29:G$42,$B$29:$B$42,$B128,$A$29:$A$42,$A128)</f>
        <v>29238939910147.883</v>
      </c>
      <c r="H128" s="232">
        <f>SUMIFS('Historic Energy Consumption'!$E:$E,'Historic Energy Consumption'!$B:$B, "no-convert-coal mining 05",'Historic Energy Consumption'!$A:$A,'Predicted Energy Consumption'!H$98)+SUMIFS(H$29:H$42,$B$29:$B$42,$B128,$A$29:$A$42,$A128)</f>
        <v>39597684236336.875</v>
      </c>
      <c r="I128" s="232">
        <f>SUMIFS('Historic Energy Consumption'!$E:$E,'Historic Energy Consumption'!$B:$B, "no-convert-coal mining 05",'Historic Energy Consumption'!$A:$A,'Predicted Energy Consumption'!I$98)+SUMIFS(I$29:I$42,$B$29:$B$42,$B128,$A$29:$A$42,$A128)</f>
        <v>45993051647455.438</v>
      </c>
      <c r="J128" s="232">
        <f>SUMIFS('Historic Energy Consumption'!$E:$E,'Historic Energy Consumption'!$B:$B, "no-convert-coal mining 05",'Historic Energy Consumption'!$A:$A,'Predicted Energy Consumption'!J$98)+SUMIFS(J$29:J$42,$B$29:$B$42,$B128,$A$29:$A$42,$A128)</f>
        <v>54955982188051.938</v>
      </c>
      <c r="K128" s="232">
        <f>SUMIFS('Historic Energy Consumption'!$E:$E,'Historic Energy Consumption'!$B:$B, "no-convert-coal mining 05",'Historic Energy Consumption'!$A:$A,'Predicted Energy Consumption'!K$98)+SUMIFS(K$29:K$42,$B$29:$B$42,$B128,$A$29:$A$42,$A128)</f>
        <v>36622979153188.906</v>
      </c>
      <c r="L128" s="231">
        <f t="shared" ref="L128:AY128" si="103">(K128-SUMIFS(K$29:K$42,$B$29:$B$42,$B128,$A$29:$A$42,$A128))*(VLOOKUP($B128,$B$72:$AY$96,L$1-2010,FALSE)/VLOOKUP($B128,$B$72:$AY$96,K$1-2010,FALSE))+SUMIFS(L$29:L$42,$B$29:$B$42,$B128,$A$29:$A$42,$A128)</f>
        <v>33379593586817.984</v>
      </c>
      <c r="M128" s="231">
        <f t="shared" si="103"/>
        <v>30128637112093.301</v>
      </c>
      <c r="N128" s="231">
        <f t="shared" si="103"/>
        <v>26967331880319.328</v>
      </c>
      <c r="O128" s="231">
        <f t="shared" si="103"/>
        <v>23946379978857.598</v>
      </c>
      <c r="P128" s="231">
        <f t="shared" si="103"/>
        <v>21086975311074.469</v>
      </c>
      <c r="Q128" s="231">
        <f t="shared" si="103"/>
        <v>18395328029756.902</v>
      </c>
      <c r="R128" s="231">
        <f t="shared" si="103"/>
        <v>16741957187037.365</v>
      </c>
      <c r="S128" s="231">
        <f t="shared" si="103"/>
        <v>16465329983872.531</v>
      </c>
      <c r="T128" s="231">
        <f t="shared" si="103"/>
        <v>16185908371008.176</v>
      </c>
      <c r="U128" s="231">
        <f t="shared" si="103"/>
        <v>15905452334044.211</v>
      </c>
      <c r="V128" s="231">
        <f t="shared" si="103"/>
        <v>15625369437696.035</v>
      </c>
      <c r="W128" s="231">
        <f t="shared" si="103"/>
        <v>15346781819345.287</v>
      </c>
      <c r="X128" s="231">
        <f t="shared" si="103"/>
        <v>15070578237744.066</v>
      </c>
      <c r="Y128" s="231">
        <f t="shared" si="103"/>
        <v>14797455759476.85</v>
      </c>
      <c r="Z128" s="231">
        <f t="shared" si="103"/>
        <v>14527953774045.545</v>
      </c>
      <c r="AA128" s="231">
        <f t="shared" si="103"/>
        <v>14262482044203.115</v>
      </c>
      <c r="AB128" s="231">
        <f t="shared" si="103"/>
        <v>14001343963021.25</v>
      </c>
      <c r="AC128" s="231">
        <f t="shared" si="103"/>
        <v>13744755880369.029</v>
      </c>
      <c r="AD128" s="231">
        <f t="shared" si="103"/>
        <v>13492863169378.211</v>
      </c>
      <c r="AE128" s="231">
        <f t="shared" si="103"/>
        <v>13245753573636.574</v>
      </c>
      <c r="AF128" s="231">
        <f t="shared" si="103"/>
        <v>13003468280979.607</v>
      </c>
      <c r="AG128" s="231">
        <f t="shared" si="103"/>
        <v>12766011096025.385</v>
      </c>
      <c r="AH128" s="231">
        <f t="shared" si="103"/>
        <v>12533356023830.068</v>
      </c>
      <c r="AI128" s="231">
        <f t="shared" si="103"/>
        <v>12305453527366.229</v>
      </c>
      <c r="AJ128" s="231">
        <f t="shared" si="103"/>
        <v>12082235679706.246</v>
      </c>
      <c r="AK128" s="231">
        <f t="shared" si="103"/>
        <v>11863620396384.918</v>
      </c>
      <c r="AL128" s="231">
        <f t="shared" si="103"/>
        <v>11649514903421.285</v>
      </c>
      <c r="AM128" s="231">
        <f t="shared" si="103"/>
        <v>11439818571090.535</v>
      </c>
      <c r="AN128" s="231">
        <f t="shared" si="103"/>
        <v>11234425222100.113</v>
      </c>
      <c r="AO128" s="231">
        <f t="shared" si="103"/>
        <v>11033225004773.914</v>
      </c>
      <c r="AP128" s="231">
        <f t="shared" si="103"/>
        <v>10836105906685.746</v>
      </c>
      <c r="AQ128" s="231">
        <f t="shared" si="103"/>
        <v>10642954971477.773</v>
      </c>
      <c r="AR128" s="231">
        <f t="shared" si="103"/>
        <v>10453659270978.973</v>
      </c>
      <c r="AS128" s="231">
        <f t="shared" si="103"/>
        <v>10268106675872.813</v>
      </c>
      <c r="AT128" s="231">
        <f t="shared" si="103"/>
        <v>10086186460776.443</v>
      </c>
      <c r="AU128" s="231">
        <f t="shared" si="103"/>
        <v>9907789773446.6055</v>
      </c>
      <c r="AV128" s="231">
        <f t="shared" si="103"/>
        <v>9732809992716.8535</v>
      </c>
      <c r="AW128" s="231">
        <f t="shared" si="103"/>
        <v>9561142995524.1367</v>
      </c>
      <c r="AX128" s="231">
        <f t="shared" si="103"/>
        <v>9392687349862.0293</v>
      </c>
      <c r="AY128" s="231">
        <f t="shared" si="103"/>
        <v>9227344447570.3457</v>
      </c>
      <c r="AZ128" s="231"/>
    </row>
    <row r="129" spans="1:52" x14ac:dyDescent="0.2">
      <c r="A129" s="245" t="s">
        <v>463</v>
      </c>
      <c r="B129" s="245" t="s">
        <v>376</v>
      </c>
      <c r="C129" s="228">
        <f>SUMIFS('Historic Energy Consumption'!$E:$E,'Historic Energy Consumption'!$B:$B,'Predicted Energy Consumption'!$B129,'Historic Energy Consumption'!$A:$A,'Predicted Energy Consumption'!C$98)</f>
        <v>294195800155.9823</v>
      </c>
      <c r="D129" s="228">
        <f>SUMIFS('Historic Energy Consumption'!$E:$E,'Historic Energy Consumption'!$B:$B,'Predicted Energy Consumption'!$B129,'Historic Energy Consumption'!$A:$A,'Predicted Energy Consumption'!D$98)</f>
        <v>236093188810.81036</v>
      </c>
      <c r="E129" s="228">
        <f>SUMIFS('Historic Energy Consumption'!$E:$E,'Historic Energy Consumption'!$B:$B,'Predicted Energy Consumption'!$B129,'Historic Energy Consumption'!$A:$A,'Predicted Energy Consumption'!E$98)</f>
        <v>2444204351835.9722</v>
      </c>
      <c r="F129" s="228">
        <f>SUMIFS('Historic Energy Consumption'!$E:$E,'Historic Energy Consumption'!$B:$B,'Predicted Energy Consumption'!$B129,'Historic Energy Consumption'!$A:$A,'Predicted Energy Consumption'!F$98)</f>
        <v>3961946279905.4673</v>
      </c>
      <c r="G129" s="228">
        <f>SUMIFS('Historic Energy Consumption'!$E:$E,'Historic Energy Consumption'!$B:$B,'Predicted Energy Consumption'!$B129,'Historic Energy Consumption'!$A:$A,'Predicted Energy Consumption'!G$98)</f>
        <v>892337405645.39795</v>
      </c>
      <c r="H129" s="228">
        <f>SUMIFS('Historic Energy Consumption'!$E:$E,'Historic Energy Consumption'!$B:$B,'Predicted Energy Consumption'!$B129,'Historic Energy Consumption'!$A:$A,'Predicted Energy Consumption'!H$98)</f>
        <v>1872027438168.3206</v>
      </c>
      <c r="I129" s="228">
        <f>SUMIFS('Historic Energy Consumption'!$E:$E,'Historic Energy Consumption'!$B:$B,'Predicted Energy Consumption'!$B129,'Historic Energy Consumption'!$A:$A,'Predicted Energy Consumption'!I$98)</f>
        <v>5176908217702.4092</v>
      </c>
      <c r="J129" s="228">
        <f>SUMIFS('Historic Energy Consumption'!$E:$E,'Historic Energy Consumption'!$B:$B,'Predicted Energy Consumption'!$B129,'Historic Energy Consumption'!$A:$A,'Predicted Energy Consumption'!J$98)</f>
        <v>7914089666438.0381</v>
      </c>
      <c r="K129" s="228">
        <f>SUMIFS('Historic Energy Consumption'!$E:$E,'Historic Energy Consumption'!$B:$B,'Predicted Energy Consumption'!$B129,'Historic Energy Consumption'!$A:$A,'Predicted Energy Consumption'!K$98)</f>
        <v>14254401413915.672</v>
      </c>
      <c r="L129" s="225">
        <f t="shared" ref="L129:AY129" si="104">K129*(VLOOKUP($B129,$B$72:$AY$96,L$1-2010,FALSE)/VLOOKUP($B129,$B$72:$AY$96,K$1-2010,FALSE))</f>
        <v>15161501019970.414</v>
      </c>
      <c r="M129" s="225">
        <f t="shared" si="104"/>
        <v>14603638067338.381</v>
      </c>
      <c r="N129" s="225">
        <f t="shared" si="104"/>
        <v>14059007870201.67</v>
      </c>
      <c r="O129" s="225">
        <f t="shared" si="104"/>
        <v>13529420008030.814</v>
      </c>
      <c r="P129" s="225">
        <f t="shared" si="104"/>
        <v>13016130078255.227</v>
      </c>
      <c r="Q129" s="225">
        <f t="shared" si="104"/>
        <v>12519989819389.75</v>
      </c>
      <c r="R129" s="225">
        <f t="shared" si="104"/>
        <v>12041526702148.473</v>
      </c>
      <c r="S129" s="225">
        <f t="shared" si="104"/>
        <v>11580999074300.34</v>
      </c>
      <c r="T129" s="225">
        <f t="shared" si="104"/>
        <v>11138442015271.482</v>
      </c>
      <c r="U129" s="225">
        <f t="shared" si="104"/>
        <v>10713708236583.369</v>
      </c>
      <c r="V129" s="225">
        <f t="shared" si="104"/>
        <v>10306504843331.152</v>
      </c>
      <c r="W129" s="225">
        <f t="shared" si="104"/>
        <v>9916425869453.4238</v>
      </c>
      <c r="X129" s="225">
        <f t="shared" si="104"/>
        <v>9542980465060.8926</v>
      </c>
      <c r="Y129" s="225">
        <f t="shared" si="104"/>
        <v>9185616801071.6758</v>
      </c>
      <c r="Z129" s="225">
        <f t="shared" si="104"/>
        <v>8843741942889.7012</v>
      </c>
      <c r="AA129" s="225">
        <f t="shared" si="104"/>
        <v>8516738070495.6211</v>
      </c>
      <c r="AB129" s="225">
        <f t="shared" si="104"/>
        <v>8203975484556.8799</v>
      </c>
      <c r="AC129" s="225">
        <f t="shared" si="104"/>
        <v>7904822851598.9111</v>
      </c>
      <c r="AD129" s="225">
        <f t="shared" si="104"/>
        <v>7618655122510.0898</v>
      </c>
      <c r="AE129" s="225">
        <f t="shared" si="104"/>
        <v>7344859521360.6123</v>
      </c>
      <c r="AF129" s="225">
        <f t="shared" si="104"/>
        <v>7082839955556.6045</v>
      </c>
      <c r="AG129" s="225">
        <f t="shared" si="104"/>
        <v>6832020150228.6855</v>
      </c>
      <c r="AH129" s="225">
        <f t="shared" si="104"/>
        <v>6591845763405.0186</v>
      </c>
      <c r="AI129" s="225">
        <f t="shared" si="104"/>
        <v>6361785696094.623</v>
      </c>
      <c r="AJ129" s="225">
        <f t="shared" si="104"/>
        <v>6141332773876.791</v>
      </c>
      <c r="AK129" s="225">
        <f t="shared" si="104"/>
        <v>5930003944181.8936</v>
      </c>
      <c r="AL129" s="225">
        <f t="shared" si="104"/>
        <v>5727340105961.0322</v>
      </c>
      <c r="AM129" s="225">
        <f t="shared" si="104"/>
        <v>5532905665445.9346</v>
      </c>
      <c r="AN129" s="225">
        <f t="shared" si="104"/>
        <v>5346287892672.2256</v>
      </c>
      <c r="AO129" s="225">
        <f t="shared" si="104"/>
        <v>5167096137831.7383</v>
      </c>
      <c r="AP129" s="225">
        <f t="shared" si="104"/>
        <v>4994960953812.7217</v>
      </c>
      <c r="AQ129" s="225">
        <f t="shared" si="104"/>
        <v>4829533161007.748</v>
      </c>
      <c r="AR129" s="225">
        <f t="shared" si="104"/>
        <v>4670482882199.9854</v>
      </c>
      <c r="AS129" s="225">
        <f t="shared" si="104"/>
        <v>4517498568721.9639</v>
      </c>
      <c r="AT129" s="225">
        <f t="shared" si="104"/>
        <v>4370286033813.6782</v>
      </c>
      <c r="AU129" s="225">
        <f t="shared" si="104"/>
        <v>4228567504933.5615</v>
      </c>
      <c r="AV129" s="225">
        <f t="shared" si="104"/>
        <v>4092080703488.937</v>
      </c>
      <c r="AW129" s="225">
        <f t="shared" si="104"/>
        <v>3960577957876.9839</v>
      </c>
      <c r="AX129" s="225">
        <f t="shared" si="104"/>
        <v>3833825353722.7925</v>
      </c>
      <c r="AY129" s="225">
        <f t="shared" si="104"/>
        <v>3711601923653.4883</v>
      </c>
      <c r="AZ129" s="225"/>
    </row>
    <row r="130" spans="1:52" x14ac:dyDescent="0.2">
      <c r="A130" s="245" t="s">
        <v>463</v>
      </c>
      <c r="B130" s="245" t="s">
        <v>377</v>
      </c>
      <c r="C130" s="228">
        <f>SUMIFS('Historic Energy Consumption'!$E:$E,'Historic Energy Consumption'!$B:$B,'Predicted Energy Consumption'!$B130,'Historic Energy Consumption'!$A:$A,'Predicted Energy Consumption'!C$98)</f>
        <v>43772885672355.641</v>
      </c>
      <c r="D130" s="228">
        <f>SUMIFS('Historic Energy Consumption'!$E:$E,'Historic Energy Consumption'!$B:$B,'Predicted Energy Consumption'!$B130,'Historic Energy Consumption'!$A:$A,'Predicted Energy Consumption'!D$98)</f>
        <v>52887338712922.172</v>
      </c>
      <c r="E130" s="228">
        <f>SUMIFS('Historic Energy Consumption'!$E:$E,'Historic Energy Consumption'!$B:$B,'Predicted Energy Consumption'!$B130,'Historic Energy Consumption'!$A:$A,'Predicted Energy Consumption'!E$98)</f>
        <v>63549340160523.258</v>
      </c>
      <c r="F130" s="228">
        <f>SUMIFS('Historic Energy Consumption'!$E:$E,'Historic Energy Consumption'!$B:$B,'Predicted Energy Consumption'!$B130,'Historic Energy Consumption'!$A:$A,'Predicted Energy Consumption'!F$98)</f>
        <v>80624009999091.531</v>
      </c>
      <c r="G130" s="228">
        <f>SUMIFS('Historic Energy Consumption'!$E:$E,'Historic Energy Consumption'!$B:$B,'Predicted Energy Consumption'!$B130,'Historic Energy Consumption'!$A:$A,'Predicted Energy Consumption'!G$98)</f>
        <v>115098809224175.22</v>
      </c>
      <c r="H130" s="228">
        <f>SUMIFS('Historic Energy Consumption'!$E:$E,'Historic Energy Consumption'!$B:$B,'Predicted Energy Consumption'!$B130,'Historic Energy Consumption'!$A:$A,'Predicted Energy Consumption'!H$98)</f>
        <v>160538098622930.72</v>
      </c>
      <c r="I130" s="228">
        <f>SUMIFS('Historic Energy Consumption'!$E:$E,'Historic Energy Consumption'!$B:$B,'Predicted Energy Consumption'!$B130,'Historic Energy Consumption'!$A:$A,'Predicted Energy Consumption'!I$98)</f>
        <v>197214438363618.41</v>
      </c>
      <c r="J130" s="228">
        <f>SUMIFS('Historic Energy Consumption'!$E:$E,'Historic Energy Consumption'!$B:$B,'Predicted Energy Consumption'!$B130,'Historic Energy Consumption'!$A:$A,'Predicted Energy Consumption'!J$98)</f>
        <v>254591549442619.56</v>
      </c>
      <c r="K130" s="228">
        <f>SUMIFS('Historic Energy Consumption'!$E:$E,'Historic Energy Consumption'!$B:$B,'Predicted Energy Consumption'!$B130,'Historic Energy Consumption'!$A:$A,'Predicted Energy Consumption'!K$98)</f>
        <v>250068712665779.75</v>
      </c>
      <c r="L130" s="225">
        <f t="shared" ref="L130:AY130" si="105">K130*(VLOOKUP($B130,$B$72:$AY$96,L$1-2010,FALSE)/VLOOKUP($B130,$B$72:$AY$96,K$1-2010,FALSE))</f>
        <v>256070174979879.03</v>
      </c>
      <c r="M130" s="225">
        <f t="shared" si="105"/>
        <v>263341546712014.72</v>
      </c>
      <c r="N130" s="225">
        <f t="shared" si="105"/>
        <v>270821824813727.44</v>
      </c>
      <c r="O130" s="225">
        <f t="shared" si="105"/>
        <v>278635680480196.25</v>
      </c>
      <c r="P130" s="225">
        <f t="shared" si="105"/>
        <v>279271962074354.69</v>
      </c>
      <c r="Q130" s="225">
        <f t="shared" si="105"/>
        <v>277444725502854.25</v>
      </c>
      <c r="R130" s="225">
        <f t="shared" si="105"/>
        <v>275392594370653.66</v>
      </c>
      <c r="S130" s="225">
        <f t="shared" si="105"/>
        <v>273160330837607.19</v>
      </c>
      <c r="T130" s="225">
        <f t="shared" si="105"/>
        <v>270785300246974.97</v>
      </c>
      <c r="U130" s="225">
        <f t="shared" si="105"/>
        <v>268298858029988.69</v>
      </c>
      <c r="V130" s="225">
        <f t="shared" si="105"/>
        <v>265727355253309.84</v>
      </c>
      <c r="W130" s="225">
        <f t="shared" si="105"/>
        <v>263092921575745.34</v>
      </c>
      <c r="X130" s="225">
        <f t="shared" si="105"/>
        <v>260414104318322.09</v>
      </c>
      <c r="Y130" s="225">
        <f t="shared" si="105"/>
        <v>257706404599133.22</v>
      </c>
      <c r="Z130" s="225">
        <f t="shared" si="105"/>
        <v>254982733491406.41</v>
      </c>
      <c r="AA130" s="225">
        <f t="shared" si="105"/>
        <v>252253802479867.34</v>
      </c>
      <c r="AB130" s="225">
        <f t="shared" si="105"/>
        <v>249528458193529.56</v>
      </c>
      <c r="AC130" s="225">
        <f t="shared" si="105"/>
        <v>246813969146571.19</v>
      </c>
      <c r="AD130" s="225">
        <f t="shared" si="105"/>
        <v>244116270917819.34</v>
      </c>
      <c r="AE130" s="225">
        <f t="shared" si="105"/>
        <v>241440175329013.69</v>
      </c>
      <c r="AF130" s="225">
        <f t="shared" si="105"/>
        <v>238789548509217.47</v>
      </c>
      <c r="AG130" s="225">
        <f t="shared" si="105"/>
        <v>236167462157669.34</v>
      </c>
      <c r="AH130" s="225">
        <f t="shared" si="105"/>
        <v>233576321800549.75</v>
      </c>
      <c r="AI130" s="225">
        <f t="shared" si="105"/>
        <v>231017975365251.28</v>
      </c>
      <c r="AJ130" s="225">
        <f t="shared" si="105"/>
        <v>228493804965683.63</v>
      </c>
      <c r="AK130" s="225">
        <f t="shared" si="105"/>
        <v>226004804403454.47</v>
      </c>
      <c r="AL130" s="225">
        <f t="shared" si="105"/>
        <v>223551644542243.13</v>
      </c>
      <c r="AM130" s="225">
        <f t="shared" si="105"/>
        <v>221134728405107.06</v>
      </c>
      <c r="AN130" s="225">
        <f t="shared" si="105"/>
        <v>218754237574839.63</v>
      </c>
      <c r="AO130" s="225">
        <f t="shared" si="105"/>
        <v>216410171242886.03</v>
      </c>
      <c r="AP130" s="225">
        <f t="shared" si="105"/>
        <v>214102379049722.44</v>
      </c>
      <c r="AQ130" s="225">
        <f t="shared" si="105"/>
        <v>211830588685428.5</v>
      </c>
      <c r="AR130" s="225">
        <f t="shared" si="105"/>
        <v>209594429070278.81</v>
      </c>
      <c r="AS130" s="225">
        <f t="shared" si="105"/>
        <v>207393449808256.06</v>
      </c>
      <c r="AT130" s="225">
        <f t="shared" si="105"/>
        <v>205227137498536.56</v>
      </c>
      <c r="AU130" s="225">
        <f t="shared" si="105"/>
        <v>203094929398611.56</v>
      </c>
      <c r="AV130" s="225">
        <f t="shared" si="105"/>
        <v>200996224855414.16</v>
      </c>
      <c r="AW130" s="225">
        <f t="shared" si="105"/>
        <v>198930394855407.09</v>
      </c>
      <c r="AX130" s="225">
        <f t="shared" si="105"/>
        <v>196896789989560.81</v>
      </c>
      <c r="AY130" s="225">
        <f t="shared" si="105"/>
        <v>194894747082613.06</v>
      </c>
      <c r="AZ130" s="225"/>
    </row>
    <row r="131" spans="1:52" x14ac:dyDescent="0.2">
      <c r="A131" s="245" t="s">
        <v>463</v>
      </c>
      <c r="B131" s="245" t="s">
        <v>378</v>
      </c>
      <c r="C131" s="228">
        <f>SUMIFS('Historic Energy Consumption'!$E:$E,'Historic Energy Consumption'!$B:$B,'Predicted Energy Consumption'!$B131,'Historic Energy Consumption'!$A:$A,'Predicted Energy Consumption'!C$98)</f>
        <v>10884025902515.02</v>
      </c>
      <c r="D131" s="228">
        <f>SUMIFS('Historic Energy Consumption'!$E:$E,'Historic Energy Consumption'!$B:$B,'Predicted Energy Consumption'!$B131,'Historic Energy Consumption'!$A:$A,'Predicted Energy Consumption'!D$98)</f>
        <v>15421196043792.373</v>
      </c>
      <c r="E131" s="228">
        <f>SUMIFS('Historic Energy Consumption'!$E:$E,'Historic Energy Consumption'!$B:$B,'Predicted Energy Consumption'!$B131,'Historic Energy Consumption'!$A:$A,'Predicted Energy Consumption'!E$98)</f>
        <v>22396185377295.434</v>
      </c>
      <c r="F131" s="228">
        <f>SUMIFS('Historic Energy Consumption'!$E:$E,'Historic Energy Consumption'!$B:$B,'Predicted Energy Consumption'!$B131,'Historic Energy Consumption'!$A:$A,'Predicted Energy Consumption'!F$98)</f>
        <v>27966591057715.098</v>
      </c>
      <c r="G131" s="228">
        <f>SUMIFS('Historic Energy Consumption'!$E:$E,'Historic Energy Consumption'!$B:$B,'Predicted Energy Consumption'!$B131,'Historic Energy Consumption'!$A:$A,'Predicted Energy Consumption'!G$98)</f>
        <v>79714690269714.156</v>
      </c>
      <c r="H131" s="228">
        <f>SUMIFS('Historic Energy Consumption'!$E:$E,'Historic Energy Consumption'!$B:$B,'Predicted Energy Consumption'!$B131,'Historic Energy Consumption'!$A:$A,'Predicted Energy Consumption'!H$98)</f>
        <v>134069458597855.28</v>
      </c>
      <c r="I131" s="228">
        <f>SUMIFS('Historic Energy Consumption'!$E:$E,'Historic Energy Consumption'!$B:$B,'Predicted Energy Consumption'!$B131,'Historic Energy Consumption'!$A:$A,'Predicted Energy Consumption'!I$98)</f>
        <v>157959276089507.5</v>
      </c>
      <c r="J131" s="228">
        <f>SUMIFS('Historic Energy Consumption'!$E:$E,'Historic Energy Consumption'!$B:$B,'Predicted Energy Consumption'!$B131,'Historic Energy Consumption'!$A:$A,'Predicted Energy Consumption'!J$98)</f>
        <v>201715152994033.47</v>
      </c>
      <c r="K131" s="228">
        <f>SUMIFS('Historic Energy Consumption'!$E:$E,'Historic Energy Consumption'!$B:$B,'Predicted Energy Consumption'!$B131,'Historic Energy Consumption'!$A:$A,'Predicted Energy Consumption'!K$98)</f>
        <v>227888088009748.53</v>
      </c>
      <c r="L131" s="225">
        <f t="shared" ref="L131:AY131" si="106">K131*(VLOOKUP($B131,$B$72:$AY$96,L$1-2010,FALSE)/VLOOKUP($B131,$B$72:$AY$96,K$1-2010,FALSE))</f>
        <v>239946659622619.34</v>
      </c>
      <c r="M131" s="225">
        <f t="shared" si="106"/>
        <v>234127080770371.97</v>
      </c>
      <c r="N131" s="225">
        <f t="shared" si="106"/>
        <v>228503162788397.41</v>
      </c>
      <c r="O131" s="225">
        <f t="shared" si="106"/>
        <v>223043668430629</v>
      </c>
      <c r="P131" s="225">
        <f t="shared" si="106"/>
        <v>217733313771434.91</v>
      </c>
      <c r="Q131" s="225">
        <f t="shared" si="106"/>
        <v>212565067944251.34</v>
      </c>
      <c r="R131" s="225">
        <f t="shared" si="106"/>
        <v>207536046175943.47</v>
      </c>
      <c r="S131" s="225">
        <f t="shared" si="106"/>
        <v>202471653270466.78</v>
      </c>
      <c r="T131" s="225">
        <f t="shared" si="106"/>
        <v>196861673044144.25</v>
      </c>
      <c r="U131" s="225">
        <f t="shared" si="106"/>
        <v>191408838086543.69</v>
      </c>
      <c r="V131" s="225">
        <f t="shared" si="106"/>
        <v>186118840278791.19</v>
      </c>
      <c r="W131" s="225">
        <f t="shared" si="106"/>
        <v>180994971430198.16</v>
      </c>
      <c r="X131" s="225">
        <f t="shared" si="106"/>
        <v>176038499887800.41</v>
      </c>
      <c r="Y131" s="225">
        <f t="shared" si="106"/>
        <v>171249030607191.69</v>
      </c>
      <c r="Z131" s="225">
        <f t="shared" si="106"/>
        <v>166624831784323.97</v>
      </c>
      <c r="AA131" s="225">
        <f t="shared" si="106"/>
        <v>162163121238790.47</v>
      </c>
      <c r="AB131" s="225">
        <f t="shared" si="106"/>
        <v>157860311526996.03</v>
      </c>
      <c r="AC131" s="225">
        <f t="shared" si="106"/>
        <v>153712215920681.13</v>
      </c>
      <c r="AD131" s="225">
        <f t="shared" si="106"/>
        <v>149714218945097</v>
      </c>
      <c r="AE131" s="225">
        <f t="shared" si="106"/>
        <v>145861415775819.72</v>
      </c>
      <c r="AF131" s="225">
        <f t="shared" si="106"/>
        <v>142148724846491.19</v>
      </c>
      <c r="AG131" s="225">
        <f t="shared" si="106"/>
        <v>138570977772259.64</v>
      </c>
      <c r="AH131" s="225">
        <f t="shared" si="106"/>
        <v>135122990299021.77</v>
      </c>
      <c r="AI131" s="225">
        <f t="shared" si="106"/>
        <v>131799617539025.25</v>
      </c>
      <c r="AJ131" s="225">
        <f t="shared" si="106"/>
        <v>128595796302419.8</v>
      </c>
      <c r="AK131" s="225">
        <f t="shared" si="106"/>
        <v>125506576910822.41</v>
      </c>
      <c r="AL131" s="225">
        <f t="shared" si="106"/>
        <v>122527146497045.09</v>
      </c>
      <c r="AM131" s="225">
        <f t="shared" si="106"/>
        <v>119652845459711.53</v>
      </c>
      <c r="AN131" s="225">
        <f t="shared" si="106"/>
        <v>116879178452441.08</v>
      </c>
      <c r="AO131" s="225">
        <f t="shared" si="106"/>
        <v>114201821041560.97</v>
      </c>
      <c r="AP131" s="225">
        <f t="shared" si="106"/>
        <v>111616622959578.42</v>
      </c>
      <c r="AQ131" s="225">
        <f t="shared" si="106"/>
        <v>109119608709138.7</v>
      </c>
      <c r="AR131" s="225">
        <f t="shared" si="106"/>
        <v>106706976129125.67</v>
      </c>
      <c r="AS131" s="225">
        <f t="shared" si="106"/>
        <v>104375093416533.27</v>
      </c>
      <c r="AT131" s="225">
        <f t="shared" si="106"/>
        <v>102120495000796.86</v>
      </c>
      <c r="AU131" s="225">
        <f t="shared" si="106"/>
        <v>99939876587904.656</v>
      </c>
      <c r="AV131" s="225">
        <f t="shared" si="106"/>
        <v>97830089626885.406</v>
      </c>
      <c r="AW131" s="225">
        <f t="shared" si="106"/>
        <v>95788135398593.875</v>
      </c>
      <c r="AX131" s="225">
        <f t="shared" si="106"/>
        <v>93811158883990.281</v>
      </c>
      <c r="AY131" s="225">
        <f t="shared" si="106"/>
        <v>91896442534547.563</v>
      </c>
      <c r="AZ131" s="225"/>
    </row>
    <row r="132" spans="1:52" x14ac:dyDescent="0.2">
      <c r="A132" s="245" t="s">
        <v>463</v>
      </c>
      <c r="B132" s="245" t="s">
        <v>379</v>
      </c>
      <c r="C132" s="228">
        <f>SUMIFS('Historic Energy Consumption'!$E:$E,'Historic Energy Consumption'!$B:$B,'Predicted Energy Consumption'!$B132,'Historic Energy Consumption'!$A:$A,'Predicted Energy Consumption'!C$98)</f>
        <v>3501099586339.4341</v>
      </c>
      <c r="D132" s="228">
        <f>SUMIFS('Historic Energy Consumption'!$E:$E,'Historic Energy Consumption'!$B:$B,'Predicted Energy Consumption'!$B132,'Historic Energy Consumption'!$A:$A,'Predicted Energy Consumption'!D$98)</f>
        <v>3908215285475.1719</v>
      </c>
      <c r="E132" s="228">
        <f>SUMIFS('Historic Energy Consumption'!$E:$E,'Historic Energy Consumption'!$B:$B,'Predicted Energy Consumption'!$B132,'Historic Energy Consumption'!$A:$A,'Predicted Energy Consumption'!E$98)</f>
        <v>5417584955336.7246</v>
      </c>
      <c r="F132" s="228">
        <f>SUMIFS('Historic Energy Consumption'!$E:$E,'Historic Energy Consumption'!$B:$B,'Predicted Energy Consumption'!$B132,'Historic Energy Consumption'!$A:$A,'Predicted Energy Consumption'!F$98)</f>
        <v>7626279025892.3262</v>
      </c>
      <c r="G132" s="228">
        <f>SUMIFS('Historic Energy Consumption'!$E:$E,'Historic Energy Consumption'!$B:$B,'Predicted Energy Consumption'!$B132,'Historic Energy Consumption'!$A:$A,'Predicted Energy Consumption'!G$98)</f>
        <v>8504203355680.1768</v>
      </c>
      <c r="H132" s="228">
        <f>SUMIFS('Historic Energy Consumption'!$E:$E,'Historic Energy Consumption'!$B:$B,'Predicted Energy Consumption'!$B132,'Historic Energy Consumption'!$A:$A,'Predicted Energy Consumption'!H$98)</f>
        <v>13574364902104.473</v>
      </c>
      <c r="I132" s="228">
        <f>SUMIFS('Historic Energy Consumption'!$E:$E,'Historic Energy Consumption'!$B:$B,'Predicted Energy Consumption'!$B132,'Historic Energy Consumption'!$A:$A,'Predicted Energy Consumption'!I$98)</f>
        <v>15810348333692.48</v>
      </c>
      <c r="J132" s="228">
        <f>SUMIFS('Historic Energy Consumption'!$E:$E,'Historic Energy Consumption'!$B:$B,'Predicted Energy Consumption'!$B132,'Historic Energy Consumption'!$A:$A,'Predicted Energy Consumption'!J$98)</f>
        <v>15461335245901.912</v>
      </c>
      <c r="K132" s="228">
        <f>SUMIFS('Historic Energy Consumption'!$E:$E,'Historic Energy Consumption'!$B:$B,'Predicted Energy Consumption'!$B132,'Historic Energy Consumption'!$A:$A,'Predicted Energy Consumption'!K$98)</f>
        <v>16301637301949.465</v>
      </c>
      <c r="L132" s="225">
        <f t="shared" ref="L132:AY132" si="107">K132*(VLOOKUP($B132,$B$72:$AY$96,L$1-2010,FALSE)/VLOOKUP($B132,$B$72:$AY$96,K$1-2010,FALSE))</f>
        <v>14706817615636.453</v>
      </c>
      <c r="M132" s="225">
        <f t="shared" si="107"/>
        <v>12096193865601.619</v>
      </c>
      <c r="N132" s="225">
        <f t="shared" si="107"/>
        <v>9797080669900.2559</v>
      </c>
      <c r="O132" s="225">
        <f t="shared" si="107"/>
        <v>7801333775267.3506</v>
      </c>
      <c r="P132" s="225">
        <f t="shared" si="107"/>
        <v>6090043101653.4248</v>
      </c>
      <c r="Q132" s="225">
        <f t="shared" si="107"/>
        <v>4658313836256.6943</v>
      </c>
      <c r="R132" s="225">
        <f t="shared" si="107"/>
        <v>3975208118099.748</v>
      </c>
      <c r="S132" s="225">
        <f t="shared" si="107"/>
        <v>3331593270033.3076</v>
      </c>
      <c r="T132" s="225">
        <f t="shared" si="107"/>
        <v>2725765517137.2935</v>
      </c>
      <c r="U132" s="225">
        <f t="shared" si="107"/>
        <v>2155805189155.2764</v>
      </c>
      <c r="V132" s="225">
        <f t="shared" si="107"/>
        <v>1619702317211.8145</v>
      </c>
      <c r="W132" s="225">
        <f t="shared" si="107"/>
        <v>1383205190036.7192</v>
      </c>
      <c r="X132" s="225">
        <f t="shared" si="107"/>
        <v>1362313420135.0168</v>
      </c>
      <c r="Y132" s="225">
        <f t="shared" si="107"/>
        <v>1341681205686.6399</v>
      </c>
      <c r="Z132" s="225">
        <f t="shared" si="107"/>
        <v>1321363776452.3621</v>
      </c>
      <c r="AA132" s="225">
        <f t="shared" si="107"/>
        <v>1301403805147.2402</v>
      </c>
      <c r="AB132" s="225">
        <f t="shared" si="107"/>
        <v>1281833483851.4338</v>
      </c>
      <c r="AC132" s="225">
        <f t="shared" si="107"/>
        <v>1262676309243.2158</v>
      </c>
      <c r="AD132" s="225">
        <f t="shared" si="107"/>
        <v>1243948604938.7654</v>
      </c>
      <c r="AE132" s="225">
        <f t="shared" si="107"/>
        <v>1225660811078.1445</v>
      </c>
      <c r="AF132" s="225">
        <f t="shared" si="107"/>
        <v>1207818570807.2532</v>
      </c>
      <c r="AG132" s="225">
        <f t="shared" si="107"/>
        <v>1190423641467.3394</v>
      </c>
      <c r="AH132" s="225">
        <f t="shared" si="107"/>
        <v>1173474655775.4998</v>
      </c>
      <c r="AI132" s="225">
        <f t="shared" si="107"/>
        <v>1156967755485.0139</v>
      </c>
      <c r="AJ132" s="225">
        <f t="shared" si="107"/>
        <v>1140897117214.645</v>
      </c>
      <c r="AK132" s="225">
        <f t="shared" si="107"/>
        <v>1125255387481.7446</v>
      </c>
      <c r="AL132" s="225">
        <f t="shared" si="107"/>
        <v>1110034041546.2727</v>
      </c>
      <c r="AM132" s="225">
        <f t="shared" si="107"/>
        <v>1095223678503.7811</v>
      </c>
      <c r="AN132" s="225">
        <f t="shared" si="107"/>
        <v>1080814263162.0164</v>
      </c>
      <c r="AO132" s="225">
        <f t="shared" si="107"/>
        <v>1066795323585.1315</v>
      </c>
      <c r="AP132" s="225">
        <f t="shared" si="107"/>
        <v>1053156111772.976</v>
      </c>
      <c r="AQ132" s="225">
        <f t="shared" si="107"/>
        <v>1039885733735.1479</v>
      </c>
      <c r="AR132" s="225">
        <f t="shared" si="107"/>
        <v>1026973254196.0988</v>
      </c>
      <c r="AS132" s="225">
        <f t="shared" si="107"/>
        <v>1014407780303.9055</v>
      </c>
      <c r="AT132" s="225">
        <f t="shared" si="107"/>
        <v>1002178527989.1858</v>
      </c>
      <c r="AU132" s="225">
        <f t="shared" si="107"/>
        <v>990274874011.36414</v>
      </c>
      <c r="AV132" s="225">
        <f t="shared" si="107"/>
        <v>978686396219.92456</v>
      </c>
      <c r="AW132" s="225">
        <f t="shared" si="107"/>
        <v>967402904132.13428</v>
      </c>
      <c r="AX132" s="225">
        <f t="shared" si="107"/>
        <v>956414461573.26147</v>
      </c>
      <c r="AY132" s="225">
        <f t="shared" si="107"/>
        <v>945711402829.00769</v>
      </c>
      <c r="AZ132" s="225"/>
    </row>
    <row r="133" spans="1:52" x14ac:dyDescent="0.2">
      <c r="A133" s="245" t="s">
        <v>463</v>
      </c>
      <c r="B133" s="245" t="s">
        <v>380</v>
      </c>
      <c r="C133" s="228">
        <f>SUMIFS('Historic Energy Consumption'!$E:$E,'Historic Energy Consumption'!$B:$B,'Predicted Energy Consumption'!$B133,'Historic Energy Consumption'!$A:$A,'Predicted Energy Consumption'!C$98)</f>
        <v>20974406899881.18</v>
      </c>
      <c r="D133" s="228">
        <f>SUMIFS('Historic Energy Consumption'!$E:$E,'Historic Energy Consumption'!$B:$B,'Predicted Energy Consumption'!$B133,'Historic Energy Consumption'!$A:$A,'Predicted Energy Consumption'!D$98)</f>
        <v>29471085914551.352</v>
      </c>
      <c r="E133" s="228">
        <f>SUMIFS('Historic Energy Consumption'!$E:$E,'Historic Energy Consumption'!$B:$B,'Predicted Energy Consumption'!$B133,'Historic Energy Consumption'!$A:$A,'Predicted Energy Consumption'!E$98)</f>
        <v>35865843974041.758</v>
      </c>
      <c r="F133" s="228">
        <f>SUMIFS('Historic Energy Consumption'!$E:$E,'Historic Energy Consumption'!$B:$B,'Predicted Energy Consumption'!$B133,'Historic Energy Consumption'!$A:$A,'Predicted Energy Consumption'!F$98)</f>
        <v>48411716119104.031</v>
      </c>
      <c r="G133" s="228">
        <f>SUMIFS('Historic Energy Consumption'!$E:$E,'Historic Energy Consumption'!$B:$B,'Predicted Energy Consumption'!$B133,'Historic Energy Consumption'!$A:$A,'Predicted Energy Consumption'!G$98)</f>
        <v>59527993612849.984</v>
      </c>
      <c r="H133" s="228">
        <f>SUMIFS('Historic Energy Consumption'!$E:$E,'Historic Energy Consumption'!$B:$B,'Predicted Energy Consumption'!$B133,'Historic Energy Consumption'!$A:$A,'Predicted Energy Consumption'!H$98)</f>
        <v>103726594947556.58</v>
      </c>
      <c r="I133" s="228">
        <f>SUMIFS('Historic Energy Consumption'!$E:$E,'Historic Energy Consumption'!$B:$B,'Predicted Energy Consumption'!$B133,'Historic Energy Consumption'!$A:$A,'Predicted Energy Consumption'!I$98)</f>
        <v>137863641436612.11</v>
      </c>
      <c r="J133" s="228">
        <f>SUMIFS('Historic Energy Consumption'!$E:$E,'Historic Energy Consumption'!$B:$B,'Predicted Energy Consumption'!$B133,'Historic Energy Consumption'!$A:$A,'Predicted Energy Consumption'!J$98)</f>
        <v>143127398895518.22</v>
      </c>
      <c r="K133" s="228">
        <f>SUMIFS('Historic Energy Consumption'!$E:$E,'Historic Energy Consumption'!$B:$B,'Predicted Energy Consumption'!$B133,'Historic Energy Consumption'!$A:$A,'Predicted Energy Consumption'!K$98)</f>
        <v>147989604531362.03</v>
      </c>
      <c r="L133" s="225">
        <f t="shared" ref="L133:AY133" si="108">K133*(VLOOKUP($B133,$B$72:$AY$96,L$1-2010,FALSE)/VLOOKUP($B133,$B$72:$AY$96,K$1-2010,FALSE))</f>
        <v>154927652276660.88</v>
      </c>
      <c r="M133" s="225">
        <f t="shared" si="108"/>
        <v>159386575110269.13</v>
      </c>
      <c r="N133" s="225">
        <f t="shared" si="108"/>
        <v>163924105670074.28</v>
      </c>
      <c r="O133" s="225">
        <f t="shared" si="108"/>
        <v>168600882934594.81</v>
      </c>
      <c r="P133" s="225">
        <f t="shared" si="108"/>
        <v>169654362364611.94</v>
      </c>
      <c r="Q133" s="225">
        <f t="shared" si="108"/>
        <v>168862853460390.03</v>
      </c>
      <c r="R133" s="225">
        <f t="shared" si="108"/>
        <v>167908917559936.97</v>
      </c>
      <c r="S133" s="225">
        <f t="shared" si="108"/>
        <v>166820850186346.06</v>
      </c>
      <c r="T133" s="225">
        <f t="shared" si="108"/>
        <v>165622575560085</v>
      </c>
      <c r="U133" s="225">
        <f t="shared" si="108"/>
        <v>164334427746449.19</v>
      </c>
      <c r="V133" s="225">
        <f t="shared" si="108"/>
        <v>162973718558800.44</v>
      </c>
      <c r="W133" s="225">
        <f t="shared" si="108"/>
        <v>161555183103546.56</v>
      </c>
      <c r="X133" s="225">
        <f t="shared" si="108"/>
        <v>160091347213730.94</v>
      </c>
      <c r="Y133" s="225">
        <f t="shared" si="108"/>
        <v>158592839192835.44</v>
      </c>
      <c r="Z133" s="225">
        <f t="shared" si="108"/>
        <v>157068658038765.47</v>
      </c>
      <c r="AA133" s="225">
        <f t="shared" si="108"/>
        <v>155526405496114.16</v>
      </c>
      <c r="AB133" s="225">
        <f t="shared" si="108"/>
        <v>153972486997474.44</v>
      </c>
      <c r="AC133" s="225">
        <f t="shared" si="108"/>
        <v>152412285429788.03</v>
      </c>
      <c r="AD133" s="225">
        <f t="shared" si="108"/>
        <v>150850311054186.78</v>
      </c>
      <c r="AE133" s="225">
        <f t="shared" si="108"/>
        <v>149290330519662.63</v>
      </c>
      <c r="AF133" s="225">
        <f t="shared" si="108"/>
        <v>147735477610971.38</v>
      </c>
      <c r="AG133" s="225">
        <f t="shared" si="108"/>
        <v>146188348105751.88</v>
      </c>
      <c r="AH133" s="225">
        <f t="shared" si="108"/>
        <v>144651080866486.28</v>
      </c>
      <c r="AI133" s="225">
        <f t="shared" si="108"/>
        <v>143125427055676.38</v>
      </c>
      <c r="AJ133" s="225">
        <f t="shared" si="108"/>
        <v>141612809139006.5</v>
      </c>
      <c r="AK133" s="225">
        <f t="shared" si="108"/>
        <v>140114371133578.05</v>
      </c>
      <c r="AL133" s="225">
        <f t="shared" si="108"/>
        <v>138631021368485.2</v>
      </c>
      <c r="AM133" s="225">
        <f t="shared" si="108"/>
        <v>137163468854027.25</v>
      </c>
      <c r="AN133" s="225">
        <f t="shared" si="108"/>
        <v>135712254203668.31</v>
      </c>
      <c r="AO133" s="225">
        <f t="shared" si="108"/>
        <v>134277775918851.67</v>
      </c>
      <c r="AP133" s="225">
        <f t="shared" si="108"/>
        <v>132860312729657.83</v>
      </c>
      <c r="AQ133" s="225">
        <f t="shared" si="108"/>
        <v>131460042582734.27</v>
      </c>
      <c r="AR133" s="225">
        <f t="shared" si="108"/>
        <v>130077058780321.72</v>
      </c>
      <c r="AS133" s="225">
        <f t="shared" si="108"/>
        <v>128711383698889.88</v>
      </c>
      <c r="AT133" s="225">
        <f t="shared" si="108"/>
        <v>127362980451517.42</v>
      </c>
      <c r="AU133" s="225">
        <f t="shared" si="108"/>
        <v>126031762803162.64</v>
      </c>
      <c r="AV133" s="225">
        <f t="shared" si="108"/>
        <v>124717603601173.23</v>
      </c>
      <c r="AW133" s="225">
        <f t="shared" si="108"/>
        <v>123420341943609.22</v>
      </c>
      <c r="AX133" s="225">
        <f t="shared" si="108"/>
        <v>122139789274142.28</v>
      </c>
      <c r="AY133" s="225">
        <f t="shared" si="108"/>
        <v>120875734563717.94</v>
      </c>
      <c r="AZ133" s="225"/>
    </row>
    <row r="134" spans="1:52" s="230" customFormat="1" x14ac:dyDescent="0.2">
      <c r="A134" s="245" t="s">
        <v>463</v>
      </c>
      <c r="B134" s="245" t="s">
        <v>661</v>
      </c>
      <c r="C134" s="232">
        <f>SUMIFS('Historic Energy Consumption'!$E:$E,'Historic Energy Consumption'!$B:$B, "no-convert-refined petroleum and coke 19",'Historic Energy Consumption'!$A:$A,'Predicted Energy Consumption'!C$98)+SUMIFS(C$29:C$42,$B$29:$B$42,$B134,$A$29:$A$42,$A134)</f>
        <v>317718540492429.88</v>
      </c>
      <c r="D134" s="232">
        <f>SUMIFS('Historic Energy Consumption'!$E:$E,'Historic Energy Consumption'!$B:$B, "no-convert-refined petroleum and coke 19",'Historic Energy Consumption'!$A:$A,'Predicted Energy Consumption'!D$98)+SUMIFS(D$29:D$42,$B$29:$B$42,$B134,$A$29:$A$42,$A134)</f>
        <v>451796637116414.31</v>
      </c>
      <c r="E134" s="232">
        <f>SUMIFS('Historic Energy Consumption'!$E:$E,'Historic Energy Consumption'!$B:$B, "no-convert-refined petroleum and coke 19",'Historic Energy Consumption'!$A:$A,'Predicted Energy Consumption'!E$98)+SUMIFS(E$29:E$42,$B$29:$B$42,$B134,$A$29:$A$42,$A134)</f>
        <v>449529601300253.5</v>
      </c>
      <c r="F134" s="232">
        <f>SUMIFS('Historic Energy Consumption'!$E:$E,'Historic Energy Consumption'!$B:$B, "no-convert-refined petroleum and coke 19",'Historic Energy Consumption'!$A:$A,'Predicted Energy Consumption'!F$98)+SUMIFS(F$29:F$42,$B$29:$B$42,$B134,$A$29:$A$42,$A134)</f>
        <v>440613062711324.75</v>
      </c>
      <c r="G134" s="232">
        <f>SUMIFS('Historic Energy Consumption'!$E:$E,'Historic Energy Consumption'!$B:$B, "no-convert-refined petroleum and coke 19",'Historic Energy Consumption'!$A:$A,'Predicted Energy Consumption'!G$98)+SUMIFS(G$29:G$42,$B$29:$B$42,$B134,$A$29:$A$42,$A134)</f>
        <v>468666928201004.81</v>
      </c>
      <c r="H134" s="232">
        <f>SUMIFS('Historic Energy Consumption'!$E:$E,'Historic Energy Consumption'!$B:$B, "no-convert-refined petroleum and coke 19",'Historic Energy Consumption'!$A:$A,'Predicted Energy Consumption'!H$98)+SUMIFS(H$29:H$42,$B$29:$B$42,$B134,$A$29:$A$42,$A134)</f>
        <v>666457810456195.38</v>
      </c>
      <c r="I134" s="232">
        <f>SUMIFS('Historic Energy Consumption'!$E:$E,'Historic Energy Consumption'!$B:$B, "no-convert-refined petroleum and coke 19",'Historic Energy Consumption'!$A:$A,'Predicted Energy Consumption'!I$98)+SUMIFS(I$29:I$42,$B$29:$B$42,$B134,$A$29:$A$42,$A134)</f>
        <v>666897143217584.25</v>
      </c>
      <c r="J134" s="232">
        <f>SUMIFS('Historic Energy Consumption'!$E:$E,'Historic Energy Consumption'!$B:$B, "no-convert-refined petroleum and coke 19",'Historic Energy Consumption'!$A:$A,'Predicted Energy Consumption'!J$98)+SUMIFS(J$29:J$42,$B$29:$B$42,$B134,$A$29:$A$42,$A134)</f>
        <v>606767403071600.5</v>
      </c>
      <c r="K134" s="232">
        <f>SUMIFS('Historic Energy Consumption'!$E:$E,'Historic Energy Consumption'!$B:$B, "no-convert-refined petroleum and coke 19",'Historic Energy Consumption'!$A:$A,'Predicted Energy Consumption'!K$98)+SUMIFS(K$29:K$42,$B$29:$B$42,$B134,$A$29:$A$42,$A134)</f>
        <v>478248292732560.13</v>
      </c>
      <c r="L134" s="231">
        <f t="shared" ref="L134:AY134" si="109">(K134-SUMIFS(K$29:K$42,$B$29:$B$42,$B134,$A$29:$A$42,$A134))*(VLOOKUP($B134,$B$72:$AY$96,L$1-2010,FALSE)/VLOOKUP($B134,$B$72:$AY$96,K$1-2010,FALSE))+SUMIFS(L$29:L$42,$B$29:$B$42,$B134,$A$29:$A$42,$A134)</f>
        <v>639038572509479.5</v>
      </c>
      <c r="M134" s="231">
        <f t="shared" si="109"/>
        <v>680551642686539.75</v>
      </c>
      <c r="N134" s="231">
        <f t="shared" si="109"/>
        <v>716241587095030.88</v>
      </c>
      <c r="O134" s="231">
        <f t="shared" si="109"/>
        <v>745324466633312.63</v>
      </c>
      <c r="P134" s="231">
        <f t="shared" si="109"/>
        <v>772345492644060.13</v>
      </c>
      <c r="Q134" s="231">
        <f t="shared" si="109"/>
        <v>797418406612586.25</v>
      </c>
      <c r="R134" s="231">
        <f t="shared" si="109"/>
        <v>820662995310241.88</v>
      </c>
      <c r="S134" s="231">
        <f t="shared" si="109"/>
        <v>842200556294477.38</v>
      </c>
      <c r="T134" s="231">
        <f t="shared" si="109"/>
        <v>862150612388147.13</v>
      </c>
      <c r="U134" s="231">
        <f t="shared" si="109"/>
        <v>880628637726291.75</v>
      </c>
      <c r="V134" s="231">
        <f t="shared" si="109"/>
        <v>897744575612480.25</v>
      </c>
      <c r="W134" s="231">
        <f t="shared" si="109"/>
        <v>913601958082017.88</v>
      </c>
      <c r="X134" s="231">
        <f t="shared" si="109"/>
        <v>928297470101227.75</v>
      </c>
      <c r="Y134" s="231">
        <f t="shared" si="109"/>
        <v>941920832961325.63</v>
      </c>
      <c r="Z134" s="231">
        <f t="shared" si="109"/>
        <v>954554909352616.75</v>
      </c>
      <c r="AA134" s="231">
        <f t="shared" si="109"/>
        <v>966275956033843.5</v>
      </c>
      <c r="AB134" s="231">
        <f t="shared" si="109"/>
        <v>977153968976372.88</v>
      </c>
      <c r="AC134" s="231">
        <f t="shared" si="109"/>
        <v>987253080808528.13</v>
      </c>
      <c r="AD134" s="231">
        <f t="shared" si="109"/>
        <v>996631981914622.25</v>
      </c>
      <c r="AE134" s="231">
        <f t="shared" si="109"/>
        <v>1005344345279331.5</v>
      </c>
      <c r="AF134" s="231">
        <f t="shared" si="109"/>
        <v>1013439241680551</v>
      </c>
      <c r="AG134" s="231">
        <f t="shared" si="109"/>
        <v>1020961536616321</v>
      </c>
      <c r="AH134" s="231">
        <f t="shared" si="109"/>
        <v>1027952263806591.8</v>
      </c>
      <c r="AI134" s="231">
        <f t="shared" si="109"/>
        <v>1034448972564846</v>
      </c>
      <c r="AJ134" s="231">
        <f t="shared" si="109"/>
        <v>1040486048042245.8</v>
      </c>
      <c r="AK134" s="231">
        <f t="shared" si="109"/>
        <v>1046095004503765</v>
      </c>
      <c r="AL134" s="231">
        <f t="shared" si="109"/>
        <v>1051304752552292.3</v>
      </c>
      <c r="AM134" s="231">
        <f t="shared" si="109"/>
        <v>1056141841684603.5</v>
      </c>
      <c r="AN134" s="231">
        <f t="shared" si="109"/>
        <v>1060630679826924.5</v>
      </c>
      <c r="AO134" s="231">
        <f t="shared" si="109"/>
        <v>1064793731619007.6</v>
      </c>
      <c r="AP134" s="231">
        <f t="shared" si="109"/>
        <v>1068651697239913.8</v>
      </c>
      <c r="AQ134" s="231">
        <f t="shared" si="109"/>
        <v>1072223673528723.4</v>
      </c>
      <c r="AR134" s="231">
        <f t="shared" si="109"/>
        <v>1075527299072409.8</v>
      </c>
      <c r="AS134" s="231">
        <f t="shared" si="109"/>
        <v>1078578884829174.3</v>
      </c>
      <c r="AT134" s="231">
        <f t="shared" si="109"/>
        <v>1081393531737672.8</v>
      </c>
      <c r="AU134" s="231">
        <f t="shared" si="109"/>
        <v>1083985236642444.8</v>
      </c>
      <c r="AV134" s="231">
        <f t="shared" si="109"/>
        <v>1086366987745052.8</v>
      </c>
      <c r="AW134" s="231">
        <f t="shared" si="109"/>
        <v>1088550850675239.8</v>
      </c>
      <c r="AX134" s="231">
        <f t="shared" si="109"/>
        <v>1090548046167504.3</v>
      </c>
      <c r="AY134" s="231">
        <f t="shared" si="109"/>
        <v>1092369020227328.5</v>
      </c>
      <c r="AZ134" s="231"/>
    </row>
    <row r="135" spans="1:52" x14ac:dyDescent="0.2">
      <c r="A135" s="245" t="s">
        <v>463</v>
      </c>
      <c r="B135" s="245" t="s">
        <v>382</v>
      </c>
      <c r="C135" s="228">
        <f>SUMIFS('Historic Energy Consumption'!$E:$E,'Historic Energy Consumption'!$B:$B,'Predicted Energy Consumption'!$B135,'Historic Energy Consumption'!$A:$A,'Predicted Energy Consumption'!C$98)</f>
        <v>930721588624905.63</v>
      </c>
      <c r="D135" s="228">
        <f>SUMIFS('Historic Energy Consumption'!$E:$E,'Historic Energy Consumption'!$B:$B,'Predicted Energy Consumption'!$B135,'Historic Energy Consumption'!$A:$A,'Predicted Energy Consumption'!D$98)</f>
        <v>1028076659638444.8</v>
      </c>
      <c r="E135" s="228">
        <f>SUMIFS('Historic Energy Consumption'!$E:$E,'Historic Energy Consumption'!$B:$B,'Predicted Energy Consumption'!$B135,'Historic Energy Consumption'!$A:$A,'Predicted Energy Consumption'!E$98)</f>
        <v>1086469945169253.4</v>
      </c>
      <c r="F135" s="228">
        <f>SUMIFS('Historic Energy Consumption'!$E:$E,'Historic Energy Consumption'!$B:$B,'Predicted Energy Consumption'!$B135,'Historic Energy Consumption'!$A:$A,'Predicted Energy Consumption'!F$98)</f>
        <v>880565657637934.63</v>
      </c>
      <c r="G135" s="228">
        <f>SUMIFS('Historic Energy Consumption'!$E:$E,'Historic Energy Consumption'!$B:$B,'Predicted Energy Consumption'!$B135,'Historic Energy Consumption'!$A:$A,'Predicted Energy Consumption'!G$98)</f>
        <v>849037533889793.63</v>
      </c>
      <c r="H135" s="228">
        <f>SUMIFS('Historic Energy Consumption'!$E:$E,'Historic Energy Consumption'!$B:$B,'Predicted Energy Consumption'!$B135,'Historic Energy Consumption'!$A:$A,'Predicted Energy Consumption'!H$98)</f>
        <v>964100868119920</v>
      </c>
      <c r="I135" s="228">
        <f>SUMIFS('Historic Energy Consumption'!$E:$E,'Historic Energy Consumption'!$B:$B,'Predicted Energy Consumption'!$B135,'Historic Energy Consumption'!$A:$A,'Predicted Energy Consumption'!I$98)</f>
        <v>1118036836817690.8</v>
      </c>
      <c r="J135" s="228">
        <f>SUMIFS('Historic Energy Consumption'!$E:$E,'Historic Energy Consumption'!$B:$B,'Predicted Energy Consumption'!$B135,'Historic Energy Consumption'!$A:$A,'Predicted Energy Consumption'!J$98)</f>
        <v>1420179109001670.5</v>
      </c>
      <c r="K135" s="228">
        <f>SUMIFS('Historic Energy Consumption'!$E:$E,'Historic Energy Consumption'!$B:$B,'Predicted Energy Consumption'!$B135,'Historic Energy Consumption'!$A:$A,'Predicted Energy Consumption'!K$98)</f>
        <v>1529988968261727.5</v>
      </c>
      <c r="L135" s="225">
        <f t="shared" ref="L135:AY135" si="110">K135*(VLOOKUP($B135,$B$72:$AY$96,L$1-2010,FALSE)/VLOOKUP($B135,$B$72:$AY$96,K$1-2010,FALSE))</f>
        <v>1742450267596904.3</v>
      </c>
      <c r="M135" s="225">
        <f t="shared" si="110"/>
        <v>1807818241587811</v>
      </c>
      <c r="N135" s="225">
        <f t="shared" si="110"/>
        <v>1871978021936967.8</v>
      </c>
      <c r="O135" s="225">
        <f t="shared" si="110"/>
        <v>1915965368916876.3</v>
      </c>
      <c r="P135" s="225">
        <f t="shared" si="110"/>
        <v>1941744146080698</v>
      </c>
      <c r="Q135" s="225">
        <f t="shared" si="110"/>
        <v>1964325699238332.3</v>
      </c>
      <c r="R135" s="225">
        <f t="shared" si="110"/>
        <v>1984004146493082.3</v>
      </c>
      <c r="S135" s="225">
        <f t="shared" si="110"/>
        <v>2001057668546878.3</v>
      </c>
      <c r="T135" s="225">
        <f t="shared" si="110"/>
        <v>2015745267517172</v>
      </c>
      <c r="U135" s="225">
        <f t="shared" si="110"/>
        <v>2028305234901449.5</v>
      </c>
      <c r="V135" s="225">
        <f t="shared" si="110"/>
        <v>2038954827164926</v>
      </c>
      <c r="W135" s="225">
        <f t="shared" si="110"/>
        <v>2047890757108728.8</v>
      </c>
      <c r="X135" s="225">
        <f t="shared" si="110"/>
        <v>2055290205339594.5</v>
      </c>
      <c r="Y135" s="225">
        <f t="shared" si="110"/>
        <v>2061312135474808.8</v>
      </c>
      <c r="Z135" s="225">
        <f t="shared" si="110"/>
        <v>2066098759402371</v>
      </c>
      <c r="AA135" s="225">
        <f t="shared" si="110"/>
        <v>2069777046879288.5</v>
      </c>
      <c r="AB135" s="225">
        <f t="shared" si="110"/>
        <v>2072460209486591.3</v>
      </c>
      <c r="AC135" s="225">
        <f t="shared" si="110"/>
        <v>2074249114957854.3</v>
      </c>
      <c r="AD135" s="225">
        <f t="shared" si="110"/>
        <v>2075233606390387.3</v>
      </c>
      <c r="AE135" s="225">
        <f t="shared" si="110"/>
        <v>2075493713685906</v>
      </c>
      <c r="AF135" s="225">
        <f t="shared" si="110"/>
        <v>2075100753237907.5</v>
      </c>
      <c r="AG135" s="225">
        <f t="shared" si="110"/>
        <v>2074118317535216.5</v>
      </c>
      <c r="AH135" s="225">
        <f t="shared" si="110"/>
        <v>2072603159856865.5</v>
      </c>
      <c r="AI135" s="225">
        <f t="shared" si="110"/>
        <v>2070605981241736.8</v>
      </c>
      <c r="AJ135" s="225">
        <f t="shared" si="110"/>
        <v>2068172127899575</v>
      </c>
      <c r="AK135" s="225">
        <f t="shared" si="110"/>
        <v>2065342207530373.5</v>
      </c>
      <c r="AL135" s="225">
        <f t="shared" si="110"/>
        <v>2062152632881803.8</v>
      </c>
      <c r="AM135" s="225">
        <f t="shared" si="110"/>
        <v>2058636100465209.5</v>
      </c>
      <c r="AN135" s="225">
        <f t="shared" si="110"/>
        <v>2054822011792280</v>
      </c>
      <c r="AO135" s="225">
        <f t="shared" si="110"/>
        <v>2050736843861809.5</v>
      </c>
      <c r="AP135" s="225">
        <f t="shared" si="110"/>
        <v>2046404474973563.8</v>
      </c>
      <c r="AQ135" s="225">
        <f t="shared" si="110"/>
        <v>2041846471308377.3</v>
      </c>
      <c r="AR135" s="225">
        <f t="shared" si="110"/>
        <v>2037082339105918.8</v>
      </c>
      <c r="AS135" s="225">
        <f t="shared" si="110"/>
        <v>2032129746712191.8</v>
      </c>
      <c r="AT135" s="225">
        <f t="shared" si="110"/>
        <v>2027004720256026.3</v>
      </c>
      <c r="AU135" s="225">
        <f t="shared" si="110"/>
        <v>2021721816252949</v>
      </c>
      <c r="AV135" s="225">
        <f t="shared" si="110"/>
        <v>2016294274024511</v>
      </c>
      <c r="AW135" s="225">
        <f t="shared" si="110"/>
        <v>2010734150454839</v>
      </c>
      <c r="AX135" s="225">
        <f t="shared" si="110"/>
        <v>2005052439286578.8</v>
      </c>
      <c r="AY135" s="225">
        <f t="shared" si="110"/>
        <v>1999259176874599.8</v>
      </c>
      <c r="AZ135" s="225"/>
    </row>
    <row r="136" spans="1:52" x14ac:dyDescent="0.2">
      <c r="A136" s="245" t="s">
        <v>463</v>
      </c>
      <c r="B136" s="245" t="s">
        <v>383</v>
      </c>
      <c r="C136" s="228">
        <f>SUMIFS('Historic Energy Consumption'!$E:$E,'Historic Energy Consumption'!$B:$B,'Predicted Energy Consumption'!$B136,'Historic Energy Consumption'!$A:$A,'Predicted Energy Consumption'!C$98)</f>
        <v>12975746355038.932</v>
      </c>
      <c r="D136" s="228">
        <f>SUMIFS('Historic Energy Consumption'!$E:$E,'Historic Energy Consumption'!$B:$B,'Predicted Energy Consumption'!$B136,'Historic Energy Consumption'!$A:$A,'Predicted Energy Consumption'!D$98)</f>
        <v>17391120953454.74</v>
      </c>
      <c r="E136" s="228">
        <f>SUMIFS('Historic Energy Consumption'!$E:$E,'Historic Energy Consumption'!$B:$B,'Predicted Energy Consumption'!$B136,'Historic Energy Consumption'!$A:$A,'Predicted Energy Consumption'!E$98)</f>
        <v>20958457033340.938</v>
      </c>
      <c r="F136" s="228">
        <f>SUMIFS('Historic Energy Consumption'!$E:$E,'Historic Energy Consumption'!$B:$B,'Predicted Energy Consumption'!$B136,'Historic Energy Consumption'!$A:$A,'Predicted Energy Consumption'!F$98)</f>
        <v>26154838817300.527</v>
      </c>
      <c r="G136" s="228">
        <f>SUMIFS('Historic Energy Consumption'!$E:$E,'Historic Energy Consumption'!$B:$B,'Predicted Energy Consumption'!$B136,'Historic Energy Consumption'!$A:$A,'Predicted Energy Consumption'!G$98)</f>
        <v>29873220455580.625</v>
      </c>
      <c r="H136" s="228">
        <f>SUMIFS('Historic Energy Consumption'!$E:$E,'Historic Energy Consumption'!$B:$B,'Predicted Energy Consumption'!$B136,'Historic Energy Consumption'!$A:$A,'Predicted Energy Consumption'!H$98)</f>
        <v>39876725767645.383</v>
      </c>
      <c r="I136" s="228">
        <f>SUMIFS('Historic Energy Consumption'!$E:$E,'Historic Energy Consumption'!$B:$B,'Predicted Energy Consumption'!$B136,'Historic Energy Consumption'!$A:$A,'Predicted Energy Consumption'!I$98)</f>
        <v>56836859584258.031</v>
      </c>
      <c r="J136" s="228">
        <f>SUMIFS('Historic Energy Consumption'!$E:$E,'Historic Energy Consumption'!$B:$B,'Predicted Energy Consumption'!$B136,'Historic Energy Consumption'!$A:$A,'Predicted Energy Consumption'!J$98)</f>
        <v>57540582045964.68</v>
      </c>
      <c r="K136" s="228">
        <f>SUMIFS('Historic Energy Consumption'!$E:$E,'Historic Energy Consumption'!$B:$B,'Predicted Energy Consumption'!$B136,'Historic Energy Consumption'!$A:$A,'Predicted Energy Consumption'!K$98)</f>
        <v>65381096365656.859</v>
      </c>
      <c r="L136" s="225">
        <f t="shared" ref="L136:AY136" si="111">K136*(VLOOKUP($B136,$B$72:$AY$96,L$1-2010,FALSE)/VLOOKUP($B136,$B$72:$AY$96,K$1-2010,FALSE))</f>
        <v>68031335393408.75</v>
      </c>
      <c r="M136" s="225">
        <f t="shared" si="111"/>
        <v>65709211424810.469</v>
      </c>
      <c r="N136" s="225">
        <f t="shared" si="111"/>
        <v>63332529568704.633</v>
      </c>
      <c r="O136" s="225">
        <f t="shared" si="111"/>
        <v>60926741751540.961</v>
      </c>
      <c r="P136" s="225">
        <f t="shared" si="111"/>
        <v>58508649093047.953</v>
      </c>
      <c r="Q136" s="225">
        <f t="shared" si="111"/>
        <v>56089745177200.867</v>
      </c>
      <c r="R136" s="225">
        <f t="shared" si="111"/>
        <v>53678043177716.07</v>
      </c>
      <c r="S136" s="225">
        <f t="shared" si="111"/>
        <v>51279163890242.414</v>
      </c>
      <c r="T136" s="225">
        <f t="shared" si="111"/>
        <v>48897031287762.898</v>
      </c>
      <c r="U136" s="225">
        <f t="shared" si="111"/>
        <v>46534341945829.867</v>
      </c>
      <c r="V136" s="225">
        <f t="shared" si="111"/>
        <v>44192894351474</v>
      </c>
      <c r="W136" s="225">
        <f t="shared" si="111"/>
        <v>41873826055596.75</v>
      </c>
      <c r="X136" s="225">
        <f t="shared" si="111"/>
        <v>39577787409276.359</v>
      </c>
      <c r="Y136" s="225">
        <f t="shared" si="111"/>
        <v>37305070234647.539</v>
      </c>
      <c r="Z136" s="225">
        <f t="shared" si="111"/>
        <v>35055703761893.375</v>
      </c>
      <c r="AA136" s="225">
        <f t="shared" si="111"/>
        <v>32829526441751.73</v>
      </c>
      <c r="AB136" s="225">
        <f t="shared" si="111"/>
        <v>30626239808387.277</v>
      </c>
      <c r="AC136" s="225">
        <f t="shared" si="111"/>
        <v>28445448903054.102</v>
      </c>
      <c r="AD136" s="225">
        <f t="shared" si="111"/>
        <v>26286692593570.172</v>
      </c>
      <c r="AE136" s="225">
        <f t="shared" si="111"/>
        <v>24149466275583.176</v>
      </c>
      <c r="AF136" s="225">
        <f t="shared" si="111"/>
        <v>22033238818936.938</v>
      </c>
      <c r="AG136" s="225">
        <f t="shared" si="111"/>
        <v>19937465161148.223</v>
      </c>
      <c r="AH136" s="225">
        <f t="shared" si="111"/>
        <v>19519767452955.754</v>
      </c>
      <c r="AI136" s="225">
        <f t="shared" si="111"/>
        <v>19544270454994.734</v>
      </c>
      <c r="AJ136" s="225">
        <f t="shared" si="111"/>
        <v>19567573180008.395</v>
      </c>
      <c r="AK136" s="225">
        <f t="shared" si="111"/>
        <v>19589802481777.016</v>
      </c>
      <c r="AL136" s="225">
        <f t="shared" si="111"/>
        <v>19611069363841</v>
      </c>
      <c r="AM136" s="225">
        <f t="shared" si="111"/>
        <v>19631471243672.555</v>
      </c>
      <c r="AN136" s="225">
        <f t="shared" si="111"/>
        <v>19651093862190.602</v>
      </c>
      <c r="AO136" s="225">
        <f t="shared" si="111"/>
        <v>19670012897758.559</v>
      </c>
      <c r="AP136" s="225">
        <f t="shared" si="111"/>
        <v>19688295333549.582</v>
      </c>
      <c r="AQ136" s="225">
        <f t="shared" si="111"/>
        <v>19706000618712.465</v>
      </c>
      <c r="AR136" s="225">
        <f t="shared" si="111"/>
        <v>19723181656807.906</v>
      </c>
      <c r="AS136" s="225">
        <f t="shared" si="111"/>
        <v>19739885649260.711</v>
      </c>
      <c r="AT136" s="225">
        <f t="shared" si="111"/>
        <v>19756154816859.23</v>
      </c>
      <c r="AU136" s="225">
        <f t="shared" si="111"/>
        <v>19772027018449.965</v>
      </c>
      <c r="AV136" s="225">
        <f t="shared" si="111"/>
        <v>19787536282781.805</v>
      </c>
      <c r="AW136" s="225">
        <f t="shared" si="111"/>
        <v>19802713266808.922</v>
      </c>
      <c r="AX136" s="225">
        <f t="shared" si="111"/>
        <v>19817585651587.227</v>
      </c>
      <c r="AY136" s="225">
        <f t="shared" si="111"/>
        <v>19832178485089.438</v>
      </c>
      <c r="AZ136" s="225"/>
    </row>
    <row r="137" spans="1:52" x14ac:dyDescent="0.2">
      <c r="A137" s="245" t="s">
        <v>463</v>
      </c>
      <c r="B137" s="245" t="s">
        <v>384</v>
      </c>
      <c r="C137" s="228">
        <f>SUMIFS('Historic Energy Consumption'!$E:$E,'Historic Energy Consumption'!$B:$B,'Predicted Energy Consumption'!$B137,'Historic Energy Consumption'!$A:$A,'Predicted Energy Consumption'!C$98)</f>
        <v>233600977521711.31</v>
      </c>
      <c r="D137" s="228">
        <f>SUMIFS('Historic Energy Consumption'!$E:$E,'Historic Energy Consumption'!$B:$B,'Predicted Energy Consumption'!$B137,'Historic Energy Consumption'!$A:$A,'Predicted Energy Consumption'!D$98)</f>
        <v>273749961672645.13</v>
      </c>
      <c r="E137" s="228">
        <f>SUMIFS('Historic Energy Consumption'!$E:$E,'Historic Energy Consumption'!$B:$B,'Predicted Energy Consumption'!$B137,'Historic Energy Consumption'!$A:$A,'Predicted Energy Consumption'!E$98)</f>
        <v>312107752873935.5</v>
      </c>
      <c r="F137" s="228">
        <f>SUMIFS('Historic Energy Consumption'!$E:$E,'Historic Energy Consumption'!$B:$B,'Predicted Energy Consumption'!$B137,'Historic Energy Consumption'!$A:$A,'Predicted Energy Consumption'!F$98)</f>
        <v>283321288157399.44</v>
      </c>
      <c r="G137" s="228">
        <f>SUMIFS('Historic Energy Consumption'!$E:$E,'Historic Energy Consumption'!$B:$B,'Predicted Energy Consumption'!$B137,'Historic Energy Consumption'!$A:$A,'Predicted Energy Consumption'!G$98)</f>
        <v>287403840185332.38</v>
      </c>
      <c r="H137" s="228">
        <f>SUMIFS('Historic Energy Consumption'!$E:$E,'Historic Energy Consumption'!$B:$B,'Predicted Energy Consumption'!$B137,'Historic Energy Consumption'!$A:$A,'Predicted Energy Consumption'!H$98)</f>
        <v>366266757063145.06</v>
      </c>
      <c r="I137" s="228">
        <f>SUMIFS('Historic Energy Consumption'!$E:$E,'Historic Energy Consumption'!$B:$B,'Predicted Energy Consumption'!$B137,'Historic Energy Consumption'!$A:$A,'Predicted Energy Consumption'!I$98)</f>
        <v>480132377636691</v>
      </c>
      <c r="J137" s="228">
        <f>SUMIFS('Historic Energy Consumption'!$E:$E,'Historic Energy Consumption'!$B:$B,'Predicted Energy Consumption'!$B137,'Historic Energy Consumption'!$A:$A,'Predicted Energy Consumption'!J$98)</f>
        <v>624261299153026</v>
      </c>
      <c r="K137" s="228">
        <f>SUMIFS('Historic Energy Consumption'!$E:$E,'Historic Energy Consumption'!$B:$B,'Predicted Energy Consumption'!$B137,'Historic Energy Consumption'!$A:$A,'Predicted Energy Consumption'!K$98)</f>
        <v>792851022625958.63</v>
      </c>
      <c r="L137" s="225">
        <f t="shared" ref="L137:AY137" si="112">K137*(VLOOKUP($B137,$B$72:$AY$96,L$1-2010,FALSE)/VLOOKUP($B137,$B$72:$AY$96,K$1-2010,FALSE))</f>
        <v>847772912260869.38</v>
      </c>
      <c r="M137" s="225">
        <f t="shared" si="112"/>
        <v>815833822623653</v>
      </c>
      <c r="N137" s="225">
        <f t="shared" si="112"/>
        <v>780513917211151.38</v>
      </c>
      <c r="O137" s="225">
        <f t="shared" si="112"/>
        <v>742299582768461.63</v>
      </c>
      <c r="P137" s="225">
        <f t="shared" si="112"/>
        <v>701618356488786.63</v>
      </c>
      <c r="Q137" s="225">
        <f t="shared" si="112"/>
        <v>658846750298766.13</v>
      </c>
      <c r="R137" s="225">
        <f t="shared" si="112"/>
        <v>614315073505802.38</v>
      </c>
      <c r="S137" s="225">
        <f t="shared" si="112"/>
        <v>568311519720625.75</v>
      </c>
      <c r="T137" s="225">
        <f t="shared" si="112"/>
        <v>543715222294310.38</v>
      </c>
      <c r="U137" s="225">
        <f t="shared" si="112"/>
        <v>549863938624935.88</v>
      </c>
      <c r="V137" s="225">
        <f t="shared" si="112"/>
        <v>555433673702761.38</v>
      </c>
      <c r="W137" s="225">
        <f t="shared" si="112"/>
        <v>560477787521291.5</v>
      </c>
      <c r="X137" s="225">
        <f t="shared" si="112"/>
        <v>565045024166172.63</v>
      </c>
      <c r="Y137" s="225">
        <f t="shared" si="112"/>
        <v>569179705807221.88</v>
      </c>
      <c r="Z137" s="225">
        <f t="shared" si="112"/>
        <v>572921995271863.38</v>
      </c>
      <c r="AA137" s="225">
        <f t="shared" si="112"/>
        <v>576308195624572.5</v>
      </c>
      <c r="AB137" s="225">
        <f t="shared" si="112"/>
        <v>579371064408336.75</v>
      </c>
      <c r="AC137" s="225">
        <f t="shared" si="112"/>
        <v>582140127273920.75</v>
      </c>
      <c r="AD137" s="225">
        <f t="shared" si="112"/>
        <v>584641980993932.75</v>
      </c>
      <c r="AE137" s="225">
        <f t="shared" si="112"/>
        <v>586900579698456.13</v>
      </c>
      <c r="AF137" s="225">
        <f t="shared" si="112"/>
        <v>588937500903805.75</v>
      </c>
      <c r="AG137" s="225">
        <f t="shared" si="112"/>
        <v>590772189808296.5</v>
      </c>
      <c r="AH137" s="225">
        <f t="shared" si="112"/>
        <v>592422181614328</v>
      </c>
      <c r="AI137" s="225">
        <f t="shared" si="112"/>
        <v>593903302473932.5</v>
      </c>
      <c r="AJ137" s="225">
        <f t="shared" si="112"/>
        <v>595229850172086.63</v>
      </c>
      <c r="AK137" s="225">
        <f t="shared" si="112"/>
        <v>596414755954332.88</v>
      </c>
      <c r="AL137" s="225">
        <f t="shared" si="112"/>
        <v>597469729042032.88</v>
      </c>
      <c r="AM137" s="225">
        <f t="shared" si="112"/>
        <v>598405385411730.88</v>
      </c>
      <c r="AN137" s="225">
        <f t="shared" si="112"/>
        <v>599231362380182.13</v>
      </c>
      <c r="AO137" s="225">
        <f t="shared" si="112"/>
        <v>599491861605448.75</v>
      </c>
      <c r="AP137" s="225">
        <f t="shared" si="112"/>
        <v>599388921943718.5</v>
      </c>
      <c r="AQ137" s="225">
        <f t="shared" si="112"/>
        <v>599173236821460.88</v>
      </c>
      <c r="AR137" s="225">
        <f t="shared" si="112"/>
        <v>598852525017238.5</v>
      </c>
      <c r="AS137" s="225">
        <f t="shared" si="112"/>
        <v>598433873678983</v>
      </c>
      <c r="AT137" s="225">
        <f t="shared" si="112"/>
        <v>597923798716668.88</v>
      </c>
      <c r="AU137" s="225">
        <f t="shared" si="112"/>
        <v>597328298701842.38</v>
      </c>
      <c r="AV137" s="225">
        <f t="shared" si="112"/>
        <v>596652903015261</v>
      </c>
      <c r="AW137" s="225">
        <f t="shared" si="112"/>
        <v>595902714900568.38</v>
      </c>
      <c r="AX137" s="225">
        <f t="shared" si="112"/>
        <v>595082450006660.13</v>
      </c>
      <c r="AY137" s="225">
        <f t="shared" si="112"/>
        <v>594196470933718.88</v>
      </c>
      <c r="AZ137" s="225"/>
    </row>
    <row r="138" spans="1:52" x14ac:dyDescent="0.2">
      <c r="A138" s="245" t="s">
        <v>463</v>
      </c>
      <c r="B138" s="245" t="s">
        <v>385</v>
      </c>
      <c r="C138" s="228">
        <f>SUMIFS('Historic Energy Consumption'!$E:$E,'Historic Energy Consumption'!$B:$B,'Predicted Energy Consumption'!$B138,'Historic Energy Consumption'!$A:$A,'Predicted Energy Consumption'!C$98)</f>
        <v>22191329113051.219</v>
      </c>
      <c r="D138" s="228">
        <f>SUMIFS('Historic Energy Consumption'!$E:$E,'Historic Energy Consumption'!$B:$B,'Predicted Energy Consumption'!$B138,'Historic Energy Consumption'!$A:$A,'Predicted Energy Consumption'!D$98)</f>
        <v>28921270092005.082</v>
      </c>
      <c r="E138" s="228">
        <f>SUMIFS('Historic Energy Consumption'!$E:$E,'Historic Energy Consumption'!$B:$B,'Predicted Energy Consumption'!$B138,'Historic Energy Consumption'!$A:$A,'Predicted Energy Consumption'!E$98)</f>
        <v>34569755335700.953</v>
      </c>
      <c r="F138" s="228">
        <f>SUMIFS('Historic Energy Consumption'!$E:$E,'Historic Energy Consumption'!$B:$B,'Predicted Energy Consumption'!$B138,'Historic Energy Consumption'!$A:$A,'Predicted Energy Consumption'!F$98)</f>
        <v>26010973257955.969</v>
      </c>
      <c r="G138" s="228">
        <f>SUMIFS('Historic Energy Consumption'!$E:$E,'Historic Energy Consumption'!$B:$B,'Predicted Energy Consumption'!$B138,'Historic Energy Consumption'!$A:$A,'Predicted Energy Consumption'!G$98)</f>
        <v>30812850807850.602</v>
      </c>
      <c r="H138" s="228">
        <f>SUMIFS('Historic Energy Consumption'!$E:$E,'Historic Energy Consumption'!$B:$B,'Predicted Energy Consumption'!$B138,'Historic Energy Consumption'!$A:$A,'Predicted Energy Consumption'!H$98)</f>
        <v>38135925979653.117</v>
      </c>
      <c r="I138" s="228">
        <f>SUMIFS('Historic Energy Consumption'!$E:$E,'Historic Energy Consumption'!$B:$B,'Predicted Energy Consumption'!$B138,'Historic Energy Consumption'!$A:$A,'Predicted Energy Consumption'!I$98)</f>
        <v>51552807465121.398</v>
      </c>
      <c r="J138" s="228">
        <f>SUMIFS('Historic Energy Consumption'!$E:$E,'Historic Energy Consumption'!$B:$B,'Predicted Energy Consumption'!$B138,'Historic Energy Consumption'!$A:$A,'Predicted Energy Consumption'!J$98)</f>
        <v>71874414705155.188</v>
      </c>
      <c r="K138" s="228">
        <f>SUMIFS('Historic Energy Consumption'!$E:$E,'Historic Energy Consumption'!$B:$B,'Predicted Energy Consumption'!$B138,'Historic Energy Consumption'!$A:$A,'Predicted Energy Consumption'!K$98)</f>
        <v>63413821173542.625</v>
      </c>
      <c r="L138" s="225">
        <f t="shared" ref="L138:AY138" si="113">K138*(VLOOKUP($B138,$B$72:$AY$96,L$1-2010,FALSE)/VLOOKUP($B138,$B$72:$AY$96,K$1-2010,FALSE))</f>
        <v>58472081547798.477</v>
      </c>
      <c r="M138" s="225">
        <f t="shared" si="113"/>
        <v>51810278234529.898</v>
      </c>
      <c r="N138" s="225">
        <f t="shared" si="113"/>
        <v>45249433686688.164</v>
      </c>
      <c r="O138" s="225">
        <f t="shared" si="113"/>
        <v>38863290266906.281</v>
      </c>
      <c r="P138" s="225">
        <f t="shared" si="113"/>
        <v>32699341007953.992</v>
      </c>
      <c r="Q138" s="225">
        <f t="shared" si="113"/>
        <v>28618473346303.688</v>
      </c>
      <c r="R138" s="225">
        <f t="shared" si="113"/>
        <v>27814268239177.234</v>
      </c>
      <c r="S138" s="225">
        <f t="shared" si="113"/>
        <v>26992234373020.133</v>
      </c>
      <c r="T138" s="225">
        <f t="shared" si="113"/>
        <v>26157917415903.68</v>
      </c>
      <c r="U138" s="225">
        <f t="shared" si="113"/>
        <v>25315846921954.531</v>
      </c>
      <c r="V138" s="225">
        <f t="shared" si="113"/>
        <v>24469733521938.164</v>
      </c>
      <c r="W138" s="225">
        <f t="shared" si="113"/>
        <v>23622616303252.906</v>
      </c>
      <c r="X138" s="225">
        <f t="shared" si="113"/>
        <v>22776978226025.172</v>
      </c>
      <c r="Y138" s="225">
        <f t="shared" si="113"/>
        <v>21934839343396.18</v>
      </c>
      <c r="Z138" s="225">
        <f t="shared" si="113"/>
        <v>21097833533644.164</v>
      </c>
      <c r="AA138" s="225">
        <f t="shared" si="113"/>
        <v>20267272347052.664</v>
      </c>
      <c r="AB138" s="225">
        <f t="shared" si="113"/>
        <v>19444198433639.711</v>
      </c>
      <c r="AC138" s="225">
        <f t="shared" si="113"/>
        <v>18629430367821.473</v>
      </c>
      <c r="AD138" s="225">
        <f t="shared" si="113"/>
        <v>17823600285705.48</v>
      </c>
      <c r="AE138" s="225">
        <f t="shared" si="113"/>
        <v>17027185482248.813</v>
      </c>
      <c r="AF138" s="225">
        <f t="shared" si="113"/>
        <v>16240534920099.012</v>
      </c>
      <c r="AG138" s="225">
        <f t="shared" si="113"/>
        <v>15463891449953.793</v>
      </c>
      <c r="AH138" s="225">
        <f t="shared" si="113"/>
        <v>14697410418542.875</v>
      </c>
      <c r="AI138" s="225">
        <f t="shared" si="113"/>
        <v>13941175236837.262</v>
      </c>
      <c r="AJ138" s="225">
        <f t="shared" si="113"/>
        <v>13195210393310.197</v>
      </c>
      <c r="AK138" s="225">
        <f t="shared" si="113"/>
        <v>12459492322200.604</v>
      </c>
      <c r="AL138" s="225">
        <f t="shared" si="113"/>
        <v>11733958472810.947</v>
      </c>
      <c r="AM138" s="225">
        <f t="shared" si="113"/>
        <v>11018514871378.791</v>
      </c>
      <c r="AN138" s="225">
        <f t="shared" si="113"/>
        <v>10313042420731.883</v>
      </c>
      <c r="AO138" s="225">
        <f t="shared" si="113"/>
        <v>9617402143653.6758</v>
      </c>
      <c r="AP138" s="225">
        <f t="shared" si="113"/>
        <v>8931439542676.7734</v>
      </c>
      <c r="AQ138" s="225">
        <f t="shared" si="113"/>
        <v>8254988221016.8242</v>
      </c>
      <c r="AR138" s="225">
        <f t="shared" si="113"/>
        <v>7587872885800.042</v>
      </c>
      <c r="AS138" s="225">
        <f t="shared" si="113"/>
        <v>6929911834949.2344</v>
      </c>
      <c r="AT138" s="225">
        <f t="shared" si="113"/>
        <v>6280919012506.6113</v>
      </c>
      <c r="AU138" s="225">
        <f t="shared" si="113"/>
        <v>6004350914087.3984</v>
      </c>
      <c r="AV138" s="225">
        <f t="shared" si="113"/>
        <v>6008976577706.0752</v>
      </c>
      <c r="AW138" s="225">
        <f t="shared" si="113"/>
        <v>6013219003701.8965</v>
      </c>
      <c r="AX138" s="225">
        <f t="shared" si="113"/>
        <v>6017108011514.7734</v>
      </c>
      <c r="AY138" s="225">
        <f t="shared" si="113"/>
        <v>6020670910082.6201</v>
      </c>
      <c r="AZ138" s="225"/>
    </row>
    <row r="139" spans="1:52" x14ac:dyDescent="0.2">
      <c r="A139" s="245" t="s">
        <v>463</v>
      </c>
      <c r="B139" s="245" t="s">
        <v>386</v>
      </c>
      <c r="C139" s="228">
        <f>SUMIFS('Historic Energy Consumption'!$E:$E,'Historic Energy Consumption'!$B:$B,'Predicted Energy Consumption'!$B139,'Historic Energy Consumption'!$A:$A,'Predicted Energy Consumption'!C$98)</f>
        <v>111386148989174.38</v>
      </c>
      <c r="D139" s="228">
        <f>SUMIFS('Historic Energy Consumption'!$E:$E,'Historic Energy Consumption'!$B:$B,'Predicted Energy Consumption'!$B139,'Historic Energy Consumption'!$A:$A,'Predicted Energy Consumption'!D$98)</f>
        <v>127581940425239.11</v>
      </c>
      <c r="E139" s="228">
        <f>SUMIFS('Historic Energy Consumption'!$E:$E,'Historic Energy Consumption'!$B:$B,'Predicted Energy Consumption'!$B139,'Historic Energy Consumption'!$A:$A,'Predicted Energy Consumption'!E$98)</f>
        <v>147268684401873.13</v>
      </c>
      <c r="F139" s="228">
        <f>SUMIFS('Historic Energy Consumption'!$E:$E,'Historic Energy Consumption'!$B:$B,'Predicted Energy Consumption'!$B139,'Historic Energy Consumption'!$A:$A,'Predicted Energy Consumption'!F$98)</f>
        <v>149406797185191.69</v>
      </c>
      <c r="G139" s="228">
        <f>SUMIFS('Historic Energy Consumption'!$E:$E,'Historic Energy Consumption'!$B:$B,'Predicted Energy Consumption'!$B139,'Historic Energy Consumption'!$A:$A,'Predicted Energy Consumption'!G$98)</f>
        <v>179450245880348.44</v>
      </c>
      <c r="H139" s="228">
        <f>SUMIFS('Historic Energy Consumption'!$E:$E,'Historic Energy Consumption'!$B:$B,'Predicted Energy Consumption'!$B139,'Historic Energy Consumption'!$A:$A,'Predicted Energy Consumption'!H$98)</f>
        <v>203142758461554.44</v>
      </c>
      <c r="I139" s="228">
        <f>SUMIFS('Historic Energy Consumption'!$E:$E,'Historic Energy Consumption'!$B:$B,'Predicted Energy Consumption'!$B139,'Historic Energy Consumption'!$A:$A,'Predicted Energy Consumption'!I$98)</f>
        <v>381869598846355</v>
      </c>
      <c r="J139" s="228">
        <f>SUMIFS('Historic Energy Consumption'!$E:$E,'Historic Energy Consumption'!$B:$B,'Predicted Energy Consumption'!$B139,'Historic Energy Consumption'!$A:$A,'Predicted Energy Consumption'!J$98)</f>
        <v>476239527983281.69</v>
      </c>
      <c r="K139" s="228">
        <f>SUMIFS('Historic Energy Consumption'!$E:$E,'Historic Energy Consumption'!$B:$B,'Predicted Energy Consumption'!$B139,'Historic Energy Consumption'!$A:$A,'Predicted Energy Consumption'!K$98)</f>
        <v>500132604354546.75</v>
      </c>
      <c r="L139" s="225">
        <f t="shared" ref="L139:AY139" si="114">K139*(VLOOKUP($B139,$B$72:$AY$96,L$1-2010,FALSE)/VLOOKUP($B139,$B$72:$AY$96,K$1-2010,FALSE))</f>
        <v>546204007244828.25</v>
      </c>
      <c r="M139" s="225">
        <f t="shared" si="114"/>
        <v>574148508681592.13</v>
      </c>
      <c r="N139" s="225">
        <f t="shared" si="114"/>
        <v>585006288431839.63</v>
      </c>
      <c r="O139" s="225">
        <f t="shared" si="114"/>
        <v>594446583163519.5</v>
      </c>
      <c r="P139" s="225">
        <f t="shared" si="114"/>
        <v>602795123417860</v>
      </c>
      <c r="Q139" s="225">
        <f t="shared" si="114"/>
        <v>610145503997435.25</v>
      </c>
      <c r="R139" s="225">
        <f t="shared" si="114"/>
        <v>616588342844745.38</v>
      </c>
      <c r="S139" s="225">
        <f t="shared" si="114"/>
        <v>622209516538881.25</v>
      </c>
      <c r="T139" s="225">
        <f t="shared" si="114"/>
        <v>627089118991124.25</v>
      </c>
      <c r="U139" s="225">
        <f t="shared" si="114"/>
        <v>631300953947039.5</v>
      </c>
      <c r="V139" s="225">
        <f t="shared" si="114"/>
        <v>634912406271044.38</v>
      </c>
      <c r="W139" s="225">
        <f t="shared" si="114"/>
        <v>637984570510639.5</v>
      </c>
      <c r="X139" s="225">
        <f t="shared" si="114"/>
        <v>640572544772250.13</v>
      </c>
      <c r="Y139" s="225">
        <f t="shared" si="114"/>
        <v>642725822391371.13</v>
      </c>
      <c r="Z139" s="225">
        <f t="shared" si="114"/>
        <v>644488733265077</v>
      </c>
      <c r="AA139" s="225">
        <f t="shared" si="114"/>
        <v>645900901590595</v>
      </c>
      <c r="AB139" s="225">
        <f t="shared" si="114"/>
        <v>646997697867516.25</v>
      </c>
      <c r="AC139" s="225">
        <f t="shared" si="114"/>
        <v>647810671131601.75</v>
      </c>
      <c r="AD139" s="225">
        <f t="shared" si="114"/>
        <v>648367953174867.13</v>
      </c>
      <c r="AE139" s="225">
        <f t="shared" si="114"/>
        <v>648694630539811.38</v>
      </c>
      <c r="AF139" s="225">
        <f t="shared" si="114"/>
        <v>648813082811958.75</v>
      </c>
      <c r="AG139" s="225">
        <f t="shared" si="114"/>
        <v>648743287530138.88</v>
      </c>
      <c r="AH139" s="225">
        <f t="shared" si="114"/>
        <v>648503093157688.88</v>
      </c>
      <c r="AI139" s="225">
        <f t="shared" si="114"/>
        <v>648108462211239.63</v>
      </c>
      <c r="AJ139" s="225">
        <f t="shared" si="114"/>
        <v>647573686974498.13</v>
      </c>
      <c r="AK139" s="225">
        <f t="shared" si="114"/>
        <v>646911580338813.88</v>
      </c>
      <c r="AL139" s="225">
        <f t="shared" si="114"/>
        <v>646133644286821.88</v>
      </c>
      <c r="AM139" s="225">
        <f t="shared" si="114"/>
        <v>645250218422861.75</v>
      </c>
      <c r="AN139" s="225">
        <f t="shared" si="114"/>
        <v>644270610791709.88</v>
      </c>
      <c r="AO139" s="225">
        <f t="shared" si="114"/>
        <v>643203213040183.88</v>
      </c>
      <c r="AP139" s="225">
        <f t="shared" si="114"/>
        <v>642055601781188.88</v>
      </c>
      <c r="AQ139" s="225">
        <f t="shared" si="114"/>
        <v>640834627827176.25</v>
      </c>
      <c r="AR139" s="225">
        <f t="shared" si="114"/>
        <v>639546494776903</v>
      </c>
      <c r="AS139" s="225">
        <f t="shared" si="114"/>
        <v>638196828268699.25</v>
      </c>
      <c r="AT139" s="225">
        <f t="shared" si="114"/>
        <v>636790737057718.88</v>
      </c>
      <c r="AU139" s="225">
        <f t="shared" si="114"/>
        <v>635332866933904</v>
      </c>
      <c r="AV139" s="225">
        <f t="shared" si="114"/>
        <v>633827448371514.63</v>
      </c>
      <c r="AW139" s="225">
        <f t="shared" si="114"/>
        <v>632278338689416.38</v>
      </c>
      <c r="AX139" s="225">
        <f t="shared" si="114"/>
        <v>630689059402580.63</v>
      </c>
      <c r="AY139" s="225">
        <f t="shared" si="114"/>
        <v>629062829358576.88</v>
      </c>
      <c r="AZ139" s="225"/>
    </row>
    <row r="140" spans="1:52" x14ac:dyDescent="0.2">
      <c r="A140" s="245" t="s">
        <v>463</v>
      </c>
      <c r="B140" s="245" t="s">
        <v>387</v>
      </c>
      <c r="C140" s="228">
        <f>SUMIFS('Historic Energy Consumption'!$E:$E,'Historic Energy Consumption'!$B:$B,'Predicted Energy Consumption'!$B140,'Historic Energy Consumption'!$A:$A,'Predicted Energy Consumption'!C$98)</f>
        <v>89714061772180.125</v>
      </c>
      <c r="D140" s="228">
        <f>SUMIFS('Historic Energy Consumption'!$E:$E,'Historic Energy Consumption'!$B:$B,'Predicted Energy Consumption'!$B140,'Historic Energy Consumption'!$A:$A,'Predicted Energy Consumption'!D$98)</f>
        <v>118404511476809.5</v>
      </c>
      <c r="E140" s="228">
        <f>SUMIFS('Historic Energy Consumption'!$E:$E,'Historic Energy Consumption'!$B:$B,'Predicted Energy Consumption'!$B140,'Historic Energy Consumption'!$A:$A,'Predicted Energy Consumption'!E$98)</f>
        <v>147608505843553.22</v>
      </c>
      <c r="F140" s="228">
        <f>SUMIFS('Historic Energy Consumption'!$E:$E,'Historic Energy Consumption'!$B:$B,'Predicted Energy Consumption'!$B140,'Historic Energy Consumption'!$A:$A,'Predicted Energy Consumption'!F$98)</f>
        <v>147304957457939.31</v>
      </c>
      <c r="G140" s="228">
        <f>SUMIFS('Historic Energy Consumption'!$E:$E,'Historic Energy Consumption'!$B:$B,'Predicted Energy Consumption'!$B140,'Historic Energy Consumption'!$A:$A,'Predicted Energy Consumption'!G$98)</f>
        <v>148255476807223.06</v>
      </c>
      <c r="H140" s="228">
        <f>SUMIFS('Historic Energy Consumption'!$E:$E,'Historic Energy Consumption'!$B:$B,'Predicted Energy Consumption'!$B140,'Historic Energy Consumption'!$A:$A,'Predicted Energy Consumption'!H$98)</f>
        <v>175604241329973.22</v>
      </c>
      <c r="I140" s="228">
        <f>SUMIFS('Historic Energy Consumption'!$E:$E,'Historic Energy Consumption'!$B:$B,'Predicted Energy Consumption'!$B140,'Historic Energy Consumption'!$A:$A,'Predicted Energy Consumption'!I$98)</f>
        <v>193734296435586.81</v>
      </c>
      <c r="J140" s="228">
        <f>SUMIFS('Historic Energy Consumption'!$E:$E,'Historic Energy Consumption'!$B:$B,'Predicted Energy Consumption'!$B140,'Historic Energy Consumption'!$A:$A,'Predicted Energy Consumption'!J$98)</f>
        <v>195033458086602.75</v>
      </c>
      <c r="K140" s="228">
        <f>SUMIFS('Historic Energy Consumption'!$E:$E,'Historic Energy Consumption'!$B:$B,'Predicted Energy Consumption'!$B140,'Historic Energy Consumption'!$A:$A,'Predicted Energy Consumption'!K$98)</f>
        <v>180680019640666.44</v>
      </c>
      <c r="L140" s="225">
        <f t="shared" ref="L140:AY140" si="115">K140*(VLOOKUP($B140,$B$72:$AY$96,L$1-2010,FALSE)/VLOOKUP($B140,$B$72:$AY$96,K$1-2010,FALSE))</f>
        <v>198453639143401.22</v>
      </c>
      <c r="M140" s="225">
        <f t="shared" si="115"/>
        <v>200290381844097</v>
      </c>
      <c r="N140" s="225">
        <f t="shared" si="115"/>
        <v>200672190266100.5</v>
      </c>
      <c r="O140" s="225">
        <f t="shared" si="115"/>
        <v>200733892245959.75</v>
      </c>
      <c r="P140" s="225">
        <f t="shared" si="115"/>
        <v>200511584369115.09</v>
      </c>
      <c r="Q140" s="225">
        <f t="shared" si="115"/>
        <v>200039366046305.75</v>
      </c>
      <c r="R140" s="225">
        <f t="shared" si="115"/>
        <v>199348943969167.72</v>
      </c>
      <c r="S140" s="225">
        <f t="shared" si="115"/>
        <v>198469364173131.63</v>
      </c>
      <c r="T140" s="225">
        <f t="shared" si="115"/>
        <v>197426899310131.69</v>
      </c>
      <c r="U140" s="225">
        <f t="shared" si="115"/>
        <v>196245066270694.41</v>
      </c>
      <c r="V140" s="225">
        <f t="shared" si="115"/>
        <v>194944737535695.59</v>
      </c>
      <c r="W140" s="225">
        <f t="shared" si="115"/>
        <v>193544312365870.38</v>
      </c>
      <c r="X140" s="225">
        <f t="shared" si="115"/>
        <v>192059920897177.38</v>
      </c>
      <c r="Y140" s="225">
        <f t="shared" si="115"/>
        <v>190505641464062.09</v>
      </c>
      <c r="Z140" s="225">
        <f t="shared" si="115"/>
        <v>188893717661925.22</v>
      </c>
      <c r="AA140" s="225">
        <f t="shared" si="115"/>
        <v>187234766478537.59</v>
      </c>
      <c r="AB140" s="225">
        <f t="shared" si="115"/>
        <v>185537972370156.5</v>
      </c>
      <c r="AC140" s="225">
        <f t="shared" si="115"/>
        <v>183811264658481.63</v>
      </c>
      <c r="AD140" s="225">
        <f t="shared" si="115"/>
        <v>182061477319549.28</v>
      </c>
      <c r="AE140" s="225">
        <f t="shared" si="115"/>
        <v>180294491335823.09</v>
      </c>
      <c r="AF140" s="225">
        <f t="shared" si="115"/>
        <v>178515360457381.13</v>
      </c>
      <c r="AG140" s="225">
        <f t="shared" si="115"/>
        <v>176728421596910.09</v>
      </c>
      <c r="AH140" s="225">
        <f t="shared" si="115"/>
        <v>174937391261968.09</v>
      </c>
      <c r="AI140" s="225">
        <f t="shared" si="115"/>
        <v>173145449475783.16</v>
      </c>
      <c r="AJ140" s="225">
        <f t="shared" si="115"/>
        <v>171355312603486</v>
      </c>
      <c r="AK140" s="225">
        <f t="shared" si="115"/>
        <v>169569296417745.63</v>
      </c>
      <c r="AL140" s="225">
        <f t="shared" si="115"/>
        <v>167789370629185.19</v>
      </c>
      <c r="AM140" s="225">
        <f t="shared" si="115"/>
        <v>166017205987554.19</v>
      </c>
      <c r="AN140" s="225">
        <f t="shared" si="115"/>
        <v>164254214939148.03</v>
      </c>
      <c r="AO140" s="225">
        <f t="shared" si="115"/>
        <v>162501586710154.84</v>
      </c>
      <c r="AP140" s="225">
        <f t="shared" si="115"/>
        <v>160760317577808.63</v>
      </c>
      <c r="AQ140" s="225">
        <f t="shared" si="115"/>
        <v>159031236993006.34</v>
      </c>
      <c r="AR140" s="225">
        <f t="shared" si="115"/>
        <v>157315030130075.97</v>
      </c>
      <c r="AS140" s="225">
        <f t="shared" si="115"/>
        <v>155612257361335.22</v>
      </c>
      <c r="AT140" s="225">
        <f t="shared" si="115"/>
        <v>153923371085595.66</v>
      </c>
      <c r="AU140" s="225">
        <f t="shared" si="115"/>
        <v>152248730279987.31</v>
      </c>
      <c r="AV140" s="225">
        <f t="shared" si="115"/>
        <v>150588613092584.41</v>
      </c>
      <c r="AW140" s="225">
        <f t="shared" si="115"/>
        <v>148943227748474.13</v>
      </c>
      <c r="AX140" s="225">
        <f t="shared" si="115"/>
        <v>147312722003231.66</v>
      </c>
      <c r="AY140" s="225">
        <f t="shared" si="115"/>
        <v>145697191344532.53</v>
      </c>
      <c r="AZ140" s="225"/>
    </row>
    <row r="141" spans="1:52" x14ac:dyDescent="0.2">
      <c r="A141" s="245" t="s">
        <v>463</v>
      </c>
      <c r="B141" s="245" t="s">
        <v>388</v>
      </c>
      <c r="C141" s="228">
        <f>SUMIFS('Historic Energy Consumption'!$E:$E,'Historic Energy Consumption'!$B:$B,'Predicted Energy Consumption'!$B141,'Historic Energy Consumption'!$A:$A,'Predicted Energy Consumption'!C$98)</f>
        <v>25013028362432.188</v>
      </c>
      <c r="D141" s="228">
        <f>SUMIFS('Historic Energy Consumption'!$E:$E,'Historic Energy Consumption'!$B:$B,'Predicted Energy Consumption'!$B141,'Historic Energy Consumption'!$A:$A,'Predicted Energy Consumption'!D$98)</f>
        <v>40883307741481.172</v>
      </c>
      <c r="E141" s="228">
        <f>SUMIFS('Historic Energy Consumption'!$E:$E,'Historic Energy Consumption'!$B:$B,'Predicted Energy Consumption'!$B141,'Historic Energy Consumption'!$A:$A,'Predicted Energy Consumption'!E$98)</f>
        <v>49532277651462.719</v>
      </c>
      <c r="F141" s="228">
        <f>SUMIFS('Historic Energy Consumption'!$E:$E,'Historic Energy Consumption'!$B:$B,'Predicted Energy Consumption'!$B141,'Historic Energy Consumption'!$A:$A,'Predicted Energy Consumption'!F$98)</f>
        <v>56251753307656.656</v>
      </c>
      <c r="G141" s="228">
        <f>SUMIFS('Historic Energy Consumption'!$E:$E,'Historic Energy Consumption'!$B:$B,'Predicted Energy Consumption'!$B141,'Historic Energy Consumption'!$A:$A,'Predicted Energy Consumption'!G$98)</f>
        <v>85776120098286.75</v>
      </c>
      <c r="H141" s="228">
        <f>SUMIFS('Historic Energy Consumption'!$E:$E,'Historic Energy Consumption'!$B:$B,'Predicted Energy Consumption'!$B141,'Historic Energy Consumption'!$A:$A,'Predicted Energy Consumption'!H$98)</f>
        <v>110243758091100.13</v>
      </c>
      <c r="I141" s="228">
        <f>SUMIFS('Historic Energy Consumption'!$E:$E,'Historic Energy Consumption'!$B:$B,'Predicted Energy Consumption'!$B141,'Historic Energy Consumption'!$A:$A,'Predicted Energy Consumption'!I$98)</f>
        <v>175597088722838.72</v>
      </c>
      <c r="J141" s="228">
        <f>SUMIFS('Historic Energy Consumption'!$E:$E,'Historic Energy Consumption'!$B:$B,'Predicted Energy Consumption'!$B141,'Historic Energy Consumption'!$A:$A,'Predicted Energy Consumption'!J$98)</f>
        <v>221075431409626.34</v>
      </c>
      <c r="K141" s="228">
        <f>SUMIFS('Historic Energy Consumption'!$E:$E,'Historic Energy Consumption'!$B:$B,'Predicted Energy Consumption'!$B141,'Historic Energy Consumption'!$A:$A,'Predicted Energy Consumption'!K$98)</f>
        <v>260055951919512.16</v>
      </c>
      <c r="L141" s="225">
        <f t="shared" ref="L141:AY141" si="116">K141*(VLOOKUP($B141,$B$72:$AY$96,L$1-2010,FALSE)/VLOOKUP($B141,$B$72:$AY$96,K$1-2010,FALSE))</f>
        <v>290894680516433.75</v>
      </c>
      <c r="M141" s="225">
        <f t="shared" si="116"/>
        <v>295225519091731.75</v>
      </c>
      <c r="N141" s="225">
        <f t="shared" si="116"/>
        <v>298911850739914.63</v>
      </c>
      <c r="O141" s="225">
        <f t="shared" si="116"/>
        <v>302006878955532.56</v>
      </c>
      <c r="P141" s="225">
        <f t="shared" si="116"/>
        <v>304564201494877.25</v>
      </c>
      <c r="Q141" s="225">
        <f t="shared" si="116"/>
        <v>306635979000905.88</v>
      </c>
      <c r="R141" s="225">
        <f t="shared" si="116"/>
        <v>308271723436683.25</v>
      </c>
      <c r="S141" s="225">
        <f t="shared" si="116"/>
        <v>309517569979929.75</v>
      </c>
      <c r="T141" s="225">
        <f t="shared" si="116"/>
        <v>310415909124967</v>
      </c>
      <c r="U141" s="225">
        <f t="shared" si="116"/>
        <v>311005275751222.19</v>
      </c>
      <c r="V141" s="225">
        <f t="shared" si="116"/>
        <v>311320413154242.19</v>
      </c>
      <c r="W141" s="225">
        <f t="shared" si="116"/>
        <v>311392449527386.31</v>
      </c>
      <c r="X141" s="225">
        <f t="shared" si="116"/>
        <v>311249140879131</v>
      </c>
      <c r="Y141" s="225">
        <f t="shared" si="116"/>
        <v>310915147607250.56</v>
      </c>
      <c r="Z141" s="225">
        <f t="shared" si="116"/>
        <v>310412322165519.13</v>
      </c>
      <c r="AA141" s="225">
        <f t="shared" si="116"/>
        <v>309759992899831.5</v>
      </c>
      <c r="AB141" s="225">
        <f t="shared" si="116"/>
        <v>308975234695605.69</v>
      </c>
      <c r="AC141" s="225">
        <f t="shared" si="116"/>
        <v>308073121030163.13</v>
      </c>
      <c r="AD141" s="225">
        <f t="shared" si="116"/>
        <v>307066954757591.69</v>
      </c>
      <c r="AE141" s="225">
        <f t="shared" si="116"/>
        <v>305968476789448.88</v>
      </c>
      <c r="AF141" s="225">
        <f t="shared" si="116"/>
        <v>304788053022023.19</v>
      </c>
      <c r="AG141" s="225">
        <f t="shared" si="116"/>
        <v>303534840589100.94</v>
      </c>
      <c r="AH141" s="225">
        <f t="shared" si="116"/>
        <v>302216934928943.69</v>
      </c>
      <c r="AI141" s="225">
        <f t="shared" si="116"/>
        <v>300841499348114.56</v>
      </c>
      <c r="AJ141" s="225">
        <f t="shared" si="116"/>
        <v>299414878816296.88</v>
      </c>
      <c r="AK141" s="225">
        <f t="shared" si="116"/>
        <v>297942699687603.25</v>
      </c>
      <c r="AL141" s="225">
        <f t="shared" si="116"/>
        <v>296429956950971.94</v>
      </c>
      <c r="AM141" s="225">
        <f t="shared" si="116"/>
        <v>294881090489781.88</v>
      </c>
      <c r="AN141" s="225">
        <f t="shared" si="116"/>
        <v>293300051695368.06</v>
      </c>
      <c r="AO141" s="225">
        <f t="shared" si="116"/>
        <v>291690361641185.38</v>
      </c>
      <c r="AP141" s="225">
        <f t="shared" si="116"/>
        <v>290055161890750.13</v>
      </c>
      <c r="AQ141" s="225">
        <f t="shared" si="116"/>
        <v>288397258886990.25</v>
      </c>
      <c r="AR141" s="225">
        <f t="shared" si="116"/>
        <v>286719162755350.25</v>
      </c>
      <c r="AS141" s="225">
        <f t="shared" si="116"/>
        <v>285023121248751.88</v>
      </c>
      <c r="AT141" s="225">
        <f t="shared" si="116"/>
        <v>283311149469293.63</v>
      </c>
      <c r="AU141" s="225">
        <f t="shared" si="116"/>
        <v>281585055918956</v>
      </c>
      <c r="AV141" s="225">
        <f t="shared" si="116"/>
        <v>279846465358910.84</v>
      </c>
      <c r="AW141" s="225">
        <f t="shared" si="116"/>
        <v>278096838893303.69</v>
      </c>
      <c r="AX141" s="225">
        <f t="shared" si="116"/>
        <v>276337491637937.13</v>
      </c>
      <c r="AY141" s="225">
        <f t="shared" si="116"/>
        <v>274569608285884.84</v>
      </c>
      <c r="AZ141" s="225"/>
    </row>
    <row r="142" spans="1:52" x14ac:dyDescent="0.2">
      <c r="A142" s="245" t="s">
        <v>463</v>
      </c>
      <c r="B142" s="245" t="s">
        <v>389</v>
      </c>
      <c r="C142" s="228">
        <f>SUMIFS('Historic Energy Consumption'!$E:$E,'Historic Energy Consumption'!$B:$B,'Predicted Energy Consumption'!$B142,'Historic Energy Consumption'!$A:$A,'Predicted Energy Consumption'!C$98)</f>
        <v>25136069052647.785</v>
      </c>
      <c r="D142" s="228">
        <f>SUMIFS('Historic Energy Consumption'!$E:$E,'Historic Energy Consumption'!$B:$B,'Predicted Energy Consumption'!$B142,'Historic Energy Consumption'!$A:$A,'Predicted Energy Consumption'!D$98)</f>
        <v>25778085681435.727</v>
      </c>
      <c r="E142" s="228">
        <f>SUMIFS('Historic Energy Consumption'!$E:$E,'Historic Energy Consumption'!$B:$B,'Predicted Energy Consumption'!$B142,'Historic Energy Consumption'!$A:$A,'Predicted Energy Consumption'!E$98)</f>
        <v>29408107921490.602</v>
      </c>
      <c r="F142" s="228">
        <f>SUMIFS('Historic Energy Consumption'!$E:$E,'Historic Energy Consumption'!$B:$B,'Predicted Energy Consumption'!$B142,'Historic Energy Consumption'!$A:$A,'Predicted Energy Consumption'!F$98)</f>
        <v>29364842249820.23</v>
      </c>
      <c r="G142" s="228">
        <f>SUMIFS('Historic Energy Consumption'!$E:$E,'Historic Energy Consumption'!$B:$B,'Predicted Energy Consumption'!$B142,'Historic Energy Consumption'!$A:$A,'Predicted Energy Consumption'!G$98)</f>
        <v>44511104317368.602</v>
      </c>
      <c r="H142" s="228">
        <f>SUMIFS('Historic Energy Consumption'!$E:$E,'Historic Energy Consumption'!$B:$B,'Predicted Energy Consumption'!$B142,'Historic Energy Consumption'!$A:$A,'Predicted Energy Consumption'!H$98)</f>
        <v>54484511696703.078</v>
      </c>
      <c r="I142" s="228">
        <f>SUMIFS('Historic Energy Consumption'!$E:$E,'Historic Energy Consumption'!$B:$B,'Predicted Energy Consumption'!$B142,'Historic Energy Consumption'!$A:$A,'Predicted Energy Consumption'!I$98)</f>
        <v>93288286776477.281</v>
      </c>
      <c r="J142" s="228">
        <f>SUMIFS('Historic Energy Consumption'!$E:$E,'Historic Energy Consumption'!$B:$B,'Predicted Energy Consumption'!$B142,'Historic Energy Consumption'!$A:$A,'Predicted Energy Consumption'!J$98)</f>
        <v>122996870450033.53</v>
      </c>
      <c r="K142" s="228">
        <f>SUMIFS('Historic Energy Consumption'!$E:$E,'Historic Energy Consumption'!$B:$B,'Predicted Energy Consumption'!$B142,'Historic Energy Consumption'!$A:$A,'Predicted Energy Consumption'!K$98)</f>
        <v>100439782974522.16</v>
      </c>
      <c r="L142" s="225">
        <f t="shared" ref="L142:AY142" si="117">K142*(VLOOKUP($B142,$B$72:$AY$96,L$1-2010,FALSE)/VLOOKUP($B142,$B$72:$AY$96,K$1-2010,FALSE))</f>
        <v>112522470280141.14</v>
      </c>
      <c r="M142" s="225">
        <f t="shared" si="117"/>
        <v>107616597819259.3</v>
      </c>
      <c r="N142" s="225">
        <f t="shared" si="117"/>
        <v>101497489112415.31</v>
      </c>
      <c r="O142" s="225">
        <f t="shared" si="117"/>
        <v>94346426527307.328</v>
      </c>
      <c r="P142" s="225">
        <f t="shared" si="117"/>
        <v>86310491837770.063</v>
      </c>
      <c r="Q142" s="225">
        <f t="shared" si="117"/>
        <v>77515037011218.766</v>
      </c>
      <c r="R142" s="225">
        <f t="shared" si="117"/>
        <v>68069783147163.875</v>
      </c>
      <c r="S142" s="225">
        <f t="shared" si="117"/>
        <v>67252169615053.602</v>
      </c>
      <c r="T142" s="225">
        <f t="shared" si="117"/>
        <v>67896977826778.102</v>
      </c>
      <c r="U142" s="225">
        <f t="shared" si="117"/>
        <v>68421211207606.766</v>
      </c>
      <c r="V142" s="225">
        <f t="shared" si="117"/>
        <v>68837098893868.977</v>
      </c>
      <c r="W142" s="225">
        <f t="shared" si="117"/>
        <v>69155622134285.797</v>
      </c>
      <c r="X142" s="225">
        <f t="shared" si="117"/>
        <v>69386642856548.859</v>
      </c>
      <c r="Y142" s="225">
        <f t="shared" si="117"/>
        <v>69539015217382.68</v>
      </c>
      <c r="Z142" s="225">
        <f t="shared" si="117"/>
        <v>69620685567533.047</v>
      </c>
      <c r="AA142" s="225">
        <f t="shared" si="117"/>
        <v>69638783338826.633</v>
      </c>
      <c r="AB142" s="225">
        <f t="shared" si="117"/>
        <v>69599704025015.648</v>
      </c>
      <c r="AC142" s="225">
        <f t="shared" si="117"/>
        <v>69334286418779.391</v>
      </c>
      <c r="AD142" s="225">
        <f t="shared" si="117"/>
        <v>68873791227673.891</v>
      </c>
      <c r="AE142" s="225">
        <f t="shared" si="117"/>
        <v>68340770689081.164</v>
      </c>
      <c r="AF142" s="225">
        <f t="shared" si="117"/>
        <v>67740495206035.273</v>
      </c>
      <c r="AG142" s="225">
        <f t="shared" si="117"/>
        <v>67077788278051.398</v>
      </c>
      <c r="AH142" s="225">
        <f t="shared" si="117"/>
        <v>66357066309418.531</v>
      </c>
      <c r="AI142" s="225">
        <f t="shared" si="117"/>
        <v>65582375443545.625</v>
      </c>
      <c r="AJ142" s="225">
        <f t="shared" si="117"/>
        <v>64757425394830.078</v>
      </c>
      <c r="AK142" s="225">
        <f t="shared" si="117"/>
        <v>63885620350169.578</v>
      </c>
      <c r="AL142" s="225">
        <f t="shared" si="117"/>
        <v>62970087075949.328</v>
      </c>
      <c r="AM142" s="225">
        <f t="shared" si="117"/>
        <v>62013700403743.734</v>
      </c>
      <c r="AN142" s="225">
        <f t="shared" si="117"/>
        <v>61019106286943.734</v>
      </c>
      <c r="AO142" s="225">
        <f t="shared" si="117"/>
        <v>59988742626839.211</v>
      </c>
      <c r="AP142" s="225">
        <f t="shared" si="117"/>
        <v>58924858064524.367</v>
      </c>
      <c r="AQ142" s="225">
        <f t="shared" si="117"/>
        <v>57829528927419.438</v>
      </c>
      <c r="AR142" s="225">
        <f t="shared" si="117"/>
        <v>56704674508328.766</v>
      </c>
      <c r="AS142" s="225">
        <f t="shared" si="117"/>
        <v>55552070842287.711</v>
      </c>
      <c r="AT142" s="225">
        <f t="shared" si="117"/>
        <v>54373363133060.398</v>
      </c>
      <c r="AU142" s="225">
        <f t="shared" si="117"/>
        <v>53170076967693.758</v>
      </c>
      <c r="AV142" s="225">
        <f t="shared" si="117"/>
        <v>51943628444480.328</v>
      </c>
      <c r="AW142" s="225">
        <f t="shared" si="117"/>
        <v>50695333327339.734</v>
      </c>
      <c r="AX142" s="225">
        <f t="shared" si="117"/>
        <v>49426415328083.492</v>
      </c>
      <c r="AY142" s="225">
        <f t="shared" si="117"/>
        <v>48138013607460.422</v>
      </c>
      <c r="AZ142" s="225"/>
    </row>
    <row r="143" spans="1:52" x14ac:dyDescent="0.2">
      <c r="A143" s="245" t="s">
        <v>463</v>
      </c>
      <c r="B143" s="245" t="s">
        <v>390</v>
      </c>
      <c r="C143" s="228">
        <f>SUMIFS('Historic Energy Consumption'!$E:$E,'Historic Energy Consumption'!$B:$B,'Predicted Energy Consumption'!$B143,'Historic Energy Consumption'!$A:$A,'Predicted Energy Consumption'!C$98)</f>
        <v>20424697232852.652</v>
      </c>
      <c r="D143" s="228">
        <f>SUMIFS('Historic Energy Consumption'!$E:$E,'Historic Energy Consumption'!$B:$B,'Predicted Energy Consumption'!$B143,'Historic Energy Consumption'!$A:$A,'Predicted Energy Consumption'!D$98)</f>
        <v>26058001194913.047</v>
      </c>
      <c r="E143" s="228">
        <f>SUMIFS('Historic Energy Consumption'!$E:$E,'Historic Energy Consumption'!$B:$B,'Predicted Energy Consumption'!$B143,'Historic Energy Consumption'!$A:$A,'Predicted Energy Consumption'!E$98)</f>
        <v>21684805974963.316</v>
      </c>
      <c r="F143" s="228">
        <f>SUMIFS('Historic Energy Consumption'!$E:$E,'Historic Energy Consumption'!$B:$B,'Predicted Energy Consumption'!$B143,'Historic Energy Consumption'!$A:$A,'Predicted Energy Consumption'!F$98)</f>
        <v>16814651944728.805</v>
      </c>
      <c r="G143" s="228">
        <f>SUMIFS('Historic Energy Consumption'!$E:$E,'Historic Energy Consumption'!$B:$B,'Predicted Energy Consumption'!$B143,'Historic Energy Consumption'!$A:$A,'Predicted Energy Consumption'!G$98)</f>
        <v>28123359725459.09</v>
      </c>
      <c r="H143" s="228">
        <f>SUMIFS('Historic Energy Consumption'!$E:$E,'Historic Energy Consumption'!$B:$B,'Predicted Energy Consumption'!$B143,'Historic Energy Consumption'!$A:$A,'Predicted Energy Consumption'!H$98)</f>
        <v>35473088462568.125</v>
      </c>
      <c r="I143" s="228">
        <f>SUMIFS('Historic Energy Consumption'!$E:$E,'Historic Energy Consumption'!$B:$B,'Predicted Energy Consumption'!$B143,'Historic Energy Consumption'!$A:$A,'Predicted Energy Consumption'!I$98)</f>
        <v>43378832504459.367</v>
      </c>
      <c r="J143" s="228">
        <f>SUMIFS('Historic Energy Consumption'!$E:$E,'Historic Energy Consumption'!$B:$B,'Predicted Energy Consumption'!$B143,'Historic Energy Consumption'!$A:$A,'Predicted Energy Consumption'!J$98)</f>
        <v>41545354589522.445</v>
      </c>
      <c r="K143" s="228">
        <f>SUMIFS('Historic Energy Consumption'!$E:$E,'Historic Energy Consumption'!$B:$B,'Predicted Energy Consumption'!$B143,'Historic Energy Consumption'!$A:$A,'Predicted Energy Consumption'!K$98)</f>
        <v>54370691561020.211</v>
      </c>
      <c r="L143" s="225">
        <f t="shared" ref="L143:AY143" si="118">K143*(VLOOKUP($B143,$B$72:$AY$96,L$1-2010,FALSE)/VLOOKUP($B143,$B$72:$AY$96,K$1-2010,FALSE))</f>
        <v>56703291003860.813</v>
      </c>
      <c r="M143" s="225">
        <f t="shared" si="118"/>
        <v>56581322198189.414</v>
      </c>
      <c r="N143" s="225">
        <f t="shared" si="118"/>
        <v>54029620389913.289</v>
      </c>
      <c r="O143" s="225">
        <f t="shared" si="118"/>
        <v>51375123868782.18</v>
      </c>
      <c r="P143" s="225">
        <f t="shared" si="118"/>
        <v>48637111682226.766</v>
      </c>
      <c r="Q143" s="225">
        <f t="shared" si="118"/>
        <v>45833196847856.211</v>
      </c>
      <c r="R143" s="225">
        <f t="shared" si="118"/>
        <v>42979169785824.57</v>
      </c>
      <c r="S143" s="225">
        <f t="shared" si="118"/>
        <v>40088958358133.68</v>
      </c>
      <c r="T143" s="225">
        <f t="shared" si="118"/>
        <v>37174679597655.414</v>
      </c>
      <c r="U143" s="225">
        <f t="shared" si="118"/>
        <v>34246752199566.672</v>
      </c>
      <c r="V143" s="225">
        <f t="shared" si="118"/>
        <v>31314043455870.105</v>
      </c>
      <c r="W143" s="225">
        <f t="shared" si="118"/>
        <v>28384031125460.508</v>
      </c>
      <c r="X143" s="225">
        <f t="shared" si="118"/>
        <v>25462966955174.934</v>
      </c>
      <c r="Y143" s="225">
        <f t="shared" si="118"/>
        <v>22556033464368.844</v>
      </c>
      <c r="Z143" s="225">
        <f t="shared" si="118"/>
        <v>20431168827107.566</v>
      </c>
      <c r="AA143" s="225">
        <f t="shared" si="118"/>
        <v>20611069974985.457</v>
      </c>
      <c r="AB143" s="225">
        <f t="shared" si="118"/>
        <v>20778762802454.504</v>
      </c>
      <c r="AC143" s="225">
        <f t="shared" si="118"/>
        <v>20935272969316.867</v>
      </c>
      <c r="AD143" s="225">
        <f t="shared" si="118"/>
        <v>21081529790503.52</v>
      </c>
      <c r="AE143" s="225">
        <f t="shared" si="118"/>
        <v>21218375028794.188</v>
      </c>
      <c r="AF143" s="225">
        <f t="shared" si="118"/>
        <v>21346571192316.23</v>
      </c>
      <c r="AG143" s="225">
        <f t="shared" si="118"/>
        <v>21466809249331.34</v>
      </c>
      <c r="AH143" s="225">
        <f t="shared" si="118"/>
        <v>21579715722644.332</v>
      </c>
      <c r="AI143" s="225">
        <f t="shared" si="118"/>
        <v>21685859159634.043</v>
      </c>
      <c r="AJ143" s="225">
        <f t="shared" si="118"/>
        <v>21785755995866.59</v>
      </c>
      <c r="AK143" s="225">
        <f t="shared" si="118"/>
        <v>21879875843819.805</v>
      </c>
      <c r="AL143" s="225">
        <f t="shared" si="118"/>
        <v>21968646245946.012</v>
      </c>
      <c r="AM143" s="225">
        <f t="shared" si="118"/>
        <v>22052456934908.914</v>
      </c>
      <c r="AN143" s="225">
        <f t="shared" si="118"/>
        <v>22131663644707.027</v>
      </c>
      <c r="AO143" s="225">
        <f t="shared" si="118"/>
        <v>22206591515470.863</v>
      </c>
      <c r="AP143" s="225">
        <f t="shared" si="118"/>
        <v>22277538132675.242</v>
      </c>
      <c r="AQ143" s="225">
        <f t="shared" si="118"/>
        <v>22344776238821.691</v>
      </c>
      <c r="AR143" s="225">
        <f t="shared" si="118"/>
        <v>22408556152629.867</v>
      </c>
      <c r="AS143" s="225">
        <f t="shared" si="118"/>
        <v>22469107927667.668</v>
      </c>
      <c r="AT143" s="225">
        <f t="shared" si="118"/>
        <v>22526643279280.984</v>
      </c>
      <c r="AU143" s="225">
        <f t="shared" si="118"/>
        <v>22581357305746.371</v>
      </c>
      <c r="AV143" s="225">
        <f t="shared" si="118"/>
        <v>22633430026826.285</v>
      </c>
      <c r="AW143" s="225">
        <f t="shared" si="118"/>
        <v>22683027760368.035</v>
      </c>
      <c r="AX143" s="225">
        <f t="shared" si="118"/>
        <v>22730304355284.715</v>
      </c>
      <c r="AY143" s="225">
        <f t="shared" si="118"/>
        <v>22775402297161.074</v>
      </c>
      <c r="AZ143" s="225"/>
    </row>
    <row r="144" spans="1:52" x14ac:dyDescent="0.2">
      <c r="A144" s="245" t="s">
        <v>463</v>
      </c>
      <c r="B144" s="245" t="s">
        <v>391</v>
      </c>
      <c r="C144" s="228">
        <f>SUMIFS('Historic Energy Consumption'!$E:$E,'Historic Energy Consumption'!$B:$B,'Predicted Energy Consumption'!$B144,'Historic Energy Consumption'!$A:$A,'Predicted Energy Consumption'!C$98)</f>
        <v>4329717616370.7354</v>
      </c>
      <c r="D144" s="228">
        <f>SUMIFS('Historic Energy Consumption'!$E:$E,'Historic Energy Consumption'!$B:$B,'Predicted Energy Consumption'!$B144,'Historic Energy Consumption'!$A:$A,'Predicted Energy Consumption'!D$98)</f>
        <v>5119468035744.2695</v>
      </c>
      <c r="E144" s="228">
        <f>SUMIFS('Historic Energy Consumption'!$E:$E,'Historic Energy Consumption'!$B:$B,'Predicted Energy Consumption'!$B144,'Historic Energy Consumption'!$A:$A,'Predicted Energy Consumption'!E$98)</f>
        <v>9066921907499.0215</v>
      </c>
      <c r="F144" s="228">
        <f>SUMIFS('Historic Energy Consumption'!$E:$E,'Historic Energy Consumption'!$B:$B,'Predicted Energy Consumption'!$B144,'Historic Energy Consumption'!$A:$A,'Predicted Energy Consumption'!F$98)</f>
        <v>11640923274346.094</v>
      </c>
      <c r="G144" s="228">
        <f>SUMIFS('Historic Energy Consumption'!$E:$E,'Historic Energy Consumption'!$B:$B,'Predicted Energy Consumption'!$B144,'Historic Energy Consumption'!$A:$A,'Predicted Energy Consumption'!G$98)</f>
        <v>15742390130342.391</v>
      </c>
      <c r="H144" s="228">
        <f>SUMIFS('Historic Energy Consumption'!$E:$E,'Historic Energy Consumption'!$B:$B,'Predicted Energy Consumption'!$B144,'Historic Energy Consumption'!$A:$A,'Predicted Energy Consumption'!H$98)</f>
        <v>22198986622366.961</v>
      </c>
      <c r="I144" s="228">
        <f>SUMIFS('Historic Energy Consumption'!$E:$E,'Historic Energy Consumption'!$B:$B,'Predicted Energy Consumption'!$B144,'Historic Energy Consumption'!$A:$A,'Predicted Energy Consumption'!I$98)</f>
        <v>15345342334247.047</v>
      </c>
      <c r="J144" s="228">
        <f>SUMIFS('Historic Energy Consumption'!$E:$E,'Historic Energy Consumption'!$B:$B,'Predicted Energy Consumption'!$B144,'Historic Energy Consumption'!$A:$A,'Predicted Energy Consumption'!J$98)</f>
        <v>17876449005045.563</v>
      </c>
      <c r="K144" s="228">
        <f>SUMIFS('Historic Energy Consumption'!$E:$E,'Historic Energy Consumption'!$B:$B,'Predicted Energy Consumption'!$B144,'Historic Energy Consumption'!$A:$A,'Predicted Energy Consumption'!K$98)</f>
        <v>16914881235908.039</v>
      </c>
      <c r="L144" s="225">
        <f t="shared" ref="L144:AY144" si="119">K144*(VLOOKUP($B144,$B$72:$AY$96,L$1-2010,FALSE)/VLOOKUP($B144,$B$72:$AY$96,K$1-2010,FALSE))</f>
        <v>4947389955566</v>
      </c>
      <c r="M144" s="225">
        <f t="shared" si="119"/>
        <v>3751405200155.2617</v>
      </c>
      <c r="N144" s="225">
        <f t="shared" si="119"/>
        <v>3588212666161.8945</v>
      </c>
      <c r="O144" s="225">
        <f t="shared" si="119"/>
        <v>3421843448064.9907</v>
      </c>
      <c r="P144" s="225">
        <f t="shared" si="119"/>
        <v>3254303370721.9326</v>
      </c>
      <c r="Q144" s="225">
        <f t="shared" si="119"/>
        <v>3086940543212.4634</v>
      </c>
      <c r="R144" s="225">
        <f t="shared" si="119"/>
        <v>2920696408006.4897</v>
      </c>
      <c r="S144" s="225">
        <f t="shared" si="119"/>
        <v>2756242683199.1069</v>
      </c>
      <c r="T144" s="225">
        <f t="shared" si="119"/>
        <v>2594061872251.52</v>
      </c>
      <c r="U144" s="225">
        <f t="shared" si="119"/>
        <v>2434498145263.6006</v>
      </c>
      <c r="V144" s="225">
        <f t="shared" si="119"/>
        <v>2277791655076.9541</v>
      </c>
      <c r="W144" s="225">
        <f t="shared" si="119"/>
        <v>2217275050788.7383</v>
      </c>
      <c r="X144" s="225">
        <f t="shared" si="119"/>
        <v>2222886801715.6172</v>
      </c>
      <c r="Y144" s="225">
        <f t="shared" si="119"/>
        <v>2227443743223.5913</v>
      </c>
      <c r="Z144" s="225">
        <f t="shared" si="119"/>
        <v>2231077666390.7061</v>
      </c>
      <c r="AA144" s="225">
        <f t="shared" si="119"/>
        <v>2233904439375.8223</v>
      </c>
      <c r="AB144" s="225">
        <f t="shared" si="119"/>
        <v>2236025776587.9468</v>
      </c>
      <c r="AC144" s="225">
        <f t="shared" si="119"/>
        <v>2237530877195.8311</v>
      </c>
      <c r="AD144" s="225">
        <f t="shared" si="119"/>
        <v>2238497918064.4087</v>
      </c>
      <c r="AE144" s="225">
        <f t="shared" si="119"/>
        <v>2238995397676.0127</v>
      </c>
      <c r="AF144" s="225">
        <f t="shared" si="119"/>
        <v>2239083334907.4219</v>
      </c>
      <c r="AG144" s="225">
        <f t="shared" si="119"/>
        <v>2238814330925.3311</v>
      </c>
      <c r="AH144" s="225">
        <f t="shared" si="119"/>
        <v>2238234504842.5269</v>
      </c>
      <c r="AI144" s="225">
        <f t="shared" si="119"/>
        <v>2237384314806.8921</v>
      </c>
      <c r="AJ144" s="225">
        <f t="shared" si="119"/>
        <v>2236299276346.7104</v>
      </c>
      <c r="AK144" s="225">
        <f t="shared" si="119"/>
        <v>2235010589398.1631</v>
      </c>
      <c r="AL144" s="225">
        <f t="shared" si="119"/>
        <v>2233545684722.9038</v>
      </c>
      <c r="AM144" s="225">
        <f t="shared" si="119"/>
        <v>2231928699540.5483</v>
      </c>
      <c r="AN144" s="225">
        <f t="shared" si="119"/>
        <v>2230180891251.5215</v>
      </c>
      <c r="AO144" s="225">
        <f t="shared" si="119"/>
        <v>2228320997179.1113</v>
      </c>
      <c r="AP144" s="225">
        <f t="shared" si="119"/>
        <v>2226365547352.0234</v>
      </c>
      <c r="AQ144" s="225">
        <f t="shared" si="119"/>
        <v>2224329136504.8345</v>
      </c>
      <c r="AR144" s="225">
        <f t="shared" si="119"/>
        <v>2222224660704.0146</v>
      </c>
      <c r="AS144" s="225">
        <f t="shared" si="119"/>
        <v>2220063523314.2163</v>
      </c>
      <c r="AT144" s="225">
        <f t="shared" si="119"/>
        <v>2217855814404.2236</v>
      </c>
      <c r="AU144" s="225">
        <f t="shared" si="119"/>
        <v>2215610467147.4517</v>
      </c>
      <c r="AV144" s="225">
        <f t="shared" si="119"/>
        <v>2213335394295.7651</v>
      </c>
      <c r="AW144" s="225">
        <f t="shared" si="119"/>
        <v>2211037607388.8574</v>
      </c>
      <c r="AX144" s="225">
        <f t="shared" si="119"/>
        <v>2208723320999.3301</v>
      </c>
      <c r="AY144" s="225">
        <f t="shared" si="119"/>
        <v>2206398044000.3882</v>
      </c>
      <c r="AZ144" s="225"/>
    </row>
    <row r="145" spans="1:52" x14ac:dyDescent="0.2">
      <c r="A145" s="245" t="s">
        <v>463</v>
      </c>
      <c r="B145" s="245" t="s">
        <v>392</v>
      </c>
      <c r="C145" s="228">
        <f>SUMIFS('Historic Energy Consumption'!$E:$E,'Historic Energy Consumption'!$B:$B,'Predicted Energy Consumption'!$B145,'Historic Energy Consumption'!$A:$A,'Predicted Energy Consumption'!C$98)</f>
        <v>47241184909784.641</v>
      </c>
      <c r="D145" s="228">
        <f>SUMIFS('Historic Energy Consumption'!$E:$E,'Historic Energy Consumption'!$B:$B,'Predicted Energy Consumption'!$B145,'Historic Energy Consumption'!$A:$A,'Predicted Energy Consumption'!D$98)</f>
        <v>63073894903288.781</v>
      </c>
      <c r="E145" s="228">
        <f>SUMIFS('Historic Energy Consumption'!$E:$E,'Historic Energy Consumption'!$B:$B,'Predicted Energy Consumption'!$B145,'Historic Energy Consumption'!$A:$A,'Predicted Energy Consumption'!E$98)</f>
        <v>75843857744592.375</v>
      </c>
      <c r="F145" s="228">
        <f>SUMIFS('Historic Energy Consumption'!$E:$E,'Historic Energy Consumption'!$B:$B,'Predicted Energy Consumption'!$B145,'Historic Energy Consumption'!$A:$A,'Predicted Energy Consumption'!F$98)</f>
        <v>65686154339602.031</v>
      </c>
      <c r="G145" s="228">
        <f>SUMIFS('Historic Energy Consumption'!$E:$E,'Historic Energy Consumption'!$B:$B,'Predicted Energy Consumption'!$B145,'Historic Energy Consumption'!$A:$A,'Predicted Energy Consumption'!G$98)</f>
        <v>58630754570954.711</v>
      </c>
      <c r="H145" s="228">
        <f>SUMIFS('Historic Energy Consumption'!$E:$E,'Historic Energy Consumption'!$B:$B,'Predicted Energy Consumption'!$B145,'Historic Energy Consumption'!$A:$A,'Predicted Energy Consumption'!H$98)</f>
        <v>76710602381854.953</v>
      </c>
      <c r="I145" s="228">
        <f>SUMIFS('Historic Energy Consumption'!$E:$E,'Historic Energy Consumption'!$B:$B,'Predicted Energy Consumption'!$B145,'Historic Energy Consumption'!$A:$A,'Predicted Energy Consumption'!I$98)</f>
        <v>83501163090086.656</v>
      </c>
      <c r="J145" s="228">
        <f>SUMIFS('Historic Energy Consumption'!$E:$E,'Historic Energy Consumption'!$B:$B,'Predicted Energy Consumption'!$B145,'Historic Energy Consumption'!$A:$A,'Predicted Energy Consumption'!J$98)</f>
        <v>92988580557133.547</v>
      </c>
      <c r="K145" s="228">
        <f>SUMIFS('Historic Energy Consumption'!$E:$E,'Historic Energy Consumption'!$B:$B,'Predicted Energy Consumption'!$B145,'Historic Energy Consumption'!$A:$A,'Predicted Energy Consumption'!K$98)</f>
        <v>100902378959369.78</v>
      </c>
      <c r="L145" s="225">
        <f t="shared" ref="L145:AY145" si="120">K145*(VLOOKUP($B145,$B$72:$AY$96,L$1-2010,FALSE)/VLOOKUP($B145,$B$72:$AY$96,K$1-2010,FALSE))</f>
        <v>107574439404266.78</v>
      </c>
      <c r="M145" s="225">
        <f t="shared" si="120"/>
        <v>105712209135464.58</v>
      </c>
      <c r="N145" s="225">
        <f t="shared" si="120"/>
        <v>103397437470207.75</v>
      </c>
      <c r="O145" s="225">
        <f t="shared" si="120"/>
        <v>100225166697316.61</v>
      </c>
      <c r="P145" s="225">
        <f t="shared" si="120"/>
        <v>94647708564594.641</v>
      </c>
      <c r="Q145" s="225">
        <f t="shared" si="120"/>
        <v>88877615022379.266</v>
      </c>
      <c r="R145" s="225">
        <f t="shared" si="120"/>
        <v>82964416727094.344</v>
      </c>
      <c r="S145" s="225">
        <f t="shared" si="120"/>
        <v>76948154423540.047</v>
      </c>
      <c r="T145" s="225">
        <f t="shared" si="120"/>
        <v>70861583592657.797</v>
      </c>
      <c r="U145" s="225">
        <f t="shared" si="120"/>
        <v>64731653114746.969</v>
      </c>
      <c r="V145" s="225">
        <f t="shared" si="120"/>
        <v>58580574952319.906</v>
      </c>
      <c r="W145" s="225">
        <f t="shared" si="120"/>
        <v>52426643929050.883</v>
      </c>
      <c r="X145" s="225">
        <f t="shared" si="120"/>
        <v>46284891380190.836</v>
      </c>
      <c r="Y145" s="225">
        <f t="shared" si="120"/>
        <v>40167619533291.531</v>
      </c>
      <c r="Z145" s="225">
        <f t="shared" si="120"/>
        <v>34084844846991.008</v>
      </c>
      <c r="AA145" s="225">
        <f t="shared" si="120"/>
        <v>30052217695279.402</v>
      </c>
      <c r="AB145" s="225">
        <f t="shared" si="120"/>
        <v>30305115408344.117</v>
      </c>
      <c r="AC145" s="225">
        <f t="shared" si="120"/>
        <v>30541396700009.871</v>
      </c>
      <c r="AD145" s="225">
        <f t="shared" si="120"/>
        <v>30762428353484.824</v>
      </c>
      <c r="AE145" s="225">
        <f t="shared" si="120"/>
        <v>30969449594380.547</v>
      </c>
      <c r="AF145" s="225">
        <f t="shared" si="120"/>
        <v>31163584032456.852</v>
      </c>
      <c r="AG145" s="225">
        <f t="shared" si="120"/>
        <v>31345850792265.98</v>
      </c>
      <c r="AH145" s="225">
        <f t="shared" si="120"/>
        <v>31517174770088.453</v>
      </c>
      <c r="AI145" s="225">
        <f t="shared" si="120"/>
        <v>31678396004999.699</v>
      </c>
      <c r="AJ145" s="225">
        <f t="shared" si="120"/>
        <v>31830278185087.934</v>
      </c>
      <c r="AK145" s="225">
        <f t="shared" si="120"/>
        <v>31973516330615.395</v>
      </c>
      <c r="AL145" s="225">
        <f t="shared" si="120"/>
        <v>32108743707935.703</v>
      </c>
      <c r="AM145" s="225">
        <f t="shared" si="120"/>
        <v>32236538033923.391</v>
      </c>
      <c r="AN145" s="225">
        <f t="shared" si="120"/>
        <v>32357427032482.922</v>
      </c>
      <c r="AO145" s="225">
        <f t="shared" si="120"/>
        <v>32471893403806.234</v>
      </c>
      <c r="AP145" s="225">
        <f t="shared" si="120"/>
        <v>32580379264419.223</v>
      </c>
      <c r="AQ145" s="225">
        <f t="shared" si="120"/>
        <v>32683290112429.887</v>
      </c>
      <c r="AR145" s="225">
        <f t="shared" si="120"/>
        <v>32780998368227.785</v>
      </c>
      <c r="AS145" s="225">
        <f t="shared" si="120"/>
        <v>32873846536532.609</v>
      </c>
      <c r="AT145" s="225">
        <f t="shared" si="120"/>
        <v>32962150031366.227</v>
      </c>
      <c r="AU145" s="225">
        <f t="shared" si="120"/>
        <v>33046199701356.008</v>
      </c>
      <c r="AV145" s="225">
        <f t="shared" si="120"/>
        <v>33126264088871.145</v>
      </c>
      <c r="AW145" s="225">
        <f t="shared" si="120"/>
        <v>33202591452866.102</v>
      </c>
      <c r="AX145" s="225">
        <f t="shared" si="120"/>
        <v>33275411582002.582</v>
      </c>
      <c r="AY145" s="225">
        <f t="shared" si="120"/>
        <v>33344937421624.559</v>
      </c>
      <c r="AZ145" s="225"/>
    </row>
    <row r="146" spans="1:52" x14ac:dyDescent="0.2">
      <c r="A146" s="245" t="s">
        <v>463</v>
      </c>
      <c r="B146" s="245" t="s">
        <v>393</v>
      </c>
      <c r="C146" s="228">
        <f>SUMIFS('Historic Energy Consumption'!$E:$E,'Historic Energy Consumption'!$B:$B,'Predicted Energy Consumption'!$B146,'Historic Energy Consumption'!$A:$A,'Predicted Energy Consumption'!C$98)</f>
        <v>37085309938805.609</v>
      </c>
      <c r="D146" s="228">
        <f>SUMIFS('Historic Energy Consumption'!$E:$E,'Historic Energy Consumption'!$B:$B,'Predicted Energy Consumption'!$B146,'Historic Energy Consumption'!$A:$A,'Predicted Energy Consumption'!D$98)</f>
        <v>37614910054287.656</v>
      </c>
      <c r="E146" s="228">
        <f>SUMIFS('Historic Energy Consumption'!$E:$E,'Historic Energy Consumption'!$B:$B,'Predicted Energy Consumption'!$B146,'Historic Energy Consumption'!$A:$A,'Predicted Energy Consumption'!E$98)</f>
        <v>42613695284472.391</v>
      </c>
      <c r="F146" s="228">
        <f>SUMIFS('Historic Energy Consumption'!$E:$E,'Historic Energy Consumption'!$B:$B,'Predicted Energy Consumption'!$B146,'Historic Energy Consumption'!$A:$A,'Predicted Energy Consumption'!F$98)</f>
        <v>43228237064417.016</v>
      </c>
      <c r="G146" s="228">
        <f>SUMIFS('Historic Energy Consumption'!$E:$E,'Historic Energy Consumption'!$B:$B,'Predicted Energy Consumption'!$B146,'Historic Energy Consumption'!$A:$A,'Predicted Energy Consumption'!G$98)</f>
        <v>57157417685518.734</v>
      </c>
      <c r="H146" s="228">
        <f>SUMIFS('Historic Energy Consumption'!$E:$E,'Historic Energy Consumption'!$B:$B,'Predicted Energy Consumption'!$B146,'Historic Energy Consumption'!$A:$A,'Predicted Energy Consumption'!H$98)</f>
        <v>79448684825547.391</v>
      </c>
      <c r="I146" s="228">
        <f>SUMIFS('Historic Energy Consumption'!$E:$E,'Historic Energy Consumption'!$B:$B,'Predicted Energy Consumption'!$B146,'Historic Energy Consumption'!$A:$A,'Predicted Energy Consumption'!I$98)</f>
        <v>324062590525421</v>
      </c>
      <c r="J146" s="228">
        <f>SUMIFS('Historic Energy Consumption'!$E:$E,'Historic Energy Consumption'!$B:$B,'Predicted Energy Consumption'!$B146,'Historic Energy Consumption'!$A:$A,'Predicted Energy Consumption'!J$98)</f>
        <v>77017250982495.391</v>
      </c>
      <c r="K146" s="228">
        <f>SUMIFS('Historic Energy Consumption'!$E:$E,'Historic Energy Consumption'!$B:$B,'Predicted Energy Consumption'!$B146,'Historic Energy Consumption'!$A:$A,'Predicted Energy Consumption'!K$98)</f>
        <v>78952229590499.891</v>
      </c>
      <c r="L146" s="225">
        <f t="shared" ref="L146:AY146" si="121">K146*(VLOOKUP($B146,$B$72:$AY$96,L$1-2010,FALSE)/VLOOKUP($B146,$B$72:$AY$96,K$1-2010,FALSE))</f>
        <v>71986065787769.375</v>
      </c>
      <c r="M146" s="225">
        <f t="shared" si="121"/>
        <v>72000152221845.375</v>
      </c>
      <c r="N146" s="225">
        <f t="shared" si="121"/>
        <v>72089524166164.828</v>
      </c>
      <c r="O146" s="225">
        <f t="shared" si="121"/>
        <v>72288313834489.203</v>
      </c>
      <c r="P146" s="225">
        <f t="shared" si="121"/>
        <v>72620945658771.859</v>
      </c>
      <c r="Q146" s="225">
        <f t="shared" si="121"/>
        <v>73103559537275.328</v>
      </c>
      <c r="R146" s="225">
        <f t="shared" si="121"/>
        <v>73745480849287.563</v>
      </c>
      <c r="S146" s="225">
        <f t="shared" si="121"/>
        <v>74550608860216.344</v>
      </c>
      <c r="T146" s="225">
        <f t="shared" si="121"/>
        <v>75518653639397.922</v>
      </c>
      <c r="U146" s="225">
        <f t="shared" si="121"/>
        <v>76646192649120.625</v>
      </c>
      <c r="V146" s="225">
        <f t="shared" si="121"/>
        <v>77927544491059.797</v>
      </c>
      <c r="W146" s="225">
        <f t="shared" si="121"/>
        <v>79355472525714.25</v>
      </c>
      <c r="X146" s="225">
        <f t="shared" si="121"/>
        <v>80921738596938.688</v>
      </c>
      <c r="Y146" s="225">
        <f t="shared" si="121"/>
        <v>82617529632929.516</v>
      </c>
      <c r="Z146" s="225">
        <f t="shared" si="121"/>
        <v>84433779471841.938</v>
      </c>
      <c r="AA146" s="225">
        <f t="shared" si="121"/>
        <v>86361406257682.391</v>
      </c>
      <c r="AB146" s="225">
        <f t="shared" si="121"/>
        <v>88391483062792.578</v>
      </c>
      <c r="AC146" s="225">
        <f t="shared" si="121"/>
        <v>90515356556398.75</v>
      </c>
      <c r="AD146" s="225">
        <f t="shared" si="121"/>
        <v>92724725853396.438</v>
      </c>
      <c r="AE146" s="225">
        <f t="shared" si="121"/>
        <v>95011691289725.625</v>
      </c>
      <c r="AF146" s="225">
        <f t="shared" si="121"/>
        <v>97368780831213.906</v>
      </c>
      <c r="AG146" s="225">
        <f t="shared" si="121"/>
        <v>99788960130200.984</v>
      </c>
      <c r="AH146" s="225">
        <f t="shared" si="121"/>
        <v>102265630868592.84</v>
      </c>
      <c r="AI146" s="225">
        <f t="shared" si="121"/>
        <v>104792620926299.38</v>
      </c>
      <c r="AJ146" s="225">
        <f t="shared" si="121"/>
        <v>107364169046196.84</v>
      </c>
      <c r="AK146" s="225">
        <f t="shared" si="121"/>
        <v>109974905989502.36</v>
      </c>
      <c r="AL146" s="225">
        <f t="shared" si="121"/>
        <v>112619833651812.53</v>
      </c>
      <c r="AM146" s="225">
        <f t="shared" si="121"/>
        <v>115294303208675.05</v>
      </c>
      <c r="AN146" s="225">
        <f t="shared" si="121"/>
        <v>117993993054360.81</v>
      </c>
      <c r="AO146" s="225">
        <f t="shared" si="121"/>
        <v>120714887067270.42</v>
      </c>
      <c r="AP146" s="225">
        <f t="shared" si="121"/>
        <v>121122153962228.55</v>
      </c>
      <c r="AQ146" s="225">
        <f t="shared" si="121"/>
        <v>120962114582210.63</v>
      </c>
      <c r="AR146" s="225">
        <f t="shared" si="121"/>
        <v>120779489425554.92</v>
      </c>
      <c r="AS146" s="225">
        <f t="shared" si="121"/>
        <v>120575793870947.42</v>
      </c>
      <c r="AT146" s="225">
        <f t="shared" si="121"/>
        <v>120352421636915.19</v>
      </c>
      <c r="AU146" s="225">
        <f t="shared" si="121"/>
        <v>120110656209234.73</v>
      </c>
      <c r="AV146" s="225">
        <f t="shared" si="121"/>
        <v>119851681053781.95</v>
      </c>
      <c r="AW146" s="225">
        <f t="shared" si="121"/>
        <v>119576588753349.72</v>
      </c>
      <c r="AX146" s="225">
        <f t="shared" si="121"/>
        <v>119286389191143.7</v>
      </c>
      <c r="AY146" s="225">
        <f t="shared" si="121"/>
        <v>118982016889450.75</v>
      </c>
      <c r="AZ146" s="225"/>
    </row>
    <row r="147" spans="1:52" x14ac:dyDescent="0.2">
      <c r="A147" s="245" t="s">
        <v>463</v>
      </c>
      <c r="B147" s="245" t="s">
        <v>394</v>
      </c>
      <c r="C147" s="228">
        <f>SUMIFS('Historic Energy Consumption'!$E:$E,'Historic Energy Consumption'!$B:$B,'Predicted Energy Consumption'!$B147,'Historic Energy Consumption'!$A:$A,'Predicted Energy Consumption'!C$98)</f>
        <v>24668837199471.477</v>
      </c>
      <c r="D147" s="228">
        <f>SUMIFS('Historic Energy Consumption'!$E:$E,'Historic Energy Consumption'!$B:$B,'Predicted Energy Consumption'!$B147,'Historic Energy Consumption'!$A:$A,'Predicted Energy Consumption'!D$98)</f>
        <v>31359115728328.508</v>
      </c>
      <c r="E147" s="228">
        <f>SUMIFS('Historic Energy Consumption'!$E:$E,'Historic Energy Consumption'!$B:$B,'Predicted Energy Consumption'!$B147,'Historic Energy Consumption'!$A:$A,'Predicted Energy Consumption'!E$98)</f>
        <v>32126478233356.086</v>
      </c>
      <c r="F147" s="228">
        <f>SUMIFS('Historic Energy Consumption'!$E:$E,'Historic Energy Consumption'!$B:$B,'Predicted Energy Consumption'!$B147,'Historic Energy Consumption'!$A:$A,'Predicted Energy Consumption'!F$98)</f>
        <v>37202018168042.953</v>
      </c>
      <c r="G147" s="228">
        <f>SUMIFS('Historic Energy Consumption'!$E:$E,'Historic Energy Consumption'!$B:$B,'Predicted Energy Consumption'!$B147,'Historic Energy Consumption'!$A:$A,'Predicted Energy Consumption'!G$98)</f>
        <v>47874220118299.898</v>
      </c>
      <c r="H147" s="228">
        <f>SUMIFS('Historic Energy Consumption'!$E:$E,'Historic Energy Consumption'!$B:$B,'Predicted Energy Consumption'!$B147,'Historic Energy Consumption'!$A:$A,'Predicted Energy Consumption'!H$98)</f>
        <v>52812703706633.164</v>
      </c>
      <c r="I147" s="228">
        <f>SUMIFS('Historic Energy Consumption'!$E:$E,'Historic Energy Consumption'!$B:$B,'Predicted Energy Consumption'!$B147,'Historic Energy Consumption'!$A:$A,'Predicted Energy Consumption'!I$98)</f>
        <v>66689001060939.102</v>
      </c>
      <c r="J147" s="228">
        <f>SUMIFS('Historic Energy Consumption'!$E:$E,'Historic Energy Consumption'!$B:$B,'Predicted Energy Consumption'!$B147,'Historic Energy Consumption'!$A:$A,'Predicted Energy Consumption'!J$98)</f>
        <v>75160563300985.438</v>
      </c>
      <c r="K147" s="228">
        <f>SUMIFS('Historic Energy Consumption'!$E:$E,'Historic Energy Consumption'!$B:$B,'Predicted Energy Consumption'!$B147,'Historic Energy Consumption'!$A:$A,'Predicted Energy Consumption'!K$98)</f>
        <v>76537407095558.031</v>
      </c>
      <c r="L147" s="225">
        <f t="shared" ref="L147:AY147" si="122">K147*(VLOOKUP($B147,$B$72:$AY$96,L$1-2010,FALSE)/VLOOKUP($B147,$B$72:$AY$96,K$1-2010,FALSE))</f>
        <v>74457423216282.922</v>
      </c>
      <c r="M147" s="225">
        <f t="shared" si="122"/>
        <v>71265616152723.141</v>
      </c>
      <c r="N147" s="225">
        <f t="shared" si="122"/>
        <v>68246053088663.07</v>
      </c>
      <c r="O147" s="225">
        <f t="shared" si="122"/>
        <v>65372095182496.578</v>
      </c>
      <c r="P147" s="225">
        <f t="shared" si="122"/>
        <v>62625124018639.438</v>
      </c>
      <c r="Q147" s="225">
        <f t="shared" si="122"/>
        <v>59991222502357.805</v>
      </c>
      <c r="R147" s="225">
        <f t="shared" si="122"/>
        <v>57459362597698.352</v>
      </c>
      <c r="S147" s="225">
        <f t="shared" si="122"/>
        <v>55020383247762.547</v>
      </c>
      <c r="T147" s="225">
        <f t="shared" si="122"/>
        <v>52666398734598.094</v>
      </c>
      <c r="U147" s="225">
        <f t="shared" si="122"/>
        <v>50390447703176.344</v>
      </c>
      <c r="V147" s="225">
        <f t="shared" si="122"/>
        <v>48186279154906.5</v>
      </c>
      <c r="W147" s="225">
        <f t="shared" si="122"/>
        <v>46048217373118.18</v>
      </c>
      <c r="X147" s="225">
        <f t="shared" si="122"/>
        <v>43971072784316</v>
      </c>
      <c r="Y147" s="225">
        <f t="shared" si="122"/>
        <v>41950079819237.32</v>
      </c>
      <c r="Z147" s="225">
        <f t="shared" si="122"/>
        <v>39980850856400.648</v>
      </c>
      <c r="AA147" s="225">
        <f t="shared" si="122"/>
        <v>38059339947308.883</v>
      </c>
      <c r="AB147" s="225">
        <f t="shared" si="122"/>
        <v>36181812692077.555</v>
      </c>
      <c r="AC147" s="225">
        <f t="shared" si="122"/>
        <v>34344820178243.359</v>
      </c>
      <c r="AD147" s="225">
        <f t="shared" si="122"/>
        <v>32545175785027.344</v>
      </c>
      <c r="AE147" s="225">
        <f t="shared" si="122"/>
        <v>30779934163761.531</v>
      </c>
      <c r="AF147" s="225">
        <f t="shared" si="122"/>
        <v>29046371992213.133</v>
      </c>
      <c r="AG147" s="225">
        <f t="shared" si="122"/>
        <v>27341970259789.168</v>
      </c>
      <c r="AH147" s="225">
        <f t="shared" si="122"/>
        <v>25664397926899.711</v>
      </c>
      <c r="AI147" s="225">
        <f t="shared" si="122"/>
        <v>24011496847132.18</v>
      </c>
      <c r="AJ147" s="225">
        <f t="shared" si="122"/>
        <v>22381267863897.684</v>
      </c>
      <c r="AK147" s="225">
        <f t="shared" si="122"/>
        <v>20771858004457.484</v>
      </c>
      <c r="AL147" s="225">
        <f t="shared" si="122"/>
        <v>19181548699705.156</v>
      </c>
      <c r="AM147" s="225">
        <f t="shared" si="122"/>
        <v>17608744960995.648</v>
      </c>
      <c r="AN147" s="225">
        <f t="shared" si="122"/>
        <v>16051965447379.572</v>
      </c>
      <c r="AO147" s="225">
        <f t="shared" si="122"/>
        <v>14509833358634.424</v>
      </c>
      <c r="AP147" s="225">
        <f t="shared" si="122"/>
        <v>12981068091801.6</v>
      </c>
      <c r="AQ147" s="225">
        <f t="shared" si="122"/>
        <v>12496034288563.504</v>
      </c>
      <c r="AR147" s="225">
        <f t="shared" si="122"/>
        <v>12639682111119.795</v>
      </c>
      <c r="AS147" s="225">
        <f t="shared" si="122"/>
        <v>12782963926100.654</v>
      </c>
      <c r="AT147" s="225">
        <f t="shared" si="122"/>
        <v>12897840217986.324</v>
      </c>
      <c r="AU147" s="225">
        <f t="shared" si="122"/>
        <v>12897324715543.018</v>
      </c>
      <c r="AV147" s="225">
        <f t="shared" si="122"/>
        <v>12896257848187.279</v>
      </c>
      <c r="AW147" s="225">
        <f t="shared" si="122"/>
        <v>12894695778095.311</v>
      </c>
      <c r="AX147" s="225">
        <f t="shared" si="122"/>
        <v>12892689325003.18</v>
      </c>
      <c r="AY147" s="225">
        <f t="shared" si="122"/>
        <v>12890284525867.1</v>
      </c>
      <c r="AZ147" s="225"/>
    </row>
    <row r="148" spans="1:52" s="230" customFormat="1" x14ac:dyDescent="0.2">
      <c r="A148" s="245" t="s">
        <v>463</v>
      </c>
      <c r="B148" s="245" t="s">
        <v>660</v>
      </c>
      <c r="C148" s="232">
        <f>SUMIFS('Historic Energy Consumption'!$E:$E,'Historic Energy Consumption'!$B:$B,"no-convert-energy pipelines and gas processing 352T353",'Historic Energy Consumption'!$A:$A,'Predicted Energy Consumption'!C$98)+SUMIFS(C$29:C$42,$B$29:$B$42,$B148,$C$29:$C$42,$B$98)</f>
        <v>14951553228201.145</v>
      </c>
      <c r="D148" s="232">
        <f>SUMIFS('Historic Energy Consumption'!$E:$E,'Historic Energy Consumption'!$B:$B,"no-convert-energy pipelines and gas processing 352T353",'Historic Energy Consumption'!$A:$A,'Predicted Energy Consumption'!D$98)+SUMIFS(D$29:D$42,$B$29:$B$42,$B148,$C$29:$C$42,$B$98)</f>
        <v>23634727488596.938</v>
      </c>
      <c r="E148" s="232">
        <f>SUMIFS('Historic Energy Consumption'!$E:$E,'Historic Energy Consumption'!$B:$B,"no-convert-energy pipelines and gas processing 352T353",'Historic Energy Consumption'!$A:$A,'Predicted Energy Consumption'!E$98)+SUMIFS(E$29:E$42,$B$29:$B$42,$B148,$C$29:$C$42,$B$98)</f>
        <v>19600292155149.891</v>
      </c>
      <c r="F148" s="232">
        <f>SUMIFS('Historic Energy Consumption'!$E:$E,'Historic Energy Consumption'!$B:$B,"no-convert-energy pipelines and gas processing 352T353",'Historic Energy Consumption'!$A:$A,'Predicted Energy Consumption'!F$98)+SUMIFS(F$29:F$42,$B$29:$B$42,$B148,$C$29:$C$42,$B$98)</f>
        <v>30355448481708.344</v>
      </c>
      <c r="G148" s="232">
        <f>SUMIFS('Historic Energy Consumption'!$E:$E,'Historic Energy Consumption'!$B:$B,"no-convert-energy pipelines and gas processing 352T353",'Historic Energy Consumption'!$A:$A,'Predicted Energy Consumption'!G$98)+SUMIFS(G$29:G$42,$B$29:$B$42,$B148,$C$29:$C$42,$B$98)</f>
        <v>37956451689263.656</v>
      </c>
      <c r="H148" s="232">
        <f>SUMIFS('Historic Energy Consumption'!$E:$E,'Historic Energy Consumption'!$B:$B,"no-convert-energy pipelines and gas processing 352T353",'Historic Energy Consumption'!$A:$A,'Predicted Energy Consumption'!H$98)+SUMIFS(H$29:H$42,$B$29:$B$42,$B148,$C$29:$C$42,$B$98)</f>
        <v>24593645919313.184</v>
      </c>
      <c r="I148" s="232">
        <f>SUMIFS('Historic Energy Consumption'!$E:$E,'Historic Energy Consumption'!$B:$B,"no-convert-energy pipelines and gas processing 352T353",'Historic Energy Consumption'!$A:$A,'Predicted Energy Consumption'!I$98)+SUMIFS(I$29:I$42,$B$29:$B$42,$B148,$C$29:$C$42,$B$98)</f>
        <v>42120737305044.094</v>
      </c>
      <c r="J148" s="232">
        <f>SUMIFS('Historic Energy Consumption'!$E:$E,'Historic Energy Consumption'!$B:$B,"no-convert-energy pipelines and gas processing 352T353",'Historic Energy Consumption'!$A:$A,'Predicted Energy Consumption'!J$98)+SUMIFS(J$29:J$42,$B$29:$B$42,$B148,$C$29:$C$42,$B$98)</f>
        <v>50450897646792.828</v>
      </c>
      <c r="K148" s="232">
        <f>SUMIFS('Historic Energy Consumption'!$E:$E,'Historic Energy Consumption'!$B:$B,"no-convert-energy pipelines and gas processing 352T353",'Historic Energy Consumption'!$A:$A,'Predicted Energy Consumption'!K$98)+SUMIFS(K$29:K$42,$B$29:$B$42,$B148,$C$29:$C$42,$B$98)</f>
        <v>45426174548010.898</v>
      </c>
      <c r="L148" s="231">
        <f t="shared" ref="L148:AY148" si="123">(K148-SUMIFS(K$29:K$42,$B$29:$B$42,$B148,$A$29:$A$42,$A148))*(VLOOKUP($B148,$B$72:$AY$96,L$1-2010,FALSE)/VLOOKUP($B148,$B$72:$AY$96,K$1-2010,FALSE))+SUMIFS(L$29:L$42,$B$29:$B$42,$B148,$A$29:$A$42,$A148)</f>
        <v>2143408758655.25</v>
      </c>
      <c r="M148" s="231">
        <f t="shared" si="123"/>
        <v>5599082298022.375</v>
      </c>
      <c r="N148" s="231">
        <f t="shared" si="123"/>
        <v>16604375799209</v>
      </c>
      <c r="O148" s="231">
        <f t="shared" si="123"/>
        <v>34248015482726.875</v>
      </c>
      <c r="P148" s="231">
        <f t="shared" si="123"/>
        <v>57666487159993.5</v>
      </c>
      <c r="Q148" s="231">
        <f t="shared" si="123"/>
        <v>86060229340471.25</v>
      </c>
      <c r="R148" s="231">
        <f t="shared" si="123"/>
        <v>118702085043443.75</v>
      </c>
      <c r="S148" s="231">
        <f t="shared" si="123"/>
        <v>154940013843650.63</v>
      </c>
      <c r="T148" s="231">
        <f t="shared" si="123"/>
        <v>183719028232400</v>
      </c>
      <c r="U148" s="231">
        <f t="shared" si="123"/>
        <v>171147460818002.13</v>
      </c>
      <c r="V148" s="231">
        <f t="shared" si="123"/>
        <v>159525744065860.25</v>
      </c>
      <c r="W148" s="231">
        <f t="shared" si="123"/>
        <v>148795196474437.13</v>
      </c>
      <c r="X148" s="231">
        <f t="shared" si="123"/>
        <v>138899397542455.38</v>
      </c>
      <c r="Y148" s="231">
        <f t="shared" si="123"/>
        <v>129784617728632.25</v>
      </c>
      <c r="Z148" s="231">
        <f t="shared" si="123"/>
        <v>121400063293852.75</v>
      </c>
      <c r="AA148" s="231">
        <f t="shared" si="123"/>
        <v>113697984302696.13</v>
      </c>
      <c r="AB148" s="231">
        <f t="shared" si="123"/>
        <v>106633683868821.13</v>
      </c>
      <c r="AC148" s="231">
        <f t="shared" si="123"/>
        <v>100165458148903.38</v>
      </c>
      <c r="AD148" s="231">
        <f t="shared" si="123"/>
        <v>94254489576479</v>
      </c>
      <c r="AE148" s="231">
        <f t="shared" si="123"/>
        <v>88864710217985.75</v>
      </c>
      <c r="AF148" s="231">
        <f t="shared" si="123"/>
        <v>83962647725454.375</v>
      </c>
      <c r="AG148" s="231">
        <f t="shared" si="123"/>
        <v>79517262946452</v>
      </c>
      <c r="AH148" s="231">
        <f t="shared" si="123"/>
        <v>75499785640795.125</v>
      </c>
      <c r="AI148" s="231">
        <f t="shared" si="123"/>
        <v>71883552779048.625</v>
      </c>
      <c r="AJ148" s="231">
        <f t="shared" si="123"/>
        <v>68643852422567.125</v>
      </c>
      <c r="AK148" s="231">
        <f t="shared" si="123"/>
        <v>65757775094543.875</v>
      </c>
      <c r="AL148" s="231">
        <f t="shared" si="123"/>
        <v>63204073755896.875</v>
      </c>
      <c r="AM148" s="231">
        <f t="shared" si="123"/>
        <v>60963032928998.375</v>
      </c>
      <c r="AN148" s="231">
        <f t="shared" si="123"/>
        <v>59016347108931.25</v>
      </c>
      <c r="AO148" s="231">
        <f t="shared" si="123"/>
        <v>57347008324420</v>
      </c>
      <c r="AP148" s="231">
        <f t="shared" si="123"/>
        <v>55939202526417.125</v>
      </c>
      <c r="AQ148" s="231">
        <f t="shared" si="123"/>
        <v>54778214365436</v>
      </c>
      <c r="AR148" s="231">
        <f t="shared" si="123"/>
        <v>53850339851343.125</v>
      </c>
      <c r="AS148" s="231">
        <f t="shared" si="123"/>
        <v>53142806357075.125</v>
      </c>
      <c r="AT148" s="231">
        <f t="shared" si="123"/>
        <v>52643699420089.125</v>
      </c>
      <c r="AU148" s="231">
        <f t="shared" si="123"/>
        <v>52341895804079.75</v>
      </c>
      <c r="AV148" s="231">
        <f t="shared" si="123"/>
        <v>52227002303983</v>
      </c>
      <c r="AW148" s="231">
        <f t="shared" si="123"/>
        <v>52289299804229.625</v>
      </c>
      <c r="AX148" s="231">
        <f t="shared" si="123"/>
        <v>52519692131097.375</v>
      </c>
      <c r="AY148" s="231">
        <f t="shared" si="123"/>
        <v>52909659272971.625</v>
      </c>
      <c r="AZ148" s="231"/>
    </row>
    <row r="149" spans="1:52" x14ac:dyDescent="0.2">
      <c r="A149" s="245" t="s">
        <v>463</v>
      </c>
      <c r="B149" s="245" t="s">
        <v>396</v>
      </c>
      <c r="C149" s="228">
        <f>SUMIFS('Historic Energy Consumption'!$E:$E,'Historic Energy Consumption'!$B:$B,'Predicted Energy Consumption'!$B149,'Historic Energy Consumption'!$A:$A,'Predicted Energy Consumption'!C$98)</f>
        <v>1268215990651.1111</v>
      </c>
      <c r="D149" s="228">
        <f>SUMIFS('Historic Energy Consumption'!$E:$E,'Historic Energy Consumption'!$B:$B,'Predicted Energy Consumption'!$B149,'Historic Energy Consumption'!$A:$A,'Predicted Energy Consumption'!D$98)</f>
        <v>1909331814045.6738</v>
      </c>
      <c r="E149" s="228">
        <f>SUMIFS('Historic Energy Consumption'!$E:$E,'Historic Energy Consumption'!$B:$B,'Predicted Energy Consumption'!$B149,'Historic Energy Consumption'!$A:$A,'Predicted Energy Consumption'!E$98)</f>
        <v>3109801154128.4761</v>
      </c>
      <c r="F149" s="228">
        <f>SUMIFS('Historic Energy Consumption'!$E:$E,'Historic Energy Consumption'!$B:$B,'Predicted Energy Consumption'!$B149,'Historic Energy Consumption'!$A:$A,'Predicted Energy Consumption'!F$98)</f>
        <v>4184898173873.9238</v>
      </c>
      <c r="G149" s="228">
        <f>SUMIFS('Historic Energy Consumption'!$E:$E,'Historic Energy Consumption'!$B:$B,'Predicted Energy Consumption'!$B149,'Historic Energy Consumption'!$A:$A,'Predicted Energy Consumption'!G$98)</f>
        <v>8117833003816.8125</v>
      </c>
      <c r="H149" s="228">
        <f>SUMIFS('Historic Energy Consumption'!$E:$E,'Historic Energy Consumption'!$B:$B,'Predicted Energy Consumption'!$B149,'Historic Energy Consumption'!$A:$A,'Predicted Energy Consumption'!H$98)</f>
        <v>12743733518941.203</v>
      </c>
      <c r="I149" s="228">
        <f>SUMIFS('Historic Energy Consumption'!$E:$E,'Historic Energy Consumption'!$B:$B,'Predicted Energy Consumption'!$B149,'Historic Energy Consumption'!$A:$A,'Predicted Energy Consumption'!I$98)</f>
        <v>40013835570884.719</v>
      </c>
      <c r="J149" s="228">
        <f>SUMIFS('Historic Energy Consumption'!$E:$E,'Historic Energy Consumption'!$B:$B,'Predicted Energy Consumption'!$B149,'Historic Energy Consumption'!$A:$A,'Predicted Energy Consumption'!J$98)</f>
        <v>69067287764908.375</v>
      </c>
      <c r="K149" s="228">
        <f>SUMIFS('Historic Energy Consumption'!$E:$E,'Historic Energy Consumption'!$B:$B,'Predicted Energy Consumption'!$B149,'Historic Energy Consumption'!$A:$A,'Predicted Energy Consumption'!K$98)</f>
        <v>57829452914743.813</v>
      </c>
      <c r="L149" s="225">
        <f t="shared" ref="L149:AY149" si="124">K149*(VLOOKUP($B149,$B$72:$AY$96,L$1-2010,FALSE)/VLOOKUP($B149,$B$72:$AY$96,K$1-2010,FALSE))</f>
        <v>59814426917310.578</v>
      </c>
      <c r="M149" s="225">
        <f t="shared" si="124"/>
        <v>62252070728096.742</v>
      </c>
      <c r="N149" s="225">
        <f t="shared" si="124"/>
        <v>64481146439589.914</v>
      </c>
      <c r="O149" s="225">
        <f t="shared" si="124"/>
        <v>66509872813096.906</v>
      </c>
      <c r="P149" s="225">
        <f t="shared" si="124"/>
        <v>68348059914718.219</v>
      </c>
      <c r="Q149" s="225">
        <f t="shared" si="124"/>
        <v>70006460898304.539</v>
      </c>
      <c r="R149" s="225">
        <f t="shared" si="124"/>
        <v>71496264568445.859</v>
      </c>
      <c r="S149" s="225">
        <f t="shared" si="124"/>
        <v>72828713948567.609</v>
      </c>
      <c r="T149" s="225">
        <f t="shared" si="124"/>
        <v>74014831291208.234</v>
      </c>
      <c r="U149" s="225">
        <f t="shared" si="124"/>
        <v>75065229230948.172</v>
      </c>
      <c r="V149" s="225">
        <f t="shared" si="124"/>
        <v>75989989284262.688</v>
      </c>
      <c r="W149" s="225">
        <f t="shared" si="124"/>
        <v>76798591436692.047</v>
      </c>
      <c r="X149" s="225">
        <f t="shared" si="124"/>
        <v>77499881386539.656</v>
      </c>
      <c r="Y149" s="225">
        <f t="shared" si="124"/>
        <v>78102064724490.641</v>
      </c>
      <c r="Z149" s="225">
        <f t="shared" si="124"/>
        <v>78612719722290.938</v>
      </c>
      <c r="AA149" s="225">
        <f t="shared" si="124"/>
        <v>79038822411739.328</v>
      </c>
      <c r="AB149" s="225">
        <f t="shared" si="124"/>
        <v>79386779260381.016</v>
      </c>
      <c r="AC149" s="225">
        <f t="shared" si="124"/>
        <v>79662464030440.438</v>
      </c>
      <c r="AD149" s="225">
        <f t="shared" si="124"/>
        <v>79871256394389.313</v>
      </c>
      <c r="AE149" s="225">
        <f t="shared" si="124"/>
        <v>80018080627637.422</v>
      </c>
      <c r="AF149" s="225">
        <f t="shared" si="124"/>
        <v>80107443255132.313</v>
      </c>
      <c r="AG149" s="225">
        <f t="shared" si="124"/>
        <v>80143468936435.734</v>
      </c>
      <c r="AH149" s="225">
        <f t="shared" si="124"/>
        <v>80129934167956.125</v>
      </c>
      <c r="AI149" s="225">
        <f t="shared" si="124"/>
        <v>80070298589288.484</v>
      </c>
      <c r="AJ149" s="225">
        <f t="shared" si="124"/>
        <v>79967733825005.563</v>
      </c>
      <c r="AK149" s="225">
        <f t="shared" si="124"/>
        <v>79825149890577.594</v>
      </c>
      <c r="AL149" s="225">
        <f t="shared" si="124"/>
        <v>79645219254223.734</v>
      </c>
      <c r="AM149" s="225">
        <f t="shared" si="124"/>
        <v>79430398685080.125</v>
      </c>
      <c r="AN149" s="225">
        <f t="shared" si="124"/>
        <v>79182949039289.75</v>
      </c>
      <c r="AO149" s="225">
        <f t="shared" si="124"/>
        <v>78904953144781.516</v>
      </c>
      <c r="AP149" s="225">
        <f t="shared" si="124"/>
        <v>78598331946471.859</v>
      </c>
      <c r="AQ149" s="225">
        <f t="shared" si="124"/>
        <v>78264859069255.594</v>
      </c>
      <c r="AR149" s="225">
        <f t="shared" si="124"/>
        <v>77906173948359.172</v>
      </c>
      <c r="AS149" s="225">
        <f t="shared" si="124"/>
        <v>77523793666949.969</v>
      </c>
      <c r="AT149" s="225">
        <f t="shared" si="124"/>
        <v>77119123630216.078</v>
      </c>
      <c r="AU149" s="225">
        <f t="shared" si="124"/>
        <v>76693467194197.281</v>
      </c>
      <c r="AV149" s="225">
        <f t="shared" si="124"/>
        <v>76248034356860.766</v>
      </c>
      <c r="AW149" s="225">
        <f t="shared" si="124"/>
        <v>75783949608605.125</v>
      </c>
      <c r="AX149" s="225">
        <f t="shared" si="124"/>
        <v>75302259029661.844</v>
      </c>
      <c r="AY149" s="225">
        <f t="shared" si="124"/>
        <v>74803936712881.594</v>
      </c>
      <c r="AZ149" s="225"/>
    </row>
    <row r="150" spans="1:52" x14ac:dyDescent="0.2">
      <c r="A150" s="245" t="s">
        <v>463</v>
      </c>
      <c r="B150" s="245" t="s">
        <v>397</v>
      </c>
      <c r="C150" s="228">
        <f>SUMIFS('Historic Energy Consumption'!$E:$E,'Historic Energy Consumption'!$B:$B,'Predicted Energy Consumption'!$B150,'Historic Energy Consumption'!$A:$A,'Predicted Energy Consumption'!C$98)</f>
        <v>4249677398594.5864</v>
      </c>
      <c r="D150" s="228">
        <f>SUMIFS('Historic Energy Consumption'!$E:$E,'Historic Energy Consumption'!$B:$B,'Predicted Energy Consumption'!$B150,'Historic Energy Consumption'!$A:$A,'Predicted Energy Consumption'!D$98)</f>
        <v>6678064483505.7783</v>
      </c>
      <c r="E150" s="228">
        <f>SUMIFS('Historic Energy Consumption'!$E:$E,'Historic Energy Consumption'!$B:$B,'Predicted Energy Consumption'!$B150,'Historic Energy Consumption'!$A:$A,'Predicted Energy Consumption'!E$98)</f>
        <v>6340788499490.335</v>
      </c>
      <c r="F150" s="228">
        <f>SUMIFS('Historic Energy Consumption'!$E:$E,'Historic Energy Consumption'!$B:$B,'Predicted Energy Consumption'!$B150,'Historic Energy Consumption'!$A:$A,'Predicted Energy Consumption'!F$98)</f>
        <v>7285161254733.5771</v>
      </c>
      <c r="G150" s="228">
        <f>SUMIFS('Historic Energy Consumption'!$E:$E,'Historic Energy Consumption'!$B:$B,'Predicted Energy Consumption'!$B150,'Historic Energy Consumption'!$A:$A,'Predicted Energy Consumption'!G$98)</f>
        <v>6576881688301.1455</v>
      </c>
      <c r="H150" s="228">
        <f>SUMIFS('Historic Energy Consumption'!$E:$E,'Historic Energy Consumption'!$B:$B,'Predicted Energy Consumption'!$B150,'Historic Energy Consumption'!$A:$A,'Predicted Energy Consumption'!H$98)</f>
        <v>6070967712277.9805</v>
      </c>
      <c r="I150" s="228">
        <f>SUMIFS('Historic Energy Consumption'!$E:$E,'Historic Energy Consumption'!$B:$B,'Predicted Energy Consumption'!$B150,'Historic Energy Consumption'!$A:$A,'Predicted Energy Consumption'!I$98)</f>
        <v>8398172001984.54</v>
      </c>
      <c r="J150" s="228">
        <f>SUMIFS('Historic Energy Consumption'!$E:$E,'Historic Energy Consumption'!$B:$B,'Predicted Energy Consumption'!$B150,'Historic Energy Consumption'!$A:$A,'Predicted Energy Consumption'!J$98)</f>
        <v>9477455150833.959</v>
      </c>
      <c r="K150" s="228">
        <f>SUMIFS('Historic Energy Consumption'!$E:$E,'Historic Energy Consumption'!$B:$B,'Predicted Energy Consumption'!$B150,'Historic Energy Consumption'!$A:$A,'Predicted Energy Consumption'!K$98)</f>
        <v>8904085978007.7051</v>
      </c>
      <c r="L150" s="225">
        <f t="shared" ref="L150:AY150" si="125">K150*(VLOOKUP($B150,$B$72:$AY$96,L$1-2010,FALSE)/VLOOKUP($B150,$B$72:$AY$96,K$1-2010,FALSE))</f>
        <v>9524196817759.2148</v>
      </c>
      <c r="M150" s="225">
        <f t="shared" si="125"/>
        <v>9976813768818.3262</v>
      </c>
      <c r="N150" s="225">
        <f t="shared" si="125"/>
        <v>10427725458921.42</v>
      </c>
      <c r="O150" s="225">
        <f t="shared" si="125"/>
        <v>10872323031449.318</v>
      </c>
      <c r="P150" s="225">
        <f t="shared" si="125"/>
        <v>11317337180248.307</v>
      </c>
      <c r="Q150" s="225">
        <f t="shared" si="125"/>
        <v>11756099278674.73</v>
      </c>
      <c r="R150" s="225">
        <f t="shared" si="125"/>
        <v>12190058112320.869</v>
      </c>
      <c r="S150" s="225">
        <f t="shared" si="125"/>
        <v>12620600422223.35</v>
      </c>
      <c r="T150" s="225">
        <f t="shared" si="125"/>
        <v>13043390348813.119</v>
      </c>
      <c r="U150" s="225">
        <f t="shared" si="125"/>
        <v>13462265500133.717</v>
      </c>
      <c r="V150" s="225">
        <f t="shared" si="125"/>
        <v>13874771530900.428</v>
      </c>
      <c r="W150" s="225">
        <f t="shared" si="125"/>
        <v>14278419512661.143</v>
      </c>
      <c r="X150" s="225">
        <f t="shared" si="125"/>
        <v>14677293514797.1</v>
      </c>
      <c r="Y150" s="225">
        <f t="shared" si="125"/>
        <v>15068463793419.438</v>
      </c>
      <c r="Z150" s="225">
        <f t="shared" si="125"/>
        <v>15450586321974.381</v>
      </c>
      <c r="AA150" s="225">
        <f t="shared" si="125"/>
        <v>15826470163467.828</v>
      </c>
      <c r="AB150" s="225">
        <f t="shared" si="125"/>
        <v>16193787280021.824</v>
      </c>
      <c r="AC150" s="225">
        <f t="shared" si="125"/>
        <v>16555025142943.279</v>
      </c>
      <c r="AD150" s="225">
        <f t="shared" si="125"/>
        <v>16907270995782.1</v>
      </c>
      <c r="AE150" s="225">
        <f t="shared" si="125"/>
        <v>17250156116945.525</v>
      </c>
      <c r="AF150" s="225">
        <f t="shared" si="125"/>
        <v>17586078850367.727</v>
      </c>
      <c r="AG150" s="225">
        <f t="shared" si="125"/>
        <v>17913711029067.195</v>
      </c>
      <c r="AH150" s="225">
        <f t="shared" si="125"/>
        <v>18233171048848.762</v>
      </c>
      <c r="AI150" s="225">
        <f t="shared" si="125"/>
        <v>18543856969620.898</v>
      </c>
      <c r="AJ150" s="225">
        <f t="shared" si="125"/>
        <v>18847212090894.895</v>
      </c>
      <c r="AK150" s="225">
        <f t="shared" si="125"/>
        <v>19143727043669.395</v>
      </c>
      <c r="AL150" s="225">
        <f t="shared" si="125"/>
        <v>19431516523507.203</v>
      </c>
      <c r="AM150" s="225">
        <f t="shared" si="125"/>
        <v>19711664524792.992</v>
      </c>
      <c r="AN150" s="225">
        <f t="shared" si="125"/>
        <v>19986373589381.668</v>
      </c>
      <c r="AO150" s="225">
        <f t="shared" si="125"/>
        <v>20253520226793.664</v>
      </c>
      <c r="AP150" s="225">
        <f t="shared" si="125"/>
        <v>20514824879437.949</v>
      </c>
      <c r="AQ150" s="225">
        <f t="shared" si="125"/>
        <v>20770410047871.629</v>
      </c>
      <c r="AR150" s="225">
        <f t="shared" si="125"/>
        <v>21020296544800.699</v>
      </c>
      <c r="AS150" s="225">
        <f t="shared" si="125"/>
        <v>21265946998235.063</v>
      </c>
      <c r="AT150" s="225">
        <f t="shared" si="125"/>
        <v>21507885184570.746</v>
      </c>
      <c r="AU150" s="225">
        <f t="shared" si="125"/>
        <v>21747126515725.738</v>
      </c>
      <c r="AV150" s="225">
        <f t="shared" si="125"/>
        <v>21983509469477.027</v>
      </c>
      <c r="AW150" s="225">
        <f t="shared" si="125"/>
        <v>22218507398045.246</v>
      </c>
      <c r="AX150" s="225">
        <f t="shared" si="125"/>
        <v>22453449266242.953</v>
      </c>
      <c r="AY150" s="225">
        <f t="shared" si="125"/>
        <v>22688296643371.668</v>
      </c>
      <c r="AZ150" s="225"/>
    </row>
    <row r="152" spans="1:52" x14ac:dyDescent="0.2">
      <c r="B152" s="244" t="s">
        <v>472</v>
      </c>
      <c r="C152" s="216">
        <v>2012</v>
      </c>
      <c r="D152" s="216">
        <v>2013</v>
      </c>
      <c r="E152" s="216">
        <v>2014</v>
      </c>
      <c r="F152" s="216">
        <v>2015</v>
      </c>
      <c r="G152" s="216">
        <v>2016</v>
      </c>
      <c r="H152" s="216">
        <v>2017</v>
      </c>
      <c r="I152" s="216">
        <v>2018</v>
      </c>
      <c r="J152" s="216">
        <v>2019</v>
      </c>
      <c r="K152" s="216">
        <v>2020</v>
      </c>
      <c r="L152" s="216">
        <v>2021</v>
      </c>
      <c r="M152" s="216">
        <v>2022</v>
      </c>
      <c r="N152" s="216">
        <v>2023</v>
      </c>
      <c r="O152" s="216">
        <v>2024</v>
      </c>
      <c r="P152" s="216">
        <v>2025</v>
      </c>
      <c r="Q152" s="216">
        <v>2026</v>
      </c>
      <c r="R152" s="216">
        <v>2027</v>
      </c>
      <c r="S152" s="216">
        <v>2028</v>
      </c>
      <c r="T152" s="216">
        <v>2029</v>
      </c>
      <c r="U152" s="216">
        <v>2030</v>
      </c>
      <c r="V152" s="216">
        <v>2031</v>
      </c>
      <c r="W152" s="216">
        <v>2032</v>
      </c>
      <c r="X152" s="216">
        <v>2033</v>
      </c>
      <c r="Y152" s="216">
        <v>2034</v>
      </c>
      <c r="Z152" s="216">
        <v>2035</v>
      </c>
      <c r="AA152" s="216">
        <v>2036</v>
      </c>
      <c r="AB152" s="216">
        <v>2037</v>
      </c>
      <c r="AC152" s="216">
        <v>2038</v>
      </c>
      <c r="AD152" s="216">
        <v>2039</v>
      </c>
      <c r="AE152" s="216">
        <v>2040</v>
      </c>
      <c r="AF152" s="216">
        <v>2041</v>
      </c>
      <c r="AG152" s="216">
        <v>2042</v>
      </c>
      <c r="AH152" s="216">
        <v>2043</v>
      </c>
      <c r="AI152" s="216">
        <v>2044</v>
      </c>
      <c r="AJ152" s="216">
        <v>2045</v>
      </c>
      <c r="AK152" s="216">
        <v>2046</v>
      </c>
      <c r="AL152" s="216">
        <v>2047</v>
      </c>
      <c r="AM152" s="216">
        <v>2048</v>
      </c>
      <c r="AN152" s="216">
        <v>2049</v>
      </c>
      <c r="AO152" s="216">
        <v>2050</v>
      </c>
      <c r="AP152" s="216">
        <v>2051</v>
      </c>
      <c r="AQ152" s="216">
        <v>2052</v>
      </c>
      <c r="AR152" s="216">
        <v>2053</v>
      </c>
      <c r="AS152" s="216">
        <v>2054</v>
      </c>
      <c r="AT152" s="216">
        <v>2055</v>
      </c>
      <c r="AU152" s="216">
        <v>2056</v>
      </c>
      <c r="AV152" s="216">
        <v>2057</v>
      </c>
      <c r="AW152" s="216">
        <v>2058</v>
      </c>
      <c r="AX152" s="216">
        <v>2059</v>
      </c>
      <c r="AY152" s="216">
        <v>2060</v>
      </c>
    </row>
    <row r="153" spans="1:52" x14ac:dyDescent="0.2">
      <c r="A153" s="244" t="s">
        <v>472</v>
      </c>
      <c r="B153" s="243" t="s">
        <v>373</v>
      </c>
      <c r="C153" s="228">
        <f>SUMIFS('Historic Energy Consumption'!$F:$F,'Historic Energy Consumption'!$B:$B,'Predicted Energy Consumption'!$B153,'Historic Energy Consumption'!$A:$A,'Predicted Energy Consumption'!C$98)</f>
        <v>125123433039113.52</v>
      </c>
      <c r="D153" s="228">
        <f>SUMIFS('Historic Energy Consumption'!$F:$F,'Historic Energy Consumption'!$B:$B,'Predicted Energy Consumption'!$B153,'Historic Energy Consumption'!$A:$A,'Predicted Energy Consumption'!D$98)</f>
        <v>161262187778969.22</v>
      </c>
      <c r="E153" s="228">
        <f>SUMIFS('Historic Energy Consumption'!$F:$F,'Historic Energy Consumption'!$B:$B,'Predicted Energy Consumption'!$B153,'Historic Energy Consumption'!$A:$A,'Predicted Energy Consumption'!E$98)</f>
        <v>132719618397452.59</v>
      </c>
      <c r="F153" s="228">
        <f>SUMIFS('Historic Energy Consumption'!$F:$F,'Historic Energy Consumption'!$B:$B,'Predicted Energy Consumption'!$B153,'Historic Energy Consumption'!$A:$A,'Predicted Energy Consumption'!F$98)</f>
        <v>139475174039364.83</v>
      </c>
      <c r="G153" s="228">
        <f>SUMIFS('Historic Energy Consumption'!$F:$F,'Historic Energy Consumption'!$B:$B,'Predicted Energy Consumption'!$B153,'Historic Energy Consumption'!$A:$A,'Predicted Energy Consumption'!G$98)</f>
        <v>150453298751909.66</v>
      </c>
      <c r="H153" s="228">
        <f>SUMIFS('Historic Energy Consumption'!$F:$F,'Historic Energy Consumption'!$B:$B,'Predicted Energy Consumption'!$B153,'Historic Energy Consumption'!$A:$A,'Predicted Energy Consumption'!H$98)</f>
        <v>161262187778969.22</v>
      </c>
      <c r="I153" s="228">
        <f>SUMIFS('Historic Energy Consumption'!$F:$F,'Historic Energy Consumption'!$B:$B,'Predicted Energy Consumption'!$B153,'Historic Energy Consumption'!$A:$A,'Predicted Energy Consumption'!I$98)</f>
        <v>168356214791852</v>
      </c>
      <c r="J153" s="228">
        <f>SUMIFS('Historic Energy Consumption'!$F:$F,'Historic Energy Consumption'!$B:$B,'Predicted Energy Consumption'!$B153,'Historic Energy Consumption'!$A:$A,'Predicted Energy Consumption'!J$98)</f>
        <v>187502042095686.22</v>
      </c>
      <c r="K153" s="228">
        <f>SUMIFS('Historic Energy Consumption'!$F:$F,'Historic Energy Consumption'!$B:$B,'Predicted Energy Consumption'!$B153,'Historic Energy Consumption'!$A:$A,'Predicted Energy Consumption'!K$98)</f>
        <v>184835886460418.19</v>
      </c>
      <c r="L153" s="225">
        <f t="shared" ref="L153:AY153" si="126">K153*(VLOOKUP($B153,$B$72:$AY$96,L$1-2010,FALSE)/VLOOKUP($B153,$B$72:$AY$96,K$1-2010,FALSE))</f>
        <v>190913238380288.78</v>
      </c>
      <c r="M153" s="225">
        <f t="shared" si="126"/>
        <v>195303068844949.25</v>
      </c>
      <c r="N153" s="225">
        <f t="shared" si="126"/>
        <v>199360651318874.56</v>
      </c>
      <c r="O153" s="225">
        <f t="shared" si="126"/>
        <v>203126806742919.72</v>
      </c>
      <c r="P153" s="225">
        <f t="shared" si="126"/>
        <v>206736726253245.22</v>
      </c>
      <c r="Q153" s="225">
        <f t="shared" si="126"/>
        <v>210132213893662.13</v>
      </c>
      <c r="R153" s="225">
        <f t="shared" si="126"/>
        <v>213351165440068.53</v>
      </c>
      <c r="S153" s="225">
        <f t="shared" si="126"/>
        <v>216429797303899.19</v>
      </c>
      <c r="T153" s="225">
        <f t="shared" si="126"/>
        <v>219346718530545.13</v>
      </c>
      <c r="U153" s="225">
        <f t="shared" si="126"/>
        <v>222154604044902.91</v>
      </c>
      <c r="V153" s="225">
        <f t="shared" si="126"/>
        <v>224824732280393.31</v>
      </c>
      <c r="W153" s="225">
        <f t="shared" si="126"/>
        <v>227357652671258.66</v>
      </c>
      <c r="X153" s="225">
        <f t="shared" si="126"/>
        <v>229797434262289.81</v>
      </c>
      <c r="Y153" s="225">
        <f t="shared" si="126"/>
        <v>232123918199936.59</v>
      </c>
      <c r="Z153" s="225">
        <f t="shared" si="126"/>
        <v>234337557298693.41</v>
      </c>
      <c r="AA153" s="225">
        <f t="shared" si="126"/>
        <v>236466569562837.72</v>
      </c>
      <c r="AB153" s="225">
        <f t="shared" si="126"/>
        <v>238501080679271.81</v>
      </c>
      <c r="AC153" s="225">
        <f t="shared" si="126"/>
        <v>240475111990962.44</v>
      </c>
      <c r="AD153" s="225">
        <f t="shared" si="126"/>
        <v>242366704470298.63</v>
      </c>
      <c r="AE153" s="225">
        <f t="shared" si="126"/>
        <v>244177029882022.31</v>
      </c>
      <c r="AF153" s="225">
        <f t="shared" si="126"/>
        <v>245934245754127.38</v>
      </c>
      <c r="AG153" s="225">
        <f t="shared" si="126"/>
        <v>247631789943299.31</v>
      </c>
      <c r="AH153" s="225">
        <f t="shared" si="126"/>
        <v>249270588357888.09</v>
      </c>
      <c r="AI153" s="225">
        <f t="shared" si="126"/>
        <v>250859089774601.91</v>
      </c>
      <c r="AJ153" s="225">
        <f t="shared" si="126"/>
        <v>252404716486515.78</v>
      </c>
      <c r="AK153" s="225">
        <f t="shared" si="126"/>
        <v>253918453200841.13</v>
      </c>
      <c r="AL153" s="225">
        <f t="shared" si="126"/>
        <v>255391383232792.44</v>
      </c>
      <c r="AM153" s="225">
        <f t="shared" si="126"/>
        <v>256829428971087.56</v>
      </c>
      <c r="AN153" s="225">
        <f t="shared" si="126"/>
        <v>258250262364736.16</v>
      </c>
      <c r="AO153" s="225">
        <f t="shared" si="126"/>
        <v>259640215897188.31</v>
      </c>
      <c r="AP153" s="225">
        <f t="shared" si="126"/>
        <v>261012613756815</v>
      </c>
      <c r="AQ153" s="225">
        <f t="shared" si="126"/>
        <v>262370709898725.59</v>
      </c>
      <c r="AR153" s="225">
        <f t="shared" si="126"/>
        <v>263711282488526.47</v>
      </c>
      <c r="AS153" s="225">
        <f t="shared" si="126"/>
        <v>264810325311075.34</v>
      </c>
      <c r="AT153" s="225">
        <f t="shared" si="126"/>
        <v>265410549663664.66</v>
      </c>
      <c r="AU153" s="225">
        <f t="shared" si="126"/>
        <v>265977724490750.53</v>
      </c>
      <c r="AV153" s="225">
        <f t="shared" si="126"/>
        <v>266516343823717.13</v>
      </c>
      <c r="AW153" s="225">
        <f t="shared" si="126"/>
        <v>267026410937111.78</v>
      </c>
      <c r="AX153" s="225">
        <f t="shared" si="126"/>
        <v>267516691407503.63</v>
      </c>
      <c r="AY153" s="225">
        <f t="shared" si="126"/>
        <v>267986080580741.09</v>
      </c>
      <c r="AZ153" s="225"/>
    </row>
    <row r="154" spans="1:52" x14ac:dyDescent="0.2">
      <c r="A154" s="244" t="s">
        <v>472</v>
      </c>
      <c r="B154" s="243" t="s">
        <v>375</v>
      </c>
      <c r="C154" s="228">
        <f>SUMIFS('Historic Energy Consumption'!$F:$F,'Historic Energy Consumption'!$B:$B,'Predicted Energy Consumption'!$B154,'Historic Energy Consumption'!$A:$A,'Predicted Energy Consumption'!C$98)</f>
        <v>74907598493.48259</v>
      </c>
      <c r="D154" s="228">
        <f>SUMIFS('Historic Energy Consumption'!$F:$F,'Historic Energy Consumption'!$B:$B,'Predicted Energy Consumption'!$B154,'Historic Energy Consumption'!$A:$A,'Predicted Energy Consumption'!D$98)</f>
        <v>13871777498.793074</v>
      </c>
      <c r="E154" s="228">
        <f>SUMIFS('Historic Energy Consumption'!$F:$F,'Historic Energy Consumption'!$B:$B,'Predicted Energy Consumption'!$B154,'Historic Energy Consumption'!$A:$A,'Predicted Energy Consumption'!E$98)</f>
        <v>13871777498.793074</v>
      </c>
      <c r="F154" s="228">
        <f>SUMIFS('Historic Energy Consumption'!$F:$F,'Historic Energy Consumption'!$B:$B,'Predicted Energy Consumption'!$B154,'Historic Energy Consumption'!$A:$A,'Predicted Energy Consumption'!F$98)</f>
        <v>11097421999.034458</v>
      </c>
      <c r="G154" s="228">
        <f>SUMIFS('Historic Energy Consumption'!$F:$F,'Historic Energy Consumption'!$B:$B,'Predicted Energy Consumption'!$B154,'Historic Energy Consumption'!$A:$A,'Predicted Energy Consumption'!G$98)</f>
        <v>11097421999.034458</v>
      </c>
      <c r="H154" s="228">
        <f>SUMIFS('Historic Energy Consumption'!$F:$F,'Historic Energy Consumption'!$B:$B,'Predicted Energy Consumption'!$B154,'Historic Energy Consumption'!$A:$A,'Predicted Energy Consumption'!H$98)</f>
        <v>11097421999.034458</v>
      </c>
      <c r="I154" s="228">
        <f>SUMIFS('Historic Energy Consumption'!$F:$F,'Historic Energy Consumption'!$B:$B,'Predicted Energy Consumption'!$B154,'Historic Energy Consumption'!$A:$A,'Predicted Energy Consumption'!I$98)</f>
        <v>5548710999.5172291</v>
      </c>
      <c r="J154" s="228">
        <f>SUMIFS('Historic Energy Consumption'!$F:$F,'Historic Energy Consumption'!$B:$B,'Predicted Energy Consumption'!$B154,'Historic Energy Consumption'!$A:$A,'Predicted Energy Consumption'!J$98)</f>
        <v>0</v>
      </c>
      <c r="K154" s="228">
        <f>SUMIFS('Historic Energy Consumption'!$F:$F,'Historic Energy Consumption'!$B:$B,'Predicted Energy Consumption'!$B154,'Historic Energy Consumption'!$A:$A,'Predicted Energy Consumption'!K$98)</f>
        <v>0</v>
      </c>
      <c r="L154" s="225">
        <f t="shared" ref="L154:AY154" si="127">K154*(VLOOKUP($B154,$B$72:$AY$96,L$1-2010,FALSE)/VLOOKUP($B154,$B$72:$AY$96,K$1-2010,FALSE))</f>
        <v>0</v>
      </c>
      <c r="M154" s="225">
        <f t="shared" si="127"/>
        <v>0</v>
      </c>
      <c r="N154" s="225">
        <f t="shared" si="127"/>
        <v>0</v>
      </c>
      <c r="O154" s="225">
        <f t="shared" si="127"/>
        <v>0</v>
      </c>
      <c r="P154" s="225">
        <f t="shared" si="127"/>
        <v>0</v>
      </c>
      <c r="Q154" s="225">
        <f t="shared" si="127"/>
        <v>0</v>
      </c>
      <c r="R154" s="225">
        <f t="shared" si="127"/>
        <v>0</v>
      </c>
      <c r="S154" s="225">
        <f t="shared" si="127"/>
        <v>0</v>
      </c>
      <c r="T154" s="225">
        <f t="shared" si="127"/>
        <v>0</v>
      </c>
      <c r="U154" s="225">
        <f t="shared" si="127"/>
        <v>0</v>
      </c>
      <c r="V154" s="225">
        <f t="shared" si="127"/>
        <v>0</v>
      </c>
      <c r="W154" s="225">
        <f t="shared" si="127"/>
        <v>0</v>
      </c>
      <c r="X154" s="225">
        <f t="shared" si="127"/>
        <v>0</v>
      </c>
      <c r="Y154" s="225">
        <f t="shared" si="127"/>
        <v>0</v>
      </c>
      <c r="Z154" s="225">
        <f t="shared" si="127"/>
        <v>0</v>
      </c>
      <c r="AA154" s="225">
        <f t="shared" si="127"/>
        <v>0</v>
      </c>
      <c r="AB154" s="225">
        <f t="shared" si="127"/>
        <v>0</v>
      </c>
      <c r="AC154" s="225">
        <f t="shared" si="127"/>
        <v>0</v>
      </c>
      <c r="AD154" s="225">
        <f t="shared" si="127"/>
        <v>0</v>
      </c>
      <c r="AE154" s="225">
        <f t="shared" si="127"/>
        <v>0</v>
      </c>
      <c r="AF154" s="225">
        <f t="shared" si="127"/>
        <v>0</v>
      </c>
      <c r="AG154" s="225">
        <f t="shared" si="127"/>
        <v>0</v>
      </c>
      <c r="AH154" s="225">
        <f t="shared" si="127"/>
        <v>0</v>
      </c>
      <c r="AI154" s="225">
        <f t="shared" si="127"/>
        <v>0</v>
      </c>
      <c r="AJ154" s="225">
        <f t="shared" si="127"/>
        <v>0</v>
      </c>
      <c r="AK154" s="225">
        <f t="shared" si="127"/>
        <v>0</v>
      </c>
      <c r="AL154" s="225">
        <f t="shared" si="127"/>
        <v>0</v>
      </c>
      <c r="AM154" s="225">
        <f t="shared" si="127"/>
        <v>0</v>
      </c>
      <c r="AN154" s="225">
        <f t="shared" si="127"/>
        <v>0</v>
      </c>
      <c r="AO154" s="225">
        <f t="shared" si="127"/>
        <v>0</v>
      </c>
      <c r="AP154" s="225">
        <f t="shared" si="127"/>
        <v>0</v>
      </c>
      <c r="AQ154" s="225">
        <f t="shared" si="127"/>
        <v>0</v>
      </c>
      <c r="AR154" s="225">
        <f t="shared" si="127"/>
        <v>0</v>
      </c>
      <c r="AS154" s="225">
        <f t="shared" si="127"/>
        <v>0</v>
      </c>
      <c r="AT154" s="225">
        <f t="shared" si="127"/>
        <v>0</v>
      </c>
      <c r="AU154" s="225">
        <f t="shared" si="127"/>
        <v>0</v>
      </c>
      <c r="AV154" s="225">
        <f t="shared" si="127"/>
        <v>0</v>
      </c>
      <c r="AW154" s="225">
        <f t="shared" si="127"/>
        <v>0</v>
      </c>
      <c r="AX154" s="225">
        <f t="shared" si="127"/>
        <v>0</v>
      </c>
      <c r="AY154" s="225">
        <f t="shared" si="127"/>
        <v>0</v>
      </c>
      <c r="AZ154" s="225"/>
    </row>
    <row r="155" spans="1:52" s="230" customFormat="1" x14ac:dyDescent="0.2">
      <c r="A155" s="244" t="s">
        <v>472</v>
      </c>
      <c r="B155" s="243" t="s">
        <v>662</v>
      </c>
      <c r="C155" s="232">
        <f>SUMIFS('Historic Energy Consumption'!$F:$F,'Historic Energy Consumption'!$B:$B, "no-convert-coal mining 05",'Historic Energy Consumption'!$A:$A,'Predicted Energy Consumption'!C$98)+SUMIFS(C$29:C$42,$B$29:$B$42,$B155,$A$29:$A$42,$A155)</f>
        <v>3190508824722.4067</v>
      </c>
      <c r="D155" s="232">
        <f>SUMIFS('Historic Energy Consumption'!$F:$F,'Historic Energy Consumption'!$B:$B, "no-convert-coal mining 05",'Historic Energy Consumption'!$A:$A,'Predicted Energy Consumption'!D$98)+SUMIFS(D$29:D$42,$B$29:$B$42,$B155,$A$29:$A$42,$A155)</f>
        <v>3087857671231.3384</v>
      </c>
      <c r="E155" s="232">
        <f>SUMIFS('Historic Energy Consumption'!$F:$F,'Historic Energy Consumption'!$B:$B, "no-convert-coal mining 05",'Historic Energy Consumption'!$A:$A,'Predicted Energy Consumption'!E$98)+SUMIFS(E$29:E$42,$B$29:$B$42,$B155,$A$29:$A$42,$A155)</f>
        <v>3245995934717.5786</v>
      </c>
      <c r="F155" s="232">
        <f>SUMIFS('Historic Energy Consumption'!$F:$F,'Historic Energy Consumption'!$B:$B, "no-convert-coal mining 05",'Historic Energy Consumption'!$A:$A,'Predicted Energy Consumption'!F$98)+SUMIFS(F$29:F$42,$B$29:$B$42,$B155,$A$29:$A$42,$A155)</f>
        <v>2150125512312.9263</v>
      </c>
      <c r="G155" s="232">
        <f>SUMIFS('Historic Energy Consumption'!$F:$F,'Historic Energy Consumption'!$B:$B, "no-convert-coal mining 05",'Historic Energy Consumption'!$A:$A,'Predicted Energy Consumption'!G$98)+SUMIFS(G$29:G$42,$B$29:$B$42,$B155,$A$29:$A$42,$A155)</f>
        <v>474414790458.72308</v>
      </c>
      <c r="H155" s="232">
        <f>SUMIFS('Historic Energy Consumption'!$F:$F,'Historic Energy Consumption'!$B:$B, "no-convert-coal mining 05",'Historic Energy Consumption'!$A:$A,'Predicted Energy Consumption'!H$98)+SUMIFS(H$29:H$42,$B$29:$B$42,$B155,$A$29:$A$42,$A155)</f>
        <v>504932700956.06787</v>
      </c>
      <c r="I155" s="232">
        <f>SUMIFS('Historic Energy Consumption'!$F:$F,'Historic Energy Consumption'!$B:$B, "no-convert-coal mining 05",'Historic Energy Consumption'!$A:$A,'Predicted Energy Consumption'!I$98)+SUMIFS(I$29:I$42,$B$29:$B$42,$B155,$A$29:$A$42,$A155)</f>
        <v>479963501458.2403</v>
      </c>
      <c r="J155" s="232">
        <f>SUMIFS('Historic Energy Consumption'!$F:$F,'Historic Energy Consumption'!$B:$B, "no-convert-coal mining 05",'Historic Energy Consumption'!$A:$A,'Predicted Energy Consumption'!J$98)+SUMIFS(J$29:J$42,$B$29:$B$42,$B155,$A$29:$A$42,$A155)</f>
        <v>799014383930.48096</v>
      </c>
      <c r="K155" s="232">
        <f>SUMIFS('Historic Energy Consumption'!$F:$F,'Historic Energy Consumption'!$B:$B, "no-convert-coal mining 05",'Historic Energy Consumption'!$A:$A,'Predicted Energy Consumption'!K$98)+SUMIFS(K$29:K$42,$B$29:$B$42,$B155,$A$29:$A$42,$A155)</f>
        <v>313502171472.72339</v>
      </c>
      <c r="L155" s="231">
        <f t="shared" ref="L155:AY155" si="128">(K155-SUMIFS(K$29:K$42,$B$29:$B$42,$B155,$A$29:$A$42,$A155))*(VLOOKUP($B155,$B$72:$AY$96,L$1-2010,FALSE)/VLOOKUP($B155,$B$72:$AY$96,K$1-2010,FALSE))+SUMIFS(L$29:L$42,$B$29:$B$42,$B155,$A$29:$A$42,$A155)</f>
        <v>285737952354.24585</v>
      </c>
      <c r="M155" s="231">
        <f t="shared" si="128"/>
        <v>257908924302.58463</v>
      </c>
      <c r="N155" s="231">
        <f t="shared" si="128"/>
        <v>230847334072.48111</v>
      </c>
      <c r="O155" s="231">
        <f t="shared" si="128"/>
        <v>204987204642.22858</v>
      </c>
      <c r="P155" s="231">
        <f t="shared" si="128"/>
        <v>180509961304.93454</v>
      </c>
      <c r="Q155" s="231">
        <f t="shared" si="128"/>
        <v>157468764574.26843</v>
      </c>
      <c r="R155" s="231">
        <f t="shared" si="128"/>
        <v>143315482634.14728</v>
      </c>
      <c r="S155" s="231">
        <f t="shared" si="128"/>
        <v>140947482245.16061</v>
      </c>
      <c r="T155" s="231">
        <f t="shared" si="128"/>
        <v>138555560986.57129</v>
      </c>
      <c r="U155" s="231">
        <f t="shared" si="128"/>
        <v>136154784790.20929</v>
      </c>
      <c r="V155" s="231">
        <f t="shared" si="128"/>
        <v>133757202774.00467</v>
      </c>
      <c r="W155" s="231">
        <f t="shared" si="128"/>
        <v>131372420724.10503</v>
      </c>
      <c r="X155" s="231">
        <f t="shared" si="128"/>
        <v>129008046645.2424</v>
      </c>
      <c r="Y155" s="231">
        <f t="shared" si="128"/>
        <v>126670047607.62646</v>
      </c>
      <c r="Z155" s="231">
        <f t="shared" si="128"/>
        <v>124363040924.86816</v>
      </c>
      <c r="AA155" s="231">
        <f t="shared" si="128"/>
        <v>122090534272.08879</v>
      </c>
      <c r="AB155" s="231">
        <f t="shared" si="128"/>
        <v>119855124772.43298</v>
      </c>
      <c r="AC155" s="231">
        <f t="shared" si="128"/>
        <v>117658664436.72353</v>
      </c>
      <c r="AD155" s="231">
        <f t="shared" si="128"/>
        <v>115502397696.55865</v>
      </c>
      <c r="AE155" s="231">
        <f t="shared" si="128"/>
        <v>113387075659.73839</v>
      </c>
      <c r="AF155" s="231">
        <f t="shared" si="128"/>
        <v>111313050904.78477</v>
      </c>
      <c r="AG155" s="231">
        <f t="shared" si="128"/>
        <v>109280356000.21236</v>
      </c>
      <c r="AH155" s="231">
        <f t="shared" si="128"/>
        <v>107288768422.58012</v>
      </c>
      <c r="AI155" s="231">
        <f t="shared" si="128"/>
        <v>105337864122.12408</v>
      </c>
      <c r="AJ155" s="231">
        <f t="shared" si="128"/>
        <v>103427061626.77934</v>
      </c>
      <c r="AK155" s="231">
        <f t="shared" si="128"/>
        <v>101555658272.29846</v>
      </c>
      <c r="AL155" s="231">
        <f t="shared" si="128"/>
        <v>99722859889.41507</v>
      </c>
      <c r="AM155" s="231">
        <f t="shared" si="128"/>
        <v>97927805061.664078</v>
      </c>
      <c r="AN155" s="231">
        <f t="shared" si="128"/>
        <v>96169584883.966003</v>
      </c>
      <c r="AO155" s="231">
        <f t="shared" si="128"/>
        <v>94447258997.568115</v>
      </c>
      <c r="AP155" s="231">
        <f t="shared" si="128"/>
        <v>92759868547.138168</v>
      </c>
      <c r="AQ155" s="231">
        <f t="shared" si="128"/>
        <v>91106446597.045013</v>
      </c>
      <c r="AR155" s="231">
        <f t="shared" si="128"/>
        <v>89486026452.943848</v>
      </c>
      <c r="AS155" s="231">
        <f t="shared" si="128"/>
        <v>87897648258.890915</v>
      </c>
      <c r="AT155" s="231">
        <f t="shared" si="128"/>
        <v>86340364176.977814</v>
      </c>
      <c r="AU155" s="231">
        <f t="shared" si="128"/>
        <v>84813242403.855362</v>
      </c>
      <c r="AV155" s="231">
        <f t="shared" si="128"/>
        <v>83315370234.768814</v>
      </c>
      <c r="AW155" s="231">
        <f t="shared" si="128"/>
        <v>81845856349.374481</v>
      </c>
      <c r="AX155" s="231">
        <f t="shared" si="128"/>
        <v>80403832463.469177</v>
      </c>
      <c r="AY155" s="231">
        <f t="shared" si="128"/>
        <v>78988454465.703766</v>
      </c>
      <c r="AZ155" s="231"/>
    </row>
    <row r="156" spans="1:52" x14ac:dyDescent="0.2">
      <c r="A156" s="244" t="s">
        <v>472</v>
      </c>
      <c r="B156" s="243" t="s">
        <v>376</v>
      </c>
      <c r="C156" s="228">
        <f>SUMIFS('Historic Energy Consumption'!$F:$F,'Historic Energy Consumption'!$B:$B,'Predicted Energy Consumption'!$B156,'Historic Energy Consumption'!$A:$A,'Predicted Energy Consumption'!C$98)</f>
        <v>2893652786248.2349</v>
      </c>
      <c r="D156" s="228">
        <f>SUMIFS('Historic Energy Consumption'!$F:$F,'Historic Energy Consumption'!$B:$B,'Predicted Energy Consumption'!$B156,'Historic Energy Consumption'!$A:$A,'Predicted Energy Consumption'!D$98)</f>
        <v>3245995934717.5786</v>
      </c>
      <c r="E156" s="228">
        <f>SUMIFS('Historic Energy Consumption'!$F:$F,'Historic Energy Consumption'!$B:$B,'Predicted Energy Consumption'!$B156,'Historic Energy Consumption'!$A:$A,'Predicted Energy Consumption'!E$98)</f>
        <v>1908756583833.9268</v>
      </c>
      <c r="F156" s="228">
        <f>SUMIFS('Historic Energy Consumption'!$F:$F,'Historic Energy Consumption'!$B:$B,'Predicted Energy Consumption'!$B156,'Historic Energy Consumption'!$A:$A,'Predicted Energy Consumption'!F$98)</f>
        <v>1098644777904.4114</v>
      </c>
      <c r="G156" s="228">
        <f>SUMIFS('Historic Energy Consumption'!$F:$F,'Historic Energy Consumption'!$B:$B,'Predicted Energy Consumption'!$B156,'Historic Energy Consumption'!$A:$A,'Predicted Energy Consumption'!G$98)</f>
        <v>882245048923.2395</v>
      </c>
      <c r="H156" s="228">
        <f>SUMIFS('Historic Energy Consumption'!$F:$F,'Historic Energy Consumption'!$B:$B,'Predicted Energy Consumption'!$B156,'Historic Energy Consumption'!$A:$A,'Predicted Energy Consumption'!H$98)</f>
        <v>1045932023408.9977</v>
      </c>
      <c r="I156" s="228">
        <f>SUMIFS('Historic Energy Consumption'!$F:$F,'Historic Energy Consumption'!$B:$B,'Predicted Energy Consumption'!$B156,'Historic Energy Consumption'!$A:$A,'Predicted Energy Consumption'!I$98)</f>
        <v>871147626924.20496</v>
      </c>
      <c r="J156" s="228">
        <f>SUMIFS('Historic Energy Consumption'!$F:$F,'Historic Energy Consumption'!$B:$B,'Predicted Energy Consumption'!$B156,'Historic Energy Consumption'!$A:$A,'Predicted Energy Consumption'!J$98)</f>
        <v>1009865401912.1357</v>
      </c>
      <c r="K156" s="228">
        <f>SUMIFS('Historic Energy Consumption'!$F:$F,'Historic Energy Consumption'!$B:$B,'Predicted Energy Consumption'!$B156,'Historic Energy Consumption'!$A:$A,'Predicted Energy Consumption'!K$98)</f>
        <v>2422012351289.2705</v>
      </c>
      <c r="L156" s="225">
        <f t="shared" ref="L156:AY156" si="129">K156*(VLOOKUP($B156,$B$72:$AY$96,L$1-2010,FALSE)/VLOOKUP($B156,$B$72:$AY$96,K$1-2010,FALSE))</f>
        <v>2576140636716.2134</v>
      </c>
      <c r="M156" s="225">
        <f t="shared" si="129"/>
        <v>2481352302757.6621</v>
      </c>
      <c r="N156" s="225">
        <f t="shared" si="129"/>
        <v>2388812389923.2681</v>
      </c>
      <c r="O156" s="225">
        <f t="shared" si="129"/>
        <v>2298828369828.3589</v>
      </c>
      <c r="P156" s="225">
        <f t="shared" si="129"/>
        <v>2211613585172.7769</v>
      </c>
      <c r="Q156" s="225">
        <f t="shared" si="129"/>
        <v>2127312757656.3762</v>
      </c>
      <c r="R156" s="225">
        <f t="shared" si="129"/>
        <v>2046015511567.6392</v>
      </c>
      <c r="S156" s="225">
        <f t="shared" si="129"/>
        <v>1967765743627.9468</v>
      </c>
      <c r="T156" s="225">
        <f t="shared" si="129"/>
        <v>1892569414298.2744</v>
      </c>
      <c r="U156" s="225">
        <f t="shared" si="129"/>
        <v>1820401497307.519</v>
      </c>
      <c r="V156" s="225">
        <f t="shared" si="129"/>
        <v>1751212225916.5115</v>
      </c>
      <c r="W156" s="225">
        <f t="shared" si="129"/>
        <v>1684932621092.9951</v>
      </c>
      <c r="X156" s="225">
        <f t="shared" si="129"/>
        <v>1621479280913.594</v>
      </c>
      <c r="Y156" s="225">
        <f t="shared" si="129"/>
        <v>1560758442279.2266</v>
      </c>
      <c r="Z156" s="225">
        <f t="shared" si="129"/>
        <v>1502669357717.3408</v>
      </c>
      <c r="AA156" s="225">
        <f t="shared" si="129"/>
        <v>1447107051391.051</v>
      </c>
      <c r="AB156" s="225">
        <f t="shared" si="129"/>
        <v>1393964529010.1892</v>
      </c>
      <c r="AC156" s="225">
        <f t="shared" si="129"/>
        <v>1343134518622.1296</v>
      </c>
      <c r="AD156" s="225">
        <f t="shared" si="129"/>
        <v>1294510816071.0779</v>
      </c>
      <c r="AE156" s="225">
        <f t="shared" si="129"/>
        <v>1247989302578.0366</v>
      </c>
      <c r="AF156" s="225">
        <f t="shared" si="129"/>
        <v>1203468694084.6331</v>
      </c>
      <c r="AG156" s="225">
        <f t="shared" si="129"/>
        <v>1160851073827.4165</v>
      </c>
      <c r="AH156" s="225">
        <f t="shared" si="129"/>
        <v>1120042251733.8865</v>
      </c>
      <c r="AI156" s="225">
        <f t="shared" si="129"/>
        <v>1080951987023.0687</v>
      </c>
      <c r="AJ156" s="225">
        <f t="shared" si="129"/>
        <v>1043494104016.6206</v>
      </c>
      <c r="AK156" s="225">
        <f t="shared" si="129"/>
        <v>1007586525659.4634</v>
      </c>
      <c r="AL156" s="225">
        <f t="shared" si="129"/>
        <v>973151244578.39136</v>
      </c>
      <c r="AM156" s="225">
        <f t="shared" si="129"/>
        <v>940114247599.77026</v>
      </c>
      <c r="AN156" s="225">
        <f t="shared" si="129"/>
        <v>908405406414.28442</v>
      </c>
      <c r="AO156" s="225">
        <f t="shared" si="129"/>
        <v>877958344424.7738</v>
      </c>
      <c r="AP156" s="225">
        <f t="shared" si="129"/>
        <v>848710287654.14697</v>
      </c>
      <c r="AQ156" s="225">
        <f t="shared" si="129"/>
        <v>820601905843.80859</v>
      </c>
      <c r="AR156" s="225">
        <f t="shared" si="129"/>
        <v>793577148468.00354</v>
      </c>
      <c r="AS156" s="225">
        <f t="shared" si="129"/>
        <v>767583079265.24121</v>
      </c>
      <c r="AT156" s="225">
        <f t="shared" si="129"/>
        <v>742569711992.98291</v>
      </c>
      <c r="AU156" s="225">
        <f t="shared" si="129"/>
        <v>718489849402.67444</v>
      </c>
      <c r="AV156" s="225">
        <f t="shared" si="129"/>
        <v>695298926873.71228</v>
      </c>
      <c r="AW156" s="225">
        <f t="shared" si="129"/>
        <v>672954861707.30908</v>
      </c>
      <c r="AX156" s="225">
        <f t="shared" si="129"/>
        <v>651417908740.6394</v>
      </c>
      <c r="AY156" s="225">
        <f t="shared" si="129"/>
        <v>630650522678.68921</v>
      </c>
      <c r="AZ156" s="225"/>
    </row>
    <row r="157" spans="1:52" x14ac:dyDescent="0.2">
      <c r="A157" s="244" t="s">
        <v>472</v>
      </c>
      <c r="B157" s="243" t="s">
        <v>377</v>
      </c>
      <c r="C157" s="228">
        <f>SUMIFS('Historic Energy Consumption'!$F:$F,'Historic Energy Consumption'!$B:$B,'Predicted Energy Consumption'!$B157,'Historic Energy Consumption'!$A:$A,'Predicted Energy Consumption'!C$98)</f>
        <v>122973307526800.59</v>
      </c>
      <c r="D157" s="228">
        <f>SUMIFS('Historic Energy Consumption'!$F:$F,'Historic Energy Consumption'!$B:$B,'Predicted Energy Consumption'!$B157,'Historic Energy Consumption'!$A:$A,'Predicted Energy Consumption'!D$98)</f>
        <v>135599399406202.05</v>
      </c>
      <c r="E157" s="228">
        <f>SUMIFS('Historic Energy Consumption'!$F:$F,'Historic Energy Consumption'!$B:$B,'Predicted Energy Consumption'!$B157,'Historic Energy Consumption'!$A:$A,'Predicted Energy Consumption'!E$98)</f>
        <v>136964382312083.27</v>
      </c>
      <c r="F157" s="228">
        <f>SUMIFS('Historic Energy Consumption'!$F:$F,'Historic Energy Consumption'!$B:$B,'Predicted Energy Consumption'!$B157,'Historic Energy Consumption'!$A:$A,'Predicted Energy Consumption'!F$98)</f>
        <v>109323478467988.19</v>
      </c>
      <c r="G157" s="228">
        <f>SUMIFS('Historic Energy Consumption'!$F:$F,'Historic Energy Consumption'!$B:$B,'Predicted Energy Consumption'!$B157,'Historic Energy Consumption'!$A:$A,'Predicted Energy Consumption'!G$98)</f>
        <v>78458773533173.625</v>
      </c>
      <c r="H157" s="228">
        <f>SUMIFS('Historic Energy Consumption'!$F:$F,'Historic Energy Consumption'!$B:$B,'Predicted Energy Consumption'!$B157,'Historic Energy Consumption'!$A:$A,'Predicted Energy Consumption'!H$98)</f>
        <v>63457833345978.789</v>
      </c>
      <c r="I157" s="228">
        <f>SUMIFS('Historic Energy Consumption'!$F:$F,'Historic Energy Consumption'!$B:$B,'Predicted Energy Consumption'!$B157,'Historic Energy Consumption'!$A:$A,'Predicted Energy Consumption'!I$98)</f>
        <v>79612905421073.219</v>
      </c>
      <c r="J157" s="228">
        <f>SUMIFS('Historic Energy Consumption'!$F:$F,'Historic Energy Consumption'!$B:$B,'Predicted Energy Consumption'!$B157,'Historic Energy Consumption'!$A:$A,'Predicted Energy Consumption'!J$98)</f>
        <v>76674862946828.828</v>
      </c>
      <c r="K157" s="228">
        <f>SUMIFS('Historic Energy Consumption'!$F:$F,'Historic Energy Consumption'!$B:$B,'Predicted Energy Consumption'!$B157,'Historic Energy Consumption'!$A:$A,'Predicted Energy Consumption'!K$98)</f>
        <v>67361351534139.156</v>
      </c>
      <c r="L157" s="225">
        <f t="shared" ref="L157:AY157" si="130">K157*(VLOOKUP($B157,$B$72:$AY$96,L$1-2010,FALSE)/VLOOKUP($B157,$B$72:$AY$96,K$1-2010,FALSE))</f>
        <v>68977973655112.914</v>
      </c>
      <c r="M157" s="225">
        <f t="shared" si="130"/>
        <v>70936673014830.219</v>
      </c>
      <c r="N157" s="225">
        <f t="shared" si="130"/>
        <v>72951645769362.844</v>
      </c>
      <c r="O157" s="225">
        <f t="shared" si="130"/>
        <v>75056474769260.594</v>
      </c>
      <c r="P157" s="225">
        <f t="shared" si="130"/>
        <v>75227870813499.422</v>
      </c>
      <c r="Q157" s="225">
        <f t="shared" si="130"/>
        <v>74735665596314.25</v>
      </c>
      <c r="R157" s="225">
        <f t="shared" si="130"/>
        <v>74182880223379.313</v>
      </c>
      <c r="S157" s="225">
        <f t="shared" si="130"/>
        <v>73581572338984.547</v>
      </c>
      <c r="T157" s="225">
        <f t="shared" si="130"/>
        <v>72941807096805.953</v>
      </c>
      <c r="U157" s="225">
        <f t="shared" si="130"/>
        <v>72272030752287.438</v>
      </c>
      <c r="V157" s="225">
        <f t="shared" si="130"/>
        <v>71579341528336.469</v>
      </c>
      <c r="W157" s="225">
        <f t="shared" si="130"/>
        <v>70869700521446.594</v>
      </c>
      <c r="X157" s="225">
        <f t="shared" si="130"/>
        <v>70148103848878.523</v>
      </c>
      <c r="Y157" s="225">
        <f t="shared" si="130"/>
        <v>69418727068037.711</v>
      </c>
      <c r="Z157" s="225">
        <f t="shared" si="130"/>
        <v>68685048052397.82</v>
      </c>
      <c r="AA157" s="225">
        <f t="shared" si="130"/>
        <v>67949952169265.969</v>
      </c>
      <c r="AB157" s="225">
        <f t="shared" si="130"/>
        <v>67215822447212.664</v>
      </c>
      <c r="AC157" s="225">
        <f t="shared" si="130"/>
        <v>66484616815854.383</v>
      </c>
      <c r="AD157" s="225">
        <f t="shared" si="130"/>
        <v>65757934150187.008</v>
      </c>
      <c r="AE157" s="225">
        <f t="shared" si="130"/>
        <v>65037070617221.07</v>
      </c>
      <c r="AF157" s="225">
        <f t="shared" si="130"/>
        <v>64323067641435.992</v>
      </c>
      <c r="AG157" s="225">
        <f t="shared" si="130"/>
        <v>63616752650661.578</v>
      </c>
      <c r="AH157" s="225">
        <f t="shared" si="130"/>
        <v>62918773624778.773</v>
      </c>
      <c r="AI157" s="225">
        <f t="shared" si="130"/>
        <v>62229628342519.578</v>
      </c>
      <c r="AJ157" s="225">
        <f t="shared" si="130"/>
        <v>61549689105800.289</v>
      </c>
      <c r="AK157" s="225">
        <f t="shared" si="130"/>
        <v>60879223616320.719</v>
      </c>
      <c r="AL157" s="225">
        <f t="shared" si="130"/>
        <v>60218412585548.734</v>
      </c>
      <c r="AM157" s="225">
        <f t="shared" si="130"/>
        <v>59567364576357.156</v>
      </c>
      <c r="AN157" s="225">
        <f t="shared" si="130"/>
        <v>58926128501951.664</v>
      </c>
      <c r="AO157" s="225">
        <f t="shared" si="130"/>
        <v>58294704144530.75</v>
      </c>
      <c r="AP157" s="225">
        <f t="shared" si="130"/>
        <v>57673051001543.594</v>
      </c>
      <c r="AQ157" s="225">
        <f t="shared" si="130"/>
        <v>57061095720494.094</v>
      </c>
      <c r="AR157" s="225">
        <f t="shared" si="130"/>
        <v>56458738343128.523</v>
      </c>
      <c r="AS157" s="225">
        <f t="shared" si="130"/>
        <v>55865857545655</v>
      </c>
      <c r="AT157" s="225">
        <f t="shared" si="130"/>
        <v>55282315032590.68</v>
      </c>
      <c r="AU157" s="225">
        <f t="shared" si="130"/>
        <v>54707959217215.453</v>
      </c>
      <c r="AV157" s="225">
        <f t="shared" si="130"/>
        <v>54142628300790.25</v>
      </c>
      <c r="AW157" s="225">
        <f t="shared" si="130"/>
        <v>53586152845077.281</v>
      </c>
      <c r="AX157" s="225">
        <f t="shared" si="130"/>
        <v>53038357917877.047</v>
      </c>
      <c r="AY157" s="225">
        <f t="shared" si="130"/>
        <v>52499064878761.117</v>
      </c>
      <c r="AZ157" s="225"/>
    </row>
    <row r="158" spans="1:52" x14ac:dyDescent="0.2">
      <c r="A158" s="244" t="s">
        <v>472</v>
      </c>
      <c r="B158" s="243" t="s">
        <v>378</v>
      </c>
      <c r="C158" s="228">
        <f>SUMIFS('Historic Energy Consumption'!$F:$F,'Historic Energy Consumption'!$B:$B,'Predicted Energy Consumption'!$B158,'Historic Energy Consumption'!$A:$A,'Predicted Energy Consumption'!C$98)</f>
        <v>17730905998957.305</v>
      </c>
      <c r="D158" s="228">
        <f>SUMIFS('Historic Energy Consumption'!$F:$F,'Historic Energy Consumption'!$B:$B,'Predicted Energy Consumption'!$B158,'Historic Energy Consumption'!$A:$A,'Predicted Energy Consumption'!D$98)</f>
        <v>18865617398358.578</v>
      </c>
      <c r="E158" s="228">
        <f>SUMIFS('Historic Energy Consumption'!$F:$F,'Historic Energy Consumption'!$B:$B,'Predicted Energy Consumption'!$B158,'Historic Energy Consumption'!$A:$A,'Predicted Energy Consumption'!E$98)</f>
        <v>19029304372844.332</v>
      </c>
      <c r="F158" s="228">
        <f>SUMIFS('Historic Energy Consumption'!$F:$F,'Historic Energy Consumption'!$B:$B,'Predicted Energy Consumption'!$B158,'Historic Energy Consumption'!$A:$A,'Predicted Energy Consumption'!F$98)</f>
        <v>21964572491588.953</v>
      </c>
      <c r="G158" s="228">
        <f>SUMIFS('Historic Energy Consumption'!$F:$F,'Historic Energy Consumption'!$B:$B,'Predicted Energy Consumption'!$B158,'Historic Energy Consumption'!$A:$A,'Predicted Energy Consumption'!G$98)</f>
        <v>17805813597450.785</v>
      </c>
      <c r="H158" s="228">
        <f>SUMIFS('Historic Energy Consumption'!$F:$F,'Historic Energy Consumption'!$B:$B,'Predicted Energy Consumption'!$B158,'Historic Energy Consumption'!$A:$A,'Predicted Energy Consumption'!H$98)</f>
        <v>19717344536784.473</v>
      </c>
      <c r="I158" s="228">
        <f>SUMIFS('Historic Energy Consumption'!$F:$F,'Historic Energy Consumption'!$B:$B,'Predicted Energy Consumption'!$B158,'Historic Energy Consumption'!$A:$A,'Predicted Energy Consumption'!I$98)</f>
        <v>24331097732883.051</v>
      </c>
      <c r="J158" s="228">
        <f>SUMIFS('Historic Energy Consumption'!$F:$F,'Historic Energy Consumption'!$B:$B,'Predicted Energy Consumption'!$B158,'Historic Energy Consumption'!$A:$A,'Predicted Energy Consumption'!J$98)</f>
        <v>23154771000985.395</v>
      </c>
      <c r="K158" s="228">
        <f>SUMIFS('Historic Energy Consumption'!$F:$F,'Historic Energy Consumption'!$B:$B,'Predicted Energy Consumption'!$B158,'Historic Energy Consumption'!$A:$A,'Predicted Energy Consumption'!K$98)</f>
        <v>18335715497904.684</v>
      </c>
      <c r="L158" s="225">
        <f t="shared" ref="L158:AY158" si="131">K158*(VLOOKUP($B158,$B$72:$AY$96,L$1-2010,FALSE)/VLOOKUP($B158,$B$72:$AY$96,K$1-2010,FALSE))</f>
        <v>19305939700212.488</v>
      </c>
      <c r="M158" s="225">
        <f t="shared" si="131"/>
        <v>18837700473299.207</v>
      </c>
      <c r="N158" s="225">
        <f t="shared" si="131"/>
        <v>18385203982580.375</v>
      </c>
      <c r="O158" s="225">
        <f t="shared" si="131"/>
        <v>17945936901177.793</v>
      </c>
      <c r="P158" s="225">
        <f t="shared" si="131"/>
        <v>17518669495170.197</v>
      </c>
      <c r="Q158" s="225">
        <f t="shared" si="131"/>
        <v>17102836065972.189</v>
      </c>
      <c r="R158" s="225">
        <f t="shared" si="131"/>
        <v>16698204506763.537</v>
      </c>
      <c r="S158" s="225">
        <f t="shared" si="131"/>
        <v>16290727010702.158</v>
      </c>
      <c r="T158" s="225">
        <f t="shared" si="131"/>
        <v>15839351942013.529</v>
      </c>
      <c r="U158" s="225">
        <f t="shared" si="131"/>
        <v>15400620671271.041</v>
      </c>
      <c r="V158" s="225">
        <f t="shared" si="131"/>
        <v>14974991163232.254</v>
      </c>
      <c r="W158" s="225">
        <f t="shared" si="131"/>
        <v>14562728274562.27</v>
      </c>
      <c r="X158" s="225">
        <f t="shared" si="131"/>
        <v>14163934055572.736</v>
      </c>
      <c r="Y158" s="225">
        <f t="shared" si="131"/>
        <v>13778576721268.193</v>
      </c>
      <c r="Z158" s="225">
        <f t="shared" si="131"/>
        <v>13406516931911.318</v>
      </c>
      <c r="AA158" s="225">
        <f t="shared" si="131"/>
        <v>13047530835220.719</v>
      </c>
      <c r="AB158" s="225">
        <f t="shared" si="131"/>
        <v>12701329788004.469</v>
      </c>
      <c r="AC158" s="225">
        <f t="shared" si="131"/>
        <v>12367576929047.465</v>
      </c>
      <c r="AD158" s="225">
        <f t="shared" si="131"/>
        <v>12045900900493.23</v>
      </c>
      <c r="AE158" s="225">
        <f t="shared" si="131"/>
        <v>11735907063613.648</v>
      </c>
      <c r="AF158" s="225">
        <f t="shared" si="131"/>
        <v>11437186559148.725</v>
      </c>
      <c r="AG158" s="225">
        <f t="shared" si="131"/>
        <v>11149323542483.438</v>
      </c>
      <c r="AH158" s="225">
        <f t="shared" si="131"/>
        <v>10871900892173.938</v>
      </c>
      <c r="AI158" s="225">
        <f t="shared" si="131"/>
        <v>10604504654165.324</v>
      </c>
      <c r="AJ158" s="225">
        <f t="shared" si="131"/>
        <v>10346727447758.512</v>
      </c>
      <c r="AK158" s="225">
        <f t="shared" si="131"/>
        <v>10098171025307.344</v>
      </c>
      <c r="AL158" s="225">
        <f t="shared" si="131"/>
        <v>9858448146898.3223</v>
      </c>
      <c r="AM158" s="225">
        <f t="shared" si="131"/>
        <v>9627183904277.5059</v>
      </c>
      <c r="AN158" s="225">
        <f t="shared" si="131"/>
        <v>9404016605032.5352</v>
      </c>
      <c r="AO158" s="225">
        <f t="shared" si="131"/>
        <v>9188598308267.4824</v>
      </c>
      <c r="AP158" s="225">
        <f t="shared" si="131"/>
        <v>8980595086374.9316</v>
      </c>
      <c r="AQ158" s="225">
        <f t="shared" si="131"/>
        <v>8779687073630.0186</v>
      </c>
      <c r="AR158" s="225">
        <f t="shared" si="131"/>
        <v>8585568350819.8896</v>
      </c>
      <c r="AS158" s="225">
        <f t="shared" si="131"/>
        <v>8397946705625.5713</v>
      </c>
      <c r="AT158" s="225">
        <f t="shared" si="131"/>
        <v>8216543300673.5713</v>
      </c>
      <c r="AU158" s="225">
        <f t="shared" si="131"/>
        <v>8041092274788.5605</v>
      </c>
      <c r="AV158" s="225">
        <f t="shared" si="131"/>
        <v>7871340297770.8633</v>
      </c>
      <c r="AW158" s="225">
        <f t="shared" si="131"/>
        <v>7707046094784.2842</v>
      </c>
      <c r="AX158" s="225">
        <f t="shared" si="131"/>
        <v>7547979953002.1826</v>
      </c>
      <c r="AY158" s="225">
        <f t="shared" si="131"/>
        <v>7393923220378.8145</v>
      </c>
      <c r="AZ158" s="225"/>
    </row>
    <row r="159" spans="1:52" x14ac:dyDescent="0.2">
      <c r="A159" s="244" t="s">
        <v>472</v>
      </c>
      <c r="B159" s="243" t="s">
        <v>379</v>
      </c>
      <c r="C159" s="228">
        <f>SUMIFS('Historic Energy Consumption'!$F:$F,'Historic Energy Consumption'!$B:$B,'Predicted Energy Consumption'!$B159,'Historic Energy Consumption'!$A:$A,'Predicted Energy Consumption'!C$98)</f>
        <v>60935944196698.203</v>
      </c>
      <c r="D159" s="228">
        <f>SUMIFS('Historic Energy Consumption'!$F:$F,'Historic Energy Consumption'!$B:$B,'Predicted Energy Consumption'!$B159,'Historic Energy Consumption'!$A:$A,'Predicted Energy Consumption'!D$98)</f>
        <v>62109496573096.102</v>
      </c>
      <c r="E159" s="228">
        <f>SUMIFS('Historic Energy Consumption'!$F:$F,'Historic Energy Consumption'!$B:$B,'Predicted Energy Consumption'!$B159,'Historic Energy Consumption'!$A:$A,'Predicted Energy Consumption'!E$98)</f>
        <v>58086681098446.109</v>
      </c>
      <c r="F159" s="228">
        <f>SUMIFS('Historic Energy Consumption'!$F:$F,'Historic Energy Consumption'!$B:$B,'Predicted Energy Consumption'!$B159,'Historic Energy Consumption'!$A:$A,'Predicted Energy Consumption'!F$98)</f>
        <v>57115656673530.602</v>
      </c>
      <c r="G159" s="228">
        <f>SUMIFS('Historic Energy Consumption'!$F:$F,'Historic Energy Consumption'!$B:$B,'Predicted Energy Consumption'!$B159,'Historic Energy Consumption'!$A:$A,'Predicted Energy Consumption'!G$98)</f>
        <v>44139996001159.555</v>
      </c>
      <c r="H159" s="228">
        <f>SUMIFS('Historic Energy Consumption'!$F:$F,'Historic Energy Consumption'!$B:$B,'Predicted Energy Consumption'!$B159,'Historic Energy Consumption'!$A:$A,'Predicted Energy Consumption'!H$98)</f>
        <v>37320630182752.883</v>
      </c>
      <c r="I159" s="228">
        <f>SUMIFS('Historic Energy Consumption'!$F:$F,'Historic Energy Consumption'!$B:$B,'Predicted Energy Consumption'!$B159,'Historic Energy Consumption'!$A:$A,'Predicted Energy Consumption'!I$98)</f>
        <v>37353922448749.984</v>
      </c>
      <c r="J159" s="228">
        <f>SUMIFS('Historic Energy Consumption'!$F:$F,'Historic Energy Consumption'!$B:$B,'Predicted Energy Consumption'!$B159,'Historic Energy Consumption'!$A:$A,'Predicted Energy Consumption'!J$98)</f>
        <v>30498490008846.449</v>
      </c>
      <c r="K159" s="228">
        <f>SUMIFS('Historic Energy Consumption'!$F:$F,'Historic Energy Consumption'!$B:$B,'Predicted Energy Consumption'!$B159,'Historic Energy Consumption'!$A:$A,'Predicted Energy Consumption'!K$98)</f>
        <v>23348975885968.5</v>
      </c>
      <c r="L159" s="225">
        <f t="shared" ref="L159:AY159" si="132">K159*(VLOOKUP($B159,$B$72:$AY$96,L$1-2010,FALSE)/VLOOKUP($B159,$B$72:$AY$96,K$1-2010,FALSE))</f>
        <v>21064701876649.371</v>
      </c>
      <c r="M159" s="225">
        <f t="shared" si="132"/>
        <v>17325482934536.697</v>
      </c>
      <c r="N159" s="225">
        <f t="shared" si="132"/>
        <v>14032443249552.205</v>
      </c>
      <c r="O159" s="225">
        <f t="shared" si="132"/>
        <v>11173917737411.924</v>
      </c>
      <c r="P159" s="225">
        <f t="shared" si="132"/>
        <v>8722821327156.4941</v>
      </c>
      <c r="Q159" s="225">
        <f t="shared" si="132"/>
        <v>6672143136139.084</v>
      </c>
      <c r="R159" s="225">
        <f t="shared" si="132"/>
        <v>5693724916828.9082</v>
      </c>
      <c r="S159" s="225">
        <f t="shared" si="132"/>
        <v>4771869811786.332</v>
      </c>
      <c r="T159" s="225">
        <f t="shared" si="132"/>
        <v>3904137489479.793</v>
      </c>
      <c r="U159" s="225">
        <f t="shared" si="132"/>
        <v>3087778389623.0347</v>
      </c>
      <c r="V159" s="225">
        <f t="shared" si="132"/>
        <v>2319913616437.9863</v>
      </c>
      <c r="W159" s="225">
        <f t="shared" si="132"/>
        <v>1981176738832.9517</v>
      </c>
      <c r="X159" s="225">
        <f t="shared" si="132"/>
        <v>1951253276384.6909</v>
      </c>
      <c r="Y159" s="225">
        <f t="shared" si="132"/>
        <v>1921701577453.7083</v>
      </c>
      <c r="Z159" s="225">
        <f t="shared" si="132"/>
        <v>1892600748103.3157</v>
      </c>
      <c r="AA159" s="225">
        <f t="shared" si="132"/>
        <v>1864011908831.804</v>
      </c>
      <c r="AB159" s="225">
        <f t="shared" si="132"/>
        <v>1835981168633.5911</v>
      </c>
      <c r="AC159" s="225">
        <f t="shared" si="132"/>
        <v>1808542182003.8813</v>
      </c>
      <c r="AD159" s="225">
        <f t="shared" si="132"/>
        <v>1781718329399.0959</v>
      </c>
      <c r="AE159" s="225">
        <f t="shared" si="132"/>
        <v>1755524564322.0056</v>
      </c>
      <c r="AF159" s="225">
        <f t="shared" si="132"/>
        <v>1729968969499.2156</v>
      </c>
      <c r="AG159" s="225">
        <f t="shared" si="132"/>
        <v>1705054061985.772</v>
      </c>
      <c r="AH159" s="225">
        <f t="shared" si="132"/>
        <v>1680777883410.5647</v>
      </c>
      <c r="AI159" s="225">
        <f t="shared" si="132"/>
        <v>1657134907573.4966</v>
      </c>
      <c r="AJ159" s="225">
        <f t="shared" si="132"/>
        <v>1634116793595.3325</v>
      </c>
      <c r="AK159" s="225">
        <f t="shared" si="132"/>
        <v>1611713009019.3713</v>
      </c>
      <c r="AL159" s="225">
        <f t="shared" si="132"/>
        <v>1589911343786.8357</v>
      </c>
      <c r="AM159" s="225">
        <f t="shared" si="132"/>
        <v>1568698332901.0996</v>
      </c>
      <c r="AN159" s="225">
        <f t="shared" si="132"/>
        <v>1548059602869.636</v>
      </c>
      <c r="AO159" s="225">
        <f t="shared" si="132"/>
        <v>1527980154648.2974</v>
      </c>
      <c r="AP159" s="225">
        <f t="shared" si="132"/>
        <v>1508444593783.6501</v>
      </c>
      <c r="AQ159" s="225">
        <f t="shared" si="132"/>
        <v>1489437316719.1631</v>
      </c>
      <c r="AR159" s="225">
        <f t="shared" si="132"/>
        <v>1470942660765.2322</v>
      </c>
      <c r="AS159" s="225">
        <f t="shared" si="132"/>
        <v>1452945023995.9795</v>
      </c>
      <c r="AT159" s="225">
        <f t="shared" si="132"/>
        <v>1435428960295.699</v>
      </c>
      <c r="AU159" s="225">
        <f t="shared" si="132"/>
        <v>1418379253905.1738</v>
      </c>
      <c r="AV159" s="225">
        <f t="shared" si="132"/>
        <v>1401780977088.2158</v>
      </c>
      <c r="AW159" s="225">
        <f t="shared" si="132"/>
        <v>1385619533928.4036</v>
      </c>
      <c r="AX159" s="225">
        <f t="shared" si="132"/>
        <v>1369880692756.8613</v>
      </c>
      <c r="AY159" s="225">
        <f t="shared" si="132"/>
        <v>1354550609287.5278</v>
      </c>
      <c r="AZ159" s="225"/>
    </row>
    <row r="160" spans="1:52" x14ac:dyDescent="0.2">
      <c r="A160" s="244" t="s">
        <v>472</v>
      </c>
      <c r="B160" s="243" t="s">
        <v>380</v>
      </c>
      <c r="C160" s="228">
        <f>SUMIFS('Historic Energy Consumption'!$F:$F,'Historic Energy Consumption'!$B:$B,'Predicted Energy Consumption'!$B160,'Historic Energy Consumption'!$A:$A,'Predicted Energy Consumption'!C$98)</f>
        <v>31838503715229.859</v>
      </c>
      <c r="D160" s="228">
        <f>SUMIFS('Historic Energy Consumption'!$F:$F,'Historic Energy Consumption'!$B:$B,'Predicted Energy Consumption'!$B160,'Historic Energy Consumption'!$A:$A,'Predicted Energy Consumption'!D$98)</f>
        <v>33131353378117.375</v>
      </c>
      <c r="E160" s="228">
        <f>SUMIFS('Historic Energy Consumption'!$F:$F,'Historic Energy Consumption'!$B:$B,'Predicted Energy Consumption'!$B160,'Historic Energy Consumption'!$A:$A,'Predicted Energy Consumption'!E$98)</f>
        <v>31807985804732.516</v>
      </c>
      <c r="F160" s="228">
        <f>SUMIFS('Historic Energy Consumption'!$F:$F,'Historic Energy Consumption'!$B:$B,'Predicted Energy Consumption'!$B160,'Historic Energy Consumption'!$A:$A,'Predicted Energy Consumption'!F$98)</f>
        <v>37018225433279.195</v>
      </c>
      <c r="G160" s="228">
        <f>SUMIFS('Historic Energy Consumption'!$F:$F,'Historic Energy Consumption'!$B:$B,'Predicted Energy Consumption'!$B160,'Historic Energy Consumption'!$A:$A,'Predicted Energy Consumption'!G$98)</f>
        <v>28093123790555.73</v>
      </c>
      <c r="H160" s="228">
        <f>SUMIFS('Historic Energy Consumption'!$F:$F,'Historic Energy Consumption'!$B:$B,'Predicted Energy Consumption'!$B160,'Historic Energy Consumption'!$A:$A,'Predicted Energy Consumption'!H$98)</f>
        <v>28781163954495.867</v>
      </c>
      <c r="I160" s="228">
        <f>SUMIFS('Historic Energy Consumption'!$F:$F,'Historic Energy Consumption'!$B:$B,'Predicted Energy Consumption'!$B160,'Historic Energy Consumption'!$A:$A,'Predicted Energy Consumption'!I$98)</f>
        <v>26234305605717.461</v>
      </c>
      <c r="J160" s="228">
        <f>SUMIFS('Historic Energy Consumption'!$F:$F,'Historic Energy Consumption'!$B:$B,'Predicted Energy Consumption'!$B160,'Historic Energy Consumption'!$A:$A,'Predicted Energy Consumption'!J$98)</f>
        <v>29291645366451.453</v>
      </c>
      <c r="K160" s="228">
        <f>SUMIFS('Historic Energy Consumption'!$F:$F,'Historic Energy Consumption'!$B:$B,'Predicted Energy Consumption'!$B160,'Historic Energy Consumption'!$A:$A,'Predicted Energy Consumption'!K$98)</f>
        <v>20938060956678.262</v>
      </c>
      <c r="L160" s="225">
        <f t="shared" ref="L160:AY160" si="133">K160*(VLOOKUP($B160,$B$72:$AY$96,L$1-2010,FALSE)/VLOOKUP($B160,$B$72:$AY$96,K$1-2010,FALSE))</f>
        <v>21919679003914.988</v>
      </c>
      <c r="M160" s="225">
        <f t="shared" si="133"/>
        <v>22550542221550.176</v>
      </c>
      <c r="N160" s="225">
        <f t="shared" si="133"/>
        <v>23192527121468.309</v>
      </c>
      <c r="O160" s="225">
        <f t="shared" si="133"/>
        <v>23854213107828.156</v>
      </c>
      <c r="P160" s="225">
        <f t="shared" si="133"/>
        <v>24003262877858.664</v>
      </c>
      <c r="Q160" s="225">
        <f t="shared" si="133"/>
        <v>23891277568236.191</v>
      </c>
      <c r="R160" s="225">
        <f t="shared" si="133"/>
        <v>23756311547509.938</v>
      </c>
      <c r="S160" s="225">
        <f t="shared" si="133"/>
        <v>23602368160301.336</v>
      </c>
      <c r="T160" s="225">
        <f t="shared" si="133"/>
        <v>23432832284812.336</v>
      </c>
      <c r="U160" s="225">
        <f t="shared" si="133"/>
        <v>23250580852162.535</v>
      </c>
      <c r="V160" s="225">
        <f t="shared" si="133"/>
        <v>23058063195226.277</v>
      </c>
      <c r="W160" s="225">
        <f t="shared" si="133"/>
        <v>22857364085816.734</v>
      </c>
      <c r="X160" s="225">
        <f t="shared" si="133"/>
        <v>22650255720410.988</v>
      </c>
      <c r="Y160" s="225">
        <f t="shared" si="133"/>
        <v>22438241826699.066</v>
      </c>
      <c r="Z160" s="225">
        <f t="shared" si="133"/>
        <v>22222595612804.535</v>
      </c>
      <c r="AA160" s="225">
        <f t="shared" si="133"/>
        <v>22004392598809.844</v>
      </c>
      <c r="AB160" s="225">
        <f t="shared" si="133"/>
        <v>21784539046600.82</v>
      </c>
      <c r="AC160" s="225">
        <f t="shared" si="133"/>
        <v>21563796544907.059</v>
      </c>
      <c r="AD160" s="225">
        <f t="shared" si="133"/>
        <v>21342803220459.207</v>
      </c>
      <c r="AE160" s="225">
        <f t="shared" si="133"/>
        <v>21122091991271.645</v>
      </c>
      <c r="AF160" s="225">
        <f t="shared" si="133"/>
        <v>20902106235623.879</v>
      </c>
      <c r="AG160" s="225">
        <f t="shared" si="133"/>
        <v>20683213212760.938</v>
      </c>
      <c r="AH160" s="225">
        <f t="shared" si="133"/>
        <v>20465715536053.34</v>
      </c>
      <c r="AI160" s="225">
        <f t="shared" si="133"/>
        <v>20249860965790.219</v>
      </c>
      <c r="AJ160" s="225">
        <f t="shared" si="133"/>
        <v>20035850757142.855</v>
      </c>
      <c r="AK160" s="225">
        <f t="shared" si="133"/>
        <v>19823846769451.844</v>
      </c>
      <c r="AL160" s="225">
        <f t="shared" si="133"/>
        <v>19613977516135.43</v>
      </c>
      <c r="AM160" s="225">
        <f t="shared" si="133"/>
        <v>19406343310326.5</v>
      </c>
      <c r="AN160" s="225">
        <f t="shared" si="133"/>
        <v>19201020639814.191</v>
      </c>
      <c r="AO160" s="225">
        <f t="shared" si="133"/>
        <v>18998065885906.75</v>
      </c>
      <c r="AP160" s="225">
        <f t="shared" si="133"/>
        <v>18797518484262.07</v>
      </c>
      <c r="AQ160" s="225">
        <f t="shared" si="133"/>
        <v>18599403611363.082</v>
      </c>
      <c r="AR160" s="225">
        <f t="shared" si="133"/>
        <v>18403734467920.809</v>
      </c>
      <c r="AS160" s="225">
        <f t="shared" si="133"/>
        <v>18210514219832.527</v>
      </c>
      <c r="AT160" s="225">
        <f t="shared" si="133"/>
        <v>18019737648214.051</v>
      </c>
      <c r="AU160" s="225">
        <f t="shared" si="133"/>
        <v>17831392552245.152</v>
      </c>
      <c r="AV160" s="225">
        <f t="shared" si="133"/>
        <v>17645460941946.117</v>
      </c>
      <c r="AW160" s="225">
        <f t="shared" si="133"/>
        <v>17461920052375.859</v>
      </c>
      <c r="AX160" s="225">
        <f t="shared" si="133"/>
        <v>17280743205958.559</v>
      </c>
      <c r="AY160" s="225">
        <f t="shared" si="133"/>
        <v>17101900545602.422</v>
      </c>
      <c r="AZ160" s="225"/>
    </row>
    <row r="161" spans="1:52" s="230" customFormat="1" x14ac:dyDescent="0.2">
      <c r="A161" s="244" t="s">
        <v>472</v>
      </c>
      <c r="B161" s="243" t="s">
        <v>661</v>
      </c>
      <c r="C161" s="232">
        <f>SUMIFS('Historic Energy Consumption'!$F:$F,'Historic Energy Consumption'!$B:$B, "no-convert-refined petroleum and coke 19",'Historic Energy Consumption'!$A:$A,'Predicted Energy Consumption'!C$98)+SUMIFS(C$29:C$42,$B$29:$B$42,$B161,$A$29:$A$42,$A161)</f>
        <v>3037919272235.6831</v>
      </c>
      <c r="D161" s="232">
        <f>SUMIFS('Historic Energy Consumption'!$F:$F,'Historic Energy Consumption'!$B:$B, "no-convert-refined petroleum and coke 19",'Historic Energy Consumption'!$A:$A,'Predicted Energy Consumption'!D$98)+SUMIFS(D$29:D$42,$B$29:$B$42,$B161,$A$29:$A$42,$A161)</f>
        <v>4142112761139.6113</v>
      </c>
      <c r="E161" s="232">
        <f>SUMIFS('Historic Energy Consumption'!$F:$F,'Historic Energy Consumption'!$B:$B, "no-convert-refined petroleum and coke 19",'Historic Energy Consumption'!$A:$A,'Predicted Energy Consumption'!E$98)+SUMIFS(E$29:E$42,$B$29:$B$42,$B161,$A$29:$A$42,$A161)</f>
        <v>6020351434476.1934</v>
      </c>
      <c r="F161" s="232">
        <f>SUMIFS('Historic Energy Consumption'!$F:$F,'Historic Energy Consumption'!$B:$B, "no-convert-refined petroleum and coke 19",'Historic Energy Consumption'!$A:$A,'Predicted Energy Consumption'!F$98)+SUMIFS(F$29:F$42,$B$29:$B$42,$B161,$A$29:$A$42,$A161)</f>
        <v>15855441681120.482</v>
      </c>
      <c r="G161" s="232">
        <f>SUMIFS('Historic Energy Consumption'!$F:$F,'Historic Energy Consumption'!$B:$B, "no-convert-refined petroleum and coke 19",'Historic Energy Consumption'!$A:$A,'Predicted Energy Consumption'!G$98)+SUMIFS(G$29:G$42,$B$29:$B$42,$B161,$A$29:$A$42,$A161)</f>
        <v>16518512645562.789</v>
      </c>
      <c r="H161" s="232">
        <f>SUMIFS('Historic Energy Consumption'!$F:$F,'Historic Energy Consumption'!$B:$B, "no-convert-refined petroleum and coke 19",'Historic Energy Consumption'!$A:$A,'Predicted Energy Consumption'!H$98)+SUMIFS(H$29:H$42,$B$29:$B$42,$B161,$A$29:$A$42,$A161)</f>
        <v>16615615088054.344</v>
      </c>
      <c r="I161" s="232">
        <f>SUMIFS('Historic Energy Consumption'!$F:$F,'Historic Energy Consumption'!$B:$B, "no-convert-refined petroleum and coke 19",'Historic Energy Consumption'!$A:$A,'Predicted Energy Consumption'!I$98)+SUMIFS(I$29:I$42,$B$29:$B$42,$B161,$A$29:$A$42,$A161)</f>
        <v>15544713865147.518</v>
      </c>
      <c r="J161" s="232">
        <f>SUMIFS('Historic Energy Consumption'!$F:$F,'Historic Energy Consumption'!$B:$B, "no-convert-refined petroleum and coke 19",'Historic Energy Consumption'!$A:$A,'Predicted Energy Consumption'!J$98)+SUMIFS(J$29:J$42,$B$29:$B$42,$B161,$A$29:$A$42,$A161)</f>
        <v>40266995723496.523</v>
      </c>
      <c r="K161" s="232">
        <f>SUMIFS('Historic Energy Consumption'!$F:$F,'Historic Energy Consumption'!$B:$B, "no-convert-refined petroleum and coke 19",'Historic Energy Consumption'!$A:$A,'Predicted Energy Consumption'!K$98)+SUMIFS(K$29:K$42,$B$29:$B$42,$B161,$A$29:$A$42,$A161)</f>
        <v>129656729925719.09</v>
      </c>
      <c r="L161" s="231">
        <f t="shared" ref="L161:AY161" si="134">(K161-SUMIFS(K$29:K$42,$B$29:$B$42,$B161,$A$29:$A$42,$A161))*(VLOOKUP($B161,$B$72:$AY$96,L$1-2010,FALSE)/VLOOKUP($B161,$B$72:$AY$96,K$1-2010,FALSE))+SUMIFS(L$29:L$42,$B$29:$B$42,$B161,$A$29:$A$42,$A161)</f>
        <v>203803577111373.41</v>
      </c>
      <c r="M161" s="231">
        <f t="shared" si="134"/>
        <v>218984332642675.84</v>
      </c>
      <c r="N161" s="231">
        <f t="shared" si="134"/>
        <v>233104503646214.34</v>
      </c>
      <c r="O161" s="231">
        <f t="shared" si="134"/>
        <v>246161739060207.59</v>
      </c>
      <c r="P161" s="231">
        <f t="shared" si="134"/>
        <v>258368517704868.91</v>
      </c>
      <c r="Q161" s="231">
        <f t="shared" si="134"/>
        <v>269770225161431.25</v>
      </c>
      <c r="R161" s="231">
        <f t="shared" si="134"/>
        <v>280415123803845</v>
      </c>
      <c r="S161" s="231">
        <f t="shared" si="134"/>
        <v>290352411029240.44</v>
      </c>
      <c r="T161" s="231">
        <f t="shared" si="134"/>
        <v>299630801890964</v>
      </c>
      <c r="U161" s="231">
        <f t="shared" si="134"/>
        <v>308297538436205</v>
      </c>
      <c r="V161" s="231">
        <f t="shared" si="134"/>
        <v>316397734580936.38</v>
      </c>
      <c r="W161" s="231">
        <f t="shared" si="134"/>
        <v>323973977197118.44</v>
      </c>
      <c r="X161" s="231">
        <f t="shared" si="134"/>
        <v>331066117558192.75</v>
      </c>
      <c r="Y161" s="231">
        <f t="shared" si="134"/>
        <v>337711200325788.88</v>
      </c>
      <c r="Z161" s="231">
        <f t="shared" si="134"/>
        <v>343943488851274.19</v>
      </c>
      <c r="AA161" s="231">
        <f t="shared" si="134"/>
        <v>349794555340345.63</v>
      </c>
      <c r="AB161" s="231">
        <f t="shared" si="134"/>
        <v>355293412375316.88</v>
      </c>
      <c r="AC161" s="231">
        <f t="shared" si="134"/>
        <v>360466668576529.63</v>
      </c>
      <c r="AD161" s="231">
        <f t="shared" si="134"/>
        <v>365338696052027.63</v>
      </c>
      <c r="AE161" s="231">
        <f t="shared" si="134"/>
        <v>369931800986788.06</v>
      </c>
      <c r="AF161" s="231">
        <f t="shared" si="134"/>
        <v>374266391493391.56</v>
      </c>
      <c r="AG161" s="231">
        <f t="shared" si="134"/>
        <v>378361138889246.38</v>
      </c>
      <c r="AH161" s="231">
        <f t="shared" si="134"/>
        <v>382233130048767.94</v>
      </c>
      <c r="AI161" s="231">
        <f t="shared" si="134"/>
        <v>385898009538524.44</v>
      </c>
      <c r="AJ161" s="231">
        <f t="shared" si="134"/>
        <v>389370110985845.31</v>
      </c>
      <c r="AK161" s="231">
        <f t="shared" si="134"/>
        <v>392662577639014.25</v>
      </c>
      <c r="AL161" s="231">
        <f t="shared" si="134"/>
        <v>395787472413450.63</v>
      </c>
      <c r="AM161" s="231">
        <f t="shared" si="134"/>
        <v>398755877930436.81</v>
      </c>
      <c r="AN161" s="231">
        <f t="shared" si="134"/>
        <v>401577987178835.38</v>
      </c>
      <c r="AO161" s="231">
        <f t="shared" si="134"/>
        <v>404263185492038.69</v>
      </c>
      <c r="AP161" s="231">
        <f t="shared" si="134"/>
        <v>406820124551605.44</v>
      </c>
      <c r="AQ161" s="231">
        <f t="shared" si="134"/>
        <v>409256789119710.69</v>
      </c>
      <c r="AR161" s="231">
        <f t="shared" si="134"/>
        <v>411580557174644.31</v>
      </c>
      <c r="AS161" s="231">
        <f t="shared" si="134"/>
        <v>413798254085006</v>
      </c>
      <c r="AT161" s="231">
        <f t="shared" si="134"/>
        <v>415916201412845.5</v>
      </c>
      <c r="AU161" s="231">
        <f t="shared" si="134"/>
        <v>417940260888965.5</v>
      </c>
      <c r="AV161" s="231">
        <f t="shared" si="134"/>
        <v>419875874055622.13</v>
      </c>
      <c r="AW161" s="231">
        <f t="shared" si="134"/>
        <v>421728098025746.75</v>
      </c>
      <c r="AX161" s="231">
        <f t="shared" si="134"/>
        <v>423501637763926.06</v>
      </c>
      <c r="AY161" s="231">
        <f t="shared" si="134"/>
        <v>425200875253402.31</v>
      </c>
      <c r="AZ161" s="231"/>
    </row>
    <row r="162" spans="1:52" x14ac:dyDescent="0.2">
      <c r="A162" s="244" t="s">
        <v>472</v>
      </c>
      <c r="B162" s="243" t="s">
        <v>382</v>
      </c>
      <c r="C162" s="228">
        <f>SUMIFS('Historic Energy Consumption'!$F:$F,'Historic Energy Consumption'!$B:$B,'Predicted Energy Consumption'!$B162,'Historic Energy Consumption'!$A:$A,'Predicted Energy Consumption'!C$98)</f>
        <v>71800320333752.953</v>
      </c>
      <c r="D162" s="228">
        <f>SUMIFS('Historic Energy Consumption'!$F:$F,'Historic Energy Consumption'!$B:$B,'Predicted Energy Consumption'!$B162,'Historic Energy Consumption'!$A:$A,'Predicted Energy Consumption'!D$98)</f>
        <v>73517646388103.531</v>
      </c>
      <c r="E162" s="228">
        <f>SUMIFS('Historic Energy Consumption'!$F:$F,'Historic Energy Consumption'!$B:$B,'Predicted Energy Consumption'!$B162,'Historic Energy Consumption'!$A:$A,'Predicted Energy Consumption'!E$98)</f>
        <v>67877381657094.258</v>
      </c>
      <c r="F162" s="228">
        <f>SUMIFS('Historic Energy Consumption'!$F:$F,'Historic Energy Consumption'!$B:$B,'Predicted Energy Consumption'!$B162,'Historic Energy Consumption'!$A:$A,'Predicted Energy Consumption'!F$98)</f>
        <v>38028090835191.328</v>
      </c>
      <c r="G162" s="228">
        <f>SUMIFS('Historic Energy Consumption'!$F:$F,'Historic Energy Consumption'!$B:$B,'Predicted Energy Consumption'!$B162,'Historic Energy Consumption'!$A:$A,'Predicted Energy Consumption'!G$98)</f>
        <v>24200703024394.395</v>
      </c>
      <c r="H162" s="228">
        <f>SUMIFS('Historic Energy Consumption'!$F:$F,'Historic Energy Consumption'!$B:$B,'Predicted Energy Consumption'!$B162,'Historic Energy Consumption'!$A:$A,'Predicted Energy Consumption'!H$98)</f>
        <v>28584184714013.004</v>
      </c>
      <c r="I162" s="228">
        <f>SUMIFS('Historic Energy Consumption'!$F:$F,'Historic Energy Consumption'!$B:$B,'Predicted Energy Consumption'!$B162,'Historic Energy Consumption'!$A:$A,'Predicted Energy Consumption'!I$98)</f>
        <v>26938991902656.145</v>
      </c>
      <c r="J162" s="228">
        <f>SUMIFS('Historic Energy Consumption'!$F:$F,'Historic Energy Consumption'!$B:$B,'Predicted Energy Consumption'!$B162,'Historic Energy Consumption'!$A:$A,'Predicted Energy Consumption'!J$98)</f>
        <v>28733999910999.973</v>
      </c>
      <c r="K162" s="228">
        <f>SUMIFS('Historic Energy Consumption'!$F:$F,'Historic Energy Consumption'!$B:$B,'Predicted Energy Consumption'!$B162,'Historic Energy Consumption'!$A:$A,'Predicted Energy Consumption'!K$98)</f>
        <v>68548775688035.844</v>
      </c>
      <c r="L162" s="225">
        <f t="shared" ref="L162:AY162" si="135">K162*(VLOOKUP($B162,$B$72:$AY$96,L$1-2010,FALSE)/VLOOKUP($B162,$B$72:$AY$96,K$1-2010,FALSE))</f>
        <v>78067773702160.281</v>
      </c>
      <c r="M162" s="225">
        <f t="shared" si="135"/>
        <v>80996484091082.188</v>
      </c>
      <c r="N162" s="225">
        <f t="shared" si="135"/>
        <v>83871063243338.953</v>
      </c>
      <c r="O162" s="225">
        <f t="shared" si="135"/>
        <v>85841847898514.156</v>
      </c>
      <c r="P162" s="225">
        <f t="shared" si="135"/>
        <v>86996825908141.469</v>
      </c>
      <c r="Q162" s="225">
        <f t="shared" si="135"/>
        <v>88008557269739.969</v>
      </c>
      <c r="R162" s="225">
        <f t="shared" si="135"/>
        <v>88890219487401.094</v>
      </c>
      <c r="S162" s="225">
        <f t="shared" si="135"/>
        <v>89654276014739.828</v>
      </c>
      <c r="T162" s="225">
        <f t="shared" si="135"/>
        <v>90312331038727.594</v>
      </c>
      <c r="U162" s="225">
        <f t="shared" si="135"/>
        <v>90875060839225.484</v>
      </c>
      <c r="V162" s="225">
        <f t="shared" si="135"/>
        <v>91352199254195.547</v>
      </c>
      <c r="W162" s="225">
        <f t="shared" si="135"/>
        <v>91752559694687.922</v>
      </c>
      <c r="X162" s="225">
        <f t="shared" si="135"/>
        <v>92084080462167.141</v>
      </c>
      <c r="Y162" s="225">
        <f t="shared" si="135"/>
        <v>92353883674223.516</v>
      </c>
      <c r="Z162" s="225">
        <f t="shared" si="135"/>
        <v>92568340913275.531</v>
      </c>
      <c r="AA162" s="225">
        <f t="shared" si="135"/>
        <v>92733140861773.063</v>
      </c>
      <c r="AB162" s="225">
        <f t="shared" si="135"/>
        <v>92853355788493.406</v>
      </c>
      <c r="AC162" s="225">
        <f t="shared" si="135"/>
        <v>92933504915330.594</v>
      </c>
      <c r="AD162" s="225">
        <f t="shared" si="135"/>
        <v>92977613522500.609</v>
      </c>
      <c r="AE162" s="225">
        <f t="shared" si="135"/>
        <v>92989267225256.125</v>
      </c>
      <c r="AF162" s="225">
        <f t="shared" si="135"/>
        <v>92971661243668.75</v>
      </c>
      <c r="AG162" s="225">
        <f t="shared" si="135"/>
        <v>92927644740276.438</v>
      </c>
      <c r="AH162" s="225">
        <f t="shared" si="135"/>
        <v>92859760457461.453</v>
      </c>
      <c r="AI162" s="225">
        <f t="shared" si="135"/>
        <v>92770279976400.906</v>
      </c>
      <c r="AJ162" s="225">
        <f t="shared" si="135"/>
        <v>92661234963482.297</v>
      </c>
      <c r="AK162" s="225">
        <f t="shared" si="135"/>
        <v>92534444783534.938</v>
      </c>
      <c r="AL162" s="225">
        <f t="shared" si="135"/>
        <v>92391540853074.922</v>
      </c>
      <c r="AM162" s="225">
        <f t="shared" si="135"/>
        <v>92233988088430.672</v>
      </c>
      <c r="AN162" s="225">
        <f t="shared" si="135"/>
        <v>92063103778596.75</v>
      </c>
      <c r="AO162" s="225">
        <f t="shared" si="135"/>
        <v>91880074184316.781</v>
      </c>
      <c r="AP162" s="225">
        <f t="shared" si="135"/>
        <v>91685969135666.922</v>
      </c>
      <c r="AQ162" s="225">
        <f t="shared" si="135"/>
        <v>91481754871831.344</v>
      </c>
      <c r="AR162" s="225">
        <f t="shared" si="135"/>
        <v>91268305339534.703</v>
      </c>
      <c r="AS162" s="225">
        <f t="shared" si="135"/>
        <v>91046412141535</v>
      </c>
      <c r="AT162" s="225">
        <f t="shared" si="135"/>
        <v>90816793303604.375</v>
      </c>
      <c r="AU162" s="225">
        <f t="shared" si="135"/>
        <v>90580101007777.047</v>
      </c>
      <c r="AV162" s="225">
        <f t="shared" si="135"/>
        <v>90336928421260.141</v>
      </c>
      <c r="AW162" s="225">
        <f t="shared" si="135"/>
        <v>90087815733991.406</v>
      </c>
      <c r="AX162" s="225">
        <f t="shared" si="135"/>
        <v>89833255503508.328</v>
      </c>
      <c r="AY162" s="225">
        <f t="shared" si="135"/>
        <v>89573697393078.391</v>
      </c>
      <c r="AZ162" s="225"/>
    </row>
    <row r="163" spans="1:52" x14ac:dyDescent="0.2">
      <c r="A163" s="244" t="s">
        <v>472</v>
      </c>
      <c r="B163" s="243" t="s">
        <v>383</v>
      </c>
      <c r="C163" s="228">
        <f>SUMIFS('Historic Energy Consumption'!$F:$F,'Historic Energy Consumption'!$B:$B,'Predicted Energy Consumption'!$B163,'Historic Energy Consumption'!$A:$A,'Predicted Energy Consumption'!C$98)</f>
        <v>2591248036774.5459</v>
      </c>
      <c r="D163" s="228">
        <f>SUMIFS('Historic Energy Consumption'!$F:$F,'Historic Energy Consumption'!$B:$B,'Predicted Energy Consumption'!$B163,'Historic Energy Consumption'!$A:$A,'Predicted Energy Consumption'!D$98)</f>
        <v>3354195799208.165</v>
      </c>
      <c r="E163" s="228">
        <f>SUMIFS('Historic Energy Consumption'!$F:$F,'Historic Energy Consumption'!$B:$B,'Predicted Energy Consumption'!$B163,'Historic Energy Consumption'!$A:$A,'Predicted Energy Consumption'!E$98)</f>
        <v>3734282502675.0952</v>
      </c>
      <c r="F163" s="228">
        <f>SUMIFS('Historic Energy Consumption'!$F:$F,'Historic Energy Consumption'!$B:$B,'Predicted Energy Consumption'!$B163,'Historic Energy Consumption'!$A:$A,'Predicted Energy Consumption'!F$98)</f>
        <v>3196057535721.9238</v>
      </c>
      <c r="G163" s="228">
        <f>SUMIFS('Historic Energy Consumption'!$F:$F,'Historic Energy Consumption'!$B:$B,'Predicted Energy Consumption'!$B163,'Historic Energy Consumption'!$A:$A,'Predicted Energy Consumption'!G$98)</f>
        <v>3115601226228.9243</v>
      </c>
      <c r="H163" s="228">
        <f>SUMIFS('Historic Energy Consumption'!$F:$F,'Historic Energy Consumption'!$B:$B,'Predicted Energy Consumption'!$B163,'Historic Energy Consumption'!$A:$A,'Predicted Energy Consumption'!H$98)</f>
        <v>2976883451240.9937</v>
      </c>
      <c r="I163" s="228">
        <f>SUMIFS('Historic Energy Consumption'!$F:$F,'Historic Energy Consumption'!$B:$B,'Predicted Energy Consumption'!$B163,'Historic Energy Consumption'!$A:$A,'Predicted Energy Consumption'!I$98)</f>
        <v>4527748175606.0586</v>
      </c>
      <c r="J163" s="228">
        <f>SUMIFS('Historic Energy Consumption'!$F:$F,'Historic Energy Consumption'!$B:$B,'Predicted Energy Consumption'!$B163,'Historic Energy Consumption'!$A:$A,'Predicted Energy Consumption'!J$98)</f>
        <v>4516650753607.0244</v>
      </c>
      <c r="K163" s="228">
        <f>SUMIFS('Historic Energy Consumption'!$F:$F,'Historic Energy Consumption'!$B:$B,'Predicted Energy Consumption'!$B163,'Historic Energy Consumption'!$A:$A,'Predicted Energy Consumption'!K$98)</f>
        <v>3842482367165.6812</v>
      </c>
      <c r="L163" s="225">
        <f t="shared" ref="L163:AY163" si="136">K163*(VLOOKUP($B163,$B$72:$AY$96,L$1-2010,FALSE)/VLOOKUP($B163,$B$72:$AY$96,K$1-2010,FALSE))</f>
        <v>3998238347089.2622</v>
      </c>
      <c r="M163" s="225">
        <f t="shared" si="136"/>
        <v>3861765866514.6079</v>
      </c>
      <c r="N163" s="225">
        <f t="shared" si="136"/>
        <v>3722086989406.5405</v>
      </c>
      <c r="O163" s="225">
        <f t="shared" si="136"/>
        <v>3580697539237.4365</v>
      </c>
      <c r="P163" s="225">
        <f t="shared" si="136"/>
        <v>3438584926893.5308</v>
      </c>
      <c r="Q163" s="225">
        <f t="shared" si="136"/>
        <v>3296424636516.4995</v>
      </c>
      <c r="R163" s="225">
        <f t="shared" si="136"/>
        <v>3154687606656.1953</v>
      </c>
      <c r="S163" s="225">
        <f t="shared" si="136"/>
        <v>3013704174510.5347</v>
      </c>
      <c r="T163" s="225">
        <f t="shared" si="136"/>
        <v>2873704954092.3521</v>
      </c>
      <c r="U163" s="225">
        <f t="shared" si="136"/>
        <v>2734848424604.1626</v>
      </c>
      <c r="V163" s="225">
        <f t="shared" si="136"/>
        <v>2597240284100.7124</v>
      </c>
      <c r="W163" s="225">
        <f t="shared" si="136"/>
        <v>2460947387063.2437</v>
      </c>
      <c r="X163" s="225">
        <f t="shared" si="136"/>
        <v>2326007954976.0923</v>
      </c>
      <c r="Y163" s="225">
        <f t="shared" si="136"/>
        <v>2192439138383.824</v>
      </c>
      <c r="Z163" s="225">
        <f t="shared" si="136"/>
        <v>2060242655160.0952</v>
      </c>
      <c r="AA163" s="225">
        <f t="shared" si="136"/>
        <v>1929409010967.4651</v>
      </c>
      <c r="AB163" s="225">
        <f t="shared" si="136"/>
        <v>1799920664807.4919</v>
      </c>
      <c r="AC163" s="225">
        <f t="shared" si="136"/>
        <v>1671754404741.2314</v>
      </c>
      <c r="AD163" s="225">
        <f t="shared" si="136"/>
        <v>1544883129781.1372</v>
      </c>
      <c r="AE163" s="225">
        <f t="shared" si="136"/>
        <v>1419277184056.7219</v>
      </c>
      <c r="AF163" s="225">
        <f t="shared" si="136"/>
        <v>1294905352761.6694</v>
      </c>
      <c r="AG163" s="225">
        <f t="shared" si="136"/>
        <v>1171735602279.2732</v>
      </c>
      <c r="AH163" s="225">
        <f t="shared" si="136"/>
        <v>1147187282233.387</v>
      </c>
      <c r="AI163" s="225">
        <f t="shared" si="136"/>
        <v>1148627336905.3191</v>
      </c>
      <c r="AJ163" s="225">
        <f t="shared" si="136"/>
        <v>1149996850647.8101</v>
      </c>
      <c r="AK163" s="225">
        <f t="shared" si="136"/>
        <v>1151303278726.0825</v>
      </c>
      <c r="AL163" s="225">
        <f t="shared" si="136"/>
        <v>1152553144878.1953</v>
      </c>
      <c r="AM163" s="225">
        <f t="shared" si="136"/>
        <v>1153752174381.6367</v>
      </c>
      <c r="AN163" s="225">
        <f t="shared" si="136"/>
        <v>1154905406276.5491</v>
      </c>
      <c r="AO163" s="225">
        <f t="shared" si="136"/>
        <v>1156017288221.2488</v>
      </c>
      <c r="AP163" s="225">
        <f t="shared" si="136"/>
        <v>1157091756853.022</v>
      </c>
      <c r="AQ163" s="225">
        <f t="shared" si="136"/>
        <v>1158132306030.4712</v>
      </c>
      <c r="AR163" s="225">
        <f t="shared" si="136"/>
        <v>1159142044924.4492</v>
      </c>
      <c r="AS163" s="225">
        <f t="shared" si="136"/>
        <v>1160123747588.2009</v>
      </c>
      <c r="AT163" s="225">
        <f t="shared" si="136"/>
        <v>1161079895360.2749</v>
      </c>
      <c r="AU163" s="225">
        <f t="shared" si="136"/>
        <v>1162012713225.54</v>
      </c>
      <c r="AV163" s="225">
        <f t="shared" si="136"/>
        <v>1162924201071.9585</v>
      </c>
      <c r="AW163" s="225">
        <f t="shared" si="136"/>
        <v>1163816160625.2949</v>
      </c>
      <c r="AX163" s="225">
        <f t="shared" si="136"/>
        <v>1164690218716.1646</v>
      </c>
      <c r="AY163" s="225">
        <f t="shared" si="136"/>
        <v>1165547847427.4609</v>
      </c>
      <c r="AZ163" s="225"/>
    </row>
    <row r="164" spans="1:52" x14ac:dyDescent="0.2">
      <c r="A164" s="244" t="s">
        <v>472</v>
      </c>
      <c r="B164" s="243" t="s">
        <v>384</v>
      </c>
      <c r="C164" s="228">
        <f>SUMIFS('Historic Energy Consumption'!$F:$F,'Historic Energy Consumption'!$B:$B,'Predicted Energy Consumption'!$B164,'Historic Energy Consumption'!$A:$A,'Predicted Energy Consumption'!C$98)</f>
        <v>24763897190845.395</v>
      </c>
      <c r="D164" s="228">
        <f>SUMIFS('Historic Energy Consumption'!$F:$F,'Historic Energy Consumption'!$B:$B,'Predicted Energy Consumption'!$B164,'Historic Energy Consumption'!$A:$A,'Predicted Energy Consumption'!D$98)</f>
        <v>29624568026422.484</v>
      </c>
      <c r="E164" s="228">
        <f>SUMIFS('Historic Energy Consumption'!$F:$F,'Historic Energy Consumption'!$B:$B,'Predicted Energy Consumption'!$B164,'Historic Energy Consumption'!$A:$A,'Predicted Energy Consumption'!E$98)</f>
        <v>30406936277354.414</v>
      </c>
      <c r="F164" s="228">
        <f>SUMIFS('Historic Energy Consumption'!$F:$F,'Historic Energy Consumption'!$B:$B,'Predicted Energy Consumption'!$B164,'Historic Energy Consumption'!$A:$A,'Predicted Energy Consumption'!F$98)</f>
        <v>18704704779372.578</v>
      </c>
      <c r="G164" s="228">
        <f>SUMIFS('Historic Energy Consumption'!$F:$F,'Historic Energy Consumption'!$B:$B,'Predicted Energy Consumption'!$B164,'Historic Energy Consumption'!$A:$A,'Predicted Energy Consumption'!G$98)</f>
        <v>12046251579951.904</v>
      </c>
      <c r="H164" s="228">
        <f>SUMIFS('Historic Energy Consumption'!$F:$F,'Historic Energy Consumption'!$B:$B,'Predicted Energy Consumption'!$B164,'Historic Energy Consumption'!$A:$A,'Predicted Energy Consumption'!H$98)</f>
        <v>10484289433587.805</v>
      </c>
      <c r="I164" s="228">
        <f>SUMIFS('Historic Energy Consumption'!$F:$F,'Historic Energy Consumption'!$B:$B,'Predicted Energy Consumption'!$B164,'Historic Energy Consumption'!$A:$A,'Predicted Energy Consumption'!I$98)</f>
        <v>14390581977247.934</v>
      </c>
      <c r="J164" s="228">
        <f>SUMIFS('Historic Energy Consumption'!$F:$F,'Historic Energy Consumption'!$B:$B,'Predicted Energy Consumption'!$B164,'Historic Energy Consumption'!$A:$A,'Predicted Energy Consumption'!J$98)</f>
        <v>24980296919826.566</v>
      </c>
      <c r="K164" s="228">
        <f>SUMIFS('Historic Energy Consumption'!$F:$F,'Historic Energy Consumption'!$B:$B,'Predicted Energy Consumption'!$B164,'Historic Energy Consumption'!$A:$A,'Predicted Energy Consumption'!K$98)</f>
        <v>23035473714495.777</v>
      </c>
      <c r="L164" s="225">
        <f t="shared" ref="L164:AY164" si="137">K164*(VLOOKUP($B164,$B$72:$AY$96,L$1-2010,FALSE)/VLOOKUP($B164,$B$72:$AY$96,K$1-2010,FALSE))</f>
        <v>24631172917664.094</v>
      </c>
      <c r="M164" s="225">
        <f t="shared" si="137"/>
        <v>23703215408867.242</v>
      </c>
      <c r="N164" s="225">
        <f t="shared" si="137"/>
        <v>22677031763378.027</v>
      </c>
      <c r="O164" s="225">
        <f t="shared" si="137"/>
        <v>21566753449482.453</v>
      </c>
      <c r="P164" s="225">
        <f t="shared" si="137"/>
        <v>20384802122062.637</v>
      </c>
      <c r="Q164" s="225">
        <f t="shared" si="137"/>
        <v>19142116949186.473</v>
      </c>
      <c r="R164" s="225">
        <f t="shared" si="137"/>
        <v>17848294729181.996</v>
      </c>
      <c r="S164" s="225">
        <f t="shared" si="137"/>
        <v>16511708631983.045</v>
      </c>
      <c r="T164" s="225">
        <f t="shared" si="137"/>
        <v>15797088423811.723</v>
      </c>
      <c r="U164" s="225">
        <f t="shared" si="137"/>
        <v>15975733073777.49</v>
      </c>
      <c r="V164" s="225">
        <f t="shared" si="137"/>
        <v>16137556016954.146</v>
      </c>
      <c r="W164" s="225">
        <f t="shared" si="137"/>
        <v>16284107573253.887</v>
      </c>
      <c r="X164" s="225">
        <f t="shared" si="137"/>
        <v>16416803952117.832</v>
      </c>
      <c r="Y164" s="225">
        <f t="shared" si="137"/>
        <v>16536932888755.57</v>
      </c>
      <c r="Z164" s="225">
        <f t="shared" si="137"/>
        <v>16645661272947.176</v>
      </c>
      <c r="AA164" s="225">
        <f t="shared" si="137"/>
        <v>16744043853016.883</v>
      </c>
      <c r="AB164" s="225">
        <f t="shared" si="137"/>
        <v>16833032365796.586</v>
      </c>
      <c r="AC164" s="225">
        <f t="shared" si="137"/>
        <v>16913484648802.645</v>
      </c>
      <c r="AD164" s="225">
        <f t="shared" si="137"/>
        <v>16986173443998.961</v>
      </c>
      <c r="AE164" s="225">
        <f t="shared" si="137"/>
        <v>17051794714079.844</v>
      </c>
      <c r="AF164" s="225">
        <f t="shared" si="137"/>
        <v>17110975371662.807</v>
      </c>
      <c r="AG164" s="225">
        <f t="shared" si="137"/>
        <v>17164280377051.709</v>
      </c>
      <c r="AH164" s="225">
        <f t="shared" si="137"/>
        <v>17212219197577.016</v>
      </c>
      <c r="AI164" s="225">
        <f t="shared" si="137"/>
        <v>17255251645862.709</v>
      </c>
      <c r="AJ164" s="225">
        <f t="shared" si="137"/>
        <v>17293793129394.691</v>
      </c>
      <c r="AK164" s="225">
        <f t="shared" si="137"/>
        <v>17328219352256.441</v>
      </c>
      <c r="AL164" s="225">
        <f t="shared" si="137"/>
        <v>17358870513871.551</v>
      </c>
      <c r="AM164" s="225">
        <f t="shared" si="137"/>
        <v>17386055050556.129</v>
      </c>
      <c r="AN164" s="225">
        <f t="shared" si="137"/>
        <v>17410052964669.324</v>
      </c>
      <c r="AO164" s="225">
        <f t="shared" si="137"/>
        <v>17417621502622.9</v>
      </c>
      <c r="AP164" s="225">
        <f t="shared" si="137"/>
        <v>17414630696274.299</v>
      </c>
      <c r="AQ164" s="225">
        <f t="shared" si="137"/>
        <v>17408364186144.922</v>
      </c>
      <c r="AR164" s="225">
        <f t="shared" si="137"/>
        <v>17399046233433.422</v>
      </c>
      <c r="AS164" s="225">
        <f t="shared" si="137"/>
        <v>17386882747957.951</v>
      </c>
      <c r="AT164" s="225">
        <f t="shared" si="137"/>
        <v>17372063042803.391</v>
      </c>
      <c r="AU164" s="225">
        <f t="shared" si="137"/>
        <v>17354761400316.906</v>
      </c>
      <c r="AV164" s="225">
        <f t="shared" si="137"/>
        <v>17335138470988.266</v>
      </c>
      <c r="AW164" s="225">
        <f t="shared" si="137"/>
        <v>17313342524330.225</v>
      </c>
      <c r="AX164" s="225">
        <f t="shared" si="137"/>
        <v>17289510568687.455</v>
      </c>
      <c r="AY164" s="225">
        <f t="shared" si="137"/>
        <v>17263769354936.182</v>
      </c>
      <c r="AZ164" s="225"/>
    </row>
    <row r="165" spans="1:52" x14ac:dyDescent="0.2">
      <c r="A165" s="244" t="s">
        <v>472</v>
      </c>
      <c r="B165" s="243" t="s">
        <v>385</v>
      </c>
      <c r="C165" s="228">
        <f>SUMIFS('Historic Energy Consumption'!$F:$F,'Historic Energy Consumption'!$B:$B,'Predicted Energy Consumption'!$B165,'Historic Energy Consumption'!$A:$A,'Predicted Energy Consumption'!C$98)</f>
        <v>1220716419893.7905</v>
      </c>
      <c r="D165" s="228">
        <f>SUMIFS('Historic Energy Consumption'!$F:$F,'Historic Energy Consumption'!$B:$B,'Predicted Energy Consumption'!$B165,'Historic Energy Consumption'!$A:$A,'Predicted Energy Consumption'!D$98)</f>
        <v>1872689962337.0647</v>
      </c>
      <c r="E165" s="228">
        <f>SUMIFS('Historic Energy Consumption'!$F:$F,'Historic Energy Consumption'!$B:$B,'Predicted Energy Consumption'!$B165,'Historic Energy Consumption'!$A:$A,'Predicted Energy Consumption'!E$98)</f>
        <v>1714551698850.8237</v>
      </c>
      <c r="F165" s="228">
        <f>SUMIFS('Historic Energy Consumption'!$F:$F,'Historic Energy Consumption'!$B:$B,'Predicted Energy Consumption'!$B165,'Historic Energy Consumption'!$A:$A,'Predicted Energy Consumption'!F$98)</f>
        <v>787916961931.44653</v>
      </c>
      <c r="G165" s="228">
        <f>SUMIFS('Historic Energy Consumption'!$F:$F,'Historic Energy Consumption'!$B:$B,'Predicted Energy Consumption'!$B165,'Historic Energy Consumption'!$A:$A,'Predicted Energy Consumption'!G$98)</f>
        <v>660296608942.55017</v>
      </c>
      <c r="H165" s="228">
        <f>SUMIFS('Historic Energy Consumption'!$F:$F,'Historic Energy Consumption'!$B:$B,'Predicted Energy Consumption'!$B165,'Historic Energy Consumption'!$A:$A,'Predicted Energy Consumption'!H$98)</f>
        <v>507707056455.82648</v>
      </c>
      <c r="I165" s="228">
        <f>SUMIFS('Historic Energy Consumption'!$F:$F,'Historic Energy Consumption'!$B:$B,'Predicted Energy Consumption'!$B165,'Historic Energy Consumption'!$A:$A,'Predicted Energy Consumption'!I$98)</f>
        <v>699137585939.1709</v>
      </c>
      <c r="J165" s="228">
        <f>SUMIFS('Historic Energy Consumption'!$F:$F,'Historic Energy Consumption'!$B:$B,'Predicted Energy Consumption'!$B165,'Historic Energy Consumption'!$A:$A,'Predicted Energy Consumption'!J$98)</f>
        <v>1503700680869.1689</v>
      </c>
      <c r="K165" s="228">
        <f>SUMIFS('Historic Energy Consumption'!$F:$F,'Historic Energy Consumption'!$B:$B,'Predicted Energy Consumption'!$B165,'Historic Energy Consumption'!$A:$A,'Predicted Energy Consumption'!K$98)</f>
        <v>1206844642394.9973</v>
      </c>
      <c r="L165" s="225">
        <f t="shared" ref="L165:AY165" si="138">K165*(VLOOKUP($B165,$B$72:$AY$96,L$1-2010,FALSE)/VLOOKUP($B165,$B$72:$AY$96,K$1-2010,FALSE))</f>
        <v>1112797132229.6797</v>
      </c>
      <c r="M165" s="225">
        <f t="shared" si="138"/>
        <v>986014650295.57178</v>
      </c>
      <c r="N165" s="225">
        <f t="shared" si="138"/>
        <v>861153540436.2478</v>
      </c>
      <c r="O165" s="225">
        <f t="shared" si="138"/>
        <v>739617212407.09314</v>
      </c>
      <c r="P165" s="225">
        <f t="shared" si="138"/>
        <v>622309518256.26599</v>
      </c>
      <c r="Q165" s="225">
        <f t="shared" si="138"/>
        <v>544645482520.15015</v>
      </c>
      <c r="R165" s="225">
        <f t="shared" si="138"/>
        <v>529340449532.68549</v>
      </c>
      <c r="S165" s="225">
        <f t="shared" si="138"/>
        <v>513696112874.21503</v>
      </c>
      <c r="T165" s="225">
        <f t="shared" si="138"/>
        <v>497818013571.54474</v>
      </c>
      <c r="U165" s="225">
        <f t="shared" si="138"/>
        <v>481792354727.23218</v>
      </c>
      <c r="V165" s="225">
        <f t="shared" si="138"/>
        <v>465689754303.99194</v>
      </c>
      <c r="W165" s="225">
        <f t="shared" si="138"/>
        <v>449568049951.03943</v>
      </c>
      <c r="X165" s="225">
        <f t="shared" si="138"/>
        <v>433474495517.30518</v>
      </c>
      <c r="Y165" s="225">
        <f t="shared" si="138"/>
        <v>417447535150.54303</v>
      </c>
      <c r="Z165" s="225">
        <f t="shared" si="138"/>
        <v>401518263605.96448</v>
      </c>
      <c r="AA165" s="225">
        <f t="shared" si="138"/>
        <v>385711641332.31122</v>
      </c>
      <c r="AB165" s="225">
        <f t="shared" si="138"/>
        <v>370047511268.62817</v>
      </c>
      <c r="AC165" s="225">
        <f t="shared" si="138"/>
        <v>354541451913.89673</v>
      </c>
      <c r="AD165" s="225">
        <f t="shared" si="138"/>
        <v>339205493611.98395</v>
      </c>
      <c r="AE165" s="225">
        <f t="shared" si="138"/>
        <v>324048719885.23755</v>
      </c>
      <c r="AF165" s="225">
        <f t="shared" si="138"/>
        <v>309077771931.01471</v>
      </c>
      <c r="AG165" s="225">
        <f t="shared" si="138"/>
        <v>294297271503.02802</v>
      </c>
      <c r="AH165" s="225">
        <f t="shared" si="138"/>
        <v>279710175044.60498</v>
      </c>
      <c r="AI165" s="225">
        <f t="shared" si="138"/>
        <v>265318069971.25854</v>
      </c>
      <c r="AJ165" s="225">
        <f t="shared" si="138"/>
        <v>251121422329.38348</v>
      </c>
      <c r="AK165" s="225">
        <f t="shared" si="138"/>
        <v>237119783632.95618</v>
      </c>
      <c r="AL165" s="225">
        <f t="shared" si="138"/>
        <v>223311963463.66089</v>
      </c>
      <c r="AM165" s="225">
        <f t="shared" si="138"/>
        <v>209696173382.80045</v>
      </c>
      <c r="AN165" s="225">
        <f t="shared" si="138"/>
        <v>196270146821.64273</v>
      </c>
      <c r="AO165" s="225">
        <f t="shared" si="138"/>
        <v>183031238869.25027</v>
      </c>
      <c r="AP165" s="225">
        <f t="shared" si="138"/>
        <v>169976509244.8241</v>
      </c>
      <c r="AQ165" s="225">
        <f t="shared" si="138"/>
        <v>157102791208.62207</v>
      </c>
      <c r="AR165" s="225">
        <f t="shared" si="138"/>
        <v>144406748717.14987</v>
      </c>
      <c r="AS165" s="225">
        <f t="shared" si="138"/>
        <v>131884923751.72461</v>
      </c>
      <c r="AT165" s="225">
        <f t="shared" si="138"/>
        <v>119533775433.84865</v>
      </c>
      <c r="AU165" s="225">
        <f t="shared" si="138"/>
        <v>114270337248.64343</v>
      </c>
      <c r="AV165" s="225">
        <f t="shared" si="138"/>
        <v>114358369435.51393</v>
      </c>
      <c r="AW165" s="225">
        <f t="shared" si="138"/>
        <v>114439108129.20979</v>
      </c>
      <c r="AX165" s="225">
        <f t="shared" si="138"/>
        <v>114513120831.11523</v>
      </c>
      <c r="AY165" s="225">
        <f t="shared" si="138"/>
        <v>114580927264.60921</v>
      </c>
      <c r="AZ165" s="225"/>
    </row>
    <row r="166" spans="1:52" x14ac:dyDescent="0.2">
      <c r="A166" s="244" t="s">
        <v>472</v>
      </c>
      <c r="B166" s="243" t="s">
        <v>386</v>
      </c>
      <c r="C166" s="228">
        <f>SUMIFS('Historic Energy Consumption'!$F:$F,'Historic Energy Consumption'!$B:$B,'Predicted Energy Consumption'!$B166,'Historic Energy Consumption'!$A:$A,'Predicted Energy Consumption'!C$98)</f>
        <v>46634141595442.555</v>
      </c>
      <c r="D166" s="228">
        <f>SUMIFS('Historic Energy Consumption'!$F:$F,'Historic Energy Consumption'!$B:$B,'Predicted Energy Consumption'!$B166,'Historic Energy Consumption'!$A:$A,'Predicted Energy Consumption'!D$98)</f>
        <v>44922364252091.484</v>
      </c>
      <c r="E166" s="228">
        <f>SUMIFS('Historic Energy Consumption'!$F:$F,'Historic Energy Consumption'!$B:$B,'Predicted Energy Consumption'!$B166,'Historic Energy Consumption'!$A:$A,'Predicted Energy Consumption'!E$98)</f>
        <v>41684691383873.18</v>
      </c>
      <c r="F166" s="228">
        <f>SUMIFS('Historic Energy Consumption'!$F:$F,'Historic Energy Consumption'!$B:$B,'Predicted Energy Consumption'!$B166,'Historic Energy Consumption'!$A:$A,'Predicted Energy Consumption'!F$98)</f>
        <v>28584184714013.004</v>
      </c>
      <c r="G166" s="228">
        <f>SUMIFS('Historic Energy Consumption'!$F:$F,'Historic Energy Consumption'!$B:$B,'Predicted Energy Consumption'!$B166,'Historic Energy Consumption'!$A:$A,'Predicted Energy Consumption'!G$98)</f>
        <v>24702861369850.707</v>
      </c>
      <c r="H166" s="228">
        <f>SUMIFS('Historic Energy Consumption'!$F:$F,'Historic Energy Consumption'!$B:$B,'Predicted Energy Consumption'!$B166,'Historic Energy Consumption'!$A:$A,'Predicted Energy Consumption'!H$98)</f>
        <v>28512051471019.281</v>
      </c>
      <c r="I166" s="228">
        <f>SUMIFS('Historic Energy Consumption'!$F:$F,'Historic Energy Consumption'!$B:$B,'Predicted Energy Consumption'!$B166,'Historic Energy Consumption'!$A:$A,'Predicted Energy Consumption'!I$98)</f>
        <v>20194533682742.957</v>
      </c>
      <c r="J166" s="228">
        <f>SUMIFS('Historic Energy Consumption'!$F:$F,'Historic Energy Consumption'!$B:$B,'Predicted Energy Consumption'!$B166,'Historic Energy Consumption'!$A:$A,'Predicted Energy Consumption'!J$98)</f>
        <v>28154159611550.422</v>
      </c>
      <c r="K166" s="228">
        <f>SUMIFS('Historic Energy Consumption'!$F:$F,'Historic Energy Consumption'!$B:$B,'Predicted Energy Consumption'!$B166,'Historic Energy Consumption'!$A:$A,'Predicted Energy Consumption'!K$98)</f>
        <v>13119927158358.488</v>
      </c>
      <c r="L166" s="225">
        <f t="shared" ref="L166:AY166" si="139">K166*(VLOOKUP($B166,$B$72:$AY$96,L$1-2010,FALSE)/VLOOKUP($B166,$B$72:$AY$96,K$1-2010,FALSE))</f>
        <v>14328513530734.604</v>
      </c>
      <c r="M166" s="225">
        <f t="shared" si="139"/>
        <v>15061578762104.885</v>
      </c>
      <c r="N166" s="225">
        <f t="shared" si="139"/>
        <v>15346409781287.473</v>
      </c>
      <c r="O166" s="225">
        <f t="shared" si="139"/>
        <v>15594056061803.254</v>
      </c>
      <c r="P166" s="225">
        <f t="shared" si="139"/>
        <v>15813062459430.396</v>
      </c>
      <c r="Q166" s="225">
        <f t="shared" si="139"/>
        <v>16005884236996.162</v>
      </c>
      <c r="R166" s="225">
        <f t="shared" si="139"/>
        <v>16174898565663.74</v>
      </c>
      <c r="S166" s="225">
        <f t="shared" si="139"/>
        <v>16322358236897.775</v>
      </c>
      <c r="T166" s="225">
        <f t="shared" si="139"/>
        <v>16450364346033.168</v>
      </c>
      <c r="U166" s="225">
        <f t="shared" si="139"/>
        <v>16560852979134.688</v>
      </c>
      <c r="V166" s="225">
        <f t="shared" si="139"/>
        <v>16655591836418.305</v>
      </c>
      <c r="W166" s="225">
        <f t="shared" si="139"/>
        <v>16736183604863.436</v>
      </c>
      <c r="X166" s="225">
        <f t="shared" si="139"/>
        <v>16804073667427.658</v>
      </c>
      <c r="Y166" s="225">
        <f t="shared" si="139"/>
        <v>16860560377689.33</v>
      </c>
      <c r="Z166" s="225">
        <f t="shared" si="139"/>
        <v>16906806637277.922</v>
      </c>
      <c r="AA166" s="225">
        <f t="shared" si="139"/>
        <v>16943851903682.916</v>
      </c>
      <c r="AB166" s="225">
        <f t="shared" si="139"/>
        <v>16972624047581.305</v>
      </c>
      <c r="AC166" s="225">
        <f t="shared" si="139"/>
        <v>16993950691582.57</v>
      </c>
      <c r="AD166" s="225">
        <f t="shared" si="139"/>
        <v>17008569814092.566</v>
      </c>
      <c r="AE166" s="225">
        <f t="shared" si="139"/>
        <v>17017139507799.867</v>
      </c>
      <c r="AF166" s="225">
        <f t="shared" si="139"/>
        <v>17020246854069.207</v>
      </c>
      <c r="AG166" s="225">
        <f t="shared" si="139"/>
        <v>17018415921621.488</v>
      </c>
      <c r="AH166" s="225">
        <f t="shared" si="139"/>
        <v>17012114927359.258</v>
      </c>
      <c r="AI166" s="225">
        <f t="shared" si="139"/>
        <v>17001762614339.133</v>
      </c>
      <c r="AJ166" s="225">
        <f t="shared" si="139"/>
        <v>16987733910569.264</v>
      </c>
      <c r="AK166" s="225">
        <f t="shared" si="139"/>
        <v>16970364935310.285</v>
      </c>
      <c r="AL166" s="225">
        <f t="shared" si="139"/>
        <v>16949957418889.381</v>
      </c>
      <c r="AM166" s="225">
        <f t="shared" si="139"/>
        <v>16926782599083.492</v>
      </c>
      <c r="AN166" s="225">
        <f t="shared" si="139"/>
        <v>16901084652873.662</v>
      </c>
      <c r="AO166" s="225">
        <f t="shared" si="139"/>
        <v>16873083717467.563</v>
      </c>
      <c r="AP166" s="225">
        <f t="shared" si="139"/>
        <v>16842978549372.076</v>
      </c>
      <c r="AQ166" s="225">
        <f t="shared" si="139"/>
        <v>16810948865245.459</v>
      </c>
      <c r="AR166" s="225">
        <f t="shared" si="139"/>
        <v>16777157403455.699</v>
      </c>
      <c r="AS166" s="225">
        <f t="shared" si="139"/>
        <v>16741751740794.369</v>
      </c>
      <c r="AT166" s="225">
        <f t="shared" si="139"/>
        <v>16704865894709.852</v>
      </c>
      <c r="AU166" s="225">
        <f t="shared" si="139"/>
        <v>16666621737731.758</v>
      </c>
      <c r="AV166" s="225">
        <f t="shared" si="139"/>
        <v>16627130247456.137</v>
      </c>
      <c r="AW166" s="225">
        <f t="shared" si="139"/>
        <v>16586492612531.961</v>
      </c>
      <c r="AX166" s="225">
        <f t="shared" si="139"/>
        <v>16544801212499.197</v>
      </c>
      <c r="AY166" s="225">
        <f t="shared" si="139"/>
        <v>16502140487054.994</v>
      </c>
      <c r="AZ166" s="225"/>
    </row>
    <row r="167" spans="1:52" x14ac:dyDescent="0.2">
      <c r="A167" s="244" t="s">
        <v>472</v>
      </c>
      <c r="B167" s="243" t="s">
        <v>387</v>
      </c>
      <c r="C167" s="228">
        <f>SUMIFS('Historic Energy Consumption'!$F:$F,'Historic Energy Consumption'!$B:$B,'Predicted Energy Consumption'!$B167,'Historic Energy Consumption'!$A:$A,'Predicted Energy Consumption'!C$98)</f>
        <v>6697294176417.2959</v>
      </c>
      <c r="D167" s="228">
        <f>SUMIFS('Historic Energy Consumption'!$F:$F,'Historic Energy Consumption'!$B:$B,'Predicted Energy Consumption'!$B167,'Historic Energy Consumption'!$A:$A,'Predicted Energy Consumption'!D$98)</f>
        <v>9632562295161.9102</v>
      </c>
      <c r="E167" s="228">
        <f>SUMIFS('Historic Energy Consumption'!$F:$F,'Historic Energy Consumption'!$B:$B,'Predicted Energy Consumption'!$B167,'Historic Energy Consumption'!$A:$A,'Predicted Energy Consumption'!E$98)</f>
        <v>10059813042124.736</v>
      </c>
      <c r="F167" s="228">
        <f>SUMIFS('Historic Energy Consumption'!$F:$F,'Historic Energy Consumption'!$B:$B,'Predicted Energy Consumption'!$B167,'Historic Energy Consumption'!$A:$A,'Predicted Energy Consumption'!F$98)</f>
        <v>7196678166373.8467</v>
      </c>
      <c r="G167" s="228">
        <f>SUMIFS('Historic Energy Consumption'!$F:$F,'Historic Energy Consumption'!$B:$B,'Predicted Energy Consumption'!$B167,'Historic Energy Consumption'!$A:$A,'Predicted Energy Consumption'!G$98)</f>
        <v>4386256045118.3696</v>
      </c>
      <c r="H167" s="228">
        <f>SUMIFS('Historic Energy Consumption'!$F:$F,'Historic Energy Consumption'!$B:$B,'Predicted Energy Consumption'!$B167,'Historic Energy Consumption'!$A:$A,'Predicted Energy Consumption'!H$98)</f>
        <v>3412457264703.0962</v>
      </c>
      <c r="I167" s="228">
        <f>SUMIFS('Historic Energy Consumption'!$F:$F,'Historic Energy Consumption'!$B:$B,'Predicted Energy Consumption'!$B167,'Historic Energy Consumption'!$A:$A,'Predicted Energy Consumption'!I$98)</f>
        <v>2746611944761.0283</v>
      </c>
      <c r="J167" s="228">
        <f>SUMIFS('Historic Energy Consumption'!$F:$F,'Historic Energy Consumption'!$B:$B,'Predicted Energy Consumption'!$B167,'Historic Energy Consumption'!$A:$A,'Predicted Energy Consumption'!J$98)</f>
        <v>1653515877856.1343</v>
      </c>
      <c r="K167" s="228">
        <f>SUMIFS('Historic Energy Consumption'!$F:$F,'Historic Energy Consumption'!$B:$B,'Predicted Energy Consumption'!$B167,'Historic Energy Consumption'!$A:$A,'Predicted Energy Consumption'!K$98)</f>
        <v>1964243693829.0991</v>
      </c>
      <c r="L167" s="225">
        <f t="shared" ref="L167:AY167" si="140">K167*(VLOOKUP($B167,$B$72:$AY$96,L$1-2010,FALSE)/VLOOKUP($B167,$B$72:$AY$96,K$1-2010,FALSE))</f>
        <v>2157467715467.9976</v>
      </c>
      <c r="M167" s="225">
        <f t="shared" si="140"/>
        <v>2177435669169.8149</v>
      </c>
      <c r="N167" s="225">
        <f t="shared" si="140"/>
        <v>2181586458984.1106</v>
      </c>
      <c r="O167" s="225">
        <f t="shared" si="140"/>
        <v>2182257245521.9709</v>
      </c>
      <c r="P167" s="225">
        <f t="shared" si="140"/>
        <v>2179840448988.2473</v>
      </c>
      <c r="Q167" s="225">
        <f t="shared" si="140"/>
        <v>2174706777514.5918</v>
      </c>
      <c r="R167" s="225">
        <f t="shared" si="140"/>
        <v>2167200927040.3894</v>
      </c>
      <c r="S167" s="225">
        <f t="shared" si="140"/>
        <v>2157638668462.936</v>
      </c>
      <c r="T167" s="225">
        <f t="shared" si="140"/>
        <v>2146305622134.6348</v>
      </c>
      <c r="U167" s="225">
        <f t="shared" si="140"/>
        <v>2133457449439.6663</v>
      </c>
      <c r="V167" s="225">
        <f t="shared" si="140"/>
        <v>2119321063342.8201</v>
      </c>
      <c r="W167" s="225">
        <f t="shared" si="140"/>
        <v>2104096489458.1182</v>
      </c>
      <c r="X167" s="225">
        <f t="shared" si="140"/>
        <v>2087959084849.946</v>
      </c>
      <c r="Y167" s="225">
        <f t="shared" si="140"/>
        <v>2071061900639.8894</v>
      </c>
      <c r="Z167" s="225">
        <f t="shared" si="140"/>
        <v>2053538041778.3657</v>
      </c>
      <c r="AA167" s="225">
        <f t="shared" si="140"/>
        <v>2035502929723.2527</v>
      </c>
      <c r="AB167" s="225">
        <f t="shared" si="140"/>
        <v>2017056412317.8284</v>
      </c>
      <c r="AC167" s="225">
        <f t="shared" si="140"/>
        <v>1998284692342.9871</v>
      </c>
      <c r="AD167" s="225">
        <f t="shared" si="140"/>
        <v>1979262064645.2742</v>
      </c>
      <c r="AE167" s="225">
        <f t="shared" si="140"/>
        <v>1960052463702.562</v>
      </c>
      <c r="AF167" s="225">
        <f t="shared" si="140"/>
        <v>1940710830823.4734</v>
      </c>
      <c r="AG167" s="225">
        <f t="shared" si="140"/>
        <v>1921284314294.8667</v>
      </c>
      <c r="AH167" s="225">
        <f t="shared" si="140"/>
        <v>1901813317734.9648</v>
      </c>
      <c r="AI167" s="225">
        <f t="shared" si="140"/>
        <v>1882332412429.4265</v>
      </c>
      <c r="AJ167" s="225">
        <f t="shared" si="140"/>
        <v>1862871129054.0222</v>
      </c>
      <c r="AK167" s="225">
        <f t="shared" si="140"/>
        <v>1843454643286.0098</v>
      </c>
      <c r="AL167" s="225">
        <f t="shared" si="140"/>
        <v>1824104368625.7744</v>
      </c>
      <c r="AM167" s="225">
        <f t="shared" si="140"/>
        <v>1804838468452.2329</v>
      </c>
      <c r="AN167" s="225">
        <f t="shared" si="140"/>
        <v>1785672298025.6636</v>
      </c>
      <c r="AO167" s="225">
        <f t="shared" si="140"/>
        <v>1766618785892.5938</v>
      </c>
      <c r="AP167" s="225">
        <f t="shared" si="140"/>
        <v>1747688762975.436</v>
      </c>
      <c r="AQ167" s="225">
        <f t="shared" si="140"/>
        <v>1728891246561.7517</v>
      </c>
      <c r="AR167" s="225">
        <f t="shared" si="140"/>
        <v>1710233685451.666</v>
      </c>
      <c r="AS167" s="225">
        <f t="shared" si="140"/>
        <v>1691722171673.4702</v>
      </c>
      <c r="AT167" s="225">
        <f t="shared" si="140"/>
        <v>1673361623432.9202</v>
      </c>
      <c r="AU167" s="225">
        <f t="shared" si="140"/>
        <v>1655155943311.8589</v>
      </c>
      <c r="AV167" s="225">
        <f t="shared" si="140"/>
        <v>1637108155167.6099</v>
      </c>
      <c r="AW167" s="225">
        <f t="shared" si="140"/>
        <v>1619220522697.1514</v>
      </c>
      <c r="AX167" s="225">
        <f t="shared" si="140"/>
        <v>1601494652209.5669</v>
      </c>
      <c r="AY167" s="225">
        <f t="shared" si="140"/>
        <v>1583931581789.0061</v>
      </c>
      <c r="AZ167" s="225"/>
    </row>
    <row r="168" spans="1:52" x14ac:dyDescent="0.2">
      <c r="A168" s="244" t="s">
        <v>472</v>
      </c>
      <c r="B168" s="243" t="s">
        <v>388</v>
      </c>
      <c r="C168" s="228">
        <f>SUMIFS('Historic Energy Consumption'!$F:$F,'Historic Energy Consumption'!$B:$B,'Predicted Energy Consumption'!$B168,'Historic Energy Consumption'!$A:$A,'Predicted Energy Consumption'!C$98)</f>
        <v>1564736501863.8584</v>
      </c>
      <c r="D168" s="228">
        <f>SUMIFS('Historic Energy Consumption'!$F:$F,'Historic Energy Consumption'!$B:$B,'Predicted Energy Consumption'!$B168,'Historic Energy Consumption'!$A:$A,'Predicted Energy Consumption'!D$98)</f>
        <v>2097412757817.5125</v>
      </c>
      <c r="E168" s="228">
        <f>SUMIFS('Historic Energy Consumption'!$F:$F,'Historic Energy Consumption'!$B:$B,'Predicted Energy Consumption'!$B168,'Historic Energy Consumption'!$A:$A,'Predicted Energy Consumption'!E$98)</f>
        <v>2508017371781.7871</v>
      </c>
      <c r="F168" s="228">
        <f>SUMIFS('Historic Energy Consumption'!$F:$F,'Historic Energy Consumption'!$B:$B,'Predicted Energy Consumption'!$B168,'Historic Energy Consumption'!$A:$A,'Predicted Energy Consumption'!F$98)</f>
        <v>2053023069821.3748</v>
      </c>
      <c r="G168" s="228">
        <f>SUMIFS('Historic Energy Consumption'!$F:$F,'Historic Energy Consumption'!$B:$B,'Predicted Energy Consumption'!$B168,'Historic Energy Consumption'!$A:$A,'Predicted Energy Consumption'!G$98)</f>
        <v>2083540980318.7195</v>
      </c>
      <c r="H168" s="228">
        <f>SUMIFS('Historic Energy Consumption'!$F:$F,'Historic Energy Consumption'!$B:$B,'Predicted Energy Consumption'!$B168,'Historic Energy Consumption'!$A:$A,'Predicted Energy Consumption'!H$98)</f>
        <v>3467944374698.2681</v>
      </c>
      <c r="I168" s="228">
        <f>SUMIFS('Historic Energy Consumption'!$F:$F,'Historic Energy Consumption'!$B:$B,'Predicted Energy Consumption'!$B168,'Historic Energy Consumption'!$A:$A,'Predicted Energy Consumption'!I$98)</f>
        <v>2652283857769.2358</v>
      </c>
      <c r="J168" s="228">
        <f>SUMIFS('Historic Energy Consumption'!$F:$F,'Historic Energy Consumption'!$B:$B,'Predicted Energy Consumption'!$B168,'Historic Energy Consumption'!$A:$A,'Predicted Energy Consumption'!J$98)</f>
        <v>1353885483882.2039</v>
      </c>
      <c r="K168" s="228">
        <f>SUMIFS('Historic Energy Consumption'!$F:$F,'Historic Energy Consumption'!$B:$B,'Predicted Energy Consumption'!$B168,'Historic Energy Consumption'!$A:$A,'Predicted Energy Consumption'!K$98)</f>
        <v>1287300951887.9971</v>
      </c>
      <c r="L168" s="225">
        <f t="shared" ref="L168:AY168" si="141">K168*(VLOOKUP($B168,$B$72:$AY$96,L$1-2010,FALSE)/VLOOKUP($B168,$B$72:$AY$96,K$1-2010,FALSE))</f>
        <v>1439955503282.843</v>
      </c>
      <c r="M168" s="225">
        <f t="shared" si="141"/>
        <v>1461393553745.8445</v>
      </c>
      <c r="N168" s="225">
        <f t="shared" si="141"/>
        <v>1479641235464.5439</v>
      </c>
      <c r="O168" s="225">
        <f t="shared" si="141"/>
        <v>1494961910644.9309</v>
      </c>
      <c r="P168" s="225">
        <f t="shared" si="141"/>
        <v>1507620893124.9856</v>
      </c>
      <c r="Q168" s="225">
        <f t="shared" si="141"/>
        <v>1517876382899.1104</v>
      </c>
      <c r="R168" s="225">
        <f t="shared" si="141"/>
        <v>1525973468751.9019</v>
      </c>
      <c r="S168" s="225">
        <f t="shared" si="141"/>
        <v>1532140524068.9976</v>
      </c>
      <c r="T168" s="225">
        <f t="shared" si="141"/>
        <v>1536587385707.7676</v>
      </c>
      <c r="U168" s="225">
        <f t="shared" si="141"/>
        <v>1539504804876.1787</v>
      </c>
      <c r="V168" s="225">
        <f t="shared" si="141"/>
        <v>1541064764092.2197</v>
      </c>
      <c r="W168" s="225">
        <f t="shared" si="141"/>
        <v>1541421350784.5623</v>
      </c>
      <c r="X168" s="225">
        <f t="shared" si="141"/>
        <v>1540711959755.6272</v>
      </c>
      <c r="Y168" s="225">
        <f t="shared" si="141"/>
        <v>1539058662249.2932</v>
      </c>
      <c r="Z168" s="225">
        <f t="shared" si="141"/>
        <v>1536569629927.6077</v>
      </c>
      <c r="AA168" s="225">
        <f t="shared" si="141"/>
        <v>1533340539885.7693</v>
      </c>
      <c r="AB168" s="225">
        <f t="shared" si="141"/>
        <v>1529455914381.7375</v>
      </c>
      <c r="AC168" s="225">
        <f t="shared" si="141"/>
        <v>1524990368518.7656</v>
      </c>
      <c r="AD168" s="225">
        <f t="shared" si="141"/>
        <v>1520009752651.7629</v>
      </c>
      <c r="AE168" s="225">
        <f t="shared" si="141"/>
        <v>1514572185376.0256</v>
      </c>
      <c r="AF168" s="225">
        <f t="shared" si="141"/>
        <v>1508728978834.4248</v>
      </c>
      <c r="AG168" s="225">
        <f t="shared" si="141"/>
        <v>1502525461683.9387</v>
      </c>
      <c r="AH168" s="225">
        <f t="shared" si="141"/>
        <v>1496001707090.7576</v>
      </c>
      <c r="AI168" s="225">
        <f t="shared" si="141"/>
        <v>1489193174083.1763</v>
      </c>
      <c r="AJ168" s="225">
        <f t="shared" si="141"/>
        <v>1482131270846.4441</v>
      </c>
      <c r="AK168" s="225">
        <f t="shared" si="141"/>
        <v>1474843848352.4436</v>
      </c>
      <c r="AL168" s="225">
        <f t="shared" si="141"/>
        <v>1467355632257.2017</v>
      </c>
      <c r="AM168" s="225">
        <f t="shared" si="141"/>
        <v>1459688600393.0186</v>
      </c>
      <c r="AN168" s="225">
        <f t="shared" si="141"/>
        <v>1451862312511.5142</v>
      </c>
      <c r="AO168" s="225">
        <f t="shared" si="141"/>
        <v>1443894198251.1055</v>
      </c>
      <c r="AP168" s="225">
        <f t="shared" si="141"/>
        <v>1435799808641.0042</v>
      </c>
      <c r="AQ168" s="225">
        <f t="shared" si="141"/>
        <v>1427593035832.5947</v>
      </c>
      <c r="AR168" s="225">
        <f t="shared" si="141"/>
        <v>1419286305178.3843</v>
      </c>
      <c r="AS168" s="225">
        <f t="shared" si="141"/>
        <v>1410890743262.6877</v>
      </c>
      <c r="AT168" s="225">
        <f t="shared" si="141"/>
        <v>1402416325026.7842</v>
      </c>
      <c r="AU168" s="225">
        <f t="shared" si="141"/>
        <v>1393872002722.3091</v>
      </c>
      <c r="AV168" s="225">
        <f t="shared" si="141"/>
        <v>1385265819066.9458</v>
      </c>
      <c r="AW168" s="225">
        <f t="shared" si="141"/>
        <v>1376605006661</v>
      </c>
      <c r="AX168" s="225">
        <f t="shared" si="141"/>
        <v>1367896075449.0127</v>
      </c>
      <c r="AY168" s="225">
        <f t="shared" si="141"/>
        <v>1359144889770.9851</v>
      </c>
      <c r="AZ168" s="225"/>
    </row>
    <row r="169" spans="1:52" x14ac:dyDescent="0.2">
      <c r="A169" s="244" t="s">
        <v>472</v>
      </c>
      <c r="B169" s="243" t="s">
        <v>389</v>
      </c>
      <c r="C169" s="228">
        <f>SUMIFS('Historic Energy Consumption'!$F:$F,'Historic Energy Consumption'!$B:$B,'Predicted Energy Consumption'!$B169,'Historic Energy Consumption'!$A:$A,'Predicted Energy Consumption'!C$98)</f>
        <v>1758941386846.9617</v>
      </c>
      <c r="D169" s="228">
        <f>SUMIFS('Historic Energy Consumption'!$F:$F,'Historic Energy Consumption'!$B:$B,'Predicted Energy Consumption'!$B169,'Historic Energy Consumption'!$A:$A,'Predicted Energy Consumption'!D$98)</f>
        <v>2505243016282.0293</v>
      </c>
      <c r="E169" s="228">
        <f>SUMIFS('Historic Energy Consumption'!$F:$F,'Historic Energy Consumption'!$B:$B,'Predicted Energy Consumption'!$B169,'Historic Energy Consumption'!$A:$A,'Predicted Energy Consumption'!E$98)</f>
        <v>2244453599304.7192</v>
      </c>
      <c r="F169" s="228">
        <f>SUMIFS('Historic Energy Consumption'!$F:$F,'Historic Energy Consumption'!$B:$B,'Predicted Energy Consumption'!$B169,'Historic Energy Consumption'!$A:$A,'Predicted Energy Consumption'!F$98)</f>
        <v>1032060245910.2046</v>
      </c>
      <c r="G169" s="228">
        <f>SUMIFS('Historic Energy Consumption'!$F:$F,'Historic Energy Consumption'!$B:$B,'Predicted Energy Consumption'!$B169,'Historic Energy Consumption'!$A:$A,'Predicted Energy Consumption'!G$98)</f>
        <v>760173406933.86035</v>
      </c>
      <c r="H169" s="228">
        <f>SUMIFS('Historic Energy Consumption'!$F:$F,'Historic Energy Consumption'!$B:$B,'Predicted Energy Consumption'!$B169,'Historic Energy Consumption'!$A:$A,'Predicted Energy Consumption'!H$98)</f>
        <v>934957803418.65308</v>
      </c>
      <c r="I169" s="228">
        <f>SUMIFS('Historic Energy Consumption'!$F:$F,'Historic Energy Consumption'!$B:$B,'Predicted Energy Consumption'!$B169,'Historic Energy Consumption'!$A:$A,'Predicted Energy Consumption'!I$98)</f>
        <v>904439892921.30823</v>
      </c>
      <c r="J169" s="228">
        <f>SUMIFS('Historic Energy Consumption'!$F:$F,'Historic Energy Consumption'!$B:$B,'Predicted Energy Consumption'!$B169,'Historic Energy Consumption'!$A:$A,'Predicted Energy Consumption'!J$98)</f>
        <v>1034834601409.9631</v>
      </c>
      <c r="K169" s="228">
        <f>SUMIFS('Historic Energy Consumption'!$F:$F,'Historic Energy Consumption'!$B:$B,'Predicted Energy Consumption'!$B169,'Historic Energy Consumption'!$A:$A,'Predicted Energy Consumption'!K$98)</f>
        <v>1131937043901.5146</v>
      </c>
      <c r="L169" s="225">
        <f t="shared" ref="L169:AY169" si="142">K169*(VLOOKUP($B169,$B$72:$AY$96,L$1-2010,FALSE)/VLOOKUP($B169,$B$72:$AY$96,K$1-2010,FALSE))</f>
        <v>1268106606858.2368</v>
      </c>
      <c r="M169" s="225">
        <f t="shared" si="142"/>
        <v>1212818367410.9546</v>
      </c>
      <c r="N169" s="225">
        <f t="shared" si="142"/>
        <v>1143857188724.4775</v>
      </c>
      <c r="O169" s="225">
        <f t="shared" si="142"/>
        <v>1063266088230.0137</v>
      </c>
      <c r="P169" s="225">
        <f t="shared" si="142"/>
        <v>972702649241.22363</v>
      </c>
      <c r="Q169" s="225">
        <f t="shared" si="142"/>
        <v>873579564331.12146</v>
      </c>
      <c r="R169" s="225">
        <f t="shared" si="142"/>
        <v>767133369196.57336</v>
      </c>
      <c r="S169" s="225">
        <f t="shared" si="142"/>
        <v>757919021881.37122</v>
      </c>
      <c r="T169" s="225">
        <f t="shared" si="142"/>
        <v>765185886458.80664</v>
      </c>
      <c r="U169" s="225">
        <f t="shared" si="142"/>
        <v>771093895873.36511</v>
      </c>
      <c r="V169" s="225">
        <f t="shared" si="142"/>
        <v>775780870140.34558</v>
      </c>
      <c r="W169" s="225">
        <f t="shared" si="142"/>
        <v>779370565821.61572</v>
      </c>
      <c r="X169" s="225">
        <f t="shared" si="142"/>
        <v>781974124946.23853</v>
      </c>
      <c r="Y169" s="225">
        <f t="shared" si="142"/>
        <v>783691332158.22827</v>
      </c>
      <c r="Z169" s="225">
        <f t="shared" si="142"/>
        <v>784611741302.75085</v>
      </c>
      <c r="AA169" s="225">
        <f t="shared" si="142"/>
        <v>784815699705.81177</v>
      </c>
      <c r="AB169" s="225">
        <f t="shared" si="142"/>
        <v>784375283352.422</v>
      </c>
      <c r="AC169" s="225">
        <f t="shared" si="142"/>
        <v>781384077958.45276</v>
      </c>
      <c r="AD169" s="225">
        <f t="shared" si="142"/>
        <v>776194385687.98022</v>
      </c>
      <c r="AE169" s="225">
        <f t="shared" si="142"/>
        <v>770187346694.81067</v>
      </c>
      <c r="AF169" s="225">
        <f t="shared" si="142"/>
        <v>763422357407.86768</v>
      </c>
      <c r="AG169" s="225">
        <f t="shared" si="142"/>
        <v>755953777739.33728</v>
      </c>
      <c r="AH169" s="225">
        <f t="shared" si="142"/>
        <v>747831379716.47314</v>
      </c>
      <c r="AI169" s="225">
        <f t="shared" si="142"/>
        <v>739100762597.59583</v>
      </c>
      <c r="AJ169" s="225">
        <f t="shared" si="142"/>
        <v>729803734150.7467</v>
      </c>
      <c r="AK169" s="225">
        <f t="shared" si="142"/>
        <v>719978658907.78491</v>
      </c>
      <c r="AL169" s="225">
        <f t="shared" si="142"/>
        <v>709660774924.72986</v>
      </c>
      <c r="AM169" s="225">
        <f t="shared" si="142"/>
        <v>698882481000.71948</v>
      </c>
      <c r="AN169" s="225">
        <f t="shared" si="142"/>
        <v>687673596521.76746</v>
      </c>
      <c r="AO169" s="225">
        <f t="shared" si="142"/>
        <v>676061596166.70789</v>
      </c>
      <c r="AP169" s="225">
        <f t="shared" si="142"/>
        <v>664071821688.35608</v>
      </c>
      <c r="AQ169" s="225">
        <f t="shared" si="142"/>
        <v>651727672897.55017</v>
      </c>
      <c r="AR169" s="225">
        <f t="shared" si="142"/>
        <v>639050779855.19836</v>
      </c>
      <c r="AS169" s="225">
        <f t="shared" si="142"/>
        <v>626061158134.69434</v>
      </c>
      <c r="AT169" s="225">
        <f t="shared" si="142"/>
        <v>612777348866.15845</v>
      </c>
      <c r="AU169" s="225">
        <f t="shared" si="142"/>
        <v>599216545122.30518</v>
      </c>
      <c r="AV169" s="225">
        <f t="shared" si="142"/>
        <v>585394706058.63721</v>
      </c>
      <c r="AW169" s="225">
        <f t="shared" si="142"/>
        <v>571326660081.56409</v>
      </c>
      <c r="AX169" s="225">
        <f t="shared" si="142"/>
        <v>557026198187.93494</v>
      </c>
      <c r="AY169" s="225">
        <f t="shared" si="142"/>
        <v>542506158500.37762</v>
      </c>
      <c r="AZ169" s="225"/>
    </row>
    <row r="170" spans="1:52" x14ac:dyDescent="0.2">
      <c r="A170" s="244" t="s">
        <v>472</v>
      </c>
      <c r="B170" s="243" t="s">
        <v>390</v>
      </c>
      <c r="C170" s="228">
        <f>SUMIFS('Historic Energy Consumption'!$F:$F,'Historic Energy Consumption'!$B:$B,'Predicted Energy Consumption'!$B170,'Historic Energy Consumption'!$A:$A,'Predicted Energy Consumption'!C$98)</f>
        <v>2241679243804.9604</v>
      </c>
      <c r="D170" s="228">
        <f>SUMIFS('Historic Energy Consumption'!$F:$F,'Historic Energy Consumption'!$B:$B,'Predicted Energy Consumption'!$B170,'Historic Energy Consumption'!$A:$A,'Predicted Energy Consumption'!D$98)</f>
        <v>2843714387252.5801</v>
      </c>
      <c r="E170" s="228">
        <f>SUMIFS('Historic Energy Consumption'!$F:$F,'Historic Energy Consumption'!$B:$B,'Predicted Energy Consumption'!$B170,'Historic Energy Consumption'!$A:$A,'Predicted Energy Consumption'!E$98)</f>
        <v>2949139896243.4072</v>
      </c>
      <c r="F170" s="228">
        <f>SUMIFS('Historic Energy Consumption'!$F:$F,'Historic Energy Consumption'!$B:$B,'Predicted Energy Consumption'!$B170,'Historic Energy Consumption'!$A:$A,'Predicted Energy Consumption'!F$98)</f>
        <v>2258325376803.5122</v>
      </c>
      <c r="G170" s="228">
        <f>SUMIFS('Historic Energy Consumption'!$F:$F,'Historic Energy Consumption'!$B:$B,'Predicted Energy Consumption'!$B170,'Historic Energy Consumption'!$A:$A,'Predicted Energy Consumption'!G$98)</f>
        <v>2044700003322.0989</v>
      </c>
      <c r="H170" s="228">
        <f>SUMIFS('Historic Energy Consumption'!$F:$F,'Historic Energy Consumption'!$B:$B,'Predicted Energy Consumption'!$B170,'Historic Energy Consumption'!$A:$A,'Predicted Energy Consumption'!H$98)</f>
        <v>2646735146769.7178</v>
      </c>
      <c r="I170" s="228">
        <f>SUMIFS('Historic Energy Consumption'!$F:$F,'Historic Energy Consumption'!$B:$B,'Predicted Energy Consumption'!$B170,'Historic Energy Consumption'!$A:$A,'Predicted Energy Consumption'!I$98)</f>
        <v>2791001632757.1665</v>
      </c>
      <c r="J170" s="228">
        <f>SUMIFS('Historic Energy Consumption'!$F:$F,'Historic Energy Consumption'!$B:$B,'Predicted Energy Consumption'!$B170,'Historic Energy Consumption'!$A:$A,'Predicted Energy Consumption'!J$98)</f>
        <v>1717326054350.5825</v>
      </c>
      <c r="K170" s="228">
        <f>SUMIFS('Historic Energy Consumption'!$F:$F,'Historic Energy Consumption'!$B:$B,'Predicted Energy Consumption'!$B170,'Historic Energy Consumption'!$A:$A,'Predicted Energy Consumption'!K$98)</f>
        <v>1320593217885.1003</v>
      </c>
      <c r="L170" s="225">
        <f t="shared" ref="L170:AY170" si="143">K170*(VLOOKUP($B170,$B$72:$AY$96,L$1-2010,FALSE)/VLOOKUP($B170,$B$72:$AY$96,K$1-2010,FALSE))</f>
        <v>1377249017467.8721</v>
      </c>
      <c r="M170" s="225">
        <f t="shared" si="143"/>
        <v>1374286554182.2539</v>
      </c>
      <c r="N170" s="225">
        <f t="shared" si="143"/>
        <v>1312309043774.9656</v>
      </c>
      <c r="O170" s="225">
        <f t="shared" si="143"/>
        <v>1247834783800.3411</v>
      </c>
      <c r="P170" s="225">
        <f t="shared" si="143"/>
        <v>1181332037187.4197</v>
      </c>
      <c r="Q170" s="225">
        <f t="shared" si="143"/>
        <v>1113228601172.7888</v>
      </c>
      <c r="R170" s="225">
        <f t="shared" si="143"/>
        <v>1043908004476.8728</v>
      </c>
      <c r="S170" s="225">
        <f t="shared" si="143"/>
        <v>973708536710.69568</v>
      </c>
      <c r="T170" s="225">
        <f t="shared" si="143"/>
        <v>902924504806.39417</v>
      </c>
      <c r="U170" s="225">
        <f t="shared" si="143"/>
        <v>831808965287.52527</v>
      </c>
      <c r="V170" s="225">
        <f t="shared" si="143"/>
        <v>760577293117.02429</v>
      </c>
      <c r="W170" s="225">
        <f t="shared" si="143"/>
        <v>689411113310.09546</v>
      </c>
      <c r="X170" s="225">
        <f t="shared" si="143"/>
        <v>618462272647.34631</v>
      </c>
      <c r="Y170" s="225">
        <f t="shared" si="143"/>
        <v>547856647767.75073</v>
      </c>
      <c r="Z170" s="225">
        <f t="shared" si="143"/>
        <v>496246455799.86188</v>
      </c>
      <c r="AA170" s="225">
        <f t="shared" si="143"/>
        <v>500616020154.41229</v>
      </c>
      <c r="AB170" s="225">
        <f t="shared" si="143"/>
        <v>504689060321.55939</v>
      </c>
      <c r="AC170" s="225">
        <f t="shared" si="143"/>
        <v>508490488240.80035</v>
      </c>
      <c r="AD170" s="225">
        <f t="shared" si="143"/>
        <v>512042875760.31091</v>
      </c>
      <c r="AE170" s="225">
        <f t="shared" si="143"/>
        <v>515366668200.64996</v>
      </c>
      <c r="AF170" s="225">
        <f t="shared" si="143"/>
        <v>518480385890.19049</v>
      </c>
      <c r="AG170" s="225">
        <f t="shared" si="143"/>
        <v>521400811547.2309</v>
      </c>
      <c r="AH170" s="225">
        <f t="shared" si="143"/>
        <v>524143162593.93634</v>
      </c>
      <c r="AI170" s="225">
        <f t="shared" si="143"/>
        <v>526721248304.95416</v>
      </c>
      <c r="AJ170" s="225">
        <f t="shared" si="143"/>
        <v>529147612226.9364</v>
      </c>
      <c r="AK170" s="225">
        <f t="shared" si="143"/>
        <v>531433660634.76105</v>
      </c>
      <c r="AL170" s="225">
        <f t="shared" si="143"/>
        <v>533589777977.23102</v>
      </c>
      <c r="AM170" s="225">
        <f t="shared" si="143"/>
        <v>535625430352.67432</v>
      </c>
      <c r="AN170" s="225">
        <f t="shared" si="143"/>
        <v>537549258076.16376</v>
      </c>
      <c r="AO170" s="225">
        <f t="shared" si="143"/>
        <v>539369158377.60175</v>
      </c>
      <c r="AP170" s="225">
        <f t="shared" si="143"/>
        <v>541092359220.22565</v>
      </c>
      <c r="AQ170" s="225">
        <f t="shared" si="143"/>
        <v>542725485163.83789</v>
      </c>
      <c r="AR170" s="225">
        <f t="shared" si="143"/>
        <v>544274616123.81183</v>
      </c>
      <c r="AS170" s="225">
        <f t="shared" si="143"/>
        <v>545745339801.4035</v>
      </c>
      <c r="AT170" s="225">
        <f t="shared" si="143"/>
        <v>547142798486.36255</v>
      </c>
      <c r="AU170" s="225">
        <f t="shared" si="143"/>
        <v>548471730861.48755</v>
      </c>
      <c r="AV170" s="225">
        <f t="shared" si="143"/>
        <v>549736509372.12646</v>
      </c>
      <c r="AW170" s="225">
        <f t="shared" si="143"/>
        <v>550941173661.97095</v>
      </c>
      <c r="AX170" s="225">
        <f t="shared" si="143"/>
        <v>552089460520.55542</v>
      </c>
      <c r="AY170" s="225">
        <f t="shared" si="143"/>
        <v>553184830736.98267</v>
      </c>
      <c r="AZ170" s="225"/>
    </row>
    <row r="171" spans="1:52" x14ac:dyDescent="0.2">
      <c r="A171" s="244" t="s">
        <v>472</v>
      </c>
      <c r="B171" s="243" t="s">
        <v>391</v>
      </c>
      <c r="C171" s="228">
        <f>SUMIFS('Historic Energy Consumption'!$F:$F,'Historic Energy Consumption'!$B:$B,'Predicted Energy Consumption'!$B171,'Historic Energy Consumption'!$A:$A,'Predicted Energy Consumption'!C$98)</f>
        <v>368989281467.89575</v>
      </c>
      <c r="D171" s="228">
        <f>SUMIFS('Historic Energy Consumption'!$F:$F,'Historic Energy Consumption'!$B:$B,'Predicted Energy Consumption'!$B171,'Historic Energy Consumption'!$A:$A,'Predicted Energy Consumption'!D$98)</f>
        <v>393958480965.72327</v>
      </c>
      <c r="E171" s="228">
        <f>SUMIFS('Historic Energy Consumption'!$F:$F,'Historic Energy Consumption'!$B:$B,'Predicted Energy Consumption'!$B171,'Historic Energy Consumption'!$A:$A,'Predicted Energy Consumption'!E$98)</f>
        <v>324599593471.75787</v>
      </c>
      <c r="F171" s="228">
        <f>SUMIFS('Historic Energy Consumption'!$F:$F,'Historic Energy Consumption'!$B:$B,'Predicted Energy Consumption'!$B171,'Historic Energy Consumption'!$A:$A,'Predicted Energy Consumption'!F$98)</f>
        <v>244143283978.75809</v>
      </c>
      <c r="G171" s="228">
        <f>SUMIFS('Historic Energy Consumption'!$F:$F,'Historic Energy Consumption'!$B:$B,'Predicted Energy Consumption'!$B171,'Historic Energy Consumption'!$A:$A,'Predicted Energy Consumption'!G$98)</f>
        <v>294081682974.41315</v>
      </c>
      <c r="H171" s="228">
        <f>SUMIFS('Historic Energy Consumption'!$F:$F,'Historic Energy Consumption'!$B:$B,'Predicted Energy Consumption'!$B171,'Historic Energy Consumption'!$A:$A,'Predicted Energy Consumption'!H$98)</f>
        <v>294081682974.41315</v>
      </c>
      <c r="I171" s="228">
        <f>SUMIFS('Historic Energy Consumption'!$F:$F,'Historic Energy Consumption'!$B:$B,'Predicted Energy Consumption'!$B171,'Historic Energy Consumption'!$A:$A,'Predicted Energy Consumption'!I$98)</f>
        <v>338471370970.55096</v>
      </c>
      <c r="J171" s="228">
        <f>SUMIFS('Historic Energy Consumption'!$F:$F,'Historic Energy Consumption'!$B:$B,'Predicted Energy Consumption'!$B171,'Historic Energy Consumption'!$A:$A,'Predicted Energy Consumption'!J$98)</f>
        <v>288532971974.89594</v>
      </c>
      <c r="K171" s="228">
        <f>SUMIFS('Historic Energy Consumption'!$F:$F,'Historic Energy Consumption'!$B:$B,'Predicted Energy Consumption'!$B171,'Historic Energy Consumption'!$A:$A,'Predicted Energy Consumption'!K$98)</f>
        <v>210851017981.65469</v>
      </c>
      <c r="L171" s="225">
        <f t="shared" ref="L171:AY171" si="144">K171*(VLOOKUP($B171,$B$72:$AY$96,L$1-2010,FALSE)/VLOOKUP($B171,$B$72:$AY$96,K$1-2010,FALSE))</f>
        <v>61671270045.267014</v>
      </c>
      <c r="M171" s="225">
        <f t="shared" si="144"/>
        <v>46762823473.761597</v>
      </c>
      <c r="N171" s="225">
        <f t="shared" si="144"/>
        <v>44728560776.932198</v>
      </c>
      <c r="O171" s="225">
        <f t="shared" si="144"/>
        <v>42654699393.733368</v>
      </c>
      <c r="P171" s="225">
        <f t="shared" si="144"/>
        <v>40566242763.868507</v>
      </c>
      <c r="Q171" s="225">
        <f t="shared" si="144"/>
        <v>38479995626.776779</v>
      </c>
      <c r="R171" s="225">
        <f t="shared" si="144"/>
        <v>36407693453.75016</v>
      </c>
      <c r="S171" s="225">
        <f t="shared" si="144"/>
        <v>34357709489.753971</v>
      </c>
      <c r="T171" s="225">
        <f t="shared" si="144"/>
        <v>32336058340.776615</v>
      </c>
      <c r="U171" s="225">
        <f t="shared" si="144"/>
        <v>30347030230.018883</v>
      </c>
      <c r="V171" s="225">
        <f t="shared" si="144"/>
        <v>28393618762.36734</v>
      </c>
      <c r="W171" s="225">
        <f t="shared" si="144"/>
        <v>27639254162.285164</v>
      </c>
      <c r="X171" s="225">
        <f t="shared" si="144"/>
        <v>27709206967.692986</v>
      </c>
      <c r="Y171" s="225">
        <f t="shared" si="144"/>
        <v>27766011135.717499</v>
      </c>
      <c r="Z171" s="225">
        <f t="shared" si="144"/>
        <v>27811309496.868664</v>
      </c>
      <c r="AA171" s="225">
        <f t="shared" si="144"/>
        <v>27846546395.857323</v>
      </c>
      <c r="AB171" s="225">
        <f t="shared" si="144"/>
        <v>27872989745.025467</v>
      </c>
      <c r="AC171" s="225">
        <f t="shared" si="144"/>
        <v>27891751449.048759</v>
      </c>
      <c r="AD171" s="225">
        <f t="shared" si="144"/>
        <v>27903806015.00909</v>
      </c>
      <c r="AE171" s="225">
        <f t="shared" si="144"/>
        <v>27910007304.930607</v>
      </c>
      <c r="AF171" s="225">
        <f t="shared" si="144"/>
        <v>27911103479.033306</v>
      </c>
      <c r="AG171" s="225">
        <f t="shared" si="144"/>
        <v>27907750232.701046</v>
      </c>
      <c r="AH171" s="225">
        <f t="shared" si="144"/>
        <v>27900522459.824219</v>
      </c>
      <c r="AI171" s="225">
        <f t="shared" si="144"/>
        <v>27889924488.015175</v>
      </c>
      <c r="AJ171" s="225">
        <f t="shared" si="144"/>
        <v>27876399033.080685</v>
      </c>
      <c r="AK171" s="225">
        <f t="shared" si="144"/>
        <v>27860335015.180042</v>
      </c>
      <c r="AL171" s="225">
        <f t="shared" si="144"/>
        <v>27842074370.147026</v>
      </c>
      <c r="AM171" s="225">
        <f t="shared" si="144"/>
        <v>27821917978.446377</v>
      </c>
      <c r="AN171" s="225">
        <f t="shared" si="144"/>
        <v>27800130822.400864</v>
      </c>
      <c r="AO171" s="225">
        <f t="shared" si="144"/>
        <v>27776946470.525356</v>
      </c>
      <c r="AP171" s="225">
        <f t="shared" si="144"/>
        <v>27752570976.491249</v>
      </c>
      <c r="AQ171" s="225">
        <f t="shared" si="144"/>
        <v>27727186269.725044</v>
      </c>
      <c r="AR171" s="225">
        <f t="shared" si="144"/>
        <v>27700953105.049984</v>
      </c>
      <c r="AS171" s="225">
        <f t="shared" si="144"/>
        <v>27674013630.141357</v>
      </c>
      <c r="AT171" s="225">
        <f t="shared" si="144"/>
        <v>27646493621.896137</v>
      </c>
      <c r="AU171" s="225">
        <f t="shared" si="144"/>
        <v>27618504436.030163</v>
      </c>
      <c r="AV171" s="225">
        <f t="shared" si="144"/>
        <v>27590144708.280956</v>
      </c>
      <c r="AW171" s="225">
        <f t="shared" si="144"/>
        <v>27561501840.402111</v>
      </c>
      <c r="AX171" s="225">
        <f t="shared" si="144"/>
        <v>27532653299.621521</v>
      </c>
      <c r="AY171" s="225">
        <f t="shared" si="144"/>
        <v>27503667756.33107</v>
      </c>
      <c r="AZ171" s="225"/>
    </row>
    <row r="172" spans="1:52" x14ac:dyDescent="0.2">
      <c r="A172" s="244" t="s">
        <v>472</v>
      </c>
      <c r="B172" s="243" t="s">
        <v>392</v>
      </c>
      <c r="C172" s="228">
        <f>SUMIFS('Historic Energy Consumption'!$F:$F,'Historic Energy Consumption'!$B:$B,'Predicted Energy Consumption'!$B172,'Historic Energy Consumption'!$A:$A,'Predicted Energy Consumption'!C$98)</f>
        <v>799014383930.48096</v>
      </c>
      <c r="D172" s="228">
        <f>SUMIFS('Historic Energy Consumption'!$F:$F,'Historic Energy Consumption'!$B:$B,'Predicted Energy Consumption'!$B172,'Historic Energy Consumption'!$A:$A,'Predicted Energy Consumption'!D$98)</f>
        <v>1112516555403.2043</v>
      </c>
      <c r="E172" s="228">
        <f>SUMIFS('Historic Energy Consumption'!$F:$F,'Historic Energy Consumption'!$B:$B,'Predicted Energy Consumption'!$B172,'Historic Energy Consumption'!$A:$A,'Predicted Energy Consumption'!E$98)</f>
        <v>1154131887899.5837</v>
      </c>
      <c r="F172" s="228">
        <f>SUMIFS('Historic Energy Consumption'!$F:$F,'Historic Energy Consumption'!$B:$B,'Predicted Energy Consumption'!$B172,'Historic Energy Consumption'!$A:$A,'Predicted Energy Consumption'!F$98)</f>
        <v>1104193488903.9285</v>
      </c>
      <c r="G172" s="228">
        <f>SUMIFS('Historic Energy Consumption'!$F:$F,'Historic Energy Consumption'!$B:$B,'Predicted Energy Consumption'!$B172,'Historic Energy Consumption'!$A:$A,'Predicted Energy Consumption'!G$98)</f>
        <v>982121846914.54956</v>
      </c>
      <c r="H172" s="228">
        <f>SUMIFS('Historic Energy Consumption'!$F:$F,'Historic Energy Consumption'!$B:$B,'Predicted Energy Consumption'!$B172,'Historic Energy Consumption'!$A:$A,'Predicted Energy Consumption'!H$98)</f>
        <v>1098644777904.4114</v>
      </c>
      <c r="I172" s="228">
        <f>SUMIFS('Historic Energy Consumption'!$F:$F,'Historic Energy Consumption'!$B:$B,'Predicted Energy Consumption'!$B172,'Historic Energy Consumption'!$A:$A,'Predicted Energy Consumption'!I$98)</f>
        <v>1007091046412.3771</v>
      </c>
      <c r="J172" s="228">
        <f>SUMIFS('Historic Energy Consumption'!$F:$F,'Historic Energy Consumption'!$B:$B,'Predicted Energy Consumption'!$B172,'Historic Energy Consumption'!$A:$A,'Predicted Energy Consumption'!J$98)</f>
        <v>835081005427.3429</v>
      </c>
      <c r="K172" s="228">
        <f>SUMIFS('Historic Energy Consumption'!$F:$F,'Historic Energy Consumption'!$B:$B,'Predicted Energy Consumption'!$B172,'Historic Energy Consumption'!$A:$A,'Predicted Energy Consumption'!K$98)</f>
        <v>643650475943.99854</v>
      </c>
      <c r="L172" s="225">
        <f t="shared" ref="L172:AY172" si="145">K172*(VLOOKUP($B172,$B$72:$AY$96,L$1-2010,FALSE)/VLOOKUP($B172,$B$72:$AY$96,K$1-2010,FALSE))</f>
        <v>686211166040.4563</v>
      </c>
      <c r="M172" s="225">
        <f t="shared" si="145"/>
        <v>674332106188.80981</v>
      </c>
      <c r="N172" s="225">
        <f t="shared" si="145"/>
        <v>659566310779.32629</v>
      </c>
      <c r="O172" s="225">
        <f t="shared" si="145"/>
        <v>639330577847.63</v>
      </c>
      <c r="P172" s="225">
        <f t="shared" si="145"/>
        <v>603752292987.47046</v>
      </c>
      <c r="Q172" s="225">
        <f t="shared" si="145"/>
        <v>566945197922.01318</v>
      </c>
      <c r="R172" s="225">
        <f t="shared" si="145"/>
        <v>529225245861.77533</v>
      </c>
      <c r="S172" s="225">
        <f t="shared" si="145"/>
        <v>490847854416.46619</v>
      </c>
      <c r="T172" s="225">
        <f t="shared" si="145"/>
        <v>452021968916.36591</v>
      </c>
      <c r="U172" s="225">
        <f t="shared" si="145"/>
        <v>412919494719.99768</v>
      </c>
      <c r="V172" s="225">
        <f t="shared" si="145"/>
        <v>373682120659.57898</v>
      </c>
      <c r="W172" s="225">
        <f t="shared" si="145"/>
        <v>334426548363.81964</v>
      </c>
      <c r="X172" s="225">
        <f t="shared" si="145"/>
        <v>295248661856.34851</v>
      </c>
      <c r="Y172" s="225">
        <f t="shared" si="145"/>
        <v>256226936339.63873</v>
      </c>
      <c r="Z172" s="225">
        <f t="shared" si="145"/>
        <v>217425266227.6391</v>
      </c>
      <c r="AA172" s="225">
        <f t="shared" si="145"/>
        <v>191701369405.0574</v>
      </c>
      <c r="AB172" s="225">
        <f t="shared" si="145"/>
        <v>193314589381.21674</v>
      </c>
      <c r="AC172" s="225">
        <f t="shared" si="145"/>
        <v>194821814160.31302</v>
      </c>
      <c r="AD172" s="225">
        <f t="shared" si="145"/>
        <v>196231762373.87424</v>
      </c>
      <c r="AE172" s="225">
        <f t="shared" si="145"/>
        <v>197552338970.85126</v>
      </c>
      <c r="AF172" s="225">
        <f t="shared" si="145"/>
        <v>198790711393.32159</v>
      </c>
      <c r="AG172" s="225">
        <f t="shared" si="145"/>
        <v>199953380578.22906</v>
      </c>
      <c r="AH172" s="225">
        <f t="shared" si="145"/>
        <v>201046246385.78806</v>
      </c>
      <c r="AI172" s="225">
        <f t="shared" si="145"/>
        <v>202074667376.97882</v>
      </c>
      <c r="AJ172" s="225">
        <f t="shared" si="145"/>
        <v>203043515074.2226</v>
      </c>
      <c r="AK172" s="225">
        <f t="shared" si="145"/>
        <v>203957222971.82538</v>
      </c>
      <c r="AL172" s="225">
        <f t="shared" si="145"/>
        <v>204819830639.45947</v>
      </c>
      <c r="AM172" s="225">
        <f t="shared" si="145"/>
        <v>205635023299.86282</v>
      </c>
      <c r="AN172" s="225">
        <f t="shared" si="145"/>
        <v>206406167273.49069</v>
      </c>
      <c r="AO172" s="225">
        <f t="shared" si="145"/>
        <v>207136341677.1239</v>
      </c>
      <c r="AP172" s="225">
        <f t="shared" si="145"/>
        <v>207828366746.6702</v>
      </c>
      <c r="AQ172" s="225">
        <f t="shared" si="145"/>
        <v>208484829131.25418</v>
      </c>
      <c r="AR172" s="225">
        <f t="shared" si="145"/>
        <v>209108104479.13571</v>
      </c>
      <c r="AS172" s="225">
        <f t="shared" si="145"/>
        <v>209700377608.23599</v>
      </c>
      <c r="AT172" s="225">
        <f t="shared" si="145"/>
        <v>210263660526.47186</v>
      </c>
      <c r="AU172" s="225">
        <f t="shared" si="145"/>
        <v>210799808540.5206</v>
      </c>
      <c r="AV172" s="225">
        <f t="shared" si="145"/>
        <v>211310534666.72061</v>
      </c>
      <c r="AW172" s="225">
        <f t="shared" si="145"/>
        <v>211797422534.67352</v>
      </c>
      <c r="AX172" s="225">
        <f t="shared" si="145"/>
        <v>212261937953.0451</v>
      </c>
      <c r="AY172" s="225">
        <f t="shared" si="145"/>
        <v>212705439287.94537</v>
      </c>
      <c r="AZ172" s="225"/>
    </row>
    <row r="173" spans="1:52" x14ac:dyDescent="0.2">
      <c r="A173" s="244" t="s">
        <v>472</v>
      </c>
      <c r="B173" s="243" t="s">
        <v>393</v>
      </c>
      <c r="C173" s="228">
        <f>SUMIFS('Historic Energy Consumption'!$F:$F,'Historic Energy Consumption'!$B:$B,'Predicted Energy Consumption'!$B173,'Historic Energy Consumption'!$A:$A,'Predicted Energy Consumption'!C$98)</f>
        <v>751850340434.58447</v>
      </c>
      <c r="D173" s="228">
        <f>SUMIFS('Historic Energy Consumption'!$F:$F,'Historic Energy Consumption'!$B:$B,'Predicted Energy Consumption'!$B173,'Historic Energy Consumption'!$A:$A,'Predicted Energy Consumption'!D$98)</f>
        <v>890568115422.51526</v>
      </c>
      <c r="E173" s="228">
        <f>SUMIFS('Historic Energy Consumption'!$F:$F,'Historic Energy Consumption'!$B:$B,'Predicted Energy Consumption'!$B173,'Historic Energy Consumption'!$A:$A,'Predicted Energy Consumption'!E$98)</f>
        <v>896116826422.03247</v>
      </c>
      <c r="F173" s="228">
        <f>SUMIFS('Historic Energy Consumption'!$F:$F,'Historic Energy Consumption'!$B:$B,'Predicted Energy Consumption'!$B173,'Historic Energy Consumption'!$A:$A,'Predicted Energy Consumption'!F$98)</f>
        <v>552096744451.96423</v>
      </c>
      <c r="G173" s="228">
        <f>SUMIFS('Historic Energy Consumption'!$F:$F,'Historic Energy Consumption'!$B:$B,'Predicted Energy Consumption'!$B173,'Historic Energy Consumption'!$A:$A,'Predicted Energy Consumption'!G$98)</f>
        <v>907214248421.06689</v>
      </c>
      <c r="H173" s="228">
        <f>SUMIFS('Historic Energy Consumption'!$F:$F,'Historic Energy Consumption'!$B:$B,'Predicted Energy Consumption'!$B173,'Historic Energy Consumption'!$A:$A,'Predicted Energy Consumption'!H$98)</f>
        <v>235820217479.48224</v>
      </c>
      <c r="I173" s="228">
        <f>SUMIFS('Historic Energy Consumption'!$F:$F,'Historic Energy Consumption'!$B:$B,'Predicted Energy Consumption'!$B173,'Historic Energy Consumption'!$A:$A,'Predicted Energy Consumption'!I$98)</f>
        <v>246917639478.51669</v>
      </c>
      <c r="J173" s="228">
        <f>SUMIFS('Historic Energy Consumption'!$F:$F,'Historic Energy Consumption'!$B:$B,'Predicted Energy Consumption'!$B173,'Historic Energy Consumption'!$A:$A,'Predicted Energy Consumption'!J$98)</f>
        <v>83230664992.758438</v>
      </c>
      <c r="K173" s="228">
        <f>SUMIFS('Historic Energy Consumption'!$F:$F,'Historic Energy Consumption'!$B:$B,'Predicted Energy Consumption'!$B173,'Historic Energy Consumption'!$A:$A,'Predicted Energy Consumption'!K$98)</f>
        <v>66584531994.206749</v>
      </c>
      <c r="L173" s="225">
        <f t="shared" ref="L173:AY173" si="146">K173*(VLOOKUP($B173,$B$72:$AY$96,L$1-2010,FALSE)/VLOOKUP($B173,$B$72:$AY$96,K$1-2010,FALSE))</f>
        <v>60709602824.940994</v>
      </c>
      <c r="M173" s="225">
        <f t="shared" si="146"/>
        <v>60721482649.301659</v>
      </c>
      <c r="N173" s="225">
        <f t="shared" si="146"/>
        <v>60796854670.038605</v>
      </c>
      <c r="O173" s="225">
        <f t="shared" si="146"/>
        <v>60964504362.761848</v>
      </c>
      <c r="P173" s="225">
        <f t="shared" si="146"/>
        <v>61245030124.492905</v>
      </c>
      <c r="Q173" s="225">
        <f t="shared" si="146"/>
        <v>61652043573.014046</v>
      </c>
      <c r="R173" s="225">
        <f t="shared" si="146"/>
        <v>62193409286.929039</v>
      </c>
      <c r="S173" s="225">
        <f t="shared" si="146"/>
        <v>62872415720.074409</v>
      </c>
      <c r="T173" s="225">
        <f t="shared" si="146"/>
        <v>63688818358.80365</v>
      </c>
      <c r="U173" s="225">
        <f t="shared" si="146"/>
        <v>64639730798.604225</v>
      </c>
      <c r="V173" s="225">
        <f t="shared" si="146"/>
        <v>65720361620.02565</v>
      </c>
      <c r="W173" s="225">
        <f t="shared" si="146"/>
        <v>66924607787.638817</v>
      </c>
      <c r="X173" s="225">
        <f t="shared" si="146"/>
        <v>68245521634.806885</v>
      </c>
      <c r="Y173" s="225">
        <f t="shared" si="146"/>
        <v>69675670638.540741</v>
      </c>
      <c r="Z173" s="225">
        <f t="shared" si="146"/>
        <v>71207408831.822723</v>
      </c>
      <c r="AA173" s="225">
        <f t="shared" si="146"/>
        <v>72833077011.941193</v>
      </c>
      <c r="AB173" s="225">
        <f t="shared" si="146"/>
        <v>74545146635.328003</v>
      </c>
      <c r="AC173" s="225">
        <f t="shared" si="146"/>
        <v>76336319896.933823</v>
      </c>
      <c r="AD173" s="225">
        <f t="shared" si="146"/>
        <v>78199596227.519699</v>
      </c>
      <c r="AE173" s="225">
        <f t="shared" si="146"/>
        <v>80128313428.474197</v>
      </c>
      <c r="AF173" s="225">
        <f t="shared" si="146"/>
        <v>82116169943.767868</v>
      </c>
      <c r="AG173" s="225">
        <f t="shared" si="146"/>
        <v>84157233341.229065</v>
      </c>
      <c r="AH173" s="225">
        <f t="shared" si="146"/>
        <v>86245938915.155136</v>
      </c>
      <c r="AI173" s="225">
        <f t="shared" si="146"/>
        <v>88377081394.843246</v>
      </c>
      <c r="AJ173" s="225">
        <f t="shared" si="146"/>
        <v>90545802011.753571</v>
      </c>
      <c r="AK173" s="225">
        <f t="shared" si="146"/>
        <v>92747572606.854034</v>
      </c>
      <c r="AL173" s="225">
        <f t="shared" si="146"/>
        <v>94978178018.086716</v>
      </c>
      <c r="AM173" s="225">
        <f t="shared" si="146"/>
        <v>97233697649.388824</v>
      </c>
      <c r="AN173" s="225">
        <f t="shared" si="146"/>
        <v>99510486865.308945</v>
      </c>
      <c r="AO173" s="225">
        <f t="shared" si="146"/>
        <v>101805158661.09096</v>
      </c>
      <c r="AP173" s="225">
        <f t="shared" si="146"/>
        <v>102148628069.59496</v>
      </c>
      <c r="AQ173" s="225">
        <f t="shared" si="146"/>
        <v>102013658515.54428</v>
      </c>
      <c r="AR173" s="225">
        <f t="shared" si="146"/>
        <v>101859641198.37213</v>
      </c>
      <c r="AS173" s="225">
        <f t="shared" si="146"/>
        <v>101687854115.94029</v>
      </c>
      <c r="AT173" s="225">
        <f t="shared" si="146"/>
        <v>101499472663.75485</v>
      </c>
      <c r="AU173" s="225">
        <f t="shared" si="146"/>
        <v>101295579272.29552</v>
      </c>
      <c r="AV173" s="225">
        <f t="shared" si="146"/>
        <v>101077172020.04453</v>
      </c>
      <c r="AW173" s="225">
        <f t="shared" si="146"/>
        <v>100845172339.04129</v>
      </c>
      <c r="AX173" s="225">
        <f t="shared" si="146"/>
        <v>100600431916.45117</v>
      </c>
      <c r="AY173" s="225">
        <f t="shared" si="146"/>
        <v>100343738883.64716</v>
      </c>
      <c r="AZ173" s="225"/>
    </row>
    <row r="174" spans="1:52" x14ac:dyDescent="0.2">
      <c r="A174" s="244" t="s">
        <v>472</v>
      </c>
      <c r="B174" s="243" t="s">
        <v>394</v>
      </c>
      <c r="C174" s="228">
        <f>SUMIFS('Historic Energy Consumption'!$F:$F,'Historic Energy Consumption'!$B:$B,'Predicted Energy Consumption'!$B174,'Historic Energy Consumption'!$A:$A,'Predicted Energy Consumption'!C$98)</f>
        <v>1434341793375.2036</v>
      </c>
      <c r="D174" s="228">
        <f>SUMIFS('Historic Energy Consumption'!$F:$F,'Historic Energy Consumption'!$B:$B,'Predicted Energy Consumption'!$B174,'Historic Energy Consumption'!$A:$A,'Predicted Energy Consumption'!D$98)</f>
        <v>1778361875345.272</v>
      </c>
      <c r="E174" s="228">
        <f>SUMIFS('Historic Energy Consumption'!$F:$F,'Historic Energy Consumption'!$B:$B,'Predicted Energy Consumption'!$B174,'Historic Energy Consumption'!$A:$A,'Predicted Energy Consumption'!E$98)</f>
        <v>1567510857363.6172</v>
      </c>
      <c r="F174" s="228">
        <f>SUMIFS('Historic Energy Consumption'!$F:$F,'Historic Energy Consumption'!$B:$B,'Predicted Energy Consumption'!$B174,'Historic Energy Consumption'!$A:$A,'Predicted Energy Consumption'!F$98)</f>
        <v>843404071926.61877</v>
      </c>
      <c r="G174" s="228">
        <f>SUMIFS('Historic Energy Consumption'!$F:$F,'Historic Energy Consumption'!$B:$B,'Predicted Energy Consumption'!$B174,'Historic Energy Consumption'!$A:$A,'Predicted Energy Consumption'!G$98)</f>
        <v>885019404422.99805</v>
      </c>
      <c r="H174" s="228">
        <f>SUMIFS('Historic Energy Consumption'!$F:$F,'Historic Energy Consumption'!$B:$B,'Predicted Energy Consumption'!$B174,'Historic Energy Consumption'!$A:$A,'Predicted Energy Consumption'!H$98)</f>
        <v>854501493925.65332</v>
      </c>
      <c r="I174" s="228">
        <f>SUMIFS('Historic Energy Consumption'!$F:$F,'Historic Energy Consumption'!$B:$B,'Predicted Energy Consumption'!$B174,'Historic Energy Consumption'!$A:$A,'Predicted Energy Consumption'!I$98)</f>
        <v>1126388332901.9973</v>
      </c>
      <c r="J174" s="228">
        <f>SUMIFS('Historic Energy Consumption'!$F:$F,'Historic Energy Consumption'!$B:$B,'Predicted Energy Consumption'!$B174,'Historic Energy Consumption'!$A:$A,'Predicted Energy Consumption'!J$98)</f>
        <v>1417695660376.6521</v>
      </c>
      <c r="K174" s="228">
        <f>SUMIFS('Historic Energy Consumption'!$F:$F,'Historic Energy Consumption'!$B:$B,'Predicted Energy Consumption'!$B174,'Historic Energy Consumption'!$A:$A,'Predicted Energy Consumption'!K$98)</f>
        <v>1403823882877.8589</v>
      </c>
      <c r="L174" s="225">
        <f t="shared" ref="L174:AY174" si="147">K174*(VLOOKUP($B174,$B$72:$AY$96,L$1-2010,FALSE)/VLOOKUP($B174,$B$72:$AY$96,K$1-2010,FALSE))</f>
        <v>1365673504435.0437</v>
      </c>
      <c r="M174" s="225">
        <f t="shared" si="147"/>
        <v>1307130431767.7244</v>
      </c>
      <c r="N174" s="225">
        <f t="shared" si="147"/>
        <v>1251746601742.0872</v>
      </c>
      <c r="O174" s="225">
        <f t="shared" si="147"/>
        <v>1199033413509.5017</v>
      </c>
      <c r="P174" s="225">
        <f t="shared" si="147"/>
        <v>1148649374230.7104</v>
      </c>
      <c r="Q174" s="225">
        <f t="shared" si="147"/>
        <v>1100339221143.2412</v>
      </c>
      <c r="R174" s="225">
        <f t="shared" si="147"/>
        <v>1053900681648.1127</v>
      </c>
      <c r="S174" s="225">
        <f t="shared" si="147"/>
        <v>1009165726660.5337</v>
      </c>
      <c r="T174" s="225">
        <f t="shared" si="147"/>
        <v>965989718942.12415</v>
      </c>
      <c r="U174" s="225">
        <f t="shared" si="147"/>
        <v>924244975614.4425</v>
      </c>
      <c r="V174" s="225">
        <f t="shared" si="147"/>
        <v>883816842922.59167</v>
      </c>
      <c r="W174" s="225">
        <f t="shared" si="147"/>
        <v>844601218742.96069</v>
      </c>
      <c r="X174" s="225">
        <f t="shared" si="147"/>
        <v>806502917629.74927</v>
      </c>
      <c r="Y174" s="225">
        <f t="shared" si="147"/>
        <v>769434531082.97998</v>
      </c>
      <c r="Z174" s="225">
        <f t="shared" si="147"/>
        <v>733315582796.24927</v>
      </c>
      <c r="AA174" s="225">
        <f t="shared" si="147"/>
        <v>698071863316.36743</v>
      </c>
      <c r="AB174" s="225">
        <f t="shared" si="147"/>
        <v>663634877512.06494</v>
      </c>
      <c r="AC174" s="225">
        <f t="shared" si="147"/>
        <v>629941366568.2124</v>
      </c>
      <c r="AD174" s="225">
        <f t="shared" si="147"/>
        <v>596932882537.26465</v>
      </c>
      <c r="AE174" s="225">
        <f t="shared" si="147"/>
        <v>564555402805.17688</v>
      </c>
      <c r="AF174" s="225">
        <f t="shared" si="147"/>
        <v>532758977093.5658</v>
      </c>
      <c r="AG174" s="225">
        <f t="shared" si="147"/>
        <v>501497402540.77405</v>
      </c>
      <c r="AH174" s="225">
        <f t="shared" si="147"/>
        <v>470727923987.29926</v>
      </c>
      <c r="AI174" s="225">
        <f t="shared" si="147"/>
        <v>440410957423.28656</v>
      </c>
      <c r="AJ174" s="225">
        <f t="shared" si="147"/>
        <v>410509834977.80078</v>
      </c>
      <c r="AK174" s="225">
        <f t="shared" si="147"/>
        <v>380990570035.88226</v>
      </c>
      <c r="AL174" s="225">
        <f t="shared" si="147"/>
        <v>351821641169.67596</v>
      </c>
      <c r="AM174" s="225">
        <f t="shared" si="147"/>
        <v>322973793623.39899</v>
      </c>
      <c r="AN174" s="225">
        <f t="shared" si="147"/>
        <v>294419857129.82709</v>
      </c>
      <c r="AO174" s="225">
        <f t="shared" si="147"/>
        <v>266134578873.2764</v>
      </c>
      <c r="AP174" s="225">
        <f t="shared" si="147"/>
        <v>238094470456.55667</v>
      </c>
      <c r="AQ174" s="225">
        <f t="shared" si="147"/>
        <v>229198140376.5658</v>
      </c>
      <c r="AR174" s="225">
        <f t="shared" si="147"/>
        <v>231832881370.28867</v>
      </c>
      <c r="AS174" s="225">
        <f t="shared" si="147"/>
        <v>234460909173.7533</v>
      </c>
      <c r="AT174" s="225">
        <f t="shared" si="147"/>
        <v>236567932239.27481</v>
      </c>
      <c r="AU174" s="225">
        <f t="shared" si="147"/>
        <v>236558477063.44565</v>
      </c>
      <c r="AV174" s="225">
        <f t="shared" si="147"/>
        <v>236538908934.20422</v>
      </c>
      <c r="AW174" s="225">
        <f t="shared" si="147"/>
        <v>236510257959.66705</v>
      </c>
      <c r="AX174" s="225">
        <f t="shared" si="147"/>
        <v>236473456258.67542</v>
      </c>
      <c r="AY174" s="225">
        <f t="shared" si="147"/>
        <v>236429348225.89951</v>
      </c>
      <c r="AZ174" s="225"/>
    </row>
    <row r="175" spans="1:52" s="230" customFormat="1" x14ac:dyDescent="0.2">
      <c r="A175" s="244" t="s">
        <v>472</v>
      </c>
      <c r="B175" s="243" t="s">
        <v>660</v>
      </c>
      <c r="C175" s="232">
        <f>SUMIFS('Historic Energy Consumption'!$F:$F,'Historic Energy Consumption'!$B:$B,"no-convert-energy pipelines and gas processing 352T353",'Historic Energy Consumption'!$A:$A,'Predicted Energy Consumption'!C$98)+SUMIFS(C$29:C$42,$B$29:$B$42,$B175,$C$29:$C$42,$B$98)</f>
        <v>8323066499.2758436</v>
      </c>
      <c r="D175" s="232">
        <f>SUMIFS('Historic Energy Consumption'!$F:$F,'Historic Energy Consumption'!$B:$B,"no-convert-energy pipelines and gas processing 352T353",'Historic Energy Consumption'!$A:$A,'Predicted Energy Consumption'!D$98)+SUMIFS(D$29:D$42,$B$29:$B$42,$B175,$C$29:$C$42,$B$98)</f>
        <v>22194843998.068916</v>
      </c>
      <c r="E175" s="232">
        <f>SUMIFS('Historic Energy Consumption'!$F:$F,'Historic Energy Consumption'!$B:$B,"no-convert-energy pipelines and gas processing 352T353",'Historic Energy Consumption'!$A:$A,'Predicted Energy Consumption'!E$98)+SUMIFS(E$29:E$42,$B$29:$B$42,$B175,$C$29:$C$42,$B$98)</f>
        <v>49938398995.65506</v>
      </c>
      <c r="F175" s="232">
        <f>SUMIFS('Historic Energy Consumption'!$F:$F,'Historic Energy Consumption'!$B:$B,"no-convert-energy pipelines and gas processing 352T353",'Historic Energy Consumption'!$A:$A,'Predicted Energy Consumption'!F$98)+SUMIFS(F$29:F$42,$B$29:$B$42,$B175,$C$29:$C$42,$B$98)</f>
        <v>5548710999.5172291</v>
      </c>
      <c r="G175" s="232">
        <f>SUMIFS('Historic Energy Consumption'!$F:$F,'Historic Energy Consumption'!$B:$B,"no-convert-energy pipelines and gas processing 352T353",'Historic Energy Consumption'!$A:$A,'Predicted Energy Consumption'!G$98)+SUMIFS(G$29:G$42,$B$29:$B$42,$B175,$C$29:$C$42,$B$98)</f>
        <v>2774355499.7586145</v>
      </c>
      <c r="H175" s="232">
        <f>SUMIFS('Historic Energy Consumption'!$F:$F,'Historic Energy Consumption'!$B:$B,"no-convert-energy pipelines and gas processing 352T353",'Historic Energy Consumption'!$A:$A,'Predicted Energy Consumption'!H$98)+SUMIFS(H$29:H$42,$B$29:$B$42,$B175,$C$29:$C$42,$B$98)</f>
        <v>2774355499.7586145</v>
      </c>
      <c r="I175" s="232">
        <f>SUMIFS('Historic Energy Consumption'!$F:$F,'Historic Energy Consumption'!$B:$B,"no-convert-energy pipelines and gas processing 352T353",'Historic Energy Consumption'!$A:$A,'Predicted Energy Consumption'!I$98)+SUMIFS(I$29:I$42,$B$29:$B$42,$B175,$C$29:$C$42,$B$98)</f>
        <v>0</v>
      </c>
      <c r="J175" s="232">
        <f>SUMIFS('Historic Energy Consumption'!$F:$F,'Historic Energy Consumption'!$B:$B,"no-convert-energy pipelines and gas processing 352T353",'Historic Energy Consumption'!$A:$A,'Predicted Energy Consumption'!J$98)+SUMIFS(J$29:J$42,$B$29:$B$42,$B175,$C$29:$C$42,$B$98)</f>
        <v>0</v>
      </c>
      <c r="K175" s="232">
        <f>SUMIFS('Historic Energy Consumption'!$F:$F,'Historic Energy Consumption'!$B:$B,"no-convert-energy pipelines and gas processing 352T353",'Historic Energy Consumption'!$A:$A,'Predicted Energy Consumption'!K$98)+SUMIFS(K$29:K$42,$B$29:$B$42,$B175,$C$29:$C$42,$B$98)</f>
        <v>0</v>
      </c>
      <c r="L175" s="231">
        <f t="shared" ref="L175:AY175" si="148">(K175-SUMIFS(K$29:K$42,$B$29:$B$42,$B175,$A$29:$A$42,$A175))*(VLOOKUP($B175,$B$72:$AY$96,L$1-2010,FALSE)/VLOOKUP($B175,$B$72:$AY$96,K$1-2010,FALSE))+SUMIFS(L$29:L$42,$B$29:$B$42,$B175,$A$29:$A$42,$A175)</f>
        <v>0</v>
      </c>
      <c r="M175" s="231">
        <f t="shared" si="148"/>
        <v>0</v>
      </c>
      <c r="N175" s="231">
        <f t="shared" si="148"/>
        <v>0</v>
      </c>
      <c r="O175" s="231">
        <f t="shared" si="148"/>
        <v>0</v>
      </c>
      <c r="P175" s="231">
        <f t="shared" si="148"/>
        <v>0</v>
      </c>
      <c r="Q175" s="231">
        <f t="shared" si="148"/>
        <v>0</v>
      </c>
      <c r="R175" s="231">
        <f t="shared" si="148"/>
        <v>0</v>
      </c>
      <c r="S175" s="231">
        <f t="shared" si="148"/>
        <v>0</v>
      </c>
      <c r="T175" s="231">
        <f t="shared" si="148"/>
        <v>0</v>
      </c>
      <c r="U175" s="231">
        <f t="shared" si="148"/>
        <v>0</v>
      </c>
      <c r="V175" s="231">
        <f t="shared" si="148"/>
        <v>0</v>
      </c>
      <c r="W175" s="231">
        <f t="shared" si="148"/>
        <v>0</v>
      </c>
      <c r="X175" s="231">
        <f t="shared" si="148"/>
        <v>0</v>
      </c>
      <c r="Y175" s="231">
        <f t="shared" si="148"/>
        <v>0</v>
      </c>
      <c r="Z175" s="231">
        <f t="shared" si="148"/>
        <v>0</v>
      </c>
      <c r="AA175" s="231">
        <f t="shared" si="148"/>
        <v>0</v>
      </c>
      <c r="AB175" s="231">
        <f t="shared" si="148"/>
        <v>0</v>
      </c>
      <c r="AC175" s="231">
        <f t="shared" si="148"/>
        <v>0</v>
      </c>
      <c r="AD175" s="231">
        <f t="shared" si="148"/>
        <v>0</v>
      </c>
      <c r="AE175" s="231">
        <f t="shared" si="148"/>
        <v>0</v>
      </c>
      <c r="AF175" s="231">
        <f t="shared" si="148"/>
        <v>0</v>
      </c>
      <c r="AG175" s="231">
        <f t="shared" si="148"/>
        <v>0</v>
      </c>
      <c r="AH175" s="231">
        <f t="shared" si="148"/>
        <v>0</v>
      </c>
      <c r="AI175" s="231">
        <f t="shared" si="148"/>
        <v>0</v>
      </c>
      <c r="AJ175" s="231">
        <f t="shared" si="148"/>
        <v>0</v>
      </c>
      <c r="AK175" s="231">
        <f t="shared" si="148"/>
        <v>0</v>
      </c>
      <c r="AL175" s="231">
        <f t="shared" si="148"/>
        <v>0</v>
      </c>
      <c r="AM175" s="231">
        <f t="shared" si="148"/>
        <v>0</v>
      </c>
      <c r="AN175" s="231">
        <f t="shared" si="148"/>
        <v>0</v>
      </c>
      <c r="AO175" s="231">
        <f t="shared" si="148"/>
        <v>0</v>
      </c>
      <c r="AP175" s="231">
        <f t="shared" si="148"/>
        <v>0</v>
      </c>
      <c r="AQ175" s="231">
        <f t="shared" si="148"/>
        <v>0</v>
      </c>
      <c r="AR175" s="231">
        <f t="shared" si="148"/>
        <v>0</v>
      </c>
      <c r="AS175" s="231">
        <f t="shared" si="148"/>
        <v>0</v>
      </c>
      <c r="AT175" s="231">
        <f t="shared" si="148"/>
        <v>0</v>
      </c>
      <c r="AU175" s="231">
        <f t="shared" si="148"/>
        <v>0</v>
      </c>
      <c r="AV175" s="231">
        <f t="shared" si="148"/>
        <v>0</v>
      </c>
      <c r="AW175" s="231">
        <f t="shared" si="148"/>
        <v>0</v>
      </c>
      <c r="AX175" s="231">
        <f t="shared" si="148"/>
        <v>0</v>
      </c>
      <c r="AY175" s="231">
        <f t="shared" si="148"/>
        <v>0</v>
      </c>
      <c r="AZ175" s="231"/>
    </row>
    <row r="176" spans="1:52" x14ac:dyDescent="0.2">
      <c r="A176" s="244" t="s">
        <v>472</v>
      </c>
      <c r="B176" s="243" t="s">
        <v>396</v>
      </c>
      <c r="C176" s="228">
        <f>SUMIFS('Historic Energy Consumption'!$F:$F,'Historic Energy Consumption'!$B:$B,'Predicted Energy Consumption'!$B176,'Historic Energy Consumption'!$A:$A,'Predicted Energy Consumption'!C$98)</f>
        <v>907214248421.06677</v>
      </c>
      <c r="D176" s="228">
        <f>SUMIFS('Historic Energy Consumption'!$F:$F,'Historic Energy Consumption'!$B:$B,'Predicted Energy Consumption'!$B176,'Historic Energy Consumption'!$A:$A,'Predicted Energy Consumption'!D$98)</f>
        <v>1856043829338.5129</v>
      </c>
      <c r="E176" s="228">
        <f>SUMIFS('Historic Energy Consumption'!$F:$F,'Historic Energy Consumption'!$B:$B,'Predicted Energy Consumption'!$B176,'Historic Energy Consumption'!$A:$A,'Predicted Energy Consumption'!E$98)</f>
        <v>1267880463389.687</v>
      </c>
      <c r="F176" s="228">
        <f>SUMIFS('Historic Energy Consumption'!$F:$F,'Historic Energy Consumption'!$B:$B,'Predicted Energy Consumption'!$B176,'Historic Energy Consumption'!$A:$A,'Predicted Energy Consumption'!F$98)</f>
        <v>1808879785842.6167</v>
      </c>
      <c r="G176" s="228">
        <f>SUMIFS('Historic Energy Consumption'!$F:$F,'Historic Energy Consumption'!$B:$B,'Predicted Energy Consumption'!$B176,'Historic Energy Consumption'!$A:$A,'Predicted Energy Consumption'!G$98)</f>
        <v>1412146949377.1348</v>
      </c>
      <c r="H176" s="228">
        <f>SUMIFS('Historic Energy Consumption'!$F:$F,'Historic Energy Consumption'!$B:$B,'Predicted Energy Consumption'!$B176,'Historic Energy Consumption'!$A:$A,'Predicted Energy Consumption'!H$98)</f>
        <v>1081998644905.8596</v>
      </c>
      <c r="I176" s="228">
        <f>SUMIFS('Historic Energy Consumption'!$F:$F,'Historic Energy Consumption'!$B:$B,'Predicted Energy Consumption'!$B176,'Historic Energy Consumption'!$A:$A,'Predicted Energy Consumption'!I$98)</f>
        <v>873921982423.9635</v>
      </c>
      <c r="J176" s="228">
        <f>SUMIFS('Historic Energy Consumption'!$F:$F,'Historic Energy Consumption'!$B:$B,'Predicted Energy Consumption'!$B176,'Historic Energy Consumption'!$A:$A,'Predicted Energy Consumption'!J$98)</f>
        <v>1628546678358.3066</v>
      </c>
      <c r="K176" s="228">
        <f>SUMIFS('Historic Energy Consumption'!$F:$F,'Historic Energy Consumption'!$B:$B,'Predicted Energy Consumption'!$B176,'Historic Energy Consumption'!$A:$A,'Predicted Energy Consumption'!K$98)</f>
        <v>1664613299855.1687</v>
      </c>
      <c r="L176" s="225">
        <f t="shared" ref="L176:AY176" si="149">K176*(VLOOKUP($B176,$B$72:$AY$96,L$1-2010,FALSE)/VLOOKUP($B176,$B$72:$AY$96,K$1-2010,FALSE))</f>
        <v>1721750519005.6023</v>
      </c>
      <c r="M176" s="225">
        <f t="shared" si="149"/>
        <v>1791917779860.1443</v>
      </c>
      <c r="N176" s="225">
        <f t="shared" si="149"/>
        <v>1856081435034.3687</v>
      </c>
      <c r="O176" s="225">
        <f t="shared" si="149"/>
        <v>1914478060506.2603</v>
      </c>
      <c r="P176" s="225">
        <f t="shared" si="149"/>
        <v>1967390037755.8486</v>
      </c>
      <c r="Q176" s="225">
        <f t="shared" si="149"/>
        <v>2015126894921.7041</v>
      </c>
      <c r="R176" s="225">
        <f t="shared" si="149"/>
        <v>2058010700292.4099</v>
      </c>
      <c r="S176" s="225">
        <f t="shared" si="149"/>
        <v>2096365082838.6946</v>
      </c>
      <c r="T176" s="225">
        <f t="shared" si="149"/>
        <v>2130507316669.9448</v>
      </c>
      <c r="U176" s="225">
        <f t="shared" si="149"/>
        <v>2160742885095.7666</v>
      </c>
      <c r="V176" s="225">
        <f t="shared" si="149"/>
        <v>2187361983260.011</v>
      </c>
      <c r="W176" s="225">
        <f t="shared" si="149"/>
        <v>2210637491316.603</v>
      </c>
      <c r="X176" s="225">
        <f t="shared" si="149"/>
        <v>2230824031543.6416</v>
      </c>
      <c r="Y176" s="225">
        <f t="shared" si="149"/>
        <v>2248157800804.4746</v>
      </c>
      <c r="Z176" s="225">
        <f t="shared" si="149"/>
        <v>2262856938668.1699</v>
      </c>
      <c r="AA176" s="225">
        <f t="shared" si="149"/>
        <v>2275122249305.0444</v>
      </c>
      <c r="AB176" s="225">
        <f t="shared" si="149"/>
        <v>2285138142052.2671</v>
      </c>
      <c r="AC176" s="225">
        <f t="shared" si="149"/>
        <v>2293073692393.457</v>
      </c>
      <c r="AD176" s="225">
        <f t="shared" si="149"/>
        <v>2299083753502.8003</v>
      </c>
      <c r="AE176" s="225">
        <f t="shared" si="149"/>
        <v>2303310070009.1343</v>
      </c>
      <c r="AF176" s="225">
        <f t="shared" si="149"/>
        <v>2305882361648.436</v>
      </c>
      <c r="AG176" s="225">
        <f t="shared" si="149"/>
        <v>2306919356211.0933</v>
      </c>
      <c r="AH176" s="225">
        <f t="shared" si="149"/>
        <v>2306529759656.292</v>
      </c>
      <c r="AI176" s="225">
        <f t="shared" si="149"/>
        <v>2304813157260.9507</v>
      </c>
      <c r="AJ176" s="225">
        <f t="shared" si="149"/>
        <v>2301860843826.937</v>
      </c>
      <c r="AK176" s="225">
        <f t="shared" si="149"/>
        <v>2297756583772.041</v>
      </c>
      <c r="AL176" s="225">
        <f t="shared" si="149"/>
        <v>2292577303747.248</v>
      </c>
      <c r="AM176" s="225">
        <f t="shared" si="149"/>
        <v>2286393721533.4219</v>
      </c>
      <c r="AN176" s="225">
        <f t="shared" si="149"/>
        <v>2279270915581.3345</v>
      </c>
      <c r="AO176" s="225">
        <f t="shared" si="149"/>
        <v>2271268839822.7104</v>
      </c>
      <c r="AP176" s="225">
        <f t="shared" si="149"/>
        <v>2262442788407.7637</v>
      </c>
      <c r="AQ176" s="225">
        <f t="shared" si="149"/>
        <v>2252843814898.9956</v>
      </c>
      <c r="AR176" s="225">
        <f t="shared" si="149"/>
        <v>2242519110226.7139</v>
      </c>
      <c r="AS176" s="225">
        <f t="shared" si="149"/>
        <v>2231512343433.0781</v>
      </c>
      <c r="AT176" s="225">
        <f t="shared" si="149"/>
        <v>2219863968924.1025</v>
      </c>
      <c r="AU176" s="225">
        <f t="shared" si="149"/>
        <v>2207611503634.3057</v>
      </c>
      <c r="AV176" s="225">
        <f t="shared" si="149"/>
        <v>2194789777198.1982</v>
      </c>
      <c r="AW176" s="225">
        <f t="shared" si="149"/>
        <v>2181431157926.0225</v>
      </c>
      <c r="AX176" s="225">
        <f t="shared" si="149"/>
        <v>2167565757101.532</v>
      </c>
      <c r="AY176" s="225">
        <f t="shared" si="149"/>
        <v>2153221613861.063</v>
      </c>
      <c r="AZ176" s="225"/>
    </row>
    <row r="177" spans="1:52" x14ac:dyDescent="0.2">
      <c r="A177" s="244" t="s">
        <v>472</v>
      </c>
      <c r="B177" s="243" t="s">
        <v>397</v>
      </c>
      <c r="C177" s="228">
        <f>SUMIFS('Historic Energy Consumption'!$F:$F,'Historic Energy Consumption'!$B:$B,'Predicted Energy Consumption'!$B177,'Historic Energy Consumption'!$A:$A,'Predicted Energy Consumption'!C$98)</f>
        <v>8600502049251.7051</v>
      </c>
      <c r="D177" s="228">
        <f>SUMIFS('Historic Energy Consumption'!$F:$F,'Historic Energy Consumption'!$B:$B,'Predicted Energy Consumption'!$B177,'Historic Energy Consumption'!$A:$A,'Predicted Energy Consumption'!D$98)</f>
        <v>8905681154225.1523</v>
      </c>
      <c r="E177" s="228">
        <f>SUMIFS('Historic Energy Consumption'!$F:$F,'Historic Energy Consumption'!$B:$B,'Predicted Energy Consumption'!$B177,'Historic Energy Consumption'!$A:$A,'Predicted Energy Consumption'!E$98)</f>
        <v>9696372471656.3594</v>
      </c>
      <c r="F177" s="228">
        <f>SUMIFS('Historic Energy Consumption'!$F:$F,'Historic Energy Consumption'!$B:$B,'Predicted Energy Consumption'!$B177,'Historic Energy Consumption'!$A:$A,'Predicted Energy Consumption'!F$98)</f>
        <v>9890577356639.4609</v>
      </c>
      <c r="G177" s="228">
        <f>SUMIFS('Historic Energy Consumption'!$F:$F,'Historic Energy Consumption'!$B:$B,'Predicted Energy Consumption'!$B177,'Historic Energy Consumption'!$A:$A,'Predicted Energy Consumption'!G$98)</f>
        <v>10237371794109.287</v>
      </c>
      <c r="H177" s="228">
        <f>SUMIFS('Historic Energy Consumption'!$F:$F,'Historic Energy Consumption'!$B:$B,'Predicted Energy Consumption'!$B177,'Historic Energy Consumption'!$A:$A,'Predicted Energy Consumption'!H$98)</f>
        <v>8905681154225.1523</v>
      </c>
      <c r="I177" s="228">
        <f>SUMIFS('Historic Energy Consumption'!$F:$F,'Historic Energy Consumption'!$B:$B,'Predicted Energy Consumption'!$B177,'Historic Energy Consumption'!$A:$A,'Predicted Energy Consumption'!I$98)</f>
        <v>8581081560753.3945</v>
      </c>
      <c r="J177" s="228">
        <f>SUMIFS('Historic Energy Consumption'!$F:$F,'Historic Energy Consumption'!$B:$B,'Predicted Energy Consumption'!$B177,'Historic Energy Consumption'!$A:$A,'Predicted Energy Consumption'!J$98)</f>
        <v>8436815074765.9463</v>
      </c>
      <c r="K177" s="228">
        <f>SUMIFS('Historic Energy Consumption'!$F:$F,'Historic Energy Consumption'!$B:$B,'Predicted Energy Consumption'!$B177,'Historic Energy Consumption'!$A:$A,'Predicted Energy Consumption'!K$98)</f>
        <v>7920784951810.8447</v>
      </c>
      <c r="L177" s="225">
        <f t="shared" ref="L177:AY177" si="150">K177*(VLOOKUP($B177,$B$72:$AY$96,L$1-2010,FALSE)/VLOOKUP($B177,$B$72:$AY$96,K$1-2010,FALSE))</f>
        <v>8472415362847.998</v>
      </c>
      <c r="M177" s="225">
        <f t="shared" si="150"/>
        <v>8875048664428.6816</v>
      </c>
      <c r="N177" s="225">
        <f t="shared" si="150"/>
        <v>9276165021389.4805</v>
      </c>
      <c r="O177" s="225">
        <f t="shared" si="150"/>
        <v>9671664544955.2402</v>
      </c>
      <c r="P177" s="225">
        <f t="shared" si="150"/>
        <v>10067534641207.234</v>
      </c>
      <c r="Q177" s="225">
        <f t="shared" si="150"/>
        <v>10457843117026.621</v>
      </c>
      <c r="R177" s="225">
        <f t="shared" si="150"/>
        <v>10843878764901.037</v>
      </c>
      <c r="S177" s="225">
        <f t="shared" si="150"/>
        <v>11226875184501.703</v>
      </c>
      <c r="T177" s="225">
        <f t="shared" si="150"/>
        <v>11602975336339.943</v>
      </c>
      <c r="U177" s="225">
        <f t="shared" si="150"/>
        <v>11975593031571.367</v>
      </c>
      <c r="V177" s="225">
        <f t="shared" si="150"/>
        <v>12342544964548.912</v>
      </c>
      <c r="W177" s="225">
        <f t="shared" si="150"/>
        <v>12701617065565.896</v>
      </c>
      <c r="X177" s="225">
        <f t="shared" si="150"/>
        <v>13056442389758.686</v>
      </c>
      <c r="Y177" s="225">
        <f t="shared" si="150"/>
        <v>13404414732361.867</v>
      </c>
      <c r="Z177" s="225">
        <f t="shared" si="150"/>
        <v>13744338491117.299</v>
      </c>
      <c r="AA177" s="225">
        <f t="shared" si="150"/>
        <v>14078712517006.514</v>
      </c>
      <c r="AB177" s="225">
        <f t="shared" si="150"/>
        <v>14405465863338.691</v>
      </c>
      <c r="AC177" s="225">
        <f t="shared" si="150"/>
        <v>14726811303591.592</v>
      </c>
      <c r="AD177" s="225">
        <f t="shared" si="150"/>
        <v>15040157744472.184</v>
      </c>
      <c r="AE177" s="225">
        <f t="shared" si="150"/>
        <v>15345177183257.834</v>
      </c>
      <c r="AF177" s="225">
        <f t="shared" si="150"/>
        <v>15644003108617.674</v>
      </c>
      <c r="AG177" s="225">
        <f t="shared" si="150"/>
        <v>15935454026452.635</v>
      </c>
      <c r="AH177" s="225">
        <f t="shared" si="150"/>
        <v>16219635257815.496</v>
      </c>
      <c r="AI177" s="225">
        <f t="shared" si="150"/>
        <v>16496011336401.168</v>
      </c>
      <c r="AJ177" s="225">
        <f t="shared" si="150"/>
        <v>16765866174458.273</v>
      </c>
      <c r="AK177" s="225">
        <f t="shared" si="150"/>
        <v>17029636221347.318</v>
      </c>
      <c r="AL177" s="225">
        <f t="shared" si="150"/>
        <v>17285644371630.121</v>
      </c>
      <c r="AM177" s="225">
        <f t="shared" si="150"/>
        <v>17534854911414.336</v>
      </c>
      <c r="AN177" s="225">
        <f t="shared" si="150"/>
        <v>17779227150215.074</v>
      </c>
      <c r="AO177" s="225">
        <f t="shared" si="150"/>
        <v>18016872100046.664</v>
      </c>
      <c r="AP177" s="225">
        <f t="shared" si="150"/>
        <v>18249320210455.195</v>
      </c>
      <c r="AQ177" s="225">
        <f t="shared" si="150"/>
        <v>18476680453947.422</v>
      </c>
      <c r="AR177" s="225">
        <f t="shared" si="150"/>
        <v>18698971344828.887</v>
      </c>
      <c r="AS177" s="225">
        <f t="shared" si="150"/>
        <v>18917493989351.211</v>
      </c>
      <c r="AT177" s="225">
        <f t="shared" si="150"/>
        <v>19132714321941.133</v>
      </c>
      <c r="AU177" s="225">
        <f t="shared" si="150"/>
        <v>19345535619977.121</v>
      </c>
      <c r="AV177" s="225">
        <f t="shared" si="150"/>
        <v>19555814198549.063</v>
      </c>
      <c r="AW177" s="225">
        <f t="shared" si="150"/>
        <v>19764860703817.238</v>
      </c>
      <c r="AX177" s="225">
        <f t="shared" si="150"/>
        <v>19973857339605.238</v>
      </c>
      <c r="AY177" s="225">
        <f t="shared" si="150"/>
        <v>20182769919215.074</v>
      </c>
      <c r="AZ177" s="225"/>
    </row>
    <row r="179" spans="1:52" x14ac:dyDescent="0.2">
      <c r="B179" s="242" t="s">
        <v>432</v>
      </c>
      <c r="C179" s="216">
        <v>2012</v>
      </c>
      <c r="D179" s="216">
        <v>2013</v>
      </c>
      <c r="E179" s="216">
        <v>2014</v>
      </c>
      <c r="F179" s="216">
        <v>2015</v>
      </c>
      <c r="G179" s="216">
        <v>2016</v>
      </c>
      <c r="H179" s="216">
        <v>2017</v>
      </c>
      <c r="I179" s="216">
        <v>2018</v>
      </c>
      <c r="J179" s="216">
        <v>2019</v>
      </c>
      <c r="K179" s="216">
        <v>2020</v>
      </c>
      <c r="L179" s="216">
        <v>2021</v>
      </c>
      <c r="M179" s="216">
        <v>2022</v>
      </c>
      <c r="N179" s="216">
        <v>2023</v>
      </c>
      <c r="O179" s="216">
        <v>2024</v>
      </c>
      <c r="P179" s="216">
        <v>2025</v>
      </c>
      <c r="Q179" s="216">
        <v>2026</v>
      </c>
      <c r="R179" s="216">
        <v>2027</v>
      </c>
      <c r="S179" s="216">
        <v>2028</v>
      </c>
      <c r="T179" s="216">
        <v>2029</v>
      </c>
      <c r="U179" s="216">
        <v>2030</v>
      </c>
      <c r="V179" s="216">
        <v>2031</v>
      </c>
      <c r="W179" s="216">
        <v>2032</v>
      </c>
      <c r="X179" s="216">
        <v>2033</v>
      </c>
      <c r="Y179" s="216">
        <v>2034</v>
      </c>
      <c r="Z179" s="216">
        <v>2035</v>
      </c>
      <c r="AA179" s="216">
        <v>2036</v>
      </c>
      <c r="AB179" s="216">
        <v>2037</v>
      </c>
      <c r="AC179" s="216">
        <v>2038</v>
      </c>
      <c r="AD179" s="216">
        <v>2039</v>
      </c>
      <c r="AE179" s="216">
        <v>2040</v>
      </c>
      <c r="AF179" s="216">
        <v>2041</v>
      </c>
      <c r="AG179" s="216">
        <v>2042</v>
      </c>
      <c r="AH179" s="216">
        <v>2043</v>
      </c>
      <c r="AI179" s="216">
        <v>2044</v>
      </c>
      <c r="AJ179" s="216">
        <v>2045</v>
      </c>
      <c r="AK179" s="216">
        <v>2046</v>
      </c>
      <c r="AL179" s="216">
        <v>2047</v>
      </c>
      <c r="AM179" s="216">
        <v>2048</v>
      </c>
      <c r="AN179" s="216">
        <v>2049</v>
      </c>
      <c r="AO179" s="216">
        <v>2050</v>
      </c>
      <c r="AP179" s="216">
        <v>2051</v>
      </c>
      <c r="AQ179" s="216">
        <v>2052</v>
      </c>
      <c r="AR179" s="216">
        <v>2053</v>
      </c>
      <c r="AS179" s="216">
        <v>2054</v>
      </c>
      <c r="AT179" s="216">
        <v>2055</v>
      </c>
      <c r="AU179" s="216">
        <v>2056</v>
      </c>
      <c r="AV179" s="216">
        <v>2057</v>
      </c>
      <c r="AW179" s="216">
        <v>2058</v>
      </c>
      <c r="AX179" s="216">
        <v>2059</v>
      </c>
      <c r="AY179" s="216">
        <v>2060</v>
      </c>
    </row>
    <row r="180" spans="1:52" x14ac:dyDescent="0.2">
      <c r="A180" s="242" t="s">
        <v>432</v>
      </c>
      <c r="B180" s="241" t="s">
        <v>373</v>
      </c>
      <c r="C180" s="228">
        <f>SUMIFS('Historic Energy Consumption'!$G:$G,'Historic Energy Consumption'!$B:$B,'Predicted Energy Consumption'!$B180,'Historic Energy Consumption'!$A:$A,'Predicted Energy Consumption'!C$98)</f>
        <v>619105168508378</v>
      </c>
      <c r="D180" s="228">
        <f>SUMIFS('Historic Energy Consumption'!$G:$G,'Historic Energy Consumption'!$B:$B,'Predicted Energy Consumption'!$B180,'Historic Energy Consumption'!$A:$A,'Predicted Energy Consumption'!D$98)</f>
        <v>664365410229231</v>
      </c>
      <c r="E180" s="228">
        <f>SUMIFS('Historic Energy Consumption'!$G:$G,'Historic Energy Consumption'!$B:$B,'Predicted Energy Consumption'!$B180,'Historic Energy Consumption'!$A:$A,'Predicted Energy Consumption'!E$98)</f>
        <v>691879917636587.75</v>
      </c>
      <c r="F180" s="228">
        <f>SUMIFS('Historic Energy Consumption'!$G:$G,'Historic Energy Consumption'!$B:$B,'Predicted Energy Consumption'!$B180,'Historic Energy Consumption'!$A:$A,'Predicted Energy Consumption'!F$98)</f>
        <v>698399784807600.5</v>
      </c>
      <c r="G180" s="228">
        <f>SUMIFS('Historic Energy Consumption'!$G:$G,'Historic Energy Consumption'!$B:$B,'Predicted Energy Consumption'!$B180,'Historic Energy Consumption'!$A:$A,'Predicted Energy Consumption'!G$98)</f>
        <v>697236784384447.5</v>
      </c>
      <c r="H180" s="228">
        <f>SUMIFS('Historic Energy Consumption'!$G:$G,'Historic Energy Consumption'!$B:$B,'Predicted Energy Consumption'!$B180,'Historic Energy Consumption'!$A:$A,'Predicted Energy Consumption'!H$98)</f>
        <v>719687283284576.75</v>
      </c>
      <c r="I180" s="228">
        <f>SUMIFS('Historic Energy Consumption'!$G:$G,'Historic Energy Consumption'!$B:$B,'Predicted Energy Consumption'!$B180,'Historic Energy Consumption'!$A:$A,'Predicted Energy Consumption'!I$98)</f>
        <v>694725407948783</v>
      </c>
      <c r="J180" s="228">
        <f>SUMIFS('Historic Energy Consumption'!$G:$G,'Historic Energy Consumption'!$B:$B,'Predicted Energy Consumption'!$B180,'Historic Energy Consumption'!$A:$A,'Predicted Energy Consumption'!J$98)</f>
        <v>704132503506804.88</v>
      </c>
      <c r="K180" s="228">
        <f>SUMIFS('Historic Energy Consumption'!$G:$G,'Historic Energy Consumption'!$B:$B,'Predicted Energy Consumption'!$B180,'Historic Energy Consumption'!$A:$A,'Predicted Energy Consumption'!K$98)</f>
        <v>714789423706811.38</v>
      </c>
      <c r="L180" s="225">
        <f t="shared" ref="L180:AY180" si="151">K180*(VLOOKUP($B180,$B$72:$AY$96,L$1-2010,FALSE)/VLOOKUP($B180,$B$72:$AY$96,K$1-2010,FALSE))</f>
        <v>738291498761906.5</v>
      </c>
      <c r="M180" s="225">
        <f t="shared" si="151"/>
        <v>755267663120970</v>
      </c>
      <c r="N180" s="225">
        <f t="shared" si="151"/>
        <v>770958972280249.63</v>
      </c>
      <c r="O180" s="225">
        <f t="shared" si="151"/>
        <v>785523287233882.88</v>
      </c>
      <c r="P180" s="225">
        <f t="shared" si="151"/>
        <v>799483413353472.25</v>
      </c>
      <c r="Q180" s="225">
        <f t="shared" si="151"/>
        <v>812614297729742.75</v>
      </c>
      <c r="R180" s="225">
        <f t="shared" si="151"/>
        <v>825062489284193.5</v>
      </c>
      <c r="S180" s="225">
        <f t="shared" si="151"/>
        <v>836968042571997.25</v>
      </c>
      <c r="T180" s="225">
        <f t="shared" si="151"/>
        <v>848248235409652.25</v>
      </c>
      <c r="U180" s="225">
        <f t="shared" si="151"/>
        <v>859106770010682.25</v>
      </c>
      <c r="V180" s="225">
        <f t="shared" si="151"/>
        <v>869432575562940</v>
      </c>
      <c r="W180" s="225">
        <f t="shared" si="151"/>
        <v>879227776814995.5</v>
      </c>
      <c r="X180" s="225">
        <f t="shared" si="151"/>
        <v>888662795689412.63</v>
      </c>
      <c r="Y180" s="225">
        <f t="shared" si="151"/>
        <v>897659674731133.88</v>
      </c>
      <c r="Z180" s="225">
        <f t="shared" si="151"/>
        <v>906220165044978.25</v>
      </c>
      <c r="AA180" s="225">
        <f t="shared" si="151"/>
        <v>914453390088526.88</v>
      </c>
      <c r="AB180" s="225">
        <f t="shared" si="151"/>
        <v>922321164341079.5</v>
      </c>
      <c r="AC180" s="225">
        <f t="shared" si="151"/>
        <v>929955053683043</v>
      </c>
      <c r="AD180" s="225">
        <f t="shared" si="151"/>
        <v>937270139103332.25</v>
      </c>
      <c r="AE180" s="225">
        <f t="shared" si="151"/>
        <v>944270952000371.5</v>
      </c>
      <c r="AF180" s="225">
        <f t="shared" si="151"/>
        <v>951066381960448</v>
      </c>
      <c r="AG180" s="225">
        <f t="shared" si="151"/>
        <v>957631052143988.88</v>
      </c>
      <c r="AH180" s="225">
        <f t="shared" si="151"/>
        <v>963968543184109</v>
      </c>
      <c r="AI180" s="225">
        <f t="shared" si="151"/>
        <v>970111527828238</v>
      </c>
      <c r="AJ180" s="225">
        <f t="shared" si="151"/>
        <v>976088709250263.25</v>
      </c>
      <c r="AK180" s="225">
        <f t="shared" si="151"/>
        <v>981942567039444.13</v>
      </c>
      <c r="AL180" s="225">
        <f t="shared" si="151"/>
        <v>987638618974274.38</v>
      </c>
      <c r="AM180" s="225">
        <f t="shared" si="151"/>
        <v>993199767862751.38</v>
      </c>
      <c r="AN180" s="225">
        <f t="shared" si="151"/>
        <v>998694353909206</v>
      </c>
      <c r="AO180" s="225">
        <f t="shared" si="151"/>
        <v>1004069522679008</v>
      </c>
      <c r="AP180" s="225">
        <f t="shared" si="151"/>
        <v>1009376800902758.6</v>
      </c>
      <c r="AQ180" s="225">
        <f t="shared" si="151"/>
        <v>1014628772136291.8</v>
      </c>
      <c r="AR180" s="225">
        <f t="shared" si="151"/>
        <v>1019812977039629.8</v>
      </c>
      <c r="AS180" s="225">
        <f t="shared" si="151"/>
        <v>1024063148371629.4</v>
      </c>
      <c r="AT180" s="225">
        <f t="shared" si="151"/>
        <v>1026384310280704.8</v>
      </c>
      <c r="AU180" s="225">
        <f t="shared" si="151"/>
        <v>1028577664480245</v>
      </c>
      <c r="AV180" s="225">
        <f t="shared" si="151"/>
        <v>1030660590095942.4</v>
      </c>
      <c r="AW180" s="225">
        <f t="shared" si="151"/>
        <v>1032633099790986</v>
      </c>
      <c r="AX180" s="225">
        <f t="shared" si="151"/>
        <v>1034529091427659.6</v>
      </c>
      <c r="AY180" s="225">
        <f t="shared" si="151"/>
        <v>1036344293134739.8</v>
      </c>
      <c r="AZ180" s="225"/>
    </row>
    <row r="181" spans="1:52" x14ac:dyDescent="0.2">
      <c r="A181" s="242" t="s">
        <v>432</v>
      </c>
      <c r="B181" s="241" t="s">
        <v>375</v>
      </c>
      <c r="C181" s="228">
        <f>SUMIFS('Historic Energy Consumption'!$G:$G,'Historic Energy Consumption'!$B:$B,'Predicted Energy Consumption'!$B181,'Historic Energy Consumption'!$A:$A,'Predicted Energy Consumption'!C$98)</f>
        <v>31370586305928.73</v>
      </c>
      <c r="D181" s="228">
        <f>SUMIFS('Historic Energy Consumption'!$G:$G,'Historic Energy Consumption'!$B:$B,'Predicted Energy Consumption'!$B181,'Historic Energy Consumption'!$A:$A,'Predicted Energy Consumption'!D$98)</f>
        <v>30294018653135.754</v>
      </c>
      <c r="E181" s="228">
        <f>SUMIFS('Historic Energy Consumption'!$G:$G,'Historic Energy Consumption'!$B:$B,'Predicted Energy Consumption'!$B181,'Historic Energy Consumption'!$A:$A,'Predicted Energy Consumption'!E$98)</f>
        <v>26970107032722.484</v>
      </c>
      <c r="F181" s="228">
        <f>SUMIFS('Historic Energy Consumption'!$G:$G,'Historic Energy Consumption'!$B:$B,'Predicted Energy Consumption'!$B181,'Historic Energy Consumption'!$A:$A,'Predicted Energy Consumption'!F$98)</f>
        <v>23811348944228.879</v>
      </c>
      <c r="G181" s="228">
        <f>SUMIFS('Historic Energy Consumption'!$G:$G,'Historic Energy Consumption'!$B:$B,'Predicted Energy Consumption'!$B181,'Historic Energy Consumption'!$A:$A,'Predicted Energy Consumption'!G$98)</f>
        <v>23983757257968.855</v>
      </c>
      <c r="H181" s="228">
        <f>SUMIFS('Historic Energy Consumption'!$G:$G,'Historic Energy Consumption'!$B:$B,'Predicted Energy Consumption'!$B181,'Historic Energy Consumption'!$A:$A,'Predicted Energy Consumption'!H$98)</f>
        <v>20345431760792.57</v>
      </c>
      <c r="I181" s="228">
        <f>SUMIFS('Historic Energy Consumption'!$G:$G,'Historic Energy Consumption'!$B:$B,'Predicted Energy Consumption'!$B181,'Historic Energy Consumption'!$A:$A,'Predicted Energy Consumption'!I$98)</f>
        <v>19669878329189.871</v>
      </c>
      <c r="J181" s="228">
        <f>SUMIFS('Historic Energy Consumption'!$G:$G,'Historic Energy Consumption'!$B:$B,'Predicted Energy Consumption'!$B181,'Historic Energy Consumption'!$A:$A,'Predicted Energy Consumption'!J$98)</f>
        <v>19250397218308.398</v>
      </c>
      <c r="K181" s="228">
        <f>SUMIFS('Historic Energy Consumption'!$G:$G,'Historic Energy Consumption'!$B:$B,'Predicted Energy Consumption'!$B181,'Historic Energy Consumption'!$A:$A,'Predicted Energy Consumption'!K$98)</f>
        <v>12413044295238.02</v>
      </c>
      <c r="L181" s="225">
        <f t="shared" ref="L181:AY181" si="152">K181*(VLOOKUP($B181,$B$72:$AY$96,L$1-2010,FALSE)/VLOOKUP($B181,$B$72:$AY$96,K$1-2010,FALSE))</f>
        <v>12788302880257.943</v>
      </c>
      <c r="M181" s="225">
        <f t="shared" si="152"/>
        <v>12225960309568.697</v>
      </c>
      <c r="N181" s="225">
        <f t="shared" si="152"/>
        <v>11666409669762.139</v>
      </c>
      <c r="O181" s="225">
        <f t="shared" si="152"/>
        <v>11112702600208.818</v>
      </c>
      <c r="P181" s="225">
        <f t="shared" si="152"/>
        <v>10567345209649.246</v>
      </c>
      <c r="Q181" s="225">
        <f t="shared" si="152"/>
        <v>10032340313778.963</v>
      </c>
      <c r="R181" s="225">
        <f t="shared" si="152"/>
        <v>9509242139569.5664</v>
      </c>
      <c r="S181" s="225">
        <f t="shared" si="152"/>
        <v>8999215363135.4727</v>
      </c>
      <c r="T181" s="225">
        <f t="shared" si="152"/>
        <v>8503093290125.5605</v>
      </c>
      <c r="U181" s="225">
        <f t="shared" si="152"/>
        <v>8021432139170.3047</v>
      </c>
      <c r="V181" s="225">
        <f t="shared" si="152"/>
        <v>7554559875213.7383</v>
      </c>
      <c r="W181" s="225">
        <f t="shared" si="152"/>
        <v>7102619013779.1494</v>
      </c>
      <c r="X181" s="225">
        <f t="shared" si="152"/>
        <v>6665603420212.3506</v>
      </c>
      <c r="Y181" s="225">
        <f t="shared" si="152"/>
        <v>6243389474031.9893</v>
      </c>
      <c r="Z181" s="225">
        <f t="shared" si="152"/>
        <v>5835762143949.8818</v>
      </c>
      <c r="AA181" s="225">
        <f t="shared" si="152"/>
        <v>5442436585834.1416</v>
      </c>
      <c r="AB181" s="225">
        <f t="shared" si="152"/>
        <v>5063075876694.3633</v>
      </c>
      <c r="AC181" s="225">
        <f t="shared" si="152"/>
        <v>4746796799325.1855</v>
      </c>
      <c r="AD181" s="225">
        <f t="shared" si="152"/>
        <v>4643666324066.1602</v>
      </c>
      <c r="AE181" s="225">
        <f t="shared" si="152"/>
        <v>4543386548827.626</v>
      </c>
      <c r="AF181" s="225">
        <f t="shared" si="152"/>
        <v>4445930758050.1455</v>
      </c>
      <c r="AG181" s="225">
        <f t="shared" si="152"/>
        <v>4351258137855.3965</v>
      </c>
      <c r="AH181" s="225">
        <f t="shared" si="152"/>
        <v>4259317033502.7798</v>
      </c>
      <c r="AI181" s="225">
        <f t="shared" si="152"/>
        <v>4170047620705.0898</v>
      </c>
      <c r="AJ181" s="225">
        <f t="shared" si="152"/>
        <v>4083384086923.8525</v>
      </c>
      <c r="AK181" s="225">
        <f t="shared" si="152"/>
        <v>3999256404661.6919</v>
      </c>
      <c r="AL181" s="225">
        <f t="shared" si="152"/>
        <v>3917591766205.9063</v>
      </c>
      <c r="AM181" s="225">
        <f t="shared" si="152"/>
        <v>3838315738289.4995</v>
      </c>
      <c r="AN181" s="225">
        <f t="shared" si="152"/>
        <v>3761353185654.376</v>
      </c>
      <c r="AO181" s="225">
        <f t="shared" si="152"/>
        <v>3686629004403.7388</v>
      </c>
      <c r="AP181" s="225">
        <f t="shared" si="152"/>
        <v>3614068699167.2578</v>
      </c>
      <c r="AQ181" s="225">
        <f t="shared" si="152"/>
        <v>3543598832321.3599</v>
      </c>
      <c r="AR181" s="225">
        <f t="shared" si="152"/>
        <v>3475147368659.2656</v>
      </c>
      <c r="AS181" s="225">
        <f t="shared" si="152"/>
        <v>3408643934855.4858</v>
      </c>
      <c r="AT181" s="225">
        <f t="shared" si="152"/>
        <v>3344020009697.1377</v>
      </c>
      <c r="AU181" s="225">
        <f t="shared" si="152"/>
        <v>3281209058250.6401</v>
      </c>
      <c r="AV181" s="225">
        <f t="shared" si="152"/>
        <v>3220146620807.6611</v>
      </c>
      <c r="AW181" s="225">
        <f t="shared" si="152"/>
        <v>3160770365528.123</v>
      </c>
      <c r="AX181" s="225">
        <f t="shared" si="152"/>
        <v>3103020112104.708</v>
      </c>
      <c r="AY181" s="225">
        <f t="shared" si="152"/>
        <v>3046837832456.3599</v>
      </c>
      <c r="AZ181" s="225"/>
    </row>
    <row r="182" spans="1:52" s="230" customFormat="1" x14ac:dyDescent="0.2">
      <c r="A182" s="242" t="s">
        <v>432</v>
      </c>
      <c r="B182" s="241" t="s">
        <v>662</v>
      </c>
      <c r="C182" s="232">
        <f>SUMIFS('Historic Energy Consumption'!$G:$G,'Historic Energy Consumption'!$B:$B, "no-convert-coal mining 05",'Historic Energy Consumption'!$A:$A,'Predicted Energy Consumption'!C$98)+SUMIFS(C$29:C$42,$B$29:$B$42,$B182,$A$29:$A$42,$A182)</f>
        <v>96146528641114.109</v>
      </c>
      <c r="D182" s="232">
        <f>SUMIFS('Historic Energy Consumption'!$G:$G,'Historic Energy Consumption'!$B:$B, "no-convert-coal mining 05",'Historic Energy Consumption'!$A:$A,'Predicted Energy Consumption'!D$98)+SUMIFS(D$29:D$42,$B$29:$B$42,$B182,$A$29:$A$42,$A182)</f>
        <v>102568838701761.61</v>
      </c>
      <c r="E182" s="232">
        <f>SUMIFS('Historic Energy Consumption'!$G:$G,'Historic Energy Consumption'!$B:$B, "no-convert-coal mining 05",'Historic Energy Consumption'!$A:$A,'Predicted Energy Consumption'!E$98)+SUMIFS(E$29:E$42,$B$29:$B$42,$B182,$A$29:$A$42,$A182)</f>
        <v>95435662292190.5</v>
      </c>
      <c r="F182" s="232">
        <f>SUMIFS('Historic Energy Consumption'!$G:$G,'Historic Energy Consumption'!$B:$B, "no-convert-coal mining 05",'Historic Energy Consumption'!$A:$A,'Predicted Energy Consumption'!F$98)+SUMIFS(F$29:F$42,$B$29:$B$42,$B182,$A$29:$A$42,$A182)</f>
        <v>72280462877865.656</v>
      </c>
      <c r="G182" s="232">
        <f>SUMIFS('Historic Energy Consumption'!$G:$G,'Historic Energy Consumption'!$B:$B, "no-convert-coal mining 05",'Historic Energy Consumption'!$A:$A,'Predicted Energy Consumption'!G$98)+SUMIFS(G$29:G$42,$B$29:$B$42,$B182,$A$29:$A$42,$A182)</f>
        <v>66721255751532.008</v>
      </c>
      <c r="H182" s="232">
        <f>SUMIFS('Historic Energy Consumption'!$G:$G,'Historic Energy Consumption'!$B:$B, "no-convert-coal mining 05",'Historic Energy Consumption'!$A:$A,'Predicted Energy Consumption'!H$98)+SUMIFS(H$29:H$42,$B$29:$B$42,$B182,$A$29:$A$42,$A182)</f>
        <v>66963027217943.008</v>
      </c>
      <c r="I182" s="232">
        <f>SUMIFS('Historic Energy Consumption'!$G:$G,'Historic Energy Consumption'!$B:$B, "no-convert-coal mining 05",'Historic Energy Consumption'!$A:$A,'Predicted Energy Consumption'!I$98)+SUMIFS(I$29:I$42,$B$29:$B$42,$B182,$A$29:$A$42,$A182)</f>
        <v>97234335509347.672</v>
      </c>
      <c r="J182" s="232">
        <f>SUMIFS('Historic Energy Consumption'!$G:$G,'Historic Energy Consumption'!$B:$B, "no-convert-coal mining 05",'Historic Energy Consumption'!$A:$A,'Predicted Energy Consumption'!J$98)+SUMIFS(J$29:J$42,$B$29:$B$42,$B182,$A$29:$A$42,$A182)</f>
        <v>66078385329079.969</v>
      </c>
      <c r="K182" s="232">
        <f>SUMIFS('Historic Energy Consumption'!$G:$G,'Historic Energy Consumption'!$B:$B, "no-convert-coal mining 05",'Historic Energy Consumption'!$A:$A,'Predicted Energy Consumption'!K$98)+SUMIFS(K$29:K$42,$B$29:$B$42,$B182,$A$29:$A$42,$A182)</f>
        <v>61340678315749.82</v>
      </c>
      <c r="L182" s="231">
        <f t="shared" ref="L182:AY182" si="153">(K182-SUMIFS(K$29:K$42,$B$29:$B$42,$B182,$A$29:$A$42,$A182))*(VLOOKUP($B182,$B$72:$AY$96,L$1-2010,FALSE)/VLOOKUP($B182,$B$72:$AY$96,K$1-2010,FALSE))+SUMIFS(L$29:L$42,$B$29:$B$42,$B182,$A$29:$A$42,$A182)</f>
        <v>55908256506248.25</v>
      </c>
      <c r="M182" s="231">
        <f t="shared" si="153"/>
        <v>50463154006518.188</v>
      </c>
      <c r="N182" s="231">
        <f t="shared" si="153"/>
        <v>45168210455666.75</v>
      </c>
      <c r="O182" s="231">
        <f t="shared" si="153"/>
        <v>40108347957321.055</v>
      </c>
      <c r="P182" s="231">
        <f t="shared" si="153"/>
        <v>35319064672436.633</v>
      </c>
      <c r="Q182" s="231">
        <f t="shared" si="153"/>
        <v>30810762130140.949</v>
      </c>
      <c r="R182" s="231">
        <f t="shared" si="153"/>
        <v>28041492907785.281</v>
      </c>
      <c r="S182" s="231">
        <f t="shared" si="153"/>
        <v>27578163580814.289</v>
      </c>
      <c r="T182" s="231">
        <f t="shared" si="153"/>
        <v>27110153832140.195</v>
      </c>
      <c r="U182" s="231">
        <f t="shared" si="153"/>
        <v>26640411502518.203</v>
      </c>
      <c r="V182" s="231">
        <f t="shared" si="153"/>
        <v>26171294154779.414</v>
      </c>
      <c r="W182" s="231">
        <f t="shared" si="153"/>
        <v>25704681282884.855</v>
      </c>
      <c r="X182" s="231">
        <f t="shared" si="153"/>
        <v>25242061489508.949</v>
      </c>
      <c r="Y182" s="231">
        <f t="shared" si="153"/>
        <v>24784602307662.707</v>
      </c>
      <c r="Z182" s="231">
        <f t="shared" si="153"/>
        <v>24333207173349.66</v>
      </c>
      <c r="AA182" s="231">
        <f t="shared" si="153"/>
        <v>23888562407721.078</v>
      </c>
      <c r="AB182" s="231">
        <f t="shared" si="153"/>
        <v>23451176170878.73</v>
      </c>
      <c r="AC182" s="231">
        <f t="shared" si="153"/>
        <v>23021410832242.855</v>
      </c>
      <c r="AD182" s="231">
        <f t="shared" si="153"/>
        <v>22599509880647.973</v>
      </c>
      <c r="AE182" s="231">
        <f t="shared" si="153"/>
        <v>22185620279867.016</v>
      </c>
      <c r="AF182" s="231">
        <f t="shared" si="153"/>
        <v>21779811016362.184</v>
      </c>
      <c r="AG182" s="231">
        <f t="shared" si="153"/>
        <v>21382088462576.656</v>
      </c>
      <c r="AH182" s="231">
        <f t="shared" si="153"/>
        <v>20992409078975.285</v>
      </c>
      <c r="AI182" s="231">
        <f t="shared" si="153"/>
        <v>20610689894840.387</v>
      </c>
      <c r="AJ182" s="231">
        <f t="shared" si="153"/>
        <v>20236817137783.352</v>
      </c>
      <c r="AK182" s="231">
        <f t="shared" si="153"/>
        <v>19870653322627.082</v>
      </c>
      <c r="AL182" s="231">
        <f t="shared" si="153"/>
        <v>19512043060076.289</v>
      </c>
      <c r="AM182" s="231">
        <f t="shared" si="153"/>
        <v>19160817803067.859</v>
      </c>
      <c r="AN182" s="231">
        <f t="shared" si="153"/>
        <v>18816799712788.629</v>
      </c>
      <c r="AO182" s="231">
        <f t="shared" si="153"/>
        <v>18479804796115.098</v>
      </c>
      <c r="AP182" s="231">
        <f t="shared" si="153"/>
        <v>18149645440833.258</v>
      </c>
      <c r="AQ182" s="231">
        <f t="shared" si="153"/>
        <v>17826132453716.074</v>
      </c>
      <c r="AR182" s="231">
        <f t="shared" si="153"/>
        <v>17509076688747.254</v>
      </c>
      <c r="AS182" s="231">
        <f t="shared" si="153"/>
        <v>17198290337930.449</v>
      </c>
      <c r="AT182" s="231">
        <f t="shared" si="153"/>
        <v>16893587944750.436</v>
      </c>
      <c r="AU182" s="231">
        <f t="shared" si="153"/>
        <v>16594787190056.996</v>
      </c>
      <c r="AV182" s="231">
        <f t="shared" si="153"/>
        <v>16301709491582.279</v>
      </c>
      <c r="AW182" s="231">
        <f t="shared" si="153"/>
        <v>16014180451189.828</v>
      </c>
      <c r="AX182" s="231">
        <f t="shared" si="153"/>
        <v>15732030178056.422</v>
      </c>
      <c r="AY182" s="231">
        <f t="shared" si="153"/>
        <v>15455093511084.492</v>
      </c>
      <c r="AZ182" s="231"/>
    </row>
    <row r="183" spans="1:52" x14ac:dyDescent="0.2">
      <c r="A183" s="242" t="s">
        <v>432</v>
      </c>
      <c r="B183" s="241" t="s">
        <v>376</v>
      </c>
      <c r="C183" s="228">
        <f>SUMIFS('Historic Energy Consumption'!$G:$G,'Historic Energy Consumption'!$B:$B,'Predicted Energy Consumption'!$B183,'Historic Energy Consumption'!$A:$A,'Predicted Energy Consumption'!C$98)</f>
        <v>95219044091362.563</v>
      </c>
      <c r="D183" s="228">
        <f>SUMIFS('Historic Energy Consumption'!$G:$G,'Historic Energy Consumption'!$B:$B,'Predicted Energy Consumption'!$B183,'Historic Energy Consumption'!$A:$A,'Predicted Energy Consumption'!D$98)</f>
        <v>95962378863640.25</v>
      </c>
      <c r="E183" s="228">
        <f>SUMIFS('Historic Energy Consumption'!$G:$G,'Historic Energy Consumption'!$B:$B,'Predicted Energy Consumption'!$B183,'Historic Energy Consumption'!$A:$A,'Predicted Energy Consumption'!E$98)</f>
        <v>90385451348381.219</v>
      </c>
      <c r="F183" s="228">
        <f>SUMIFS('Historic Energy Consumption'!$G:$G,'Historic Energy Consumption'!$B:$B,'Predicted Energy Consumption'!$B183,'Historic Energy Consumption'!$A:$A,'Predicted Energy Consumption'!F$98)</f>
        <v>80658563714897.172</v>
      </c>
      <c r="G183" s="228">
        <f>SUMIFS('Historic Energy Consumption'!$G:$G,'Historic Energy Consumption'!$B:$B,'Predicted Energy Consumption'!$B183,'Historic Energy Consumption'!$A:$A,'Predicted Energy Consumption'!G$98)</f>
        <v>70674819252459.484</v>
      </c>
      <c r="H183" s="228">
        <f>SUMIFS('Historic Energy Consumption'!$G:$G,'Historic Energy Consumption'!$B:$B,'Predicted Energy Consumption'!$B183,'Historic Energy Consumption'!$A:$A,'Predicted Energy Consumption'!H$98)</f>
        <v>60718775788030.563</v>
      </c>
      <c r="I183" s="228">
        <f>SUMIFS('Historic Energy Consumption'!$G:$G,'Historic Energy Consumption'!$B:$B,'Predicted Energy Consumption'!$B183,'Historic Energy Consumption'!$A:$A,'Predicted Energy Consumption'!I$98)</f>
        <v>53261122242959.93</v>
      </c>
      <c r="J183" s="228">
        <f>SUMIFS('Historic Energy Consumption'!$G:$G,'Historic Energy Consumption'!$B:$B,'Predicted Energy Consumption'!$B183,'Historic Energy Consumption'!$A:$A,'Predicted Energy Consumption'!J$98)</f>
        <v>49442305921530.125</v>
      </c>
      <c r="K183" s="228">
        <f>SUMIFS('Historic Energy Consumption'!$G:$G,'Historic Energy Consumption'!$B:$B,'Predicted Energy Consumption'!$B183,'Historic Energy Consumption'!$A:$A,'Predicted Energy Consumption'!K$98)</f>
        <v>41302749612733.766</v>
      </c>
      <c r="L183" s="225">
        <f t="shared" ref="L183:AY183" si="154">K183*(VLOOKUP($B183,$B$72:$AY$96,L$1-2010,FALSE)/VLOOKUP($B183,$B$72:$AY$96,K$1-2010,FALSE))</f>
        <v>43931110272348.211</v>
      </c>
      <c r="M183" s="225">
        <f t="shared" si="154"/>
        <v>42314678043332.445</v>
      </c>
      <c r="N183" s="225">
        <f t="shared" si="154"/>
        <v>40736588300334.805</v>
      </c>
      <c r="O183" s="225">
        <f t="shared" si="154"/>
        <v>39202084378771.875</v>
      </c>
      <c r="P183" s="225">
        <f t="shared" si="154"/>
        <v>37714804426941.539</v>
      </c>
      <c r="Q183" s="225">
        <f t="shared" si="154"/>
        <v>36277216394327.789</v>
      </c>
      <c r="R183" s="225">
        <f t="shared" si="154"/>
        <v>34890848650323.305</v>
      </c>
      <c r="S183" s="225">
        <f t="shared" si="154"/>
        <v>33556449768853.012</v>
      </c>
      <c r="T183" s="225">
        <f t="shared" si="154"/>
        <v>32274121394083.637</v>
      </c>
      <c r="U183" s="225">
        <f t="shared" si="154"/>
        <v>31043436751226.617</v>
      </c>
      <c r="V183" s="225">
        <f t="shared" si="154"/>
        <v>29863547164524.438</v>
      </c>
      <c r="W183" s="225">
        <f t="shared" si="154"/>
        <v>28733276329613.371</v>
      </c>
      <c r="X183" s="225">
        <f t="shared" si="154"/>
        <v>27651201987537.313</v>
      </c>
      <c r="Y183" s="225">
        <f t="shared" si="154"/>
        <v>26615725189470.828</v>
      </c>
      <c r="Z183" s="225">
        <f t="shared" si="154"/>
        <v>25625127881568.852</v>
      </c>
      <c r="AA183" s="225">
        <f t="shared" si="154"/>
        <v>24677619903387.332</v>
      </c>
      <c r="AB183" s="225">
        <f t="shared" si="154"/>
        <v>23771376673654.234</v>
      </c>
      <c r="AC183" s="225">
        <f t="shared" si="154"/>
        <v>22904568876099.801</v>
      </c>
      <c r="AD183" s="225">
        <f t="shared" si="154"/>
        <v>22075385403669.906</v>
      </c>
      <c r="AE183" s="225">
        <f t="shared" si="154"/>
        <v>21282050711389.879</v>
      </c>
      <c r="AF183" s="225">
        <f t="shared" si="154"/>
        <v>20522837594978.324</v>
      </c>
      <c r="AG183" s="225">
        <f t="shared" si="154"/>
        <v>19796076272874.66</v>
      </c>
      <c r="AH183" s="225">
        <f t="shared" si="154"/>
        <v>19100160515045.246</v>
      </c>
      <c r="AI183" s="225">
        <f t="shared" si="154"/>
        <v>18433551439006.906</v>
      </c>
      <c r="AJ183" s="225">
        <f t="shared" si="154"/>
        <v>17794779484761.977</v>
      </c>
      <c r="AK183" s="225">
        <f t="shared" si="154"/>
        <v>17182444986428.055</v>
      </c>
      <c r="AL183" s="225">
        <f t="shared" si="154"/>
        <v>16595217678698.377</v>
      </c>
      <c r="AM183" s="225">
        <f t="shared" si="154"/>
        <v>16031835409636.752</v>
      </c>
      <c r="AN183" s="225">
        <f t="shared" si="154"/>
        <v>15491102276175.682</v>
      </c>
      <c r="AO183" s="225">
        <f t="shared" si="154"/>
        <v>14971886353463.012</v>
      </c>
      <c r="AP183" s="225">
        <f t="shared" si="154"/>
        <v>14473117152383.928</v>
      </c>
      <c r="AQ183" s="225">
        <f t="shared" si="154"/>
        <v>13993782909801.088</v>
      </c>
      <c r="AR183" s="225">
        <f t="shared" si="154"/>
        <v>13532927792095.52</v>
      </c>
      <c r="AS183" s="225">
        <f t="shared" si="154"/>
        <v>13089649073419.184</v>
      </c>
      <c r="AT183" s="225">
        <f t="shared" si="154"/>
        <v>12663094334807.926</v>
      </c>
      <c r="AU183" s="225">
        <f t="shared" si="154"/>
        <v>12252458718211.205</v>
      </c>
      <c r="AV183" s="225">
        <f t="shared" si="154"/>
        <v>11856982259970.951</v>
      </c>
      <c r="AW183" s="225">
        <f t="shared" si="154"/>
        <v>11475947320819.094</v>
      </c>
      <c r="AX183" s="225">
        <f t="shared" si="154"/>
        <v>11108676123655.268</v>
      </c>
      <c r="AY183" s="225">
        <f t="shared" si="154"/>
        <v>10754528405882.023</v>
      </c>
      <c r="AZ183" s="225"/>
    </row>
    <row r="184" spans="1:52" x14ac:dyDescent="0.2">
      <c r="A184" s="242" t="s">
        <v>432</v>
      </c>
      <c r="B184" s="241" t="s">
        <v>377</v>
      </c>
      <c r="C184" s="228">
        <f>SUMIFS('Historic Energy Consumption'!$G:$G,'Historic Energy Consumption'!$B:$B,'Predicted Energy Consumption'!$B184,'Historic Energy Consumption'!$A:$A,'Predicted Energy Consumption'!C$98)</f>
        <v>57589164876911.5</v>
      </c>
      <c r="D184" s="228">
        <f>SUMIFS('Historic Energy Consumption'!$G:$G,'Historic Energy Consumption'!$B:$B,'Predicted Energy Consumption'!$B184,'Historic Energy Consumption'!$A:$A,'Predicted Energy Consumption'!D$98)</f>
        <v>57267850038460.047</v>
      </c>
      <c r="E184" s="228">
        <f>SUMIFS('Historic Energy Consumption'!$G:$G,'Historic Energy Consumption'!$B:$B,'Predicted Energy Consumption'!$B184,'Historic Energy Consumption'!$A:$A,'Predicted Energy Consumption'!E$98)</f>
        <v>51919578854522.258</v>
      </c>
      <c r="F184" s="228">
        <f>SUMIFS('Historic Energy Consumption'!$G:$G,'Historic Energy Consumption'!$B:$B,'Predicted Energy Consumption'!$B184,'Historic Energy Consumption'!$A:$A,'Predicted Energy Consumption'!F$98)</f>
        <v>50006149342710.156</v>
      </c>
      <c r="G184" s="228">
        <f>SUMIFS('Historic Energy Consumption'!$G:$G,'Historic Energy Consumption'!$B:$B,'Predicted Energy Consumption'!$B184,'Historic Energy Consumption'!$A:$A,'Predicted Energy Consumption'!G$98)</f>
        <v>44219173041882.102</v>
      </c>
      <c r="H184" s="228">
        <f>SUMIFS('Historic Energy Consumption'!$G:$G,'Historic Energy Consumption'!$B:$B,'Predicted Energy Consumption'!$B184,'Historic Energy Consumption'!$A:$A,'Predicted Energy Consumption'!H$98)</f>
        <v>36709408416625.531</v>
      </c>
      <c r="I184" s="228">
        <f>SUMIFS('Historic Energy Consumption'!$G:$G,'Historic Energy Consumption'!$B:$B,'Predicted Energy Consumption'!$B184,'Historic Energy Consumption'!$A:$A,'Predicted Energy Consumption'!I$98)</f>
        <v>25302908751228.668</v>
      </c>
      <c r="J184" s="228">
        <f>SUMIFS('Historic Energy Consumption'!$G:$G,'Historic Energy Consumption'!$B:$B,'Predicted Energy Consumption'!$B184,'Historic Energy Consumption'!$A:$A,'Predicted Energy Consumption'!J$98)</f>
        <v>20399087119416.477</v>
      </c>
      <c r="K184" s="228">
        <f>SUMIFS('Historic Energy Consumption'!$G:$G,'Historic Energy Consumption'!$B:$B,'Predicted Energy Consumption'!$B184,'Historic Energy Consumption'!$A:$A,'Predicted Energy Consumption'!K$98)</f>
        <v>12686033540309.738</v>
      </c>
      <c r="L184" s="225">
        <f t="shared" ref="L184:AY184" si="155">K184*(VLOOKUP($B184,$B$72:$AY$96,L$1-2010,FALSE)/VLOOKUP($B184,$B$72:$AY$96,K$1-2010,FALSE))</f>
        <v>12990488869390.924</v>
      </c>
      <c r="M184" s="225">
        <f t="shared" si="155"/>
        <v>13359366945718.77</v>
      </c>
      <c r="N184" s="225">
        <f t="shared" si="155"/>
        <v>13738842882062.715</v>
      </c>
      <c r="O184" s="225">
        <f t="shared" si="155"/>
        <v>14135241271958.244</v>
      </c>
      <c r="P184" s="225">
        <f t="shared" si="155"/>
        <v>14167519958718.086</v>
      </c>
      <c r="Q184" s="225">
        <f t="shared" si="155"/>
        <v>14074823898563.146</v>
      </c>
      <c r="R184" s="225">
        <f t="shared" si="155"/>
        <v>13970718894403.732</v>
      </c>
      <c r="S184" s="225">
        <f t="shared" si="155"/>
        <v>13857475739155.895</v>
      </c>
      <c r="T184" s="225">
        <f t="shared" si="155"/>
        <v>13736989983817.557</v>
      </c>
      <c r="U184" s="225">
        <f t="shared" si="155"/>
        <v>13610852295401.941</v>
      </c>
      <c r="V184" s="225">
        <f t="shared" si="155"/>
        <v>13480399468552.117</v>
      </c>
      <c r="W184" s="225">
        <f t="shared" si="155"/>
        <v>13346754145084.676</v>
      </c>
      <c r="X184" s="225">
        <f t="shared" si="155"/>
        <v>13210857234136.637</v>
      </c>
      <c r="Y184" s="225">
        <f t="shared" si="155"/>
        <v>13073495110388.566</v>
      </c>
      <c r="Z184" s="225">
        <f t="shared" si="155"/>
        <v>12935322755050.477</v>
      </c>
      <c r="AA184" s="225">
        <f t="shared" si="155"/>
        <v>12796883563787.693</v>
      </c>
      <c r="AB184" s="225">
        <f t="shared" si="155"/>
        <v>12658626327779.201</v>
      </c>
      <c r="AC184" s="225">
        <f t="shared" si="155"/>
        <v>12520919780137.066</v>
      </c>
      <c r="AD184" s="225">
        <f t="shared" si="155"/>
        <v>12384065033908.498</v>
      </c>
      <c r="AE184" s="225">
        <f t="shared" si="155"/>
        <v>12248306193729.092</v>
      </c>
      <c r="AF184" s="225">
        <f t="shared" si="155"/>
        <v>12113839389064.404</v>
      </c>
      <c r="AG184" s="225">
        <f t="shared" si="155"/>
        <v>11980820447803.307</v>
      </c>
      <c r="AH184" s="225">
        <f t="shared" si="155"/>
        <v>11849371402748.229</v>
      </c>
      <c r="AI184" s="225">
        <f t="shared" si="155"/>
        <v>11719585999608.631</v>
      </c>
      <c r="AJ184" s="225">
        <f t="shared" si="155"/>
        <v>11591534353287.047</v>
      </c>
      <c r="AK184" s="225">
        <f t="shared" si="155"/>
        <v>11465266879528.785</v>
      </c>
      <c r="AL184" s="225">
        <f t="shared" si="155"/>
        <v>11340817611376.387</v>
      </c>
      <c r="AM184" s="225">
        <f t="shared" si="155"/>
        <v>11218206994266.508</v>
      </c>
      <c r="AN184" s="225">
        <f t="shared" si="155"/>
        <v>11097444239928.928</v>
      </c>
      <c r="AO184" s="225">
        <f t="shared" si="155"/>
        <v>10978529307345.506</v>
      </c>
      <c r="AP184" s="225">
        <f t="shared" si="155"/>
        <v>10861454568748.891</v>
      </c>
      <c r="AQ184" s="225">
        <f t="shared" si="155"/>
        <v>10746206209804.828</v>
      </c>
      <c r="AR184" s="225">
        <f t="shared" si="155"/>
        <v>10632765405567.996</v>
      </c>
      <c r="AS184" s="225">
        <f t="shared" si="155"/>
        <v>10521109307362.443</v>
      </c>
      <c r="AT184" s="225">
        <f t="shared" si="155"/>
        <v>10411211870266.355</v>
      </c>
      <c r="AU184" s="225">
        <f t="shared" si="155"/>
        <v>10303044546244.816</v>
      </c>
      <c r="AV184" s="225">
        <f t="shared" si="155"/>
        <v>10196576864053.057</v>
      </c>
      <c r="AW184" s="225">
        <f t="shared" si="155"/>
        <v>10091776913714.232</v>
      </c>
      <c r="AX184" s="225">
        <f t="shared" si="155"/>
        <v>9988611750584.2773</v>
      </c>
      <c r="AY184" s="225">
        <f t="shared" si="155"/>
        <v>9887047731655.5156</v>
      </c>
      <c r="AZ184" s="225"/>
    </row>
    <row r="185" spans="1:52" x14ac:dyDescent="0.2">
      <c r="A185" s="242" t="s">
        <v>432</v>
      </c>
      <c r="B185" s="241" t="s">
        <v>378</v>
      </c>
      <c r="C185" s="228">
        <f>SUMIFS('Historic Energy Consumption'!$G:$G,'Historic Energy Consumption'!$B:$B,'Predicted Energy Consumption'!$B185,'Historic Energy Consumption'!$A:$A,'Predicted Energy Consumption'!C$98)</f>
        <v>37407419048005.844</v>
      </c>
      <c r="D185" s="228">
        <f>SUMIFS('Historic Energy Consumption'!$G:$G,'Historic Energy Consumption'!$B:$B,'Predicted Energy Consumption'!$B185,'Historic Energy Consumption'!$A:$A,'Predicted Energy Consumption'!D$98)</f>
        <v>32242650472010.559</v>
      </c>
      <c r="E185" s="228">
        <f>SUMIFS('Historic Energy Consumption'!$G:$G,'Historic Energy Consumption'!$B:$B,'Predicted Energy Consumption'!$B185,'Historic Energy Consumption'!$A:$A,'Predicted Energy Consumption'!E$98)</f>
        <v>28261101627937.516</v>
      </c>
      <c r="F185" s="228">
        <f>SUMIFS('Historic Energy Consumption'!$G:$G,'Historic Energy Consumption'!$B:$B,'Predicted Energy Consumption'!$B185,'Historic Energy Consumption'!$A:$A,'Predicted Energy Consumption'!F$98)</f>
        <v>27084776886455.82</v>
      </c>
      <c r="G185" s="228">
        <f>SUMIFS('Historic Energy Consumption'!$G:$G,'Historic Energy Consumption'!$B:$B,'Predicted Energy Consumption'!$B185,'Historic Energy Consumption'!$A:$A,'Predicted Energy Consumption'!G$98)</f>
        <v>23802047920022.43</v>
      </c>
      <c r="H185" s="228">
        <f>SUMIFS('Historic Energy Consumption'!$G:$G,'Historic Energy Consumption'!$B:$B,'Predicted Energy Consumption'!$B185,'Historic Energy Consumption'!$A:$A,'Predicted Energy Consumption'!H$98)</f>
        <v>25226602269443.84</v>
      </c>
      <c r="I185" s="228">
        <f>SUMIFS('Historic Energy Consumption'!$G:$G,'Historic Energy Consumption'!$B:$B,'Predicted Energy Consumption'!$B185,'Historic Energy Consumption'!$A:$A,'Predicted Energy Consumption'!I$98)</f>
        <v>12661768948060.902</v>
      </c>
      <c r="J185" s="228">
        <f>SUMIFS('Historic Energy Consumption'!$G:$G,'Historic Energy Consumption'!$B:$B,'Predicted Energy Consumption'!$B185,'Historic Energy Consumption'!$A:$A,'Predicted Energy Consumption'!J$98)</f>
        <v>10826815850554.262</v>
      </c>
      <c r="K185" s="228">
        <f>SUMIFS('Historic Energy Consumption'!$G:$G,'Historic Energy Consumption'!$B:$B,'Predicted Energy Consumption'!$B185,'Historic Energy Consumption'!$A:$A,'Predicted Energy Consumption'!K$98)</f>
        <v>5969248168236.7813</v>
      </c>
      <c r="L185" s="225">
        <f t="shared" ref="L185:AY185" si="156">K185*(VLOOKUP($B185,$B$72:$AY$96,L$1-2010,FALSE)/VLOOKUP($B185,$B$72:$AY$96,K$1-2010,FALSE))</f>
        <v>6285107619866.3984</v>
      </c>
      <c r="M185" s="225">
        <f t="shared" si="156"/>
        <v>6132670909781.749</v>
      </c>
      <c r="N185" s="225">
        <f t="shared" si="156"/>
        <v>5985359295535.4639</v>
      </c>
      <c r="O185" s="225">
        <f t="shared" si="156"/>
        <v>5842354555887.9307</v>
      </c>
      <c r="P185" s="225">
        <f t="shared" si="156"/>
        <v>5703256347206.1055</v>
      </c>
      <c r="Q185" s="225">
        <f t="shared" si="156"/>
        <v>5567880504588.1572</v>
      </c>
      <c r="R185" s="225">
        <f t="shared" si="156"/>
        <v>5436151464950.0234</v>
      </c>
      <c r="S185" s="225">
        <f t="shared" si="156"/>
        <v>5303495921879.4482</v>
      </c>
      <c r="T185" s="225">
        <f t="shared" si="156"/>
        <v>5156549389999.3447</v>
      </c>
      <c r="U185" s="225">
        <f t="shared" si="156"/>
        <v>5013719085148.2979</v>
      </c>
      <c r="V185" s="225">
        <f t="shared" si="156"/>
        <v>4875154099151.5205</v>
      </c>
      <c r="W185" s="225">
        <f t="shared" si="156"/>
        <v>4740940656905.0742</v>
      </c>
      <c r="X185" s="225">
        <f t="shared" si="156"/>
        <v>4611111981199.5244</v>
      </c>
      <c r="Y185" s="225">
        <f t="shared" si="156"/>
        <v>4485657724332.5439</v>
      </c>
      <c r="Z185" s="225">
        <f t="shared" si="156"/>
        <v>4364532523827.1758</v>
      </c>
      <c r="AA185" s="225">
        <f t="shared" si="156"/>
        <v>4247663503889.6821</v>
      </c>
      <c r="AB185" s="225">
        <f t="shared" si="156"/>
        <v>4134956695847.5625</v>
      </c>
      <c r="AC185" s="225">
        <f t="shared" si="156"/>
        <v>4026302433503.6392</v>
      </c>
      <c r="AD185" s="225">
        <f t="shared" si="156"/>
        <v>3921579820173.7979</v>
      </c>
      <c r="AE185" s="225">
        <f t="shared" si="156"/>
        <v>3820660380015.0762</v>
      </c>
      <c r="AF185" s="225">
        <f t="shared" si="156"/>
        <v>3723411007646.9355</v>
      </c>
      <c r="AG185" s="225">
        <f t="shared" si="156"/>
        <v>3629696323585.1797</v>
      </c>
      <c r="AH185" s="225">
        <f t="shared" si="156"/>
        <v>3539380532670.0874</v>
      </c>
      <c r="AI185" s="225">
        <f t="shared" si="156"/>
        <v>3452328870895.082</v>
      </c>
      <c r="AJ185" s="225">
        <f t="shared" si="156"/>
        <v>3368408714229.6445</v>
      </c>
      <c r="AK185" s="225">
        <f t="shared" si="156"/>
        <v>3287490411936.5234</v>
      </c>
      <c r="AL185" s="225">
        <f t="shared" si="156"/>
        <v>3209447896879.4473</v>
      </c>
      <c r="AM185" s="225">
        <f t="shared" si="156"/>
        <v>3134159116531.5669</v>
      </c>
      <c r="AN185" s="225">
        <f t="shared" si="156"/>
        <v>3061506320823.6157</v>
      </c>
      <c r="AO185" s="225">
        <f t="shared" si="156"/>
        <v>2991376236534.4902</v>
      </c>
      <c r="AP185" s="225">
        <f t="shared" si="156"/>
        <v>2923660152511.9526</v>
      </c>
      <c r="AQ185" s="225">
        <f t="shared" si="156"/>
        <v>2858253935492.5674</v>
      </c>
      <c r="AR185" s="225">
        <f t="shared" si="156"/>
        <v>2795057992542.4688</v>
      </c>
      <c r="AS185" s="225">
        <f t="shared" si="156"/>
        <v>2733977193048.9482</v>
      </c>
      <c r="AT185" s="225">
        <f t="shared" si="156"/>
        <v>2674920760653.6387</v>
      </c>
      <c r="AU185" s="225">
        <f t="shared" si="156"/>
        <v>2617802143439.1074</v>
      </c>
      <c r="AV185" s="225">
        <f t="shared" si="156"/>
        <v>2562538868985.3096</v>
      </c>
      <c r="AW185" s="225">
        <f t="shared" si="156"/>
        <v>2509052389532.5918</v>
      </c>
      <c r="AX185" s="225">
        <f t="shared" si="156"/>
        <v>2457267921368.8154</v>
      </c>
      <c r="AY185" s="225">
        <f t="shared" si="156"/>
        <v>2407114281652.8374</v>
      </c>
      <c r="AZ185" s="225"/>
    </row>
    <row r="186" spans="1:52" x14ac:dyDescent="0.2">
      <c r="A186" s="242" t="s">
        <v>432</v>
      </c>
      <c r="B186" s="241" t="s">
        <v>379</v>
      </c>
      <c r="C186" s="228">
        <f>SUMIFS('Historic Energy Consumption'!$G:$G,'Historic Energy Consumption'!$B:$B,'Predicted Energy Consumption'!$B186,'Historic Energy Consumption'!$A:$A,'Predicted Energy Consumption'!C$98)</f>
        <v>14154891705495.969</v>
      </c>
      <c r="D186" s="228">
        <f>SUMIFS('Historic Energy Consumption'!$G:$G,'Historic Energy Consumption'!$B:$B,'Predicted Energy Consumption'!$B186,'Historic Energy Consumption'!$A:$A,'Predicted Energy Consumption'!D$98)</f>
        <v>14031868739460.57</v>
      </c>
      <c r="E186" s="228">
        <f>SUMIFS('Historic Energy Consumption'!$G:$G,'Historic Energy Consumption'!$B:$B,'Predicted Energy Consumption'!$B186,'Historic Energy Consumption'!$A:$A,'Predicted Energy Consumption'!E$98)</f>
        <v>12738268689757.039</v>
      </c>
      <c r="F186" s="228">
        <f>SUMIFS('Historic Energy Consumption'!$G:$G,'Historic Energy Consumption'!$B:$B,'Predicted Energy Consumption'!$B186,'Historic Energy Consumption'!$A:$A,'Predicted Energy Consumption'!F$98)</f>
        <v>12959304097503.465</v>
      </c>
      <c r="G186" s="228">
        <f>SUMIFS('Historic Energy Consumption'!$G:$G,'Historic Energy Consumption'!$B:$B,'Predicted Energy Consumption'!$B186,'Historic Energy Consumption'!$A:$A,'Predicted Energy Consumption'!G$98)</f>
        <v>10889243067085.027</v>
      </c>
      <c r="H186" s="228">
        <f>SUMIFS('Historic Energy Consumption'!$G:$G,'Historic Energy Consumption'!$B:$B,'Predicted Energy Consumption'!$B186,'Historic Energy Consumption'!$A:$A,'Predicted Energy Consumption'!H$98)</f>
        <v>9375280275447.0313</v>
      </c>
      <c r="I186" s="228">
        <f>SUMIFS('Historic Energy Consumption'!$G:$G,'Historic Energy Consumption'!$B:$B,'Predicted Energy Consumption'!$B186,'Historic Energy Consumption'!$A:$A,'Predicted Energy Consumption'!I$98)</f>
        <v>6048717136633.0986</v>
      </c>
      <c r="J186" s="228">
        <f>SUMIFS('Historic Energy Consumption'!$G:$G,'Historic Energy Consumption'!$B:$B,'Predicted Energy Consumption'!$B186,'Historic Energy Consumption'!$A:$A,'Predicted Energy Consumption'!J$98)</f>
        <v>4988678087515.4619</v>
      </c>
      <c r="K186" s="228">
        <f>SUMIFS('Historic Energy Consumption'!$G:$G,'Historic Energy Consumption'!$B:$B,'Predicted Energy Consumption'!$B186,'Historic Energy Consumption'!$A:$A,'Predicted Energy Consumption'!K$98)</f>
        <v>3520571162180.6563</v>
      </c>
      <c r="L186" s="225">
        <f t="shared" ref="L186:AY186" si="157">K186*(VLOOKUP($B186,$B$72:$AY$96,L$1-2010,FALSE)/VLOOKUP($B186,$B$72:$AY$96,K$1-2010,FALSE))</f>
        <v>3176147096517.0098</v>
      </c>
      <c r="M186" s="225">
        <f t="shared" si="157"/>
        <v>2612345650107.854</v>
      </c>
      <c r="N186" s="225">
        <f t="shared" si="157"/>
        <v>2115819352445.2708</v>
      </c>
      <c r="O186" s="225">
        <f t="shared" si="157"/>
        <v>1684809335836.9412</v>
      </c>
      <c r="P186" s="225">
        <f t="shared" si="157"/>
        <v>1315231698692.8845</v>
      </c>
      <c r="Q186" s="225">
        <f t="shared" si="157"/>
        <v>1006029336350.8488</v>
      </c>
      <c r="R186" s="225">
        <f t="shared" si="157"/>
        <v>858502910169.32312</v>
      </c>
      <c r="S186" s="225">
        <f t="shared" si="157"/>
        <v>719505100827.61829</v>
      </c>
      <c r="T186" s="225">
        <f t="shared" si="157"/>
        <v>588667953822.79858</v>
      </c>
      <c r="U186" s="225">
        <f t="shared" si="157"/>
        <v>465576888973.71399</v>
      </c>
      <c r="V186" s="225">
        <f t="shared" si="157"/>
        <v>349797824824.08569</v>
      </c>
      <c r="W186" s="225">
        <f t="shared" si="157"/>
        <v>298722895941.22784</v>
      </c>
      <c r="X186" s="225">
        <f t="shared" si="157"/>
        <v>294211020153.50861</v>
      </c>
      <c r="Y186" s="225">
        <f t="shared" si="157"/>
        <v>289755199069.19354</v>
      </c>
      <c r="Z186" s="225">
        <f t="shared" si="157"/>
        <v>285367360343.12329</v>
      </c>
      <c r="AA186" s="225">
        <f t="shared" si="157"/>
        <v>281056719756.95581</v>
      </c>
      <c r="AB186" s="225">
        <f t="shared" si="157"/>
        <v>276830229649.70831</v>
      </c>
      <c r="AC186" s="225">
        <f t="shared" si="157"/>
        <v>272692964464.29739</v>
      </c>
      <c r="AD186" s="225">
        <f t="shared" si="157"/>
        <v>268648449518.53729</v>
      </c>
      <c r="AE186" s="225">
        <f t="shared" si="157"/>
        <v>264698939509.63123</v>
      </c>
      <c r="AF186" s="225">
        <f t="shared" si="157"/>
        <v>260845653155.4509</v>
      </c>
      <c r="AG186" s="225">
        <f t="shared" si="157"/>
        <v>257088969978.91214</v>
      </c>
      <c r="AH186" s="225">
        <f t="shared" si="157"/>
        <v>253428594695.76392</v>
      </c>
      <c r="AI186" s="225">
        <f t="shared" si="157"/>
        <v>249863694062.57867</v>
      </c>
      <c r="AJ186" s="225">
        <f t="shared" si="157"/>
        <v>246393010437.0921</v>
      </c>
      <c r="AK186" s="225">
        <f t="shared" si="157"/>
        <v>243014955729.80896</v>
      </c>
      <c r="AL186" s="225">
        <f t="shared" si="157"/>
        <v>239727688901.48923</v>
      </c>
      <c r="AM186" s="225">
        <f t="shared" si="157"/>
        <v>236529179692.68805</v>
      </c>
      <c r="AN186" s="225">
        <f t="shared" si="157"/>
        <v>233417260860.4592</v>
      </c>
      <c r="AO186" s="225">
        <f t="shared" si="157"/>
        <v>230389670840.84613</v>
      </c>
      <c r="AP186" s="225">
        <f t="shared" si="157"/>
        <v>227444088449.86716</v>
      </c>
      <c r="AQ186" s="225">
        <f t="shared" si="157"/>
        <v>224578160974.86282</v>
      </c>
      <c r="AR186" s="225">
        <f t="shared" si="157"/>
        <v>221789526787.05716</v>
      </c>
      <c r="AS186" s="225">
        <f t="shared" si="157"/>
        <v>219075833419.66153</v>
      </c>
      <c r="AT186" s="225">
        <f t="shared" si="157"/>
        <v>216434751899.02896</v>
      </c>
      <c r="AU186" s="225">
        <f t="shared" si="157"/>
        <v>213863987984.78799</v>
      </c>
      <c r="AV186" s="225">
        <f t="shared" si="157"/>
        <v>211361290864.83463</v>
      </c>
      <c r="AW186" s="225">
        <f t="shared" si="157"/>
        <v>208924459759.02802</v>
      </c>
      <c r="AX186" s="225">
        <f t="shared" si="157"/>
        <v>206551348808.66846</v>
      </c>
      <c r="AY186" s="225">
        <f t="shared" si="157"/>
        <v>204239870564.8457</v>
      </c>
      <c r="AZ186" s="225"/>
    </row>
    <row r="187" spans="1:52" x14ac:dyDescent="0.2">
      <c r="A187" s="242" t="s">
        <v>432</v>
      </c>
      <c r="B187" s="241" t="s">
        <v>380</v>
      </c>
      <c r="C187" s="228">
        <f>SUMIFS('Historic Energy Consumption'!$G:$G,'Historic Energy Consumption'!$B:$B,'Predicted Energy Consumption'!$B187,'Historic Energy Consumption'!$A:$A,'Predicted Energy Consumption'!C$98)</f>
        <v>24323362597344.961</v>
      </c>
      <c r="D187" s="228">
        <f>SUMIFS('Historic Energy Consumption'!$G:$G,'Historic Energy Consumption'!$B:$B,'Predicted Energy Consumption'!$B187,'Historic Energy Consumption'!$A:$A,'Predicted Energy Consumption'!D$98)</f>
        <v>23766391513776.262</v>
      </c>
      <c r="E187" s="228">
        <f>SUMIFS('Historic Energy Consumption'!$G:$G,'Historic Energy Consumption'!$B:$B,'Predicted Energy Consumption'!$B187,'Historic Energy Consumption'!$A:$A,'Predicted Energy Consumption'!E$98)</f>
        <v>22805593087797.203</v>
      </c>
      <c r="F187" s="228">
        <f>SUMIFS('Historic Energy Consumption'!$G:$G,'Historic Energy Consumption'!$B:$B,'Predicted Energy Consumption'!$B187,'Historic Energy Consumption'!$A:$A,'Predicted Energy Consumption'!F$98)</f>
        <v>21623084597843.801</v>
      </c>
      <c r="G187" s="228">
        <f>SUMIFS('Historic Energy Consumption'!$G:$G,'Historic Energy Consumption'!$B:$B,'Predicted Energy Consumption'!$B187,'Historic Energy Consumption'!$A:$A,'Predicted Energy Consumption'!G$98)</f>
        <v>20485601496830.711</v>
      </c>
      <c r="H187" s="228">
        <f>SUMIFS('Historic Energy Consumption'!$G:$G,'Historic Energy Consumption'!$B:$B,'Predicted Energy Consumption'!$B187,'Historic Energy Consumption'!$A:$A,'Predicted Energy Consumption'!H$98)</f>
        <v>18624844552068.027</v>
      </c>
      <c r="I187" s="228">
        <f>SUMIFS('Historic Energy Consumption'!$G:$G,'Historic Energy Consumption'!$B:$B,'Predicted Energy Consumption'!$B187,'Historic Energy Consumption'!$A:$A,'Predicted Energy Consumption'!I$98)</f>
        <v>14142528284166.188</v>
      </c>
      <c r="J187" s="228">
        <f>SUMIFS('Historic Energy Consumption'!$G:$G,'Historic Energy Consumption'!$B:$B,'Predicted Energy Consumption'!$B187,'Historic Energy Consumption'!$A:$A,'Predicted Energy Consumption'!J$98)</f>
        <v>13071234096280.307</v>
      </c>
      <c r="K187" s="228">
        <f>SUMIFS('Historic Energy Consumption'!$G:$G,'Historic Energy Consumption'!$B:$B,'Predicted Energy Consumption'!$B187,'Historic Energy Consumption'!$A:$A,'Predicted Energy Consumption'!K$98)</f>
        <v>8458796375566.2793</v>
      </c>
      <c r="L187" s="225">
        <f t="shared" ref="L187:AY187" si="158">K187*(VLOOKUP($B187,$B$72:$AY$96,L$1-2010,FALSE)/VLOOKUP($B187,$B$72:$AY$96,K$1-2010,FALSE))</f>
        <v>8855361616126.8242</v>
      </c>
      <c r="M187" s="225">
        <f t="shared" si="158"/>
        <v>9110224925095.6797</v>
      </c>
      <c r="N187" s="225">
        <f t="shared" si="158"/>
        <v>9369581297962.8496</v>
      </c>
      <c r="O187" s="225">
        <f t="shared" si="158"/>
        <v>9636896740150.3691</v>
      </c>
      <c r="P187" s="225">
        <f t="shared" si="158"/>
        <v>9697111564107.6426</v>
      </c>
      <c r="Q187" s="225">
        <f t="shared" si="158"/>
        <v>9651870463075.834</v>
      </c>
      <c r="R187" s="225">
        <f t="shared" si="158"/>
        <v>9597345352593.7324</v>
      </c>
      <c r="S187" s="225">
        <f t="shared" si="158"/>
        <v>9535153549424.5293</v>
      </c>
      <c r="T187" s="225">
        <f t="shared" si="158"/>
        <v>9466662515222.1758</v>
      </c>
      <c r="U187" s="225">
        <f t="shared" si="158"/>
        <v>9393034505392.1543</v>
      </c>
      <c r="V187" s="225">
        <f t="shared" si="158"/>
        <v>9315259029329.957</v>
      </c>
      <c r="W187" s="225">
        <f t="shared" si="158"/>
        <v>9234178316900.7891</v>
      </c>
      <c r="X187" s="225">
        <f t="shared" si="158"/>
        <v>9150508320224.9609</v>
      </c>
      <c r="Y187" s="225">
        <f t="shared" si="158"/>
        <v>9064856532343.998</v>
      </c>
      <c r="Z187" s="225">
        <f t="shared" si="158"/>
        <v>8977737318379.0645</v>
      </c>
      <c r="AA187" s="225">
        <f t="shared" si="158"/>
        <v>8889585179184.5703</v>
      </c>
      <c r="AB187" s="225">
        <f t="shared" si="158"/>
        <v>8800766236760.5879</v>
      </c>
      <c r="AC187" s="225">
        <f t="shared" si="158"/>
        <v>8711588166397.5313</v>
      </c>
      <c r="AD187" s="225">
        <f t="shared" si="158"/>
        <v>8622308765801.0986</v>
      </c>
      <c r="AE187" s="225">
        <f t="shared" si="158"/>
        <v>8533143329261.3281</v>
      </c>
      <c r="AF187" s="225">
        <f t="shared" si="158"/>
        <v>8444270977786.2021</v>
      </c>
      <c r="AG187" s="225">
        <f t="shared" si="158"/>
        <v>8355840080949.0596</v>
      </c>
      <c r="AH187" s="225">
        <f t="shared" si="158"/>
        <v>8267972891946.4639</v>
      </c>
      <c r="AI187" s="225">
        <f t="shared" si="158"/>
        <v>8180769503802.3125</v>
      </c>
      <c r="AJ187" s="225">
        <f t="shared" si="158"/>
        <v>8094311221873.2441</v>
      </c>
      <c r="AK187" s="225">
        <f t="shared" si="158"/>
        <v>8008663435939.4502</v>
      </c>
      <c r="AL187" s="225">
        <f t="shared" si="158"/>
        <v>7923878064315.5576</v>
      </c>
      <c r="AM187" s="225">
        <f t="shared" si="158"/>
        <v>7839995632643.6807</v>
      </c>
      <c r="AN187" s="225">
        <f t="shared" si="158"/>
        <v>7757047041332.165</v>
      </c>
      <c r="AO187" s="225">
        <f t="shared" si="158"/>
        <v>7675055067944.168</v>
      </c>
      <c r="AP187" s="225">
        <f t="shared" si="158"/>
        <v>7594035644145.9883</v>
      </c>
      <c r="AQ187" s="225">
        <f t="shared" si="158"/>
        <v>7513998941019.9883</v>
      </c>
      <c r="AR187" s="225">
        <f t="shared" si="158"/>
        <v>7434950291539.7813</v>
      </c>
      <c r="AS187" s="225">
        <f t="shared" si="158"/>
        <v>7356890974700.6123</v>
      </c>
      <c r="AT187" s="225">
        <f t="shared" si="158"/>
        <v>7279818882118.1992</v>
      </c>
      <c r="AU187" s="225">
        <f t="shared" si="158"/>
        <v>7203729084766.2031</v>
      </c>
      <c r="AV187" s="225">
        <f t="shared" si="158"/>
        <v>7128614314847.6904</v>
      </c>
      <c r="AW187" s="225">
        <f t="shared" si="158"/>
        <v>7054465375522.4414</v>
      </c>
      <c r="AX187" s="225">
        <f t="shared" si="158"/>
        <v>6981271489279.4854</v>
      </c>
      <c r="AY187" s="225">
        <f t="shared" si="158"/>
        <v>6909020594110.7705</v>
      </c>
      <c r="AZ187" s="225"/>
    </row>
    <row r="188" spans="1:52" s="230" customFormat="1" x14ac:dyDescent="0.2">
      <c r="A188" s="242" t="s">
        <v>570</v>
      </c>
      <c r="B188" s="241" t="s">
        <v>661</v>
      </c>
      <c r="C188" s="232">
        <f>SUMIFS('Historic Energy Consumption'!$G:$G,'Historic Energy Consumption'!$B:$B, "no-convert-refined petroleum and coke 19",'Historic Energy Consumption'!$A:$A,'Predicted Energy Consumption'!C$98)+SUMIFS(C$29:C$42,$B$29:$B$42,$B188,$A$29:$A$42,$A188)</f>
        <v>82569017080944.109</v>
      </c>
      <c r="D188" s="232">
        <f>SUMIFS('Historic Energy Consumption'!$G:$G,'Historic Energy Consumption'!$B:$B, "no-convert-refined petroleum and coke 19",'Historic Energy Consumption'!$A:$A,'Predicted Energy Consumption'!D$98)+SUMIFS(D$29:D$42,$B$29:$B$42,$B188,$A$29:$A$42,$A188)</f>
        <v>67872650059236.203</v>
      </c>
      <c r="E188" s="232">
        <f>SUMIFS('Historic Energy Consumption'!$G:$G,'Historic Energy Consumption'!$B:$B, "no-convert-refined petroleum and coke 19",'Historic Energy Consumption'!$A:$A,'Predicted Energy Consumption'!E$98)+SUMIFS(E$29:E$42,$B$29:$B$42,$B188,$A$29:$A$42,$A188)</f>
        <v>55104145908484.367</v>
      </c>
      <c r="F188" s="232">
        <f>SUMIFS('Historic Energy Consumption'!$G:$G,'Historic Energy Consumption'!$B:$B, "no-convert-refined petroleum and coke 19",'Historic Energy Consumption'!$A:$A,'Predicted Energy Consumption'!F$98)+SUMIFS(F$29:F$42,$B$29:$B$42,$B188,$A$29:$A$42,$A188)</f>
        <v>108989939063415.47</v>
      </c>
      <c r="G188" s="232">
        <f>SUMIFS('Historic Energy Consumption'!$G:$G,'Historic Energy Consumption'!$B:$B, "no-convert-refined petroleum and coke 19",'Historic Energy Consumption'!$A:$A,'Predicted Energy Consumption'!G$98)+SUMIFS(G$29:G$42,$B$29:$B$42,$B188,$A$29:$A$42,$A188)</f>
        <v>138994350014740.92</v>
      </c>
      <c r="H188" s="232">
        <f>SUMIFS('Historic Energy Consumption'!$G:$G,'Historic Energy Consumption'!$B:$B, "no-convert-refined petroleum and coke 19",'Historic Energy Consumption'!$A:$A,'Predicted Energy Consumption'!H$98)+SUMIFS(H$29:H$42,$B$29:$B$42,$B188,$A$29:$A$42,$A188)</f>
        <v>175510643630856.13</v>
      </c>
      <c r="I188" s="232">
        <f>SUMIFS('Historic Energy Consumption'!$G:$G,'Historic Energy Consumption'!$B:$B, "no-convert-refined petroleum and coke 19",'Historic Energy Consumption'!$A:$A,'Predicted Energy Consumption'!I$98)+SUMIFS(I$29:I$42,$B$29:$B$42,$B188,$A$29:$A$42,$A188)</f>
        <v>126856279030157.5</v>
      </c>
      <c r="J188" s="232">
        <f>SUMIFS('Historic Energy Consumption'!$G:$G,'Historic Energy Consumption'!$B:$B, "no-convert-refined petroleum and coke 19",'Historic Energy Consumption'!$A:$A,'Predicted Energy Consumption'!J$98)+SUMIFS(J$29:J$42,$B$29:$B$42,$B188,$A$29:$A$42,$A188)</f>
        <v>198439595211950.13</v>
      </c>
      <c r="K188" s="232">
        <f>SUMIFS('Historic Energy Consumption'!$G:$G,'Historic Energy Consumption'!$B:$B, "no-convert-refined petroleum and coke 19",'Historic Energy Consumption'!$A:$A,'Predicted Energy Consumption'!K$98)+SUMIFS(K$29:K$42,$B$29:$B$42,$B188,$A$29:$A$42,$A188)</f>
        <v>221327959273435.63</v>
      </c>
      <c r="L188" s="231">
        <f t="shared" ref="L188:AY188" si="159">(K188-SUMIFS(K$29:K$42,$B$29:$B$42,$B188,$A$29:$A$42,$A188))*(VLOOKUP($B188,$B$72:$AY$96,L$1-2010,FALSE)/VLOOKUP($B188,$B$72:$AY$96,K$1-2010,FALSE))+SUMIFS(L$29:L$42,$B$29:$B$42,$B188,$A$29:$A$42,$A188)</f>
        <v>300240065191893.63</v>
      </c>
      <c r="M188" s="231">
        <f t="shared" si="159"/>
        <v>316869058501500.38</v>
      </c>
      <c r="N188" s="231">
        <f t="shared" si="159"/>
        <v>332175534664108.88</v>
      </c>
      <c r="O188" s="231">
        <f t="shared" si="159"/>
        <v>346114156448980.56</v>
      </c>
      <c r="P188" s="231">
        <f t="shared" si="159"/>
        <v>359135696461236.56</v>
      </c>
      <c r="Q188" s="231">
        <f t="shared" si="159"/>
        <v>371289299754225.69</v>
      </c>
      <c r="R188" s="231">
        <f t="shared" si="159"/>
        <v>382627162436390.75</v>
      </c>
      <c r="S188" s="231">
        <f t="shared" si="159"/>
        <v>393202447305450.63</v>
      </c>
      <c r="T188" s="231">
        <f t="shared" si="159"/>
        <v>403067763735785.75</v>
      </c>
      <c r="U188" s="231">
        <f t="shared" si="159"/>
        <v>412274106436994.69</v>
      </c>
      <c r="V188" s="231">
        <f t="shared" si="159"/>
        <v>420870154844053.38</v>
      </c>
      <c r="W188" s="231">
        <f t="shared" si="159"/>
        <v>428901847721421.75</v>
      </c>
      <c r="X188" s="231">
        <f t="shared" si="159"/>
        <v>436412162110337.38</v>
      </c>
      <c r="Y188" s="231">
        <f t="shared" si="159"/>
        <v>443441039807984.5</v>
      </c>
      <c r="Z188" s="231">
        <f t="shared" si="159"/>
        <v>450025417056420.13</v>
      </c>
      <c r="AA188" s="231">
        <f t="shared" si="159"/>
        <v>456199323644683</v>
      </c>
      <c r="AB188" s="231">
        <f t="shared" si="159"/>
        <v>461994026179965</v>
      </c>
      <c r="AC188" s="231">
        <f t="shared" si="159"/>
        <v>467438197046719.81</v>
      </c>
      <c r="AD188" s="231">
        <f t="shared" si="159"/>
        <v>472558095806671.13</v>
      </c>
      <c r="AE188" s="231">
        <f t="shared" si="159"/>
        <v>477377753771695.13</v>
      </c>
      <c r="AF188" s="231">
        <f t="shared" si="159"/>
        <v>481919155457939.44</v>
      </c>
      <c r="AG188" s="231">
        <f t="shared" si="159"/>
        <v>486202412823427.25</v>
      </c>
      <c r="AH188" s="231">
        <f t="shared" si="159"/>
        <v>490245929783132</v>
      </c>
      <c r="AI188" s="231">
        <f t="shared" si="159"/>
        <v>494066555631821.19</v>
      </c>
      <c r="AJ188" s="231">
        <f t="shared" si="159"/>
        <v>497679726800535.81</v>
      </c>
      <c r="AK188" s="231">
        <f t="shared" si="159"/>
        <v>501099596915900.94</v>
      </c>
      <c r="AL188" s="231">
        <f t="shared" si="159"/>
        <v>504339155490856.88</v>
      </c>
      <c r="AM188" s="231">
        <f t="shared" si="159"/>
        <v>507410335801620.94</v>
      </c>
      <c r="AN188" s="231">
        <f t="shared" si="159"/>
        <v>510324112637272.75</v>
      </c>
      <c r="AO188" s="231">
        <f t="shared" si="159"/>
        <v>513090590673421.25</v>
      </c>
      <c r="AP188" s="231">
        <f t="shared" si="159"/>
        <v>515719084240901.81</v>
      </c>
      <c r="AQ188" s="231">
        <f t="shared" si="159"/>
        <v>518218189249439.06</v>
      </c>
      <c r="AR188" s="231">
        <f t="shared" si="159"/>
        <v>520595847995398.44</v>
      </c>
      <c r="AS188" s="231">
        <f t="shared" si="159"/>
        <v>522859407540568.88</v>
      </c>
      <c r="AT188" s="231">
        <f t="shared" si="159"/>
        <v>525015672299534.88</v>
      </c>
      <c r="AU188" s="231">
        <f t="shared" si="159"/>
        <v>527070951422143.06</v>
      </c>
      <c r="AV188" s="231">
        <f t="shared" si="159"/>
        <v>529031101505583.19</v>
      </c>
      <c r="AW188" s="231">
        <f t="shared" si="159"/>
        <v>530901565120690.88</v>
      </c>
      <c r="AX188" s="231">
        <f t="shared" si="159"/>
        <v>532687405589617.13</v>
      </c>
      <c r="AY188" s="231">
        <f t="shared" si="159"/>
        <v>534393338407724.81</v>
      </c>
      <c r="AZ188" s="231"/>
    </row>
    <row r="189" spans="1:52" x14ac:dyDescent="0.2">
      <c r="A189" s="242" t="s">
        <v>432</v>
      </c>
      <c r="B189" s="241" t="s">
        <v>382</v>
      </c>
      <c r="C189" s="228">
        <f>SUMIFS('Historic Energy Consumption'!$G:$G,'Historic Energy Consumption'!$B:$B,'Predicted Energy Consumption'!$B189,'Historic Energy Consumption'!$A:$A,'Predicted Energy Consumption'!C$98)</f>
        <v>185068676506556.5</v>
      </c>
      <c r="D189" s="228">
        <f>SUMIFS('Historic Energy Consumption'!$G:$G,'Historic Energy Consumption'!$B:$B,'Predicted Energy Consumption'!$B189,'Historic Energy Consumption'!$A:$A,'Predicted Energy Consumption'!D$98)</f>
        <v>225808354031684.69</v>
      </c>
      <c r="E189" s="228">
        <f>SUMIFS('Historic Energy Consumption'!$G:$G,'Historic Energy Consumption'!$B:$B,'Predicted Energy Consumption'!$B189,'Historic Energy Consumption'!$A:$A,'Predicted Energy Consumption'!E$98)</f>
        <v>233073451609220.5</v>
      </c>
      <c r="F189" s="228">
        <f>SUMIFS('Historic Energy Consumption'!$G:$G,'Historic Energy Consumption'!$B:$B,'Predicted Energy Consumption'!$B189,'Historic Energy Consumption'!$A:$A,'Predicted Energy Consumption'!F$98)</f>
        <v>220470641246148.25</v>
      </c>
      <c r="G189" s="228">
        <f>SUMIFS('Historic Energy Consumption'!$G:$G,'Historic Energy Consumption'!$B:$B,'Predicted Energy Consumption'!$B189,'Historic Energy Consumption'!$A:$A,'Predicted Energy Consumption'!G$98)</f>
        <v>204795514853550.16</v>
      </c>
      <c r="H189" s="228">
        <f>SUMIFS('Historic Energy Consumption'!$G:$G,'Historic Energy Consumption'!$B:$B,'Predicted Energy Consumption'!$B189,'Historic Energy Consumption'!$A:$A,'Predicted Energy Consumption'!H$98)</f>
        <v>205675523338409.06</v>
      </c>
      <c r="I189" s="228">
        <f>SUMIFS('Historic Energy Consumption'!$G:$G,'Historic Energy Consumption'!$B:$B,'Predicted Energy Consumption'!$B189,'Historic Energy Consumption'!$A:$A,'Predicted Energy Consumption'!I$98)</f>
        <v>224604889115585.69</v>
      </c>
      <c r="J189" s="228">
        <f>SUMIFS('Historic Energy Consumption'!$G:$G,'Historic Energy Consumption'!$B:$B,'Predicted Energy Consumption'!$B189,'Historic Energy Consumption'!$A:$A,'Predicted Energy Consumption'!J$98)</f>
        <v>220091647754950.56</v>
      </c>
      <c r="K189" s="228">
        <f>SUMIFS('Historic Energy Consumption'!$G:$G,'Historic Energy Consumption'!$B:$B,'Predicted Energy Consumption'!$B189,'Historic Energy Consumption'!$A:$A,'Predicted Energy Consumption'!K$98)</f>
        <v>188331544533874.66</v>
      </c>
      <c r="L189" s="225">
        <f t="shared" ref="L189:AY189" si="160">K189*(VLOOKUP($B189,$B$72:$AY$96,L$1-2010,FALSE)/VLOOKUP($B189,$B$72:$AY$96,K$1-2010,FALSE))</f>
        <v>214484128302454.41</v>
      </c>
      <c r="M189" s="225">
        <f t="shared" si="160"/>
        <v>222530494492103.72</v>
      </c>
      <c r="N189" s="225">
        <f t="shared" si="160"/>
        <v>230428140018162.06</v>
      </c>
      <c r="O189" s="225">
        <f t="shared" si="160"/>
        <v>235842692128355.09</v>
      </c>
      <c r="P189" s="225">
        <f t="shared" si="160"/>
        <v>239015889465178.38</v>
      </c>
      <c r="Q189" s="225">
        <f t="shared" si="160"/>
        <v>241795529627540.34</v>
      </c>
      <c r="R189" s="225">
        <f t="shared" si="160"/>
        <v>244217816612868.13</v>
      </c>
      <c r="S189" s="225">
        <f t="shared" si="160"/>
        <v>246316992629661.78</v>
      </c>
      <c r="T189" s="225">
        <f t="shared" si="160"/>
        <v>248124939129244.91</v>
      </c>
      <c r="U189" s="225">
        <f t="shared" si="160"/>
        <v>249670988222307</v>
      </c>
      <c r="V189" s="225">
        <f t="shared" si="160"/>
        <v>250981882745889.88</v>
      </c>
      <c r="W189" s="225">
        <f t="shared" si="160"/>
        <v>252081836747568</v>
      </c>
      <c r="X189" s="225">
        <f t="shared" si="160"/>
        <v>252992659990692.88</v>
      </c>
      <c r="Y189" s="225">
        <f t="shared" si="160"/>
        <v>253733919847441.06</v>
      </c>
      <c r="Z189" s="225">
        <f t="shared" si="160"/>
        <v>254323121662670.34</v>
      </c>
      <c r="AA189" s="225">
        <f t="shared" si="160"/>
        <v>254775894575506.78</v>
      </c>
      <c r="AB189" s="225">
        <f t="shared" si="160"/>
        <v>255106174184413.38</v>
      </c>
      <c r="AC189" s="225">
        <f t="shared" si="160"/>
        <v>255326376641697</v>
      </c>
      <c r="AD189" s="225">
        <f t="shared" si="160"/>
        <v>255447561039699.53</v>
      </c>
      <c r="AE189" s="225">
        <f t="shared" si="160"/>
        <v>255479578531149.31</v>
      </c>
      <c r="AF189" s="225">
        <f t="shared" si="160"/>
        <v>255431207693419.47</v>
      </c>
      <c r="AG189" s="225">
        <f t="shared" si="160"/>
        <v>255310276342193.28</v>
      </c>
      <c r="AH189" s="225">
        <f t="shared" si="160"/>
        <v>255123770431565.44</v>
      </c>
      <c r="AI189" s="225">
        <f t="shared" si="160"/>
        <v>254877930924811</v>
      </c>
      <c r="AJ189" s="225">
        <f t="shared" si="160"/>
        <v>254578339641078.41</v>
      </c>
      <c r="AK189" s="225">
        <f t="shared" si="160"/>
        <v>254229995120238.44</v>
      </c>
      <c r="AL189" s="225">
        <f t="shared" si="160"/>
        <v>253837379531216.44</v>
      </c>
      <c r="AM189" s="225">
        <f t="shared" si="160"/>
        <v>253404517598771.88</v>
      </c>
      <c r="AN189" s="225">
        <f t="shared" si="160"/>
        <v>252935028454952.72</v>
      </c>
      <c r="AO189" s="225">
        <f t="shared" si="160"/>
        <v>252432171243570.44</v>
      </c>
      <c r="AP189" s="225">
        <f t="shared" si="160"/>
        <v>251898885225736.69</v>
      </c>
      <c r="AQ189" s="225">
        <f t="shared" si="160"/>
        <v>251337825055982.06</v>
      </c>
      <c r="AR189" s="225">
        <f t="shared" si="160"/>
        <v>250751391823674.53</v>
      </c>
      <c r="AS189" s="225">
        <f t="shared" si="160"/>
        <v>250141760385601.47</v>
      </c>
      <c r="AT189" s="225">
        <f t="shared" si="160"/>
        <v>249510903452454.28</v>
      </c>
      <c r="AU189" s="225">
        <f t="shared" si="160"/>
        <v>248860612835225.78</v>
      </c>
      <c r="AV189" s="225">
        <f t="shared" si="160"/>
        <v>248192518207023.41</v>
      </c>
      <c r="AW189" s="225">
        <f t="shared" si="160"/>
        <v>247508103690711.44</v>
      </c>
      <c r="AX189" s="225">
        <f t="shared" si="160"/>
        <v>246808722543454.19</v>
      </c>
      <c r="AY189" s="225">
        <f t="shared" si="160"/>
        <v>246095610174299.25</v>
      </c>
      <c r="AZ189" s="225"/>
    </row>
    <row r="190" spans="1:52" x14ac:dyDescent="0.2">
      <c r="A190" s="242" t="s">
        <v>432</v>
      </c>
      <c r="B190" s="241" t="s">
        <v>383</v>
      </c>
      <c r="C190" s="228">
        <f>SUMIFS('Historic Energy Consumption'!$G:$G,'Historic Energy Consumption'!$B:$B,'Predicted Energy Consumption'!$B190,'Historic Energy Consumption'!$A:$A,'Predicted Energy Consumption'!C$98)</f>
        <v>22146084683573.863</v>
      </c>
      <c r="D190" s="228">
        <f>SUMIFS('Historic Energy Consumption'!$G:$G,'Historic Energy Consumption'!$B:$B,'Predicted Energy Consumption'!$B190,'Historic Energy Consumption'!$A:$A,'Predicted Energy Consumption'!D$98)</f>
        <v>21398318392339.133</v>
      </c>
      <c r="E190" s="228">
        <f>SUMIFS('Historic Energy Consumption'!$G:$G,'Historic Energy Consumption'!$B:$B,'Predicted Energy Consumption'!$B190,'Historic Energy Consumption'!$A:$A,'Predicted Energy Consumption'!E$98)</f>
        <v>19670849746958.891</v>
      </c>
      <c r="F190" s="228">
        <f>SUMIFS('Historic Energy Consumption'!$G:$G,'Historic Energy Consumption'!$B:$B,'Predicted Energy Consumption'!$B190,'Historic Energy Consumption'!$A:$A,'Predicted Energy Consumption'!F$98)</f>
        <v>18888998625049.094</v>
      </c>
      <c r="G190" s="228">
        <f>SUMIFS('Historic Energy Consumption'!$G:$G,'Historic Energy Consumption'!$B:$B,'Predicted Energy Consumption'!$B190,'Historic Energy Consumption'!$A:$A,'Predicted Energy Consumption'!G$98)</f>
        <v>17391958160319.191</v>
      </c>
      <c r="H190" s="228">
        <f>SUMIFS('Historic Energy Consumption'!$G:$G,'Historic Energy Consumption'!$B:$B,'Predicted Energy Consumption'!$B190,'Historic Energy Consumption'!$A:$A,'Predicted Energy Consumption'!H$98)</f>
        <v>15717878063042.824</v>
      </c>
      <c r="I190" s="228">
        <f>SUMIFS('Historic Energy Consumption'!$G:$G,'Historic Energy Consumption'!$B:$B,'Predicted Energy Consumption'!$B190,'Historic Energy Consumption'!$A:$A,'Predicted Energy Consumption'!I$98)</f>
        <v>11866922116018.789</v>
      </c>
      <c r="J190" s="228">
        <f>SUMIFS('Historic Energy Consumption'!$G:$G,'Historic Energy Consumption'!$B:$B,'Predicted Energy Consumption'!$B190,'Historic Energy Consumption'!$A:$A,'Predicted Energy Consumption'!J$98)</f>
        <v>10382947879015.125</v>
      </c>
      <c r="K190" s="228">
        <f>SUMIFS('Historic Energy Consumption'!$G:$G,'Historic Energy Consumption'!$B:$B,'Predicted Energy Consumption'!$B190,'Historic Energy Consumption'!$A:$A,'Predicted Energy Consumption'!K$98)</f>
        <v>6357591970131.25</v>
      </c>
      <c r="L190" s="225">
        <f t="shared" ref="L190:AY190" si="161">K190*(VLOOKUP($B190,$B$72:$AY$96,L$1-2010,FALSE)/VLOOKUP($B190,$B$72:$AY$96,K$1-2010,FALSE))</f>
        <v>6615298544330.1855</v>
      </c>
      <c r="M190" s="225">
        <f t="shared" si="161"/>
        <v>6389497548062.9453</v>
      </c>
      <c r="N190" s="225">
        <f t="shared" si="161"/>
        <v>6158391397755.6826</v>
      </c>
      <c r="O190" s="225">
        <f t="shared" si="161"/>
        <v>5924455013105.6162</v>
      </c>
      <c r="P190" s="225">
        <f t="shared" si="161"/>
        <v>5689322118075.9814</v>
      </c>
      <c r="Q190" s="225">
        <f t="shared" si="161"/>
        <v>5454110337198.1924</v>
      </c>
      <c r="R190" s="225">
        <f t="shared" si="161"/>
        <v>5219598863414.9551</v>
      </c>
      <c r="S190" s="225">
        <f t="shared" si="161"/>
        <v>4986334257234.877</v>
      </c>
      <c r="T190" s="225">
        <f t="shared" si="161"/>
        <v>4754698081839.2813</v>
      </c>
      <c r="U190" s="225">
        <f t="shared" si="161"/>
        <v>4524952549519.3564</v>
      </c>
      <c r="V190" s="225">
        <f t="shared" si="161"/>
        <v>4297272543342.8423</v>
      </c>
      <c r="W190" s="225">
        <f t="shared" si="161"/>
        <v>4071768677613.8535</v>
      </c>
      <c r="X190" s="225">
        <f t="shared" si="161"/>
        <v>3848504191816.3174</v>
      </c>
      <c r="Y190" s="225">
        <f t="shared" si="161"/>
        <v>3627507462440.7407</v>
      </c>
      <c r="Z190" s="225">
        <f t="shared" si="161"/>
        <v>3408781331800.6909</v>
      </c>
      <c r="AA190" s="225">
        <f t="shared" si="161"/>
        <v>3192310091008.603</v>
      </c>
      <c r="AB190" s="225">
        <f t="shared" si="161"/>
        <v>2978064717547.2119</v>
      </c>
      <c r="AC190" s="225">
        <f t="shared" si="161"/>
        <v>2766006806025.7988</v>
      </c>
      <c r="AD190" s="225">
        <f t="shared" si="161"/>
        <v>2556091516415.355</v>
      </c>
      <c r="AE190" s="225">
        <f t="shared" si="161"/>
        <v>2348269781496.8115</v>
      </c>
      <c r="AF190" s="225">
        <f t="shared" si="161"/>
        <v>2142489954708.6433</v>
      </c>
      <c r="AG190" s="225">
        <f t="shared" si="161"/>
        <v>1938699034723.873</v>
      </c>
      <c r="AH190" s="225">
        <f t="shared" si="161"/>
        <v>1898082530211.6978</v>
      </c>
      <c r="AI190" s="225">
        <f t="shared" si="161"/>
        <v>1900465177454.8076</v>
      </c>
      <c r="AJ190" s="225">
        <f t="shared" si="161"/>
        <v>1902731110968.6855</v>
      </c>
      <c r="AK190" s="225">
        <f t="shared" si="161"/>
        <v>1904892665887.1809</v>
      </c>
      <c r="AL190" s="225">
        <f t="shared" si="161"/>
        <v>1906960636082.7791</v>
      </c>
      <c r="AM190" s="225">
        <f t="shared" si="161"/>
        <v>1908944494332.3755</v>
      </c>
      <c r="AN190" s="225">
        <f t="shared" si="161"/>
        <v>1910852577996.583</v>
      </c>
      <c r="AO190" s="225">
        <f t="shared" si="161"/>
        <v>1912692245963.25</v>
      </c>
      <c r="AP190" s="225">
        <f t="shared" si="161"/>
        <v>1914470011608.6807</v>
      </c>
      <c r="AQ190" s="225">
        <f t="shared" si="161"/>
        <v>1916191655708.2363</v>
      </c>
      <c r="AR190" s="225">
        <f t="shared" si="161"/>
        <v>1917862322550.8845</v>
      </c>
      <c r="AS190" s="225">
        <f t="shared" si="161"/>
        <v>1919486601955.6401</v>
      </c>
      <c r="AT190" s="225">
        <f t="shared" si="161"/>
        <v>1921068599429.4451</v>
      </c>
      <c r="AU190" s="225">
        <f t="shared" si="161"/>
        <v>1922611996328.4082</v>
      </c>
      <c r="AV190" s="225">
        <f t="shared" si="161"/>
        <v>1924120101573.8037</v>
      </c>
      <c r="AW190" s="225">
        <f t="shared" si="161"/>
        <v>1925595896216.9827</v>
      </c>
      <c r="AX190" s="225">
        <f t="shared" si="161"/>
        <v>1927042071935.9465</v>
      </c>
      <c r="AY190" s="225">
        <f t="shared" si="161"/>
        <v>1928461064370.3384</v>
      </c>
      <c r="AZ190" s="225"/>
    </row>
    <row r="191" spans="1:52" x14ac:dyDescent="0.2">
      <c r="A191" s="242" t="s">
        <v>432</v>
      </c>
      <c r="B191" s="241" t="s">
        <v>384</v>
      </c>
      <c r="C191" s="228">
        <f>SUMIFS('Historic Energy Consumption'!$G:$G,'Historic Energy Consumption'!$B:$B,'Predicted Energy Consumption'!$B191,'Historic Energy Consumption'!$A:$A,'Predicted Energy Consumption'!C$98)</f>
        <v>147626396934342.41</v>
      </c>
      <c r="D191" s="228">
        <f>SUMIFS('Historic Energy Consumption'!$G:$G,'Historic Energy Consumption'!$B:$B,'Predicted Energy Consumption'!$B191,'Historic Energy Consumption'!$A:$A,'Predicted Energy Consumption'!D$98)</f>
        <v>157063077087340.94</v>
      </c>
      <c r="E191" s="228">
        <f>SUMIFS('Historic Energy Consumption'!$G:$G,'Historic Energy Consumption'!$B:$B,'Predicted Energy Consumption'!$B191,'Historic Energy Consumption'!$A:$A,'Predicted Energy Consumption'!E$98)</f>
        <v>157061653560804.38</v>
      </c>
      <c r="F191" s="228">
        <f>SUMIFS('Historic Energy Consumption'!$G:$G,'Historic Energy Consumption'!$B:$B,'Predicted Energy Consumption'!$B191,'Historic Energy Consumption'!$A:$A,'Predicted Energy Consumption'!F$98)</f>
        <v>155067293262247.69</v>
      </c>
      <c r="G191" s="228">
        <f>SUMIFS('Historic Energy Consumption'!$G:$G,'Historic Energy Consumption'!$B:$B,'Predicted Energy Consumption'!$B191,'Historic Energy Consumption'!$A:$A,'Predicted Energy Consumption'!G$98)</f>
        <v>151642562903186.56</v>
      </c>
      <c r="H191" s="228">
        <f>SUMIFS('Historic Energy Consumption'!$G:$G,'Historic Energy Consumption'!$B:$B,'Predicted Energy Consumption'!$B191,'Historic Energy Consumption'!$A:$A,'Predicted Energy Consumption'!H$98)</f>
        <v>149141079213958.19</v>
      </c>
      <c r="I191" s="228">
        <f>SUMIFS('Historic Energy Consumption'!$G:$G,'Historic Energy Consumption'!$B:$B,'Predicted Energy Consumption'!$B191,'Historic Energy Consumption'!$A:$A,'Predicted Energy Consumption'!I$98)</f>
        <v>137741219007505.61</v>
      </c>
      <c r="J191" s="228">
        <f>SUMIFS('Historic Energy Consumption'!$G:$G,'Historic Energy Consumption'!$B:$B,'Predicted Energy Consumption'!$B191,'Historic Energy Consumption'!$A:$A,'Predicted Energy Consumption'!J$98)</f>
        <v>140381890589014.78</v>
      </c>
      <c r="K191" s="228">
        <f>SUMIFS('Historic Energy Consumption'!$G:$G,'Historic Energy Consumption'!$B:$B,'Predicted Energy Consumption'!$B191,'Historic Energy Consumption'!$A:$A,'Predicted Energy Consumption'!K$98)</f>
        <v>104639514770710.97</v>
      </c>
      <c r="L191" s="225">
        <f t="shared" ref="L191:AY191" si="162">K191*(VLOOKUP($B191,$B$72:$AY$96,L$1-2010,FALSE)/VLOOKUP($B191,$B$72:$AY$96,K$1-2010,FALSE))</f>
        <v>111888039042841.28</v>
      </c>
      <c r="M191" s="225">
        <f t="shared" si="162"/>
        <v>107672756793740.56</v>
      </c>
      <c r="N191" s="225">
        <f t="shared" si="162"/>
        <v>103011278585803.44</v>
      </c>
      <c r="O191" s="225">
        <f t="shared" si="162"/>
        <v>97967797150760.625</v>
      </c>
      <c r="P191" s="225">
        <f t="shared" si="162"/>
        <v>92598738327977.281</v>
      </c>
      <c r="Q191" s="225">
        <f t="shared" si="162"/>
        <v>86953793704125.641</v>
      </c>
      <c r="R191" s="225">
        <f t="shared" si="162"/>
        <v>81076557100320.203</v>
      </c>
      <c r="S191" s="225">
        <f t="shared" si="162"/>
        <v>75005063959193.016</v>
      </c>
      <c r="T191" s="225">
        <f t="shared" si="162"/>
        <v>71758874505692.188</v>
      </c>
      <c r="U191" s="225">
        <f t="shared" si="162"/>
        <v>72570374617237.016</v>
      </c>
      <c r="V191" s="225">
        <f t="shared" si="162"/>
        <v>73305461486412.969</v>
      </c>
      <c r="W191" s="225">
        <f t="shared" si="162"/>
        <v>73971177500338.359</v>
      </c>
      <c r="X191" s="225">
        <f t="shared" si="162"/>
        <v>74573955844220.031</v>
      </c>
      <c r="Y191" s="225">
        <f t="shared" si="162"/>
        <v>75119646104185.641</v>
      </c>
      <c r="Z191" s="225">
        <f t="shared" si="162"/>
        <v>75613548921406.781</v>
      </c>
      <c r="AA191" s="225">
        <f t="shared" si="162"/>
        <v>76060455530230.125</v>
      </c>
      <c r="AB191" s="225">
        <f t="shared" si="162"/>
        <v>76464689231383.656</v>
      </c>
      <c r="AC191" s="225">
        <f t="shared" si="162"/>
        <v>76830146784386.016</v>
      </c>
      <c r="AD191" s="225">
        <f t="shared" si="162"/>
        <v>77160338398974.938</v>
      </c>
      <c r="AE191" s="225">
        <f t="shared" si="162"/>
        <v>77458425512138.172</v>
      </c>
      <c r="AF191" s="225">
        <f t="shared" si="162"/>
        <v>77727255898265.453</v>
      </c>
      <c r="AG191" s="225">
        <f t="shared" si="162"/>
        <v>77969395911007.406</v>
      </c>
      <c r="AH191" s="225">
        <f t="shared" si="162"/>
        <v>78187159825074.063</v>
      </c>
      <c r="AI191" s="225">
        <f t="shared" si="162"/>
        <v>78382636356784.234</v>
      </c>
      <c r="AJ191" s="225">
        <f t="shared" si="162"/>
        <v>78557712510429.469</v>
      </c>
      <c r="AK191" s="225">
        <f t="shared" si="162"/>
        <v>78714094936086.938</v>
      </c>
      <c r="AL191" s="225">
        <f t="shared" si="162"/>
        <v>78853329002567</v>
      </c>
      <c r="AM191" s="225">
        <f t="shared" si="162"/>
        <v>78976815793557.141</v>
      </c>
      <c r="AN191" s="225">
        <f t="shared" si="162"/>
        <v>79085827230414.797</v>
      </c>
      <c r="AO191" s="225">
        <f t="shared" si="162"/>
        <v>79120207601697.875</v>
      </c>
      <c r="AP191" s="225">
        <f t="shared" si="162"/>
        <v>79106621750199.016</v>
      </c>
      <c r="AQ191" s="225">
        <f t="shared" si="162"/>
        <v>79078155889788.641</v>
      </c>
      <c r="AR191" s="225">
        <f t="shared" si="162"/>
        <v>79035828735484.266</v>
      </c>
      <c r="AS191" s="225">
        <f t="shared" si="162"/>
        <v>78980575640460.094</v>
      </c>
      <c r="AT191" s="225">
        <f t="shared" si="162"/>
        <v>78913256566598.703</v>
      </c>
      <c r="AU191" s="225">
        <f t="shared" si="162"/>
        <v>78834663198085.391</v>
      </c>
      <c r="AV191" s="225">
        <f t="shared" si="162"/>
        <v>78745525295875.172</v>
      </c>
      <c r="AW191" s="225">
        <f t="shared" si="162"/>
        <v>78646516379864.453</v>
      </c>
      <c r="AX191" s="225">
        <f t="shared" si="162"/>
        <v>78538258815665.656</v>
      </c>
      <c r="AY191" s="225">
        <f t="shared" si="162"/>
        <v>78421328373951</v>
      </c>
      <c r="AZ191" s="225"/>
    </row>
    <row r="192" spans="1:52" x14ac:dyDescent="0.2">
      <c r="A192" s="242" t="s">
        <v>432</v>
      </c>
      <c r="B192" s="241" t="s">
        <v>385</v>
      </c>
      <c r="C192" s="228">
        <f>SUMIFS('Historic Energy Consumption'!$G:$G,'Historic Energy Consumption'!$B:$B,'Predicted Energy Consumption'!$B192,'Historic Energy Consumption'!$A:$A,'Predicted Energy Consumption'!C$98)</f>
        <v>24455297982566.516</v>
      </c>
      <c r="D192" s="228">
        <f>SUMIFS('Historic Energy Consumption'!$G:$G,'Historic Energy Consumption'!$B:$B,'Predicted Energy Consumption'!$B192,'Historic Energy Consumption'!$A:$A,'Predicted Energy Consumption'!D$98)</f>
        <v>34497544561266.594</v>
      </c>
      <c r="E192" s="228">
        <f>SUMIFS('Historic Energy Consumption'!$G:$G,'Historic Energy Consumption'!$B:$B,'Predicted Energy Consumption'!$B192,'Historic Energy Consumption'!$A:$A,'Predicted Energy Consumption'!E$98)</f>
        <v>32487681576288.117</v>
      </c>
      <c r="F192" s="228">
        <f>SUMIFS('Historic Energy Consumption'!$G:$G,'Historic Energy Consumption'!$B:$B,'Predicted Energy Consumption'!$B192,'Historic Energy Consumption'!$A:$A,'Predicted Energy Consumption'!F$98)</f>
        <v>30042683806738.758</v>
      </c>
      <c r="G192" s="228">
        <f>SUMIFS('Historic Energy Consumption'!$G:$G,'Historic Energy Consumption'!$B:$B,'Predicted Energy Consumption'!$B192,'Historic Energy Consumption'!$A:$A,'Predicted Energy Consumption'!G$98)</f>
        <v>25845685136004.887</v>
      </c>
      <c r="H192" s="228">
        <f>SUMIFS('Historic Energy Consumption'!$G:$G,'Historic Energy Consumption'!$B:$B,'Predicted Energy Consumption'!$B192,'Historic Energy Consumption'!$A:$A,'Predicted Energy Consumption'!H$98)</f>
        <v>17516404842454.549</v>
      </c>
      <c r="I192" s="228">
        <f>SUMIFS('Historic Energy Consumption'!$G:$G,'Historic Energy Consumption'!$B:$B,'Predicted Energy Consumption'!$B192,'Historic Energy Consumption'!$A:$A,'Predicted Energy Consumption'!I$98)</f>
        <v>12829421494606.188</v>
      </c>
      <c r="J192" s="228">
        <f>SUMIFS('Historic Energy Consumption'!$G:$G,'Historic Energy Consumption'!$B:$B,'Predicted Energy Consumption'!$B192,'Historic Energy Consumption'!$A:$A,'Predicted Energy Consumption'!J$98)</f>
        <v>11174089314797.887</v>
      </c>
      <c r="K192" s="228">
        <f>SUMIFS('Historic Energy Consumption'!$G:$G,'Historic Energy Consumption'!$B:$B,'Predicted Energy Consumption'!$B192,'Historic Energy Consumption'!$A:$A,'Predicted Energy Consumption'!K$98)</f>
        <v>10693783935703.5</v>
      </c>
      <c r="L192" s="225">
        <f t="shared" ref="L192:AY192" si="163">K192*(VLOOKUP($B192,$B$72:$AY$96,L$1-2010,FALSE)/VLOOKUP($B192,$B$72:$AY$96,K$1-2010,FALSE))</f>
        <v>9860434125737.1445</v>
      </c>
      <c r="M192" s="225">
        <f t="shared" si="163"/>
        <v>8737021533089.749</v>
      </c>
      <c r="N192" s="225">
        <f t="shared" si="163"/>
        <v>7630634112619.4941</v>
      </c>
      <c r="O192" s="225">
        <f t="shared" si="163"/>
        <v>6553707400906.7686</v>
      </c>
      <c r="P192" s="225">
        <f t="shared" si="163"/>
        <v>5514250381190.4297</v>
      </c>
      <c r="Q192" s="225">
        <f t="shared" si="163"/>
        <v>4826073636179.9063</v>
      </c>
      <c r="R192" s="225">
        <f t="shared" si="163"/>
        <v>4690456581467.7441</v>
      </c>
      <c r="S192" s="225">
        <f t="shared" si="163"/>
        <v>4551832975606.5244</v>
      </c>
      <c r="T192" s="225">
        <f t="shared" si="163"/>
        <v>4411138011824.4121</v>
      </c>
      <c r="U192" s="225">
        <f t="shared" si="163"/>
        <v>4269135531067.4199</v>
      </c>
      <c r="V192" s="225">
        <f t="shared" si="163"/>
        <v>4126451275215.4233</v>
      </c>
      <c r="W192" s="225">
        <f t="shared" si="163"/>
        <v>3983597740493.9775</v>
      </c>
      <c r="X192" s="225">
        <f t="shared" si="163"/>
        <v>3840993640656.9839</v>
      </c>
      <c r="Y192" s="225">
        <f t="shared" si="163"/>
        <v>3698979627181.2192</v>
      </c>
      <c r="Z192" s="225">
        <f t="shared" si="163"/>
        <v>3557831228980.749</v>
      </c>
      <c r="AA192" s="225">
        <f t="shared" si="163"/>
        <v>3417769619217.7231</v>
      </c>
      <c r="AB192" s="225">
        <f t="shared" si="163"/>
        <v>3278970625082.6035</v>
      </c>
      <c r="AC192" s="225">
        <f t="shared" si="163"/>
        <v>3141572286797.2188</v>
      </c>
      <c r="AD192" s="225">
        <f t="shared" si="163"/>
        <v>3005681204576.2671</v>
      </c>
      <c r="AE192" s="225">
        <f t="shared" si="163"/>
        <v>2871377867011.1958</v>
      </c>
      <c r="AF192" s="225">
        <f t="shared" si="163"/>
        <v>2738721121386.1675</v>
      </c>
      <c r="AG192" s="225">
        <f t="shared" si="163"/>
        <v>2607751920806.3882</v>
      </c>
      <c r="AH192" s="225">
        <f t="shared" si="163"/>
        <v>2478496462153.4204</v>
      </c>
      <c r="AI192" s="225">
        <f t="shared" si="163"/>
        <v>2350968811428.7334</v>
      </c>
      <c r="AJ192" s="225">
        <f t="shared" si="163"/>
        <v>2225173098243.7734</v>
      </c>
      <c r="AK192" s="225">
        <f t="shared" si="163"/>
        <v>2101105348588.5759</v>
      </c>
      <c r="AL192" s="225">
        <f t="shared" si="163"/>
        <v>1978755014231.9814</v>
      </c>
      <c r="AM192" s="225">
        <f t="shared" si="163"/>
        <v>1858106247917.1533</v>
      </c>
      <c r="AN192" s="225">
        <f t="shared" si="163"/>
        <v>1739138965703.3376</v>
      </c>
      <c r="AO192" s="225">
        <f t="shared" si="163"/>
        <v>1621829731180.3286</v>
      </c>
      <c r="AP192" s="225">
        <f t="shared" si="163"/>
        <v>1506152490681.8376</v>
      </c>
      <c r="AQ192" s="225">
        <f t="shared" si="163"/>
        <v>1392079183901.3491</v>
      </c>
      <c r="AR192" s="225">
        <f t="shared" si="163"/>
        <v>1279580250341.1189</v>
      </c>
      <c r="AS192" s="225">
        <f t="shared" si="163"/>
        <v>1168625048687.9729</v>
      </c>
      <c r="AT192" s="225">
        <f t="shared" si="163"/>
        <v>1059182203412.4801</v>
      </c>
      <c r="AU192" s="225">
        <f t="shared" si="163"/>
        <v>1012543167422.0518</v>
      </c>
      <c r="AV192" s="225">
        <f t="shared" si="163"/>
        <v>1013323215783.465</v>
      </c>
      <c r="AW192" s="225">
        <f t="shared" si="163"/>
        <v>1014038636903.3873</v>
      </c>
      <c r="AX192" s="225">
        <f t="shared" si="163"/>
        <v>1014694459380.3416</v>
      </c>
      <c r="AY192" s="225">
        <f t="shared" si="163"/>
        <v>1015295288454.5762</v>
      </c>
      <c r="AZ192" s="225"/>
    </row>
    <row r="193" spans="1:52" x14ac:dyDescent="0.2">
      <c r="A193" s="242" t="s">
        <v>432</v>
      </c>
      <c r="B193" s="241" t="s">
        <v>386</v>
      </c>
      <c r="C193" s="228">
        <f>SUMIFS('Historic Energy Consumption'!$G:$G,'Historic Energy Consumption'!$B:$B,'Predicted Energy Consumption'!$B193,'Historic Energy Consumption'!$A:$A,'Predicted Energy Consumption'!C$98)</f>
        <v>115658743184069.38</v>
      </c>
      <c r="D193" s="228">
        <f>SUMIFS('Historic Energy Consumption'!$G:$G,'Historic Energy Consumption'!$B:$B,'Predicted Energy Consumption'!$B193,'Historic Energy Consumption'!$A:$A,'Predicted Energy Consumption'!D$98)</f>
        <v>125972272937020.34</v>
      </c>
      <c r="E193" s="228">
        <f>SUMIFS('Historic Energy Consumption'!$G:$G,'Historic Energy Consumption'!$B:$B,'Predicted Energy Consumption'!$B193,'Historic Energy Consumption'!$A:$A,'Predicted Energy Consumption'!E$98)</f>
        <v>127977639951477.45</v>
      </c>
      <c r="F193" s="228">
        <f>SUMIFS('Historic Energy Consumption'!$G:$G,'Historic Energy Consumption'!$B:$B,'Predicted Energy Consumption'!$B193,'Historic Energy Consumption'!$A:$A,'Predicted Energy Consumption'!F$98)</f>
        <v>124653415835758.84</v>
      </c>
      <c r="G193" s="228">
        <f>SUMIFS('Historic Energy Consumption'!$G:$G,'Historic Energy Consumption'!$B:$B,'Predicted Energy Consumption'!$B193,'Historic Energy Consumption'!$A:$A,'Predicted Energy Consumption'!G$98)</f>
        <v>118321446490249.78</v>
      </c>
      <c r="H193" s="228">
        <f>SUMIFS('Historic Energy Consumption'!$G:$G,'Historic Energy Consumption'!$B:$B,'Predicted Energy Consumption'!$B193,'Historic Energy Consumption'!$A:$A,'Predicted Energy Consumption'!H$98)</f>
        <v>108692816498766.39</v>
      </c>
      <c r="I193" s="228">
        <f>SUMIFS('Historic Energy Consumption'!$G:$G,'Historic Energy Consumption'!$B:$B,'Predicted Energy Consumption'!$B193,'Historic Energy Consumption'!$A:$A,'Predicted Energy Consumption'!I$98)</f>
        <v>89900075052898.859</v>
      </c>
      <c r="J193" s="228">
        <f>SUMIFS('Historic Energy Consumption'!$G:$G,'Historic Energy Consumption'!$B:$B,'Predicted Energy Consumption'!$B193,'Historic Energy Consumption'!$A:$A,'Predicted Energy Consumption'!J$98)</f>
        <v>119185825091629.03</v>
      </c>
      <c r="K193" s="228">
        <f>SUMIFS('Historic Energy Consumption'!$G:$G,'Historic Energy Consumption'!$B:$B,'Predicted Energy Consumption'!$B193,'Historic Energy Consumption'!$A:$A,'Predicted Energy Consumption'!K$98)</f>
        <v>121909910172053.91</v>
      </c>
      <c r="L193" s="225">
        <f t="shared" ref="L193:AY193" si="164">K193*(VLOOKUP($B193,$B$72:$AY$96,L$1-2010,FALSE)/VLOOKUP($B193,$B$72:$AY$96,K$1-2010,FALSE))</f>
        <v>133140053016076.75</v>
      </c>
      <c r="M193" s="225">
        <f t="shared" si="164"/>
        <v>139951669835890.58</v>
      </c>
      <c r="N193" s="225">
        <f t="shared" si="164"/>
        <v>142598309831955.03</v>
      </c>
      <c r="O193" s="225">
        <f t="shared" si="164"/>
        <v>144899430520181.44</v>
      </c>
      <c r="P193" s="225">
        <f t="shared" si="164"/>
        <v>146934430405437.69</v>
      </c>
      <c r="Q193" s="225">
        <f t="shared" si="164"/>
        <v>148726123705143.44</v>
      </c>
      <c r="R193" s="225">
        <f t="shared" si="164"/>
        <v>150296599011671.91</v>
      </c>
      <c r="S193" s="225">
        <f t="shared" si="164"/>
        <v>151666789185531.91</v>
      </c>
      <c r="T193" s="225">
        <f t="shared" si="164"/>
        <v>152856217532032.16</v>
      </c>
      <c r="U193" s="225">
        <f t="shared" si="164"/>
        <v>153882874096040.44</v>
      </c>
      <c r="V193" s="225">
        <f t="shared" si="164"/>
        <v>154763184286931.31</v>
      </c>
      <c r="W193" s="225">
        <f t="shared" si="164"/>
        <v>155512040216782.53</v>
      </c>
      <c r="X193" s="225">
        <f t="shared" si="164"/>
        <v>156142872334132.09</v>
      </c>
      <c r="Y193" s="225">
        <f t="shared" si="164"/>
        <v>156667744895602.69</v>
      </c>
      <c r="Z193" s="225">
        <f t="shared" si="164"/>
        <v>157097463542984.56</v>
      </c>
      <c r="AA193" s="225">
        <f t="shared" si="164"/>
        <v>157441686879381.31</v>
      </c>
      <c r="AB193" s="225">
        <f t="shared" si="164"/>
        <v>157709036647087.56</v>
      </c>
      <c r="AC193" s="225">
        <f t="shared" si="164"/>
        <v>157907203086815.78</v>
      </c>
      <c r="AD193" s="225">
        <f t="shared" si="164"/>
        <v>158043043468433.47</v>
      </c>
      <c r="AE193" s="225">
        <f t="shared" si="164"/>
        <v>158122672766481.31</v>
      </c>
      <c r="AF193" s="225">
        <f t="shared" si="164"/>
        <v>158151546120730.66</v>
      </c>
      <c r="AG193" s="225">
        <f t="shared" si="164"/>
        <v>158134533159641.91</v>
      </c>
      <c r="AH193" s="225">
        <f t="shared" si="164"/>
        <v>158075984538507.69</v>
      </c>
      <c r="AI193" s="225">
        <f t="shared" si="164"/>
        <v>157979791203352.44</v>
      </c>
      <c r="AJ193" s="225">
        <f t="shared" si="164"/>
        <v>157849436972283</v>
      </c>
      <c r="AK193" s="225">
        <f t="shared" si="164"/>
        <v>157688045053864.19</v>
      </c>
      <c r="AL193" s="225">
        <f t="shared" si="164"/>
        <v>157498419115878.53</v>
      </c>
      <c r="AM193" s="225">
        <f t="shared" si="164"/>
        <v>157283079490384.53</v>
      </c>
      <c r="AN193" s="225">
        <f t="shared" si="164"/>
        <v>157044295061459.5</v>
      </c>
      <c r="AO193" s="225">
        <f t="shared" si="164"/>
        <v>156784111336436.59</v>
      </c>
      <c r="AP193" s="225">
        <f t="shared" si="164"/>
        <v>156504375153915.41</v>
      </c>
      <c r="AQ193" s="225">
        <f t="shared" si="164"/>
        <v>156206756434879.47</v>
      </c>
      <c r="AR193" s="225">
        <f t="shared" si="164"/>
        <v>155892767338625.41</v>
      </c>
      <c r="AS193" s="225">
        <f t="shared" si="164"/>
        <v>155563779143605.22</v>
      </c>
      <c r="AT193" s="225">
        <f t="shared" si="164"/>
        <v>155221037135322.13</v>
      </c>
      <c r="AU193" s="225">
        <f t="shared" si="164"/>
        <v>154865673749113.44</v>
      </c>
      <c r="AV193" s="225">
        <f t="shared" si="164"/>
        <v>154498720184970.03</v>
      </c>
      <c r="AW193" s="225">
        <f t="shared" si="164"/>
        <v>154121116684324.47</v>
      </c>
      <c r="AX193" s="225">
        <f t="shared" si="164"/>
        <v>153733721634672.59</v>
      </c>
      <c r="AY193" s="225">
        <f t="shared" si="164"/>
        <v>153337319646764.91</v>
      </c>
      <c r="AZ193" s="225"/>
    </row>
    <row r="194" spans="1:52" x14ac:dyDescent="0.2">
      <c r="A194" s="242" t="s">
        <v>432</v>
      </c>
      <c r="B194" s="241" t="s">
        <v>387</v>
      </c>
      <c r="C194" s="228">
        <f>SUMIFS('Historic Energy Consumption'!$G:$G,'Historic Energy Consumption'!$B:$B,'Predicted Energy Consumption'!$B194,'Historic Energy Consumption'!$A:$A,'Predicted Energy Consumption'!C$98)</f>
        <v>30575952922302.645</v>
      </c>
      <c r="D194" s="228">
        <f>SUMIFS('Historic Energy Consumption'!$G:$G,'Historic Energy Consumption'!$B:$B,'Predicted Energy Consumption'!$B194,'Historic Energy Consumption'!$A:$A,'Predicted Energy Consumption'!D$98)</f>
        <v>27731365405916.664</v>
      </c>
      <c r="E194" s="228">
        <f>SUMIFS('Historic Energy Consumption'!$G:$G,'Historic Energy Consumption'!$B:$B,'Predicted Energy Consumption'!$B194,'Historic Energy Consumption'!$A:$A,'Predicted Energy Consumption'!E$98)</f>
        <v>25321275835776.844</v>
      </c>
      <c r="F194" s="228">
        <f>SUMIFS('Historic Energy Consumption'!$G:$G,'Historic Energy Consumption'!$B:$B,'Predicted Energy Consumption'!$B194,'Historic Energy Consumption'!$A:$A,'Predicted Energy Consumption'!F$98)</f>
        <v>24131359586319.527</v>
      </c>
      <c r="G194" s="228">
        <f>SUMIFS('Historic Energy Consumption'!$G:$G,'Historic Energy Consumption'!$B:$B,'Predicted Energy Consumption'!$B194,'Historic Energy Consumption'!$A:$A,'Predicted Energy Consumption'!G$98)</f>
        <v>26243535827984.84</v>
      </c>
      <c r="H194" s="228">
        <f>SUMIFS('Historic Energy Consumption'!$G:$G,'Historic Energy Consumption'!$B:$B,'Predicted Energy Consumption'!$B194,'Historic Energy Consumption'!$A:$A,'Predicted Energy Consumption'!H$98)</f>
        <v>27055847896582.914</v>
      </c>
      <c r="I194" s="228">
        <f>SUMIFS('Historic Energy Consumption'!$G:$G,'Historic Energy Consumption'!$B:$B,'Predicted Energy Consumption'!$B194,'Historic Energy Consumption'!$A:$A,'Predicted Energy Consumption'!I$98)</f>
        <v>23923815786623.996</v>
      </c>
      <c r="J194" s="228">
        <f>SUMIFS('Historic Energy Consumption'!$G:$G,'Historic Energy Consumption'!$B:$B,'Predicted Energy Consumption'!$B194,'Historic Energy Consumption'!$A:$A,'Predicted Energy Consumption'!J$98)</f>
        <v>21636671840642.371</v>
      </c>
      <c r="K194" s="228">
        <f>SUMIFS('Historic Energy Consumption'!$G:$G,'Historic Energy Consumption'!$B:$B,'Predicted Energy Consumption'!$B194,'Historic Energy Consumption'!$A:$A,'Predicted Energy Consumption'!K$98)</f>
        <v>14066922144453.301</v>
      </c>
      <c r="L194" s="225">
        <f t="shared" ref="L194:AY194" si="165">K194*(VLOOKUP($B194,$B$72:$AY$96,L$1-2010,FALSE)/VLOOKUP($B194,$B$72:$AY$96,K$1-2010,FALSE))</f>
        <v>15450695083305.883</v>
      </c>
      <c r="M194" s="225">
        <f t="shared" si="165"/>
        <v>15593695491549.5</v>
      </c>
      <c r="N194" s="225">
        <f t="shared" si="165"/>
        <v>15623421353640.4</v>
      </c>
      <c r="O194" s="225">
        <f t="shared" si="165"/>
        <v>15628225188334.27</v>
      </c>
      <c r="P194" s="225">
        <f t="shared" si="165"/>
        <v>15610917311116.346</v>
      </c>
      <c r="Q194" s="225">
        <f t="shared" si="165"/>
        <v>15574152546559.898</v>
      </c>
      <c r="R194" s="225">
        <f t="shared" si="165"/>
        <v>15520399433043.375</v>
      </c>
      <c r="S194" s="225">
        <f t="shared" si="165"/>
        <v>15451919362389.846</v>
      </c>
      <c r="T194" s="225">
        <f t="shared" si="165"/>
        <v>15370757803434.336</v>
      </c>
      <c r="U194" s="225">
        <f t="shared" si="165"/>
        <v>15278745673999.271</v>
      </c>
      <c r="V194" s="225">
        <f t="shared" si="165"/>
        <v>15177508010234.336</v>
      </c>
      <c r="W194" s="225">
        <f t="shared" si="165"/>
        <v>15068477294650.828</v>
      </c>
      <c r="X194" s="225">
        <f t="shared" si="165"/>
        <v>14952909346055.725</v>
      </c>
      <c r="Y194" s="225">
        <f t="shared" si="165"/>
        <v>14831900239349.623</v>
      </c>
      <c r="Z194" s="225">
        <f t="shared" si="165"/>
        <v>14706403205020.395</v>
      </c>
      <c r="AA194" s="225">
        <f t="shared" si="165"/>
        <v>14577244833305.729</v>
      </c>
      <c r="AB194" s="225">
        <f t="shared" si="165"/>
        <v>14445140184074.266</v>
      </c>
      <c r="AC194" s="225">
        <f t="shared" si="165"/>
        <v>14310706598143.381</v>
      </c>
      <c r="AD194" s="225">
        <f t="shared" si="165"/>
        <v>14174476137713.592</v>
      </c>
      <c r="AE194" s="225">
        <f t="shared" si="165"/>
        <v>14036906669252.996</v>
      </c>
      <c r="AF194" s="225">
        <f t="shared" si="165"/>
        <v>13898391654689.631</v>
      </c>
      <c r="AG194" s="225">
        <f t="shared" si="165"/>
        <v>13759268746262.148</v>
      </c>
      <c r="AH194" s="225">
        <f t="shared" si="165"/>
        <v>13619827294295.91</v>
      </c>
      <c r="AI194" s="225">
        <f t="shared" si="165"/>
        <v>13480314880893.545</v>
      </c>
      <c r="AJ194" s="225">
        <f t="shared" si="165"/>
        <v>13340942989853.24</v>
      </c>
      <c r="AK194" s="225">
        <f t="shared" si="165"/>
        <v>13201891916671.441</v>
      </c>
      <c r="AL194" s="225">
        <f t="shared" si="165"/>
        <v>13063315014032.291</v>
      </c>
      <c r="AM194" s="225">
        <f t="shared" si="165"/>
        <v>12925342358890.043</v>
      </c>
      <c r="AN194" s="225">
        <f t="shared" si="165"/>
        <v>12788083917870.283</v>
      </c>
      <c r="AO194" s="225">
        <f t="shared" si="165"/>
        <v>12651632278699.277</v>
      </c>
      <c r="AP194" s="225">
        <f t="shared" si="165"/>
        <v>12516065006977.877</v>
      </c>
      <c r="AQ194" s="225">
        <f t="shared" si="165"/>
        <v>12381446679969.32</v>
      </c>
      <c r="AR194" s="225">
        <f t="shared" si="165"/>
        <v>12247830642221.313</v>
      </c>
      <c r="AS194" s="225">
        <f t="shared" si="165"/>
        <v>12115260521766.334</v>
      </c>
      <c r="AT194" s="225">
        <f t="shared" si="165"/>
        <v>11983771540312.199</v>
      </c>
      <c r="AU194" s="225">
        <f t="shared" si="165"/>
        <v>11853391646180.756</v>
      </c>
      <c r="AV194" s="225">
        <f t="shared" si="165"/>
        <v>11724142494712.27</v>
      </c>
      <c r="AW194" s="225">
        <f t="shared" si="165"/>
        <v>11596040297362.195</v>
      </c>
      <c r="AX194" s="225">
        <f t="shared" si="165"/>
        <v>11469096557705.619</v>
      </c>
      <c r="AY194" s="225">
        <f t="shared" si="165"/>
        <v>11343318709977.387</v>
      </c>
      <c r="AZ194" s="225"/>
    </row>
    <row r="195" spans="1:52" x14ac:dyDescent="0.2">
      <c r="A195" s="242" t="s">
        <v>432</v>
      </c>
      <c r="B195" s="241" t="s">
        <v>388</v>
      </c>
      <c r="C195" s="228">
        <f>SUMIFS('Historic Energy Consumption'!$G:$G,'Historic Energy Consumption'!$B:$B,'Predicted Energy Consumption'!$B195,'Historic Energy Consumption'!$A:$A,'Predicted Energy Consumption'!C$98)</f>
        <v>25685288129533.617</v>
      </c>
      <c r="D195" s="228">
        <f>SUMIFS('Historic Energy Consumption'!$G:$G,'Historic Energy Consumption'!$B:$B,'Predicted Energy Consumption'!$B195,'Historic Energy Consumption'!$A:$A,'Predicted Energy Consumption'!D$98)</f>
        <v>26382425347435.398</v>
      </c>
      <c r="E195" s="228">
        <f>SUMIFS('Historic Energy Consumption'!$G:$G,'Historic Energy Consumption'!$B:$B,'Predicted Energy Consumption'!$B195,'Historic Energy Consumption'!$A:$A,'Predicted Energy Consumption'!E$98)</f>
        <v>22182076427518.031</v>
      </c>
      <c r="F195" s="228">
        <f>SUMIFS('Historic Energy Consumption'!$G:$G,'Historic Energy Consumption'!$B:$B,'Predicted Energy Consumption'!$B195,'Historic Energy Consumption'!$A:$A,'Predicted Energy Consumption'!F$98)</f>
        <v>21593988507812.168</v>
      </c>
      <c r="G195" s="228">
        <f>SUMIFS('Historic Energy Consumption'!$G:$G,'Historic Energy Consumption'!$B:$B,'Predicted Energy Consumption'!$B195,'Historic Energy Consumption'!$A:$A,'Predicted Energy Consumption'!G$98)</f>
        <v>18607876445592.906</v>
      </c>
      <c r="H195" s="228">
        <f>SUMIFS('Historic Energy Consumption'!$G:$G,'Historic Energy Consumption'!$B:$B,'Predicted Energy Consumption'!$B195,'Historic Energy Consumption'!$A:$A,'Predicted Energy Consumption'!H$98)</f>
        <v>16330136172412.105</v>
      </c>
      <c r="I195" s="228">
        <f>SUMIFS('Historic Energy Consumption'!$G:$G,'Historic Energy Consumption'!$B:$B,'Predicted Energy Consumption'!$B195,'Historic Energy Consumption'!$A:$A,'Predicted Energy Consumption'!I$98)</f>
        <v>15874167514449.59</v>
      </c>
      <c r="J195" s="228">
        <f>SUMIFS('Historic Energy Consumption'!$G:$G,'Historic Energy Consumption'!$B:$B,'Predicted Energy Consumption'!$B195,'Historic Energy Consumption'!$A:$A,'Predicted Energy Consumption'!J$98)</f>
        <v>13637883435270.275</v>
      </c>
      <c r="K195" s="228">
        <f>SUMIFS('Historic Energy Consumption'!$G:$G,'Historic Energy Consumption'!$B:$B,'Predicted Energy Consumption'!$B195,'Historic Energy Consumption'!$A:$A,'Predicted Energy Consumption'!K$98)</f>
        <v>9740518001961.6973</v>
      </c>
      <c r="L195" s="225">
        <f t="shared" ref="L195:AY195" si="166">K195*(VLOOKUP($B195,$B$72:$AY$96,L$1-2010,FALSE)/VLOOKUP($B195,$B$72:$AY$96,K$1-2010,FALSE))</f>
        <v>10895597087207.535</v>
      </c>
      <c r="M195" s="225">
        <f t="shared" si="166"/>
        <v>11057810683146.83</v>
      </c>
      <c r="N195" s="225">
        <f t="shared" si="166"/>
        <v>11195883968973.564</v>
      </c>
      <c r="O195" s="225">
        <f t="shared" si="166"/>
        <v>11311809706601.506</v>
      </c>
      <c r="P195" s="225">
        <f t="shared" si="166"/>
        <v>11407595425203.396</v>
      </c>
      <c r="Q195" s="225">
        <f t="shared" si="166"/>
        <v>11485194826196.061</v>
      </c>
      <c r="R195" s="225">
        <f t="shared" si="166"/>
        <v>11546462403445.088</v>
      </c>
      <c r="S195" s="225">
        <f t="shared" si="166"/>
        <v>11593126171732.652</v>
      </c>
      <c r="T195" s="225">
        <f t="shared" si="166"/>
        <v>11626773886962.838</v>
      </c>
      <c r="U195" s="225">
        <f t="shared" si="166"/>
        <v>11648848891170.283</v>
      </c>
      <c r="V195" s="225">
        <f t="shared" si="166"/>
        <v>11660652510831.939</v>
      </c>
      <c r="W195" s="225">
        <f t="shared" si="166"/>
        <v>11663350667071.883</v>
      </c>
      <c r="X195" s="225">
        <f t="shared" si="166"/>
        <v>11657982974243.227</v>
      </c>
      <c r="Y195" s="225">
        <f t="shared" si="166"/>
        <v>11645473099144.146</v>
      </c>
      <c r="Z195" s="225">
        <f t="shared" si="166"/>
        <v>11626639535709.518</v>
      </c>
      <c r="AA195" s="225">
        <f t="shared" si="166"/>
        <v>11602206236226.322</v>
      </c>
      <c r="AB195" s="225">
        <f t="shared" si="166"/>
        <v>11572812748559.428</v>
      </c>
      <c r="AC195" s="225">
        <f t="shared" si="166"/>
        <v>11539023656892.037</v>
      </c>
      <c r="AD195" s="225">
        <f t="shared" si="166"/>
        <v>11501337225881.291</v>
      </c>
      <c r="AE195" s="225">
        <f t="shared" si="166"/>
        <v>11460193216892.16</v>
      </c>
      <c r="AF195" s="225">
        <f t="shared" si="166"/>
        <v>11415979889445.949</v>
      </c>
      <c r="AG195" s="225">
        <f t="shared" si="166"/>
        <v>11369040228295.877</v>
      </c>
      <c r="AH195" s="225">
        <f t="shared" si="166"/>
        <v>11319677451889.891</v>
      </c>
      <c r="AI195" s="225">
        <f t="shared" si="166"/>
        <v>11268159865244.723</v>
      </c>
      <c r="AJ195" s="225">
        <f t="shared" si="166"/>
        <v>11214725122184.355</v>
      </c>
      <c r="AK195" s="225">
        <f t="shared" si="166"/>
        <v>11159583960448.551</v>
      </c>
      <c r="AL195" s="225">
        <f t="shared" si="166"/>
        <v>11102923469697.49</v>
      </c>
      <c r="AM195" s="225">
        <f t="shared" si="166"/>
        <v>11044909947851.521</v>
      </c>
      <c r="AN195" s="225">
        <f t="shared" si="166"/>
        <v>10985691396131.721</v>
      </c>
      <c r="AO195" s="225">
        <f t="shared" si="166"/>
        <v>10925399698000.551</v>
      </c>
      <c r="AP195" s="225">
        <f t="shared" si="166"/>
        <v>10864152522197.217</v>
      </c>
      <c r="AQ195" s="225">
        <f t="shared" si="166"/>
        <v>10802054985361.654</v>
      </c>
      <c r="AR195" s="225">
        <f t="shared" si="166"/>
        <v>10739201105423.076</v>
      </c>
      <c r="AS195" s="225">
        <f t="shared" si="166"/>
        <v>10675675073024.445</v>
      </c>
      <c r="AT195" s="225">
        <f t="shared" si="166"/>
        <v>10611552364762.707</v>
      </c>
      <c r="AU195" s="225">
        <f t="shared" si="166"/>
        <v>10546900718930.207</v>
      </c>
      <c r="AV195" s="225">
        <f t="shared" si="166"/>
        <v>10481780991720.879</v>
      </c>
      <c r="AW195" s="225">
        <f t="shared" si="166"/>
        <v>10416247909477.756</v>
      </c>
      <c r="AX195" s="225">
        <f t="shared" si="166"/>
        <v>10350350730481.814</v>
      </c>
      <c r="AY195" s="225">
        <f t="shared" si="166"/>
        <v>10284133827969.377</v>
      </c>
      <c r="AZ195" s="225"/>
    </row>
    <row r="196" spans="1:52" x14ac:dyDescent="0.2">
      <c r="A196" s="242" t="s">
        <v>432</v>
      </c>
      <c r="B196" s="241" t="s">
        <v>389</v>
      </c>
      <c r="C196" s="228">
        <f>SUMIFS('Historic Energy Consumption'!$G:$G,'Historic Energy Consumption'!$B:$B,'Predicted Energy Consumption'!$B196,'Historic Energy Consumption'!$A:$A,'Predicted Energy Consumption'!C$98)</f>
        <v>18107545586330.809</v>
      </c>
      <c r="D196" s="228">
        <f>SUMIFS('Historic Energy Consumption'!$G:$G,'Historic Energy Consumption'!$B:$B,'Predicted Energy Consumption'!$B196,'Historic Energy Consumption'!$A:$A,'Predicted Energy Consumption'!D$98)</f>
        <v>16960309541907.191</v>
      </c>
      <c r="E196" s="228">
        <f>SUMIFS('Historic Energy Consumption'!$G:$G,'Historic Energy Consumption'!$B:$B,'Predicted Energy Consumption'!$B196,'Historic Energy Consumption'!$A:$A,'Predicted Energy Consumption'!E$98)</f>
        <v>15392086115630.75</v>
      </c>
      <c r="F196" s="228">
        <f>SUMIFS('Historic Energy Consumption'!$G:$G,'Historic Energy Consumption'!$B:$B,'Predicted Energy Consumption'!$B196,'Historic Energy Consumption'!$A:$A,'Predicted Energy Consumption'!F$98)</f>
        <v>15777441165792.313</v>
      </c>
      <c r="G196" s="228">
        <f>SUMIFS('Historic Energy Consumption'!$G:$G,'Historic Energy Consumption'!$B:$B,'Predicted Energy Consumption'!$B196,'Historic Energy Consumption'!$A:$A,'Predicted Energy Consumption'!G$98)</f>
        <v>14298197673611.307</v>
      </c>
      <c r="H196" s="228">
        <f>SUMIFS('Historic Energy Consumption'!$G:$G,'Historic Energy Consumption'!$B:$B,'Predicted Energy Consumption'!$B196,'Historic Energy Consumption'!$A:$A,'Predicted Energy Consumption'!H$98)</f>
        <v>13382265118950.813</v>
      </c>
      <c r="I196" s="228">
        <f>SUMIFS('Historic Energy Consumption'!$G:$G,'Historic Energy Consumption'!$B:$B,'Predicted Energy Consumption'!$B196,'Historic Energy Consumption'!$A:$A,'Predicted Energy Consumption'!I$98)</f>
        <v>10365318859660.367</v>
      </c>
      <c r="J196" s="228">
        <f>SUMIFS('Historic Energy Consumption'!$G:$G,'Historic Energy Consumption'!$B:$B,'Predicted Energy Consumption'!$B196,'Historic Energy Consumption'!$A:$A,'Predicted Energy Consumption'!J$98)</f>
        <v>8600396651987.666</v>
      </c>
      <c r="K196" s="228">
        <f>SUMIFS('Historic Energy Consumption'!$G:$G,'Historic Energy Consumption'!$B:$B,'Predicted Energy Consumption'!$B196,'Historic Energy Consumption'!$A:$A,'Predicted Energy Consumption'!K$98)</f>
        <v>5380013200249.0674</v>
      </c>
      <c r="L196" s="225">
        <f t="shared" ref="L196:AY196" si="167">K196*(VLOOKUP($B196,$B$72:$AY$96,L$1-2010,FALSE)/VLOOKUP($B196,$B$72:$AY$96,K$1-2010,FALSE))</f>
        <v>6027217079763.6357</v>
      </c>
      <c r="M196" s="225">
        <f t="shared" si="167"/>
        <v>5764436159528.2959</v>
      </c>
      <c r="N196" s="225">
        <f t="shared" si="167"/>
        <v>5436668768544.083</v>
      </c>
      <c r="O196" s="225">
        <f t="shared" si="167"/>
        <v>5053625217828.2549</v>
      </c>
      <c r="P196" s="225">
        <f t="shared" si="167"/>
        <v>4623183878493.4551</v>
      </c>
      <c r="Q196" s="225">
        <f t="shared" si="167"/>
        <v>4152059174041.9966</v>
      </c>
      <c r="R196" s="225">
        <f t="shared" si="167"/>
        <v>3646128267349.2886</v>
      </c>
      <c r="S196" s="225">
        <f t="shared" si="167"/>
        <v>3602333154843.208</v>
      </c>
      <c r="T196" s="225">
        <f t="shared" si="167"/>
        <v>3636872025676.7578</v>
      </c>
      <c r="U196" s="225">
        <f t="shared" si="167"/>
        <v>3664952358243.6333</v>
      </c>
      <c r="V196" s="225">
        <f t="shared" si="167"/>
        <v>3687229200901.4805</v>
      </c>
      <c r="W196" s="225">
        <f t="shared" si="167"/>
        <v>3704290759452.0728</v>
      </c>
      <c r="X196" s="225">
        <f t="shared" si="167"/>
        <v>3716665283754.0781</v>
      </c>
      <c r="Y196" s="225">
        <f t="shared" si="167"/>
        <v>3724827042853.5283</v>
      </c>
      <c r="Z196" s="225">
        <f t="shared" si="167"/>
        <v>3729201679564.854</v>
      </c>
      <c r="AA196" s="225">
        <f t="shared" si="167"/>
        <v>3730171078796.6235</v>
      </c>
      <c r="AB196" s="225">
        <f t="shared" si="167"/>
        <v>3728077812384.3184</v>
      </c>
      <c r="AC196" s="225">
        <f t="shared" si="167"/>
        <v>3713860833983.5205</v>
      </c>
      <c r="AD196" s="225">
        <f t="shared" si="167"/>
        <v>3689194609770.0806</v>
      </c>
      <c r="AE196" s="225">
        <f t="shared" si="167"/>
        <v>3660643596927.2896</v>
      </c>
      <c r="AF196" s="225">
        <f t="shared" si="167"/>
        <v>3628490102296.6611</v>
      </c>
      <c r="AG196" s="225">
        <f t="shared" si="167"/>
        <v>3592992494527.4951</v>
      </c>
      <c r="AH196" s="225">
        <f t="shared" si="167"/>
        <v>3554387336390.7246</v>
      </c>
      <c r="AI196" s="225">
        <f t="shared" si="167"/>
        <v>3512891357794.6152</v>
      </c>
      <c r="AJ196" s="225">
        <f t="shared" si="167"/>
        <v>3468703267974.0552</v>
      </c>
      <c r="AK196" s="225">
        <f t="shared" si="167"/>
        <v>3422005410716.5679</v>
      </c>
      <c r="AL196" s="225">
        <f t="shared" si="167"/>
        <v>3372965269900.8354</v>
      </c>
      <c r="AM196" s="225">
        <f t="shared" si="167"/>
        <v>3321736834627.1992</v>
      </c>
      <c r="AN196" s="225">
        <f t="shared" si="167"/>
        <v>3268461834235.856</v>
      </c>
      <c r="AO196" s="225">
        <f t="shared" si="167"/>
        <v>3213270853846.8857</v>
      </c>
      <c r="AP196" s="225">
        <f t="shared" si="167"/>
        <v>3156284340940.4717</v>
      </c>
      <c r="AQ196" s="225">
        <f t="shared" si="167"/>
        <v>3097613513089.9502</v>
      </c>
      <c r="AR196" s="225">
        <f t="shared" si="167"/>
        <v>3037361176377.8984</v>
      </c>
      <c r="AS196" s="225">
        <f t="shared" si="167"/>
        <v>2975622463346.9341</v>
      </c>
      <c r="AT196" s="225">
        <f t="shared" si="167"/>
        <v>2912485498619.6519</v>
      </c>
      <c r="AU196" s="225">
        <f t="shared" si="167"/>
        <v>2848031999601.3223</v>
      </c>
      <c r="AV196" s="225">
        <f t="shared" si="167"/>
        <v>2782337818979.8057</v>
      </c>
      <c r="AW196" s="225">
        <f t="shared" si="167"/>
        <v>2715473435076.0049</v>
      </c>
      <c r="AX196" s="225">
        <f t="shared" si="167"/>
        <v>2647504395479.7729</v>
      </c>
      <c r="AY196" s="225">
        <f t="shared" si="167"/>
        <v>2578491718840.1387</v>
      </c>
      <c r="AZ196" s="225"/>
    </row>
    <row r="197" spans="1:52" x14ac:dyDescent="0.2">
      <c r="A197" s="242" t="s">
        <v>432</v>
      </c>
      <c r="B197" s="241" t="s">
        <v>390</v>
      </c>
      <c r="C197" s="228">
        <f>SUMIFS('Historic Energy Consumption'!$G:$G,'Historic Energy Consumption'!$B:$B,'Predicted Energy Consumption'!$B197,'Historic Energy Consumption'!$A:$A,'Predicted Energy Consumption'!C$98)</f>
        <v>24891461906969.195</v>
      </c>
      <c r="D197" s="228">
        <f>SUMIFS('Historic Energy Consumption'!$G:$G,'Historic Energy Consumption'!$B:$B,'Predicted Energy Consumption'!$B197,'Historic Energy Consumption'!$A:$A,'Predicted Energy Consumption'!D$98)</f>
        <v>23456169926928.516</v>
      </c>
      <c r="E197" s="228">
        <f>SUMIFS('Historic Energy Consumption'!$G:$G,'Historic Energy Consumption'!$B:$B,'Predicted Energy Consumption'!$B197,'Historic Energy Consumption'!$A:$A,'Predicted Energy Consumption'!E$98)</f>
        <v>21520503867164.945</v>
      </c>
      <c r="F197" s="228">
        <f>SUMIFS('Historic Energy Consumption'!$G:$G,'Historic Energy Consumption'!$B:$B,'Predicted Energy Consumption'!$B197,'Historic Energy Consumption'!$A:$A,'Predicted Energy Consumption'!F$98)</f>
        <v>21086752421684.594</v>
      </c>
      <c r="G197" s="228">
        <f>SUMIFS('Historic Energy Consumption'!$G:$G,'Historic Energy Consumption'!$B:$B,'Predicted Energy Consumption'!$B197,'Historic Energy Consumption'!$A:$A,'Predicted Energy Consumption'!G$98)</f>
        <v>18855421919133.473</v>
      </c>
      <c r="H197" s="228">
        <f>SUMIFS('Historic Energy Consumption'!$G:$G,'Historic Energy Consumption'!$B:$B,'Predicted Energy Consumption'!$B197,'Historic Energy Consumption'!$A:$A,'Predicted Energy Consumption'!H$98)</f>
        <v>15857221586895.141</v>
      </c>
      <c r="I197" s="228">
        <f>SUMIFS('Historic Energy Consumption'!$G:$G,'Historic Energy Consumption'!$B:$B,'Predicted Energy Consumption'!$B197,'Historic Energy Consumption'!$A:$A,'Predicted Energy Consumption'!I$98)</f>
        <v>12740479094068.813</v>
      </c>
      <c r="J197" s="228">
        <f>SUMIFS('Historic Energy Consumption'!$G:$G,'Historic Energy Consumption'!$B:$B,'Predicted Energy Consumption'!$B197,'Historic Energy Consumption'!$A:$A,'Predicted Energy Consumption'!J$98)</f>
        <v>10604032383688.504</v>
      </c>
      <c r="K197" s="228">
        <f>SUMIFS('Historic Energy Consumption'!$G:$G,'Historic Energy Consumption'!$B:$B,'Predicted Energy Consumption'!$B197,'Historic Energy Consumption'!$A:$A,'Predicted Energy Consumption'!K$98)</f>
        <v>6861040389473.2207</v>
      </c>
      <c r="L197" s="225">
        <f t="shared" ref="L197:AY197" si="168">K197*(VLOOKUP($B197,$B$72:$AY$96,L$1-2010,FALSE)/VLOOKUP($B197,$B$72:$AY$96,K$1-2010,FALSE))</f>
        <v>7155391234207.8467</v>
      </c>
      <c r="M197" s="225">
        <f t="shared" si="168"/>
        <v>7139999984291.0029</v>
      </c>
      <c r="N197" s="225">
        <f t="shared" si="168"/>
        <v>6818000600692.4727</v>
      </c>
      <c r="O197" s="225">
        <f t="shared" si="168"/>
        <v>6483029546944.5781</v>
      </c>
      <c r="P197" s="225">
        <f t="shared" si="168"/>
        <v>6137519647043.0205</v>
      </c>
      <c r="Q197" s="225">
        <f t="shared" si="168"/>
        <v>5783693488593.8691</v>
      </c>
      <c r="R197" s="225">
        <f t="shared" si="168"/>
        <v>5423543665535.7559</v>
      </c>
      <c r="S197" s="225">
        <f t="shared" si="168"/>
        <v>5058827735497.4336</v>
      </c>
      <c r="T197" s="225">
        <f t="shared" si="168"/>
        <v>4691074747485.7773</v>
      </c>
      <c r="U197" s="225">
        <f t="shared" si="168"/>
        <v>4321599437185.8037</v>
      </c>
      <c r="V197" s="225">
        <f t="shared" si="168"/>
        <v>3951520768635.4668</v>
      </c>
      <c r="W197" s="225">
        <f t="shared" si="168"/>
        <v>3581782360617.7334</v>
      </c>
      <c r="X197" s="225">
        <f t="shared" si="168"/>
        <v>3213173121390.3857</v>
      </c>
      <c r="Y197" s="225">
        <f t="shared" si="168"/>
        <v>2846347033339.8193</v>
      </c>
      <c r="Z197" s="225">
        <f t="shared" si="168"/>
        <v>2578210254500.9619</v>
      </c>
      <c r="AA197" s="225">
        <f t="shared" si="168"/>
        <v>2600911989687.0508</v>
      </c>
      <c r="AB197" s="225">
        <f t="shared" si="168"/>
        <v>2622073156287.2373</v>
      </c>
      <c r="AC197" s="225">
        <f t="shared" si="168"/>
        <v>2641823182365.1787</v>
      </c>
      <c r="AD197" s="225">
        <f t="shared" si="168"/>
        <v>2660279338220.2388</v>
      </c>
      <c r="AE197" s="225">
        <f t="shared" si="168"/>
        <v>2677547845941.2715</v>
      </c>
      <c r="AF197" s="225">
        <f t="shared" si="168"/>
        <v>2693724926468.436</v>
      </c>
      <c r="AG197" s="225">
        <f t="shared" si="168"/>
        <v>2708897773122.5308</v>
      </c>
      <c r="AH197" s="225">
        <f t="shared" si="168"/>
        <v>2723145446848.8071</v>
      </c>
      <c r="AI197" s="225">
        <f t="shared" si="168"/>
        <v>2736539692670.5029</v>
      </c>
      <c r="AJ197" s="225">
        <f t="shared" si="168"/>
        <v>2749145679618.5059</v>
      </c>
      <c r="AK197" s="225">
        <f t="shared" si="168"/>
        <v>2761022668115.7622</v>
      </c>
      <c r="AL197" s="225">
        <f t="shared" si="168"/>
        <v>2772224609766.5161</v>
      </c>
      <c r="AM197" s="225">
        <f t="shared" si="168"/>
        <v>2782800684955.8242</v>
      </c>
      <c r="AN197" s="225">
        <f t="shared" si="168"/>
        <v>2792795783775.4199</v>
      </c>
      <c r="AO197" s="225">
        <f t="shared" si="168"/>
        <v>2802250935675.2437</v>
      </c>
      <c r="AP197" s="225">
        <f t="shared" si="168"/>
        <v>2811203692981.8057</v>
      </c>
      <c r="AQ197" s="225">
        <f t="shared" si="168"/>
        <v>2819688473085.5264</v>
      </c>
      <c r="AR197" s="225">
        <f t="shared" si="168"/>
        <v>2827736863718.6284</v>
      </c>
      <c r="AS197" s="225">
        <f t="shared" si="168"/>
        <v>2835377895352.7837</v>
      </c>
      <c r="AT197" s="225">
        <f t="shared" si="168"/>
        <v>2842638284358.4756</v>
      </c>
      <c r="AU197" s="225">
        <f t="shared" si="168"/>
        <v>2849542650197.3472</v>
      </c>
      <c r="AV197" s="225">
        <f t="shared" si="168"/>
        <v>2856113709572.564</v>
      </c>
      <c r="AW197" s="225">
        <f t="shared" si="168"/>
        <v>2862372450141.9087</v>
      </c>
      <c r="AX197" s="225">
        <f t="shared" si="168"/>
        <v>2868338286107.708</v>
      </c>
      <c r="AY197" s="225">
        <f t="shared" si="168"/>
        <v>2874029197733.2949</v>
      </c>
      <c r="AZ197" s="225"/>
    </row>
    <row r="198" spans="1:52" x14ac:dyDescent="0.2">
      <c r="A198" s="242" t="s">
        <v>432</v>
      </c>
      <c r="B198" s="241" t="s">
        <v>391</v>
      </c>
      <c r="C198" s="228">
        <f>SUMIFS('Historic Energy Consumption'!$G:$G,'Historic Energy Consumption'!$B:$B,'Predicted Energy Consumption'!$B198,'Historic Energy Consumption'!$A:$A,'Predicted Energy Consumption'!C$98)</f>
        <v>5861731585109.9258</v>
      </c>
      <c r="D198" s="228">
        <f>SUMIFS('Historic Energy Consumption'!$G:$G,'Historic Energy Consumption'!$B:$B,'Predicted Energy Consumption'!$B198,'Historic Energy Consumption'!$A:$A,'Predicted Energy Consumption'!D$98)</f>
        <v>4560158497770.5215</v>
      </c>
      <c r="E198" s="228">
        <f>SUMIFS('Historic Energy Consumption'!$G:$G,'Historic Energy Consumption'!$B:$B,'Predicted Energy Consumption'!$B198,'Historic Energy Consumption'!$A:$A,'Predicted Energy Consumption'!E$98)</f>
        <v>3916510296587.6167</v>
      </c>
      <c r="F198" s="228">
        <f>SUMIFS('Historic Energy Consumption'!$G:$G,'Historic Energy Consumption'!$B:$B,'Predicted Energy Consumption'!$B198,'Historic Energy Consumption'!$A:$A,'Predicted Energy Consumption'!F$98)</f>
        <v>3956301744594.8477</v>
      </c>
      <c r="G198" s="228">
        <f>SUMIFS('Historic Energy Consumption'!$G:$G,'Historic Energy Consumption'!$B:$B,'Predicted Energy Consumption'!$B198,'Historic Energy Consumption'!$A:$A,'Predicted Energy Consumption'!G$98)</f>
        <v>3841522512765.5566</v>
      </c>
      <c r="H198" s="228">
        <f>SUMIFS('Historic Energy Consumption'!$G:$G,'Historic Energy Consumption'!$B:$B,'Predicted Energy Consumption'!$B198,'Historic Energy Consumption'!$A:$A,'Predicted Energy Consumption'!H$98)</f>
        <v>4872434478231.6504</v>
      </c>
      <c r="I198" s="228">
        <f>SUMIFS('Historic Energy Consumption'!$G:$G,'Historic Energy Consumption'!$B:$B,'Predicted Energy Consumption'!$B198,'Historic Energy Consumption'!$A:$A,'Predicted Energy Consumption'!I$98)</f>
        <v>3307303779226.4746</v>
      </c>
      <c r="J198" s="228">
        <f>SUMIFS('Historic Energy Consumption'!$G:$G,'Historic Energy Consumption'!$B:$B,'Predicted Energy Consumption'!$B198,'Historic Energy Consumption'!$A:$A,'Predicted Energy Consumption'!J$98)</f>
        <v>3342898008669.3994</v>
      </c>
      <c r="K198" s="228">
        <f>SUMIFS('Historic Energy Consumption'!$G:$G,'Historic Energy Consumption'!$B:$B,'Predicted Energy Consumption'!$B198,'Historic Energy Consumption'!$A:$A,'Predicted Energy Consumption'!K$98)</f>
        <v>2905498699429.0396</v>
      </c>
      <c r="L198" s="225">
        <f t="shared" ref="L198:AY198" si="169">K198*(VLOOKUP($B198,$B$72:$AY$96,L$1-2010,FALSE)/VLOOKUP($B198,$B$72:$AY$96,K$1-2010,FALSE))</f>
        <v>849821815535.41577</v>
      </c>
      <c r="M198" s="225">
        <f t="shared" si="169"/>
        <v>644385424766.91064</v>
      </c>
      <c r="N198" s="225">
        <f t="shared" si="169"/>
        <v>616353558112.84937</v>
      </c>
      <c r="O198" s="225">
        <f t="shared" si="169"/>
        <v>587776026880.79919</v>
      </c>
      <c r="P198" s="225">
        <f t="shared" si="169"/>
        <v>558997375110.59875</v>
      </c>
      <c r="Q198" s="225">
        <f t="shared" si="169"/>
        <v>530249169853.9613</v>
      </c>
      <c r="R198" s="225">
        <f t="shared" si="169"/>
        <v>501693124328.60046</v>
      </c>
      <c r="S198" s="225">
        <f t="shared" si="169"/>
        <v>473444620725.17212</v>
      </c>
      <c r="T198" s="225">
        <f t="shared" si="169"/>
        <v>445586539506.1192</v>
      </c>
      <c r="U198" s="225">
        <f t="shared" si="169"/>
        <v>418177999370.7464</v>
      </c>
      <c r="V198" s="225">
        <f t="shared" si="169"/>
        <v>391260251792.19244</v>
      </c>
      <c r="W198" s="225">
        <f t="shared" si="169"/>
        <v>380865208953.81842</v>
      </c>
      <c r="X198" s="225">
        <f t="shared" si="169"/>
        <v>381829149214.00494</v>
      </c>
      <c r="Y198" s="225">
        <f t="shared" si="169"/>
        <v>382611903017.60162</v>
      </c>
      <c r="Z198" s="225">
        <f t="shared" si="169"/>
        <v>383236108348.31732</v>
      </c>
      <c r="AA198" s="225">
        <f t="shared" si="169"/>
        <v>383721668082.21613</v>
      </c>
      <c r="AB198" s="225">
        <f t="shared" si="169"/>
        <v>384086053881.0235</v>
      </c>
      <c r="AC198" s="225">
        <f t="shared" si="169"/>
        <v>384344587641.7829</v>
      </c>
      <c r="AD198" s="225">
        <f t="shared" si="169"/>
        <v>384510697941.1554</v>
      </c>
      <c r="AE198" s="225">
        <f t="shared" si="169"/>
        <v>384596150883.11517</v>
      </c>
      <c r="AF198" s="225">
        <f t="shared" si="169"/>
        <v>384611256014.97668</v>
      </c>
      <c r="AG198" s="225">
        <f t="shared" si="169"/>
        <v>384565048731.0351</v>
      </c>
      <c r="AH198" s="225">
        <f t="shared" si="169"/>
        <v>384465450991.86169</v>
      </c>
      <c r="AI198" s="225">
        <f t="shared" si="169"/>
        <v>384319412364.1969</v>
      </c>
      <c r="AJ198" s="225">
        <f t="shared" si="169"/>
        <v>384133033412.37811</v>
      </c>
      <c r="AK198" s="225">
        <f t="shared" si="169"/>
        <v>383911673403.948</v>
      </c>
      <c r="AL198" s="225">
        <f t="shared" si="169"/>
        <v>383660044168.7561</v>
      </c>
      <c r="AM198" s="225">
        <f t="shared" si="169"/>
        <v>383382291799.1825</v>
      </c>
      <c r="AN198" s="225">
        <f t="shared" si="169"/>
        <v>383082067716.03387</v>
      </c>
      <c r="AO198" s="225">
        <f t="shared" si="169"/>
        <v>382762590462.06464</v>
      </c>
      <c r="AP198" s="225">
        <f t="shared" si="169"/>
        <v>382426699429.18286</v>
      </c>
      <c r="AQ198" s="225">
        <f t="shared" si="169"/>
        <v>382076901580.44299</v>
      </c>
      <c r="AR198" s="225">
        <f t="shared" si="169"/>
        <v>381715412095.71149</v>
      </c>
      <c r="AS198" s="225">
        <f t="shared" si="169"/>
        <v>381344189750.85602</v>
      </c>
      <c r="AT198" s="225">
        <f t="shared" si="169"/>
        <v>380964967734.61835</v>
      </c>
      <c r="AU198" s="225">
        <f t="shared" si="169"/>
        <v>380579280513.80188</v>
      </c>
      <c r="AV198" s="225">
        <f t="shared" si="169"/>
        <v>380188487275.61774</v>
      </c>
      <c r="AW198" s="225">
        <f t="shared" si="169"/>
        <v>379793792404.48773</v>
      </c>
      <c r="AX198" s="225">
        <f t="shared" si="169"/>
        <v>379396263388.40436</v>
      </c>
      <c r="AY198" s="225">
        <f t="shared" si="169"/>
        <v>378996846496.14172</v>
      </c>
      <c r="AZ198" s="225"/>
    </row>
    <row r="199" spans="1:52" x14ac:dyDescent="0.2">
      <c r="A199" s="242" t="s">
        <v>432</v>
      </c>
      <c r="B199" s="241" t="s">
        <v>392</v>
      </c>
      <c r="C199" s="228">
        <f>SUMIFS('Historic Energy Consumption'!$G:$G,'Historic Energy Consumption'!$B:$B,'Predicted Energy Consumption'!$B199,'Historic Energy Consumption'!$A:$A,'Predicted Energy Consumption'!C$98)</f>
        <v>33994772504223.359</v>
      </c>
      <c r="D199" s="228">
        <f>SUMIFS('Historic Energy Consumption'!$G:$G,'Historic Energy Consumption'!$B:$B,'Predicted Energy Consumption'!$B199,'Historic Energy Consumption'!$A:$A,'Predicted Energy Consumption'!D$98)</f>
        <v>29296175079262.391</v>
      </c>
      <c r="E199" s="228">
        <f>SUMIFS('Historic Energy Consumption'!$G:$G,'Historic Energy Consumption'!$B:$B,'Predicted Energy Consumption'!$B199,'Historic Energy Consumption'!$A:$A,'Predicted Energy Consumption'!E$98)</f>
        <v>30258675879575.477</v>
      </c>
      <c r="F199" s="228">
        <f>SUMIFS('Historic Energy Consumption'!$G:$G,'Historic Energy Consumption'!$B:$B,'Predicted Energy Consumption'!$B199,'Historic Energy Consumption'!$A:$A,'Predicted Energy Consumption'!F$98)</f>
        <v>30009337230820.527</v>
      </c>
      <c r="G199" s="228">
        <f>SUMIFS('Historic Energy Consumption'!$G:$G,'Historic Energy Consumption'!$B:$B,'Predicted Energy Consumption'!$B199,'Historic Energy Consumption'!$A:$A,'Predicted Energy Consumption'!G$98)</f>
        <v>29874383806316.984</v>
      </c>
      <c r="H199" s="228">
        <f>SUMIFS('Historic Energy Consumption'!$G:$G,'Historic Energy Consumption'!$B:$B,'Predicted Energy Consumption'!$B199,'Historic Energy Consumption'!$A:$A,'Predicted Energy Consumption'!H$98)</f>
        <v>29585496540301.633</v>
      </c>
      <c r="I199" s="228">
        <f>SUMIFS('Historic Energy Consumption'!$G:$G,'Historic Energy Consumption'!$B:$B,'Predicted Energy Consumption'!$B199,'Historic Energy Consumption'!$A:$A,'Predicted Energy Consumption'!I$98)</f>
        <v>23627582369217.703</v>
      </c>
      <c r="J199" s="228">
        <f>SUMIFS('Historic Energy Consumption'!$G:$G,'Historic Energy Consumption'!$B:$B,'Predicted Energy Consumption'!$B199,'Historic Energy Consumption'!$A:$A,'Predicted Energy Consumption'!J$98)</f>
        <v>21096425369329.977</v>
      </c>
      <c r="K199" s="228">
        <f>SUMIFS('Historic Energy Consumption'!$G:$G,'Historic Energy Consumption'!$B:$B,'Predicted Energy Consumption'!$B199,'Historic Energy Consumption'!$A:$A,'Predicted Energy Consumption'!K$98)</f>
        <v>12259610332476.711</v>
      </c>
      <c r="L199" s="225">
        <f t="shared" ref="L199:AY199" si="170">K199*(VLOOKUP($B199,$B$72:$AY$96,L$1-2010,FALSE)/VLOOKUP($B199,$B$72:$AY$96,K$1-2010,FALSE))</f>
        <v>13070263778042.205</v>
      </c>
      <c r="M199" s="225">
        <f t="shared" si="170"/>
        <v>12844003330267.713</v>
      </c>
      <c r="N199" s="225">
        <f t="shared" si="170"/>
        <v>12562759231591.566</v>
      </c>
      <c r="O199" s="225">
        <f t="shared" si="170"/>
        <v>12177329235333.398</v>
      </c>
      <c r="P199" s="225">
        <f t="shared" si="170"/>
        <v>11499669659235.514</v>
      </c>
      <c r="Q199" s="225">
        <f t="shared" si="170"/>
        <v>10798604935697.279</v>
      </c>
      <c r="R199" s="225">
        <f t="shared" si="170"/>
        <v>10080153025380.58</v>
      </c>
      <c r="S199" s="225">
        <f t="shared" si="170"/>
        <v>9349178867385.3164</v>
      </c>
      <c r="T199" s="225">
        <f t="shared" si="170"/>
        <v>8609662243325.5205</v>
      </c>
      <c r="U199" s="225">
        <f t="shared" si="170"/>
        <v>7864877434489.4453</v>
      </c>
      <c r="V199" s="225">
        <f t="shared" si="170"/>
        <v>7117523188002.0771</v>
      </c>
      <c r="W199" s="225">
        <f t="shared" si="170"/>
        <v>6369822319734.1729</v>
      </c>
      <c r="X199" s="225">
        <f t="shared" si="170"/>
        <v>5623601132641.6572</v>
      </c>
      <c r="Y199" s="225">
        <f t="shared" si="170"/>
        <v>4880354343871.5547</v>
      </c>
      <c r="Z199" s="225">
        <f t="shared" si="170"/>
        <v>4141298950298.271</v>
      </c>
      <c r="AA199" s="225">
        <f t="shared" si="170"/>
        <v>3651335898821.9819</v>
      </c>
      <c r="AB199" s="225">
        <f t="shared" si="170"/>
        <v>3682062898999.0181</v>
      </c>
      <c r="AC199" s="225">
        <f t="shared" si="170"/>
        <v>3710771008704.1699</v>
      </c>
      <c r="AD199" s="225">
        <f t="shared" si="170"/>
        <v>3737626291708.3203</v>
      </c>
      <c r="AE199" s="225">
        <f t="shared" si="170"/>
        <v>3762779313570.6626</v>
      </c>
      <c r="AF199" s="225">
        <f t="shared" si="170"/>
        <v>3786366592557.2974</v>
      </c>
      <c r="AG199" s="225">
        <f t="shared" si="170"/>
        <v>3808511952011.3379</v>
      </c>
      <c r="AH199" s="225">
        <f t="shared" si="170"/>
        <v>3829327766567.6938</v>
      </c>
      <c r="AI199" s="225">
        <f t="shared" si="170"/>
        <v>3848916100735.0029</v>
      </c>
      <c r="AJ199" s="225">
        <f t="shared" si="170"/>
        <v>3867369742398.6802</v>
      </c>
      <c r="AK199" s="225">
        <f t="shared" si="170"/>
        <v>3884773136322.8252</v>
      </c>
      <c r="AL199" s="225">
        <f t="shared" si="170"/>
        <v>3901203224189.2109</v>
      </c>
      <c r="AM199" s="225">
        <f t="shared" si="170"/>
        <v>3916730198433.707</v>
      </c>
      <c r="AN199" s="225">
        <f t="shared" si="170"/>
        <v>3931418177360.5464</v>
      </c>
      <c r="AO199" s="225">
        <f t="shared" si="170"/>
        <v>3945325808905.7002</v>
      </c>
      <c r="AP199" s="225">
        <f t="shared" si="170"/>
        <v>3958506810101.2637</v>
      </c>
      <c r="AQ199" s="225">
        <f t="shared" si="170"/>
        <v>3971010448851.9761</v>
      </c>
      <c r="AR199" s="225">
        <f t="shared" si="170"/>
        <v>3982881974129.2002</v>
      </c>
      <c r="AS199" s="225">
        <f t="shared" si="170"/>
        <v>3994163000158.9209</v>
      </c>
      <c r="AT199" s="225">
        <f t="shared" si="170"/>
        <v>4004891849655.0454</v>
      </c>
      <c r="AU199" s="225">
        <f t="shared" si="170"/>
        <v>4015103860643.041</v>
      </c>
      <c r="AV199" s="225">
        <f t="shared" si="170"/>
        <v>4024831660944.3525</v>
      </c>
      <c r="AW199" s="225">
        <f t="shared" si="170"/>
        <v>4034105413951.3066</v>
      </c>
      <c r="AX199" s="225">
        <f t="shared" si="170"/>
        <v>4042953038920.916</v>
      </c>
      <c r="AY199" s="225">
        <f t="shared" si="170"/>
        <v>4051400408651.8809</v>
      </c>
      <c r="AZ199" s="225"/>
    </row>
    <row r="200" spans="1:52" x14ac:dyDescent="0.2">
      <c r="A200" s="242" t="s">
        <v>432</v>
      </c>
      <c r="B200" s="241" t="s">
        <v>393</v>
      </c>
      <c r="C200" s="228">
        <f>SUMIFS('Historic Energy Consumption'!$G:$G,'Historic Energy Consumption'!$B:$B,'Predicted Energy Consumption'!$B200,'Historic Energy Consumption'!$A:$A,'Predicted Energy Consumption'!C$98)</f>
        <v>22540647871863.844</v>
      </c>
      <c r="D200" s="228">
        <f>SUMIFS('Historic Energy Consumption'!$G:$G,'Historic Energy Consumption'!$B:$B,'Predicted Energy Consumption'!$B200,'Historic Energy Consumption'!$A:$A,'Predicted Energy Consumption'!D$98)</f>
        <v>19000214917532.566</v>
      </c>
      <c r="E200" s="228">
        <f>SUMIFS('Historic Energy Consumption'!$G:$G,'Historic Energy Consumption'!$B:$B,'Predicted Energy Consumption'!$B200,'Historic Energy Consumption'!$A:$A,'Predicted Energy Consumption'!E$98)</f>
        <v>12218239252452.844</v>
      </c>
      <c r="F200" s="228">
        <f>SUMIFS('Historic Energy Consumption'!$G:$G,'Historic Energy Consumption'!$B:$B,'Predicted Energy Consumption'!$B200,'Historic Energy Consumption'!$A:$A,'Predicted Energy Consumption'!F$98)</f>
        <v>11686554981899.773</v>
      </c>
      <c r="G200" s="228">
        <f>SUMIFS('Historic Energy Consumption'!$G:$G,'Historic Energy Consumption'!$B:$B,'Predicted Energy Consumption'!$B200,'Historic Energy Consumption'!$A:$A,'Predicted Energy Consumption'!G$98)</f>
        <v>10429257560156.65</v>
      </c>
      <c r="H200" s="228">
        <f>SUMIFS('Historic Energy Consumption'!$G:$G,'Historic Energy Consumption'!$B:$B,'Predicted Energy Consumption'!$B200,'Historic Energy Consumption'!$A:$A,'Predicted Energy Consumption'!H$98)</f>
        <v>9631791340714.332</v>
      </c>
      <c r="I200" s="228">
        <f>SUMIFS('Historic Energy Consumption'!$G:$G,'Historic Energy Consumption'!$B:$B,'Predicted Energy Consumption'!$B200,'Historic Energy Consumption'!$A:$A,'Predicted Energy Consumption'!I$98)</f>
        <v>15249323151944.992</v>
      </c>
      <c r="J200" s="228">
        <f>SUMIFS('Historic Energy Consumption'!$G:$G,'Historic Energy Consumption'!$B:$B,'Predicted Energy Consumption'!$B200,'Historic Energy Consumption'!$A:$A,'Predicted Energy Consumption'!J$98)</f>
        <v>6364558805109.7012</v>
      </c>
      <c r="K200" s="228">
        <f>SUMIFS('Historic Energy Consumption'!$G:$G,'Historic Energy Consumption'!$B:$B,'Predicted Energy Consumption'!$B200,'Historic Energy Consumption'!$A:$A,'Predicted Energy Consumption'!K$98)</f>
        <v>4705337447301.9609</v>
      </c>
      <c r="L200" s="225">
        <f t="shared" ref="L200:AY200" si="171">K200*(VLOOKUP($B200,$B$72:$AY$96,L$1-2010,FALSE)/VLOOKUP($B200,$B$72:$AY$96,K$1-2010,FALSE))</f>
        <v>4290173093172.4175</v>
      </c>
      <c r="M200" s="225">
        <f t="shared" si="171"/>
        <v>4291012606205.812</v>
      </c>
      <c r="N200" s="225">
        <f t="shared" si="171"/>
        <v>4296338930218.771</v>
      </c>
      <c r="O200" s="225">
        <f t="shared" si="171"/>
        <v>4308186252015.1899</v>
      </c>
      <c r="P200" s="225">
        <f t="shared" si="171"/>
        <v>4328010201092.7456</v>
      </c>
      <c r="Q200" s="225">
        <f t="shared" si="171"/>
        <v>4356772671347.0781</v>
      </c>
      <c r="R200" s="225">
        <f t="shared" si="171"/>
        <v>4395029429937.665</v>
      </c>
      <c r="S200" s="225">
        <f t="shared" si="171"/>
        <v>4443012862442.918</v>
      </c>
      <c r="T200" s="225">
        <f t="shared" si="171"/>
        <v>4500705689786.4072</v>
      </c>
      <c r="U200" s="225">
        <f t="shared" si="171"/>
        <v>4567903938059.5674</v>
      </c>
      <c r="V200" s="225">
        <f t="shared" si="171"/>
        <v>4644269011425.0342</v>
      </c>
      <c r="W200" s="225">
        <f t="shared" si="171"/>
        <v>4729369625915.0947</v>
      </c>
      <c r="X200" s="225">
        <f t="shared" si="171"/>
        <v>4822714809902.877</v>
      </c>
      <c r="Y200" s="225">
        <f t="shared" si="171"/>
        <v>4923779328357.043</v>
      </c>
      <c r="Z200" s="225">
        <f t="shared" si="171"/>
        <v>5032022862770.4033</v>
      </c>
      <c r="AA200" s="225">
        <f t="shared" si="171"/>
        <v>5146904159307.3262</v>
      </c>
      <c r="AB200" s="225">
        <f t="shared" si="171"/>
        <v>5267891197438.21</v>
      </c>
      <c r="AC200" s="225">
        <f t="shared" si="171"/>
        <v>5394468262261.2109</v>
      </c>
      <c r="AD200" s="225">
        <f t="shared" si="171"/>
        <v>5526140643674.6592</v>
      </c>
      <c r="AE200" s="225">
        <f t="shared" si="171"/>
        <v>5662437543256.3252</v>
      </c>
      <c r="AF200" s="225">
        <f t="shared" si="171"/>
        <v>5802913648158.4111</v>
      </c>
      <c r="AG200" s="225">
        <f t="shared" si="171"/>
        <v>5947149730454.9287</v>
      </c>
      <c r="AH200" s="225">
        <f t="shared" si="171"/>
        <v>6094752548392.251</v>
      </c>
      <c r="AI200" s="225">
        <f t="shared" si="171"/>
        <v>6245354260454.8193</v>
      </c>
      <c r="AJ200" s="225">
        <f t="shared" si="171"/>
        <v>6398611511438.7539</v>
      </c>
      <c r="AK200" s="225">
        <f t="shared" si="171"/>
        <v>6554204309363.5918</v>
      </c>
      <c r="AL200" s="225">
        <f t="shared" si="171"/>
        <v>6711834780845.1768</v>
      </c>
      <c r="AM200" s="225">
        <f t="shared" si="171"/>
        <v>6871225868631.3604</v>
      </c>
      <c r="AN200" s="225">
        <f t="shared" si="171"/>
        <v>7032120016813.0176</v>
      </c>
      <c r="AO200" s="225">
        <f t="shared" si="171"/>
        <v>7194277875501.5811</v>
      </c>
      <c r="AP200" s="225">
        <f t="shared" si="171"/>
        <v>7218549871135.2979</v>
      </c>
      <c r="AQ200" s="225">
        <f t="shared" si="171"/>
        <v>7209011960784.3545</v>
      </c>
      <c r="AR200" s="225">
        <f t="shared" si="171"/>
        <v>7198127999775.4199</v>
      </c>
      <c r="AS200" s="225">
        <f t="shared" si="171"/>
        <v>7185988300543.1768</v>
      </c>
      <c r="AT200" s="225">
        <f t="shared" si="171"/>
        <v>7172675924908.8115</v>
      </c>
      <c r="AU200" s="225">
        <f t="shared" si="171"/>
        <v>7158267365122.3672</v>
      </c>
      <c r="AV200" s="225">
        <f t="shared" si="171"/>
        <v>7142833152520.7324</v>
      </c>
      <c r="AW200" s="225">
        <f t="shared" si="171"/>
        <v>7126438402057.043</v>
      </c>
      <c r="AX200" s="225">
        <f t="shared" si="171"/>
        <v>7109143300014.6943</v>
      </c>
      <c r="AY200" s="225">
        <f t="shared" si="171"/>
        <v>7091003541371.9609</v>
      </c>
      <c r="AZ200" s="225"/>
    </row>
    <row r="201" spans="1:52" x14ac:dyDescent="0.2">
      <c r="A201" s="242" t="s">
        <v>432</v>
      </c>
      <c r="B201" s="241" t="s">
        <v>394</v>
      </c>
      <c r="C201" s="228">
        <f>SUMIFS('Historic Energy Consumption'!$G:$G,'Historic Energy Consumption'!$B:$B,'Predicted Energy Consumption'!$B201,'Historic Energy Consumption'!$A:$A,'Predicted Energy Consumption'!C$98)</f>
        <v>35119293732175.414</v>
      </c>
      <c r="D201" s="228">
        <f>SUMIFS('Historic Energy Consumption'!$G:$G,'Historic Energy Consumption'!$B:$B,'Predicted Energy Consumption'!$B201,'Historic Energy Consumption'!$A:$A,'Predicted Energy Consumption'!D$98)</f>
        <v>32570424115462.703</v>
      </c>
      <c r="E201" s="228">
        <f>SUMIFS('Historic Energy Consumption'!$G:$G,'Historic Energy Consumption'!$B:$B,'Predicted Energy Consumption'!$B201,'Historic Energy Consumption'!$A:$A,'Predicted Energy Consumption'!E$98)</f>
        <v>29650934024013.988</v>
      </c>
      <c r="F201" s="228">
        <f>SUMIFS('Historic Energy Consumption'!$G:$G,'Historic Energy Consumption'!$B:$B,'Predicted Energy Consumption'!$B201,'Historic Energy Consumption'!$A:$A,'Predicted Energy Consumption'!F$98)</f>
        <v>28400651775922.578</v>
      </c>
      <c r="G201" s="228">
        <f>SUMIFS('Historic Energy Consumption'!$G:$G,'Historic Energy Consumption'!$B:$B,'Predicted Energy Consumption'!$B201,'Historic Energy Consumption'!$A:$A,'Predicted Energy Consumption'!G$98)</f>
        <v>24237384684422.156</v>
      </c>
      <c r="H201" s="228">
        <f>SUMIFS('Historic Energy Consumption'!$G:$G,'Historic Energy Consumption'!$B:$B,'Predicted Energy Consumption'!$B201,'Historic Energy Consumption'!$A:$A,'Predicted Energy Consumption'!H$98)</f>
        <v>22569209487820.004</v>
      </c>
      <c r="I201" s="228">
        <f>SUMIFS('Historic Energy Consumption'!$G:$G,'Historic Energy Consumption'!$B:$B,'Predicted Energy Consumption'!$B201,'Historic Energy Consumption'!$A:$A,'Predicted Energy Consumption'!I$98)</f>
        <v>18034022938216.969</v>
      </c>
      <c r="J201" s="228">
        <f>SUMIFS('Historic Energy Consumption'!$G:$G,'Historic Energy Consumption'!$B:$B,'Predicted Energy Consumption'!$B201,'Historic Energy Consumption'!$A:$A,'Predicted Energy Consumption'!J$98)</f>
        <v>15493669837478.273</v>
      </c>
      <c r="K201" s="228">
        <f>SUMIFS('Historic Energy Consumption'!$G:$G,'Historic Energy Consumption'!$B:$B,'Predicted Energy Consumption'!$B201,'Historic Energy Consumption'!$A:$A,'Predicted Energy Consumption'!K$98)</f>
        <v>10963910204374.488</v>
      </c>
      <c r="L201" s="225">
        <f t="shared" ref="L201:AY201" si="172">K201*(VLOOKUP($B201,$B$72:$AY$96,L$1-2010,FALSE)/VLOOKUP($B201,$B$72:$AY$96,K$1-2010,FALSE))</f>
        <v>10665954507358.953</v>
      </c>
      <c r="M201" s="225">
        <f t="shared" si="172"/>
        <v>10208731204891.1</v>
      </c>
      <c r="N201" s="225">
        <f t="shared" si="172"/>
        <v>9776181690253.5449</v>
      </c>
      <c r="O201" s="225">
        <f t="shared" si="172"/>
        <v>9364489974919.877</v>
      </c>
      <c r="P201" s="225">
        <f t="shared" si="172"/>
        <v>8970988988703.6387</v>
      </c>
      <c r="Q201" s="225">
        <f t="shared" si="172"/>
        <v>8593685121123.918</v>
      </c>
      <c r="R201" s="225">
        <f t="shared" si="172"/>
        <v>8230998616600.9102</v>
      </c>
      <c r="S201" s="225">
        <f t="shared" si="172"/>
        <v>7881617162514.8887</v>
      </c>
      <c r="T201" s="225">
        <f t="shared" si="172"/>
        <v>7544411137327.7471</v>
      </c>
      <c r="U201" s="225">
        <f t="shared" si="172"/>
        <v>7218383333604.1777</v>
      </c>
      <c r="V201" s="225">
        <f t="shared" si="172"/>
        <v>6902638301787.708</v>
      </c>
      <c r="W201" s="225">
        <f t="shared" si="172"/>
        <v>6596363000905.5527</v>
      </c>
      <c r="X201" s="225">
        <f t="shared" si="172"/>
        <v>6298814029528.7686</v>
      </c>
      <c r="Y201" s="225">
        <f t="shared" si="172"/>
        <v>6009308724428.3408</v>
      </c>
      <c r="Z201" s="225">
        <f t="shared" si="172"/>
        <v>5727218563032.6348</v>
      </c>
      <c r="AA201" s="225">
        <f t="shared" si="172"/>
        <v>5451963967097.5342</v>
      </c>
      <c r="AB201" s="225">
        <f t="shared" si="172"/>
        <v>5183009987419.0576</v>
      </c>
      <c r="AC201" s="225">
        <f t="shared" si="172"/>
        <v>4919862570592.6621</v>
      </c>
      <c r="AD201" s="225">
        <f t="shared" si="172"/>
        <v>4662065236246.1797</v>
      </c>
      <c r="AE201" s="225">
        <f t="shared" si="172"/>
        <v>4409196066006.0752</v>
      </c>
      <c r="AF201" s="225">
        <f t="shared" si="172"/>
        <v>4160864946572.8413</v>
      </c>
      <c r="AG201" s="225">
        <f t="shared" si="172"/>
        <v>3916711032093.5361</v>
      </c>
      <c r="AH201" s="225">
        <f t="shared" si="172"/>
        <v>3676400403381.2334</v>
      </c>
      <c r="AI201" s="225">
        <f t="shared" si="172"/>
        <v>3439623908030.9409</v>
      </c>
      <c r="AJ201" s="225">
        <f t="shared" si="172"/>
        <v>3206095168777.5171</v>
      </c>
      <c r="AK201" s="225">
        <f t="shared" si="172"/>
        <v>2975548749052.2349</v>
      </c>
      <c r="AL201" s="225">
        <f t="shared" si="172"/>
        <v>2747738465477.8687</v>
      </c>
      <c r="AM201" s="225">
        <f t="shared" si="172"/>
        <v>2522435837459.8325</v>
      </c>
      <c r="AN201" s="225">
        <f t="shared" si="172"/>
        <v>2299428664327.0098</v>
      </c>
      <c r="AO201" s="225">
        <f t="shared" si="172"/>
        <v>2078519720767.207</v>
      </c>
      <c r="AP201" s="225">
        <f t="shared" si="172"/>
        <v>1859525561634.0781</v>
      </c>
      <c r="AQ201" s="225">
        <f t="shared" si="172"/>
        <v>1790044934231.2019</v>
      </c>
      <c r="AR201" s="225">
        <f t="shared" si="172"/>
        <v>1810622347124.1519</v>
      </c>
      <c r="AS201" s="225">
        <f t="shared" si="172"/>
        <v>1831147329782.7441</v>
      </c>
      <c r="AT201" s="225">
        <f t="shared" si="172"/>
        <v>1847603248485.0005</v>
      </c>
      <c r="AU201" s="225">
        <f t="shared" si="172"/>
        <v>1847529403254.1123</v>
      </c>
      <c r="AV201" s="225">
        <f t="shared" si="172"/>
        <v>1847376575528.0085</v>
      </c>
      <c r="AW201" s="225">
        <f t="shared" si="172"/>
        <v>1847152810484.5977</v>
      </c>
      <c r="AX201" s="225">
        <f t="shared" si="172"/>
        <v>1846865388002.3604</v>
      </c>
      <c r="AY201" s="225">
        <f t="shared" si="172"/>
        <v>1846520902831.147</v>
      </c>
      <c r="AZ201" s="225"/>
    </row>
    <row r="202" spans="1:52" s="230" customFormat="1" x14ac:dyDescent="0.2">
      <c r="A202" s="242" t="s">
        <v>432</v>
      </c>
      <c r="B202" s="241" t="s">
        <v>660</v>
      </c>
      <c r="C202" s="232">
        <f>SUMIFS('Historic Energy Consumption'!$G:$G,'Historic Energy Consumption'!$B:$B,"no-convert-energy pipelines and gas processing 352T353",'Historic Energy Consumption'!$A:$A,'Predicted Energy Consumption'!C$98)+SUMIFS(C$29:C$42,$B$29:$B$42,$B202,$C$29:$C$42,$B$98)</f>
        <v>2019646258536.9297</v>
      </c>
      <c r="D202" s="232">
        <f>SUMIFS('Historic Energy Consumption'!$G:$G,'Historic Energy Consumption'!$B:$B,"no-convert-energy pipelines and gas processing 352T353",'Historic Energy Consumption'!$A:$A,'Predicted Energy Consumption'!D$98)+SUMIFS(D$29:D$42,$B$29:$B$42,$B202,$C$29:$C$42,$B$98)</f>
        <v>1988414546964.5044</v>
      </c>
      <c r="E202" s="232">
        <f>SUMIFS('Historic Energy Consumption'!$G:$G,'Historic Energy Consumption'!$B:$B,"no-convert-energy pipelines and gas processing 352T353",'Historic Energy Consumption'!$A:$A,'Predicted Energy Consumption'!E$98)+SUMIFS(E$29:E$42,$B$29:$B$42,$B202,$C$29:$C$42,$B$98)</f>
        <v>2013145749582.8303</v>
      </c>
      <c r="F202" s="232">
        <f>SUMIFS('Historic Energy Consumption'!$G:$G,'Historic Energy Consumption'!$B:$B,"no-convert-energy pipelines and gas processing 352T353",'Historic Energy Consumption'!$A:$A,'Predicted Energy Consumption'!F$98)+SUMIFS(F$29:F$42,$B$29:$B$42,$B202,$C$29:$C$42,$B$98)</f>
        <v>2410710106010.0283</v>
      </c>
      <c r="G202" s="232">
        <f>SUMIFS('Historic Energy Consumption'!$G:$G,'Historic Energy Consumption'!$B:$B,"no-convert-energy pipelines and gas processing 352T353",'Historic Energy Consumption'!$A:$A,'Predicted Energy Consumption'!G$98)+SUMIFS(G$29:G$42,$B$29:$B$42,$B202,$C$29:$C$42,$B$98)</f>
        <v>2204815602889.6479</v>
      </c>
      <c r="H202" s="232">
        <f>SUMIFS('Historic Energy Consumption'!$G:$G,'Historic Energy Consumption'!$B:$B,"no-convert-energy pipelines and gas processing 352T353",'Historic Energy Consumption'!$A:$A,'Predicted Energy Consumption'!H$98)+SUMIFS(H$29:H$42,$B$29:$B$42,$B202,$C$29:$C$42,$B$98)</f>
        <v>1806298121563.8965</v>
      </c>
      <c r="I202" s="232">
        <f>SUMIFS('Historic Energy Consumption'!$G:$G,'Historic Energy Consumption'!$B:$B,"no-convert-energy pipelines and gas processing 352T353",'Historic Energy Consumption'!$A:$A,'Predicted Energy Consumption'!I$98)+SUMIFS(I$29:I$42,$B$29:$B$42,$B202,$C$29:$C$42,$B$98)</f>
        <v>1708284542472.3252</v>
      </c>
      <c r="J202" s="232">
        <f>SUMIFS('Historic Energy Consumption'!$G:$G,'Historic Energy Consumption'!$B:$B,"no-convert-energy pipelines and gas processing 352T353",'Historic Energy Consumption'!$A:$A,'Predicted Energy Consumption'!J$98)+SUMIFS(J$29:J$42,$B$29:$B$42,$B202,$C$29:$C$42,$B$98)</f>
        <v>1598856212209.0503</v>
      </c>
      <c r="K202" s="232">
        <f>SUMIFS('Historic Energy Consumption'!$G:$G,'Historic Energy Consumption'!$B:$B,"no-convert-energy pipelines and gas processing 352T353",'Historic Energy Consumption'!$A:$A,'Predicted Energy Consumption'!K$98)+SUMIFS(K$29:K$42,$B$29:$B$42,$B202,$C$29:$C$42,$B$98)</f>
        <v>1229907212968.8682</v>
      </c>
      <c r="L202" s="231">
        <f t="shared" ref="L202:AY202" si="173">(K202-SUMIFS(K$29:K$42,$B$29:$B$42,$B202,$A$29:$A$42,$A202))*(VLOOKUP($B202,$B$72:$AY$96,L$1-2010,FALSE)/VLOOKUP($B202,$B$72:$AY$96,K$1-2010,FALSE))+SUMIFS(L$29:L$42,$B$29:$B$42,$B202,$A$29:$A$42,$A202)</f>
        <v>23710559403947.492</v>
      </c>
      <c r="M202" s="231">
        <f t="shared" si="173"/>
        <v>32885452546567.715</v>
      </c>
      <c r="N202" s="231">
        <f t="shared" si="173"/>
        <v>41646007484756.328</v>
      </c>
      <c r="O202" s="231">
        <f t="shared" si="173"/>
        <v>49990300551402.727</v>
      </c>
      <c r="P202" s="231">
        <f t="shared" si="173"/>
        <v>57923063487168.656</v>
      </c>
      <c r="Q202" s="231">
        <f t="shared" si="173"/>
        <v>65454059929076.383</v>
      </c>
      <c r="R202" s="231">
        <f t="shared" si="173"/>
        <v>72596682780516.313</v>
      </c>
      <c r="S202" s="231">
        <f t="shared" si="173"/>
        <v>79366789948320.766</v>
      </c>
      <c r="T202" s="231">
        <f t="shared" si="173"/>
        <v>85768217927219.578</v>
      </c>
      <c r="U202" s="231">
        <f t="shared" si="173"/>
        <v>91775974579645.141</v>
      </c>
      <c r="V202" s="231">
        <f t="shared" si="173"/>
        <v>97463781030563.594</v>
      </c>
      <c r="W202" s="231">
        <f t="shared" si="173"/>
        <v>102850330690741.75</v>
      </c>
      <c r="X202" s="231">
        <f t="shared" si="173"/>
        <v>107953798166052.55</v>
      </c>
      <c r="Y202" s="231">
        <f t="shared" si="173"/>
        <v>112791648191724.98</v>
      </c>
      <c r="Z202" s="231">
        <f t="shared" si="173"/>
        <v>117380514847055.45</v>
      </c>
      <c r="AA202" s="231">
        <f t="shared" si="173"/>
        <v>121736133686935.47</v>
      </c>
      <c r="AB202" s="231">
        <f t="shared" si="173"/>
        <v>125873312918145.38</v>
      </c>
      <c r="AC202" s="231">
        <f t="shared" si="173"/>
        <v>129805932737215.09</v>
      </c>
      <c r="AD202" s="231">
        <f t="shared" si="173"/>
        <v>133546964424026.63</v>
      </c>
      <c r="AE202" s="231">
        <f t="shared" si="173"/>
        <v>137108502791329.58</v>
      </c>
      <c r="AF202" s="231">
        <f t="shared" si="173"/>
        <v>140501807185045.75</v>
      </c>
      <c r="AG202" s="231">
        <f t="shared" si="173"/>
        <v>143737347479315.81</v>
      </c>
      <c r="AH202" s="231">
        <f t="shared" si="173"/>
        <v>146824852476554.94</v>
      </c>
      <c r="AI202" s="231">
        <f t="shared" si="173"/>
        <v>149773358862337.19</v>
      </c>
      <c r="AJ202" s="231">
        <f t="shared" si="173"/>
        <v>152591259424633.63</v>
      </c>
      <c r="AK202" s="231">
        <f t="shared" si="173"/>
        <v>155286349666599.38</v>
      </c>
      <c r="AL202" s="231">
        <f t="shared" si="173"/>
        <v>157865872253495</v>
      </c>
      <c r="AM202" s="231">
        <f t="shared" si="173"/>
        <v>160336558962145</v>
      </c>
      <c r="AN202" s="231">
        <f t="shared" si="173"/>
        <v>162704669966290.25</v>
      </c>
      <c r="AO202" s="231">
        <f t="shared" si="173"/>
        <v>164976030408333.88</v>
      </c>
      <c r="AP202" s="231">
        <f t="shared" si="173"/>
        <v>167156064289115.94</v>
      </c>
      <c r="AQ202" s="231">
        <f t="shared" si="173"/>
        <v>169249825762222.41</v>
      </c>
      <c r="AR202" s="231">
        <f t="shared" si="173"/>
        <v>171262027954485.94</v>
      </c>
      <c r="AS202" s="231">
        <f t="shared" si="173"/>
        <v>173197069455196.09</v>
      </c>
      <c r="AT202" s="231">
        <f t="shared" si="173"/>
        <v>175059058627134.19</v>
      </c>
      <c r="AU202" s="231">
        <f t="shared" si="173"/>
        <v>176851835896074.25</v>
      </c>
      <c r="AV202" s="231">
        <f t="shared" si="173"/>
        <v>178578994173581.91</v>
      </c>
      <c r="AW202" s="231">
        <f t="shared" si="173"/>
        <v>180243897562974.22</v>
      </c>
      <c r="AX202" s="231">
        <f t="shared" si="173"/>
        <v>181849698491173.16</v>
      </c>
      <c r="AY202" s="231">
        <f t="shared" si="173"/>
        <v>183399353400651.09</v>
      </c>
      <c r="AZ202" s="231"/>
    </row>
    <row r="203" spans="1:52" x14ac:dyDescent="0.2">
      <c r="A203" s="242" t="s">
        <v>432</v>
      </c>
      <c r="B203" s="241" t="s">
        <v>396</v>
      </c>
      <c r="C203" s="228">
        <f>SUMIFS('Historic Energy Consumption'!$G:$G,'Historic Energy Consumption'!$B:$B,'Predicted Energy Consumption'!$B203,'Historic Energy Consumption'!$A:$A,'Predicted Energy Consumption'!C$98)</f>
        <v>3828641488505.0874</v>
      </c>
      <c r="D203" s="228">
        <f>SUMIFS('Historic Energy Consumption'!$G:$G,'Historic Energy Consumption'!$B:$B,'Predicted Energy Consumption'!$B203,'Historic Energy Consumption'!$A:$A,'Predicted Energy Consumption'!D$98)</f>
        <v>4508040972428.1426</v>
      </c>
      <c r="E203" s="228">
        <f>SUMIFS('Historic Energy Consumption'!$G:$G,'Historic Energy Consumption'!$B:$B,'Predicted Energy Consumption'!$B203,'Historic Energy Consumption'!$A:$A,'Predicted Energy Consumption'!E$98)</f>
        <v>4112061366230.0439</v>
      </c>
      <c r="F203" s="228">
        <f>SUMIFS('Historic Energy Consumption'!$G:$G,'Historic Energy Consumption'!$B:$B,'Predicted Energy Consumption'!$B203,'Historic Energy Consumption'!$A:$A,'Predicted Energy Consumption'!F$98)</f>
        <v>4506216993157.2813</v>
      </c>
      <c r="G203" s="228">
        <f>SUMIFS('Historic Energy Consumption'!$G:$G,'Historic Energy Consumption'!$B:$B,'Predicted Energy Consumption'!$B203,'Historic Energy Consumption'!$A:$A,'Predicted Energy Consumption'!G$98)</f>
        <v>4607718539260.2676</v>
      </c>
      <c r="H203" s="228">
        <f>SUMIFS('Historic Energy Consumption'!$G:$G,'Historic Energy Consumption'!$B:$B,'Predicted Energy Consumption'!$B203,'Historic Energy Consumption'!$A:$A,'Predicted Energy Consumption'!H$98)</f>
        <v>4577478813088.4258</v>
      </c>
      <c r="I203" s="228">
        <f>SUMIFS('Historic Energy Consumption'!$G:$G,'Historic Energy Consumption'!$B:$B,'Predicted Energy Consumption'!$B203,'Historic Energy Consumption'!$A:$A,'Predicted Energy Consumption'!I$98)</f>
        <v>4858487349271.6045</v>
      </c>
      <c r="J203" s="228">
        <f>SUMIFS('Historic Energy Consumption'!$G:$G,'Historic Energy Consumption'!$B:$B,'Predicted Energy Consumption'!$B203,'Historic Energy Consumption'!$A:$A,'Predicted Energy Consumption'!J$98)</f>
        <v>4475151433926.46</v>
      </c>
      <c r="K203" s="228">
        <f>SUMIFS('Historic Energy Consumption'!$G:$G,'Historic Energy Consumption'!$B:$B,'Predicted Energy Consumption'!$B203,'Historic Energy Consumption'!$A:$A,'Predicted Energy Consumption'!K$98)</f>
        <v>3056465304656.6206</v>
      </c>
      <c r="L203" s="225">
        <f t="shared" ref="L203:AY203" si="174">K203*(VLOOKUP($B203,$B$72:$AY$96,L$1-2010,FALSE)/VLOOKUP($B203,$B$72:$AY$96,K$1-2010,FALSE))</f>
        <v>3161377315123.5898</v>
      </c>
      <c r="M203" s="225">
        <f t="shared" si="174"/>
        <v>3290214323901.1587</v>
      </c>
      <c r="N203" s="225">
        <f t="shared" si="174"/>
        <v>3408027864065.1299</v>
      </c>
      <c r="O203" s="225">
        <f t="shared" si="174"/>
        <v>3515252322550.1084</v>
      </c>
      <c r="P203" s="225">
        <f t="shared" si="174"/>
        <v>3612406191666.8682</v>
      </c>
      <c r="Q203" s="225">
        <f t="shared" si="174"/>
        <v>3700057808828.3315</v>
      </c>
      <c r="R203" s="225">
        <f t="shared" si="174"/>
        <v>3778798536935.3423</v>
      </c>
      <c r="S203" s="225">
        <f t="shared" si="174"/>
        <v>3849222604521.7573</v>
      </c>
      <c r="T203" s="225">
        <f t="shared" si="174"/>
        <v>3911912571697.7793</v>
      </c>
      <c r="U203" s="225">
        <f t="shared" si="174"/>
        <v>3967429348998.6309</v>
      </c>
      <c r="V203" s="225">
        <f t="shared" si="174"/>
        <v>4016305775726.2925</v>
      </c>
      <c r="W203" s="225">
        <f t="shared" si="174"/>
        <v>4059042898413.8369</v>
      </c>
      <c r="X203" s="225">
        <f t="shared" si="174"/>
        <v>4096108239553.6475</v>
      </c>
      <c r="Y203" s="225">
        <f t="shared" si="174"/>
        <v>4127935489972.2695</v>
      </c>
      <c r="Z203" s="225">
        <f t="shared" si="174"/>
        <v>4154925184751.6265</v>
      </c>
      <c r="AA203" s="225">
        <f t="shared" si="174"/>
        <v>4177446028731.249</v>
      </c>
      <c r="AB203" s="225">
        <f t="shared" si="174"/>
        <v>4195836623519.6675</v>
      </c>
      <c r="AC203" s="225">
        <f t="shared" si="174"/>
        <v>4210407415602.918</v>
      </c>
      <c r="AD203" s="225">
        <f t="shared" si="174"/>
        <v>4221442737296.6543</v>
      </c>
      <c r="AE203" s="225">
        <f t="shared" si="174"/>
        <v>4229202851774.4321</v>
      </c>
      <c r="AF203" s="225">
        <f t="shared" si="174"/>
        <v>4233925942806.8472</v>
      </c>
      <c r="AG203" s="225">
        <f t="shared" si="174"/>
        <v>4235830011398.7266</v>
      </c>
      <c r="AH203" s="225">
        <f t="shared" si="174"/>
        <v>4235114657056.269</v>
      </c>
      <c r="AI203" s="225">
        <f t="shared" si="174"/>
        <v>4231962732423.8589</v>
      </c>
      <c r="AJ203" s="225">
        <f t="shared" si="174"/>
        <v>4226541867661.8628</v>
      </c>
      <c r="AK203" s="225">
        <f t="shared" si="174"/>
        <v>4219005866081.0938</v>
      </c>
      <c r="AL203" s="225">
        <f t="shared" si="174"/>
        <v>4209495975886.0205</v>
      </c>
      <c r="AM203" s="225">
        <f t="shared" si="174"/>
        <v>4198142044917.9722</v>
      </c>
      <c r="AN203" s="225">
        <f t="shared" si="174"/>
        <v>4185063566411.1313</v>
      </c>
      <c r="AO203" s="225">
        <f t="shared" si="174"/>
        <v>4170370624258.3828</v>
      </c>
      <c r="AP203" s="225">
        <f t="shared" si="174"/>
        <v>4154164746335.1152</v>
      </c>
      <c r="AQ203" s="225">
        <f t="shared" si="174"/>
        <v>4136539674198.2896</v>
      </c>
      <c r="AR203" s="225">
        <f t="shared" si="174"/>
        <v>4117582057066.1899</v>
      </c>
      <c r="AS203" s="225">
        <f t="shared" si="174"/>
        <v>4097372077472.6582</v>
      </c>
      <c r="AT203" s="225">
        <f t="shared" si="174"/>
        <v>4075984015425.1973</v>
      </c>
      <c r="AU203" s="225">
        <f t="shared" si="174"/>
        <v>4053486757318.4453</v>
      </c>
      <c r="AV203" s="225">
        <f t="shared" si="174"/>
        <v>4029944255284.3872</v>
      </c>
      <c r="AW203" s="225">
        <f t="shared" si="174"/>
        <v>4005415942115.752</v>
      </c>
      <c r="AX203" s="225">
        <f t="shared" si="174"/>
        <v>3979957106385.6157</v>
      </c>
      <c r="AY203" s="225">
        <f t="shared" si="174"/>
        <v>3953619231911.5063</v>
      </c>
      <c r="AZ203" s="225"/>
    </row>
    <row r="204" spans="1:52" x14ac:dyDescent="0.2">
      <c r="A204" s="242" t="s">
        <v>432</v>
      </c>
      <c r="B204" s="241" t="s">
        <v>397</v>
      </c>
      <c r="C204" s="228">
        <f>SUMIFS('Historic Energy Consumption'!$G:$G,'Historic Energy Consumption'!$B:$B,'Predicted Energy Consumption'!$B204,'Historic Energy Consumption'!$A:$A,'Predicted Energy Consumption'!C$98)</f>
        <v>329740607760243.19</v>
      </c>
      <c r="D204" s="228">
        <f>SUMIFS('Historic Energy Consumption'!$G:$G,'Historic Energy Consumption'!$B:$B,'Predicted Energy Consumption'!$B204,'Historic Energy Consumption'!$A:$A,'Predicted Energy Consumption'!D$98)</f>
        <v>363093347522787.56</v>
      </c>
      <c r="E204" s="228">
        <f>SUMIFS('Historic Energy Consumption'!$G:$G,'Historic Energy Consumption'!$B:$B,'Predicted Energy Consumption'!$B204,'Historic Energy Consumption'!$A:$A,'Predicted Energy Consumption'!E$98)</f>
        <v>362521310127800.38</v>
      </c>
      <c r="F204" s="228">
        <f>SUMIFS('Historic Energy Consumption'!$G:$G,'Historic Energy Consumption'!$B:$B,'Predicted Energy Consumption'!$B204,'Historic Energy Consumption'!$A:$A,'Predicted Energy Consumption'!F$98)</f>
        <v>396544200195657.88</v>
      </c>
      <c r="G204" s="228">
        <f>SUMIFS('Historic Energy Consumption'!$G:$G,'Historic Energy Consumption'!$B:$B,'Predicted Energy Consumption'!$B204,'Historic Energy Consumption'!$A:$A,'Predicted Energy Consumption'!G$98)</f>
        <v>409479268040644.5</v>
      </c>
      <c r="H204" s="228">
        <f>SUMIFS('Historic Energy Consumption'!$G:$G,'Historic Energy Consumption'!$B:$B,'Predicted Energy Consumption'!$B204,'Historic Energy Consumption'!$A:$A,'Predicted Energy Consumption'!H$98)</f>
        <v>429593428821801.25</v>
      </c>
      <c r="I204" s="228">
        <f>SUMIFS('Historic Energy Consumption'!$G:$G,'Historic Energy Consumption'!$B:$B,'Predicted Energy Consumption'!$B204,'Historic Energy Consumption'!$A:$A,'Predicted Energy Consumption'!I$98)</f>
        <v>432863866306224.5</v>
      </c>
      <c r="J204" s="228">
        <f>SUMIFS('Historic Energy Consumption'!$G:$G,'Historic Energy Consumption'!$B:$B,'Predicted Energy Consumption'!$B204,'Historic Energy Consumption'!$A:$A,'Predicted Energy Consumption'!J$98)</f>
        <v>424979876089024.13</v>
      </c>
      <c r="K204" s="228">
        <f>SUMIFS('Historic Energy Consumption'!$G:$G,'Historic Energy Consumption'!$B:$B,'Predicted Energy Consumption'!$B204,'Historic Energy Consumption'!$A:$A,'Predicted Energy Consumption'!K$98)</f>
        <v>415666524573083.06</v>
      </c>
      <c r="L204" s="225">
        <f t="shared" ref="L204:AY204" si="175">K204*(VLOOKUP($B204,$B$72:$AY$96,L$1-2010,FALSE)/VLOOKUP($B204,$B$72:$AY$96,K$1-2010,FALSE))</f>
        <v>444614955467197.13</v>
      </c>
      <c r="M204" s="225">
        <f t="shared" si="175"/>
        <v>465744324104729.25</v>
      </c>
      <c r="N204" s="225">
        <f t="shared" si="175"/>
        <v>486794086604491.75</v>
      </c>
      <c r="O204" s="225">
        <f t="shared" si="175"/>
        <v>507549089224946.06</v>
      </c>
      <c r="P204" s="225">
        <f t="shared" si="175"/>
        <v>528323538738798.69</v>
      </c>
      <c r="Q204" s="225">
        <f t="shared" si="175"/>
        <v>548806125836201.38</v>
      </c>
      <c r="R204" s="225">
        <f t="shared" si="175"/>
        <v>569064483699659.38</v>
      </c>
      <c r="S204" s="225">
        <f t="shared" si="175"/>
        <v>589163349106041.5</v>
      </c>
      <c r="T204" s="225">
        <f t="shared" si="175"/>
        <v>608900312545538.75</v>
      </c>
      <c r="U204" s="225">
        <f t="shared" si="175"/>
        <v>628454523815454.5</v>
      </c>
      <c r="V204" s="225">
        <f t="shared" si="175"/>
        <v>647711407520052.5</v>
      </c>
      <c r="W204" s="225">
        <f t="shared" si="175"/>
        <v>666554773828938.63</v>
      </c>
      <c r="X204" s="225">
        <f t="shared" si="175"/>
        <v>685175278013188.13</v>
      </c>
      <c r="Y204" s="225">
        <f t="shared" si="175"/>
        <v>703436151799990.13</v>
      </c>
      <c r="Z204" s="225">
        <f t="shared" si="175"/>
        <v>721274652438665.63</v>
      </c>
      <c r="AA204" s="225">
        <f t="shared" si="175"/>
        <v>738821914495957.75</v>
      </c>
      <c r="AB204" s="225">
        <f t="shared" si="175"/>
        <v>755969258943362.63</v>
      </c>
      <c r="AC204" s="225">
        <f t="shared" si="175"/>
        <v>772832807587843</v>
      </c>
      <c r="AD204" s="225">
        <f t="shared" si="175"/>
        <v>789276585175619</v>
      </c>
      <c r="AE204" s="225">
        <f t="shared" si="175"/>
        <v>805283378797541.25</v>
      </c>
      <c r="AF204" s="225">
        <f t="shared" si="175"/>
        <v>820965149556670.75</v>
      </c>
      <c r="AG204" s="225">
        <f t="shared" si="175"/>
        <v>836259895069537.75</v>
      </c>
      <c r="AH204" s="225">
        <f t="shared" si="175"/>
        <v>851173142368657.25</v>
      </c>
      <c r="AI204" s="225">
        <f t="shared" si="175"/>
        <v>865676791282213.5</v>
      </c>
      <c r="AJ204" s="225">
        <f t="shared" si="175"/>
        <v>879838218887792.5</v>
      </c>
      <c r="AK204" s="225">
        <f t="shared" si="175"/>
        <v>893680329151344.38</v>
      </c>
      <c r="AL204" s="225">
        <f t="shared" si="175"/>
        <v>907115111024333.88</v>
      </c>
      <c r="AM204" s="225">
        <f t="shared" si="175"/>
        <v>920193168260997.63</v>
      </c>
      <c r="AN204" s="225">
        <f t="shared" si="175"/>
        <v>933017321400166.5</v>
      </c>
      <c r="AO204" s="225">
        <f t="shared" si="175"/>
        <v>945488440232430.63</v>
      </c>
      <c r="AP204" s="225">
        <f t="shared" si="175"/>
        <v>957686839606347</v>
      </c>
      <c r="AQ204" s="225">
        <f t="shared" si="175"/>
        <v>969618238175234.75</v>
      </c>
      <c r="AR204" s="225">
        <f t="shared" si="175"/>
        <v>981283607531819.75</v>
      </c>
      <c r="AS204" s="225">
        <f t="shared" si="175"/>
        <v>992751227059648</v>
      </c>
      <c r="AT204" s="225">
        <f t="shared" si="175"/>
        <v>1004045548040381.6</v>
      </c>
      <c r="AU204" s="225">
        <f t="shared" si="175"/>
        <v>1015213972615464.8</v>
      </c>
      <c r="AV204" s="225">
        <f t="shared" si="175"/>
        <v>1026248960495950.5</v>
      </c>
      <c r="AW204" s="225">
        <f t="shared" si="175"/>
        <v>1037219291700196.3</v>
      </c>
      <c r="AX204" s="225">
        <f t="shared" si="175"/>
        <v>1048187005856557</v>
      </c>
      <c r="AY204" s="225">
        <f t="shared" si="175"/>
        <v>1059150308917343.4</v>
      </c>
      <c r="AZ204" s="225"/>
    </row>
    <row r="206" spans="1:52" x14ac:dyDescent="0.2">
      <c r="B206" s="240" t="s">
        <v>568</v>
      </c>
      <c r="C206" s="216">
        <v>2012</v>
      </c>
      <c r="D206" s="216">
        <v>2013</v>
      </c>
      <c r="E206" s="216">
        <v>2014</v>
      </c>
      <c r="F206" s="216">
        <v>2015</v>
      </c>
      <c r="G206" s="216">
        <v>2016</v>
      </c>
      <c r="H206" s="216">
        <v>2017</v>
      </c>
      <c r="I206" s="216">
        <v>2018</v>
      </c>
      <c r="J206" s="216">
        <v>2019</v>
      </c>
      <c r="K206" s="216">
        <v>2020</v>
      </c>
      <c r="L206" s="216">
        <v>2021</v>
      </c>
      <c r="M206" s="216">
        <v>2022</v>
      </c>
      <c r="N206" s="216">
        <v>2023</v>
      </c>
      <c r="O206" s="216">
        <v>2024</v>
      </c>
      <c r="P206" s="216">
        <v>2025</v>
      </c>
      <c r="Q206" s="216">
        <v>2026</v>
      </c>
      <c r="R206" s="216">
        <v>2027</v>
      </c>
      <c r="S206" s="216">
        <v>2028</v>
      </c>
      <c r="T206" s="216">
        <v>2029</v>
      </c>
      <c r="U206" s="216">
        <v>2030</v>
      </c>
      <c r="V206" s="216">
        <v>2031</v>
      </c>
      <c r="W206" s="216">
        <v>2032</v>
      </c>
      <c r="X206" s="216">
        <v>2033</v>
      </c>
      <c r="Y206" s="216">
        <v>2034</v>
      </c>
      <c r="Z206" s="216">
        <v>2035</v>
      </c>
      <c r="AA206" s="216">
        <v>2036</v>
      </c>
      <c r="AB206" s="216">
        <v>2037</v>
      </c>
      <c r="AC206" s="216">
        <v>2038</v>
      </c>
      <c r="AD206" s="216">
        <v>2039</v>
      </c>
      <c r="AE206" s="216">
        <v>2040</v>
      </c>
      <c r="AF206" s="216">
        <v>2041</v>
      </c>
      <c r="AG206" s="216">
        <v>2042</v>
      </c>
      <c r="AH206" s="216">
        <v>2043</v>
      </c>
      <c r="AI206" s="216">
        <v>2044</v>
      </c>
      <c r="AJ206" s="216">
        <v>2045</v>
      </c>
      <c r="AK206" s="216">
        <v>2046</v>
      </c>
      <c r="AL206" s="216">
        <v>2047</v>
      </c>
      <c r="AM206" s="216">
        <v>2048</v>
      </c>
      <c r="AN206" s="216">
        <v>2049</v>
      </c>
      <c r="AO206" s="216">
        <v>2050</v>
      </c>
      <c r="AP206" s="216">
        <v>2051</v>
      </c>
      <c r="AQ206" s="216">
        <v>2052</v>
      </c>
      <c r="AR206" s="216">
        <v>2053</v>
      </c>
      <c r="AS206" s="216">
        <v>2054</v>
      </c>
      <c r="AT206" s="216">
        <v>2055</v>
      </c>
      <c r="AU206" s="216">
        <v>2056</v>
      </c>
      <c r="AV206" s="216">
        <v>2057</v>
      </c>
      <c r="AW206" s="216">
        <v>2058</v>
      </c>
      <c r="AX206" s="216">
        <v>2059</v>
      </c>
      <c r="AY206" s="216">
        <v>2060</v>
      </c>
    </row>
    <row r="207" spans="1:52" x14ac:dyDescent="0.2">
      <c r="A207" s="240" t="s">
        <v>568</v>
      </c>
      <c r="B207" s="239" t="s">
        <v>373</v>
      </c>
      <c r="C207" s="228">
        <f>SUMIFS('Historic Energy Consumption'!$H:$H,'Historic Energy Consumption'!$B:$B,'Predicted Energy Consumption'!$B207,'Historic Energy Consumption'!$A:$A,'Predicted Energy Consumption'!C$98)</f>
        <v>1075203743953.46</v>
      </c>
      <c r="D207" s="228">
        <f>SUMIFS('Historic Energy Consumption'!$H:$H,'Historic Energy Consumption'!$B:$B,'Predicted Energy Consumption'!$B207,'Historic Energy Consumption'!$A:$A,'Predicted Energy Consumption'!D$98)</f>
        <v>1123731980634.011</v>
      </c>
      <c r="E207" s="228">
        <f>SUMIFS('Historic Energy Consumption'!$H:$H,'Historic Energy Consumption'!$B:$B,'Predicted Energy Consumption'!$B207,'Historic Energy Consumption'!$A:$A,'Predicted Energy Consumption'!E$98)</f>
        <v>842798985475.5083</v>
      </c>
      <c r="F207" s="228">
        <f>SUMIFS('Historic Energy Consumption'!$H:$H,'Historic Energy Consumption'!$B:$B,'Predicted Energy Consumption'!$B207,'Historic Energy Consumption'!$A:$A,'Predicted Energy Consumption'!F$98)</f>
        <v>1011320869885.7032</v>
      </c>
      <c r="G207" s="228">
        <f>SUMIFS('Historic Energy Consumption'!$H:$H,'Historic Energy Consumption'!$B:$B,'Predicted Energy Consumption'!$B207,'Historic Energy Consumption'!$A:$A,'Predicted Energy Consumption'!G$98)</f>
        <v>1213585043862.8438</v>
      </c>
      <c r="H207" s="228">
        <f>SUMIFS('Historic Energy Consumption'!$H:$H,'Historic Energy Consumption'!$B:$B,'Predicted Energy Consumption'!$B207,'Historic Energy Consumption'!$A:$A,'Predicted Energy Consumption'!H$98)</f>
        <v>1263345442802.8621</v>
      </c>
      <c r="I207" s="228">
        <f>SUMIFS('Historic Energy Consumption'!$H:$H,'Historic Energy Consumption'!$B:$B,'Predicted Energy Consumption'!$B207,'Historic Energy Consumption'!$A:$A,'Predicted Energy Consumption'!I$98)</f>
        <v>648212130191.97046</v>
      </c>
      <c r="J207" s="228">
        <f>SUMIFS('Historic Energy Consumption'!$H:$H,'Historic Energy Consumption'!$B:$B,'Predicted Energy Consumption'!$B207,'Historic Energy Consumption'!$A:$A,'Predicted Energy Consumption'!J$98)</f>
        <v>662334605319.70886</v>
      </c>
      <c r="K207" s="228">
        <f>SUMIFS('Historic Energy Consumption'!$H:$H,'Historic Energy Consumption'!$B:$B,'Predicted Energy Consumption'!$B207,'Historic Energy Consumption'!$A:$A,'Predicted Energy Consumption'!K$98)</f>
        <v>1060512578552.1212</v>
      </c>
      <c r="L207" s="225">
        <f t="shared" ref="L207:AY207" si="176">K207*(VLOOKUP($B207,$B$72:$AY$96,L$1-2010,FALSE)/VLOOKUP($B207,$B$72:$AY$96,K$1-2010,FALSE))</f>
        <v>1095381933625.6061</v>
      </c>
      <c r="M207" s="225">
        <f t="shared" si="176"/>
        <v>1120568982064.2798</v>
      </c>
      <c r="N207" s="225">
        <f t="shared" si="176"/>
        <v>1143849727673.3416</v>
      </c>
      <c r="O207" s="225">
        <f t="shared" si="176"/>
        <v>1165458384284.7161</v>
      </c>
      <c r="P207" s="225">
        <f t="shared" si="176"/>
        <v>1186170623242.0613</v>
      </c>
      <c r="Q207" s="225">
        <f t="shared" si="176"/>
        <v>1205652539995.0156</v>
      </c>
      <c r="R207" s="225">
        <f t="shared" si="176"/>
        <v>1224121564977.5903</v>
      </c>
      <c r="S207" s="225">
        <f t="shared" si="176"/>
        <v>1241785493118.6387</v>
      </c>
      <c r="T207" s="225">
        <f t="shared" si="176"/>
        <v>1258521591885.7261</v>
      </c>
      <c r="U207" s="225">
        <f t="shared" si="176"/>
        <v>1274632088413.9446</v>
      </c>
      <c r="V207" s="225">
        <f t="shared" si="176"/>
        <v>1289952190123.1499</v>
      </c>
      <c r="W207" s="225">
        <f t="shared" si="176"/>
        <v>1304485049441.8899</v>
      </c>
      <c r="X207" s="225">
        <f t="shared" si="176"/>
        <v>1318483516491.5369</v>
      </c>
      <c r="Y207" s="225">
        <f t="shared" si="176"/>
        <v>1331831928030.6685</v>
      </c>
      <c r="Z207" s="225">
        <f t="shared" si="176"/>
        <v>1344532882123.3096</v>
      </c>
      <c r="AA207" s="225">
        <f t="shared" si="176"/>
        <v>1356748282115.4548</v>
      </c>
      <c r="AB207" s="225">
        <f t="shared" si="176"/>
        <v>1368421473244.6272</v>
      </c>
      <c r="AC207" s="225">
        <f t="shared" si="176"/>
        <v>1379747656036.2573</v>
      </c>
      <c r="AD207" s="225">
        <f t="shared" si="176"/>
        <v>1390600838587.7971</v>
      </c>
      <c r="AE207" s="225">
        <f t="shared" si="176"/>
        <v>1400987744005.1965</v>
      </c>
      <c r="AF207" s="225">
        <f t="shared" si="176"/>
        <v>1411069928646.3154</v>
      </c>
      <c r="AG207" s="225">
        <f t="shared" si="176"/>
        <v>1420809741621.7056</v>
      </c>
      <c r="AH207" s="225">
        <f t="shared" si="176"/>
        <v>1430212495414.0806</v>
      </c>
      <c r="AI207" s="225">
        <f t="shared" si="176"/>
        <v>1439326665642.2393</v>
      </c>
      <c r="AJ207" s="225">
        <f t="shared" si="176"/>
        <v>1448194838382.5034</v>
      </c>
      <c r="AK207" s="225">
        <f t="shared" si="176"/>
        <v>1456880039383.7817</v>
      </c>
      <c r="AL207" s="225">
        <f t="shared" si="176"/>
        <v>1465331108362.4568</v>
      </c>
      <c r="AM207" s="225">
        <f t="shared" si="176"/>
        <v>1473582025558.2463</v>
      </c>
      <c r="AN207" s="225">
        <f t="shared" si="176"/>
        <v>1481734185373.3477</v>
      </c>
      <c r="AO207" s="225">
        <f t="shared" si="176"/>
        <v>1489709169198.1697</v>
      </c>
      <c r="AP207" s="225">
        <f t="shared" si="176"/>
        <v>1497583425765.894</v>
      </c>
      <c r="AQ207" s="225">
        <f t="shared" si="176"/>
        <v>1505375624937.6047</v>
      </c>
      <c r="AR207" s="225">
        <f t="shared" si="176"/>
        <v>1513067281147.7231</v>
      </c>
      <c r="AS207" s="225">
        <f t="shared" si="176"/>
        <v>1519373138522.0708</v>
      </c>
      <c r="AT207" s="225">
        <f t="shared" si="176"/>
        <v>1522816979910.5806</v>
      </c>
      <c r="AU207" s="225">
        <f t="shared" si="176"/>
        <v>1526071196664.0544</v>
      </c>
      <c r="AV207" s="225">
        <f t="shared" si="176"/>
        <v>1529161573693.1101</v>
      </c>
      <c r="AW207" s="225">
        <f t="shared" si="176"/>
        <v>1532088129785.7585</v>
      </c>
      <c r="AX207" s="225">
        <f t="shared" si="176"/>
        <v>1534901158228.5894</v>
      </c>
      <c r="AY207" s="225">
        <f t="shared" si="176"/>
        <v>1537594320968.7217</v>
      </c>
      <c r="AZ207" s="225"/>
    </row>
    <row r="208" spans="1:52" x14ac:dyDescent="0.2">
      <c r="A208" s="240" t="s">
        <v>568</v>
      </c>
      <c r="B208" s="239" t="s">
        <v>375</v>
      </c>
      <c r="C208" s="228">
        <f>SUMIFS('Historic Energy Consumption'!$H:$H,'Historic Energy Consumption'!$B:$B,'Predicted Energy Consumption'!$B208,'Historic Energy Consumption'!$A:$A,'Predicted Energy Consumption'!C$98)</f>
        <v>21189873502905.086</v>
      </c>
      <c r="D208" s="228">
        <f>SUMIFS('Historic Energy Consumption'!$H:$H,'Historic Energy Consumption'!$B:$B,'Predicted Energy Consumption'!$B208,'Historic Energy Consumption'!$A:$A,'Predicted Energy Consumption'!D$98)</f>
        <v>17871660538160.137</v>
      </c>
      <c r="E208" s="228">
        <f>SUMIFS('Historic Energy Consumption'!$H:$H,'Historic Energy Consumption'!$B:$B,'Predicted Energy Consumption'!$B208,'Historic Energy Consumption'!$A:$A,'Predicted Energy Consumption'!E$98)</f>
        <v>19747201060493.625</v>
      </c>
      <c r="F208" s="228">
        <f>SUMIFS('Historic Energy Consumption'!$H:$H,'Historic Energy Consumption'!$B:$B,'Predicted Energy Consumption'!$B208,'Historic Energy Consumption'!$A:$A,'Predicted Energy Consumption'!F$98)</f>
        <v>18938239146297.328</v>
      </c>
      <c r="G208" s="228">
        <f>SUMIFS('Historic Energy Consumption'!$H:$H,'Historic Energy Consumption'!$B:$B,'Predicted Energy Consumption'!$B208,'Historic Energy Consumption'!$A:$A,'Predicted Energy Consumption'!G$98)</f>
        <v>20984481532423.141</v>
      </c>
      <c r="H208" s="228">
        <f>SUMIFS('Historic Energy Consumption'!$H:$H,'Historic Energy Consumption'!$B:$B,'Predicted Energy Consumption'!$B208,'Historic Energy Consumption'!$A:$A,'Predicted Energy Consumption'!H$98)</f>
        <v>22137121935298.5</v>
      </c>
      <c r="I208" s="228">
        <f>SUMIFS('Historic Energy Consumption'!$H:$H,'Historic Energy Consumption'!$B:$B,'Predicted Energy Consumption'!$B208,'Historic Energy Consumption'!$A:$A,'Predicted Energy Consumption'!I$98)</f>
        <v>26376992270124.848</v>
      </c>
      <c r="J208" s="228">
        <f>SUMIFS('Historic Energy Consumption'!$H:$H,'Historic Energy Consumption'!$B:$B,'Predicted Energy Consumption'!$B208,'Historic Energy Consumption'!$A:$A,'Predicted Energy Consumption'!J$98)</f>
        <v>26332823992208.566</v>
      </c>
      <c r="K208" s="228">
        <f>SUMIFS('Historic Energy Consumption'!$H:$H,'Historic Energy Consumption'!$B:$B,'Predicted Energy Consumption'!$B208,'Historic Energy Consumption'!$A:$A,'Predicted Energy Consumption'!K$98)</f>
        <v>25451922758401.844</v>
      </c>
      <c r="L208" s="225">
        <f t="shared" ref="L208:AY208" si="177">K208*(VLOOKUP($B208,$B$72:$AY$96,L$1-2010,FALSE)/VLOOKUP($B208,$B$72:$AY$96,K$1-2010,FALSE))</f>
        <v>26221359513253.215</v>
      </c>
      <c r="M208" s="225">
        <f t="shared" si="177"/>
        <v>25068322487643.426</v>
      </c>
      <c r="N208" s="225">
        <f t="shared" si="177"/>
        <v>23921010085863.441</v>
      </c>
      <c r="O208" s="225">
        <f t="shared" si="177"/>
        <v>22785679442561.176</v>
      </c>
      <c r="P208" s="225">
        <f t="shared" si="177"/>
        <v>21667469126855.566</v>
      </c>
      <c r="Q208" s="225">
        <f t="shared" si="177"/>
        <v>20570485747018.512</v>
      </c>
      <c r="R208" s="225">
        <f t="shared" si="177"/>
        <v>19497916117169.844</v>
      </c>
      <c r="S208" s="225">
        <f t="shared" si="177"/>
        <v>18452148309550.148</v>
      </c>
      <c r="T208" s="225">
        <f t="shared" si="177"/>
        <v>17434890948611.652</v>
      </c>
      <c r="U208" s="225">
        <f t="shared" si="177"/>
        <v>16447284514746.023</v>
      </c>
      <c r="V208" s="225">
        <f t="shared" si="177"/>
        <v>15490001473000.875</v>
      </c>
      <c r="W208" s="225">
        <f t="shared" si="177"/>
        <v>14563334039693.518</v>
      </c>
      <c r="X208" s="225">
        <f t="shared" si="177"/>
        <v>13667269636221.893</v>
      </c>
      <c r="Y208" s="225">
        <f t="shared" si="177"/>
        <v>12801554788992.586</v>
      </c>
      <c r="Z208" s="225">
        <f t="shared" si="177"/>
        <v>11965748594097.795</v>
      </c>
      <c r="AA208" s="225">
        <f t="shared" si="177"/>
        <v>11159267002156.037</v>
      </c>
      <c r="AB208" s="225">
        <f t="shared" si="177"/>
        <v>10381419180385.008</v>
      </c>
      <c r="AC208" s="225">
        <f t="shared" si="177"/>
        <v>9732915037820.4727</v>
      </c>
      <c r="AD208" s="225">
        <f t="shared" si="177"/>
        <v>9521454510660.5918</v>
      </c>
      <c r="AE208" s="225">
        <f t="shared" si="177"/>
        <v>9315839108596.7949</v>
      </c>
      <c r="AF208" s="225">
        <f t="shared" si="177"/>
        <v>9116014053579.5508</v>
      </c>
      <c r="AG208" s="225">
        <f t="shared" si="177"/>
        <v>8921895660120.127</v>
      </c>
      <c r="AH208" s="225">
        <f t="shared" si="177"/>
        <v>8733378014436.4902</v>
      </c>
      <c r="AI208" s="225">
        <f t="shared" si="177"/>
        <v>8550338451765.6045</v>
      </c>
      <c r="AJ208" s="225">
        <f t="shared" si="177"/>
        <v>8372642028929.4766</v>
      </c>
      <c r="AK208" s="225">
        <f t="shared" si="177"/>
        <v>8200145160324.7861</v>
      </c>
      <c r="AL208" s="225">
        <f t="shared" si="177"/>
        <v>8032698559746.1631</v>
      </c>
      <c r="AM208" s="225">
        <f t="shared" si="177"/>
        <v>7870149607923.334</v>
      </c>
      <c r="AN208" s="225">
        <f t="shared" si="177"/>
        <v>7712344246211.2139</v>
      </c>
      <c r="AO208" s="225">
        <f t="shared" si="177"/>
        <v>7559128480268.4756</v>
      </c>
      <c r="AP208" s="225">
        <f t="shared" si="177"/>
        <v>7410349563487.082</v>
      </c>
      <c r="AQ208" s="225">
        <f t="shared" si="177"/>
        <v>7265856918081.416</v>
      </c>
      <c r="AR208" s="225">
        <f t="shared" si="177"/>
        <v>7125502841805.7402</v>
      </c>
      <c r="AS208" s="225">
        <f t="shared" si="177"/>
        <v>6989143039964.7334</v>
      </c>
      <c r="AT208" s="225">
        <f t="shared" si="177"/>
        <v>6856637015467.0996</v>
      </c>
      <c r="AU208" s="225">
        <f t="shared" si="177"/>
        <v>6727848343923.3047</v>
      </c>
      <c r="AV208" s="225">
        <f t="shared" si="177"/>
        <v>6602644856021.8994</v>
      </c>
      <c r="AW208" s="225">
        <f t="shared" si="177"/>
        <v>6480898745469.6543</v>
      </c>
      <c r="AX208" s="225">
        <f t="shared" si="177"/>
        <v>6362486617513.6816</v>
      </c>
      <c r="AY208" s="225">
        <f t="shared" si="177"/>
        <v>6247289490363.3945</v>
      </c>
      <c r="AZ208" s="225"/>
    </row>
    <row r="209" spans="1:52" s="230" customFormat="1" x14ac:dyDescent="0.2">
      <c r="A209" s="240" t="s">
        <v>568</v>
      </c>
      <c r="B209" s="239" t="s">
        <v>662</v>
      </c>
      <c r="C209" s="232">
        <f>SUMIFS('Historic Energy Consumption'!$H:$H,'Historic Energy Consumption'!$B:$B, "no-convert-coal mining 05",'Historic Energy Consumption'!$A:$A,'Predicted Energy Consumption'!C$98)+SUMIFS(C$29:C$42,$B$29:$B$42,$B209,$A$29:$A$42,$A209)</f>
        <v>7572584901548.1035</v>
      </c>
      <c r="D209" s="232">
        <f>SUMIFS('Historic Energy Consumption'!$H:$H,'Historic Energy Consumption'!$B:$B, "no-convert-coal mining 05",'Historic Energy Consumption'!$A:$A,'Predicted Energy Consumption'!D$98)+SUMIFS(D$29:D$42,$B$29:$B$42,$B209,$A$29:$A$42,$A209)</f>
        <v>6815373802249.4258</v>
      </c>
      <c r="E209" s="232">
        <f>SUMIFS('Historic Energy Consumption'!$H:$H,'Historic Energy Consumption'!$B:$B, "no-convert-coal mining 05",'Historic Energy Consumption'!$A:$A,'Predicted Energy Consumption'!E$98)+SUMIFS(E$29:E$42,$B$29:$B$42,$B209,$A$29:$A$42,$A209)</f>
        <v>6201946560459.3359</v>
      </c>
      <c r="F209" s="232">
        <f>SUMIFS('Historic Energy Consumption'!$H:$H,'Historic Energy Consumption'!$B:$B, "no-convert-coal mining 05",'Historic Energy Consumption'!$A:$A,'Predicted Energy Consumption'!F$98)+SUMIFS(F$29:F$42,$B$29:$B$42,$B209,$A$29:$A$42,$A209)</f>
        <v>5723204131800.2275</v>
      </c>
      <c r="G209" s="232">
        <f>SUMIFS('Historic Energy Consumption'!$H:$H,'Historic Energy Consumption'!$B:$B, "no-convert-coal mining 05",'Historic Energy Consumption'!$A:$A,'Predicted Energy Consumption'!G$98)+SUMIFS(G$29:G$42,$B$29:$B$42,$B209,$A$29:$A$42,$A209)</f>
        <v>6243934858993.4834</v>
      </c>
      <c r="H209" s="232">
        <f>SUMIFS('Historic Energy Consumption'!$H:$H,'Historic Energy Consumption'!$B:$B, "no-convert-coal mining 05",'Historic Energy Consumption'!$A:$A,'Predicted Energy Consumption'!H$98)+SUMIFS(H$29:H$42,$B$29:$B$42,$B209,$A$29:$A$42,$A209)</f>
        <v>5231855735409.6475</v>
      </c>
      <c r="I209" s="232">
        <f>SUMIFS('Historic Energy Consumption'!$H:$H,'Historic Energy Consumption'!$B:$B, "no-convert-coal mining 05",'Historic Energy Consumption'!$A:$A,'Predicted Energy Consumption'!I$98)+SUMIFS(I$29:I$42,$B$29:$B$42,$B209,$A$29:$A$42,$A209)</f>
        <v>8196153786550.7314</v>
      </c>
      <c r="J209" s="232">
        <f>SUMIFS('Historic Energy Consumption'!$H:$H,'Historic Energy Consumption'!$B:$B, "no-convert-coal mining 05",'Historic Energy Consumption'!$A:$A,'Predicted Energy Consumption'!J$98)+SUMIFS(J$29:J$42,$B$29:$B$42,$B209,$A$29:$A$42,$A209)</f>
        <v>6686849800415.7793</v>
      </c>
      <c r="K209" s="232">
        <f>SUMIFS('Historic Energy Consumption'!$H:$H,'Historic Energy Consumption'!$B:$B, "no-convert-coal mining 05",'Historic Energy Consumption'!$A:$A,'Predicted Energy Consumption'!K$98)+SUMIFS(K$29:K$42,$B$29:$B$42,$B209,$A$29:$A$42,$A209)</f>
        <v>5948784606994.9756</v>
      </c>
      <c r="L209" s="231">
        <f t="shared" ref="L209:AY209" si="178">(K209-SUMIFS(K$29:K$42,$B$29:$B$42,$B209,$A$29:$A$42,$A209))*(VLOOKUP($B209,$B$72:$AY$96,L$1-2010,FALSE)/VLOOKUP($B209,$B$72:$AY$96,K$1-2010,FALSE))+SUMIFS(L$29:L$42,$B$29:$B$42,$B209,$A$29:$A$42,$A209)</f>
        <v>5421951384305.1445</v>
      </c>
      <c r="M209" s="231">
        <f t="shared" si="178"/>
        <v>4893888395383.3682</v>
      </c>
      <c r="N209" s="231">
        <f t="shared" si="178"/>
        <v>4380387737172.9287</v>
      </c>
      <c r="O209" s="231">
        <f t="shared" si="178"/>
        <v>3889685107692.1987</v>
      </c>
      <c r="P209" s="231">
        <f t="shared" si="178"/>
        <v>3425223098697.042</v>
      </c>
      <c r="Q209" s="231">
        <f t="shared" si="178"/>
        <v>2988010444653.0967</v>
      </c>
      <c r="R209" s="231">
        <f t="shared" si="178"/>
        <v>2719448267401.3896</v>
      </c>
      <c r="S209" s="231">
        <f t="shared" si="178"/>
        <v>2674514848927.165</v>
      </c>
      <c r="T209" s="231">
        <f t="shared" si="178"/>
        <v>2629127525779.1396</v>
      </c>
      <c r="U209" s="231">
        <f t="shared" si="178"/>
        <v>2583572177901.7461</v>
      </c>
      <c r="V209" s="231">
        <f t="shared" si="178"/>
        <v>2538077440417.1382</v>
      </c>
      <c r="W209" s="231">
        <f t="shared" si="178"/>
        <v>2492825585596.3647</v>
      </c>
      <c r="X209" s="231">
        <f t="shared" si="178"/>
        <v>2447960977292.5601</v>
      </c>
      <c r="Y209" s="231">
        <f t="shared" si="178"/>
        <v>2403596842202.8325</v>
      </c>
      <c r="Z209" s="231">
        <f t="shared" si="178"/>
        <v>2359820795044.5078</v>
      </c>
      <c r="AA209" s="231">
        <f t="shared" si="178"/>
        <v>2316699394858.2134</v>
      </c>
      <c r="AB209" s="231">
        <f t="shared" si="178"/>
        <v>2274281922725.8398</v>
      </c>
      <c r="AC209" s="231">
        <f t="shared" si="178"/>
        <v>2232603521030.6851</v>
      </c>
      <c r="AD209" s="231">
        <f t="shared" si="178"/>
        <v>2191687803183.4673</v>
      </c>
      <c r="AE209" s="231">
        <f t="shared" si="178"/>
        <v>2151549021648.5249</v>
      </c>
      <c r="AF209" s="231">
        <f t="shared" si="178"/>
        <v>2112193866694.3015</v>
      </c>
      <c r="AG209" s="231">
        <f t="shared" si="178"/>
        <v>2073622956316.7649</v>
      </c>
      <c r="AH209" s="231">
        <f t="shared" si="178"/>
        <v>2035832068076.197</v>
      </c>
      <c r="AI209" s="231">
        <f t="shared" si="178"/>
        <v>1998813155518.8945</v>
      </c>
      <c r="AJ209" s="231">
        <f t="shared" si="178"/>
        <v>1962555185062.3696</v>
      </c>
      <c r="AK209" s="231">
        <f t="shared" si="178"/>
        <v>1927044823471.1956</v>
      </c>
      <c r="AL209" s="231">
        <f t="shared" si="178"/>
        <v>1892267001178.5974</v>
      </c>
      <c r="AM209" s="231">
        <f t="shared" si="178"/>
        <v>1858205372584.8501</v>
      </c>
      <c r="AN209" s="231">
        <f t="shared" si="178"/>
        <v>1824842690981.5164</v>
      </c>
      <c r="AO209" s="231">
        <f t="shared" si="178"/>
        <v>1792161112818.5906</v>
      </c>
      <c r="AP209" s="231">
        <f t="shared" si="178"/>
        <v>1760142443568.699</v>
      </c>
      <c r="AQ209" s="231">
        <f t="shared" si="178"/>
        <v>1728768335378.7097</v>
      </c>
      <c r="AR209" s="231">
        <f t="shared" si="178"/>
        <v>1698020444973.9624</v>
      </c>
      <c r="AS209" s="231">
        <f t="shared" si="178"/>
        <v>1667880558840.2212</v>
      </c>
      <c r="AT209" s="231">
        <f t="shared" si="178"/>
        <v>1638330691508.5718</v>
      </c>
      <c r="AU209" s="231">
        <f t="shared" si="178"/>
        <v>1609353161769.9998</v>
      </c>
      <c r="AV209" s="231">
        <f t="shared" si="178"/>
        <v>1580930650816.2488</v>
      </c>
      <c r="AW209" s="231">
        <f t="shared" si="178"/>
        <v>1553046245613.7803</v>
      </c>
      <c r="AX209" s="231">
        <f t="shared" si="178"/>
        <v>1525683470245.7668</v>
      </c>
      <c r="AY209" s="231">
        <f t="shared" si="178"/>
        <v>1498826307481.5247</v>
      </c>
      <c r="AZ209" s="231"/>
    </row>
    <row r="210" spans="1:52" x14ac:dyDescent="0.2">
      <c r="A210" s="240" t="s">
        <v>568</v>
      </c>
      <c r="B210" s="239" t="s">
        <v>376</v>
      </c>
      <c r="C210" s="228">
        <f>SUMIFS('Historic Energy Consumption'!$H:$H,'Historic Energy Consumption'!$B:$B,'Predicted Energy Consumption'!$B210,'Historic Energy Consumption'!$A:$A,'Predicted Energy Consumption'!C$98)</f>
        <v>27566787104208.754</v>
      </c>
      <c r="D210" s="228">
        <f>SUMIFS('Historic Energy Consumption'!$H:$H,'Historic Energy Consumption'!$B:$B,'Predicted Energy Consumption'!$B210,'Historic Energy Consumption'!$A:$A,'Predicted Energy Consumption'!D$98)</f>
        <v>25575044202636.289</v>
      </c>
      <c r="E210" s="228">
        <f>SUMIFS('Historic Energy Consumption'!$H:$H,'Historic Energy Consumption'!$B:$B,'Predicted Energy Consumption'!$B210,'Historic Energy Consumption'!$A:$A,'Predicted Energy Consumption'!E$98)</f>
        <v>28831743836120.145</v>
      </c>
      <c r="F210" s="228">
        <f>SUMIFS('Historic Energy Consumption'!$H:$H,'Historic Energy Consumption'!$B:$B,'Predicted Energy Consumption'!$B210,'Historic Energy Consumption'!$A:$A,'Predicted Energy Consumption'!F$98)</f>
        <v>24858968366461.363</v>
      </c>
      <c r="G210" s="228">
        <f>SUMIFS('Historic Energy Consumption'!$H:$H,'Historic Energy Consumption'!$B:$B,'Predicted Energy Consumption'!$B210,'Historic Energy Consumption'!$A:$A,'Predicted Energy Consumption'!G$98)</f>
        <v>26024309518780.453</v>
      </c>
      <c r="H210" s="228">
        <f>SUMIFS('Historic Energy Consumption'!$H:$H,'Historic Energy Consumption'!$B:$B,'Predicted Energy Consumption'!$B210,'Historic Energy Consumption'!$A:$A,'Predicted Energy Consumption'!H$98)</f>
        <v>28269498718954.074</v>
      </c>
      <c r="I210" s="228">
        <f>SUMIFS('Historic Energy Consumption'!$H:$H,'Historic Energy Consumption'!$B:$B,'Predicted Energy Consumption'!$B210,'Historic Energy Consumption'!$A:$A,'Predicted Energy Consumption'!I$98)</f>
        <v>23189483286595.684</v>
      </c>
      <c r="J210" s="228">
        <f>SUMIFS('Historic Energy Consumption'!$H:$H,'Historic Energy Consumption'!$B:$B,'Predicted Energy Consumption'!$B210,'Historic Energy Consumption'!$A:$A,'Predicted Energy Consumption'!J$98)</f>
        <v>22841918747713.688</v>
      </c>
      <c r="K210" s="228">
        <f>SUMIFS('Historic Energy Consumption'!$H:$H,'Historic Energy Consumption'!$B:$B,'Predicted Energy Consumption'!$B210,'Historic Energy Consumption'!$A:$A,'Predicted Energy Consumption'!K$98)</f>
        <v>22941439545593.727</v>
      </c>
      <c r="L210" s="225">
        <f t="shared" ref="L210:AY210" si="179">K210*(VLOOKUP($B210,$B$72:$AY$96,L$1-2010,FALSE)/VLOOKUP($B210,$B$72:$AY$96,K$1-2010,FALSE))</f>
        <v>24401351482254.996</v>
      </c>
      <c r="M210" s="225">
        <f t="shared" si="179"/>
        <v>23503510960516.906</v>
      </c>
      <c r="N210" s="225">
        <f t="shared" si="179"/>
        <v>22626967612290.516</v>
      </c>
      <c r="O210" s="225">
        <f t="shared" si="179"/>
        <v>21774633826305.5</v>
      </c>
      <c r="P210" s="225">
        <f t="shared" si="179"/>
        <v>20948530396819.297</v>
      </c>
      <c r="Q210" s="225">
        <f t="shared" si="179"/>
        <v>20150028136051.906</v>
      </c>
      <c r="R210" s="225">
        <f t="shared" si="179"/>
        <v>19379975970390.898</v>
      </c>
      <c r="S210" s="225">
        <f t="shared" si="179"/>
        <v>18638789692092.359</v>
      </c>
      <c r="T210" s="225">
        <f t="shared" si="179"/>
        <v>17926525758983.625</v>
      </c>
      <c r="U210" s="225">
        <f t="shared" si="179"/>
        <v>17242947120793.146</v>
      </c>
      <c r="V210" s="225">
        <f t="shared" si="179"/>
        <v>16587582384120.547</v>
      </c>
      <c r="W210" s="225">
        <f t="shared" si="179"/>
        <v>15959778175626.262</v>
      </c>
      <c r="X210" s="225">
        <f t="shared" si="179"/>
        <v>15358744507520.965</v>
      </c>
      <c r="Y210" s="225">
        <f t="shared" si="179"/>
        <v>14783593250366.322</v>
      </c>
      <c r="Z210" s="225">
        <f t="shared" si="179"/>
        <v>14233370118338.941</v>
      </c>
      <c r="AA210" s="225">
        <f t="shared" si="179"/>
        <v>13707080774306.566</v>
      </c>
      <c r="AB210" s="225">
        <f t="shared" si="179"/>
        <v>13203711762231.988</v>
      </c>
      <c r="AC210" s="225">
        <f t="shared" si="179"/>
        <v>12722246996043.313</v>
      </c>
      <c r="AD210" s="225">
        <f t="shared" si="179"/>
        <v>12261680503901.318</v>
      </c>
      <c r="AE210" s="225">
        <f t="shared" si="179"/>
        <v>11821026066775.096</v>
      </c>
      <c r="AF210" s="225">
        <f t="shared" si="179"/>
        <v>11399324316269.662</v>
      </c>
      <c r="AG210" s="225">
        <f t="shared" si="179"/>
        <v>10995647779200.164</v>
      </c>
      <c r="AH210" s="225">
        <f t="shared" si="179"/>
        <v>10609104281811.619</v>
      </c>
      <c r="AI210" s="225">
        <f t="shared" si="179"/>
        <v>10238839058264.305</v>
      </c>
      <c r="AJ210" s="225">
        <f t="shared" si="179"/>
        <v>9884035847603.1719</v>
      </c>
      <c r="AK210" s="225">
        <f t="shared" si="179"/>
        <v>9543917211267.1992</v>
      </c>
      <c r="AL210" s="225">
        <f t="shared" si="179"/>
        <v>9217744258954.873</v>
      </c>
      <c r="AM210" s="225">
        <f t="shared" si="179"/>
        <v>8904815933651.5156</v>
      </c>
      <c r="AN210" s="225">
        <f t="shared" si="179"/>
        <v>8604467975999.5137</v>
      </c>
      <c r="AO210" s="225">
        <f t="shared" si="179"/>
        <v>8316071663073.4121</v>
      </c>
      <c r="AP210" s="225">
        <f t="shared" si="179"/>
        <v>8039032396171.1396</v>
      </c>
      <c r="AQ210" s="225">
        <f t="shared" si="179"/>
        <v>7772788195689.2207</v>
      </c>
      <c r="AR210" s="225">
        <f t="shared" si="179"/>
        <v>7516808147841.2637</v>
      </c>
      <c r="AS210" s="225">
        <f t="shared" si="179"/>
        <v>7270590837330.1465</v>
      </c>
      <c r="AT210" s="225">
        <f t="shared" si="179"/>
        <v>7033662791607.0176</v>
      </c>
      <c r="AU210" s="225">
        <f t="shared" si="179"/>
        <v>6805576955633.5957</v>
      </c>
      <c r="AV210" s="225">
        <f t="shared" si="179"/>
        <v>6585911210774.1514</v>
      </c>
      <c r="AW210" s="225">
        <f t="shared" si="179"/>
        <v>6374266947298.3779</v>
      </c>
      <c r="AX210" s="225">
        <f t="shared" si="179"/>
        <v>6170267696750.3213</v>
      </c>
      <c r="AY210" s="225">
        <f t="shared" si="179"/>
        <v>5973557827947.7852</v>
      </c>
      <c r="AZ210" s="225"/>
    </row>
    <row r="211" spans="1:52" x14ac:dyDescent="0.2">
      <c r="A211" s="240" t="s">
        <v>568</v>
      </c>
      <c r="B211" s="239" t="s">
        <v>377</v>
      </c>
      <c r="C211" s="228">
        <f>SUMIFS('Historic Energy Consumption'!$H:$H,'Historic Energy Consumption'!$B:$B,'Predicted Energy Consumption'!$B211,'Historic Energy Consumption'!$A:$A,'Predicted Energy Consumption'!C$98)</f>
        <v>136785744565086.3</v>
      </c>
      <c r="D211" s="228">
        <f>SUMIFS('Historic Energy Consumption'!$H:$H,'Historic Energy Consumption'!$B:$B,'Predicted Energy Consumption'!$B211,'Historic Energy Consumption'!$A:$A,'Predicted Energy Consumption'!D$98)</f>
        <v>151677278506156.81</v>
      </c>
      <c r="E211" s="228">
        <f>SUMIFS('Historic Energy Consumption'!$H:$H,'Historic Energy Consumption'!$B:$B,'Predicted Energy Consumption'!$B211,'Historic Energy Consumption'!$A:$A,'Predicted Energy Consumption'!E$98)</f>
        <v>134587187967347.91</v>
      </c>
      <c r="F211" s="228">
        <f>SUMIFS('Historic Energy Consumption'!$H:$H,'Historic Energy Consumption'!$B:$B,'Predicted Energy Consumption'!$B211,'Historic Energy Consumption'!$A:$A,'Predicted Energy Consumption'!F$98)</f>
        <v>143716941619725.63</v>
      </c>
      <c r="G211" s="228">
        <f>SUMIFS('Historic Energy Consumption'!$H:$H,'Historic Energy Consumption'!$B:$B,'Predicted Energy Consumption'!$B211,'Historic Energy Consumption'!$A:$A,'Predicted Energy Consumption'!G$98)</f>
        <v>143498090646101.81</v>
      </c>
      <c r="H211" s="228">
        <f>SUMIFS('Historic Energy Consumption'!$H:$H,'Historic Energy Consumption'!$B:$B,'Predicted Energy Consumption'!$B211,'Historic Energy Consumption'!$A:$A,'Predicted Energy Consumption'!H$98)</f>
        <v>154989899349878.03</v>
      </c>
      <c r="I211" s="228">
        <f>SUMIFS('Historic Energy Consumption'!$H:$H,'Historic Energy Consumption'!$B:$B,'Predicted Energy Consumption'!$B211,'Historic Energy Consumption'!$A:$A,'Predicted Energy Consumption'!I$98)</f>
        <v>183576063769515.19</v>
      </c>
      <c r="J211" s="228">
        <f>SUMIFS('Historic Energy Consumption'!$H:$H,'Historic Energy Consumption'!$B:$B,'Predicted Energy Consumption'!$B211,'Historic Energy Consumption'!$A:$A,'Predicted Energy Consumption'!J$98)</f>
        <v>195555524382903.53</v>
      </c>
      <c r="K211" s="228">
        <f>SUMIFS('Historic Energy Consumption'!$H:$H,'Historic Energy Consumption'!$B:$B,'Predicted Energy Consumption'!$B211,'Historic Energy Consumption'!$A:$A,'Predicted Energy Consumption'!K$98)</f>
        <v>224000748396400.09</v>
      </c>
      <c r="L211" s="225">
        <f t="shared" ref="L211:AY211" si="180">K211*(VLOOKUP($B211,$B$72:$AY$96,L$1-2010,FALSE)/VLOOKUP($B211,$B$72:$AY$96,K$1-2010,FALSE))</f>
        <v>229376599039610.09</v>
      </c>
      <c r="M211" s="225">
        <f t="shared" si="180"/>
        <v>235889979672091.41</v>
      </c>
      <c r="N211" s="225">
        <f t="shared" si="180"/>
        <v>242590489604480.66</v>
      </c>
      <c r="O211" s="225">
        <f t="shared" si="180"/>
        <v>249589803906905.13</v>
      </c>
      <c r="P211" s="225">
        <f t="shared" si="180"/>
        <v>250159757467920.31</v>
      </c>
      <c r="Q211" s="225">
        <f t="shared" si="180"/>
        <v>248522997894321</v>
      </c>
      <c r="R211" s="225">
        <f t="shared" si="180"/>
        <v>246684787489987.66</v>
      </c>
      <c r="S211" s="225">
        <f t="shared" si="180"/>
        <v>244685222263734.44</v>
      </c>
      <c r="T211" s="225">
        <f t="shared" si="180"/>
        <v>242557772475655.59</v>
      </c>
      <c r="U211" s="225">
        <f t="shared" si="180"/>
        <v>240330524966313.16</v>
      </c>
      <c r="V211" s="225">
        <f t="shared" si="180"/>
        <v>238027083882704.53</v>
      </c>
      <c r="W211" s="225">
        <f t="shared" si="180"/>
        <v>235667272017060.13</v>
      </c>
      <c r="X211" s="225">
        <f t="shared" si="180"/>
        <v>233267703258204.69</v>
      </c>
      <c r="Y211" s="225">
        <f t="shared" si="180"/>
        <v>230842262837988.41</v>
      </c>
      <c r="Z211" s="225">
        <f t="shared" si="180"/>
        <v>228402515937975.88</v>
      </c>
      <c r="AA211" s="225">
        <f t="shared" si="180"/>
        <v>225958057443386.5</v>
      </c>
      <c r="AB211" s="225">
        <f t="shared" si="180"/>
        <v>223516811782265.22</v>
      </c>
      <c r="AC211" s="225">
        <f t="shared" si="180"/>
        <v>221085289775571.13</v>
      </c>
      <c r="AD211" s="225">
        <f t="shared" si="180"/>
        <v>218668808258366.31</v>
      </c>
      <c r="AE211" s="225">
        <f t="shared" si="180"/>
        <v>216271677452666.75</v>
      </c>
      <c r="AF211" s="225">
        <f t="shared" si="180"/>
        <v>213897360469848.25</v>
      </c>
      <c r="AG211" s="225">
        <f t="shared" si="180"/>
        <v>211548608805373.69</v>
      </c>
      <c r="AH211" s="225">
        <f t="shared" si="180"/>
        <v>209227577225662.88</v>
      </c>
      <c r="AI211" s="225">
        <f t="shared" si="180"/>
        <v>206935921024233</v>
      </c>
      <c r="AJ211" s="225">
        <f t="shared" si="180"/>
        <v>204674878239009.09</v>
      </c>
      <c r="AK211" s="225">
        <f t="shared" si="180"/>
        <v>202445339074533.34</v>
      </c>
      <c r="AL211" s="225">
        <f t="shared" si="180"/>
        <v>200247904461504.5</v>
      </c>
      <c r="AM211" s="225">
        <f t="shared" si="180"/>
        <v>198082935410564.5</v>
      </c>
      <c r="AN211" s="225">
        <f t="shared" si="180"/>
        <v>195950594575734.25</v>
      </c>
      <c r="AO211" s="225">
        <f t="shared" si="180"/>
        <v>193850881232745.28</v>
      </c>
      <c r="AP211" s="225">
        <f t="shared" si="180"/>
        <v>191783660696032.56</v>
      </c>
      <c r="AQ211" s="225">
        <f t="shared" si="180"/>
        <v>189748689042134.78</v>
      </c>
      <c r="AR211" s="225">
        <f t="shared" si="180"/>
        <v>187745633873866.69</v>
      </c>
      <c r="AS211" s="225">
        <f t="shared" si="180"/>
        <v>185774091745935.72</v>
      </c>
      <c r="AT211" s="225">
        <f t="shared" si="180"/>
        <v>183833602776065.88</v>
      </c>
      <c r="AU211" s="225">
        <f t="shared" si="180"/>
        <v>181923662883831.5</v>
      </c>
      <c r="AV211" s="225">
        <f t="shared" si="180"/>
        <v>180043734030166.97</v>
      </c>
      <c r="AW211" s="225">
        <f t="shared" si="180"/>
        <v>178193252771922.63</v>
      </c>
      <c r="AX211" s="225">
        <f t="shared" si="180"/>
        <v>176371637396547.97</v>
      </c>
      <c r="AY211" s="225">
        <f t="shared" si="180"/>
        <v>174578293860296.09</v>
      </c>
      <c r="AZ211" s="225"/>
    </row>
    <row r="212" spans="1:52" x14ac:dyDescent="0.2">
      <c r="A212" s="240" t="s">
        <v>568</v>
      </c>
      <c r="B212" s="239" t="s">
        <v>378</v>
      </c>
      <c r="C212" s="228">
        <f>SUMIFS('Historic Energy Consumption'!$H:$H,'Historic Energy Consumption'!$B:$B,'Predicted Energy Consumption'!$B212,'Historic Energy Consumption'!$A:$A,'Predicted Energy Consumption'!C$98)</f>
        <v>229658458365024</v>
      </c>
      <c r="D212" s="228">
        <f>SUMIFS('Historic Energy Consumption'!$H:$H,'Historic Energy Consumption'!$B:$B,'Predicted Energy Consumption'!$B212,'Historic Energy Consumption'!$A:$A,'Predicted Energy Consumption'!D$98)</f>
        <v>228636237598227.66</v>
      </c>
      <c r="E212" s="228">
        <f>SUMIFS('Historic Energy Consumption'!$H:$H,'Historic Energy Consumption'!$B:$B,'Predicted Energy Consumption'!$B212,'Historic Energy Consumption'!$A:$A,'Predicted Energy Consumption'!E$98)</f>
        <v>233211161285916.78</v>
      </c>
      <c r="F212" s="228">
        <f>SUMIFS('Historic Energy Consumption'!$H:$H,'Historic Energy Consumption'!$B:$B,'Predicted Energy Consumption'!$B212,'Historic Energy Consumption'!$A:$A,'Predicted Energy Consumption'!F$98)</f>
        <v>273374911858931.47</v>
      </c>
      <c r="G212" s="228">
        <f>SUMIFS('Historic Energy Consumption'!$H:$H,'Historic Energy Consumption'!$B:$B,'Predicted Energy Consumption'!$B212,'Historic Energy Consumption'!$A:$A,'Predicted Energy Consumption'!G$98)</f>
        <v>303494549601331.56</v>
      </c>
      <c r="H212" s="228">
        <f>SUMIFS('Historic Energy Consumption'!$H:$H,'Historic Energy Consumption'!$B:$B,'Predicted Energy Consumption'!$B212,'Historic Energy Consumption'!$A:$A,'Predicted Energy Consumption'!H$98)</f>
        <v>314122233434372.19</v>
      </c>
      <c r="I212" s="228">
        <f>SUMIFS('Historic Energy Consumption'!$H:$H,'Historic Energy Consumption'!$B:$B,'Predicted Energy Consumption'!$B212,'Historic Energy Consumption'!$A:$A,'Predicted Energy Consumption'!I$98)</f>
        <v>302318687678950.81</v>
      </c>
      <c r="J212" s="228">
        <f>SUMIFS('Historic Energy Consumption'!$H:$H,'Historic Energy Consumption'!$B:$B,'Predicted Energy Consumption'!$B212,'Historic Energy Consumption'!$A:$A,'Predicted Energy Consumption'!J$98)</f>
        <v>314663152666278.31</v>
      </c>
      <c r="K212" s="228">
        <f>SUMIFS('Historic Energy Consumption'!$H:$H,'Historic Energy Consumption'!$B:$B,'Predicted Energy Consumption'!$B212,'Historic Energy Consumption'!$A:$A,'Predicted Energy Consumption'!K$98)</f>
        <v>308572005927458.75</v>
      </c>
      <c r="L212" s="225">
        <f t="shared" ref="L212:AY212" si="181">K212*(VLOOKUP($B212,$B$72:$AY$96,L$1-2010,FALSE)/VLOOKUP($B212,$B$72:$AY$96,K$1-2010,FALSE))</f>
        <v>324899922246824.63</v>
      </c>
      <c r="M212" s="225">
        <f t="shared" si="181"/>
        <v>317019917917620</v>
      </c>
      <c r="N212" s="225">
        <f t="shared" si="181"/>
        <v>309404848310317.13</v>
      </c>
      <c r="O212" s="225">
        <f t="shared" si="181"/>
        <v>302012416612640.25</v>
      </c>
      <c r="P212" s="225">
        <f t="shared" si="181"/>
        <v>294821927615674.13</v>
      </c>
      <c r="Q212" s="225">
        <f t="shared" si="181"/>
        <v>287823861170217.63</v>
      </c>
      <c r="R212" s="225">
        <f t="shared" si="181"/>
        <v>281014311147430.84</v>
      </c>
      <c r="S212" s="225">
        <f t="shared" si="181"/>
        <v>274156866814575.31</v>
      </c>
      <c r="T212" s="225">
        <f t="shared" si="181"/>
        <v>266560669633897.44</v>
      </c>
      <c r="U212" s="225">
        <f t="shared" si="181"/>
        <v>259177255101119.41</v>
      </c>
      <c r="V212" s="225">
        <f t="shared" si="181"/>
        <v>252014330311385.72</v>
      </c>
      <c r="W212" s="225">
        <f t="shared" si="181"/>
        <v>245076352541121.84</v>
      </c>
      <c r="X212" s="225">
        <f t="shared" si="181"/>
        <v>238365039196412.88</v>
      </c>
      <c r="Y212" s="225">
        <f t="shared" si="181"/>
        <v>231879855367137.19</v>
      </c>
      <c r="Z212" s="225">
        <f t="shared" si="181"/>
        <v>225618456102956.94</v>
      </c>
      <c r="AA212" s="225">
        <f t="shared" si="181"/>
        <v>219577074190778.72</v>
      </c>
      <c r="AB212" s="225">
        <f t="shared" si="181"/>
        <v>213750852050393.03</v>
      </c>
      <c r="AC212" s="225">
        <f t="shared" si="181"/>
        <v>208134120639821.38</v>
      </c>
      <c r="AD212" s="225">
        <f t="shared" si="181"/>
        <v>202720630372637.56</v>
      </c>
      <c r="AE212" s="225">
        <f t="shared" si="181"/>
        <v>197503739868309.38</v>
      </c>
      <c r="AF212" s="225">
        <f t="shared" si="181"/>
        <v>192476568428779.91</v>
      </c>
      <c r="AG212" s="225">
        <f t="shared" si="181"/>
        <v>187632117799357.34</v>
      </c>
      <c r="AH212" s="225">
        <f t="shared" si="181"/>
        <v>182963368237580.13</v>
      </c>
      <c r="AI212" s="225">
        <f t="shared" si="181"/>
        <v>178463353305018.44</v>
      </c>
      <c r="AJ212" s="225">
        <f t="shared" si="181"/>
        <v>174125217186337.06</v>
      </c>
      <c r="AK212" s="225">
        <f t="shared" si="181"/>
        <v>169942257766472.91</v>
      </c>
      <c r="AL212" s="225">
        <f t="shared" si="181"/>
        <v>165907958179645.81</v>
      </c>
      <c r="AM212" s="225">
        <f t="shared" si="181"/>
        <v>162016009089742.31</v>
      </c>
      <c r="AN212" s="225">
        <f t="shared" si="181"/>
        <v>158260323570226.97</v>
      </c>
      <c r="AO212" s="225">
        <f t="shared" si="181"/>
        <v>154635046119021.69</v>
      </c>
      <c r="AP212" s="225">
        <f t="shared" si="181"/>
        <v>151134557063871.72</v>
      </c>
      <c r="AQ212" s="225">
        <f t="shared" si="181"/>
        <v>147753473380135.38</v>
      </c>
      <c r="AR212" s="225">
        <f t="shared" si="181"/>
        <v>144486646749211.53</v>
      </c>
      <c r="AS212" s="225">
        <f t="shared" si="181"/>
        <v>141329159526003</v>
      </c>
      <c r="AT212" s="225">
        <f t="shared" si="181"/>
        <v>138276319152552.27</v>
      </c>
      <c r="AU212" s="225">
        <f t="shared" si="181"/>
        <v>135323651447517.52</v>
      </c>
      <c r="AV212" s="225">
        <f t="shared" si="181"/>
        <v>132466893113516.94</v>
      </c>
      <c r="AW212" s="225">
        <f t="shared" si="181"/>
        <v>129701983733044.98</v>
      </c>
      <c r="AX212" s="225">
        <f t="shared" si="181"/>
        <v>127025057465812.39</v>
      </c>
      <c r="AY212" s="225">
        <f t="shared" si="181"/>
        <v>124432434613562.36</v>
      </c>
      <c r="AZ212" s="225"/>
    </row>
    <row r="213" spans="1:52" x14ac:dyDescent="0.2">
      <c r="A213" s="240" t="s">
        <v>568</v>
      </c>
      <c r="B213" s="239" t="s">
        <v>379</v>
      </c>
      <c r="C213" s="228">
        <f>SUMIFS('Historic Energy Consumption'!$H:$H,'Historic Energy Consumption'!$B:$B,'Predicted Energy Consumption'!$B213,'Historic Energy Consumption'!$A:$A,'Predicted Energy Consumption'!C$98)</f>
        <v>4107175937652.9688</v>
      </c>
      <c r="D213" s="228">
        <f>SUMIFS('Historic Energy Consumption'!$H:$H,'Historic Energy Consumption'!$B:$B,'Predicted Energy Consumption'!$B213,'Historic Energy Consumption'!$A:$A,'Predicted Energy Consumption'!D$98)</f>
        <v>4396354941778.6743</v>
      </c>
      <c r="E213" s="228">
        <f>SUMIFS('Historic Energy Consumption'!$H:$H,'Historic Energy Consumption'!$B:$B,'Predicted Energy Consumption'!$B213,'Historic Energy Consumption'!$A:$A,'Predicted Energy Consumption'!E$98)</f>
        <v>4195417711773.2676</v>
      </c>
      <c r="F213" s="228">
        <f>SUMIFS('Historic Energy Consumption'!$H:$H,'Historic Energy Consumption'!$B:$B,'Predicted Energy Consumption'!$B213,'Historic Energy Consumption'!$A:$A,'Predicted Energy Consumption'!F$98)</f>
        <v>6189435374440.1309</v>
      </c>
      <c r="G213" s="228">
        <f>SUMIFS('Historic Energy Consumption'!$H:$H,'Historic Energy Consumption'!$B:$B,'Predicted Energy Consumption'!$B213,'Historic Energy Consumption'!$A:$A,'Predicted Energy Consumption'!G$98)</f>
        <v>9520728215477.8828</v>
      </c>
      <c r="H213" s="228">
        <f>SUMIFS('Historic Energy Consumption'!$H:$H,'Historic Energy Consumption'!$B:$B,'Predicted Energy Consumption'!$B213,'Historic Energy Consumption'!$A:$A,'Predicted Energy Consumption'!H$98)</f>
        <v>9042270131955.5742</v>
      </c>
      <c r="I213" s="228">
        <f>SUMIFS('Historic Energy Consumption'!$H:$H,'Historic Energy Consumption'!$B:$B,'Predicted Energy Consumption'!$B213,'Historic Energy Consumption'!$A:$A,'Predicted Energy Consumption'!I$98)</f>
        <v>10113966952555.166</v>
      </c>
      <c r="J213" s="228">
        <f>SUMIFS('Historic Energy Consumption'!$H:$H,'Historic Energy Consumption'!$B:$B,'Predicted Energy Consumption'!$B213,'Historic Energy Consumption'!$A:$A,'Predicted Energy Consumption'!J$98)</f>
        <v>6943803022370.8066</v>
      </c>
      <c r="K213" s="228">
        <f>SUMIFS('Historic Energy Consumption'!$H:$H,'Historic Energy Consumption'!$B:$B,'Predicted Energy Consumption'!$B213,'Historic Energy Consumption'!$A:$A,'Predicted Energy Consumption'!K$98)</f>
        <v>7302267458163.4707</v>
      </c>
      <c r="L213" s="225">
        <f t="shared" ref="L213:AY213" si="182">K213*(VLOOKUP($B213,$B$72:$AY$96,L$1-2010,FALSE)/VLOOKUP($B213,$B$72:$AY$96,K$1-2010,FALSE))</f>
        <v>6587872966291.8301</v>
      </c>
      <c r="M213" s="225">
        <f t="shared" si="182"/>
        <v>5418452220247.6084</v>
      </c>
      <c r="N213" s="225">
        <f t="shared" si="182"/>
        <v>4388571652999.5215</v>
      </c>
      <c r="O213" s="225">
        <f t="shared" si="182"/>
        <v>3494583071762.6006</v>
      </c>
      <c r="P213" s="225">
        <f t="shared" si="182"/>
        <v>2728015765305.8916</v>
      </c>
      <c r="Q213" s="225">
        <f t="shared" si="182"/>
        <v>2086677117539.7209</v>
      </c>
      <c r="R213" s="225">
        <f t="shared" si="182"/>
        <v>1780682046996.3267</v>
      </c>
      <c r="S213" s="225">
        <f t="shared" si="182"/>
        <v>1492376788231.6531</v>
      </c>
      <c r="T213" s="225">
        <f t="shared" si="182"/>
        <v>1220998140597.5396</v>
      </c>
      <c r="U213" s="225">
        <f t="shared" si="182"/>
        <v>965686193804.95923</v>
      </c>
      <c r="V213" s="225">
        <f t="shared" si="182"/>
        <v>725540588580.8407</v>
      </c>
      <c r="W213" s="225">
        <f t="shared" si="182"/>
        <v>619602439931.6051</v>
      </c>
      <c r="X213" s="225">
        <f t="shared" si="182"/>
        <v>610244036927.60767</v>
      </c>
      <c r="Y213" s="225">
        <f t="shared" si="182"/>
        <v>601001900977.36072</v>
      </c>
      <c r="Z213" s="225">
        <f t="shared" si="182"/>
        <v>591900772079.51294</v>
      </c>
      <c r="AA213" s="225">
        <f t="shared" si="182"/>
        <v>582959765343.3468</v>
      </c>
      <c r="AB213" s="225">
        <f t="shared" si="182"/>
        <v>574193301110.51282</v>
      </c>
      <c r="AC213" s="225">
        <f t="shared" si="182"/>
        <v>565611904644.5752</v>
      </c>
      <c r="AD213" s="225">
        <f t="shared" si="182"/>
        <v>557222888058.36133</v>
      </c>
      <c r="AE213" s="225">
        <f t="shared" si="182"/>
        <v>549030927979.96832</v>
      </c>
      <c r="AF213" s="225">
        <f t="shared" si="182"/>
        <v>541038552238.95709</v>
      </c>
      <c r="AG213" s="225">
        <f t="shared" si="182"/>
        <v>533246548030.84515</v>
      </c>
      <c r="AH213" s="225">
        <f t="shared" si="182"/>
        <v>525654302885.53101</v>
      </c>
      <c r="AI213" s="225">
        <f t="shared" si="182"/>
        <v>518260088513.45996</v>
      </c>
      <c r="AJ213" s="225">
        <f t="shared" si="182"/>
        <v>511061296349.21539</v>
      </c>
      <c r="AK213" s="225">
        <f t="shared" si="182"/>
        <v>504054632423.23737</v>
      </c>
      <c r="AL213" s="225">
        <f t="shared" si="182"/>
        <v>497236278104.87988</v>
      </c>
      <c r="AM213" s="225">
        <f t="shared" si="182"/>
        <v>490602022288.38959</v>
      </c>
      <c r="AN213" s="225">
        <f t="shared" si="182"/>
        <v>484147369740.77417</v>
      </c>
      <c r="AO213" s="225">
        <f t="shared" si="182"/>
        <v>477867629591.1142</v>
      </c>
      <c r="AP213" s="225">
        <f t="shared" si="182"/>
        <v>471757987306.34863</v>
      </c>
      <c r="AQ213" s="225">
        <f t="shared" si="182"/>
        <v>465813562957.53986</v>
      </c>
      <c r="AR213" s="225">
        <f t="shared" si="182"/>
        <v>460029458122.19763</v>
      </c>
      <c r="AS213" s="225">
        <f t="shared" si="182"/>
        <v>454400793381.36249</v>
      </c>
      <c r="AT213" s="225">
        <f t="shared" si="182"/>
        <v>448922738044.87372</v>
      </c>
      <c r="AU213" s="225">
        <f t="shared" si="182"/>
        <v>443590533465.33185</v>
      </c>
      <c r="AV213" s="225">
        <f t="shared" si="182"/>
        <v>438399511073.00079</v>
      </c>
      <c r="AW213" s="225">
        <f t="shared" si="182"/>
        <v>433345106073.00348</v>
      </c>
      <c r="AX213" s="225">
        <f t="shared" si="182"/>
        <v>428422867586.93683</v>
      </c>
      <c r="AY213" s="225">
        <f t="shared" si="182"/>
        <v>423628465888.30316</v>
      </c>
      <c r="AZ213" s="225"/>
    </row>
    <row r="214" spans="1:52" x14ac:dyDescent="0.2">
      <c r="A214" s="240" t="s">
        <v>568</v>
      </c>
      <c r="B214" s="239" t="s">
        <v>380</v>
      </c>
      <c r="C214" s="228">
        <f>SUMIFS('Historic Energy Consumption'!$H:$H,'Historic Energy Consumption'!$B:$B,'Predicted Energy Consumption'!$B214,'Historic Energy Consumption'!$A:$A,'Predicted Energy Consumption'!C$98)</f>
        <v>154789056901584.88</v>
      </c>
      <c r="D214" s="228">
        <f>SUMIFS('Historic Energy Consumption'!$H:$H,'Historic Energy Consumption'!$B:$B,'Predicted Energy Consumption'!$B214,'Historic Energy Consumption'!$A:$A,'Predicted Energy Consumption'!D$98)</f>
        <v>171941419025353</v>
      </c>
      <c r="E214" s="228">
        <f>SUMIFS('Historic Energy Consumption'!$H:$H,'Historic Energy Consumption'!$B:$B,'Predicted Energy Consumption'!$B214,'Historic Energy Consumption'!$A:$A,'Predicted Energy Consumption'!E$98)</f>
        <v>189203254026789.22</v>
      </c>
      <c r="F214" s="228">
        <f>SUMIFS('Historic Energy Consumption'!$H:$H,'Historic Energy Consumption'!$B:$B,'Predicted Energy Consumption'!$B214,'Historic Energy Consumption'!$A:$A,'Predicted Energy Consumption'!F$98)</f>
        <v>194672822296563.75</v>
      </c>
      <c r="G214" s="228">
        <f>SUMIFS('Historic Energy Consumption'!$H:$H,'Historic Energy Consumption'!$B:$B,'Predicted Energy Consumption'!$B214,'Historic Energy Consumption'!$A:$A,'Predicted Energy Consumption'!G$98)</f>
        <v>195625473286556.38</v>
      </c>
      <c r="H214" s="228">
        <f>SUMIFS('Historic Energy Consumption'!$H:$H,'Historic Energy Consumption'!$B:$B,'Predicted Energy Consumption'!$B214,'Historic Energy Consumption'!$A:$A,'Predicted Energy Consumption'!H$98)</f>
        <v>204586799836236.16</v>
      </c>
      <c r="I214" s="228">
        <f>SUMIFS('Historic Energy Consumption'!$H:$H,'Historic Energy Consumption'!$B:$B,'Predicted Energy Consumption'!$B214,'Historic Energy Consumption'!$A:$A,'Predicted Energy Consumption'!I$98)</f>
        <v>221460124599091.13</v>
      </c>
      <c r="J214" s="228">
        <f>SUMIFS('Historic Energy Consumption'!$H:$H,'Historic Energy Consumption'!$B:$B,'Predicted Energy Consumption'!$B214,'Historic Energy Consumption'!$A:$A,'Predicted Energy Consumption'!J$98)</f>
        <v>208441098165561.56</v>
      </c>
      <c r="K214" s="228">
        <f>SUMIFS('Historic Energy Consumption'!$H:$H,'Historic Energy Consumption'!$B:$B,'Predicted Energy Consumption'!$B214,'Historic Energy Consumption'!$A:$A,'Predicted Energy Consumption'!K$98)</f>
        <v>221068486564005.16</v>
      </c>
      <c r="L214" s="225">
        <f t="shared" ref="L214:AY214" si="183">K214*(VLOOKUP($B214,$B$72:$AY$96,L$1-2010,FALSE)/VLOOKUP($B214,$B$72:$AY$96,K$1-2010,FALSE))</f>
        <v>231432618015123.28</v>
      </c>
      <c r="M214" s="225">
        <f t="shared" si="183"/>
        <v>238093405613366.81</v>
      </c>
      <c r="N214" s="225">
        <f t="shared" si="183"/>
        <v>244871618291011.13</v>
      </c>
      <c r="O214" s="225">
        <f t="shared" si="183"/>
        <v>251857839216045.09</v>
      </c>
      <c r="P214" s="225">
        <f t="shared" si="183"/>
        <v>253431538287393.34</v>
      </c>
      <c r="Q214" s="225">
        <f t="shared" si="183"/>
        <v>252249173646901.41</v>
      </c>
      <c r="R214" s="225">
        <f t="shared" si="183"/>
        <v>250824173786539.31</v>
      </c>
      <c r="S214" s="225">
        <f t="shared" si="183"/>
        <v>249198806867551.16</v>
      </c>
      <c r="T214" s="225">
        <f t="shared" si="183"/>
        <v>247408811151605.81</v>
      </c>
      <c r="U214" s="225">
        <f t="shared" si="183"/>
        <v>245484561887389.06</v>
      </c>
      <c r="V214" s="225">
        <f t="shared" si="183"/>
        <v>243451919650660.22</v>
      </c>
      <c r="W214" s="225">
        <f t="shared" si="183"/>
        <v>241332895904205.78</v>
      </c>
      <c r="X214" s="225">
        <f t="shared" si="183"/>
        <v>239146201874146.16</v>
      </c>
      <c r="Y214" s="225">
        <f t="shared" si="183"/>
        <v>236907714236231.09</v>
      </c>
      <c r="Z214" s="225">
        <f t="shared" si="183"/>
        <v>234630875791756.28</v>
      </c>
      <c r="AA214" s="225">
        <f t="shared" si="183"/>
        <v>232327042109768.41</v>
      </c>
      <c r="AB214" s="225">
        <f t="shared" si="183"/>
        <v>230005781695390.5</v>
      </c>
      <c r="AC214" s="225">
        <f t="shared" si="183"/>
        <v>227675135563890.56</v>
      </c>
      <c r="AD214" s="225">
        <f t="shared" si="183"/>
        <v>225341841192577.16</v>
      </c>
      <c r="AE214" s="225">
        <f t="shared" si="183"/>
        <v>223011525242827.59</v>
      </c>
      <c r="AF214" s="225">
        <f t="shared" si="183"/>
        <v>220688868996515.59</v>
      </c>
      <c r="AG214" s="225">
        <f t="shared" si="183"/>
        <v>218377750054611.06</v>
      </c>
      <c r="AH214" s="225">
        <f t="shared" si="183"/>
        <v>216081363473235.66</v>
      </c>
      <c r="AI214" s="225">
        <f t="shared" si="183"/>
        <v>213802325158048.59</v>
      </c>
      <c r="AJ214" s="225">
        <f t="shared" si="183"/>
        <v>211542760003815.44</v>
      </c>
      <c r="AK214" s="225">
        <f t="shared" si="183"/>
        <v>209304376955769.28</v>
      </c>
      <c r="AL214" s="225">
        <f t="shared" si="183"/>
        <v>207088532885825.47</v>
      </c>
      <c r="AM214" s="225">
        <f t="shared" si="183"/>
        <v>204896286921307.97</v>
      </c>
      <c r="AN214" s="225">
        <f t="shared" si="183"/>
        <v>202728446636510.31</v>
      </c>
      <c r="AO214" s="225">
        <f t="shared" si="183"/>
        <v>200585607317238.13</v>
      </c>
      <c r="AP214" s="225">
        <f t="shared" si="183"/>
        <v>198468185333528.03</v>
      </c>
      <c r="AQ214" s="225">
        <f t="shared" si="183"/>
        <v>196376446504024.31</v>
      </c>
      <c r="AR214" s="225">
        <f t="shared" si="183"/>
        <v>194310530204632.59</v>
      </c>
      <c r="AS214" s="225">
        <f t="shared" si="183"/>
        <v>192270469861567.53</v>
      </c>
      <c r="AT214" s="225">
        <f t="shared" si="183"/>
        <v>190256210372743.47</v>
      </c>
      <c r="AU214" s="225">
        <f t="shared" si="183"/>
        <v>188267622919313.78</v>
      </c>
      <c r="AV214" s="225">
        <f t="shared" si="183"/>
        <v>186304517559258.66</v>
      </c>
      <c r="AW214" s="225">
        <f t="shared" si="183"/>
        <v>184366653935503.81</v>
      </c>
      <c r="AX214" s="225">
        <f t="shared" si="183"/>
        <v>182453750380547.97</v>
      </c>
      <c r="AY214" s="225">
        <f t="shared" si="183"/>
        <v>180565491656886.13</v>
      </c>
      <c r="AZ214" s="225"/>
    </row>
    <row r="215" spans="1:52" s="230" customFormat="1" x14ac:dyDescent="0.2">
      <c r="A215" s="240" t="s">
        <v>568</v>
      </c>
      <c r="B215" s="239" t="s">
        <v>661</v>
      </c>
      <c r="C215" s="232">
        <f>SUMIFS('Historic Energy Consumption'!$H:$H,'Historic Energy Consumption'!$B:$B, "no-convert-refined petroleum and coke 19",'Historic Energy Consumption'!$A:$A,'Predicted Energy Consumption'!C$98)+SUMIFS(C$29:C$42,$B$29:$B$42,$B215,$A$29:$A$42,$A215)</f>
        <v>299383487613475.63</v>
      </c>
      <c r="D215" s="232">
        <f>SUMIFS('Historic Energy Consumption'!$H:$H,'Historic Energy Consumption'!$B:$B, "no-convert-refined petroleum and coke 19",'Historic Energy Consumption'!$A:$A,'Predicted Energy Consumption'!D$98)+SUMIFS(D$29:D$42,$B$29:$B$42,$B215,$A$29:$A$42,$A215)</f>
        <v>327922924648965.25</v>
      </c>
      <c r="E215" s="232">
        <f>SUMIFS('Historic Energy Consumption'!$H:$H,'Historic Energy Consumption'!$B:$B, "no-convert-refined petroleum and coke 19",'Historic Energy Consumption'!$A:$A,'Predicted Energy Consumption'!E$98)+SUMIFS(E$29:E$42,$B$29:$B$42,$B215,$A$29:$A$42,$A215)</f>
        <v>346592552422698.75</v>
      </c>
      <c r="F215" s="232">
        <f>SUMIFS('Historic Energy Consumption'!$H:$H,'Historic Energy Consumption'!$B:$B, "no-convert-refined petroleum and coke 19",'Historic Energy Consumption'!$A:$A,'Predicted Energy Consumption'!F$98)+SUMIFS(F$29:F$42,$B$29:$B$42,$B215,$A$29:$A$42,$A215)</f>
        <v>355736902458765.63</v>
      </c>
      <c r="G215" s="232">
        <f>SUMIFS('Historic Energy Consumption'!$H:$H,'Historic Energy Consumption'!$B:$B, "no-convert-refined petroleum and coke 19",'Historic Energy Consumption'!$A:$A,'Predicted Energy Consumption'!G$98)+SUMIFS(G$29:G$42,$B$29:$B$42,$B215,$A$29:$A$42,$A215)</f>
        <v>366842380903342.69</v>
      </c>
      <c r="H215" s="232">
        <f>SUMIFS('Historic Energy Consumption'!$H:$H,'Historic Energy Consumption'!$B:$B, "no-convert-refined petroleum and coke 19",'Historic Energy Consumption'!$A:$A,'Predicted Energy Consumption'!H$98)+SUMIFS(H$29:H$42,$B$29:$B$42,$B215,$A$29:$A$42,$A215)</f>
        <v>411843979633874.38</v>
      </c>
      <c r="I215" s="232">
        <f>SUMIFS('Historic Energy Consumption'!$H:$H,'Historic Energy Consumption'!$B:$B, "no-convert-refined petroleum and coke 19",'Historic Energy Consumption'!$A:$A,'Predicted Energy Consumption'!I$98)+SUMIFS(I$29:I$42,$B$29:$B$42,$B215,$A$29:$A$42,$A215)</f>
        <v>528983276098606.56</v>
      </c>
      <c r="J215" s="232">
        <f>SUMIFS('Historic Energy Consumption'!$H:$H,'Historic Energy Consumption'!$B:$B, "no-convert-refined petroleum and coke 19",'Historic Energy Consumption'!$A:$A,'Predicted Energy Consumption'!J$98)+SUMIFS(J$29:J$42,$B$29:$B$42,$B215,$A$29:$A$42,$A215)</f>
        <v>601303239065495.88</v>
      </c>
      <c r="K215" s="232">
        <f>SUMIFS('Historic Energy Consumption'!$H:$H,'Historic Energy Consumption'!$B:$B, "no-convert-refined petroleum and coke 19",'Historic Energy Consumption'!$A:$A,'Predicted Energy Consumption'!K$98)+SUMIFS(K$29:K$42,$B$29:$B$42,$B215,$A$29:$A$42,$A215)</f>
        <v>629932150037365.38</v>
      </c>
      <c r="L215" s="231">
        <f t="shared" ref="L215:AY215" si="184">(K215-SUMIFS(K$29:K$42,$B$29:$B$42,$B215,$A$29:$A$42,$A215))*(VLOOKUP($B215,$B$72:$AY$96,L$1-2010,FALSE)/VLOOKUP($B215,$B$72:$AY$96,K$1-2010,FALSE))+SUMIFS(L$29:L$42,$B$29:$B$42,$B215,$A$29:$A$42,$A215)</f>
        <v>782464739871463.38</v>
      </c>
      <c r="M215" s="231">
        <f t="shared" si="184"/>
        <v>828821815406450</v>
      </c>
      <c r="N215" s="231">
        <f t="shared" si="184"/>
        <v>866794611511065.13</v>
      </c>
      <c r="O215" s="231">
        <f t="shared" si="184"/>
        <v>895007171066141.5</v>
      </c>
      <c r="P215" s="231">
        <f t="shared" si="184"/>
        <v>921087110994789.88</v>
      </c>
      <c r="Q215" s="231">
        <f t="shared" si="184"/>
        <v>945154769362665.5</v>
      </c>
      <c r="R215" s="231">
        <f t="shared" si="184"/>
        <v>967336062251870.88</v>
      </c>
      <c r="S215" s="231">
        <f t="shared" si="184"/>
        <v>987757919354041.88</v>
      </c>
      <c r="T215" s="231">
        <f t="shared" si="184"/>
        <v>1006544995154122.3</v>
      </c>
      <c r="U215" s="231">
        <f t="shared" si="184"/>
        <v>1023817409743831.6</v>
      </c>
      <c r="V215" s="231">
        <f t="shared" si="184"/>
        <v>1039689292885710.9</v>
      </c>
      <c r="W215" s="231">
        <f t="shared" si="184"/>
        <v>1054267936307763.4</v>
      </c>
      <c r="X215" s="231">
        <f t="shared" si="184"/>
        <v>1067653393644820.9</v>
      </c>
      <c r="Y215" s="231">
        <f t="shared" si="184"/>
        <v>1079938400174032.6</v>
      </c>
      <c r="Z215" s="231">
        <f t="shared" si="184"/>
        <v>1091208513251688.9</v>
      </c>
      <c r="AA215" s="231">
        <f t="shared" si="184"/>
        <v>1101542398396892.3</v>
      </c>
      <c r="AB215" s="231">
        <f t="shared" si="184"/>
        <v>1111012205365088.8</v>
      </c>
      <c r="AC215" s="231">
        <f t="shared" si="184"/>
        <v>1119683993798044.8</v>
      </c>
      <c r="AD215" s="231">
        <f t="shared" si="184"/>
        <v>1127618179764254</v>
      </c>
      <c r="AE215" s="231">
        <f t="shared" si="184"/>
        <v>1134869983365804.3</v>
      </c>
      <c r="AF215" s="231">
        <f t="shared" si="184"/>
        <v>1141489864175236.3</v>
      </c>
      <c r="AG215" s="231">
        <f t="shared" si="184"/>
        <v>1147523936088212</v>
      </c>
      <c r="AH215" s="231">
        <f t="shared" si="184"/>
        <v>1153014356649262.8</v>
      </c>
      <c r="AI215" s="231">
        <f t="shared" si="184"/>
        <v>1157999688363088.3</v>
      </c>
      <c r="AJ215" s="231">
        <f t="shared" si="184"/>
        <v>1162515231203026.3</v>
      </c>
      <c r="AK215" s="231">
        <f t="shared" si="184"/>
        <v>1166593326671137</v>
      </c>
      <c r="AL215" s="231">
        <f t="shared" si="184"/>
        <v>1170263634504176.8</v>
      </c>
      <c r="AM215" s="231">
        <f t="shared" si="184"/>
        <v>1173553383569991.3</v>
      </c>
      <c r="AN215" s="231">
        <f t="shared" si="184"/>
        <v>1176487598745198</v>
      </c>
      <c r="AO215" s="231">
        <f t="shared" si="184"/>
        <v>1179089305669625.5</v>
      </c>
      <c r="AP215" s="231">
        <f t="shared" si="184"/>
        <v>1181379715281860.3</v>
      </c>
      <c r="AQ215" s="231">
        <f t="shared" si="184"/>
        <v>1183378389986323.8</v>
      </c>
      <c r="AR215" s="231">
        <f t="shared" si="184"/>
        <v>1185103393208817</v>
      </c>
      <c r="AS215" s="231">
        <f t="shared" si="184"/>
        <v>1186571423982431.8</v>
      </c>
      <c r="AT215" s="231">
        <f t="shared" si="184"/>
        <v>1187797938078146</v>
      </c>
      <c r="AU215" s="231">
        <f t="shared" si="184"/>
        <v>1188797257065751.8</v>
      </c>
      <c r="AV215" s="231">
        <f t="shared" si="184"/>
        <v>1189582666562567.5</v>
      </c>
      <c r="AW215" s="231">
        <f t="shared" si="184"/>
        <v>1190166504805759.3</v>
      </c>
      <c r="AX215" s="231">
        <f t="shared" si="184"/>
        <v>1190560242569622.3</v>
      </c>
      <c r="AY215" s="231">
        <f t="shared" si="184"/>
        <v>1190774555343220.5</v>
      </c>
      <c r="AZ215" s="231"/>
    </row>
    <row r="216" spans="1:52" x14ac:dyDescent="0.2">
      <c r="A216" s="240" t="s">
        <v>568</v>
      </c>
      <c r="B216" s="239" t="s">
        <v>382</v>
      </c>
      <c r="C216" s="228">
        <f>SUMIFS('Historic Energy Consumption'!$H:$H,'Historic Energy Consumption'!$B:$B,'Predicted Energy Consumption'!$B216,'Historic Energy Consumption'!$A:$A,'Predicted Energy Consumption'!C$98)</f>
        <v>823201634302108.25</v>
      </c>
      <c r="D216" s="228">
        <f>SUMIFS('Historic Energy Consumption'!$H:$H,'Historic Energy Consumption'!$B:$B,'Predicted Energy Consumption'!$B216,'Historic Energy Consumption'!$A:$A,'Predicted Energy Consumption'!D$98)</f>
        <v>864612901771977.38</v>
      </c>
      <c r="E216" s="228">
        <f>SUMIFS('Historic Energy Consumption'!$H:$H,'Historic Energy Consumption'!$B:$B,'Predicted Energy Consumption'!$B216,'Historic Energy Consumption'!$A:$A,'Predicted Energy Consumption'!E$98)</f>
        <v>937726282452251.25</v>
      </c>
      <c r="F216" s="228">
        <f>SUMIFS('Historic Energy Consumption'!$H:$H,'Historic Energy Consumption'!$B:$B,'Predicted Energy Consumption'!$B216,'Historic Energy Consumption'!$A:$A,'Predicted Energy Consumption'!F$98)</f>
        <v>987922772050408.5</v>
      </c>
      <c r="G216" s="228">
        <f>SUMIFS('Historic Energy Consumption'!$H:$H,'Historic Energy Consumption'!$B:$B,'Predicted Energy Consumption'!$B216,'Historic Energy Consumption'!$A:$A,'Predicted Energy Consumption'!G$98)</f>
        <v>1159322703153581.8</v>
      </c>
      <c r="H216" s="228">
        <f>SUMIFS('Historic Energy Consumption'!$H:$H,'Historic Energy Consumption'!$B:$B,'Predicted Energy Consumption'!$B216,'Historic Energy Consumption'!$A:$A,'Predicted Energy Consumption'!H$98)</f>
        <v>1231548737443615</v>
      </c>
      <c r="I216" s="228">
        <f>SUMIFS('Historic Energy Consumption'!$H:$H,'Historic Energy Consumption'!$B:$B,'Predicted Energy Consumption'!$B216,'Historic Energy Consumption'!$A:$A,'Predicted Energy Consumption'!I$98)</f>
        <v>1392360319124338.5</v>
      </c>
      <c r="J216" s="228">
        <f>SUMIFS('Historic Energy Consumption'!$H:$H,'Historic Energy Consumption'!$B:$B,'Predicted Energy Consumption'!$B216,'Historic Energy Consumption'!$A:$A,'Predicted Energy Consumption'!J$98)</f>
        <v>1484771445985537.5</v>
      </c>
      <c r="K216" s="228">
        <f>SUMIFS('Historic Energy Consumption'!$H:$H,'Historic Energy Consumption'!$B:$B,'Predicted Energy Consumption'!$B216,'Historic Energy Consumption'!$A:$A,'Predicted Energy Consumption'!K$98)</f>
        <v>1685815494980668.8</v>
      </c>
      <c r="L216" s="225">
        <f t="shared" ref="L216:AY216" si="185">K216*(VLOOKUP($B216,$B$72:$AY$96,L$1-2010,FALSE)/VLOOKUP($B216,$B$72:$AY$96,K$1-2010,FALSE))</f>
        <v>1919915581930901.5</v>
      </c>
      <c r="M216" s="225">
        <f t="shared" si="185"/>
        <v>1991941162320911.8</v>
      </c>
      <c r="N216" s="225">
        <f t="shared" si="185"/>
        <v>2062635496797094.8</v>
      </c>
      <c r="O216" s="225">
        <f t="shared" si="185"/>
        <v>2111102873137768.8</v>
      </c>
      <c r="P216" s="225">
        <f t="shared" si="185"/>
        <v>2139507170741168.5</v>
      </c>
      <c r="Q216" s="225">
        <f t="shared" si="185"/>
        <v>2164388613028376.8</v>
      </c>
      <c r="R216" s="225">
        <f t="shared" si="185"/>
        <v>2186071273483705.3</v>
      </c>
      <c r="S216" s="225">
        <f t="shared" si="185"/>
        <v>2204861664995447</v>
      </c>
      <c r="T216" s="225">
        <f t="shared" si="185"/>
        <v>2221045168564309.3</v>
      </c>
      <c r="U216" s="225">
        <f t="shared" si="185"/>
        <v>2234884345232964</v>
      </c>
      <c r="V216" s="225">
        <f t="shared" si="185"/>
        <v>2246618578632955.3</v>
      </c>
      <c r="W216" s="225">
        <f t="shared" si="185"/>
        <v>2256464616397815.5</v>
      </c>
      <c r="X216" s="225">
        <f t="shared" si="185"/>
        <v>2264617684649068</v>
      </c>
      <c r="Y216" s="225">
        <f t="shared" si="185"/>
        <v>2271252937152338.5</v>
      </c>
      <c r="Z216" s="225">
        <f t="shared" si="185"/>
        <v>2276527069811541.5</v>
      </c>
      <c r="AA216" s="225">
        <f t="shared" si="185"/>
        <v>2280579984016946.5</v>
      </c>
      <c r="AB216" s="225">
        <f t="shared" si="185"/>
        <v>2283536421738248</v>
      </c>
      <c r="AC216" s="225">
        <f t="shared" si="185"/>
        <v>2285507523899812.5</v>
      </c>
      <c r="AD216" s="225">
        <f t="shared" si="185"/>
        <v>2286592283951073</v>
      </c>
      <c r="AE216" s="225">
        <f t="shared" si="185"/>
        <v>2286878882690174.5</v>
      </c>
      <c r="AF216" s="225">
        <f t="shared" si="185"/>
        <v>2286445899952460.5</v>
      </c>
      <c r="AG216" s="225">
        <f t="shared" si="185"/>
        <v>2285363405003297</v>
      </c>
      <c r="AH216" s="225">
        <f t="shared" si="185"/>
        <v>2283693931337480</v>
      </c>
      <c r="AI216" s="225">
        <f t="shared" si="185"/>
        <v>2281493343800268.5</v>
      </c>
      <c r="AJ216" s="225">
        <f t="shared" si="185"/>
        <v>2278811607028409</v>
      </c>
      <c r="AK216" s="225">
        <f t="shared" si="185"/>
        <v>2275693464540505</v>
      </c>
      <c r="AL216" s="225">
        <f t="shared" si="185"/>
        <v>2272179037654757</v>
      </c>
      <c r="AM216" s="225">
        <f t="shared" si="185"/>
        <v>2268304352961290.5</v>
      </c>
      <c r="AN216" s="225">
        <f t="shared" si="185"/>
        <v>2264101806460998</v>
      </c>
      <c r="AO216" s="225">
        <f t="shared" si="185"/>
        <v>2259600571785685.5</v>
      </c>
      <c r="AP216" s="225">
        <f t="shared" si="185"/>
        <v>2254826959195475</v>
      </c>
      <c r="AQ216" s="225">
        <f t="shared" si="185"/>
        <v>2249804731346551.3</v>
      </c>
      <c r="AR216" s="225">
        <f t="shared" si="185"/>
        <v>2244555381152761.5</v>
      </c>
      <c r="AS216" s="225">
        <f t="shared" si="185"/>
        <v>2239098376448241.3</v>
      </c>
      <c r="AT216" s="225">
        <f t="shared" si="185"/>
        <v>2233451375593192.3</v>
      </c>
      <c r="AU216" s="225">
        <f t="shared" si="185"/>
        <v>2227630417657135.3</v>
      </c>
      <c r="AV216" s="225">
        <f t="shared" si="185"/>
        <v>2221650090361861.8</v>
      </c>
      <c r="AW216" s="225">
        <f t="shared" si="185"/>
        <v>2215523678562690.8</v>
      </c>
      <c r="AX216" s="225">
        <f t="shared" si="185"/>
        <v>2209263295694479.5</v>
      </c>
      <c r="AY216" s="225">
        <f t="shared" si="185"/>
        <v>2202880000296148</v>
      </c>
      <c r="AZ216" s="225"/>
    </row>
    <row r="217" spans="1:52" x14ac:dyDescent="0.2">
      <c r="A217" s="240" t="s">
        <v>568</v>
      </c>
      <c r="B217" s="239" t="s">
        <v>383</v>
      </c>
      <c r="C217" s="228">
        <f>SUMIFS('Historic Energy Consumption'!$H:$H,'Historic Energy Consumption'!$B:$B,'Predicted Energy Consumption'!$B217,'Historic Energy Consumption'!$A:$A,'Predicted Energy Consumption'!C$98)</f>
        <v>18782891919892.203</v>
      </c>
      <c r="D217" s="228">
        <f>SUMIFS('Historic Energy Consumption'!$H:$H,'Historic Energy Consumption'!$B:$B,'Predicted Energy Consumption'!$B217,'Historic Energy Consumption'!$A:$A,'Predicted Energy Consumption'!D$98)</f>
        <v>20848943683881.758</v>
      </c>
      <c r="E217" s="228">
        <f>SUMIFS('Historic Energy Consumption'!$H:$H,'Historic Energy Consumption'!$B:$B,'Predicted Energy Consumption'!$B217,'Historic Energy Consumption'!$A:$A,'Predicted Energy Consumption'!E$98)</f>
        <v>21603690458661.5</v>
      </c>
      <c r="F217" s="228">
        <f>SUMIFS('Historic Energy Consumption'!$H:$H,'Historic Energy Consumption'!$B:$B,'Predicted Energy Consumption'!$B217,'Historic Energy Consumption'!$A:$A,'Predicted Energy Consumption'!F$98)</f>
        <v>21301242014818.461</v>
      </c>
      <c r="G217" s="228">
        <f>SUMIFS('Historic Energy Consumption'!$H:$H,'Historic Energy Consumption'!$B:$B,'Predicted Energy Consumption'!$B217,'Historic Energy Consumption'!$A:$A,'Predicted Energy Consumption'!G$98)</f>
        <v>23339807082250.672</v>
      </c>
      <c r="H217" s="228">
        <f>SUMIFS('Historic Energy Consumption'!$H:$H,'Historic Energy Consumption'!$B:$B,'Predicted Energy Consumption'!$B217,'Historic Energy Consumption'!$A:$A,'Predicted Energy Consumption'!H$98)</f>
        <v>25830196572058.25</v>
      </c>
      <c r="I217" s="228">
        <f>SUMIFS('Historic Energy Consumption'!$H:$H,'Historic Energy Consumption'!$B:$B,'Predicted Energy Consumption'!$B217,'Historic Energy Consumption'!$A:$A,'Predicted Energy Consumption'!I$98)</f>
        <v>31182140736909.805</v>
      </c>
      <c r="J217" s="228">
        <f>SUMIFS('Historic Energy Consumption'!$H:$H,'Historic Energy Consumption'!$B:$B,'Predicted Energy Consumption'!$B217,'Historic Energy Consumption'!$A:$A,'Predicted Energy Consumption'!J$98)</f>
        <v>29753116861064.75</v>
      </c>
      <c r="K217" s="228">
        <f>SUMIFS('Historic Energy Consumption'!$H:$H,'Historic Energy Consumption'!$B:$B,'Predicted Energy Consumption'!$B217,'Historic Energy Consumption'!$A:$A,'Predicted Energy Consumption'!K$98)</f>
        <v>29628194564297.238</v>
      </c>
      <c r="L217" s="225">
        <f t="shared" ref="L217:AY217" si="186">K217*(VLOOKUP($B217,$B$72:$AY$96,L$1-2010,FALSE)/VLOOKUP($B217,$B$72:$AY$96,K$1-2010,FALSE))</f>
        <v>30829180811407.23</v>
      </c>
      <c r="M217" s="225">
        <f t="shared" si="186"/>
        <v>29776883670972.809</v>
      </c>
      <c r="N217" s="225">
        <f t="shared" si="186"/>
        <v>28699862997346.922</v>
      </c>
      <c r="O217" s="225">
        <f t="shared" si="186"/>
        <v>27609652623255.023</v>
      </c>
      <c r="P217" s="225">
        <f t="shared" si="186"/>
        <v>26513866169022.938</v>
      </c>
      <c r="Q217" s="225">
        <f t="shared" si="186"/>
        <v>25417712084205.488</v>
      </c>
      <c r="R217" s="225">
        <f t="shared" si="186"/>
        <v>24324821630484.473</v>
      </c>
      <c r="S217" s="225">
        <f t="shared" si="186"/>
        <v>23237741935949.617</v>
      </c>
      <c r="T217" s="225">
        <f t="shared" si="186"/>
        <v>22158251194015.656</v>
      </c>
      <c r="U217" s="225">
        <f t="shared" si="186"/>
        <v>21087571388857.879</v>
      </c>
      <c r="V217" s="225">
        <f t="shared" si="186"/>
        <v>20026517525525.582</v>
      </c>
      <c r="W217" s="225">
        <f t="shared" si="186"/>
        <v>18975605098271.824</v>
      </c>
      <c r="X217" s="225">
        <f t="shared" si="186"/>
        <v>17935128821155.441</v>
      </c>
      <c r="Y217" s="225">
        <f t="shared" si="186"/>
        <v>16905220936727.66</v>
      </c>
      <c r="Z217" s="225">
        <f t="shared" si="186"/>
        <v>15885894690981.584</v>
      </c>
      <c r="AA217" s="225">
        <f t="shared" si="186"/>
        <v>14877076876014.07</v>
      </c>
      <c r="AB217" s="225">
        <f t="shared" si="186"/>
        <v>13878632238604.668</v>
      </c>
      <c r="AC217" s="225">
        <f t="shared" si="186"/>
        <v>12890381798662.506</v>
      </c>
      <c r="AD217" s="225">
        <f t="shared" si="186"/>
        <v>11912116588844.291</v>
      </c>
      <c r="AE217" s="225">
        <f t="shared" si="186"/>
        <v>10943607941893.598</v>
      </c>
      <c r="AF217" s="225">
        <f t="shared" si="186"/>
        <v>9984615170081.3848</v>
      </c>
      <c r="AG217" s="225">
        <f t="shared" si="186"/>
        <v>9034891272084.6328</v>
      </c>
      <c r="AH217" s="225">
        <f t="shared" si="186"/>
        <v>8845606759353.6992</v>
      </c>
      <c r="AI217" s="225">
        <f t="shared" si="186"/>
        <v>8856710576086.293</v>
      </c>
      <c r="AJ217" s="225">
        <f t="shared" si="186"/>
        <v>8867270473502.5391</v>
      </c>
      <c r="AK217" s="225">
        <f t="shared" si="186"/>
        <v>8877343936849.5859</v>
      </c>
      <c r="AL217" s="225">
        <f t="shared" si="186"/>
        <v>8886981268656.3789</v>
      </c>
      <c r="AM217" s="225">
        <f t="shared" si="186"/>
        <v>8896226614769.0547</v>
      </c>
      <c r="AN217" s="225">
        <f t="shared" si="186"/>
        <v>8905118829669.5547</v>
      </c>
      <c r="AO217" s="225">
        <f t="shared" si="186"/>
        <v>8913692207877.2461</v>
      </c>
      <c r="AP217" s="225">
        <f t="shared" si="186"/>
        <v>8921977103586.1875</v>
      </c>
      <c r="AQ217" s="225">
        <f t="shared" si="186"/>
        <v>8930000456860.7852</v>
      </c>
      <c r="AR217" s="225">
        <f t="shared" si="186"/>
        <v>8937786241557.043</v>
      </c>
      <c r="AS217" s="225">
        <f t="shared" si="186"/>
        <v>8945355847542.6074</v>
      </c>
      <c r="AT217" s="225">
        <f t="shared" si="186"/>
        <v>8952728407652.5234</v>
      </c>
      <c r="AU217" s="225">
        <f t="shared" si="186"/>
        <v>8959921078057.8047</v>
      </c>
      <c r="AV217" s="225">
        <f t="shared" si="186"/>
        <v>8966949279276.7461</v>
      </c>
      <c r="AW217" s="225">
        <f t="shared" si="186"/>
        <v>8973826903860.1543</v>
      </c>
      <c r="AX217" s="225">
        <f t="shared" si="186"/>
        <v>8980566495796.3652</v>
      </c>
      <c r="AY217" s="225">
        <f t="shared" si="186"/>
        <v>8987179405861.8359</v>
      </c>
      <c r="AZ217" s="225"/>
    </row>
    <row r="218" spans="1:52" x14ac:dyDescent="0.2">
      <c r="A218" s="240" t="s">
        <v>568</v>
      </c>
      <c r="B218" s="239" t="s">
        <v>384</v>
      </c>
      <c r="C218" s="228">
        <f>SUMIFS('Historic Energy Consumption'!$H:$H,'Historic Energy Consumption'!$B:$B,'Predicted Energy Consumption'!$B218,'Historic Energy Consumption'!$A:$A,'Predicted Energy Consumption'!C$98)</f>
        <v>10178608080321.057</v>
      </c>
      <c r="D218" s="228">
        <f>SUMIFS('Historic Energy Consumption'!$H:$H,'Historic Energy Consumption'!$B:$B,'Predicted Energy Consumption'!$B218,'Historic Energy Consumption'!$A:$A,'Predicted Energy Consumption'!D$98)</f>
        <v>9780335325376.3789</v>
      </c>
      <c r="E218" s="228">
        <f>SUMIFS('Historic Energy Consumption'!$H:$H,'Historic Energy Consumption'!$B:$B,'Predicted Energy Consumption'!$B218,'Historic Energy Consumption'!$A:$A,'Predicted Energy Consumption'!E$98)</f>
        <v>9908195855224.1563</v>
      </c>
      <c r="F218" s="228">
        <f>SUMIFS('Historic Energy Consumption'!$H:$H,'Historic Energy Consumption'!$B:$B,'Predicted Energy Consumption'!$B218,'Historic Energy Consumption'!$A:$A,'Predicted Energy Consumption'!F$98)</f>
        <v>10121644271248.77</v>
      </c>
      <c r="G218" s="228">
        <f>SUMIFS('Historic Energy Consumption'!$H:$H,'Historic Energy Consumption'!$B:$B,'Predicted Energy Consumption'!$B218,'Historic Energy Consumption'!$A:$A,'Predicted Energy Consumption'!G$98)</f>
        <v>12329584258501.576</v>
      </c>
      <c r="H218" s="228">
        <f>SUMIFS('Historic Energy Consumption'!$H:$H,'Historic Energy Consumption'!$B:$B,'Predicted Energy Consumption'!$B218,'Historic Energy Consumption'!$A:$A,'Predicted Energy Consumption'!H$98)</f>
        <v>13249251212625.379</v>
      </c>
      <c r="I218" s="228">
        <f>SUMIFS('Historic Energy Consumption'!$H:$H,'Historic Energy Consumption'!$B:$B,'Predicted Energy Consumption'!$B218,'Historic Energy Consumption'!$A:$A,'Predicted Energy Consumption'!I$98)</f>
        <v>16890764597912.045</v>
      </c>
      <c r="J218" s="228">
        <f>SUMIFS('Historic Energy Consumption'!$H:$H,'Historic Energy Consumption'!$B:$B,'Predicted Energy Consumption'!$B218,'Historic Energy Consumption'!$A:$A,'Predicted Energy Consumption'!J$98)</f>
        <v>23871911614915.93</v>
      </c>
      <c r="K218" s="228">
        <f>SUMIFS('Historic Energy Consumption'!$H:$H,'Historic Energy Consumption'!$B:$B,'Predicted Energy Consumption'!$B218,'Historic Energy Consumption'!$A:$A,'Predicted Energy Consumption'!K$98)</f>
        <v>45359968384612.055</v>
      </c>
      <c r="L218" s="225">
        <f t="shared" ref="L218:AY218" si="187">K218*(VLOOKUP($B218,$B$72:$AY$96,L$1-2010,FALSE)/VLOOKUP($B218,$B$72:$AY$96,K$1-2010,FALSE))</f>
        <v>48502116286763.398</v>
      </c>
      <c r="M218" s="225">
        <f t="shared" si="187"/>
        <v>46674842240525.711</v>
      </c>
      <c r="N218" s="225">
        <f t="shared" si="187"/>
        <v>44654147624338.805</v>
      </c>
      <c r="O218" s="225">
        <f t="shared" si="187"/>
        <v>42467859213663.242</v>
      </c>
      <c r="P218" s="225">
        <f t="shared" si="187"/>
        <v>40140436929737.07</v>
      </c>
      <c r="Q218" s="225">
        <f t="shared" si="187"/>
        <v>37693421476427.008</v>
      </c>
      <c r="R218" s="225">
        <f t="shared" si="187"/>
        <v>35145710249729.699</v>
      </c>
      <c r="S218" s="225">
        <f t="shared" si="187"/>
        <v>32513791155567.344</v>
      </c>
      <c r="T218" s="225">
        <f t="shared" si="187"/>
        <v>31106607155298.32</v>
      </c>
      <c r="U218" s="225">
        <f t="shared" si="187"/>
        <v>31458382672266.656</v>
      </c>
      <c r="V218" s="225">
        <f t="shared" si="187"/>
        <v>31777033969712.25</v>
      </c>
      <c r="W218" s="225">
        <f t="shared" si="187"/>
        <v>32065613837565.75</v>
      </c>
      <c r="X218" s="225">
        <f t="shared" si="187"/>
        <v>32326910984072.156</v>
      </c>
      <c r="Y218" s="225">
        <f t="shared" si="187"/>
        <v>32563461134310.043</v>
      </c>
      <c r="Z218" s="225">
        <f t="shared" si="187"/>
        <v>32777562052336.211</v>
      </c>
      <c r="AA218" s="225">
        <f t="shared" si="187"/>
        <v>32971290680488.98</v>
      </c>
      <c r="AB218" s="225">
        <f t="shared" si="187"/>
        <v>33146521117523.184</v>
      </c>
      <c r="AC218" s="225">
        <f t="shared" si="187"/>
        <v>33304942561720.715</v>
      </c>
      <c r="AD218" s="225">
        <f t="shared" si="187"/>
        <v>33448076646692.695</v>
      </c>
      <c r="AE218" s="225">
        <f t="shared" si="187"/>
        <v>33577293817267.047</v>
      </c>
      <c r="AF218" s="225">
        <f t="shared" si="187"/>
        <v>33693828549316.188</v>
      </c>
      <c r="AG218" s="225">
        <f t="shared" si="187"/>
        <v>33798793326214.203</v>
      </c>
      <c r="AH218" s="225">
        <f t="shared" si="187"/>
        <v>33893191358152.879</v>
      </c>
      <c r="AI218" s="225">
        <f t="shared" si="187"/>
        <v>33977928078480.152</v>
      </c>
      <c r="AJ218" s="225">
        <f t="shared" si="187"/>
        <v>34053821480811.473</v>
      </c>
      <c r="AK218" s="225">
        <f t="shared" si="187"/>
        <v>34121611377384.246</v>
      </c>
      <c r="AL218" s="225">
        <f t="shared" si="187"/>
        <v>34181967666950.719</v>
      </c>
      <c r="AM218" s="225">
        <f t="shared" si="187"/>
        <v>34235497702401.512</v>
      </c>
      <c r="AN218" s="225">
        <f t="shared" si="187"/>
        <v>34282752846314.016</v>
      </c>
      <c r="AO218" s="225">
        <f t="shared" si="187"/>
        <v>34297656322862.707</v>
      </c>
      <c r="AP218" s="225">
        <f t="shared" si="187"/>
        <v>34291767019994.508</v>
      </c>
      <c r="AQ218" s="225">
        <f t="shared" si="187"/>
        <v>34279427412618.797</v>
      </c>
      <c r="AR218" s="225">
        <f t="shared" si="187"/>
        <v>34261079101416.625</v>
      </c>
      <c r="AS218" s="225">
        <f t="shared" si="187"/>
        <v>34237127550714.77</v>
      </c>
      <c r="AT218" s="225">
        <f t="shared" si="187"/>
        <v>34207945543623.805</v>
      </c>
      <c r="AU218" s="225">
        <f t="shared" si="187"/>
        <v>34173876265695.523</v>
      </c>
      <c r="AV218" s="225">
        <f t="shared" si="187"/>
        <v>34135236059507.773</v>
      </c>
      <c r="AW218" s="225">
        <f t="shared" si="187"/>
        <v>34092316887817.402</v>
      </c>
      <c r="AX218" s="225">
        <f t="shared" si="187"/>
        <v>34045388538615.742</v>
      </c>
      <c r="AY218" s="225">
        <f t="shared" si="187"/>
        <v>33994700601549.156</v>
      </c>
      <c r="AZ218" s="225"/>
    </row>
    <row r="219" spans="1:52" x14ac:dyDescent="0.2">
      <c r="A219" s="240" t="s">
        <v>568</v>
      </c>
      <c r="B219" s="239" t="s">
        <v>385</v>
      </c>
      <c r="C219" s="228">
        <f>SUMIFS('Historic Energy Consumption'!$H:$H,'Historic Energy Consumption'!$B:$B,'Predicted Energy Consumption'!$B219,'Historic Energy Consumption'!$A:$A,'Predicted Energy Consumption'!C$98)</f>
        <v>9691619642694.7441</v>
      </c>
      <c r="D219" s="228">
        <f>SUMIFS('Historic Energy Consumption'!$H:$H,'Historic Energy Consumption'!$B:$B,'Predicted Energy Consumption'!$B219,'Historic Energy Consumption'!$A:$A,'Predicted Energy Consumption'!D$98)</f>
        <v>8833276456407.498</v>
      </c>
      <c r="E219" s="228">
        <f>SUMIFS('Historic Energy Consumption'!$H:$H,'Historic Energy Consumption'!$B:$B,'Predicted Energy Consumption'!$B219,'Historic Energy Consumption'!$A:$A,'Predicted Energy Consumption'!E$98)</f>
        <v>7916737298788.4961</v>
      </c>
      <c r="F219" s="228">
        <f>SUMIFS('Historic Energy Consumption'!$H:$H,'Historic Energy Consumption'!$B:$B,'Predicted Energy Consumption'!$B219,'Historic Energy Consumption'!$A:$A,'Predicted Energy Consumption'!F$98)</f>
        <v>6594153285818.9453</v>
      </c>
      <c r="G219" s="228">
        <f>SUMIFS('Historic Energy Consumption'!$H:$H,'Historic Energy Consumption'!$B:$B,'Predicted Energy Consumption'!$B219,'Historic Energy Consumption'!$A:$A,'Predicted Energy Consumption'!G$98)</f>
        <v>8178050479507.792</v>
      </c>
      <c r="H219" s="228">
        <f>SUMIFS('Historic Energy Consumption'!$H:$H,'Historic Energy Consumption'!$B:$B,'Predicted Energy Consumption'!$B219,'Historic Energy Consumption'!$A:$A,'Predicted Energy Consumption'!H$98)</f>
        <v>7374775468047.498</v>
      </c>
      <c r="I219" s="228">
        <f>SUMIFS('Historic Energy Consumption'!$H:$H,'Historic Energy Consumption'!$B:$B,'Predicted Energy Consumption'!$B219,'Historic Energy Consumption'!$A:$A,'Predicted Energy Consumption'!I$98)</f>
        <v>8810907972312.5566</v>
      </c>
      <c r="J219" s="228">
        <f>SUMIFS('Historic Energy Consumption'!$H:$H,'Historic Energy Consumption'!$B:$B,'Predicted Energy Consumption'!$B219,'Historic Energy Consumption'!$A:$A,'Predicted Energy Consumption'!J$98)</f>
        <v>9054496972837.9785</v>
      </c>
      <c r="K219" s="228">
        <f>SUMIFS('Historic Energy Consumption'!$H:$H,'Historic Energy Consumption'!$B:$B,'Predicted Energy Consumption'!$B219,'Historic Energy Consumption'!$A:$A,'Predicted Energy Consumption'!K$98)</f>
        <v>7897780956335.1553</v>
      </c>
      <c r="L219" s="225">
        <f t="shared" ref="L219:AY219" si="188">K219*(VLOOKUP($B219,$B$72:$AY$96,L$1-2010,FALSE)/VLOOKUP($B219,$B$72:$AY$96,K$1-2010,FALSE))</f>
        <v>7282319273296.6875</v>
      </c>
      <c r="M219" s="225">
        <f t="shared" si="188"/>
        <v>6452634791763.9102</v>
      </c>
      <c r="N219" s="225">
        <f t="shared" si="188"/>
        <v>5635524070969.8379</v>
      </c>
      <c r="O219" s="225">
        <f t="shared" si="188"/>
        <v>4840171244854.0488</v>
      </c>
      <c r="P219" s="225">
        <f t="shared" si="188"/>
        <v>4072491263230.7305</v>
      </c>
      <c r="Q219" s="225">
        <f t="shared" si="188"/>
        <v>3564245610988.7139</v>
      </c>
      <c r="R219" s="225">
        <f t="shared" si="188"/>
        <v>3464087070429.0938</v>
      </c>
      <c r="S219" s="225">
        <f t="shared" si="188"/>
        <v>3361708073335.8418</v>
      </c>
      <c r="T219" s="225">
        <f t="shared" si="188"/>
        <v>3257799296770.7266</v>
      </c>
      <c r="U219" s="225">
        <f t="shared" si="188"/>
        <v>3152924867380.9072</v>
      </c>
      <c r="V219" s="225">
        <f t="shared" si="188"/>
        <v>3047546920209.7109</v>
      </c>
      <c r="W219" s="225">
        <f t="shared" si="188"/>
        <v>2942043953920.9146</v>
      </c>
      <c r="X219" s="225">
        <f t="shared" si="188"/>
        <v>2836725205126.3296</v>
      </c>
      <c r="Y219" s="225">
        <f t="shared" si="188"/>
        <v>2731842258369.1084</v>
      </c>
      <c r="Z219" s="225">
        <f t="shared" si="188"/>
        <v>2627598602612.8872</v>
      </c>
      <c r="AA219" s="225">
        <f t="shared" si="188"/>
        <v>2524157582955.957</v>
      </c>
      <c r="AB219" s="225">
        <f t="shared" si="188"/>
        <v>2421649054709.1025</v>
      </c>
      <c r="AC219" s="225">
        <f t="shared" si="188"/>
        <v>2320174966017.3135</v>
      </c>
      <c r="AD219" s="225">
        <f t="shared" si="188"/>
        <v>2219814045341.0342</v>
      </c>
      <c r="AE219" s="225">
        <f t="shared" si="188"/>
        <v>2120625736677.6897</v>
      </c>
      <c r="AF219" s="225">
        <f t="shared" si="188"/>
        <v>2022653501066.2339</v>
      </c>
      <c r="AG219" s="225">
        <f t="shared" si="188"/>
        <v>1925927583989.1208</v>
      </c>
      <c r="AH219" s="225">
        <f t="shared" si="188"/>
        <v>1830467332875.9944</v>
      </c>
      <c r="AI219" s="225">
        <f t="shared" si="188"/>
        <v>1736283136023.3828</v>
      </c>
      <c r="AJ219" s="225">
        <f t="shared" si="188"/>
        <v>1643378043312.1174</v>
      </c>
      <c r="AK219" s="225">
        <f t="shared" si="188"/>
        <v>1551749119779.1946</v>
      </c>
      <c r="AL219" s="225">
        <f t="shared" si="188"/>
        <v>1461388575140.1204</v>
      </c>
      <c r="AM219" s="225">
        <f t="shared" si="188"/>
        <v>1372284705571.0654</v>
      </c>
      <c r="AN219" s="225">
        <f t="shared" si="188"/>
        <v>1284422678290.1287</v>
      </c>
      <c r="AO219" s="225">
        <f t="shared" si="188"/>
        <v>1197785184584.5737</v>
      </c>
      <c r="AP219" s="225">
        <f t="shared" si="188"/>
        <v>1112352982794.8821</v>
      </c>
      <c r="AQ219" s="225">
        <f t="shared" si="188"/>
        <v>1028105349278.6311</v>
      </c>
      <c r="AR219" s="225">
        <f t="shared" si="188"/>
        <v>945020452443.0426</v>
      </c>
      <c r="AS219" s="225">
        <f t="shared" si="188"/>
        <v>863075662470.54016</v>
      </c>
      <c r="AT219" s="225">
        <f t="shared" si="188"/>
        <v>782247807295.90125</v>
      </c>
      <c r="AU219" s="225">
        <f t="shared" si="188"/>
        <v>747803040833.28027</v>
      </c>
      <c r="AV219" s="225">
        <f t="shared" si="188"/>
        <v>748379137295.56445</v>
      </c>
      <c r="AW219" s="225">
        <f t="shared" si="188"/>
        <v>748907503992.57788</v>
      </c>
      <c r="AX219" s="225">
        <f t="shared" si="188"/>
        <v>749391854742.54321</v>
      </c>
      <c r="AY219" s="225">
        <f t="shared" si="188"/>
        <v>749835590696.91003</v>
      </c>
      <c r="AZ219" s="225"/>
    </row>
    <row r="220" spans="1:52" x14ac:dyDescent="0.2">
      <c r="A220" s="240" t="s">
        <v>568</v>
      </c>
      <c r="B220" s="239" t="s">
        <v>386</v>
      </c>
      <c r="C220" s="228">
        <f>SUMIFS('Historic Energy Consumption'!$H:$H,'Historic Energy Consumption'!$B:$B,'Predicted Energy Consumption'!$B220,'Historic Energy Consumption'!$A:$A,'Predicted Energy Consumption'!C$98)</f>
        <v>268548247943461.97</v>
      </c>
      <c r="D220" s="228">
        <f>SUMIFS('Historic Energy Consumption'!$H:$H,'Historic Energy Consumption'!$B:$B,'Predicted Energy Consumption'!$B220,'Historic Energy Consumption'!$A:$A,'Predicted Energy Consumption'!D$98)</f>
        <v>281007398802632.09</v>
      </c>
      <c r="E220" s="228">
        <f>SUMIFS('Historic Energy Consumption'!$H:$H,'Historic Energy Consumption'!$B:$B,'Predicted Energy Consumption'!$B220,'Historic Energy Consumption'!$A:$A,'Predicted Energy Consumption'!E$98)</f>
        <v>253234745819380.09</v>
      </c>
      <c r="F220" s="228">
        <f>SUMIFS('Historic Energy Consumption'!$H:$H,'Historic Energy Consumption'!$B:$B,'Predicted Energy Consumption'!$B220,'Historic Energy Consumption'!$A:$A,'Predicted Energy Consumption'!F$98)</f>
        <v>224570291705410.66</v>
      </c>
      <c r="G220" s="228">
        <f>SUMIFS('Historic Energy Consumption'!$H:$H,'Historic Energy Consumption'!$B:$B,'Predicted Energy Consumption'!$B220,'Historic Energy Consumption'!$A:$A,'Predicted Energy Consumption'!G$98)</f>
        <v>192475971769646.16</v>
      </c>
      <c r="H220" s="228">
        <f>SUMIFS('Historic Energy Consumption'!$H:$H,'Historic Energy Consumption'!$B:$B,'Predicted Energy Consumption'!$B220,'Historic Energy Consumption'!$A:$A,'Predicted Energy Consumption'!H$98)</f>
        <v>198775638275452.44</v>
      </c>
      <c r="I220" s="228">
        <f>SUMIFS('Historic Energy Consumption'!$H:$H,'Historic Energy Consumption'!$B:$B,'Predicted Energy Consumption'!$B220,'Historic Energy Consumption'!$A:$A,'Predicted Energy Consumption'!I$98)</f>
        <v>174545641351592.91</v>
      </c>
      <c r="J220" s="228">
        <f>SUMIFS('Historic Energy Consumption'!$H:$H,'Historic Energy Consumption'!$B:$B,'Predicted Energy Consumption'!$B220,'Historic Energy Consumption'!$A:$A,'Predicted Energy Consumption'!J$98)</f>
        <v>184565963972428.59</v>
      </c>
      <c r="K220" s="228">
        <f>SUMIFS('Historic Energy Consumption'!$H:$H,'Historic Energy Consumption'!$B:$B,'Predicted Energy Consumption'!$B220,'Historic Energy Consumption'!$A:$A,'Predicted Energy Consumption'!K$98)</f>
        <v>177706421892262.88</v>
      </c>
      <c r="L220" s="225">
        <f t="shared" ref="L220:AY220" si="189">K220*(VLOOKUP($B220,$B$72:$AY$96,L$1-2010,FALSE)/VLOOKUP($B220,$B$72:$AY$96,K$1-2010,FALSE))</f>
        <v>194076448736953.16</v>
      </c>
      <c r="M220" s="225">
        <f t="shared" si="189"/>
        <v>204005650150045.09</v>
      </c>
      <c r="N220" s="225">
        <f t="shared" si="189"/>
        <v>207863621360702.13</v>
      </c>
      <c r="O220" s="225">
        <f t="shared" si="189"/>
        <v>211217933764590</v>
      </c>
      <c r="P220" s="225">
        <f t="shared" si="189"/>
        <v>214184325484915.91</v>
      </c>
      <c r="Q220" s="225">
        <f t="shared" si="189"/>
        <v>216796052496851.94</v>
      </c>
      <c r="R220" s="225">
        <f t="shared" si="189"/>
        <v>219085313041785.94</v>
      </c>
      <c r="S220" s="225">
        <f t="shared" si="189"/>
        <v>221082620666448.72</v>
      </c>
      <c r="T220" s="225">
        <f t="shared" si="189"/>
        <v>222816434228081.88</v>
      </c>
      <c r="U220" s="225">
        <f t="shared" si="189"/>
        <v>224312977570986.72</v>
      </c>
      <c r="V220" s="225">
        <f t="shared" si="189"/>
        <v>225596193791536.19</v>
      </c>
      <c r="W220" s="225">
        <f t="shared" si="189"/>
        <v>226687790919438.69</v>
      </c>
      <c r="X220" s="225">
        <f t="shared" si="189"/>
        <v>227607346337293.56</v>
      </c>
      <c r="Y220" s="225">
        <f t="shared" si="189"/>
        <v>228372445948282.75</v>
      </c>
      <c r="Z220" s="225">
        <f t="shared" si="189"/>
        <v>228998840989824.88</v>
      </c>
      <c r="AA220" s="225">
        <f t="shared" si="189"/>
        <v>229500610676608.75</v>
      </c>
      <c r="AB220" s="225">
        <f t="shared" si="189"/>
        <v>229890322805391</v>
      </c>
      <c r="AC220" s="225">
        <f t="shared" si="189"/>
        <v>230179187335711.25</v>
      </c>
      <c r="AD220" s="225">
        <f t="shared" si="189"/>
        <v>230377200016810.69</v>
      </c>
      <c r="AE220" s="225">
        <f t="shared" si="189"/>
        <v>230493274564104.69</v>
      </c>
      <c r="AF220" s="225">
        <f t="shared" si="189"/>
        <v>230535362860818.5</v>
      </c>
      <c r="AG220" s="225">
        <f t="shared" si="189"/>
        <v>230510563298284.09</v>
      </c>
      <c r="AH220" s="225">
        <f t="shared" si="189"/>
        <v>230425217767688.59</v>
      </c>
      <c r="AI220" s="225">
        <f t="shared" si="189"/>
        <v>230284998048256.44</v>
      </c>
      <c r="AJ220" s="225">
        <f t="shared" si="189"/>
        <v>230094982454370.94</v>
      </c>
      <c r="AK220" s="225">
        <f t="shared" si="189"/>
        <v>229859723644779</v>
      </c>
      <c r="AL220" s="225">
        <f t="shared" si="189"/>
        <v>229583308487964.94</v>
      </c>
      <c r="AM220" s="225">
        <f t="shared" si="189"/>
        <v>229269410837772.66</v>
      </c>
      <c r="AN220" s="225">
        <f t="shared" si="189"/>
        <v>228921338015735.75</v>
      </c>
      <c r="AO220" s="225">
        <f t="shared" si="189"/>
        <v>228542071730138.72</v>
      </c>
      <c r="AP220" s="225">
        <f t="shared" si="189"/>
        <v>228134304092548.94</v>
      </c>
      <c r="AQ220" s="225">
        <f t="shared" si="189"/>
        <v>227700469324125.34</v>
      </c>
      <c r="AR220" s="225">
        <f t="shared" si="189"/>
        <v>227242771678956.5</v>
      </c>
      <c r="AS220" s="225">
        <f t="shared" si="189"/>
        <v>226763210051035.34</v>
      </c>
      <c r="AT220" s="225">
        <f t="shared" si="189"/>
        <v>226263599676142.94</v>
      </c>
      <c r="AU220" s="225">
        <f t="shared" si="189"/>
        <v>225745591289904.81</v>
      </c>
      <c r="AV220" s="225">
        <f t="shared" si="189"/>
        <v>225210688058555.5</v>
      </c>
      <c r="AW220" s="225">
        <f t="shared" si="189"/>
        <v>224660260559273.34</v>
      </c>
      <c r="AX220" s="225">
        <f t="shared" si="189"/>
        <v>224095560051863.78</v>
      </c>
      <c r="AY220" s="225">
        <f t="shared" si="189"/>
        <v>223517730252771.66</v>
      </c>
      <c r="AZ220" s="225"/>
    </row>
    <row r="221" spans="1:52" x14ac:dyDescent="0.2">
      <c r="A221" s="240" t="s">
        <v>568</v>
      </c>
      <c r="B221" s="239" t="s">
        <v>387</v>
      </c>
      <c r="C221" s="228">
        <f>SUMIFS('Historic Energy Consumption'!$H:$H,'Historic Energy Consumption'!$B:$B,'Predicted Energy Consumption'!$B221,'Historic Energy Consumption'!$A:$A,'Predicted Energy Consumption'!C$98)</f>
        <v>107929547047201.34</v>
      </c>
      <c r="D221" s="228">
        <f>SUMIFS('Historic Energy Consumption'!$H:$H,'Historic Energy Consumption'!$B:$B,'Predicted Energy Consumption'!$B221,'Historic Energy Consumption'!$A:$A,'Predicted Energy Consumption'!D$98)</f>
        <v>117751112417413.73</v>
      </c>
      <c r="E221" s="228">
        <f>SUMIFS('Historic Energy Consumption'!$H:$H,'Historic Energy Consumption'!$B:$B,'Predicted Energy Consumption'!$B221,'Historic Energy Consumption'!$A:$A,'Predicted Energy Consumption'!E$98)</f>
        <v>113983065446251.03</v>
      </c>
      <c r="F221" s="228">
        <f>SUMIFS('Historic Energy Consumption'!$H:$H,'Historic Energy Consumption'!$B:$B,'Predicted Energy Consumption'!$B221,'Historic Energy Consumption'!$A:$A,'Predicted Energy Consumption'!F$98)</f>
        <v>139059368278939.94</v>
      </c>
      <c r="G221" s="228">
        <f>SUMIFS('Historic Energy Consumption'!$H:$H,'Historic Energy Consumption'!$B:$B,'Predicted Energy Consumption'!$B221,'Historic Energy Consumption'!$A:$A,'Predicted Energy Consumption'!G$98)</f>
        <v>144482683073128.31</v>
      </c>
      <c r="H221" s="228">
        <f>SUMIFS('Historic Energy Consumption'!$H:$H,'Historic Energy Consumption'!$B:$B,'Predicted Energy Consumption'!$B221,'Historic Energy Consumption'!$A:$A,'Predicted Energy Consumption'!H$98)</f>
        <v>173350254396485.25</v>
      </c>
      <c r="I221" s="228">
        <f>SUMIFS('Historic Energy Consumption'!$H:$H,'Historic Energy Consumption'!$B:$B,'Predicted Energy Consumption'!$B221,'Historic Energy Consumption'!$A:$A,'Predicted Energy Consumption'!I$98)</f>
        <v>222616461488744.88</v>
      </c>
      <c r="J221" s="228">
        <f>SUMIFS('Historic Energy Consumption'!$H:$H,'Historic Energy Consumption'!$B:$B,'Predicted Energy Consumption'!$B221,'Historic Energy Consumption'!$A:$A,'Predicted Energy Consumption'!J$98)</f>
        <v>207174056235980.31</v>
      </c>
      <c r="K221" s="228">
        <f>SUMIFS('Historic Energy Consumption'!$H:$H,'Historic Energy Consumption'!$B:$B,'Predicted Energy Consumption'!$B221,'Historic Energy Consumption'!$A:$A,'Predicted Energy Consumption'!K$98)</f>
        <v>205348939584572.72</v>
      </c>
      <c r="L221" s="225">
        <f t="shared" ref="L221:AY221" si="190">K221*(VLOOKUP($B221,$B$72:$AY$96,L$1-2010,FALSE)/VLOOKUP($B221,$B$72:$AY$96,K$1-2010,FALSE))</f>
        <v>225549257941438.75</v>
      </c>
      <c r="M221" s="225">
        <f t="shared" si="190"/>
        <v>227636778003854.59</v>
      </c>
      <c r="N221" s="225">
        <f t="shared" si="190"/>
        <v>228070716160042.56</v>
      </c>
      <c r="O221" s="225">
        <f t="shared" si="190"/>
        <v>228140842542359.56</v>
      </c>
      <c r="P221" s="225">
        <f t="shared" si="190"/>
        <v>227888182138280.91</v>
      </c>
      <c r="Q221" s="225">
        <f t="shared" si="190"/>
        <v>227351490078837.06</v>
      </c>
      <c r="R221" s="225">
        <f t="shared" si="190"/>
        <v>226566802089052.47</v>
      </c>
      <c r="S221" s="225">
        <f t="shared" si="190"/>
        <v>225567129968387.19</v>
      </c>
      <c r="T221" s="225">
        <f t="shared" si="190"/>
        <v>224382333472366.47</v>
      </c>
      <c r="U221" s="225">
        <f t="shared" si="190"/>
        <v>223039140340679.22</v>
      </c>
      <c r="V221" s="225">
        <f t="shared" si="190"/>
        <v>221561272852207.59</v>
      </c>
      <c r="W221" s="225">
        <f t="shared" si="190"/>
        <v>219969642387682.09</v>
      </c>
      <c r="X221" s="225">
        <f t="shared" si="190"/>
        <v>218282581390950.38</v>
      </c>
      <c r="Y221" s="225">
        <f t="shared" si="190"/>
        <v>216516090364199.91</v>
      </c>
      <c r="Z221" s="225">
        <f t="shared" si="190"/>
        <v>214684084566778.38</v>
      </c>
      <c r="AA221" s="225">
        <f t="shared" si="190"/>
        <v>212798630563570.25</v>
      </c>
      <c r="AB221" s="225">
        <f t="shared" si="190"/>
        <v>210870166799052.34</v>
      </c>
      <c r="AC221" s="225">
        <f t="shared" si="190"/>
        <v>208907705214920.81</v>
      </c>
      <c r="AD221" s="225">
        <f t="shared" si="190"/>
        <v>206919012855561.59</v>
      </c>
      <c r="AE221" s="225">
        <f t="shared" si="190"/>
        <v>204910773656005.34</v>
      </c>
      <c r="AF221" s="225">
        <f t="shared" si="190"/>
        <v>202888731373760.66</v>
      </c>
      <c r="AG221" s="225">
        <f t="shared" si="190"/>
        <v>200857815056450.28</v>
      </c>
      <c r="AH221" s="225">
        <f t="shared" si="190"/>
        <v>198822248640331.97</v>
      </c>
      <c r="AI221" s="225">
        <f t="shared" si="190"/>
        <v>196785646329118</v>
      </c>
      <c r="AJ221" s="225">
        <f t="shared" si="190"/>
        <v>194751095363446.5</v>
      </c>
      <c r="AK221" s="225">
        <f t="shared" si="190"/>
        <v>192721227697104.25</v>
      </c>
      <c r="AL221" s="225">
        <f t="shared" si="190"/>
        <v>190698281972684.72</v>
      </c>
      <c r="AM221" s="225">
        <f t="shared" si="190"/>
        <v>188684157053659.69</v>
      </c>
      <c r="AN221" s="225">
        <f t="shared" si="190"/>
        <v>186680458232908.56</v>
      </c>
      <c r="AO221" s="225">
        <f t="shared" si="190"/>
        <v>184688537106125.97</v>
      </c>
      <c r="AP221" s="225">
        <f t="shared" si="190"/>
        <v>182709525976008.91</v>
      </c>
      <c r="AQ221" s="225">
        <f t="shared" si="190"/>
        <v>180744367541492.63</v>
      </c>
      <c r="AR221" s="225">
        <f t="shared" si="190"/>
        <v>178793840526322.88</v>
      </c>
      <c r="AS221" s="225">
        <f t="shared" si="190"/>
        <v>176858581812549.22</v>
      </c>
      <c r="AT221" s="225">
        <f t="shared" si="190"/>
        <v>174939105566687.66</v>
      </c>
      <c r="AU221" s="225">
        <f t="shared" si="190"/>
        <v>173035819778360.63</v>
      </c>
      <c r="AV221" s="225">
        <f t="shared" si="190"/>
        <v>171149040572240.91</v>
      </c>
      <c r="AW221" s="225">
        <f t="shared" si="190"/>
        <v>169279004603166.88</v>
      </c>
      <c r="AX221" s="225">
        <f t="shared" si="190"/>
        <v>167425879800335.97</v>
      </c>
      <c r="AY221" s="225">
        <f t="shared" si="190"/>
        <v>165589774688713.75</v>
      </c>
      <c r="AZ221" s="225"/>
    </row>
    <row r="222" spans="1:52" x14ac:dyDescent="0.2">
      <c r="A222" s="240" t="s">
        <v>568</v>
      </c>
      <c r="B222" s="239" t="s">
        <v>388</v>
      </c>
      <c r="C222" s="228">
        <f>SUMIFS('Historic Energy Consumption'!$H:$H,'Historic Energy Consumption'!$B:$B,'Predicted Energy Consumption'!$B222,'Historic Energy Consumption'!$A:$A,'Predicted Energy Consumption'!C$98)</f>
        <v>7340464488206.9521</v>
      </c>
      <c r="D222" s="228">
        <f>SUMIFS('Historic Energy Consumption'!$H:$H,'Historic Energy Consumption'!$B:$B,'Predicted Energy Consumption'!$B222,'Historic Energy Consumption'!$A:$A,'Predicted Energy Consumption'!D$98)</f>
        <v>6312841163811.375</v>
      </c>
      <c r="E222" s="228">
        <f>SUMIFS('Historic Energy Consumption'!$H:$H,'Historic Energy Consumption'!$B:$B,'Predicted Energy Consumption'!$B222,'Historic Energy Consumption'!$A:$A,'Predicted Energy Consumption'!E$98)</f>
        <v>4362138743650.396</v>
      </c>
      <c r="F222" s="228">
        <f>SUMIFS('Historic Energy Consumption'!$H:$H,'Historic Energy Consumption'!$B:$B,'Predicted Energy Consumption'!$B222,'Historic Energy Consumption'!$A:$A,'Predicted Energy Consumption'!F$98)</f>
        <v>4174565735074.5938</v>
      </c>
      <c r="G222" s="228">
        <f>SUMIFS('Historic Energy Consumption'!$H:$H,'Historic Energy Consumption'!$B:$B,'Predicted Energy Consumption'!$B222,'Historic Energy Consumption'!$A:$A,'Predicted Energy Consumption'!G$98)</f>
        <v>4377872507886.668</v>
      </c>
      <c r="H222" s="228">
        <f>SUMIFS('Historic Energy Consumption'!$H:$H,'Historic Energy Consumption'!$B:$B,'Predicted Energy Consumption'!$B222,'Historic Energy Consumption'!$A:$A,'Predicted Energy Consumption'!H$98)</f>
        <v>4697476441649.9854</v>
      </c>
      <c r="I222" s="228">
        <f>SUMIFS('Historic Energy Consumption'!$H:$H,'Historic Energy Consumption'!$B:$B,'Predicted Energy Consumption'!$B222,'Historic Energy Consumption'!$A:$A,'Predicted Energy Consumption'!I$98)</f>
        <v>6993658203023.0918</v>
      </c>
      <c r="J222" s="228">
        <f>SUMIFS('Historic Energy Consumption'!$H:$H,'Historic Energy Consumption'!$B:$B,'Predicted Energy Consumption'!$B222,'Historic Energy Consumption'!$A:$A,'Predicted Energy Consumption'!J$98)</f>
        <v>6040912431318.21</v>
      </c>
      <c r="K222" s="228">
        <f>SUMIFS('Historic Energy Consumption'!$H:$H,'Historic Energy Consumption'!$B:$B,'Predicted Energy Consumption'!$B222,'Historic Energy Consumption'!$A:$A,'Predicted Energy Consumption'!K$98)</f>
        <v>5967456604311.5166</v>
      </c>
      <c r="L222" s="225">
        <f t="shared" ref="L222:AY222" si="191">K222*(VLOOKUP($B222,$B$72:$AY$96,L$1-2010,FALSE)/VLOOKUP($B222,$B$72:$AY$96,K$1-2010,FALSE))</f>
        <v>6675107297463.9941</v>
      </c>
      <c r="M222" s="225">
        <f t="shared" si="191"/>
        <v>6774486262135.2891</v>
      </c>
      <c r="N222" s="225">
        <f t="shared" si="191"/>
        <v>6859075843635.9648</v>
      </c>
      <c r="O222" s="225">
        <f t="shared" si="191"/>
        <v>6930096892873.6152</v>
      </c>
      <c r="P222" s="225">
        <f t="shared" si="191"/>
        <v>6988779307808.2695</v>
      </c>
      <c r="Q222" s="225">
        <f t="shared" si="191"/>
        <v>7036320009221.791</v>
      </c>
      <c r="R222" s="225">
        <f t="shared" si="191"/>
        <v>7073855139120.5547</v>
      </c>
      <c r="S222" s="225">
        <f t="shared" si="191"/>
        <v>7102443353032.1367</v>
      </c>
      <c r="T222" s="225">
        <f t="shared" si="191"/>
        <v>7123057377915.6104</v>
      </c>
      <c r="U222" s="225">
        <f t="shared" si="191"/>
        <v>7136581466636.7021</v>
      </c>
      <c r="V222" s="225">
        <f t="shared" si="191"/>
        <v>7143812867275.8203</v>
      </c>
      <c r="W222" s="225">
        <f t="shared" si="191"/>
        <v>7145465872821.3447</v>
      </c>
      <c r="X222" s="225">
        <f t="shared" si="191"/>
        <v>7142177395348.8086</v>
      </c>
      <c r="Y222" s="225">
        <f t="shared" si="191"/>
        <v>7134513312518.2979</v>
      </c>
      <c r="Z222" s="225">
        <f t="shared" si="191"/>
        <v>7122975068609.9072</v>
      </c>
      <c r="AA222" s="225">
        <f t="shared" si="191"/>
        <v>7108006187659.5566</v>
      </c>
      <c r="AB222" s="225">
        <f t="shared" si="191"/>
        <v>7089998483955.6855</v>
      </c>
      <c r="AC222" s="225">
        <f t="shared" si="191"/>
        <v>7069297845839.3506</v>
      </c>
      <c r="AD222" s="225">
        <f t="shared" si="191"/>
        <v>7046209531482.4834</v>
      </c>
      <c r="AE222" s="225">
        <f t="shared" si="191"/>
        <v>7021002957446.0107</v>
      </c>
      <c r="AF222" s="225">
        <f t="shared" si="191"/>
        <v>6993915988065.7021</v>
      </c>
      <c r="AG222" s="225">
        <f t="shared" si="191"/>
        <v>6965158750424.1592</v>
      </c>
      <c r="AH222" s="225">
        <f t="shared" si="191"/>
        <v>6934917009069.9795</v>
      </c>
      <c r="AI222" s="225">
        <f t="shared" si="191"/>
        <v>6903355139095.3047</v>
      </c>
      <c r="AJ222" s="225">
        <f t="shared" si="191"/>
        <v>6870618737364.8154</v>
      </c>
      <c r="AK222" s="225">
        <f t="shared" si="191"/>
        <v>6836836910802.4629</v>
      </c>
      <c r="AL222" s="225">
        <f t="shared" si="191"/>
        <v>6802124278510.4375</v>
      </c>
      <c r="AM222" s="225">
        <f t="shared" si="191"/>
        <v>6766582721684.6738</v>
      </c>
      <c r="AN222" s="225">
        <f t="shared" si="191"/>
        <v>6730302912183.0723</v>
      </c>
      <c r="AO222" s="225">
        <f t="shared" si="191"/>
        <v>6693365647437.4443</v>
      </c>
      <c r="AP222" s="225">
        <f t="shared" si="191"/>
        <v>6655843016334.1064</v>
      </c>
      <c r="AQ222" s="225">
        <f t="shared" si="191"/>
        <v>6617799417808.2139</v>
      </c>
      <c r="AR222" s="225">
        <f t="shared" si="191"/>
        <v>6579292451251.5557</v>
      </c>
      <c r="AS222" s="225">
        <f t="shared" si="191"/>
        <v>6540373695441.3857</v>
      </c>
      <c r="AT222" s="225">
        <f t="shared" si="191"/>
        <v>6501089390558.8545</v>
      </c>
      <c r="AU222" s="225">
        <f t="shared" si="191"/>
        <v>6461481035969.8008</v>
      </c>
      <c r="AV222" s="225">
        <f t="shared" si="191"/>
        <v>6421585914773.166</v>
      </c>
      <c r="AW222" s="225">
        <f t="shared" si="191"/>
        <v>6381437554659.8887</v>
      </c>
      <c r="AX222" s="225">
        <f t="shared" si="191"/>
        <v>6341066133352.9688</v>
      </c>
      <c r="AY222" s="225">
        <f t="shared" si="191"/>
        <v>6300498835788.7822</v>
      </c>
      <c r="AZ222" s="225"/>
    </row>
    <row r="223" spans="1:52" x14ac:dyDescent="0.2">
      <c r="A223" s="240" t="s">
        <v>568</v>
      </c>
      <c r="B223" s="239" t="s">
        <v>389</v>
      </c>
      <c r="C223" s="228">
        <f>SUMIFS('Historic Energy Consumption'!$H:$H,'Historic Energy Consumption'!$B:$B,'Predicted Energy Consumption'!$B223,'Historic Energy Consumption'!$A:$A,'Predicted Energy Consumption'!C$98)</f>
        <v>13695578295689.277</v>
      </c>
      <c r="D223" s="228">
        <f>SUMIFS('Historic Energy Consumption'!$H:$H,'Historic Energy Consumption'!$B:$B,'Predicted Energy Consumption'!$B223,'Historic Energy Consumption'!$A:$A,'Predicted Energy Consumption'!D$98)</f>
        <v>14976363573549.211</v>
      </c>
      <c r="E223" s="228">
        <f>SUMIFS('Historic Energy Consumption'!$H:$H,'Historic Energy Consumption'!$B:$B,'Predicted Energy Consumption'!$B223,'Historic Energy Consumption'!$A:$A,'Predicted Energy Consumption'!E$98)</f>
        <v>14686236752300.838</v>
      </c>
      <c r="F223" s="228">
        <f>SUMIFS('Historic Energy Consumption'!$H:$H,'Historic Energy Consumption'!$B:$B,'Predicted Energy Consumption'!$B223,'Historic Energy Consumption'!$A:$A,'Predicted Energy Consumption'!F$98)</f>
        <v>14291186575573.229</v>
      </c>
      <c r="G223" s="228">
        <f>SUMIFS('Historic Energy Consumption'!$H:$H,'Historic Energy Consumption'!$B:$B,'Predicted Energy Consumption'!$B223,'Historic Energy Consumption'!$A:$A,'Predicted Energy Consumption'!G$98)</f>
        <v>13912723198492.291</v>
      </c>
      <c r="H223" s="228">
        <f>SUMIFS('Historic Energy Consumption'!$H:$H,'Historic Energy Consumption'!$B:$B,'Predicted Energy Consumption'!$B223,'Historic Energy Consumption'!$A:$A,'Predicted Energy Consumption'!H$98)</f>
        <v>9731238398422.2266</v>
      </c>
      <c r="I223" s="228">
        <f>SUMIFS('Historic Energy Consumption'!$H:$H,'Historic Energy Consumption'!$B:$B,'Predicted Energy Consumption'!$B223,'Historic Energy Consumption'!$A:$A,'Predicted Energy Consumption'!I$98)</f>
        <v>18476178298997.156</v>
      </c>
      <c r="J223" s="228">
        <f>SUMIFS('Historic Energy Consumption'!$H:$H,'Historic Energy Consumption'!$B:$B,'Predicted Energy Consumption'!$B223,'Historic Energy Consumption'!$A:$A,'Predicted Energy Consumption'!J$98)</f>
        <v>15319568153666.936</v>
      </c>
      <c r="K223" s="228">
        <f>SUMIFS('Historic Energy Consumption'!$H:$H,'Historic Energy Consumption'!$B:$B,'Predicted Energy Consumption'!$B223,'Historic Energy Consumption'!$A:$A,'Predicted Energy Consumption'!K$98)</f>
        <v>12545307435620.588</v>
      </c>
      <c r="L223" s="225">
        <f t="shared" ref="L223:AY223" si="192">K223*(VLOOKUP($B223,$B$72:$AY$96,L$1-2010,FALSE)/VLOOKUP($B223,$B$72:$AY$96,K$1-2010,FALSE))</f>
        <v>14054480617883.545</v>
      </c>
      <c r="M223" s="225">
        <f t="shared" si="192"/>
        <v>13441718658040.211</v>
      </c>
      <c r="N223" s="225">
        <f t="shared" si="192"/>
        <v>12677418918575.289</v>
      </c>
      <c r="O223" s="225">
        <f t="shared" si="192"/>
        <v>11784224250439.654</v>
      </c>
      <c r="P223" s="225">
        <f t="shared" si="192"/>
        <v>10780505721513.861</v>
      </c>
      <c r="Q223" s="225">
        <f t="shared" si="192"/>
        <v>9681920264960.3691</v>
      </c>
      <c r="R223" s="225">
        <f t="shared" si="192"/>
        <v>8502172459629.9922</v>
      </c>
      <c r="S223" s="225">
        <f t="shared" si="192"/>
        <v>8400049448009.6973</v>
      </c>
      <c r="T223" s="225">
        <f t="shared" si="192"/>
        <v>8480588423837.1191</v>
      </c>
      <c r="U223" s="225">
        <f t="shared" si="192"/>
        <v>8546067148857.6475</v>
      </c>
      <c r="V223" s="225">
        <f t="shared" si="192"/>
        <v>8598013088288.5586</v>
      </c>
      <c r="W223" s="225">
        <f t="shared" si="192"/>
        <v>8637797841481.75</v>
      </c>
      <c r="X223" s="225">
        <f t="shared" si="192"/>
        <v>8666653200373.9971</v>
      </c>
      <c r="Y223" s="225">
        <f t="shared" si="192"/>
        <v>8685685082510.1475</v>
      </c>
      <c r="Z223" s="225">
        <f t="shared" si="192"/>
        <v>8695886017046.9238</v>
      </c>
      <c r="AA223" s="225">
        <f t="shared" si="192"/>
        <v>8698146496889.2109</v>
      </c>
      <c r="AB223" s="225">
        <f t="shared" si="192"/>
        <v>8693265343310.292</v>
      </c>
      <c r="AC223" s="225">
        <f t="shared" si="192"/>
        <v>8660113683973.2246</v>
      </c>
      <c r="AD223" s="225">
        <f t="shared" si="192"/>
        <v>8602596099068.5586</v>
      </c>
      <c r="AE223" s="225">
        <f t="shared" si="192"/>
        <v>8536019824925.8516</v>
      </c>
      <c r="AF223" s="225">
        <f t="shared" si="192"/>
        <v>8461043154747.3965</v>
      </c>
      <c r="AG223" s="225">
        <f t="shared" si="192"/>
        <v>8378268561801.668</v>
      </c>
      <c r="AH223" s="225">
        <f t="shared" si="192"/>
        <v>8288247671629.1104</v>
      </c>
      <c r="AI223" s="225">
        <f t="shared" si="192"/>
        <v>8191485862790.7939</v>
      </c>
      <c r="AJ223" s="225">
        <f t="shared" si="192"/>
        <v>8088446492596.2969</v>
      </c>
      <c r="AK223" s="225">
        <f t="shared" si="192"/>
        <v>7979554756818.998</v>
      </c>
      <c r="AL223" s="225">
        <f t="shared" si="192"/>
        <v>7865201200364.7109</v>
      </c>
      <c r="AM223" s="225">
        <f t="shared" si="192"/>
        <v>7745744900531.877</v>
      </c>
      <c r="AN223" s="225">
        <f t="shared" si="192"/>
        <v>7621516346871.2158</v>
      </c>
      <c r="AO223" s="225">
        <f t="shared" si="192"/>
        <v>7492820042441.9092</v>
      </c>
      <c r="AP223" s="225">
        <f t="shared" si="192"/>
        <v>7359936850991.4072</v>
      </c>
      <c r="AQ223" s="225">
        <f t="shared" si="192"/>
        <v>7223126113639.8535</v>
      </c>
      <c r="AR223" s="225">
        <f t="shared" si="192"/>
        <v>7082627557292.0322</v>
      </c>
      <c r="AS223" s="225">
        <f t="shared" si="192"/>
        <v>6938663015417.4609</v>
      </c>
      <c r="AT223" s="225">
        <f t="shared" si="192"/>
        <v>6791437980166.8008</v>
      </c>
      <c r="AU223" s="225">
        <f t="shared" si="192"/>
        <v>6641143003111.915</v>
      </c>
      <c r="AV223" s="225">
        <f t="shared" si="192"/>
        <v>6487954960266.5996</v>
      </c>
      <c r="AW223" s="225">
        <f t="shared" si="192"/>
        <v>6332038195503.3262</v>
      </c>
      <c r="AX223" s="225">
        <f t="shared" si="192"/>
        <v>6173545555039.3359</v>
      </c>
      <c r="AY223" s="225">
        <f t="shared" si="192"/>
        <v>6012619324345.4785</v>
      </c>
      <c r="AZ223" s="225"/>
    </row>
    <row r="224" spans="1:52" x14ac:dyDescent="0.2">
      <c r="A224" s="240" t="s">
        <v>568</v>
      </c>
      <c r="B224" s="239" t="s">
        <v>390</v>
      </c>
      <c r="C224" s="228">
        <f>SUMIFS('Historic Energy Consumption'!$H:$H,'Historic Energy Consumption'!$B:$B,'Predicted Energy Consumption'!$B224,'Historic Energy Consumption'!$A:$A,'Predicted Energy Consumption'!C$98)</f>
        <v>14217256840005.201</v>
      </c>
      <c r="D224" s="228">
        <f>SUMIFS('Historic Energy Consumption'!$H:$H,'Historic Energy Consumption'!$B:$B,'Predicted Energy Consumption'!$B224,'Historic Energy Consumption'!$A:$A,'Predicted Energy Consumption'!D$98)</f>
        <v>14146170555805.174</v>
      </c>
      <c r="E224" s="228">
        <f>SUMIFS('Historic Energy Consumption'!$H:$H,'Historic Energy Consumption'!$B:$B,'Predicted Energy Consumption'!$B224,'Historic Energy Consumption'!$A:$A,'Predicted Energy Consumption'!E$98)</f>
        <v>13580323733572.967</v>
      </c>
      <c r="F224" s="228">
        <f>SUMIFS('Historic Energy Consumption'!$H:$H,'Historic Energy Consumption'!$B:$B,'Predicted Energy Consumption'!$B224,'Historic Energy Consumption'!$A:$A,'Predicted Energy Consumption'!F$98)</f>
        <v>12833443840911.361</v>
      </c>
      <c r="G224" s="228">
        <f>SUMIFS('Historic Energy Consumption'!$H:$H,'Historic Energy Consumption'!$B:$B,'Predicted Energy Consumption'!$B224,'Historic Energy Consumption'!$A:$A,'Predicted Energy Consumption'!G$98)</f>
        <v>13382703863496.896</v>
      </c>
      <c r="H224" s="228">
        <f>SUMIFS('Historic Energy Consumption'!$H:$H,'Historic Energy Consumption'!$B:$B,'Predicted Energy Consumption'!$B224,'Historic Energy Consumption'!$A:$A,'Predicted Energy Consumption'!H$98)</f>
        <v>10330069256523.246</v>
      </c>
      <c r="I224" s="228">
        <f>SUMIFS('Historic Energy Consumption'!$H:$H,'Historic Energy Consumption'!$B:$B,'Predicted Energy Consumption'!$B224,'Historic Energy Consumption'!$A:$A,'Predicted Energy Consumption'!I$98)</f>
        <v>12320769559260.773</v>
      </c>
      <c r="J224" s="228">
        <f>SUMIFS('Historic Energy Consumption'!$H:$H,'Historic Energy Consumption'!$B:$B,'Predicted Energy Consumption'!$B224,'Historic Energy Consumption'!$A:$A,'Predicted Energy Consumption'!J$98)</f>
        <v>13405925383002.238</v>
      </c>
      <c r="K224" s="228">
        <f>SUMIFS('Historic Energy Consumption'!$H:$H,'Historic Energy Consumption'!$B:$B,'Predicted Energy Consumption'!$B224,'Historic Energy Consumption'!$A:$A,'Predicted Energy Consumption'!K$98)</f>
        <v>13244891253861.111</v>
      </c>
      <c r="L224" s="225">
        <f t="shared" ref="L224:AY224" si="193">K224*(VLOOKUP($B224,$B$72:$AY$96,L$1-2010,FALSE)/VLOOKUP($B224,$B$72:$AY$96,K$1-2010,FALSE))</f>
        <v>13813120663350.363</v>
      </c>
      <c r="M224" s="225">
        <f t="shared" si="193"/>
        <v>13783408634293.9</v>
      </c>
      <c r="N224" s="225">
        <f t="shared" si="193"/>
        <v>13161805119742.91</v>
      </c>
      <c r="O224" s="225">
        <f t="shared" si="193"/>
        <v>12515160452428.43</v>
      </c>
      <c r="P224" s="225">
        <f t="shared" si="193"/>
        <v>11848171075955.756</v>
      </c>
      <c r="Q224" s="225">
        <f t="shared" si="193"/>
        <v>11165127583219.48</v>
      </c>
      <c r="R224" s="225">
        <f t="shared" si="193"/>
        <v>10469876575978.539</v>
      </c>
      <c r="S224" s="225">
        <f t="shared" si="193"/>
        <v>9765810930290.1777</v>
      </c>
      <c r="T224" s="225">
        <f t="shared" si="193"/>
        <v>9055882397881.2832</v>
      </c>
      <c r="U224" s="225">
        <f t="shared" si="193"/>
        <v>8342629009456.6934</v>
      </c>
      <c r="V224" s="225">
        <f t="shared" si="193"/>
        <v>7628210868464.0469</v>
      </c>
      <c r="W224" s="225">
        <f t="shared" si="193"/>
        <v>6914449583209.96</v>
      </c>
      <c r="X224" s="225">
        <f t="shared" si="193"/>
        <v>6202868101161.6465</v>
      </c>
      <c r="Y224" s="225">
        <f t="shared" si="193"/>
        <v>5494728902219.8281</v>
      </c>
      <c r="Z224" s="225">
        <f t="shared" si="193"/>
        <v>4977104420321.9824</v>
      </c>
      <c r="AA224" s="225">
        <f t="shared" si="193"/>
        <v>5020928971227.5615</v>
      </c>
      <c r="AB224" s="225">
        <f t="shared" si="193"/>
        <v>5061779532441.9121</v>
      </c>
      <c r="AC224" s="225">
        <f t="shared" si="193"/>
        <v>5099905958291.9336</v>
      </c>
      <c r="AD224" s="225">
        <f t="shared" si="193"/>
        <v>5135534633155.8271</v>
      </c>
      <c r="AE224" s="225">
        <f t="shared" si="193"/>
        <v>5168870613400.5225</v>
      </c>
      <c r="AF224" s="225">
        <f t="shared" si="193"/>
        <v>5200099648681.5264</v>
      </c>
      <c r="AG224" s="225">
        <f t="shared" si="193"/>
        <v>5229390061292.0293</v>
      </c>
      <c r="AH224" s="225">
        <f t="shared" si="193"/>
        <v>5256894474385.7861</v>
      </c>
      <c r="AI224" s="225">
        <f t="shared" si="193"/>
        <v>5282751388099.3438</v>
      </c>
      <c r="AJ224" s="225">
        <f t="shared" si="193"/>
        <v>5307086607948.8086</v>
      </c>
      <c r="AK224" s="225">
        <f t="shared" si="193"/>
        <v>5330014533181.6748</v>
      </c>
      <c r="AL224" s="225">
        <f t="shared" si="193"/>
        <v>5351639314639.5967</v>
      </c>
      <c r="AM224" s="225">
        <f t="shared" si="193"/>
        <v>5372055892567.0449</v>
      </c>
      <c r="AN224" s="225">
        <f t="shared" si="193"/>
        <v>5391350925014.3477</v>
      </c>
      <c r="AO224" s="225">
        <f t="shared" si="193"/>
        <v>5409603617258.2305</v>
      </c>
      <c r="AP224" s="225">
        <f t="shared" si="193"/>
        <v>5426886462164.6025</v>
      </c>
      <c r="AQ224" s="225">
        <f t="shared" si="193"/>
        <v>5443265900763.9043</v>
      </c>
      <c r="AR224" s="225">
        <f t="shared" si="193"/>
        <v>5458802911574.624</v>
      </c>
      <c r="AS224" s="225">
        <f t="shared" si="193"/>
        <v>5473553536453.1738</v>
      </c>
      <c r="AT224" s="225">
        <f t="shared" si="193"/>
        <v>5487569350000.7314</v>
      </c>
      <c r="AU224" s="225">
        <f t="shared" si="193"/>
        <v>5500897878842.0762</v>
      </c>
      <c r="AV224" s="225">
        <f t="shared" si="193"/>
        <v>5513582976423.041</v>
      </c>
      <c r="AW224" s="225">
        <f t="shared" si="193"/>
        <v>5525665158354.8486</v>
      </c>
      <c r="AX224" s="225">
        <f t="shared" si="193"/>
        <v>5537181902772.5928</v>
      </c>
      <c r="AY224" s="225">
        <f t="shared" si="193"/>
        <v>5548167919664.707</v>
      </c>
      <c r="AZ224" s="225"/>
    </row>
    <row r="225" spans="1:52" x14ac:dyDescent="0.2">
      <c r="A225" s="240" t="s">
        <v>568</v>
      </c>
      <c r="B225" s="239" t="s">
        <v>391</v>
      </c>
      <c r="C225" s="228">
        <f>SUMIFS('Historic Energy Consumption'!$H:$H,'Historic Energy Consumption'!$B:$B,'Predicted Energy Consumption'!$B225,'Historic Energy Consumption'!$A:$A,'Predicted Energy Consumption'!C$98)</f>
        <v>3206654889407.0396</v>
      </c>
      <c r="D225" s="228">
        <f>SUMIFS('Historic Energy Consumption'!$H:$H,'Historic Energy Consumption'!$B:$B,'Predicted Energy Consumption'!$B225,'Historic Energy Consumption'!$A:$A,'Predicted Energy Consumption'!D$98)</f>
        <v>3534694395562.0928</v>
      </c>
      <c r="E225" s="228">
        <f>SUMIFS('Historic Energy Consumption'!$H:$H,'Historic Energy Consumption'!$B:$B,'Predicted Energy Consumption'!$B225,'Historic Energy Consumption'!$A:$A,'Predicted Energy Consumption'!E$98)</f>
        <v>922226060355.00415</v>
      </c>
      <c r="F225" s="228">
        <f>SUMIFS('Historic Energy Consumption'!$H:$H,'Historic Energy Consumption'!$B:$B,'Predicted Energy Consumption'!$B225,'Historic Energy Consumption'!$A:$A,'Predicted Energy Consumption'!F$98)</f>
        <v>763182347171.47925</v>
      </c>
      <c r="G225" s="228">
        <f>SUMIFS('Historic Energy Consumption'!$H:$H,'Historic Energy Consumption'!$B:$B,'Predicted Energy Consumption'!$B225,'Historic Energy Consumption'!$A:$A,'Predicted Energy Consumption'!G$98)</f>
        <v>988004568668.09485</v>
      </c>
      <c r="H225" s="228">
        <f>SUMIFS('Historic Energy Consumption'!$H:$H,'Historic Energy Consumption'!$B:$B,'Predicted Energy Consumption'!$B225,'Historic Energy Consumption'!$A:$A,'Predicted Energy Consumption'!H$98)</f>
        <v>956916167044.61658</v>
      </c>
      <c r="I225" s="228">
        <f>SUMIFS('Historic Energy Consumption'!$H:$H,'Historic Energy Consumption'!$B:$B,'Predicted Energy Consumption'!$B225,'Historic Energy Consumption'!$A:$A,'Predicted Energy Consumption'!I$98)</f>
        <v>1693749198205.9529</v>
      </c>
      <c r="J225" s="228">
        <f>SUMIFS('Historic Energy Consumption'!$H:$H,'Historic Energy Consumption'!$B:$B,'Predicted Energy Consumption'!$B225,'Historic Energy Consumption'!$A:$A,'Predicted Energy Consumption'!J$98)</f>
        <v>793702058521.35706</v>
      </c>
      <c r="K225" s="228">
        <f>SUMIFS('Historic Energy Consumption'!$H:$H,'Historic Energy Consumption'!$B:$B,'Predicted Energy Consumption'!$B225,'Historic Energy Consumption'!$A:$A,'Predicted Energy Consumption'!K$98)</f>
        <v>1059090852868.1208</v>
      </c>
      <c r="L225" s="225">
        <f t="shared" ref="L225:AY225" si="194">K225*(VLOOKUP($B225,$B$72:$AY$96,L$1-2010,FALSE)/VLOOKUP($B225,$B$72:$AY$96,K$1-2010,FALSE))</f>
        <v>309770750053.40912</v>
      </c>
      <c r="M225" s="225">
        <f t="shared" si="194"/>
        <v>234886599407.62823</v>
      </c>
      <c r="N225" s="225">
        <f t="shared" si="194"/>
        <v>224668631122.88275</v>
      </c>
      <c r="O225" s="225">
        <f t="shared" si="194"/>
        <v>214251761230.16348</v>
      </c>
      <c r="P225" s="225">
        <f t="shared" si="194"/>
        <v>203761580369.40945</v>
      </c>
      <c r="Q225" s="225">
        <f t="shared" si="194"/>
        <v>193282497646.13614</v>
      </c>
      <c r="R225" s="225">
        <f t="shared" si="194"/>
        <v>182873459563.98575</v>
      </c>
      <c r="S225" s="225">
        <f t="shared" si="194"/>
        <v>172576524383.983</v>
      </c>
      <c r="T225" s="225">
        <f t="shared" si="194"/>
        <v>162421903078.05914</v>
      </c>
      <c r="U225" s="225">
        <f t="shared" si="194"/>
        <v>152431145156.34799</v>
      </c>
      <c r="V225" s="225">
        <f t="shared" si="194"/>
        <v>142619287300.11777</v>
      </c>
      <c r="W225" s="225">
        <f t="shared" si="194"/>
        <v>138830163323.7561</v>
      </c>
      <c r="X225" s="225">
        <f t="shared" si="194"/>
        <v>139181531683.50635</v>
      </c>
      <c r="Y225" s="225">
        <f t="shared" si="194"/>
        <v>139466855298.89804</v>
      </c>
      <c r="Z225" s="225">
        <f t="shared" si="194"/>
        <v>139694385999.97955</v>
      </c>
      <c r="AA225" s="225">
        <f t="shared" si="194"/>
        <v>139871378635.63083</v>
      </c>
      <c r="AB225" s="225">
        <f t="shared" si="194"/>
        <v>140004201846.49915</v>
      </c>
      <c r="AC225" s="225">
        <f t="shared" si="194"/>
        <v>140098440656.94214</v>
      </c>
      <c r="AD225" s="225">
        <f t="shared" si="194"/>
        <v>140158989952.20328</v>
      </c>
      <c r="AE225" s="225">
        <f t="shared" si="194"/>
        <v>140190138625.30304</v>
      </c>
      <c r="AF225" s="225">
        <f t="shared" si="194"/>
        <v>140195644636.02301</v>
      </c>
      <c r="AG225" s="225">
        <f t="shared" si="194"/>
        <v>140178801499.32913</v>
      </c>
      <c r="AH225" s="225">
        <f t="shared" si="194"/>
        <v>140142496869.57809</v>
      </c>
      <c r="AI225" s="225">
        <f t="shared" si="194"/>
        <v>140089263951.33395</v>
      </c>
      <c r="AJ225" s="225">
        <f t="shared" si="194"/>
        <v>140021326477.09683</v>
      </c>
      <c r="AK225" s="225">
        <f t="shared" si="194"/>
        <v>139940637967.35315</v>
      </c>
      <c r="AL225" s="225">
        <f t="shared" si="194"/>
        <v>139848915943.39963</v>
      </c>
      <c r="AM225" s="225">
        <f t="shared" si="194"/>
        <v>139747671708.10339</v>
      </c>
      <c r="AN225" s="225">
        <f t="shared" si="194"/>
        <v>139638236250.31573</v>
      </c>
      <c r="AO225" s="225">
        <f t="shared" si="194"/>
        <v>139521782769.38843</v>
      </c>
      <c r="AP225" s="225">
        <f t="shared" si="194"/>
        <v>139399346259.41669</v>
      </c>
      <c r="AQ225" s="225">
        <f t="shared" si="194"/>
        <v>139271840539.99368</v>
      </c>
      <c r="AR225" s="225">
        <f t="shared" si="194"/>
        <v>139140073072.06732</v>
      </c>
      <c r="AS225" s="225">
        <f t="shared" si="194"/>
        <v>139004757854.1001</v>
      </c>
      <c r="AT225" s="225">
        <f t="shared" si="194"/>
        <v>138866526655.20731</v>
      </c>
      <c r="AU225" s="225">
        <f t="shared" si="194"/>
        <v>138725938807.85596</v>
      </c>
      <c r="AV225" s="225">
        <f t="shared" si="194"/>
        <v>138583489752.89514</v>
      </c>
      <c r="AW225" s="225">
        <f t="shared" si="194"/>
        <v>138439618503.60843</v>
      </c>
      <c r="AX225" s="225">
        <f t="shared" si="194"/>
        <v>138294714172.80756</v>
      </c>
      <c r="AY225" s="225">
        <f t="shared" si="194"/>
        <v>138149121687.37314</v>
      </c>
      <c r="AZ225" s="225"/>
    </row>
    <row r="226" spans="1:52" x14ac:dyDescent="0.2">
      <c r="A226" s="240" t="s">
        <v>568</v>
      </c>
      <c r="B226" s="239" t="s">
        <v>392</v>
      </c>
      <c r="C226" s="228">
        <f>SUMIFS('Historic Energy Consumption'!$H:$H,'Historic Energy Consumption'!$B:$B,'Predicted Energy Consumption'!$B226,'Historic Energy Consumption'!$A:$A,'Predicted Energy Consumption'!C$98)</f>
        <v>40451033942895.07</v>
      </c>
      <c r="D226" s="228">
        <f>SUMIFS('Historic Energy Consumption'!$H:$H,'Historic Energy Consumption'!$B:$B,'Predicted Energy Consumption'!$B226,'Historic Energy Consumption'!$A:$A,'Predicted Energy Consumption'!D$98)</f>
        <v>43487745222207.906</v>
      </c>
      <c r="E226" s="228">
        <f>SUMIFS('Historic Energy Consumption'!$H:$H,'Historic Energy Consumption'!$B:$B,'Predicted Energy Consumption'!$B226,'Historic Energy Consumption'!$A:$A,'Predicted Energy Consumption'!E$98)</f>
        <v>43061796207281.352</v>
      </c>
      <c r="F226" s="228">
        <f>SUMIFS('Historic Energy Consumption'!$H:$H,'Historic Energy Consumption'!$B:$B,'Predicted Energy Consumption'!$B226,'Historic Energy Consumption'!$A:$A,'Predicted Energy Consumption'!F$98)</f>
        <v>39687472468874.516</v>
      </c>
      <c r="G226" s="228">
        <f>SUMIFS('Historic Energy Consumption'!$H:$H,'Historic Energy Consumption'!$B:$B,'Predicted Energy Consumption'!$B226,'Historic Energy Consumption'!$A:$A,'Predicted Energy Consumption'!G$98)</f>
        <v>35818482974147.773</v>
      </c>
      <c r="H226" s="228">
        <f>SUMIFS('Historic Energy Consumption'!$H:$H,'Historic Energy Consumption'!$B:$B,'Predicted Energy Consumption'!$B226,'Historic Energy Consumption'!$A:$A,'Predicted Energy Consumption'!H$98)</f>
        <v>36982497182495.125</v>
      </c>
      <c r="I226" s="228">
        <f>SUMIFS('Historic Energy Consumption'!$H:$H,'Historic Energy Consumption'!$B:$B,'Predicted Energy Consumption'!$B226,'Historic Energy Consumption'!$A:$A,'Predicted Energy Consumption'!I$98)</f>
        <v>38816712878280.336</v>
      </c>
      <c r="J226" s="228">
        <f>SUMIFS('Historic Energy Consumption'!$H:$H,'Historic Energy Consumption'!$B:$B,'Predicted Energy Consumption'!$B226,'Historic Energy Consumption'!$A:$A,'Predicted Energy Consumption'!J$98)</f>
        <v>28269783064090.871</v>
      </c>
      <c r="K226" s="228">
        <f>SUMIFS('Historic Energy Consumption'!$H:$H,'Historic Energy Consumption'!$B:$B,'Predicted Energy Consumption'!$B226,'Historic Energy Consumption'!$A:$A,'Predicted Energy Consumption'!K$98)</f>
        <v>24758973660019.988</v>
      </c>
      <c r="L226" s="225">
        <f t="shared" ref="L226:AY226" si="195">K226*(VLOOKUP($B226,$B$72:$AY$96,L$1-2010,FALSE)/VLOOKUP($B226,$B$72:$AY$96,K$1-2010,FALSE))</f>
        <v>26396133958091.695</v>
      </c>
      <c r="M226" s="225">
        <f t="shared" si="195"/>
        <v>25939188238380.453</v>
      </c>
      <c r="N226" s="225">
        <f t="shared" si="195"/>
        <v>25371199938400.609</v>
      </c>
      <c r="O226" s="225">
        <f t="shared" si="195"/>
        <v>24592802349379.547</v>
      </c>
      <c r="P226" s="225">
        <f t="shared" si="195"/>
        <v>23224230662347.938</v>
      </c>
      <c r="Q226" s="225">
        <f t="shared" si="195"/>
        <v>21808390961630</v>
      </c>
      <c r="R226" s="225">
        <f t="shared" si="195"/>
        <v>20357436857778.918</v>
      </c>
      <c r="S226" s="225">
        <f t="shared" si="195"/>
        <v>18881193369352.82</v>
      </c>
      <c r="T226" s="225">
        <f t="shared" si="195"/>
        <v>17387697889505.506</v>
      </c>
      <c r="U226" s="225">
        <f t="shared" si="195"/>
        <v>15883563013741.465</v>
      </c>
      <c r="V226" s="225">
        <f t="shared" si="195"/>
        <v>14374239013902.174</v>
      </c>
      <c r="W226" s="225">
        <f t="shared" si="195"/>
        <v>12864214991851.611</v>
      </c>
      <c r="X226" s="225">
        <f t="shared" si="195"/>
        <v>11357179269286.361</v>
      </c>
      <c r="Y226" s="225">
        <f t="shared" si="195"/>
        <v>9856150511683.4434</v>
      </c>
      <c r="Z226" s="225">
        <f t="shared" si="195"/>
        <v>8363586512785.1201</v>
      </c>
      <c r="AA226" s="225">
        <f t="shared" si="195"/>
        <v>7374078530321.0703</v>
      </c>
      <c r="AB226" s="225">
        <f t="shared" si="195"/>
        <v>7436133438054.9102</v>
      </c>
      <c r="AC226" s="225">
        <f t="shared" si="195"/>
        <v>7494111082755.0762</v>
      </c>
      <c r="AD226" s="225">
        <f t="shared" si="195"/>
        <v>7548346839561.3711</v>
      </c>
      <c r="AE226" s="225">
        <f t="shared" si="195"/>
        <v>7599144784102.0625</v>
      </c>
      <c r="AF226" s="225">
        <f t="shared" si="195"/>
        <v>7646780622705.7236</v>
      </c>
      <c r="AG226" s="225">
        <f t="shared" si="195"/>
        <v>7691504423588.8379</v>
      </c>
      <c r="AH226" s="225">
        <f t="shared" si="195"/>
        <v>7733543133656.7588</v>
      </c>
      <c r="AI226" s="225">
        <f t="shared" si="195"/>
        <v>7773102877934.0547</v>
      </c>
      <c r="AJ226" s="225">
        <f t="shared" si="195"/>
        <v>7810371046782.1367</v>
      </c>
      <c r="AK226" s="225">
        <f t="shared" si="195"/>
        <v>7845518181158.9443</v>
      </c>
      <c r="AL226" s="225">
        <f t="shared" si="195"/>
        <v>7878699669125.0039</v>
      </c>
      <c r="AM226" s="225">
        <f t="shared" si="195"/>
        <v>7910057268258.5508</v>
      </c>
      <c r="AN226" s="225">
        <f t="shared" si="195"/>
        <v>7939720469086.8164</v>
      </c>
      <c r="AO226" s="225">
        <f t="shared" si="195"/>
        <v>7967807714420.1807</v>
      </c>
      <c r="AP226" s="225">
        <f t="shared" si="195"/>
        <v>7994427488830.8828</v>
      </c>
      <c r="AQ226" s="225">
        <f t="shared" si="195"/>
        <v>8019679291627.8447</v>
      </c>
      <c r="AR226" s="225">
        <f t="shared" si="195"/>
        <v>8043654505657.6426</v>
      </c>
      <c r="AS226" s="225">
        <f t="shared" si="195"/>
        <v>8066437173193.8154</v>
      </c>
      <c r="AT226" s="225">
        <f t="shared" si="195"/>
        <v>8088104689115.8486</v>
      </c>
      <c r="AU226" s="225">
        <f t="shared" si="195"/>
        <v>8108728420556.792</v>
      </c>
      <c r="AV226" s="225">
        <f t="shared" si="195"/>
        <v>8128374261240.0049</v>
      </c>
      <c r="AW226" s="225">
        <f t="shared" si="195"/>
        <v>8147103127835.418</v>
      </c>
      <c r="AX226" s="225">
        <f t="shared" si="195"/>
        <v>8164971404855.2832</v>
      </c>
      <c r="AY226" s="225">
        <f t="shared" si="195"/>
        <v>8182031343874.0098</v>
      </c>
      <c r="AZ226" s="225"/>
    </row>
    <row r="227" spans="1:52" x14ac:dyDescent="0.2">
      <c r="A227" s="240" t="s">
        <v>568</v>
      </c>
      <c r="B227" s="239" t="s">
        <v>393</v>
      </c>
      <c r="C227" s="228">
        <f>SUMIFS('Historic Energy Consumption'!$H:$H,'Historic Energy Consumption'!$B:$B,'Predicted Energy Consumption'!$B227,'Historic Energy Consumption'!$A:$A,'Predicted Energy Consumption'!C$98)</f>
        <v>5623588552207.9238</v>
      </c>
      <c r="D227" s="228">
        <f>SUMIFS('Historic Energy Consumption'!$H:$H,'Historic Energy Consumption'!$B:$B,'Predicted Energy Consumption'!$B227,'Historic Energy Consumption'!$A:$A,'Predicted Energy Consumption'!D$98)</f>
        <v>5386918616677.9707</v>
      </c>
      <c r="E227" s="228">
        <f>SUMIFS('Historic Energy Consumption'!$H:$H,'Historic Energy Consumption'!$B:$B,'Predicted Energy Consumption'!$B227,'Historic Energy Consumption'!$A:$A,'Predicted Energy Consumption'!E$98)</f>
        <v>3122773074051.0093</v>
      </c>
      <c r="F227" s="228">
        <f>SUMIFS('Historic Energy Consumption'!$H:$H,'Historic Energy Consumption'!$B:$B,'Predicted Energy Consumption'!$B227,'Historic Energy Consumption'!$A:$A,'Predicted Energy Consumption'!F$98)</f>
        <v>3986424036225.1914</v>
      </c>
      <c r="G227" s="228">
        <f>SUMIFS('Historic Energy Consumption'!$H:$H,'Historic Energy Consumption'!$B:$B,'Predicted Energy Consumption'!$B227,'Historic Energy Consumption'!$A:$A,'Predicted Energy Consumption'!G$98)</f>
        <v>4236932101746.083</v>
      </c>
      <c r="H227" s="228">
        <f>SUMIFS('Historic Energy Consumption'!$H:$H,'Historic Energy Consumption'!$B:$B,'Predicted Energy Consumption'!$B227,'Historic Energy Consumption'!$A:$A,'Predicted Energy Consumption'!H$98)</f>
        <v>4928554256156.2031</v>
      </c>
      <c r="I227" s="228">
        <f>SUMIFS('Historic Energy Consumption'!$H:$H,'Historic Energy Consumption'!$B:$B,'Predicted Energy Consumption'!$B227,'Historic Energy Consumption'!$A:$A,'Predicted Energy Consumption'!I$98)</f>
        <v>9388507726865.834</v>
      </c>
      <c r="J227" s="228">
        <f>SUMIFS('Historic Energy Consumption'!$H:$H,'Historic Energy Consumption'!$B:$B,'Predicted Energy Consumption'!$B227,'Historic Energy Consumption'!$A:$A,'Predicted Energy Consumption'!J$98)</f>
        <v>6318148939698.3115</v>
      </c>
      <c r="K227" s="228">
        <f>SUMIFS('Historic Energy Consumption'!$H:$H,'Historic Energy Consumption'!$B:$B,'Predicted Energy Consumption'!$B227,'Historic Energy Consumption'!$A:$A,'Predicted Energy Consumption'!K$98)</f>
        <v>5615437324952.9873</v>
      </c>
      <c r="L227" s="225">
        <f t="shared" ref="L227:AY227" si="196">K227*(VLOOKUP($B227,$B$72:$AY$96,L$1-2010,FALSE)/VLOOKUP($B227,$B$72:$AY$96,K$1-2010,FALSE))</f>
        <v>5119972454201.6191</v>
      </c>
      <c r="M227" s="225">
        <f t="shared" si="196"/>
        <v>5120974344687.7539</v>
      </c>
      <c r="N227" s="225">
        <f t="shared" si="196"/>
        <v>5127330878943.1904</v>
      </c>
      <c r="O227" s="225">
        <f t="shared" si="196"/>
        <v>5141469693377.1025</v>
      </c>
      <c r="P227" s="225">
        <f t="shared" si="196"/>
        <v>5165127963336.4453</v>
      </c>
      <c r="Q227" s="225">
        <f t="shared" si="196"/>
        <v>5199453630907.1406</v>
      </c>
      <c r="R227" s="225">
        <f t="shared" si="196"/>
        <v>5245109958965.9238</v>
      </c>
      <c r="S227" s="225">
        <f t="shared" si="196"/>
        <v>5302374280789.1885</v>
      </c>
      <c r="T227" s="225">
        <f t="shared" si="196"/>
        <v>5371225975205.3809</v>
      </c>
      <c r="U227" s="225">
        <f t="shared" si="196"/>
        <v>5451421615953.9385</v>
      </c>
      <c r="V227" s="225">
        <f t="shared" si="196"/>
        <v>5542557116457.7559</v>
      </c>
      <c r="W227" s="225">
        <f t="shared" si="196"/>
        <v>5644117774399.0762</v>
      </c>
      <c r="X227" s="225">
        <f t="shared" si="196"/>
        <v>5755517655096.2959</v>
      </c>
      <c r="Y227" s="225">
        <f t="shared" si="196"/>
        <v>5876129933282.9199</v>
      </c>
      <c r="Z227" s="225">
        <f t="shared" si="196"/>
        <v>6005309782791.5127</v>
      </c>
      <c r="AA227" s="225">
        <f t="shared" si="196"/>
        <v>6142411261216.2607</v>
      </c>
      <c r="AB227" s="225">
        <f t="shared" si="196"/>
        <v>6286799445350.6924</v>
      </c>
      <c r="AC227" s="225">
        <f t="shared" si="196"/>
        <v>6437858871428.1221</v>
      </c>
      <c r="AD227" s="225">
        <f t="shared" si="196"/>
        <v>6594999143201.5088</v>
      </c>
      <c r="AE227" s="225">
        <f t="shared" si="196"/>
        <v>6757658401067.3008</v>
      </c>
      <c r="AF227" s="225">
        <f t="shared" si="196"/>
        <v>6925305200381.0254</v>
      </c>
      <c r="AG227" s="225">
        <f t="shared" si="196"/>
        <v>7097439226729.6104</v>
      </c>
      <c r="AH227" s="225">
        <f t="shared" si="196"/>
        <v>7273591178081.9502</v>
      </c>
      <c r="AI227" s="225">
        <f t="shared" si="196"/>
        <v>7453322065524.0176</v>
      </c>
      <c r="AJ227" s="225">
        <f t="shared" si="196"/>
        <v>7636222122562.083</v>
      </c>
      <c r="AK227" s="225">
        <f t="shared" si="196"/>
        <v>7821909464808.2793</v>
      </c>
      <c r="AL227" s="225">
        <f t="shared" si="196"/>
        <v>8010028604619.4287</v>
      </c>
      <c r="AM227" s="225">
        <f t="shared" si="196"/>
        <v>8200248896711.8936</v>
      </c>
      <c r="AN227" s="225">
        <f t="shared" si="196"/>
        <v>8392262969067.9268</v>
      </c>
      <c r="AO227" s="225">
        <f t="shared" si="196"/>
        <v>8585785177073.7188</v>
      </c>
      <c r="AP227" s="225">
        <f t="shared" si="196"/>
        <v>8614751828617.6641</v>
      </c>
      <c r="AQ227" s="225">
        <f t="shared" si="196"/>
        <v>8603369108804.9854</v>
      </c>
      <c r="AR227" s="225">
        <f t="shared" si="196"/>
        <v>8590379987073.0361</v>
      </c>
      <c r="AS227" s="225">
        <f t="shared" si="196"/>
        <v>8575892243963.0225</v>
      </c>
      <c r="AT227" s="225">
        <f t="shared" si="196"/>
        <v>8560005006998.9932</v>
      </c>
      <c r="AU227" s="225">
        <f t="shared" si="196"/>
        <v>8542809563456.4658</v>
      </c>
      <c r="AV227" s="225">
        <f t="shared" si="196"/>
        <v>8524390086746.209</v>
      </c>
      <c r="AW227" s="225">
        <f t="shared" si="196"/>
        <v>8504824286265.7598</v>
      </c>
      <c r="AX227" s="225">
        <f t="shared" si="196"/>
        <v>8484183989446.4189</v>
      </c>
      <c r="AY227" s="225">
        <f t="shared" si="196"/>
        <v>8462535663712.3203</v>
      </c>
      <c r="AZ227" s="225"/>
    </row>
    <row r="228" spans="1:52" x14ac:dyDescent="0.2">
      <c r="A228" s="240" t="s">
        <v>568</v>
      </c>
      <c r="B228" s="239" t="s">
        <v>394</v>
      </c>
      <c r="C228" s="228">
        <f>SUMIFS('Historic Energy Consumption'!$H:$H,'Historic Energy Consumption'!$B:$B,'Predicted Energy Consumption'!$B228,'Historic Energy Consumption'!$A:$A,'Predicted Energy Consumption'!C$98)</f>
        <v>5100772627344.7988</v>
      </c>
      <c r="D228" s="228">
        <f>SUMIFS('Historic Energy Consumption'!$H:$H,'Historic Energy Consumption'!$B:$B,'Predicted Energy Consumption'!$B228,'Historic Energy Consumption'!$A:$A,'Predicted Energy Consumption'!D$98)</f>
        <v>5151859970256.5508</v>
      </c>
      <c r="E228" s="228">
        <f>SUMIFS('Historic Energy Consumption'!$H:$H,'Historic Energy Consumption'!$B:$B,'Predicted Energy Consumption'!$B228,'Historic Energy Consumption'!$A:$A,'Predicted Energy Consumption'!E$98)</f>
        <v>4827232605743.0996</v>
      </c>
      <c r="F228" s="228">
        <f>SUMIFS('Historic Energy Consumption'!$H:$H,'Historic Energy Consumption'!$B:$B,'Predicted Energy Consumption'!$B228,'Historic Energy Consumption'!$A:$A,'Predicted Energy Consumption'!F$98)</f>
        <v>4991394531389.0254</v>
      </c>
      <c r="G228" s="228">
        <f>SUMIFS('Historic Energy Consumption'!$H:$H,'Historic Energy Consumption'!$B:$B,'Predicted Energy Consumption'!$B228,'Historic Energy Consumption'!$A:$A,'Predicted Energy Consumption'!G$98)</f>
        <v>4267641376520.4941</v>
      </c>
      <c r="H228" s="228">
        <f>SUMIFS('Historic Energy Consumption'!$H:$H,'Historic Energy Consumption'!$B:$B,'Predicted Energy Consumption'!$B228,'Historic Energy Consumption'!$A:$A,'Predicted Energy Consumption'!H$98)</f>
        <v>3931734988247.3047</v>
      </c>
      <c r="I228" s="228">
        <f>SUMIFS('Historic Energy Consumption'!$H:$H,'Historic Energy Consumption'!$B:$B,'Predicted Energy Consumption'!$B228,'Historic Energy Consumption'!$A:$A,'Predicted Energy Consumption'!I$98)</f>
        <v>3801978824154.1904</v>
      </c>
      <c r="J228" s="228">
        <f>SUMIFS('Historic Energy Consumption'!$H:$H,'Historic Energy Consumption'!$B:$B,'Predicted Energy Consumption'!$B228,'Historic Energy Consumption'!$A:$A,'Predicted Energy Consumption'!J$98)</f>
        <v>3257647450606.5249</v>
      </c>
      <c r="K228" s="228">
        <f>SUMIFS('Historic Energy Consumption'!$H:$H,'Historic Energy Consumption'!$B:$B,'Predicted Energy Consumption'!$B228,'Historic Energy Consumption'!$A:$A,'Predicted Energy Consumption'!K$98)</f>
        <v>3330818932476.4185</v>
      </c>
      <c r="L228" s="225">
        <f t="shared" ref="L228:AY228" si="197">K228*(VLOOKUP($B228,$B$72:$AY$96,L$1-2010,FALSE)/VLOOKUP($B228,$B$72:$AY$96,K$1-2010,FALSE))</f>
        <v>3240300453379.1904</v>
      </c>
      <c r="M228" s="225">
        <f t="shared" si="197"/>
        <v>3101396722516.666</v>
      </c>
      <c r="N228" s="225">
        <f t="shared" si="197"/>
        <v>2969988850167.127</v>
      </c>
      <c r="O228" s="225">
        <f t="shared" si="197"/>
        <v>2844917544928.7866</v>
      </c>
      <c r="P228" s="225">
        <f t="shared" si="197"/>
        <v>2725372555011.3901</v>
      </c>
      <c r="Q228" s="225">
        <f t="shared" si="197"/>
        <v>2610748224639.7598</v>
      </c>
      <c r="R228" s="225">
        <f t="shared" si="197"/>
        <v>2500564626516.4434</v>
      </c>
      <c r="S228" s="225">
        <f t="shared" si="197"/>
        <v>2394423082100.8804</v>
      </c>
      <c r="T228" s="225">
        <f t="shared" si="197"/>
        <v>2291980414120.043</v>
      </c>
      <c r="U228" s="225">
        <f t="shared" si="197"/>
        <v>2192933672500.1697</v>
      </c>
      <c r="V228" s="225">
        <f t="shared" si="197"/>
        <v>2097010821053.4246</v>
      </c>
      <c r="W228" s="225">
        <f t="shared" si="197"/>
        <v>2003964859192.0107</v>
      </c>
      <c r="X228" s="225">
        <f t="shared" si="197"/>
        <v>1913569942713.6501</v>
      </c>
      <c r="Y228" s="225">
        <f t="shared" si="197"/>
        <v>1825618679587.0947</v>
      </c>
      <c r="Z228" s="225">
        <f t="shared" si="197"/>
        <v>1739920125628.9224</v>
      </c>
      <c r="AA228" s="225">
        <f t="shared" si="197"/>
        <v>1656298205866.5757</v>
      </c>
      <c r="AB228" s="225">
        <f t="shared" si="197"/>
        <v>1574590403560.7415</v>
      </c>
      <c r="AC228" s="225">
        <f t="shared" si="197"/>
        <v>1494646626052.6123</v>
      </c>
      <c r="AD228" s="225">
        <f t="shared" si="197"/>
        <v>1416328195312.3994</v>
      </c>
      <c r="AE228" s="225">
        <f t="shared" si="197"/>
        <v>1339506933191.9482</v>
      </c>
      <c r="AF228" s="225">
        <f t="shared" si="197"/>
        <v>1264064323875.3145</v>
      </c>
      <c r="AG228" s="225">
        <f t="shared" si="197"/>
        <v>1189890742951.4734</v>
      </c>
      <c r="AH228" s="225">
        <f t="shared" si="197"/>
        <v>1116884746288.8152</v>
      </c>
      <c r="AI228" s="225">
        <f t="shared" si="197"/>
        <v>1044952413865.7074</v>
      </c>
      <c r="AJ228" s="225">
        <f t="shared" si="197"/>
        <v>974006744712.71643</v>
      </c>
      <c r="AK228" s="225">
        <f t="shared" si="197"/>
        <v>903967099611.53369</v>
      </c>
      <c r="AL228" s="225">
        <f t="shared" si="197"/>
        <v>834758688433.59753</v>
      </c>
      <c r="AM228" s="225">
        <f t="shared" si="197"/>
        <v>766312099128.28308</v>
      </c>
      <c r="AN228" s="225">
        <f t="shared" si="197"/>
        <v>698562865460.49146</v>
      </c>
      <c r="AO228" s="225">
        <f t="shared" si="197"/>
        <v>631451070685.96155</v>
      </c>
      <c r="AP228" s="225">
        <f t="shared" si="197"/>
        <v>564920984453.46545</v>
      </c>
      <c r="AQ228" s="225">
        <f t="shared" si="197"/>
        <v>543812877502.58008</v>
      </c>
      <c r="AR228" s="225">
        <f t="shared" si="197"/>
        <v>550064263656.57056</v>
      </c>
      <c r="AS228" s="225">
        <f t="shared" si="197"/>
        <v>556299721586.59924</v>
      </c>
      <c r="AT228" s="225">
        <f t="shared" si="197"/>
        <v>561299004191.349</v>
      </c>
      <c r="AU228" s="225">
        <f t="shared" si="197"/>
        <v>561276570124.62183</v>
      </c>
      <c r="AV228" s="225">
        <f t="shared" si="197"/>
        <v>561230141298.22461</v>
      </c>
      <c r="AW228" s="225">
        <f t="shared" si="197"/>
        <v>561162161824.7406</v>
      </c>
      <c r="AX228" s="225">
        <f t="shared" si="197"/>
        <v>561074843319.97278</v>
      </c>
      <c r="AY228" s="225">
        <f t="shared" si="197"/>
        <v>560970189258.70752</v>
      </c>
      <c r="AZ228" s="225"/>
    </row>
    <row r="229" spans="1:52" s="230" customFormat="1" x14ac:dyDescent="0.2">
      <c r="A229" s="240" t="s">
        <v>568</v>
      </c>
      <c r="B229" s="239" t="s">
        <v>660</v>
      </c>
      <c r="C229" s="232">
        <f>SUMIFS('Historic Energy Consumption'!$H:$H,'Historic Energy Consumption'!$B:$B,"no-convert-energy pipelines and gas processing 352T353",'Historic Energy Consumption'!$A:$A,'Predicted Energy Consumption'!C$98)+SUMIFS(C$29:C$42,$B$29:$B$42,$B229,$C$29:$C$42,$B$98)</f>
        <v>3512041566330.3516</v>
      </c>
      <c r="D229" s="232">
        <f>SUMIFS('Historic Energy Consumption'!$H:$H,'Historic Energy Consumption'!$B:$B,"no-convert-energy pipelines and gas processing 352T353",'Historic Energy Consumption'!$A:$A,'Predicted Energy Consumption'!D$98)+SUMIFS(D$29:D$42,$B$29:$B$42,$B229,$C$29:$C$42,$B$98)</f>
        <v>2809614296721.8276</v>
      </c>
      <c r="E229" s="232">
        <f>SUMIFS('Historic Energy Consumption'!$H:$H,'Historic Energy Consumption'!$B:$B,"no-convert-energy pipelines and gas processing 352T353",'Historic Energy Consumption'!$A:$A,'Predicted Energy Consumption'!E$98)+SUMIFS(E$29:E$42,$B$29:$B$42,$B229,$C$29:$C$42,$B$98)</f>
        <v>618166327403.42615</v>
      </c>
      <c r="F229" s="232">
        <f>SUMIFS('Historic Energy Consumption'!$H:$H,'Historic Energy Consumption'!$B:$B,"no-convert-energy pipelines and gas processing 352T353",'Historic Energy Consumption'!$A:$A,'Predicted Energy Consumption'!F$98)+SUMIFS(F$29:F$42,$B$29:$B$42,$B229,$C$29:$C$42,$B$98)</f>
        <v>373439946330.80322</v>
      </c>
      <c r="G229" s="232">
        <f>SUMIFS('Historic Energy Consumption'!$H:$H,'Historic Energy Consumption'!$B:$B,"no-convert-energy pipelines and gas processing 352T353",'Historic Energy Consumption'!$A:$A,'Predicted Energy Consumption'!G$98)+SUMIFS(G$29:G$42,$B$29:$B$42,$B229,$C$29:$C$42,$B$98)</f>
        <v>668021508055.71106</v>
      </c>
      <c r="H229" s="232">
        <f>SUMIFS('Historic Energy Consumption'!$H:$H,'Historic Energy Consumption'!$B:$B,"no-convert-energy pipelines and gas processing 352T353",'Historic Energy Consumption'!$A:$A,'Predicted Energy Consumption'!H$98)+SUMIFS(H$29:H$42,$B$29:$B$42,$B229,$C$29:$C$42,$B$98)</f>
        <v>839102498697.10693</v>
      </c>
      <c r="I229" s="232">
        <f>SUMIFS('Historic Energy Consumption'!$H:$H,'Historic Energy Consumption'!$B:$B,"no-convert-energy pipelines and gas processing 352T353",'Historic Energy Consumption'!$A:$A,'Predicted Energy Consumption'!I$98)+SUMIFS(I$29:I$42,$B$29:$B$42,$B229,$C$29:$C$42,$B$98)</f>
        <v>15137587266114.869</v>
      </c>
      <c r="J229" s="232">
        <f>SUMIFS('Historic Energy Consumption'!$H:$H,'Historic Energy Consumption'!$B:$B,"no-convert-energy pipelines and gas processing 352T353",'Historic Energy Consumption'!$A:$A,'Predicted Energy Consumption'!J$98)+SUMIFS(J$29:J$42,$B$29:$B$42,$B229,$C$29:$C$42,$B$98)</f>
        <v>20864013976132.164</v>
      </c>
      <c r="K229" s="232">
        <f>SUMIFS('Historic Energy Consumption'!$H:$H,'Historic Energy Consumption'!$B:$B,"no-convert-energy pipelines and gas processing 352T353",'Historic Energy Consumption'!$A:$A,'Predicted Energy Consumption'!K$98)+SUMIFS(K$29:K$42,$B$29:$B$42,$B229,$C$29:$C$42,$B$98)</f>
        <v>38577389054806.914</v>
      </c>
      <c r="L229" s="231">
        <f t="shared" ref="L229:AY229" si="198">(K229-SUMIFS(K$29:K$42,$B$29:$B$42,$B229,$A$29:$A$42,$A229))*(VLOOKUP($B229,$B$72:$AY$96,L$1-2010,FALSE)/VLOOKUP($B229,$B$72:$AY$96,K$1-2010,FALSE))+SUMIFS(L$29:L$42,$B$29:$B$42,$B229,$A$29:$A$42,$A229)</f>
        <v>42344161008830.344</v>
      </c>
      <c r="M229" s="231">
        <f t="shared" si="198"/>
        <v>42671744286312.617</v>
      </c>
      <c r="N229" s="231">
        <f t="shared" si="198"/>
        <v>42543171007689.172</v>
      </c>
      <c r="O229" s="231">
        <f t="shared" si="198"/>
        <v>42010526581609.477</v>
      </c>
      <c r="P229" s="231">
        <f t="shared" si="198"/>
        <v>41123542067010.438</v>
      </c>
      <c r="Q229" s="231">
        <f t="shared" si="198"/>
        <v>39928573679639.406</v>
      </c>
      <c r="R229" s="231">
        <f t="shared" si="198"/>
        <v>38468038353099.836</v>
      </c>
      <c r="S229" s="231">
        <f t="shared" si="198"/>
        <v>36780191713129.102</v>
      </c>
      <c r="T229" s="231">
        <f t="shared" si="198"/>
        <v>35498456859983.734</v>
      </c>
      <c r="U229" s="231">
        <f t="shared" si="198"/>
        <v>36562636292393.273</v>
      </c>
      <c r="V229" s="231">
        <f t="shared" si="198"/>
        <v>37554084555594.906</v>
      </c>
      <c r="W229" s="231">
        <f t="shared" si="198"/>
        <v>38477233500282.578</v>
      </c>
      <c r="X229" s="231">
        <f t="shared" si="198"/>
        <v>39336355756531.648</v>
      </c>
      <c r="Y229" s="231">
        <f t="shared" si="198"/>
        <v>40135529162938.211</v>
      </c>
      <c r="Z229" s="231">
        <f t="shared" si="198"/>
        <v>40878615824348.898</v>
      </c>
      <c r="AA229" s="231">
        <f t="shared" si="198"/>
        <v>41569252038446.219</v>
      </c>
      <c r="AB229" s="231">
        <f t="shared" si="198"/>
        <v>42210846115241.664</v>
      </c>
      <c r="AC229" s="231">
        <f t="shared" si="198"/>
        <v>42806581776154.281</v>
      </c>
      <c r="AD229" s="231">
        <f t="shared" si="198"/>
        <v>43359425362957.945</v>
      </c>
      <c r="AE229" s="231">
        <f t="shared" si="198"/>
        <v>43872135523052.797</v>
      </c>
      <c r="AF229" s="231">
        <f t="shared" si="198"/>
        <v>44347274381328.016</v>
      </c>
      <c r="AG229" s="231">
        <f t="shared" si="198"/>
        <v>44787219475964.219</v>
      </c>
      <c r="AH229" s="231">
        <f t="shared" si="198"/>
        <v>45194175940428.766</v>
      </c>
      <c r="AI229" s="231">
        <f t="shared" si="198"/>
        <v>45570188569371.852</v>
      </c>
      <c r="AJ229" s="231">
        <f t="shared" si="198"/>
        <v>45917153522688.953</v>
      </c>
      <c r="AK229" s="231">
        <f t="shared" si="198"/>
        <v>46236829508502.617</v>
      </c>
      <c r="AL229" s="231">
        <f t="shared" si="198"/>
        <v>46530848349224.031</v>
      </c>
      <c r="AM229" s="231">
        <f t="shared" si="198"/>
        <v>46800724880599.133</v>
      </c>
      <c r="AN229" s="231">
        <f t="shared" si="198"/>
        <v>47047866166193.703</v>
      </c>
      <c r="AO229" s="231">
        <f t="shared" si="198"/>
        <v>47273580032377.898</v>
      </c>
      <c r="AP229" s="231">
        <f t="shared" si="198"/>
        <v>47479082944066.906</v>
      </c>
      <c r="AQ229" s="231">
        <f t="shared" si="198"/>
        <v>47665507251311.938</v>
      </c>
      <c r="AR229" s="231">
        <f t="shared" si="198"/>
        <v>47833907842709.008</v>
      </c>
      <c r="AS229" s="231">
        <f t="shared" si="198"/>
        <v>47985268244634.344</v>
      </c>
      <c r="AT229" s="231">
        <f t="shared" si="198"/>
        <v>48120506206361.164</v>
      </c>
      <c r="AU229" s="231">
        <f t="shared" si="198"/>
        <v>48240478810814.609</v>
      </c>
      <c r="AV229" s="231">
        <f t="shared" si="198"/>
        <v>48345987149444.664</v>
      </c>
      <c r="AW229" s="231">
        <f t="shared" si="198"/>
        <v>48437780597869.016</v>
      </c>
      <c r="AX229" s="231">
        <f t="shared" si="198"/>
        <v>48516560726760.219</v>
      </c>
      <c r="AY229" s="231">
        <f t="shared" si="198"/>
        <v>48582984880075.063</v>
      </c>
      <c r="AZ229" s="231"/>
    </row>
    <row r="230" spans="1:52" x14ac:dyDescent="0.2">
      <c r="A230" s="240" t="s">
        <v>568</v>
      </c>
      <c r="B230" s="239" t="s">
        <v>396</v>
      </c>
      <c r="C230" s="228">
        <f>SUMIFS('Historic Energy Consumption'!$H:$H,'Historic Energy Consumption'!$B:$B,'Predicted Energy Consumption'!$B230,'Historic Energy Consumption'!$A:$A,'Predicted Energy Consumption'!C$98)</f>
        <v>714274983641.86121</v>
      </c>
      <c r="D230" s="228">
        <f>SUMIFS('Historic Energy Consumption'!$H:$H,'Historic Energy Consumption'!$B:$B,'Predicted Energy Consumption'!$B230,'Historic Energy Consumption'!$A:$A,'Predicted Energy Consumption'!D$98)</f>
        <v>697309057146.1217</v>
      </c>
      <c r="E230" s="228">
        <f>SUMIFS('Historic Energy Consumption'!$H:$H,'Historic Energy Consumption'!$B:$B,'Predicted Energy Consumption'!$B230,'Historic Energy Consumption'!$A:$A,'Predicted Energy Consumption'!E$98)</f>
        <v>928481653364.6062</v>
      </c>
      <c r="F230" s="228">
        <f>SUMIFS('Historic Energy Consumption'!$H:$H,'Historic Energy Consumption'!$B:$B,'Predicted Energy Consumption'!$B230,'Historic Energy Consumption'!$A:$A,'Predicted Energy Consumption'!F$98)</f>
        <v>1128186721110.5459</v>
      </c>
      <c r="G230" s="228">
        <f>SUMIFS('Historic Energy Consumption'!$H:$H,'Historic Energy Consumption'!$B:$B,'Predicted Energy Consumption'!$B230,'Historic Energy Consumption'!$A:$A,'Predicted Energy Consumption'!G$98)</f>
        <v>1204106872636.1736</v>
      </c>
      <c r="H230" s="228">
        <f>SUMIFS('Historic Energy Consumption'!$H:$H,'Historic Energy Consumption'!$B:$B,'Predicted Energy Consumption'!$B230,'Historic Energy Consumption'!$A:$A,'Predicted Energy Consumption'!H$98)</f>
        <v>1480111218756.8081</v>
      </c>
      <c r="I230" s="228">
        <f>SUMIFS('Historic Energy Consumption'!$H:$H,'Historic Energy Consumption'!$B:$B,'Predicted Energy Consumption'!$B230,'Historic Energy Consumption'!$A:$A,'Predicted Energy Consumption'!I$98)</f>
        <v>1549965340697.3669</v>
      </c>
      <c r="J230" s="228">
        <f>SUMIFS('Historic Energy Consumption'!$H:$H,'Historic Energy Consumption'!$B:$B,'Predicted Energy Consumption'!$B230,'Historic Energy Consumption'!$A:$A,'Predicted Energy Consumption'!J$98)</f>
        <v>1583518066839.7791</v>
      </c>
      <c r="K230" s="228">
        <f>SUMIFS('Historic Energy Consumption'!$H:$H,'Historic Energy Consumption'!$B:$B,'Predicted Energy Consumption'!$B230,'Historic Energy Consumption'!$A:$A,'Predicted Energy Consumption'!K$98)</f>
        <v>2281964504533.1011</v>
      </c>
      <c r="L230" s="225">
        <f t="shared" ref="L230:AY230" si="199">K230*(VLOOKUP($B230,$B$72:$AY$96,L$1-2010,FALSE)/VLOOKUP($B230,$B$72:$AY$96,K$1-2010,FALSE))</f>
        <v>2360292069259.6128</v>
      </c>
      <c r="M230" s="225">
        <f t="shared" si="199"/>
        <v>2456482096495.5547</v>
      </c>
      <c r="N230" s="225">
        <f t="shared" si="199"/>
        <v>2544441974985.9048</v>
      </c>
      <c r="O230" s="225">
        <f t="shared" si="199"/>
        <v>2624496019083.0923</v>
      </c>
      <c r="P230" s="225">
        <f t="shared" si="199"/>
        <v>2697031336419.9951</v>
      </c>
      <c r="Q230" s="225">
        <f t="shared" si="199"/>
        <v>2762472249105.1973</v>
      </c>
      <c r="R230" s="225">
        <f t="shared" si="199"/>
        <v>2821260270133.127</v>
      </c>
      <c r="S230" s="225">
        <f t="shared" si="199"/>
        <v>2873839051986.8584</v>
      </c>
      <c r="T230" s="225">
        <f t="shared" si="199"/>
        <v>2920643535475.7031</v>
      </c>
      <c r="U230" s="225">
        <f t="shared" si="199"/>
        <v>2962092497783.1108</v>
      </c>
      <c r="V230" s="225">
        <f t="shared" si="199"/>
        <v>2998583758040.8374</v>
      </c>
      <c r="W230" s="225">
        <f t="shared" si="199"/>
        <v>3030491398821.2744</v>
      </c>
      <c r="X230" s="225">
        <f t="shared" si="199"/>
        <v>3058164473565.6846</v>
      </c>
      <c r="Y230" s="225">
        <f t="shared" si="199"/>
        <v>3081926776910.5093</v>
      </c>
      <c r="Z230" s="225">
        <f t="shared" si="199"/>
        <v>3102077349331.8096</v>
      </c>
      <c r="AA230" s="225">
        <f t="shared" si="199"/>
        <v>3118891466768.4868</v>
      </c>
      <c r="AB230" s="225">
        <f t="shared" si="199"/>
        <v>3132621930013.2305</v>
      </c>
      <c r="AC230" s="225">
        <f t="shared" si="199"/>
        <v>3143500519175.1138</v>
      </c>
      <c r="AD230" s="225">
        <f t="shared" si="199"/>
        <v>3151739517459.4536</v>
      </c>
      <c r="AE230" s="225">
        <f t="shared" si="199"/>
        <v>3157533237990.9521</v>
      </c>
      <c r="AF230" s="225">
        <f t="shared" si="199"/>
        <v>3161059509357.8247</v>
      </c>
      <c r="AG230" s="225">
        <f t="shared" si="199"/>
        <v>3162481091645.7852</v>
      </c>
      <c r="AH230" s="225">
        <f t="shared" si="199"/>
        <v>3161947006336.4692</v>
      </c>
      <c r="AI230" s="225">
        <f t="shared" si="199"/>
        <v>3159593771663.3438</v>
      </c>
      <c r="AJ230" s="225">
        <f t="shared" si="199"/>
        <v>3155546540715.915</v>
      </c>
      <c r="AK230" s="225">
        <f t="shared" si="199"/>
        <v>3149920143423.8472</v>
      </c>
      <c r="AL230" s="225">
        <f t="shared" si="199"/>
        <v>3142820036043.5664</v>
      </c>
      <c r="AM230" s="225">
        <f t="shared" si="199"/>
        <v>3134343163292.375</v>
      </c>
      <c r="AN230" s="225">
        <f t="shared" si="199"/>
        <v>3124578739112.4438</v>
      </c>
      <c r="AO230" s="225">
        <f t="shared" si="199"/>
        <v>3113608952408.6172</v>
      </c>
      <c r="AP230" s="225">
        <f t="shared" si="199"/>
        <v>3101509604142.0586</v>
      </c>
      <c r="AQ230" s="225">
        <f t="shared" si="199"/>
        <v>3088350681989.4678</v>
      </c>
      <c r="AR230" s="225">
        <f t="shared" si="199"/>
        <v>3074196878470.0654</v>
      </c>
      <c r="AS230" s="225">
        <f t="shared" si="199"/>
        <v>3059108058060.583</v>
      </c>
      <c r="AT230" s="225">
        <f t="shared" si="199"/>
        <v>3043139678397.0879</v>
      </c>
      <c r="AU230" s="225">
        <f t="shared" si="199"/>
        <v>3026343170231.0332</v>
      </c>
      <c r="AV230" s="225">
        <f t="shared" si="199"/>
        <v>3008766280381.2549</v>
      </c>
      <c r="AW230" s="225">
        <f t="shared" si="199"/>
        <v>2990453381516.7983</v>
      </c>
      <c r="AX230" s="225">
        <f t="shared" si="199"/>
        <v>2971445752222.1362</v>
      </c>
      <c r="AY230" s="225">
        <f t="shared" si="199"/>
        <v>2951781830441.9023</v>
      </c>
      <c r="AZ230" s="225"/>
    </row>
    <row r="231" spans="1:52" x14ac:dyDescent="0.2">
      <c r="A231" s="240" t="s">
        <v>568</v>
      </c>
      <c r="B231" s="239" t="s">
        <v>397</v>
      </c>
      <c r="C231" s="228">
        <f>SUMIFS('Historic Energy Consumption'!$H:$H,'Historic Energy Consumption'!$B:$B,'Predicted Energy Consumption'!$B231,'Historic Energy Consumption'!$A:$A,'Predicted Energy Consumption'!C$98)</f>
        <v>6518612261142.3848</v>
      </c>
      <c r="D231" s="228">
        <f>SUMIFS('Historic Energy Consumption'!$H:$H,'Historic Energy Consumption'!$B:$B,'Predicted Energy Consumption'!$B231,'Historic Energy Consumption'!$A:$A,'Predicted Energy Consumption'!D$98)</f>
        <v>7386907527217.6357</v>
      </c>
      <c r="E231" s="228">
        <f>SUMIFS('Historic Energy Consumption'!$H:$H,'Historic Energy Consumption'!$B:$B,'Predicted Energy Consumption'!$B231,'Historic Energy Consumption'!$A:$A,'Predicted Energy Consumption'!E$98)</f>
        <v>7716368759056.6895</v>
      </c>
      <c r="F231" s="228">
        <f>SUMIFS('Historic Energy Consumption'!$H:$H,'Historic Energy Consumption'!$B:$B,'Predicted Energy Consumption'!$B231,'Historic Energy Consumption'!$A:$A,'Predicted Energy Consumption'!F$98)</f>
        <v>8565138992404.999</v>
      </c>
      <c r="G231" s="228">
        <f>SUMIFS('Historic Energy Consumption'!$H:$H,'Historic Energy Consumption'!$B:$B,'Predicted Energy Consumption'!$B231,'Historic Energy Consumption'!$A:$A,'Predicted Energy Consumption'!G$98)</f>
        <v>8993457550138.2227</v>
      </c>
      <c r="H231" s="228">
        <f>SUMIFS('Historic Energy Consumption'!$H:$H,'Historic Energy Consumption'!$B:$B,'Predicted Energy Consumption'!$B231,'Historic Energy Consumption'!$A:$A,'Predicted Energy Consumption'!H$98)</f>
        <v>10050178860199.676</v>
      </c>
      <c r="I231" s="228">
        <f>SUMIFS('Historic Energy Consumption'!$H:$H,'Historic Energy Consumption'!$B:$B,'Predicted Energy Consumption'!$B231,'Historic Energy Consumption'!$A:$A,'Predicted Energy Consumption'!I$98)</f>
        <v>21826806609337.316</v>
      </c>
      <c r="J231" s="228">
        <f>SUMIFS('Historic Energy Consumption'!$H:$H,'Historic Energy Consumption'!$B:$B,'Predicted Energy Consumption'!$B231,'Historic Energy Consumption'!$A:$A,'Predicted Energy Consumption'!J$98)</f>
        <v>21801973800723.441</v>
      </c>
      <c r="K231" s="228">
        <f>SUMIFS('Historic Energy Consumption'!$H:$H,'Historic Energy Consumption'!$B:$B,'Predicted Energy Consumption'!$B231,'Historic Energy Consumption'!$A:$A,'Predicted Energy Consumption'!K$98)</f>
        <v>18322347579988.301</v>
      </c>
      <c r="L231" s="225">
        <f t="shared" ref="L231:AY231" si="200">K231*(VLOOKUP($B231,$B$72:$AY$96,L$1-2010,FALSE)/VLOOKUP($B231,$B$72:$AY$96,K$1-2010,FALSE))</f>
        <v>19598378199201.594</v>
      </c>
      <c r="M231" s="225">
        <f t="shared" si="200"/>
        <v>20529748933759.027</v>
      </c>
      <c r="N231" s="225">
        <f t="shared" si="200"/>
        <v>21457610674352.578</v>
      </c>
      <c r="O231" s="225">
        <f t="shared" si="200"/>
        <v>22372479564567.168</v>
      </c>
      <c r="P231" s="225">
        <f t="shared" si="200"/>
        <v>23288205662950.16</v>
      </c>
      <c r="Q231" s="225">
        <f t="shared" si="200"/>
        <v>24191066629494.055</v>
      </c>
      <c r="R231" s="225">
        <f t="shared" si="200"/>
        <v>25084043697000.98</v>
      </c>
      <c r="S231" s="225">
        <f t="shared" si="200"/>
        <v>25969990426334.941</v>
      </c>
      <c r="T231" s="225">
        <f t="shared" si="200"/>
        <v>26839984719677.195</v>
      </c>
      <c r="U231" s="225">
        <f t="shared" si="200"/>
        <v>27701923399747.465</v>
      </c>
      <c r="V231" s="225">
        <f t="shared" si="200"/>
        <v>28550756047277.688</v>
      </c>
      <c r="W231" s="225">
        <f t="shared" si="200"/>
        <v>29381361079624.355</v>
      </c>
      <c r="X231" s="225">
        <f t="shared" si="200"/>
        <v>30202142474346.605</v>
      </c>
      <c r="Y231" s="225">
        <f t="shared" si="200"/>
        <v>31007071562585.598</v>
      </c>
      <c r="Z231" s="225">
        <f t="shared" si="200"/>
        <v>31793382679034.887</v>
      </c>
      <c r="AA231" s="225">
        <f t="shared" si="200"/>
        <v>32566856161945.387</v>
      </c>
      <c r="AB231" s="225">
        <f t="shared" si="200"/>
        <v>33322701500613.969</v>
      </c>
      <c r="AC231" s="225">
        <f t="shared" si="200"/>
        <v>34066037279249.387</v>
      </c>
      <c r="AD231" s="225">
        <f t="shared" si="200"/>
        <v>34790869784827.5</v>
      </c>
      <c r="AE231" s="225">
        <f t="shared" si="200"/>
        <v>35496440281954.305</v>
      </c>
      <c r="AF231" s="225">
        <f t="shared" si="200"/>
        <v>36187683953341.055</v>
      </c>
      <c r="AG231" s="225">
        <f t="shared" si="200"/>
        <v>36861867768653.188</v>
      </c>
      <c r="AH231" s="225">
        <f t="shared" si="200"/>
        <v>37519235356388.164</v>
      </c>
      <c r="AI231" s="225">
        <f t="shared" si="200"/>
        <v>38158548076711.82</v>
      </c>
      <c r="AJ231" s="225">
        <f t="shared" si="200"/>
        <v>38782775873464.891</v>
      </c>
      <c r="AK231" s="225">
        <f t="shared" si="200"/>
        <v>39392928340637.477</v>
      </c>
      <c r="AL231" s="225">
        <f t="shared" si="200"/>
        <v>39985126000506.906</v>
      </c>
      <c r="AM231" s="225">
        <f t="shared" si="200"/>
        <v>40561599438215.75</v>
      </c>
      <c r="AN231" s="225">
        <f t="shared" si="200"/>
        <v>41126880925523.82</v>
      </c>
      <c r="AO231" s="225">
        <f t="shared" si="200"/>
        <v>41676600858325.156</v>
      </c>
      <c r="AP231" s="225">
        <f t="shared" si="200"/>
        <v>42214299470158.188</v>
      </c>
      <c r="AQ231" s="225">
        <f t="shared" si="200"/>
        <v>42740228836058.086</v>
      </c>
      <c r="AR231" s="225">
        <f t="shared" si="200"/>
        <v>43254431783288</v>
      </c>
      <c r="AS231" s="225">
        <f t="shared" si="200"/>
        <v>43759918028829.977</v>
      </c>
      <c r="AT231" s="225">
        <f t="shared" si="200"/>
        <v>44257765371484.031</v>
      </c>
      <c r="AU231" s="225">
        <f t="shared" si="200"/>
        <v>44750063271094.125</v>
      </c>
      <c r="AV231" s="225">
        <f t="shared" si="200"/>
        <v>45236479355946.945</v>
      </c>
      <c r="AW231" s="225">
        <f t="shared" si="200"/>
        <v>45720045410726.617</v>
      </c>
      <c r="AX231" s="225">
        <f t="shared" si="200"/>
        <v>46203496107501.375</v>
      </c>
      <c r="AY231" s="225">
        <f t="shared" si="200"/>
        <v>46686752365653.961</v>
      </c>
      <c r="AZ231" s="225"/>
    </row>
    <row r="233" spans="1:52" x14ac:dyDescent="0.2">
      <c r="B233" s="238" t="s">
        <v>402</v>
      </c>
      <c r="C233" s="216">
        <v>2012</v>
      </c>
      <c r="D233" s="216">
        <v>2013</v>
      </c>
      <c r="E233" s="216">
        <v>2014</v>
      </c>
      <c r="F233" s="216">
        <v>2015</v>
      </c>
      <c r="G233" s="216">
        <v>2016</v>
      </c>
      <c r="H233" s="216">
        <v>2017</v>
      </c>
      <c r="I233" s="216">
        <v>2018</v>
      </c>
      <c r="J233" s="216">
        <v>2019</v>
      </c>
      <c r="K233" s="216">
        <v>2020</v>
      </c>
      <c r="L233" s="216">
        <v>2021</v>
      </c>
      <c r="M233" s="216">
        <v>2022</v>
      </c>
      <c r="N233" s="216">
        <v>2023</v>
      </c>
      <c r="O233" s="216">
        <v>2024</v>
      </c>
      <c r="P233" s="216">
        <v>2025</v>
      </c>
      <c r="Q233" s="216">
        <v>2026</v>
      </c>
      <c r="R233" s="216">
        <v>2027</v>
      </c>
      <c r="S233" s="216">
        <v>2028</v>
      </c>
      <c r="T233" s="216">
        <v>2029</v>
      </c>
      <c r="U233" s="216">
        <v>2030</v>
      </c>
      <c r="V233" s="216">
        <v>2031</v>
      </c>
      <c r="W233" s="216">
        <v>2032</v>
      </c>
      <c r="X233" s="216">
        <v>2033</v>
      </c>
      <c r="Y233" s="216">
        <v>2034</v>
      </c>
      <c r="Z233" s="216">
        <v>2035</v>
      </c>
      <c r="AA233" s="216">
        <v>2036</v>
      </c>
      <c r="AB233" s="216">
        <v>2037</v>
      </c>
      <c r="AC233" s="216">
        <v>2038</v>
      </c>
      <c r="AD233" s="216">
        <v>2039</v>
      </c>
      <c r="AE233" s="216">
        <v>2040</v>
      </c>
      <c r="AF233" s="216">
        <v>2041</v>
      </c>
      <c r="AG233" s="216">
        <v>2042</v>
      </c>
      <c r="AH233" s="216">
        <v>2043</v>
      </c>
      <c r="AI233" s="216">
        <v>2044</v>
      </c>
      <c r="AJ233" s="216">
        <v>2045</v>
      </c>
      <c r="AK233" s="216">
        <v>2046</v>
      </c>
      <c r="AL233" s="216">
        <v>2047</v>
      </c>
      <c r="AM233" s="216">
        <v>2048</v>
      </c>
      <c r="AN233" s="216">
        <v>2049</v>
      </c>
      <c r="AO233" s="216">
        <v>2050</v>
      </c>
      <c r="AP233" s="216">
        <v>2051</v>
      </c>
      <c r="AQ233" s="216">
        <v>2052</v>
      </c>
      <c r="AR233" s="216">
        <v>2053</v>
      </c>
      <c r="AS233" s="216">
        <v>2054</v>
      </c>
      <c r="AT233" s="216">
        <v>2055</v>
      </c>
      <c r="AU233" s="216">
        <v>2056</v>
      </c>
      <c r="AV233" s="216">
        <v>2057</v>
      </c>
      <c r="AW233" s="216">
        <v>2058</v>
      </c>
      <c r="AX233" s="216">
        <v>2059</v>
      </c>
      <c r="AY233" s="216">
        <v>2060</v>
      </c>
    </row>
    <row r="234" spans="1:52" x14ac:dyDescent="0.2">
      <c r="A234" s="238" t="s">
        <v>402</v>
      </c>
      <c r="B234" s="237" t="s">
        <v>373</v>
      </c>
      <c r="C234" s="228">
        <f>SUMIFS('Historic Energy Consumption'!$I:$I,'Historic Energy Consumption'!$B:$B,'Predicted Energy Consumption'!$B234,'Historic Energy Consumption'!$A:$A,'Predicted Energy Consumption'!C$98)</f>
        <v>0</v>
      </c>
      <c r="D234" s="228">
        <f>SUMIFS('Historic Energy Consumption'!$I:$I,'Historic Energy Consumption'!$B:$B,'Predicted Energy Consumption'!$B234,'Historic Energy Consumption'!$A:$A,'Predicted Energy Consumption'!D$98)</f>
        <v>0</v>
      </c>
      <c r="E234" s="228">
        <f>SUMIFS('Historic Energy Consumption'!$I:$I,'Historic Energy Consumption'!$B:$B,'Predicted Energy Consumption'!$B234,'Historic Energy Consumption'!$A:$A,'Predicted Energy Consumption'!E$98)</f>
        <v>0</v>
      </c>
      <c r="F234" s="228">
        <f>SUMIFS('Historic Energy Consumption'!$I:$I,'Historic Energy Consumption'!$B:$B,'Predicted Energy Consumption'!$B234,'Historic Energy Consumption'!$A:$A,'Predicted Energy Consumption'!F$98)</f>
        <v>0</v>
      </c>
      <c r="G234" s="228">
        <f>SUMIFS('Historic Energy Consumption'!$I:$I,'Historic Energy Consumption'!$B:$B,'Predicted Energy Consumption'!$B234,'Historic Energy Consumption'!$A:$A,'Predicted Energy Consumption'!G$98)</f>
        <v>0</v>
      </c>
      <c r="H234" s="228">
        <f>SUMIFS('Historic Energy Consumption'!$I:$I,'Historic Energy Consumption'!$B:$B,'Predicted Energy Consumption'!$B234,'Historic Energy Consumption'!$A:$A,'Predicted Energy Consumption'!H$98)</f>
        <v>0</v>
      </c>
      <c r="I234" s="228">
        <f>SUMIFS('Historic Energy Consumption'!$I:$I,'Historic Energy Consumption'!$B:$B,'Predicted Energy Consumption'!$B234,'Historic Energy Consumption'!$A:$A,'Predicted Energy Consumption'!I$98)</f>
        <v>0</v>
      </c>
      <c r="J234" s="228">
        <f>SUMIFS('Historic Energy Consumption'!$I:$I,'Historic Energy Consumption'!$B:$B,'Predicted Energy Consumption'!$B234,'Historic Energy Consumption'!$A:$A,'Predicted Energy Consumption'!J$98)</f>
        <v>0</v>
      </c>
      <c r="K234" s="228">
        <f>SUMIFS('Historic Energy Consumption'!$I:$I,'Historic Energy Consumption'!$B:$B,'Predicted Energy Consumption'!$B234,'Historic Energy Consumption'!$A:$A,'Predicted Energy Consumption'!K$98)</f>
        <v>0</v>
      </c>
      <c r="L234" s="225">
        <f t="shared" ref="L234:AY234" si="201">K234*(VLOOKUP($B234,$B$72:$AY$96,L$1-2010,FALSE)/VLOOKUP($B234,$B$72:$AY$96,K$1-2010,FALSE))</f>
        <v>0</v>
      </c>
      <c r="M234" s="225">
        <f t="shared" si="201"/>
        <v>0</v>
      </c>
      <c r="N234" s="225">
        <f t="shared" si="201"/>
        <v>0</v>
      </c>
      <c r="O234" s="225">
        <f t="shared" si="201"/>
        <v>0</v>
      </c>
      <c r="P234" s="225">
        <f t="shared" si="201"/>
        <v>0</v>
      </c>
      <c r="Q234" s="225">
        <f t="shared" si="201"/>
        <v>0</v>
      </c>
      <c r="R234" s="225">
        <f t="shared" si="201"/>
        <v>0</v>
      </c>
      <c r="S234" s="225">
        <f t="shared" si="201"/>
        <v>0</v>
      </c>
      <c r="T234" s="225">
        <f t="shared" si="201"/>
        <v>0</v>
      </c>
      <c r="U234" s="225">
        <f t="shared" si="201"/>
        <v>0</v>
      </c>
      <c r="V234" s="225">
        <f t="shared" si="201"/>
        <v>0</v>
      </c>
      <c r="W234" s="225">
        <f t="shared" si="201"/>
        <v>0</v>
      </c>
      <c r="X234" s="225">
        <f t="shared" si="201"/>
        <v>0</v>
      </c>
      <c r="Y234" s="225">
        <f t="shared" si="201"/>
        <v>0</v>
      </c>
      <c r="Z234" s="225">
        <f t="shared" si="201"/>
        <v>0</v>
      </c>
      <c r="AA234" s="225">
        <f t="shared" si="201"/>
        <v>0</v>
      </c>
      <c r="AB234" s="225">
        <f t="shared" si="201"/>
        <v>0</v>
      </c>
      <c r="AC234" s="225">
        <f t="shared" si="201"/>
        <v>0</v>
      </c>
      <c r="AD234" s="225">
        <f t="shared" si="201"/>
        <v>0</v>
      </c>
      <c r="AE234" s="225">
        <f t="shared" si="201"/>
        <v>0</v>
      </c>
      <c r="AF234" s="225">
        <f t="shared" si="201"/>
        <v>0</v>
      </c>
      <c r="AG234" s="225">
        <f t="shared" si="201"/>
        <v>0</v>
      </c>
      <c r="AH234" s="225">
        <f t="shared" si="201"/>
        <v>0</v>
      </c>
      <c r="AI234" s="225">
        <f t="shared" si="201"/>
        <v>0</v>
      </c>
      <c r="AJ234" s="225">
        <f t="shared" si="201"/>
        <v>0</v>
      </c>
      <c r="AK234" s="225">
        <f t="shared" si="201"/>
        <v>0</v>
      </c>
      <c r="AL234" s="225">
        <f t="shared" si="201"/>
        <v>0</v>
      </c>
      <c r="AM234" s="225">
        <f t="shared" si="201"/>
        <v>0</v>
      </c>
      <c r="AN234" s="225">
        <f t="shared" si="201"/>
        <v>0</v>
      </c>
      <c r="AO234" s="225">
        <f t="shared" si="201"/>
        <v>0</v>
      </c>
      <c r="AP234" s="225">
        <f t="shared" si="201"/>
        <v>0</v>
      </c>
      <c r="AQ234" s="225">
        <f t="shared" si="201"/>
        <v>0</v>
      </c>
      <c r="AR234" s="225">
        <f t="shared" si="201"/>
        <v>0</v>
      </c>
      <c r="AS234" s="225">
        <f t="shared" si="201"/>
        <v>0</v>
      </c>
      <c r="AT234" s="225">
        <f t="shared" si="201"/>
        <v>0</v>
      </c>
      <c r="AU234" s="225">
        <f t="shared" si="201"/>
        <v>0</v>
      </c>
      <c r="AV234" s="225">
        <f t="shared" si="201"/>
        <v>0</v>
      </c>
      <c r="AW234" s="225">
        <f t="shared" si="201"/>
        <v>0</v>
      </c>
      <c r="AX234" s="225">
        <f t="shared" si="201"/>
        <v>0</v>
      </c>
      <c r="AY234" s="225">
        <f t="shared" si="201"/>
        <v>0</v>
      </c>
      <c r="AZ234" s="225"/>
    </row>
    <row r="235" spans="1:52" x14ac:dyDescent="0.2">
      <c r="A235" s="238" t="s">
        <v>402</v>
      </c>
      <c r="B235" s="237" t="s">
        <v>375</v>
      </c>
      <c r="C235" s="228">
        <f>SUMIFS('Historic Energy Consumption'!$I:$I,'Historic Energy Consumption'!$B:$B,'Predicted Energy Consumption'!$B235,'Historic Energy Consumption'!$A:$A,'Predicted Energy Consumption'!C$98)</f>
        <v>183544687231486.38</v>
      </c>
      <c r="D235" s="228">
        <f>SUMIFS('Historic Energy Consumption'!$I:$I,'Historic Energy Consumption'!$B:$B,'Predicted Energy Consumption'!$B235,'Historic Energy Consumption'!$A:$A,'Predicted Energy Consumption'!D$98)</f>
        <v>191170253593684.16</v>
      </c>
      <c r="E235" s="228">
        <f>SUMIFS('Historic Energy Consumption'!$I:$I,'Historic Energy Consumption'!$B:$B,'Predicted Energy Consumption'!$B235,'Historic Energy Consumption'!$A:$A,'Predicted Energy Consumption'!E$98)</f>
        <v>185827601069649.53</v>
      </c>
      <c r="F235" s="228">
        <f>SUMIFS('Historic Energy Consumption'!$I:$I,'Historic Energy Consumption'!$B:$B,'Predicted Energy Consumption'!$B235,'Historic Energy Consumption'!$A:$A,'Predicted Energy Consumption'!F$98)</f>
        <v>174547787209558.63</v>
      </c>
      <c r="G235" s="228">
        <f>SUMIFS('Historic Energy Consumption'!$I:$I,'Historic Energy Consumption'!$B:$B,'Predicted Energy Consumption'!$B235,'Historic Energy Consumption'!$A:$A,'Predicted Energy Consumption'!G$98)</f>
        <v>126872143877501.84</v>
      </c>
      <c r="H235" s="228">
        <f>SUMIFS('Historic Energy Consumption'!$I:$I,'Historic Energy Consumption'!$B:$B,'Predicted Energy Consumption'!$B235,'Historic Energy Consumption'!$A:$A,'Predicted Energy Consumption'!H$98)</f>
        <v>118053596499180.59</v>
      </c>
      <c r="I235" s="228">
        <f>SUMIFS('Historic Energy Consumption'!$I:$I,'Historic Energy Consumption'!$B:$B,'Predicted Energy Consumption'!$B235,'Historic Energy Consumption'!$A:$A,'Predicted Energy Consumption'!I$98)</f>
        <v>110273457845857.17</v>
      </c>
      <c r="J235" s="228">
        <f>SUMIFS('Historic Energy Consumption'!$I:$I,'Historic Energy Consumption'!$B:$B,'Predicted Energy Consumption'!$B235,'Historic Energy Consumption'!$A:$A,'Predicted Energy Consumption'!J$98)</f>
        <v>106298175589472.34</v>
      </c>
      <c r="K235" s="228">
        <f>SUMIFS('Historic Energy Consumption'!$I:$I,'Historic Energy Consumption'!$B:$B,'Predicted Energy Consumption'!$B235,'Historic Energy Consumption'!$A:$A,'Predicted Energy Consumption'!K$98)</f>
        <v>98097917375653.625</v>
      </c>
      <c r="L235" s="225">
        <f t="shared" ref="L235:AY235" si="202">K235*(VLOOKUP($B235,$B$72:$AY$96,L$1-2010,FALSE)/VLOOKUP($B235,$B$72:$AY$96,K$1-2010,FALSE))</f>
        <v>101063514274547.42</v>
      </c>
      <c r="M235" s="225">
        <f t="shared" si="202"/>
        <v>96619428381979.641</v>
      </c>
      <c r="N235" s="225">
        <f t="shared" si="202"/>
        <v>92197406585739.406</v>
      </c>
      <c r="O235" s="225">
        <f t="shared" si="202"/>
        <v>87821565408712.875</v>
      </c>
      <c r="P235" s="225">
        <f t="shared" si="202"/>
        <v>83511710149448.359</v>
      </c>
      <c r="Q235" s="225">
        <f t="shared" si="202"/>
        <v>79283668677721.141</v>
      </c>
      <c r="R235" s="225">
        <f t="shared" si="202"/>
        <v>75149723752330.484</v>
      </c>
      <c r="S235" s="225">
        <f t="shared" si="202"/>
        <v>71119079586080.594</v>
      </c>
      <c r="T235" s="225">
        <f t="shared" si="202"/>
        <v>67198321634299.586</v>
      </c>
      <c r="U235" s="225">
        <f t="shared" si="202"/>
        <v>63391845586550.586</v>
      </c>
      <c r="V235" s="225">
        <f t="shared" si="202"/>
        <v>59702243287123.891</v>
      </c>
      <c r="W235" s="225">
        <f t="shared" si="202"/>
        <v>56130641008970.422</v>
      </c>
      <c r="X235" s="225">
        <f t="shared" si="202"/>
        <v>52676990271090.25</v>
      </c>
      <c r="Y235" s="225">
        <f t="shared" si="202"/>
        <v>49340314124438.703</v>
      </c>
      <c r="Z235" s="225">
        <f t="shared" si="202"/>
        <v>46118913217830.07</v>
      </c>
      <c r="AA235" s="225">
        <f t="shared" si="202"/>
        <v>43010536482513.594</v>
      </c>
      <c r="AB235" s="225">
        <f t="shared" si="202"/>
        <v>40012521280470.063</v>
      </c>
      <c r="AC235" s="225">
        <f t="shared" si="202"/>
        <v>37513028161661.805</v>
      </c>
      <c r="AD235" s="225">
        <f t="shared" si="202"/>
        <v>36698007720241.742</v>
      </c>
      <c r="AE235" s="225">
        <f t="shared" si="202"/>
        <v>35905515816416.609</v>
      </c>
      <c r="AF235" s="225">
        <f t="shared" si="202"/>
        <v>35135341322224.57</v>
      </c>
      <c r="AG235" s="225">
        <f t="shared" si="202"/>
        <v>34387161693383.324</v>
      </c>
      <c r="AH235" s="225">
        <f t="shared" si="202"/>
        <v>33660568712347.289</v>
      </c>
      <c r="AI235" s="225">
        <f t="shared" si="202"/>
        <v>32955089599204.965</v>
      </c>
      <c r="AJ235" s="225">
        <f t="shared" si="202"/>
        <v>32270204250039.215</v>
      </c>
      <c r="AK235" s="225">
        <f t="shared" si="202"/>
        <v>31605359250918.039</v>
      </c>
      <c r="AL235" s="225">
        <f t="shared" si="202"/>
        <v>30959979216398.902</v>
      </c>
      <c r="AM235" s="225">
        <f t="shared" si="202"/>
        <v>30333475914594.277</v>
      </c>
      <c r="AN235" s="225">
        <f t="shared" si="202"/>
        <v>29725255565915.098</v>
      </c>
      <c r="AO235" s="225">
        <f t="shared" si="202"/>
        <v>29134724638614.656</v>
      </c>
      <c r="AP235" s="225">
        <f t="shared" si="202"/>
        <v>28561294410014.637</v>
      </c>
      <c r="AQ235" s="225">
        <f t="shared" si="202"/>
        <v>28004384516607.246</v>
      </c>
      <c r="AR235" s="225">
        <f t="shared" si="202"/>
        <v>27463425677916.664</v>
      </c>
      <c r="AS235" s="225">
        <f t="shared" si="202"/>
        <v>26937861746997.383</v>
      </c>
      <c r="AT235" s="225">
        <f t="shared" si="202"/>
        <v>26427151213795.945</v>
      </c>
      <c r="AU235" s="225">
        <f t="shared" si="202"/>
        <v>25930768265444.711</v>
      </c>
      <c r="AV235" s="225">
        <f t="shared" si="202"/>
        <v>25448203489184.68</v>
      </c>
      <c r="AW235" s="225">
        <f t="shared" si="202"/>
        <v>24978964288393.109</v>
      </c>
      <c r="AX235" s="225">
        <f t="shared" si="202"/>
        <v>24522575069599.578</v>
      </c>
      <c r="AY235" s="225">
        <f t="shared" si="202"/>
        <v>24078577247966.586</v>
      </c>
      <c r="AZ235" s="225"/>
    </row>
    <row r="236" spans="1:52" s="230" customFormat="1" x14ac:dyDescent="0.2">
      <c r="A236" s="238" t="s">
        <v>402</v>
      </c>
      <c r="B236" s="237" t="s">
        <v>662</v>
      </c>
      <c r="C236" s="232">
        <f>SUMIFS('Historic Energy Consumption'!$I:$I,'Historic Energy Consumption'!$B:$B, "no-convert-coal mining 05",'Historic Energy Consumption'!$A:$A,'Predicted Energy Consumption'!C$98)+SUMIFS(C$29:C$42,$B$29:$B$42,$B236,$A$29:$A$42,$A236)</f>
        <v>0</v>
      </c>
      <c r="D236" s="232">
        <f>SUMIFS('Historic Energy Consumption'!$I:$I,'Historic Energy Consumption'!$B:$B, "no-convert-coal mining 05",'Historic Energy Consumption'!$A:$A,'Predicted Energy Consumption'!D$98)+SUMIFS(D$29:D$42,$B$29:$B$42,$B236,$A$29:$A$42,$A236)</f>
        <v>0</v>
      </c>
      <c r="E236" s="232">
        <f>SUMIFS('Historic Energy Consumption'!$I:$I,'Historic Energy Consumption'!$B:$B, "no-convert-coal mining 05",'Historic Energy Consumption'!$A:$A,'Predicted Energy Consumption'!E$98)+SUMIFS(E$29:E$42,$B$29:$B$42,$B236,$A$29:$A$42,$A236)</f>
        <v>0</v>
      </c>
      <c r="F236" s="232">
        <f>SUMIFS('Historic Energy Consumption'!$I:$I,'Historic Energy Consumption'!$B:$B, "no-convert-coal mining 05",'Historic Energy Consumption'!$A:$A,'Predicted Energy Consumption'!F$98)+SUMIFS(F$29:F$42,$B$29:$B$42,$B236,$A$29:$A$42,$A236)</f>
        <v>0</v>
      </c>
      <c r="G236" s="232">
        <f>SUMIFS('Historic Energy Consumption'!$I:$I,'Historic Energy Consumption'!$B:$B, "no-convert-coal mining 05",'Historic Energy Consumption'!$A:$A,'Predicted Energy Consumption'!G$98)+SUMIFS(G$29:G$42,$B$29:$B$42,$B236,$A$29:$A$42,$A236)</f>
        <v>3963392080.144383</v>
      </c>
      <c r="H236" s="232">
        <f>SUMIFS('Historic Energy Consumption'!$I:$I,'Historic Energy Consumption'!$B:$B, "no-convert-coal mining 05",'Historic Energy Consumption'!$A:$A,'Predicted Energy Consumption'!H$98)+SUMIFS(H$29:H$42,$B$29:$B$42,$B236,$A$29:$A$42,$A236)</f>
        <v>23780352480.866295</v>
      </c>
      <c r="I236" s="232">
        <f>SUMIFS('Historic Energy Consumption'!$I:$I,'Historic Energy Consumption'!$B:$B, "no-convert-coal mining 05",'Historic Energy Consumption'!$A:$A,'Predicted Energy Consumption'!I$98)+SUMIFS(I$29:I$42,$B$29:$B$42,$B236,$A$29:$A$42,$A236)</f>
        <v>87194625763.176422</v>
      </c>
      <c r="J236" s="232">
        <f>SUMIFS('Historic Energy Consumption'!$I:$I,'Historic Energy Consumption'!$B:$B, "no-convert-coal mining 05",'Historic Energy Consumption'!$A:$A,'Predicted Energy Consumption'!J$98)+SUMIFS(J$29:J$42,$B$29:$B$42,$B236,$A$29:$A$42,$A236)</f>
        <v>87194625763.176422</v>
      </c>
      <c r="K236" s="232">
        <f>SUMIFS('Historic Energy Consumption'!$I:$I,'Historic Energy Consumption'!$B:$B, "no-convert-coal mining 05",'Historic Energy Consumption'!$A:$A,'Predicted Energy Consumption'!K$98)+SUMIFS(K$29:K$42,$B$29:$B$42,$B236,$A$29:$A$42,$A236)</f>
        <v>31707136641.155064</v>
      </c>
      <c r="L236" s="231">
        <f t="shared" ref="L236:AY236" si="203">(K236-SUMIFS(K$29:K$42,$B$29:$B$42,$B236,$A$29:$A$42,$A236))*(VLOOKUP($B236,$B$72:$AY$96,L$1-2010,FALSE)/VLOOKUP($B236,$B$72:$AY$96,K$1-2010,FALSE))+SUMIFS(L$29:L$42,$B$29:$B$42,$B236,$A$29:$A$42,$A236)</f>
        <v>28899105407.466682</v>
      </c>
      <c r="M236" s="231">
        <f t="shared" si="203"/>
        <v>26084519496.053524</v>
      </c>
      <c r="N236" s="231">
        <f t="shared" si="203"/>
        <v>23347551088.077141</v>
      </c>
      <c r="O236" s="231">
        <f t="shared" si="203"/>
        <v>20732096612.750443</v>
      </c>
      <c r="P236" s="231">
        <f t="shared" si="203"/>
        <v>18256505150.50148</v>
      </c>
      <c r="Q236" s="231">
        <f t="shared" si="203"/>
        <v>15926153275.479364</v>
      </c>
      <c r="R236" s="231">
        <f t="shared" si="203"/>
        <v>14494711693.151257</v>
      </c>
      <c r="S236" s="231">
        <f t="shared" si="203"/>
        <v>14255215706.417904</v>
      </c>
      <c r="T236" s="231">
        <f t="shared" si="203"/>
        <v>14013300399.022421</v>
      </c>
      <c r="U236" s="231">
        <f t="shared" si="203"/>
        <v>13770489516.580078</v>
      </c>
      <c r="V236" s="231">
        <f t="shared" si="203"/>
        <v>13528001688.699783</v>
      </c>
      <c r="W236" s="231">
        <f t="shared" si="203"/>
        <v>13286808430.100231</v>
      </c>
      <c r="X236" s="231">
        <f t="shared" si="203"/>
        <v>13047679202.9018</v>
      </c>
      <c r="Y236" s="231">
        <f t="shared" si="203"/>
        <v>12811217507.58296</v>
      </c>
      <c r="Z236" s="231">
        <f t="shared" si="203"/>
        <v>12577890332.276171</v>
      </c>
      <c r="AA236" s="231">
        <f t="shared" si="203"/>
        <v>12348052437.951159</v>
      </c>
      <c r="AB236" s="231">
        <f t="shared" si="203"/>
        <v>12121966493.724485</v>
      </c>
      <c r="AC236" s="231">
        <f t="shared" si="203"/>
        <v>11899819809.176636</v>
      </c>
      <c r="AD236" s="231">
        <f t="shared" si="203"/>
        <v>11681738244.241976</v>
      </c>
      <c r="AE236" s="231">
        <f t="shared" si="203"/>
        <v>11467797764.830202</v>
      </c>
      <c r="AF236" s="231">
        <f t="shared" si="203"/>
        <v>11258034030.201097</v>
      </c>
      <c r="AG236" s="231">
        <f t="shared" si="203"/>
        <v>11052450334.285088</v>
      </c>
      <c r="AH236" s="231">
        <f t="shared" si="203"/>
        <v>10851024171.39707</v>
      </c>
      <c r="AI236" s="231">
        <f t="shared" si="203"/>
        <v>10653712653.783678</v>
      </c>
      <c r="AJ236" s="231">
        <f t="shared" si="203"/>
        <v>10460456972.237539</v>
      </c>
      <c r="AK236" s="231">
        <f t="shared" si="203"/>
        <v>10271186060.356777</v>
      </c>
      <c r="AL236" s="231">
        <f t="shared" si="203"/>
        <v>10085819597.059958</v>
      </c>
      <c r="AM236" s="231">
        <f t="shared" si="203"/>
        <v>9904270459.9854221</v>
      </c>
      <c r="AN236" s="231">
        <f t="shared" si="203"/>
        <v>9726446723.8447018</v>
      </c>
      <c r="AO236" s="231">
        <f t="shared" si="203"/>
        <v>9552253282.1722641</v>
      </c>
      <c r="AP236" s="231">
        <f t="shared" si="203"/>
        <v>9381593157.7864361</v>
      </c>
      <c r="AQ236" s="231">
        <f t="shared" si="203"/>
        <v>9214368556.2763004</v>
      </c>
      <c r="AR236" s="231">
        <f t="shared" si="203"/>
        <v>9050481707.6342773</v>
      </c>
      <c r="AS236" s="231">
        <f t="shared" si="203"/>
        <v>8889835533.4783535</v>
      </c>
      <c r="AT236" s="231">
        <f t="shared" si="203"/>
        <v>8732334170.9124775</v>
      </c>
      <c r="AU236" s="231">
        <f t="shared" si="203"/>
        <v>8577883378.75173</v>
      </c>
      <c r="AV236" s="231">
        <f t="shared" si="203"/>
        <v>8426390847.414216</v>
      </c>
      <c r="AW236" s="231">
        <f t="shared" si="203"/>
        <v>8277766430.1051102</v>
      </c>
      <c r="AX236" s="231">
        <f t="shared" si="203"/>
        <v>8131922309.8700857</v>
      </c>
      <c r="AY236" s="231">
        <f t="shared" si="203"/>
        <v>7988773114.5608053</v>
      </c>
      <c r="AZ236" s="231"/>
    </row>
    <row r="237" spans="1:52" x14ac:dyDescent="0.2">
      <c r="A237" s="238" t="s">
        <v>402</v>
      </c>
      <c r="B237" s="237" t="s">
        <v>376</v>
      </c>
      <c r="C237" s="228">
        <f>SUMIFS('Historic Energy Consumption'!$I:$I,'Historic Energy Consumption'!$B:$B,'Predicted Energy Consumption'!$B237,'Historic Energy Consumption'!$A:$A,'Predicted Energy Consumption'!C$98)</f>
        <v>3963392080.144383</v>
      </c>
      <c r="D237" s="228">
        <f>SUMIFS('Historic Energy Consumption'!$I:$I,'Historic Energy Consumption'!$B:$B,'Predicted Energy Consumption'!$B237,'Historic Energy Consumption'!$A:$A,'Predicted Energy Consumption'!D$98)</f>
        <v>0</v>
      </c>
      <c r="E237" s="228">
        <f>SUMIFS('Historic Energy Consumption'!$I:$I,'Historic Energy Consumption'!$B:$B,'Predicted Energy Consumption'!$B237,'Historic Energy Consumption'!$A:$A,'Predicted Energy Consumption'!E$98)</f>
        <v>0</v>
      </c>
      <c r="F237" s="228">
        <f>SUMIFS('Historic Energy Consumption'!$I:$I,'Historic Energy Consumption'!$B:$B,'Predicted Energy Consumption'!$B237,'Historic Energy Consumption'!$A:$A,'Predicted Energy Consumption'!F$98)</f>
        <v>0</v>
      </c>
      <c r="G237" s="228">
        <f>SUMIFS('Historic Energy Consumption'!$I:$I,'Historic Energy Consumption'!$B:$B,'Predicted Energy Consumption'!$B237,'Historic Energy Consumption'!$A:$A,'Predicted Energy Consumption'!G$98)</f>
        <v>487497225857.75909</v>
      </c>
      <c r="H237" s="228">
        <f>SUMIFS('Historic Energy Consumption'!$I:$I,'Historic Energy Consumption'!$B:$B,'Predicted Energy Consumption'!$B237,'Historic Energy Consumption'!$A:$A,'Predicted Energy Consumption'!H$98)</f>
        <v>0</v>
      </c>
      <c r="I237" s="228">
        <f>SUMIFS('Historic Energy Consumption'!$I:$I,'Historic Energy Consumption'!$B:$B,'Predicted Energy Consumption'!$B237,'Historic Energy Consumption'!$A:$A,'Predicted Energy Consumption'!I$98)</f>
        <v>0</v>
      </c>
      <c r="J237" s="228">
        <f>SUMIFS('Historic Energy Consumption'!$I:$I,'Historic Energy Consumption'!$B:$B,'Predicted Energy Consumption'!$B237,'Historic Energy Consumption'!$A:$A,'Predicted Energy Consumption'!J$98)</f>
        <v>0</v>
      </c>
      <c r="K237" s="228">
        <f>SUMIFS('Historic Energy Consumption'!$I:$I,'Historic Energy Consumption'!$B:$B,'Predicted Energy Consumption'!$B237,'Historic Energy Consumption'!$A:$A,'Predicted Energy Consumption'!K$98)</f>
        <v>0</v>
      </c>
      <c r="L237" s="225">
        <f t="shared" ref="L237:AY237" si="204">K237*(VLOOKUP($B237,$B$72:$AY$96,L$1-2010,FALSE)/VLOOKUP($B237,$B$72:$AY$96,K$1-2010,FALSE))</f>
        <v>0</v>
      </c>
      <c r="M237" s="225">
        <f t="shared" si="204"/>
        <v>0</v>
      </c>
      <c r="N237" s="225">
        <f t="shared" si="204"/>
        <v>0</v>
      </c>
      <c r="O237" s="225">
        <f t="shared" si="204"/>
        <v>0</v>
      </c>
      <c r="P237" s="225">
        <f t="shared" si="204"/>
        <v>0</v>
      </c>
      <c r="Q237" s="225">
        <f t="shared" si="204"/>
        <v>0</v>
      </c>
      <c r="R237" s="225">
        <f t="shared" si="204"/>
        <v>0</v>
      </c>
      <c r="S237" s="225">
        <f t="shared" si="204"/>
        <v>0</v>
      </c>
      <c r="T237" s="225">
        <f t="shared" si="204"/>
        <v>0</v>
      </c>
      <c r="U237" s="225">
        <f t="shared" si="204"/>
        <v>0</v>
      </c>
      <c r="V237" s="225">
        <f t="shared" si="204"/>
        <v>0</v>
      </c>
      <c r="W237" s="225">
        <f t="shared" si="204"/>
        <v>0</v>
      </c>
      <c r="X237" s="225">
        <f t="shared" si="204"/>
        <v>0</v>
      </c>
      <c r="Y237" s="225">
        <f t="shared" si="204"/>
        <v>0</v>
      </c>
      <c r="Z237" s="225">
        <f t="shared" si="204"/>
        <v>0</v>
      </c>
      <c r="AA237" s="225">
        <f t="shared" si="204"/>
        <v>0</v>
      </c>
      <c r="AB237" s="225">
        <f t="shared" si="204"/>
        <v>0</v>
      </c>
      <c r="AC237" s="225">
        <f t="shared" si="204"/>
        <v>0</v>
      </c>
      <c r="AD237" s="225">
        <f t="shared" si="204"/>
        <v>0</v>
      </c>
      <c r="AE237" s="225">
        <f t="shared" si="204"/>
        <v>0</v>
      </c>
      <c r="AF237" s="225">
        <f t="shared" si="204"/>
        <v>0</v>
      </c>
      <c r="AG237" s="225">
        <f t="shared" si="204"/>
        <v>0</v>
      </c>
      <c r="AH237" s="225">
        <f t="shared" si="204"/>
        <v>0</v>
      </c>
      <c r="AI237" s="225">
        <f t="shared" si="204"/>
        <v>0</v>
      </c>
      <c r="AJ237" s="225">
        <f t="shared" si="204"/>
        <v>0</v>
      </c>
      <c r="AK237" s="225">
        <f t="shared" si="204"/>
        <v>0</v>
      </c>
      <c r="AL237" s="225">
        <f t="shared" si="204"/>
        <v>0</v>
      </c>
      <c r="AM237" s="225">
        <f t="shared" si="204"/>
        <v>0</v>
      </c>
      <c r="AN237" s="225">
        <f t="shared" si="204"/>
        <v>0</v>
      </c>
      <c r="AO237" s="225">
        <f t="shared" si="204"/>
        <v>0</v>
      </c>
      <c r="AP237" s="225">
        <f t="shared" si="204"/>
        <v>0</v>
      </c>
      <c r="AQ237" s="225">
        <f t="shared" si="204"/>
        <v>0</v>
      </c>
      <c r="AR237" s="225">
        <f t="shared" si="204"/>
        <v>0</v>
      </c>
      <c r="AS237" s="225">
        <f t="shared" si="204"/>
        <v>0</v>
      </c>
      <c r="AT237" s="225">
        <f t="shared" si="204"/>
        <v>0</v>
      </c>
      <c r="AU237" s="225">
        <f t="shared" si="204"/>
        <v>0</v>
      </c>
      <c r="AV237" s="225">
        <f t="shared" si="204"/>
        <v>0</v>
      </c>
      <c r="AW237" s="225">
        <f t="shared" si="204"/>
        <v>0</v>
      </c>
      <c r="AX237" s="225">
        <f t="shared" si="204"/>
        <v>0</v>
      </c>
      <c r="AY237" s="225">
        <f t="shared" si="204"/>
        <v>0</v>
      </c>
      <c r="AZ237" s="225"/>
    </row>
    <row r="238" spans="1:52" x14ac:dyDescent="0.2">
      <c r="A238" s="238" t="s">
        <v>402</v>
      </c>
      <c r="B238" s="237" t="s">
        <v>377</v>
      </c>
      <c r="C238" s="228">
        <f>SUMIFS('Historic Energy Consumption'!$I:$I,'Historic Energy Consumption'!$B:$B,'Predicted Energy Consumption'!$B238,'Historic Energy Consumption'!$A:$A,'Predicted Energy Consumption'!C$98)</f>
        <v>31707136641.155064</v>
      </c>
      <c r="D238" s="228">
        <f>SUMIFS('Historic Energy Consumption'!$I:$I,'Historic Energy Consumption'!$B:$B,'Predicted Energy Consumption'!$B238,'Historic Energy Consumption'!$A:$A,'Predicted Energy Consumption'!D$98)</f>
        <v>95121409923.465179</v>
      </c>
      <c r="E238" s="228">
        <f>SUMIFS('Historic Energy Consumption'!$I:$I,'Historic Energy Consumption'!$B:$B,'Predicted Energy Consumption'!$B238,'Historic Energy Consumption'!$A:$A,'Predicted Energy Consumption'!E$98)</f>
        <v>7926784160.2887659</v>
      </c>
      <c r="F238" s="228">
        <f>SUMIFS('Historic Energy Consumption'!$I:$I,'Historic Energy Consumption'!$B:$B,'Predicted Energy Consumption'!$B238,'Historic Energy Consumption'!$A:$A,'Predicted Energy Consumption'!F$98)</f>
        <v>11890176240.433147</v>
      </c>
      <c r="G238" s="228">
        <f>SUMIFS('Historic Energy Consumption'!$I:$I,'Historic Energy Consumption'!$B:$B,'Predicted Energy Consumption'!$B238,'Historic Energy Consumption'!$A:$A,'Predicted Energy Consumption'!G$98)</f>
        <v>7926784160.2887659</v>
      </c>
      <c r="H238" s="228">
        <f>SUMIFS('Historic Energy Consumption'!$I:$I,'Historic Energy Consumption'!$B:$B,'Predicted Energy Consumption'!$B238,'Historic Energy Consumption'!$A:$A,'Predicted Energy Consumption'!H$98)</f>
        <v>7926784160.2887659</v>
      </c>
      <c r="I238" s="228">
        <f>SUMIFS('Historic Energy Consumption'!$I:$I,'Historic Energy Consumption'!$B:$B,'Predicted Energy Consumption'!$B238,'Historic Energy Consumption'!$A:$A,'Predicted Energy Consumption'!I$98)</f>
        <v>23780352480.866295</v>
      </c>
      <c r="J238" s="228">
        <f>SUMIFS('Historic Energy Consumption'!$I:$I,'Historic Energy Consumption'!$B:$B,'Predicted Energy Consumption'!$B238,'Historic Energy Consumption'!$A:$A,'Predicted Energy Consumption'!J$98)</f>
        <v>0</v>
      </c>
      <c r="K238" s="228">
        <f>SUMIFS('Historic Energy Consumption'!$I:$I,'Historic Energy Consumption'!$B:$B,'Predicted Energy Consumption'!$B238,'Historic Energy Consumption'!$A:$A,'Predicted Energy Consumption'!K$98)</f>
        <v>0</v>
      </c>
      <c r="L238" s="225">
        <f t="shared" ref="L238:AY238" si="205">K238*(VLOOKUP($B238,$B$72:$AY$96,L$1-2010,FALSE)/VLOOKUP($B238,$B$72:$AY$96,K$1-2010,FALSE))</f>
        <v>0</v>
      </c>
      <c r="M238" s="225">
        <f t="shared" si="205"/>
        <v>0</v>
      </c>
      <c r="N238" s="225">
        <f t="shared" si="205"/>
        <v>0</v>
      </c>
      <c r="O238" s="225">
        <f t="shared" si="205"/>
        <v>0</v>
      </c>
      <c r="P238" s="225">
        <f t="shared" si="205"/>
        <v>0</v>
      </c>
      <c r="Q238" s="225">
        <f t="shared" si="205"/>
        <v>0</v>
      </c>
      <c r="R238" s="225">
        <f t="shared" si="205"/>
        <v>0</v>
      </c>
      <c r="S238" s="225">
        <f t="shared" si="205"/>
        <v>0</v>
      </c>
      <c r="T238" s="225">
        <f t="shared" si="205"/>
        <v>0</v>
      </c>
      <c r="U238" s="225">
        <f t="shared" si="205"/>
        <v>0</v>
      </c>
      <c r="V238" s="225">
        <f t="shared" si="205"/>
        <v>0</v>
      </c>
      <c r="W238" s="225">
        <f t="shared" si="205"/>
        <v>0</v>
      </c>
      <c r="X238" s="225">
        <f t="shared" si="205"/>
        <v>0</v>
      </c>
      <c r="Y238" s="225">
        <f t="shared" si="205"/>
        <v>0</v>
      </c>
      <c r="Z238" s="225">
        <f t="shared" si="205"/>
        <v>0</v>
      </c>
      <c r="AA238" s="225">
        <f t="shared" si="205"/>
        <v>0</v>
      </c>
      <c r="AB238" s="225">
        <f t="shared" si="205"/>
        <v>0</v>
      </c>
      <c r="AC238" s="225">
        <f t="shared" si="205"/>
        <v>0</v>
      </c>
      <c r="AD238" s="225">
        <f t="shared" si="205"/>
        <v>0</v>
      </c>
      <c r="AE238" s="225">
        <f t="shared" si="205"/>
        <v>0</v>
      </c>
      <c r="AF238" s="225">
        <f t="shared" si="205"/>
        <v>0</v>
      </c>
      <c r="AG238" s="225">
        <f t="shared" si="205"/>
        <v>0</v>
      </c>
      <c r="AH238" s="225">
        <f t="shared" si="205"/>
        <v>0</v>
      </c>
      <c r="AI238" s="225">
        <f t="shared" si="205"/>
        <v>0</v>
      </c>
      <c r="AJ238" s="225">
        <f t="shared" si="205"/>
        <v>0</v>
      </c>
      <c r="AK238" s="225">
        <f t="shared" si="205"/>
        <v>0</v>
      </c>
      <c r="AL238" s="225">
        <f t="shared" si="205"/>
        <v>0</v>
      </c>
      <c r="AM238" s="225">
        <f t="shared" si="205"/>
        <v>0</v>
      </c>
      <c r="AN238" s="225">
        <f t="shared" si="205"/>
        <v>0</v>
      </c>
      <c r="AO238" s="225">
        <f t="shared" si="205"/>
        <v>0</v>
      </c>
      <c r="AP238" s="225">
        <f t="shared" si="205"/>
        <v>0</v>
      </c>
      <c r="AQ238" s="225">
        <f t="shared" si="205"/>
        <v>0</v>
      </c>
      <c r="AR238" s="225">
        <f t="shared" si="205"/>
        <v>0</v>
      </c>
      <c r="AS238" s="225">
        <f t="shared" si="205"/>
        <v>0</v>
      </c>
      <c r="AT238" s="225">
        <f t="shared" si="205"/>
        <v>0</v>
      </c>
      <c r="AU238" s="225">
        <f t="shared" si="205"/>
        <v>0</v>
      </c>
      <c r="AV238" s="225">
        <f t="shared" si="205"/>
        <v>0</v>
      </c>
      <c r="AW238" s="225">
        <f t="shared" si="205"/>
        <v>0</v>
      </c>
      <c r="AX238" s="225">
        <f t="shared" si="205"/>
        <v>0</v>
      </c>
      <c r="AY238" s="225">
        <f t="shared" si="205"/>
        <v>0</v>
      </c>
      <c r="AZ238" s="225"/>
    </row>
    <row r="239" spans="1:52" x14ac:dyDescent="0.2">
      <c r="A239" s="238" t="s">
        <v>402</v>
      </c>
      <c r="B239" s="237" t="s">
        <v>378</v>
      </c>
      <c r="C239" s="228">
        <f>SUMIFS('Historic Energy Consumption'!$I:$I,'Historic Energy Consumption'!$B:$B,'Predicted Energy Consumption'!$B239,'Historic Energy Consumption'!$A:$A,'Predicted Energy Consumption'!C$98)</f>
        <v>59450881202.165756</v>
      </c>
      <c r="D239" s="228">
        <f>SUMIFS('Historic Energy Consumption'!$I:$I,'Historic Energy Consumption'!$B:$B,'Predicted Energy Consumption'!$B239,'Historic Energy Consumption'!$A:$A,'Predicted Energy Consumption'!D$98)</f>
        <v>31707136641.155064</v>
      </c>
      <c r="E239" s="228">
        <f>SUMIFS('Historic Energy Consumption'!$I:$I,'Historic Energy Consumption'!$B:$B,'Predicted Energy Consumption'!$B239,'Historic Energy Consumption'!$A:$A,'Predicted Energy Consumption'!E$98)</f>
        <v>11890176240.433147</v>
      </c>
      <c r="F239" s="228">
        <f>SUMIFS('Historic Energy Consumption'!$I:$I,'Historic Energy Consumption'!$B:$B,'Predicted Energy Consumption'!$B239,'Historic Energy Consumption'!$A:$A,'Predicted Energy Consumption'!F$98)</f>
        <v>11890176240.433147</v>
      </c>
      <c r="G239" s="228">
        <f>SUMIFS('Historic Energy Consumption'!$I:$I,'Historic Energy Consumption'!$B:$B,'Predicted Energy Consumption'!$B239,'Historic Energy Consumption'!$A:$A,'Predicted Energy Consumption'!G$98)</f>
        <v>7926784160.2887659</v>
      </c>
      <c r="H239" s="228">
        <f>SUMIFS('Historic Energy Consumption'!$I:$I,'Historic Energy Consumption'!$B:$B,'Predicted Energy Consumption'!$B239,'Historic Energy Consumption'!$A:$A,'Predicted Energy Consumption'!H$98)</f>
        <v>7926784160.2887659</v>
      </c>
      <c r="I239" s="228">
        <f>SUMIFS('Historic Energy Consumption'!$I:$I,'Historic Energy Consumption'!$B:$B,'Predicted Energy Consumption'!$B239,'Historic Energy Consumption'!$A:$A,'Predicted Energy Consumption'!I$98)</f>
        <v>27743744561.010685</v>
      </c>
      <c r="J239" s="228">
        <f>SUMIFS('Historic Energy Consumption'!$I:$I,'Historic Energy Consumption'!$B:$B,'Predicted Energy Consumption'!$B239,'Historic Energy Consumption'!$A:$A,'Predicted Energy Consumption'!J$98)</f>
        <v>0</v>
      </c>
      <c r="K239" s="228">
        <f>SUMIFS('Historic Energy Consumption'!$I:$I,'Historic Energy Consumption'!$B:$B,'Predicted Energy Consumption'!$B239,'Historic Energy Consumption'!$A:$A,'Predicted Energy Consumption'!K$98)</f>
        <v>0</v>
      </c>
      <c r="L239" s="225">
        <f t="shared" ref="L239:AY239" si="206">K239*(VLOOKUP($B239,$B$72:$AY$96,L$1-2010,FALSE)/VLOOKUP($B239,$B$72:$AY$96,K$1-2010,FALSE))</f>
        <v>0</v>
      </c>
      <c r="M239" s="225">
        <f t="shared" si="206"/>
        <v>0</v>
      </c>
      <c r="N239" s="225">
        <f t="shared" si="206"/>
        <v>0</v>
      </c>
      <c r="O239" s="225">
        <f t="shared" si="206"/>
        <v>0</v>
      </c>
      <c r="P239" s="225">
        <f t="shared" si="206"/>
        <v>0</v>
      </c>
      <c r="Q239" s="225">
        <f t="shared" si="206"/>
        <v>0</v>
      </c>
      <c r="R239" s="225">
        <f t="shared" si="206"/>
        <v>0</v>
      </c>
      <c r="S239" s="225">
        <f t="shared" si="206"/>
        <v>0</v>
      </c>
      <c r="T239" s="225">
        <f t="shared" si="206"/>
        <v>0</v>
      </c>
      <c r="U239" s="225">
        <f t="shared" si="206"/>
        <v>0</v>
      </c>
      <c r="V239" s="225">
        <f t="shared" si="206"/>
        <v>0</v>
      </c>
      <c r="W239" s="225">
        <f t="shared" si="206"/>
        <v>0</v>
      </c>
      <c r="X239" s="225">
        <f t="shared" si="206"/>
        <v>0</v>
      </c>
      <c r="Y239" s="225">
        <f t="shared" si="206"/>
        <v>0</v>
      </c>
      <c r="Z239" s="225">
        <f t="shared" si="206"/>
        <v>0</v>
      </c>
      <c r="AA239" s="225">
        <f t="shared" si="206"/>
        <v>0</v>
      </c>
      <c r="AB239" s="225">
        <f t="shared" si="206"/>
        <v>0</v>
      </c>
      <c r="AC239" s="225">
        <f t="shared" si="206"/>
        <v>0</v>
      </c>
      <c r="AD239" s="225">
        <f t="shared" si="206"/>
        <v>0</v>
      </c>
      <c r="AE239" s="225">
        <f t="shared" si="206"/>
        <v>0</v>
      </c>
      <c r="AF239" s="225">
        <f t="shared" si="206"/>
        <v>0</v>
      </c>
      <c r="AG239" s="225">
        <f t="shared" si="206"/>
        <v>0</v>
      </c>
      <c r="AH239" s="225">
        <f t="shared" si="206"/>
        <v>0</v>
      </c>
      <c r="AI239" s="225">
        <f t="shared" si="206"/>
        <v>0</v>
      </c>
      <c r="AJ239" s="225">
        <f t="shared" si="206"/>
        <v>0</v>
      </c>
      <c r="AK239" s="225">
        <f t="shared" si="206"/>
        <v>0</v>
      </c>
      <c r="AL239" s="225">
        <f t="shared" si="206"/>
        <v>0</v>
      </c>
      <c r="AM239" s="225">
        <f t="shared" si="206"/>
        <v>0</v>
      </c>
      <c r="AN239" s="225">
        <f t="shared" si="206"/>
        <v>0</v>
      </c>
      <c r="AO239" s="225">
        <f t="shared" si="206"/>
        <v>0</v>
      </c>
      <c r="AP239" s="225">
        <f t="shared" si="206"/>
        <v>0</v>
      </c>
      <c r="AQ239" s="225">
        <f t="shared" si="206"/>
        <v>0</v>
      </c>
      <c r="AR239" s="225">
        <f t="shared" si="206"/>
        <v>0</v>
      </c>
      <c r="AS239" s="225">
        <f t="shared" si="206"/>
        <v>0</v>
      </c>
      <c r="AT239" s="225">
        <f t="shared" si="206"/>
        <v>0</v>
      </c>
      <c r="AU239" s="225">
        <f t="shared" si="206"/>
        <v>0</v>
      </c>
      <c r="AV239" s="225">
        <f t="shared" si="206"/>
        <v>0</v>
      </c>
      <c r="AW239" s="225">
        <f t="shared" si="206"/>
        <v>0</v>
      </c>
      <c r="AX239" s="225">
        <f t="shared" si="206"/>
        <v>0</v>
      </c>
      <c r="AY239" s="225">
        <f t="shared" si="206"/>
        <v>0</v>
      </c>
      <c r="AZ239" s="225"/>
    </row>
    <row r="240" spans="1:52" x14ac:dyDescent="0.2">
      <c r="A240" s="238" t="s">
        <v>402</v>
      </c>
      <c r="B240" s="237" t="s">
        <v>379</v>
      </c>
      <c r="C240" s="228">
        <f>SUMIFS('Historic Energy Consumption'!$I:$I,'Historic Energy Consumption'!$B:$B,'Predicted Energy Consumption'!$B240,'Historic Energy Consumption'!$A:$A,'Predicted Energy Consumption'!C$98)</f>
        <v>67377665362.454514</v>
      </c>
      <c r="D240" s="228">
        <f>SUMIFS('Historic Energy Consumption'!$I:$I,'Historic Energy Consumption'!$B:$B,'Predicted Energy Consumption'!$B240,'Historic Energy Consumption'!$A:$A,'Predicted Energy Consumption'!D$98)</f>
        <v>67377665362.454514</v>
      </c>
      <c r="E240" s="228">
        <f>SUMIFS('Historic Energy Consumption'!$I:$I,'Historic Energy Consumption'!$B:$B,'Predicted Energy Consumption'!$B240,'Historic Energy Consumption'!$A:$A,'Predicted Energy Consumption'!E$98)</f>
        <v>130791938644.76465</v>
      </c>
      <c r="F240" s="228">
        <f>SUMIFS('Historic Energy Consumption'!$I:$I,'Historic Energy Consumption'!$B:$B,'Predicted Energy Consumption'!$B240,'Historic Energy Consumption'!$A:$A,'Predicted Energy Consumption'!F$98)</f>
        <v>19816960400.721916</v>
      </c>
      <c r="G240" s="228">
        <f>SUMIFS('Historic Energy Consumption'!$I:$I,'Historic Energy Consumption'!$B:$B,'Predicted Energy Consumption'!$B240,'Historic Energy Consumption'!$A:$A,'Predicted Energy Consumption'!G$98)</f>
        <v>3963392080.144383</v>
      </c>
      <c r="H240" s="228">
        <f>SUMIFS('Historic Energy Consumption'!$I:$I,'Historic Energy Consumption'!$B:$B,'Predicted Energy Consumption'!$B240,'Historic Energy Consumption'!$A:$A,'Predicted Energy Consumption'!H$98)</f>
        <v>0</v>
      </c>
      <c r="I240" s="228">
        <f>SUMIFS('Historic Energy Consumption'!$I:$I,'Historic Energy Consumption'!$B:$B,'Predicted Energy Consumption'!$B240,'Historic Energy Consumption'!$A:$A,'Predicted Energy Consumption'!I$98)</f>
        <v>0</v>
      </c>
      <c r="J240" s="228">
        <f>SUMIFS('Historic Energy Consumption'!$I:$I,'Historic Energy Consumption'!$B:$B,'Predicted Energy Consumption'!$B240,'Historic Energy Consumption'!$A:$A,'Predicted Energy Consumption'!J$98)</f>
        <v>0</v>
      </c>
      <c r="K240" s="228">
        <f>SUMIFS('Historic Energy Consumption'!$I:$I,'Historic Energy Consumption'!$B:$B,'Predicted Energy Consumption'!$B240,'Historic Energy Consumption'!$A:$A,'Predicted Energy Consumption'!K$98)</f>
        <v>0</v>
      </c>
      <c r="L240" s="225">
        <f t="shared" ref="L240:AY240" si="207">K240*(VLOOKUP($B240,$B$72:$AY$96,L$1-2010,FALSE)/VLOOKUP($B240,$B$72:$AY$96,K$1-2010,FALSE))</f>
        <v>0</v>
      </c>
      <c r="M240" s="225">
        <f t="shared" si="207"/>
        <v>0</v>
      </c>
      <c r="N240" s="225">
        <f t="shared" si="207"/>
        <v>0</v>
      </c>
      <c r="O240" s="225">
        <f t="shared" si="207"/>
        <v>0</v>
      </c>
      <c r="P240" s="225">
        <f t="shared" si="207"/>
        <v>0</v>
      </c>
      <c r="Q240" s="225">
        <f t="shared" si="207"/>
        <v>0</v>
      </c>
      <c r="R240" s="225">
        <f t="shared" si="207"/>
        <v>0</v>
      </c>
      <c r="S240" s="225">
        <f t="shared" si="207"/>
        <v>0</v>
      </c>
      <c r="T240" s="225">
        <f t="shared" si="207"/>
        <v>0</v>
      </c>
      <c r="U240" s="225">
        <f t="shared" si="207"/>
        <v>0</v>
      </c>
      <c r="V240" s="225">
        <f t="shared" si="207"/>
        <v>0</v>
      </c>
      <c r="W240" s="225">
        <f t="shared" si="207"/>
        <v>0</v>
      </c>
      <c r="X240" s="225">
        <f t="shared" si="207"/>
        <v>0</v>
      </c>
      <c r="Y240" s="225">
        <f t="shared" si="207"/>
        <v>0</v>
      </c>
      <c r="Z240" s="225">
        <f t="shared" si="207"/>
        <v>0</v>
      </c>
      <c r="AA240" s="225">
        <f t="shared" si="207"/>
        <v>0</v>
      </c>
      <c r="AB240" s="225">
        <f t="shared" si="207"/>
        <v>0</v>
      </c>
      <c r="AC240" s="225">
        <f t="shared" si="207"/>
        <v>0</v>
      </c>
      <c r="AD240" s="225">
        <f t="shared" si="207"/>
        <v>0</v>
      </c>
      <c r="AE240" s="225">
        <f t="shared" si="207"/>
        <v>0</v>
      </c>
      <c r="AF240" s="225">
        <f t="shared" si="207"/>
        <v>0</v>
      </c>
      <c r="AG240" s="225">
        <f t="shared" si="207"/>
        <v>0</v>
      </c>
      <c r="AH240" s="225">
        <f t="shared" si="207"/>
        <v>0</v>
      </c>
      <c r="AI240" s="225">
        <f t="shared" si="207"/>
        <v>0</v>
      </c>
      <c r="AJ240" s="225">
        <f t="shared" si="207"/>
        <v>0</v>
      </c>
      <c r="AK240" s="225">
        <f t="shared" si="207"/>
        <v>0</v>
      </c>
      <c r="AL240" s="225">
        <f t="shared" si="207"/>
        <v>0</v>
      </c>
      <c r="AM240" s="225">
        <f t="shared" si="207"/>
        <v>0</v>
      </c>
      <c r="AN240" s="225">
        <f t="shared" si="207"/>
        <v>0</v>
      </c>
      <c r="AO240" s="225">
        <f t="shared" si="207"/>
        <v>0</v>
      </c>
      <c r="AP240" s="225">
        <f t="shared" si="207"/>
        <v>0</v>
      </c>
      <c r="AQ240" s="225">
        <f t="shared" si="207"/>
        <v>0</v>
      </c>
      <c r="AR240" s="225">
        <f t="shared" si="207"/>
        <v>0</v>
      </c>
      <c r="AS240" s="225">
        <f t="shared" si="207"/>
        <v>0</v>
      </c>
      <c r="AT240" s="225">
        <f t="shared" si="207"/>
        <v>0</v>
      </c>
      <c r="AU240" s="225">
        <f t="shared" si="207"/>
        <v>0</v>
      </c>
      <c r="AV240" s="225">
        <f t="shared" si="207"/>
        <v>0</v>
      </c>
      <c r="AW240" s="225">
        <f t="shared" si="207"/>
        <v>0</v>
      </c>
      <c r="AX240" s="225">
        <f t="shared" si="207"/>
        <v>0</v>
      </c>
      <c r="AY240" s="225">
        <f t="shared" si="207"/>
        <v>0</v>
      </c>
      <c r="AZ240" s="225"/>
    </row>
    <row r="241" spans="1:52" x14ac:dyDescent="0.2">
      <c r="A241" s="238" t="s">
        <v>402</v>
      </c>
      <c r="B241" s="237" t="s">
        <v>380</v>
      </c>
      <c r="C241" s="228">
        <f>SUMIFS('Historic Energy Consumption'!$I:$I,'Historic Energy Consumption'!$B:$B,'Predicted Energy Consumption'!$B241,'Historic Energy Consumption'!$A:$A,'Predicted Energy Consumption'!C$98)</f>
        <v>47560704961.73259</v>
      </c>
      <c r="D241" s="228">
        <f>SUMIFS('Historic Energy Consumption'!$I:$I,'Historic Energy Consumption'!$B:$B,'Predicted Energy Consumption'!$B241,'Historic Energy Consumption'!$A:$A,'Predicted Energy Consumption'!D$98)</f>
        <v>39633920801.443825</v>
      </c>
      <c r="E241" s="228">
        <f>SUMIFS('Historic Energy Consumption'!$I:$I,'Historic Energy Consumption'!$B:$B,'Predicted Energy Consumption'!$B241,'Historic Energy Consumption'!$A:$A,'Predicted Energy Consumption'!E$98)</f>
        <v>23780352480.866299</v>
      </c>
      <c r="F241" s="228">
        <f>SUMIFS('Historic Energy Consumption'!$I:$I,'Historic Energy Consumption'!$B:$B,'Predicted Energy Consumption'!$B241,'Historic Energy Consumption'!$A:$A,'Predicted Energy Consumption'!F$98)</f>
        <v>15853568320.577532</v>
      </c>
      <c r="G241" s="228">
        <f>SUMIFS('Historic Energy Consumption'!$I:$I,'Historic Energy Consumption'!$B:$B,'Predicted Energy Consumption'!$B241,'Historic Energy Consumption'!$A:$A,'Predicted Energy Consumption'!G$98)</f>
        <v>19816960400.721916</v>
      </c>
      <c r="H241" s="228">
        <f>SUMIFS('Historic Energy Consumption'!$I:$I,'Historic Energy Consumption'!$B:$B,'Predicted Energy Consumption'!$B241,'Historic Energy Consumption'!$A:$A,'Predicted Energy Consumption'!H$98)</f>
        <v>15853568320.577532</v>
      </c>
      <c r="I241" s="228">
        <f>SUMIFS('Historic Energy Consumption'!$I:$I,'Historic Energy Consumption'!$B:$B,'Predicted Energy Consumption'!$B241,'Historic Energy Consumption'!$A:$A,'Predicted Energy Consumption'!I$98)</f>
        <v>11890176240.433147</v>
      </c>
      <c r="J241" s="228">
        <f>SUMIFS('Historic Energy Consumption'!$I:$I,'Historic Energy Consumption'!$B:$B,'Predicted Energy Consumption'!$B241,'Historic Energy Consumption'!$A:$A,'Predicted Energy Consumption'!J$98)</f>
        <v>11890176240.433147</v>
      </c>
      <c r="K241" s="228">
        <f>SUMIFS('Historic Energy Consumption'!$I:$I,'Historic Energy Consumption'!$B:$B,'Predicted Energy Consumption'!$B241,'Historic Energy Consumption'!$A:$A,'Predicted Energy Consumption'!K$98)</f>
        <v>11890176240.433147</v>
      </c>
      <c r="L241" s="225">
        <f t="shared" ref="L241:AY241" si="208">K241*(VLOOKUP($B241,$B$72:$AY$96,L$1-2010,FALSE)/VLOOKUP($B241,$B$72:$AY$96,K$1-2010,FALSE))</f>
        <v>12447611411.081642</v>
      </c>
      <c r="M241" s="225">
        <f t="shared" si="208"/>
        <v>12805862103.770386</v>
      </c>
      <c r="N241" s="225">
        <f t="shared" si="208"/>
        <v>13170428508.439714</v>
      </c>
      <c r="O241" s="225">
        <f t="shared" si="208"/>
        <v>13546182643.931141</v>
      </c>
      <c r="P241" s="225">
        <f t="shared" si="208"/>
        <v>13630824103.22986</v>
      </c>
      <c r="Q241" s="225">
        <f t="shared" si="208"/>
        <v>13567230579.908592</v>
      </c>
      <c r="R241" s="225">
        <f t="shared" si="208"/>
        <v>13490586912.845751</v>
      </c>
      <c r="S241" s="225">
        <f t="shared" si="208"/>
        <v>13403166496.564285</v>
      </c>
      <c r="T241" s="225">
        <f t="shared" si="208"/>
        <v>13306891514.711327</v>
      </c>
      <c r="U241" s="225">
        <f t="shared" si="208"/>
        <v>13203395701.094145</v>
      </c>
      <c r="V241" s="225">
        <f t="shared" si="208"/>
        <v>13094069967.679596</v>
      </c>
      <c r="W241" s="225">
        <f t="shared" si="208"/>
        <v>12980098201.759394</v>
      </c>
      <c r="X241" s="225">
        <f t="shared" si="208"/>
        <v>12862486787.281355</v>
      </c>
      <c r="Y241" s="225">
        <f t="shared" si="208"/>
        <v>12742089651.803001</v>
      </c>
      <c r="Z241" s="225">
        <f t="shared" si="208"/>
        <v>12619629816.859674</v>
      </c>
      <c r="AA241" s="225">
        <f t="shared" si="208"/>
        <v>12495718042.12759</v>
      </c>
      <c r="AB241" s="225">
        <f t="shared" si="208"/>
        <v>12370868969.987661</v>
      </c>
      <c r="AC241" s="225">
        <f t="shared" si="208"/>
        <v>12245515086.725813</v>
      </c>
      <c r="AD241" s="225">
        <f t="shared" si="208"/>
        <v>12120018767.793468</v>
      </c>
      <c r="AE241" s="225">
        <f t="shared" si="208"/>
        <v>11994682643.368549</v>
      </c>
      <c r="AF241" s="225">
        <f t="shared" si="208"/>
        <v>11869758496.359488</v>
      </c>
      <c r="AG241" s="225">
        <f t="shared" si="208"/>
        <v>11745454883.669344</v>
      </c>
      <c r="AH241" s="225">
        <f t="shared" si="208"/>
        <v>11621943651.502773</v>
      </c>
      <c r="AI241" s="225">
        <f t="shared" si="208"/>
        <v>11499365496.436659</v>
      </c>
      <c r="AJ241" s="225">
        <f t="shared" si="208"/>
        <v>11377834706.009888</v>
      </c>
      <c r="AK241" s="225">
        <f t="shared" si="208"/>
        <v>11257443195.901272</v>
      </c>
      <c r="AL241" s="225">
        <f t="shared" si="208"/>
        <v>11138263945.513983</v>
      </c>
      <c r="AM241" s="225">
        <f t="shared" si="208"/>
        <v>11020353920.047985</v>
      </c>
      <c r="AN241" s="225">
        <f t="shared" si="208"/>
        <v>10903756554.914749</v>
      </c>
      <c r="AO241" s="225">
        <f t="shared" si="208"/>
        <v>10788503867.582041</v>
      </c>
      <c r="AP241" s="225">
        <f t="shared" si="208"/>
        <v>10674618252.526766</v>
      </c>
      <c r="AQ241" s="225">
        <f t="shared" si="208"/>
        <v>10562114006.813953</v>
      </c>
      <c r="AR241" s="225">
        <f t="shared" si="208"/>
        <v>10450998626.781536</v>
      </c>
      <c r="AS241" s="225">
        <f t="shared" si="208"/>
        <v>10341273910.259632</v>
      </c>
      <c r="AT241" s="225">
        <f t="shared" si="208"/>
        <v>10232936893.580645</v>
      </c>
      <c r="AU241" s="225">
        <f t="shared" si="208"/>
        <v>10125980648.21843</v>
      </c>
      <c r="AV241" s="225">
        <f t="shared" si="208"/>
        <v>10020394958.134844</v>
      </c>
      <c r="AW241" s="225">
        <f t="shared" si="208"/>
        <v>9916166895.7162857</v>
      </c>
      <c r="AX241" s="225">
        <f t="shared" si="208"/>
        <v>9813281311.4663982</v>
      </c>
      <c r="AY241" s="225">
        <f t="shared" si="208"/>
        <v>9711721250.3250084</v>
      </c>
      <c r="AZ241" s="225"/>
    </row>
    <row r="242" spans="1:52" s="230" customFormat="1" x14ac:dyDescent="0.2">
      <c r="A242" s="238" t="s">
        <v>402</v>
      </c>
      <c r="B242" s="237" t="s">
        <v>661</v>
      </c>
      <c r="C242" s="232">
        <f>SUMIFS('Historic Energy Consumption'!$I:$I,'Historic Energy Consumption'!$B:$B, "no-convert-refined petroleum and coke 19",'Historic Energy Consumption'!$A:$A,'Predicted Energy Consumption'!C$98)+SUMIFS(C$29:C$42,$B$29:$B$42,$B242,$A$29:$A$42,$A242)</f>
        <v>1.8226165794730204E+16</v>
      </c>
      <c r="D242" s="232">
        <f>SUMIFS('Historic Energy Consumption'!$I:$I,'Historic Energy Consumption'!$B:$B, "no-convert-refined petroleum and coke 19",'Historic Energy Consumption'!$A:$A,'Predicted Energy Consumption'!D$98)+SUMIFS(D$29:D$42,$B$29:$B$42,$B242,$A$29:$A$42,$A242)</f>
        <v>1.8965877439000032E+16</v>
      </c>
      <c r="E242" s="232">
        <f>SUMIFS('Historic Energy Consumption'!$I:$I,'Historic Energy Consumption'!$B:$B, "no-convert-refined petroleum and coke 19",'Historic Energy Consumption'!$A:$A,'Predicted Energy Consumption'!E$98)+SUMIFS(E$29:E$42,$B$29:$B$42,$B242,$A$29:$A$42,$A242)</f>
        <v>2.0090283845352832E+16</v>
      </c>
      <c r="F242" s="232">
        <f>SUMIFS('Historic Energy Consumption'!$I:$I,'Historic Energy Consumption'!$B:$B, "no-convert-refined petroleum and coke 19",'Historic Energy Consumption'!$A:$A,'Predicted Energy Consumption'!F$98)+SUMIFS(F$29:F$42,$B$29:$B$42,$B242,$A$29:$A$42,$A242)</f>
        <v>2.1390759981473968E+16</v>
      </c>
      <c r="G242" s="232">
        <f>SUMIFS('Historic Energy Consumption'!$I:$I,'Historic Energy Consumption'!$B:$B, "no-convert-refined petroleum and coke 19",'Historic Energy Consumption'!$A:$A,'Predicted Energy Consumption'!G$98)+SUMIFS(G$29:G$42,$B$29:$B$42,$B242,$A$29:$A$42,$A242)</f>
        <v>2.2396601513749244E+16</v>
      </c>
      <c r="H242" s="232">
        <f>SUMIFS('Historic Energy Consumption'!$I:$I,'Historic Energy Consumption'!$B:$B, "no-convert-refined petroleum and coke 19",'Historic Energy Consumption'!$A:$A,'Predicted Energy Consumption'!H$98)+SUMIFS(H$29:H$42,$B$29:$B$42,$B242,$A$29:$A$42,$A242)</f>
        <v>2.3400160132186368E+16</v>
      </c>
      <c r="I242" s="232">
        <f>SUMIFS('Historic Energy Consumption'!$I:$I,'Historic Energy Consumption'!$B:$B, "no-convert-refined petroleum and coke 19",'Historic Energy Consumption'!$A:$A,'Predicted Energy Consumption'!I$98)+SUMIFS(I$29:I$42,$B$29:$B$42,$B242,$A$29:$A$42,$A242)</f>
        <v>2.484222845037066E+16</v>
      </c>
      <c r="J242" s="232">
        <f>SUMIFS('Historic Energy Consumption'!$I:$I,'Historic Energy Consumption'!$B:$B, "no-convert-refined petroleum and coke 19",'Historic Energy Consumption'!$A:$A,'Predicted Energy Consumption'!J$98)+SUMIFS(J$29:J$42,$B$29:$B$42,$B242,$A$29:$A$42,$A242)</f>
        <v>2.6534069737445652E+16</v>
      </c>
      <c r="K242" s="232">
        <f>SUMIFS('Historic Energy Consumption'!$I:$I,'Historic Energy Consumption'!$B:$B, "no-convert-refined petroleum and coke 19",'Historic Energy Consumption'!$A:$A,'Predicted Energy Consumption'!K$98)+SUMIFS(K$29:K$42,$B$29:$B$42,$B242,$A$29:$A$42,$A242)</f>
        <v>2.737759847386278E+16</v>
      </c>
      <c r="L242" s="231">
        <f t="shared" ref="L242:AY242" si="209">(K242-SUMIFS(K$29:K$42,$B$29:$B$42,$B242,$A$29:$A$42,$A242))*(VLOOKUP($B242,$B$72:$AY$96,L$1-2010,FALSE)/VLOOKUP($B242,$B$72:$AY$96,K$1-2010,FALSE))+SUMIFS(L$29:L$42,$B$29:$B$42,$B242,$A$29:$A$42,$A242)</f>
        <v>2.7453259753001116E+16</v>
      </c>
      <c r="M242" s="231">
        <f t="shared" si="209"/>
        <v>2.746890076844474E+16</v>
      </c>
      <c r="N242" s="231">
        <f t="shared" si="209"/>
        <v>2.7483397955375276E+16</v>
      </c>
      <c r="O242" s="231">
        <f t="shared" si="209"/>
        <v>2.7496735301431224E+16</v>
      </c>
      <c r="P242" s="231">
        <f t="shared" si="209"/>
        <v>2.750920101683422E+16</v>
      </c>
      <c r="Q242" s="231">
        <f t="shared" si="209"/>
        <v>2.7520841681951556E+16</v>
      </c>
      <c r="R242" s="231">
        <f t="shared" si="209"/>
        <v>2.7531706809325024E+16</v>
      </c>
      <c r="S242" s="231">
        <f t="shared" si="209"/>
        <v>2.7541846856583292E+16</v>
      </c>
      <c r="T242" s="231">
        <f t="shared" si="209"/>
        <v>2.7551311776421676E+16</v>
      </c>
      <c r="U242" s="231">
        <f t="shared" si="209"/>
        <v>2.7560150003509252E+16</v>
      </c>
      <c r="V242" s="231">
        <f t="shared" si="209"/>
        <v>2.756840778490842E+16</v>
      </c>
      <c r="W242" s="231">
        <f t="shared" si="209"/>
        <v>2.75761287727456E+16</v>
      </c>
      <c r="X242" s="231">
        <f t="shared" si="209"/>
        <v>2.7583353811684708E+16</v>
      </c>
      <c r="Y242" s="231">
        <f t="shared" si="209"/>
        <v>2.7590120867116944E+16</v>
      </c>
      <c r="Z242" s="231">
        <f t="shared" si="209"/>
        <v>2.75964650518567E+16</v>
      </c>
      <c r="AA242" s="231">
        <f t="shared" si="209"/>
        <v>2.7602418719146532E+16</v>
      </c>
      <c r="AB242" s="231">
        <f t="shared" si="209"/>
        <v>2.7608011597913344E+16</v>
      </c>
      <c r="AC242" s="231">
        <f t="shared" si="209"/>
        <v>2.7613270952655888E+16</v>
      </c>
      <c r="AD242" s="231">
        <f t="shared" si="209"/>
        <v>2.7618221755327944E+16</v>
      </c>
      <c r="AE242" s="231">
        <f t="shared" si="209"/>
        <v>2.7622886860371668E+16</v>
      </c>
      <c r="AF242" s="231">
        <f t="shared" si="209"/>
        <v>2.7627287176891524E+16</v>
      </c>
      <c r="AG242" s="231">
        <f t="shared" si="209"/>
        <v>2.76314418340504E+16</v>
      </c>
      <c r="AH242" s="231">
        <f t="shared" si="209"/>
        <v>2.7635368337287244E+16</v>
      </c>
      <c r="AI242" s="231">
        <f t="shared" si="209"/>
        <v>2.7639082714039524E+16</v>
      </c>
      <c r="AJ242" s="231">
        <f t="shared" si="209"/>
        <v>2.7642599648413156E+16</v>
      </c>
      <c r="AK242" s="231">
        <f t="shared" si="209"/>
        <v>2.7645932604761608E+16</v>
      </c>
      <c r="AL242" s="231">
        <f t="shared" si="209"/>
        <v>2.7649093940479352E+16</v>
      </c>
      <c r="AM242" s="231">
        <f t="shared" si="209"/>
        <v>2.7652095008531648E+16</v>
      </c>
      <c r="AN242" s="231">
        <f t="shared" si="209"/>
        <v>2.765494625036884E+16</v>
      </c>
      <c r="AO242" s="231">
        <f t="shared" si="209"/>
        <v>2.7657657279936216E+16</v>
      </c>
      <c r="AP242" s="231">
        <f t="shared" si="209"/>
        <v>2.7660236959509828E+16</v>
      </c>
      <c r="AQ242" s="231">
        <f t="shared" si="209"/>
        <v>2.766269346807874E+16</v>
      </c>
      <c r="AR242" s="231">
        <f t="shared" si="209"/>
        <v>2.7665034362965396E+16</v>
      </c>
      <c r="AS242" s="231">
        <f t="shared" si="209"/>
        <v>2.766726663533608E+16</v>
      </c>
      <c r="AT242" s="231">
        <f t="shared" si="209"/>
        <v>2.7669396760206696E+16</v>
      </c>
      <c r="AU242" s="231">
        <f t="shared" si="209"/>
        <v>2.7671430741500884E+16</v>
      </c>
      <c r="AV242" s="231">
        <f t="shared" si="209"/>
        <v>2.7673374152668212E+16</v>
      </c>
      <c r="AW242" s="231">
        <f t="shared" si="209"/>
        <v>2.767523217332278E+16</v>
      </c>
      <c r="AX242" s="231">
        <f t="shared" si="209"/>
        <v>2.7677009622317668E+16</v>
      </c>
      <c r="AY242" s="231">
        <f t="shared" si="209"/>
        <v>2.7678710987628568E+16</v>
      </c>
      <c r="AZ242" s="231"/>
    </row>
    <row r="243" spans="1:52" x14ac:dyDescent="0.2">
      <c r="A243" s="238" t="s">
        <v>402</v>
      </c>
      <c r="B243" s="237" t="s">
        <v>382</v>
      </c>
      <c r="C243" s="228">
        <f>SUMIFS('Historic Energy Consumption'!$I:$I,'Historic Energy Consumption'!$B:$B,'Predicted Energy Consumption'!$B243,'Historic Energy Consumption'!$A:$A,'Predicted Energy Consumption'!C$98)</f>
        <v>11795054830509.684</v>
      </c>
      <c r="D243" s="228">
        <f>SUMIFS('Historic Energy Consumption'!$I:$I,'Historic Energy Consumption'!$B:$B,'Predicted Energy Consumption'!$B243,'Historic Energy Consumption'!$A:$A,'Predicted Energy Consumption'!D$98)</f>
        <v>34743094974545.66</v>
      </c>
      <c r="E243" s="228">
        <f>SUMIFS('Historic Energy Consumption'!$I:$I,'Historic Energy Consumption'!$B:$B,'Predicted Energy Consumption'!$B243,'Historic Energy Consumption'!$A:$A,'Predicted Energy Consumption'!E$98)</f>
        <v>123816368583710.52</v>
      </c>
      <c r="F243" s="228">
        <f>SUMIFS('Historic Energy Consumption'!$I:$I,'Historic Energy Consumption'!$B:$B,'Predicted Energy Consumption'!$B243,'Historic Energy Consumption'!$A:$A,'Predicted Energy Consumption'!F$98)</f>
        <v>106773782639089.67</v>
      </c>
      <c r="G243" s="228">
        <f>SUMIFS('Historic Energy Consumption'!$I:$I,'Historic Energy Consumption'!$B:$B,'Predicted Energy Consumption'!$B243,'Historic Energy Consumption'!$A:$A,'Predicted Energy Consumption'!G$98)</f>
        <v>95704028559246.422</v>
      </c>
      <c r="H243" s="228">
        <f>SUMIFS('Historic Energy Consumption'!$I:$I,'Historic Energy Consumption'!$B:$B,'Predicted Energy Consumption'!$B243,'Historic Energy Consumption'!$A:$A,'Predicted Energy Consumption'!H$98)</f>
        <v>864019473471.47559</v>
      </c>
      <c r="I243" s="228">
        <f>SUMIFS('Historic Energy Consumption'!$I:$I,'Historic Energy Consumption'!$B:$B,'Predicted Energy Consumption'!$B243,'Historic Energy Consumption'!$A:$A,'Predicted Energy Consumption'!I$98)</f>
        <v>673776653624.54504</v>
      </c>
      <c r="J243" s="228">
        <f>SUMIFS('Historic Energy Consumption'!$I:$I,'Historic Energy Consumption'!$B:$B,'Predicted Energy Consumption'!$B243,'Historic Energy Consumption'!$A:$A,'Predicted Energy Consumption'!J$98)</f>
        <v>535057930819.49176</v>
      </c>
      <c r="K243" s="228">
        <f>SUMIFS('Historic Energy Consumption'!$I:$I,'Historic Energy Consumption'!$B:$B,'Predicted Energy Consumption'!$B243,'Historic Energy Consumption'!$A:$A,'Predicted Energy Consumption'!K$98)</f>
        <v>46859184563547.039</v>
      </c>
      <c r="L243" s="225">
        <f t="shared" ref="L243:AY243" si="210">K243*(VLOOKUP($B243,$B$72:$AY$96,L$1-2010,FALSE)/VLOOKUP($B243,$B$72:$AY$96,K$1-2010,FALSE))</f>
        <v>53366266277651.914</v>
      </c>
      <c r="M243" s="225">
        <f t="shared" si="210"/>
        <v>55368300293142.313</v>
      </c>
      <c r="N243" s="225">
        <f t="shared" si="210"/>
        <v>57333330794214.18</v>
      </c>
      <c r="O243" s="225">
        <f t="shared" si="210"/>
        <v>58680537377627.734</v>
      </c>
      <c r="P243" s="225">
        <f t="shared" si="210"/>
        <v>59470067565099.93</v>
      </c>
      <c r="Q243" s="225">
        <f t="shared" si="210"/>
        <v>60161675929013.383</v>
      </c>
      <c r="R243" s="225">
        <f t="shared" si="210"/>
        <v>60764370465355.039</v>
      </c>
      <c r="S243" s="225">
        <f t="shared" si="210"/>
        <v>61286671053107.148</v>
      </c>
      <c r="T243" s="225">
        <f t="shared" si="210"/>
        <v>61736510186082.273</v>
      </c>
      <c r="U243" s="225">
        <f t="shared" si="210"/>
        <v>62121186051059.695</v>
      </c>
      <c r="V243" s="225">
        <f t="shared" si="210"/>
        <v>62447352591964.711</v>
      </c>
      <c r="W243" s="225">
        <f t="shared" si="210"/>
        <v>62721034559070.203</v>
      </c>
      <c r="X243" s="225">
        <f t="shared" si="210"/>
        <v>62947658487419.5</v>
      </c>
      <c r="Y243" s="225">
        <f t="shared" si="210"/>
        <v>63132092977790.625</v>
      </c>
      <c r="Z243" s="225">
        <f t="shared" si="210"/>
        <v>63278693573422.867</v>
      </c>
      <c r="AA243" s="225">
        <f t="shared" si="210"/>
        <v>63391348994693.313</v>
      </c>
      <c r="AB243" s="225">
        <f t="shared" si="210"/>
        <v>63473526588413.125</v>
      </c>
      <c r="AC243" s="225">
        <f t="shared" si="210"/>
        <v>63528315644663.57</v>
      </c>
      <c r="AD243" s="225">
        <f t="shared" si="210"/>
        <v>63558467800460.297</v>
      </c>
      <c r="AE243" s="225">
        <f t="shared" si="210"/>
        <v>63566434142714.969</v>
      </c>
      <c r="AF243" s="225">
        <f t="shared" si="210"/>
        <v>63554398888513.203</v>
      </c>
      <c r="AG243" s="225">
        <f t="shared" si="210"/>
        <v>63524309693839.781</v>
      </c>
      <c r="AH243" s="225">
        <f t="shared" si="210"/>
        <v>63477904749251.594</v>
      </c>
      <c r="AI243" s="225">
        <f t="shared" si="210"/>
        <v>63416736882506.117</v>
      </c>
      <c r="AJ243" s="225">
        <f t="shared" si="210"/>
        <v>63342194918265.336</v>
      </c>
      <c r="AK243" s="225">
        <f t="shared" si="210"/>
        <v>63255522554195.148</v>
      </c>
      <c r="AL243" s="225">
        <f t="shared" si="210"/>
        <v>63157835008574.242</v>
      </c>
      <c r="AM243" s="225">
        <f t="shared" si="210"/>
        <v>63050133681995.328</v>
      </c>
      <c r="AN243" s="225">
        <f t="shared" si="210"/>
        <v>62933319058639.188</v>
      </c>
      <c r="AO243" s="225">
        <f t="shared" si="210"/>
        <v>62808202053224.117</v>
      </c>
      <c r="AP243" s="225">
        <f t="shared" si="210"/>
        <v>62675513989752.438</v>
      </c>
      <c r="AQ243" s="225">
        <f t="shared" si="210"/>
        <v>62535915378638.945</v>
      </c>
      <c r="AR243" s="225">
        <f t="shared" si="210"/>
        <v>62390003640194.336</v>
      </c>
      <c r="AS243" s="225">
        <f t="shared" si="210"/>
        <v>62238319905304.836</v>
      </c>
      <c r="AT243" s="225">
        <f t="shared" si="210"/>
        <v>62081355008443.281</v>
      </c>
      <c r="AU243" s="225">
        <f t="shared" si="210"/>
        <v>61919554774031.82</v>
      </c>
      <c r="AV243" s="225">
        <f t="shared" si="210"/>
        <v>61753324684609.82</v>
      </c>
      <c r="AW243" s="225">
        <f t="shared" si="210"/>
        <v>61583034008041.484</v>
      </c>
      <c r="AX243" s="225">
        <f t="shared" si="210"/>
        <v>61409019451209.25</v>
      </c>
      <c r="AY243" s="225">
        <f t="shared" si="210"/>
        <v>61231588398947.219</v>
      </c>
      <c r="AZ243" s="225"/>
    </row>
    <row r="244" spans="1:52" x14ac:dyDescent="0.2">
      <c r="A244" s="238" t="s">
        <v>402</v>
      </c>
      <c r="B244" s="237" t="s">
        <v>383</v>
      </c>
      <c r="C244" s="228">
        <f>SUMIFS('Historic Energy Consumption'!$I:$I,'Historic Energy Consumption'!$B:$B,'Predicted Energy Consumption'!$B244,'Historic Energy Consumption'!$A:$A,'Predicted Energy Consumption'!C$98)</f>
        <v>15853568320.577532</v>
      </c>
      <c r="D244" s="228">
        <f>SUMIFS('Historic Energy Consumption'!$I:$I,'Historic Energy Consumption'!$B:$B,'Predicted Energy Consumption'!$B244,'Historic Energy Consumption'!$A:$A,'Predicted Energy Consumption'!D$98)</f>
        <v>7926784160.2887659</v>
      </c>
      <c r="E244" s="228">
        <f>SUMIFS('Historic Energy Consumption'!$I:$I,'Historic Energy Consumption'!$B:$B,'Predicted Energy Consumption'!$B244,'Historic Energy Consumption'!$A:$A,'Predicted Energy Consumption'!E$98)</f>
        <v>3963392080.144383</v>
      </c>
      <c r="F244" s="228">
        <f>SUMIFS('Historic Energy Consumption'!$I:$I,'Historic Energy Consumption'!$B:$B,'Predicted Energy Consumption'!$B244,'Historic Energy Consumption'!$A:$A,'Predicted Energy Consumption'!F$98)</f>
        <v>15853568320.577532</v>
      </c>
      <c r="G244" s="228">
        <f>SUMIFS('Historic Energy Consumption'!$I:$I,'Historic Energy Consumption'!$B:$B,'Predicted Energy Consumption'!$B244,'Historic Energy Consumption'!$A:$A,'Predicted Energy Consumption'!G$98)</f>
        <v>15853568320.577532</v>
      </c>
      <c r="H244" s="228">
        <f>SUMIFS('Historic Energy Consumption'!$I:$I,'Historic Energy Consumption'!$B:$B,'Predicted Energy Consumption'!$B244,'Historic Energy Consumption'!$A:$A,'Predicted Energy Consumption'!H$98)</f>
        <v>0</v>
      </c>
      <c r="I244" s="228">
        <f>SUMIFS('Historic Energy Consumption'!$I:$I,'Historic Energy Consumption'!$B:$B,'Predicted Energy Consumption'!$B244,'Historic Energy Consumption'!$A:$A,'Predicted Energy Consumption'!I$98)</f>
        <v>0</v>
      </c>
      <c r="J244" s="228">
        <f>SUMIFS('Historic Energy Consumption'!$I:$I,'Historic Energy Consumption'!$B:$B,'Predicted Energy Consumption'!$B244,'Historic Energy Consumption'!$A:$A,'Predicted Energy Consumption'!J$98)</f>
        <v>3963392080.144383</v>
      </c>
      <c r="K244" s="228">
        <f>SUMIFS('Historic Energy Consumption'!$I:$I,'Historic Energy Consumption'!$B:$B,'Predicted Energy Consumption'!$B244,'Historic Energy Consumption'!$A:$A,'Predicted Energy Consumption'!K$98)</f>
        <v>19816960400.721916</v>
      </c>
      <c r="L244" s="225">
        <f t="shared" ref="L244:AY244" si="211">K244*(VLOOKUP($B244,$B$72:$AY$96,L$1-2010,FALSE)/VLOOKUP($B244,$B$72:$AY$96,K$1-2010,FALSE))</f>
        <v>20620245827.012112</v>
      </c>
      <c r="M244" s="225">
        <f t="shared" si="211"/>
        <v>19916411824.689518</v>
      </c>
      <c r="N244" s="225">
        <f t="shared" si="211"/>
        <v>19196041368.309357</v>
      </c>
      <c r="O244" s="225">
        <f t="shared" si="211"/>
        <v>18466848917.350178</v>
      </c>
      <c r="P244" s="225">
        <f t="shared" si="211"/>
        <v>17733926878.376797</v>
      </c>
      <c r="Q244" s="225">
        <f t="shared" si="211"/>
        <v>17000758947.918655</v>
      </c>
      <c r="R244" s="225">
        <f t="shared" si="211"/>
        <v>16269773912.812447</v>
      </c>
      <c r="S244" s="225">
        <f t="shared" si="211"/>
        <v>15542675431.928785</v>
      </c>
      <c r="T244" s="225">
        <f t="shared" si="211"/>
        <v>14820652858.483509</v>
      </c>
      <c r="U244" s="225">
        <f t="shared" si="211"/>
        <v>14104523522.46814</v>
      </c>
      <c r="V244" s="225">
        <f t="shared" si="211"/>
        <v>13394832543.928831</v>
      </c>
      <c r="W244" s="225">
        <f t="shared" si="211"/>
        <v>12691924713.67548</v>
      </c>
      <c r="X244" s="225">
        <f t="shared" si="211"/>
        <v>11995997152.623465</v>
      </c>
      <c r="Y244" s="225">
        <f t="shared" si="211"/>
        <v>11307138311.839058</v>
      </c>
      <c r="Z244" s="225">
        <f t="shared" si="211"/>
        <v>10625357050.968441</v>
      </c>
      <c r="AA244" s="225">
        <f t="shared" si="211"/>
        <v>9950604404.5535774</v>
      </c>
      <c r="AB244" s="225">
        <f t="shared" si="211"/>
        <v>9282789907.8276081</v>
      </c>
      <c r="AC244" s="225">
        <f t="shared" si="211"/>
        <v>8621793849.0961323</v>
      </c>
      <c r="AD244" s="225">
        <f t="shared" si="211"/>
        <v>7967476459.5467739</v>
      </c>
      <c r="AE244" s="225">
        <f t="shared" si="211"/>
        <v>7319684793.9855309</v>
      </c>
      <c r="AF244" s="225">
        <f t="shared" si="211"/>
        <v>6678257867.2674961</v>
      </c>
      <c r="AG244" s="225">
        <f t="shared" si="211"/>
        <v>6043030471.3700666</v>
      </c>
      <c r="AH244" s="225">
        <f t="shared" si="211"/>
        <v>5916426614.8603973</v>
      </c>
      <c r="AI244" s="225">
        <f t="shared" si="211"/>
        <v>5923853456.0744028</v>
      </c>
      <c r="AJ244" s="225">
        <f t="shared" si="211"/>
        <v>5930916494.2382469</v>
      </c>
      <c r="AK244" s="225">
        <f t="shared" si="211"/>
        <v>5937654178.6359015</v>
      </c>
      <c r="AL244" s="225">
        <f t="shared" si="211"/>
        <v>5944100154.3557301</v>
      </c>
      <c r="AM244" s="225">
        <f t="shared" si="211"/>
        <v>5950283948.5591955</v>
      </c>
      <c r="AN244" s="225">
        <f t="shared" si="211"/>
        <v>5956231549.253376</v>
      </c>
      <c r="AO244" s="225">
        <f t="shared" si="211"/>
        <v>5961965894.4924526</v>
      </c>
      <c r="AP244" s="225">
        <f t="shared" si="211"/>
        <v>5967507286.8250809</v>
      </c>
      <c r="AQ244" s="225">
        <f t="shared" si="211"/>
        <v>5972873745.242878</v>
      </c>
      <c r="AR244" s="225">
        <f t="shared" si="211"/>
        <v>5978081304.7747107</v>
      </c>
      <c r="AS244" s="225">
        <f t="shared" si="211"/>
        <v>5983144272.1364059</v>
      </c>
      <c r="AT244" s="225">
        <f t="shared" si="211"/>
        <v>5988075444.4166842</v>
      </c>
      <c r="AU244" s="225">
        <f t="shared" si="211"/>
        <v>5992886296.6030216</v>
      </c>
      <c r="AV244" s="225">
        <f t="shared" si="211"/>
        <v>5997587142.7832308</v>
      </c>
      <c r="AW244" s="225">
        <f t="shared" si="211"/>
        <v>6002187275.0567198</v>
      </c>
      <c r="AX244" s="225">
        <f t="shared" si="211"/>
        <v>6006695083.530405</v>
      </c>
      <c r="AY244" s="225">
        <f t="shared" si="211"/>
        <v>6011118160.2256985</v>
      </c>
      <c r="AZ244" s="225"/>
    </row>
    <row r="245" spans="1:52" x14ac:dyDescent="0.2">
      <c r="A245" s="238" t="s">
        <v>402</v>
      </c>
      <c r="B245" s="237" t="s">
        <v>384</v>
      </c>
      <c r="C245" s="228">
        <f>SUMIFS('Historic Energy Consumption'!$I:$I,'Historic Energy Consumption'!$B:$B,'Predicted Energy Consumption'!$B245,'Historic Energy Consumption'!$A:$A,'Predicted Energy Consumption'!C$98)</f>
        <v>3083519038352.3301</v>
      </c>
      <c r="D245" s="228">
        <f>SUMIFS('Historic Energy Consumption'!$I:$I,'Historic Energy Consumption'!$B:$B,'Predicted Energy Consumption'!$B245,'Historic Energy Consumption'!$A:$A,'Predicted Energy Consumption'!D$98)</f>
        <v>428046344655.59338</v>
      </c>
      <c r="E245" s="228">
        <f>SUMIFS('Historic Energy Consumption'!$I:$I,'Historic Energy Consumption'!$B:$B,'Predicted Energy Consumption'!$B245,'Historic Energy Consumption'!$A:$A,'Predicted Energy Consumption'!E$98)</f>
        <v>67377665362.454514</v>
      </c>
      <c r="F245" s="228">
        <f>SUMIFS('Historic Energy Consumption'!$I:$I,'Historic Energy Consumption'!$B:$B,'Predicted Energy Consumption'!$B245,'Historic Energy Consumption'!$A:$A,'Predicted Energy Consumption'!F$98)</f>
        <v>83231233683.032043</v>
      </c>
      <c r="G245" s="228">
        <f>SUMIFS('Historic Energy Consumption'!$I:$I,'Historic Energy Consumption'!$B:$B,'Predicted Energy Consumption'!$B245,'Historic Energy Consumption'!$A:$A,'Predicted Energy Consumption'!G$98)</f>
        <v>83231233683.032043</v>
      </c>
      <c r="H245" s="228">
        <f>SUMIFS('Historic Energy Consumption'!$I:$I,'Historic Energy Consumption'!$B:$B,'Predicted Energy Consumption'!$B245,'Historic Energy Consumption'!$A:$A,'Predicted Energy Consumption'!H$98)</f>
        <v>166462467366.06409</v>
      </c>
      <c r="I245" s="228">
        <f>SUMIFS('Historic Energy Consumption'!$I:$I,'Historic Energy Consumption'!$B:$B,'Predicted Energy Consumption'!$B245,'Historic Energy Consumption'!$A:$A,'Predicted Energy Consumption'!I$98)</f>
        <v>182316035686.64163</v>
      </c>
      <c r="J245" s="228">
        <f>SUMIFS('Historic Energy Consumption'!$I:$I,'Historic Energy Consumption'!$B:$B,'Predicted Energy Consumption'!$B245,'Historic Energy Consumption'!$A:$A,'Predicted Energy Consumption'!J$98)</f>
        <v>39633920801.443832</v>
      </c>
      <c r="K245" s="228">
        <f>SUMIFS('Historic Energy Consumption'!$I:$I,'Historic Energy Consumption'!$B:$B,'Predicted Energy Consumption'!$B245,'Historic Energy Consumption'!$A:$A,'Predicted Energy Consumption'!K$98)</f>
        <v>146645506965.34216</v>
      </c>
      <c r="L245" s="225">
        <f t="shared" ref="L245:AY245" si="212">K245*(VLOOKUP($B245,$B$72:$AY$96,L$1-2010,FALSE)/VLOOKUP($B245,$B$72:$AY$96,K$1-2010,FALSE))</f>
        <v>156803844558.61496</v>
      </c>
      <c r="M245" s="225">
        <f t="shared" si="212"/>
        <v>150896399328.42734</v>
      </c>
      <c r="N245" s="225">
        <f t="shared" si="212"/>
        <v>144363639342.78784</v>
      </c>
      <c r="O245" s="225">
        <f t="shared" si="212"/>
        <v>137295526560.22397</v>
      </c>
      <c r="P245" s="225">
        <f t="shared" si="212"/>
        <v>129771138142.33934</v>
      </c>
      <c r="Q245" s="225">
        <f t="shared" si="212"/>
        <v>121860113631.47537</v>
      </c>
      <c r="R245" s="225">
        <f t="shared" si="212"/>
        <v>113623546946.23349</v>
      </c>
      <c r="S245" s="225">
        <f t="shared" si="212"/>
        <v>105114742297.54825</v>
      </c>
      <c r="T245" s="225">
        <f t="shared" si="212"/>
        <v>100565417894.07327</v>
      </c>
      <c r="U245" s="225">
        <f t="shared" si="212"/>
        <v>101702682774.56021</v>
      </c>
      <c r="V245" s="225">
        <f t="shared" si="212"/>
        <v>102732859441.85538</v>
      </c>
      <c r="W245" s="225">
        <f t="shared" si="212"/>
        <v>103665817345.67358</v>
      </c>
      <c r="X245" s="225">
        <f t="shared" si="212"/>
        <v>104510572178.68242</v>
      </c>
      <c r="Y245" s="225">
        <f t="shared" si="212"/>
        <v>105275321757.21454</v>
      </c>
      <c r="Z245" s="225">
        <f t="shared" si="212"/>
        <v>105967494586.77814</v>
      </c>
      <c r="AA245" s="225">
        <f t="shared" si="212"/>
        <v>106593805272.1886</v>
      </c>
      <c r="AB245" s="225">
        <f t="shared" si="212"/>
        <v>107160312639.58253</v>
      </c>
      <c r="AC245" s="225">
        <f t="shared" si="212"/>
        <v>107672477745.20042</v>
      </c>
      <c r="AD245" s="225">
        <f t="shared" si="212"/>
        <v>108135219920.78485</v>
      </c>
      <c r="AE245" s="225">
        <f t="shared" si="212"/>
        <v>108552969715.6443</v>
      </c>
      <c r="AF245" s="225">
        <f t="shared" si="212"/>
        <v>108929718101.25856</v>
      </c>
      <c r="AG245" s="225">
        <f t="shared" si="212"/>
        <v>109269061656.15697</v>
      </c>
      <c r="AH245" s="225">
        <f t="shared" si="212"/>
        <v>109574243686.54996</v>
      </c>
      <c r="AI245" s="225">
        <f t="shared" si="212"/>
        <v>109848191393.16231</v>
      </c>
      <c r="AJ245" s="225">
        <f t="shared" si="212"/>
        <v>110093549290.36879</v>
      </c>
      <c r="AK245" s="225">
        <f t="shared" si="212"/>
        <v>110312709137.78648</v>
      </c>
      <c r="AL245" s="225">
        <f t="shared" si="212"/>
        <v>110507836669.77623</v>
      </c>
      <c r="AM245" s="225">
        <f t="shared" si="212"/>
        <v>110680895414.43834</v>
      </c>
      <c r="AN245" s="225">
        <f t="shared" si="212"/>
        <v>110833667887.22781</v>
      </c>
      <c r="AO245" s="225">
        <f t="shared" si="212"/>
        <v>110881849752.24803</v>
      </c>
      <c r="AP245" s="225">
        <f t="shared" si="212"/>
        <v>110862810060.74171</v>
      </c>
      <c r="AQ245" s="225">
        <f t="shared" si="212"/>
        <v>110822916999.88194</v>
      </c>
      <c r="AR245" s="225">
        <f t="shared" si="212"/>
        <v>110763598232.82758</v>
      </c>
      <c r="AS245" s="225">
        <f t="shared" si="212"/>
        <v>110686164596.5098</v>
      </c>
      <c r="AT245" s="225">
        <f t="shared" si="212"/>
        <v>110591821271.84442</v>
      </c>
      <c r="AU245" s="225">
        <f t="shared" si="212"/>
        <v>110481677752.97392</v>
      </c>
      <c r="AV245" s="225">
        <f t="shared" si="212"/>
        <v>110356756752.64162</v>
      </c>
      <c r="AW245" s="225">
        <f t="shared" si="212"/>
        <v>110218002165.3875</v>
      </c>
      <c r="AX245" s="225">
        <f t="shared" si="212"/>
        <v>110066286196.33363</v>
      </c>
      <c r="AY245" s="225">
        <f t="shared" si="212"/>
        <v>109902415750.80928</v>
      </c>
      <c r="AZ245" s="225"/>
    </row>
    <row r="246" spans="1:52" x14ac:dyDescent="0.2">
      <c r="A246" s="238" t="s">
        <v>402</v>
      </c>
      <c r="B246" s="237" t="s">
        <v>385</v>
      </c>
      <c r="C246" s="228">
        <f>SUMIFS('Historic Energy Consumption'!$I:$I,'Historic Energy Consumption'!$B:$B,'Predicted Energy Consumption'!$B246,'Historic Energy Consumption'!$A:$A,'Predicted Energy Consumption'!C$98)</f>
        <v>15853568320.577532</v>
      </c>
      <c r="D246" s="228">
        <f>SUMIFS('Historic Energy Consumption'!$I:$I,'Historic Energy Consumption'!$B:$B,'Predicted Energy Consumption'!$B246,'Historic Energy Consumption'!$A:$A,'Predicted Energy Consumption'!D$98)</f>
        <v>59450881202.165741</v>
      </c>
      <c r="E246" s="228">
        <f>SUMIFS('Historic Energy Consumption'!$I:$I,'Historic Energy Consumption'!$B:$B,'Predicted Energy Consumption'!$B246,'Historic Energy Consumption'!$A:$A,'Predicted Energy Consumption'!E$98)</f>
        <v>55487489122.02137</v>
      </c>
      <c r="F246" s="228">
        <f>SUMIFS('Historic Energy Consumption'!$I:$I,'Historic Energy Consumption'!$B:$B,'Predicted Energy Consumption'!$B246,'Historic Energy Consumption'!$A:$A,'Predicted Energy Consumption'!F$98)</f>
        <v>31707136641.155064</v>
      </c>
      <c r="G246" s="228">
        <f>SUMIFS('Historic Energy Consumption'!$I:$I,'Historic Energy Consumption'!$B:$B,'Predicted Energy Consumption'!$B246,'Historic Energy Consumption'!$A:$A,'Predicted Energy Consumption'!G$98)</f>
        <v>31707136641.155064</v>
      </c>
      <c r="H246" s="228">
        <f>SUMIFS('Historic Energy Consumption'!$I:$I,'Historic Energy Consumption'!$B:$B,'Predicted Energy Consumption'!$B246,'Historic Energy Consumption'!$A:$A,'Predicted Energy Consumption'!H$98)</f>
        <v>35670528721.299446</v>
      </c>
      <c r="I246" s="228">
        <f>SUMIFS('Historic Energy Consumption'!$I:$I,'Historic Energy Consumption'!$B:$B,'Predicted Energy Consumption'!$B246,'Historic Energy Consumption'!$A:$A,'Predicted Energy Consumption'!I$98)</f>
        <v>0</v>
      </c>
      <c r="J246" s="228">
        <f>SUMIFS('Historic Energy Consumption'!$I:$I,'Historic Energy Consumption'!$B:$B,'Predicted Energy Consumption'!$B246,'Historic Energy Consumption'!$A:$A,'Predicted Energy Consumption'!J$98)</f>
        <v>0</v>
      </c>
      <c r="K246" s="228">
        <f>SUMIFS('Historic Energy Consumption'!$I:$I,'Historic Energy Consumption'!$B:$B,'Predicted Energy Consumption'!$B246,'Historic Energy Consumption'!$A:$A,'Predicted Energy Consumption'!K$98)</f>
        <v>3963392080.144383</v>
      </c>
      <c r="L246" s="225">
        <f t="shared" ref="L246:AY246" si="213">K246*(VLOOKUP($B246,$B$72:$AY$96,L$1-2010,FALSE)/VLOOKUP($B246,$B$72:$AY$96,K$1-2010,FALSE))</f>
        <v>3654531151.5274258</v>
      </c>
      <c r="M246" s="225">
        <f t="shared" si="213"/>
        <v>3238165475.9906831</v>
      </c>
      <c r="N246" s="225">
        <f t="shared" si="213"/>
        <v>2828109768.2797055</v>
      </c>
      <c r="O246" s="225">
        <f t="shared" si="213"/>
        <v>2428972958.9181876</v>
      </c>
      <c r="P246" s="225">
        <f t="shared" si="213"/>
        <v>2043723383.616833</v>
      </c>
      <c r="Q246" s="225">
        <f t="shared" si="213"/>
        <v>1788667336.3548479</v>
      </c>
      <c r="R246" s="225">
        <f t="shared" si="213"/>
        <v>1738404158.8107312</v>
      </c>
      <c r="S246" s="225">
        <f t="shared" si="213"/>
        <v>1687026675.8828166</v>
      </c>
      <c r="T246" s="225">
        <f t="shared" si="213"/>
        <v>1634881494.2966747</v>
      </c>
      <c r="U246" s="225">
        <f t="shared" si="213"/>
        <v>1582251713.2035623</v>
      </c>
      <c r="V246" s="225">
        <f t="shared" si="213"/>
        <v>1529369248.6797552</v>
      </c>
      <c r="W246" s="225">
        <f t="shared" si="213"/>
        <v>1476424045.0418472</v>
      </c>
      <c r="X246" s="225">
        <f t="shared" si="213"/>
        <v>1423571288.4041307</v>
      </c>
      <c r="Y246" s="225">
        <f t="shared" si="213"/>
        <v>1370937232.9880545</v>
      </c>
      <c r="Z246" s="225">
        <f t="shared" si="213"/>
        <v>1318623996.9140544</v>
      </c>
      <c r="AA246" s="225">
        <f t="shared" si="213"/>
        <v>1266713552.6592696</v>
      </c>
      <c r="AB246" s="225">
        <f t="shared" si="213"/>
        <v>1215271066.3144255</v>
      </c>
      <c r="AC246" s="225">
        <f t="shared" si="213"/>
        <v>1164347699.1452844</v>
      </c>
      <c r="AD246" s="225">
        <f t="shared" si="213"/>
        <v>1113982959.940243</v>
      </c>
      <c r="AE246" s="225">
        <f t="shared" si="213"/>
        <v>1064206679.8467978</v>
      </c>
      <c r="AF246" s="225">
        <f t="shared" si="213"/>
        <v>1015040669.1859161</v>
      </c>
      <c r="AG246" s="225">
        <f t="shared" si="213"/>
        <v>966500106.23441756</v>
      </c>
      <c r="AH246" s="225">
        <f t="shared" si="213"/>
        <v>918594700.23213148</v>
      </c>
      <c r="AI246" s="225">
        <f t="shared" si="213"/>
        <v>871329664.40191269</v>
      </c>
      <c r="AJ246" s="225">
        <f t="shared" si="213"/>
        <v>824706529.28425109</v>
      </c>
      <c r="AK246" s="225">
        <f t="shared" si="213"/>
        <v>778723822.0085783</v>
      </c>
      <c r="AL246" s="225">
        <f t="shared" si="213"/>
        <v>733377633.12842655</v>
      </c>
      <c r="AM246" s="225">
        <f t="shared" si="213"/>
        <v>688662089.24176931</v>
      </c>
      <c r="AN246" s="225">
        <f t="shared" si="213"/>
        <v>644569746.7222718</v>
      </c>
      <c r="AO246" s="225">
        <f t="shared" si="213"/>
        <v>601091919.4319725</v>
      </c>
      <c r="AP246" s="225">
        <f t="shared" si="213"/>
        <v>558218951.21031606</v>
      </c>
      <c r="AQ246" s="225">
        <f t="shared" si="213"/>
        <v>515940442.18413514</v>
      </c>
      <c r="AR246" s="225">
        <f t="shared" si="213"/>
        <v>474245436.47070873</v>
      </c>
      <c r="AS246" s="225">
        <f t="shared" si="213"/>
        <v>433122577.60924697</v>
      </c>
      <c r="AT246" s="225">
        <f t="shared" si="213"/>
        <v>392560237.01948267</v>
      </c>
      <c r="AU246" s="225">
        <f t="shared" si="213"/>
        <v>375274607.63128501</v>
      </c>
      <c r="AV246" s="225">
        <f t="shared" si="213"/>
        <v>375563713.6686188</v>
      </c>
      <c r="AW246" s="225">
        <f t="shared" si="213"/>
        <v>375828867.18375587</v>
      </c>
      <c r="AX246" s="225">
        <f t="shared" si="213"/>
        <v>376071931.90497798</v>
      </c>
      <c r="AY246" s="225">
        <f t="shared" si="213"/>
        <v>376294614.65307343</v>
      </c>
      <c r="AZ246" s="225"/>
    </row>
    <row r="247" spans="1:52" x14ac:dyDescent="0.2">
      <c r="A247" s="238" t="s">
        <v>402</v>
      </c>
      <c r="B247" s="237" t="s">
        <v>386</v>
      </c>
      <c r="C247" s="228">
        <f>SUMIFS('Historic Energy Consumption'!$I:$I,'Historic Energy Consumption'!$B:$B,'Predicted Energy Consumption'!$B247,'Historic Energy Consumption'!$A:$A,'Predicted Energy Consumption'!C$98)</f>
        <v>3963392080.144383</v>
      </c>
      <c r="D247" s="228">
        <f>SUMIFS('Historic Energy Consumption'!$I:$I,'Historic Energy Consumption'!$B:$B,'Predicted Energy Consumption'!$B247,'Historic Energy Consumption'!$A:$A,'Predicted Energy Consumption'!D$98)</f>
        <v>7926784160.2887659</v>
      </c>
      <c r="E247" s="228">
        <f>SUMIFS('Historic Energy Consumption'!$I:$I,'Historic Energy Consumption'!$B:$B,'Predicted Energy Consumption'!$B247,'Historic Energy Consumption'!$A:$A,'Predicted Energy Consumption'!E$98)</f>
        <v>7926784160.2887659</v>
      </c>
      <c r="F247" s="228">
        <f>SUMIFS('Historic Energy Consumption'!$I:$I,'Historic Energy Consumption'!$B:$B,'Predicted Energy Consumption'!$B247,'Historic Energy Consumption'!$A:$A,'Predicted Energy Consumption'!F$98)</f>
        <v>7926784160.2887659</v>
      </c>
      <c r="G247" s="228">
        <f>SUMIFS('Historic Energy Consumption'!$I:$I,'Historic Energy Consumption'!$B:$B,'Predicted Energy Consumption'!$B247,'Historic Energy Consumption'!$A:$A,'Predicted Energy Consumption'!G$98)</f>
        <v>7926784160.2887659</v>
      </c>
      <c r="H247" s="228">
        <f>SUMIFS('Historic Energy Consumption'!$I:$I,'Historic Energy Consumption'!$B:$B,'Predicted Energy Consumption'!$B247,'Historic Energy Consumption'!$A:$A,'Predicted Energy Consumption'!H$98)</f>
        <v>3963392080.144383</v>
      </c>
      <c r="I247" s="228">
        <f>SUMIFS('Historic Energy Consumption'!$I:$I,'Historic Energy Consumption'!$B:$B,'Predicted Energy Consumption'!$B247,'Historic Energy Consumption'!$A:$A,'Predicted Energy Consumption'!I$98)</f>
        <v>0</v>
      </c>
      <c r="J247" s="228">
        <f>SUMIFS('Historic Energy Consumption'!$I:$I,'Historic Energy Consumption'!$B:$B,'Predicted Energy Consumption'!$B247,'Historic Energy Consumption'!$A:$A,'Predicted Energy Consumption'!J$98)</f>
        <v>0</v>
      </c>
      <c r="K247" s="228">
        <f>SUMIFS('Historic Energy Consumption'!$I:$I,'Historic Energy Consumption'!$B:$B,'Predicted Energy Consumption'!$B247,'Historic Energy Consumption'!$A:$A,'Predicted Energy Consumption'!K$98)</f>
        <v>0</v>
      </c>
      <c r="L247" s="225">
        <f t="shared" ref="L247:AY247" si="214">K247*(VLOOKUP($B247,$B$72:$AY$96,L$1-2010,FALSE)/VLOOKUP($B247,$B$72:$AY$96,K$1-2010,FALSE))</f>
        <v>0</v>
      </c>
      <c r="M247" s="225">
        <f t="shared" si="214"/>
        <v>0</v>
      </c>
      <c r="N247" s="225">
        <f t="shared" si="214"/>
        <v>0</v>
      </c>
      <c r="O247" s="225">
        <f t="shared" si="214"/>
        <v>0</v>
      </c>
      <c r="P247" s="225">
        <f t="shared" si="214"/>
        <v>0</v>
      </c>
      <c r="Q247" s="225">
        <f t="shared" si="214"/>
        <v>0</v>
      </c>
      <c r="R247" s="225">
        <f t="shared" si="214"/>
        <v>0</v>
      </c>
      <c r="S247" s="225">
        <f t="shared" si="214"/>
        <v>0</v>
      </c>
      <c r="T247" s="225">
        <f t="shared" si="214"/>
        <v>0</v>
      </c>
      <c r="U247" s="225">
        <f t="shared" si="214"/>
        <v>0</v>
      </c>
      <c r="V247" s="225">
        <f t="shared" si="214"/>
        <v>0</v>
      </c>
      <c r="W247" s="225">
        <f t="shared" si="214"/>
        <v>0</v>
      </c>
      <c r="X247" s="225">
        <f t="shared" si="214"/>
        <v>0</v>
      </c>
      <c r="Y247" s="225">
        <f t="shared" si="214"/>
        <v>0</v>
      </c>
      <c r="Z247" s="225">
        <f t="shared" si="214"/>
        <v>0</v>
      </c>
      <c r="AA247" s="225">
        <f t="shared" si="214"/>
        <v>0</v>
      </c>
      <c r="AB247" s="225">
        <f t="shared" si="214"/>
        <v>0</v>
      </c>
      <c r="AC247" s="225">
        <f t="shared" si="214"/>
        <v>0</v>
      </c>
      <c r="AD247" s="225">
        <f t="shared" si="214"/>
        <v>0</v>
      </c>
      <c r="AE247" s="225">
        <f t="shared" si="214"/>
        <v>0</v>
      </c>
      <c r="AF247" s="225">
        <f t="shared" si="214"/>
        <v>0</v>
      </c>
      <c r="AG247" s="225">
        <f t="shared" si="214"/>
        <v>0</v>
      </c>
      <c r="AH247" s="225">
        <f t="shared" si="214"/>
        <v>0</v>
      </c>
      <c r="AI247" s="225">
        <f t="shared" si="214"/>
        <v>0</v>
      </c>
      <c r="AJ247" s="225">
        <f t="shared" si="214"/>
        <v>0</v>
      </c>
      <c r="AK247" s="225">
        <f t="shared" si="214"/>
        <v>0</v>
      </c>
      <c r="AL247" s="225">
        <f t="shared" si="214"/>
        <v>0</v>
      </c>
      <c r="AM247" s="225">
        <f t="shared" si="214"/>
        <v>0</v>
      </c>
      <c r="AN247" s="225">
        <f t="shared" si="214"/>
        <v>0</v>
      </c>
      <c r="AO247" s="225">
        <f t="shared" si="214"/>
        <v>0</v>
      </c>
      <c r="AP247" s="225">
        <f t="shared" si="214"/>
        <v>0</v>
      </c>
      <c r="AQ247" s="225">
        <f t="shared" si="214"/>
        <v>0</v>
      </c>
      <c r="AR247" s="225">
        <f t="shared" si="214"/>
        <v>0</v>
      </c>
      <c r="AS247" s="225">
        <f t="shared" si="214"/>
        <v>0</v>
      </c>
      <c r="AT247" s="225">
        <f t="shared" si="214"/>
        <v>0</v>
      </c>
      <c r="AU247" s="225">
        <f t="shared" si="214"/>
        <v>0</v>
      </c>
      <c r="AV247" s="225">
        <f t="shared" si="214"/>
        <v>0</v>
      </c>
      <c r="AW247" s="225">
        <f t="shared" si="214"/>
        <v>0</v>
      </c>
      <c r="AX247" s="225">
        <f t="shared" si="214"/>
        <v>0</v>
      </c>
      <c r="AY247" s="225">
        <f t="shared" si="214"/>
        <v>0</v>
      </c>
      <c r="AZ247" s="225"/>
    </row>
    <row r="248" spans="1:52" x14ac:dyDescent="0.2">
      <c r="A248" s="238" t="s">
        <v>402</v>
      </c>
      <c r="B248" s="237" t="s">
        <v>387</v>
      </c>
      <c r="C248" s="228">
        <f>SUMIFS('Historic Energy Consumption'!$I:$I,'Historic Energy Consumption'!$B:$B,'Predicted Energy Consumption'!$B248,'Historic Energy Consumption'!$A:$A,'Predicted Energy Consumption'!C$98)</f>
        <v>91158017843.320816</v>
      </c>
      <c r="D248" s="228">
        <f>SUMIFS('Historic Energy Consumption'!$I:$I,'Historic Energy Consumption'!$B:$B,'Predicted Energy Consumption'!$B248,'Historic Energy Consumption'!$A:$A,'Predicted Energy Consumption'!D$98)</f>
        <v>95121409923.465179</v>
      </c>
      <c r="E248" s="228">
        <f>SUMIFS('Historic Energy Consumption'!$I:$I,'Historic Energy Consumption'!$B:$B,'Predicted Energy Consumption'!$B248,'Historic Energy Consumption'!$A:$A,'Predicted Energy Consumption'!E$98)</f>
        <v>23780352480.866295</v>
      </c>
      <c r="F248" s="228">
        <f>SUMIFS('Historic Energy Consumption'!$I:$I,'Historic Energy Consumption'!$B:$B,'Predicted Energy Consumption'!$B248,'Historic Energy Consumption'!$A:$A,'Predicted Energy Consumption'!F$98)</f>
        <v>3963392080.144383</v>
      </c>
      <c r="G248" s="228">
        <f>SUMIFS('Historic Energy Consumption'!$I:$I,'Historic Energy Consumption'!$B:$B,'Predicted Energy Consumption'!$B248,'Historic Energy Consumption'!$A:$A,'Predicted Energy Consumption'!G$98)</f>
        <v>3963392080.144383</v>
      </c>
      <c r="H248" s="228">
        <f>SUMIFS('Historic Energy Consumption'!$I:$I,'Historic Energy Consumption'!$B:$B,'Predicted Energy Consumption'!$B248,'Historic Energy Consumption'!$A:$A,'Predicted Energy Consumption'!H$98)</f>
        <v>0</v>
      </c>
      <c r="I248" s="228">
        <f>SUMIFS('Historic Energy Consumption'!$I:$I,'Historic Energy Consumption'!$B:$B,'Predicted Energy Consumption'!$B248,'Historic Energy Consumption'!$A:$A,'Predicted Energy Consumption'!I$98)</f>
        <v>142682114885.19778</v>
      </c>
      <c r="J248" s="228">
        <f>SUMIFS('Historic Energy Consumption'!$I:$I,'Historic Energy Consumption'!$B:$B,'Predicted Energy Consumption'!$B248,'Historic Energy Consumption'!$A:$A,'Predicted Energy Consumption'!J$98)</f>
        <v>118901762404.33148</v>
      </c>
      <c r="K248" s="228">
        <f>SUMIFS('Historic Energy Consumption'!$I:$I,'Historic Energy Consumption'!$B:$B,'Predicted Energy Consumption'!$B248,'Historic Energy Consumption'!$A:$A,'Predicted Energy Consumption'!K$98)</f>
        <v>83231233683.032043</v>
      </c>
      <c r="L248" s="225">
        <f t="shared" ref="L248:AY248" si="215">K248*(VLOOKUP($B248,$B$72:$AY$96,L$1-2010,FALSE)/VLOOKUP($B248,$B$72:$AY$96,K$1-2010,FALSE))</f>
        <v>91418748169.511871</v>
      </c>
      <c r="M248" s="225">
        <f t="shared" si="215"/>
        <v>92264853683.786484</v>
      </c>
      <c r="N248" s="225">
        <f t="shared" si="215"/>
        <v>92440735809.862869</v>
      </c>
      <c r="O248" s="225">
        <f t="shared" si="215"/>
        <v>92469159162.453735</v>
      </c>
      <c r="P248" s="225">
        <f t="shared" si="215"/>
        <v>92366751829.95491</v>
      </c>
      <c r="Q248" s="225">
        <f t="shared" si="215"/>
        <v>92149221891.374435</v>
      </c>
      <c r="R248" s="225">
        <f t="shared" si="215"/>
        <v>91831175206.652542</v>
      </c>
      <c r="S248" s="225">
        <f t="shared" si="215"/>
        <v>91425991989.978394</v>
      </c>
      <c r="T248" s="225">
        <f t="shared" si="215"/>
        <v>90945774881.350357</v>
      </c>
      <c r="U248" s="225">
        <f t="shared" si="215"/>
        <v>90401357064.287018</v>
      </c>
      <c r="V248" s="225">
        <f t="shared" si="215"/>
        <v>89802353560.619644</v>
      </c>
      <c r="W248" s="225">
        <f t="shared" si="215"/>
        <v>89157240089.871002</v>
      </c>
      <c r="X248" s="225">
        <f t="shared" si="215"/>
        <v>88473447086.894836</v>
      </c>
      <c r="Y248" s="225">
        <f t="shared" si="215"/>
        <v>87757459813.019028</v>
      </c>
      <c r="Z248" s="225">
        <f t="shared" si="215"/>
        <v>87014918347.0522</v>
      </c>
      <c r="AA248" s="225">
        <f t="shared" si="215"/>
        <v>86250713462.151917</v>
      </c>
      <c r="AB248" s="225">
        <f t="shared" si="215"/>
        <v>85469076028.043106</v>
      </c>
      <c r="AC248" s="225">
        <f t="shared" si="215"/>
        <v>84673658729.890686</v>
      </c>
      <c r="AD248" s="225">
        <f t="shared" si="215"/>
        <v>83867609675.922638</v>
      </c>
      <c r="AE248" s="225">
        <f t="shared" si="215"/>
        <v>83053637972.694778</v>
      </c>
      <c r="AF248" s="225">
        <f t="shared" si="215"/>
        <v>82234071657.665588</v>
      </c>
      <c r="AG248" s="225">
        <f t="shared" si="215"/>
        <v>81410908553.250702</v>
      </c>
      <c r="AH248" s="225">
        <f t="shared" si="215"/>
        <v>80585860688.86911</v>
      </c>
      <c r="AI248" s="225">
        <f t="shared" si="215"/>
        <v>79760392959.515488</v>
      </c>
      <c r="AJ248" s="225">
        <f t="shared" si="215"/>
        <v>78935756673.560379</v>
      </c>
      <c r="AK248" s="225">
        <f t="shared" si="215"/>
        <v>78113018604.278168</v>
      </c>
      <c r="AL248" s="225">
        <f t="shared" si="215"/>
        <v>77293086109.579758</v>
      </c>
      <c r="AM248" s="225">
        <f t="shared" si="215"/>
        <v>76476728829.423706</v>
      </c>
      <c r="AN248" s="225">
        <f t="shared" si="215"/>
        <v>75664597414.87764</v>
      </c>
      <c r="AO248" s="225">
        <f t="shared" si="215"/>
        <v>74857239689.452759</v>
      </c>
      <c r="AP248" s="225">
        <f t="shared" si="215"/>
        <v>74055114593.675201</v>
      </c>
      <c r="AQ248" s="225">
        <f t="shared" si="215"/>
        <v>73258604218.611679</v>
      </c>
      <c r="AR248" s="225">
        <f t="shared" si="215"/>
        <v>72468024193.542694</v>
      </c>
      <c r="AS248" s="225">
        <f t="shared" si="215"/>
        <v>71683632657.024033</v>
      </c>
      <c r="AT248" s="225">
        <f t="shared" si="215"/>
        <v>70905638009.02861</v>
      </c>
      <c r="AU248" s="225">
        <f t="shared" si="215"/>
        <v>70134205614.3237</v>
      </c>
      <c r="AV248" s="225">
        <f t="shared" si="215"/>
        <v>69369463603.332397</v>
      </c>
      <c r="AW248" s="225">
        <f t="shared" si="215"/>
        <v>68611507896.07357</v>
      </c>
      <c r="AX248" s="225">
        <f t="shared" si="215"/>
        <v>67860406556.956497</v>
      </c>
      <c r="AY248" s="225">
        <f t="shared" si="215"/>
        <v>67116203572.898232</v>
      </c>
      <c r="AZ248" s="225"/>
    </row>
    <row r="249" spans="1:52" x14ac:dyDescent="0.2">
      <c r="A249" s="238" t="s">
        <v>402</v>
      </c>
      <c r="B249" s="237" t="s">
        <v>388</v>
      </c>
      <c r="C249" s="228">
        <f>SUMIFS('Historic Energy Consumption'!$I:$I,'Historic Energy Consumption'!$B:$B,'Predicted Energy Consumption'!$B249,'Historic Energy Consumption'!$A:$A,'Predicted Energy Consumption'!C$98)</f>
        <v>3963392080.144383</v>
      </c>
      <c r="D249" s="228">
        <f>SUMIFS('Historic Energy Consumption'!$I:$I,'Historic Energy Consumption'!$B:$B,'Predicted Energy Consumption'!$B249,'Historic Energy Consumption'!$A:$A,'Predicted Energy Consumption'!D$98)</f>
        <v>7926784160.2887659</v>
      </c>
      <c r="E249" s="228">
        <f>SUMIFS('Historic Energy Consumption'!$I:$I,'Historic Energy Consumption'!$B:$B,'Predicted Energy Consumption'!$B249,'Historic Energy Consumption'!$A:$A,'Predicted Energy Consumption'!E$98)</f>
        <v>3963392080.144383</v>
      </c>
      <c r="F249" s="228">
        <f>SUMIFS('Historic Energy Consumption'!$I:$I,'Historic Energy Consumption'!$B:$B,'Predicted Energy Consumption'!$B249,'Historic Energy Consumption'!$A:$A,'Predicted Energy Consumption'!F$98)</f>
        <v>3963392080.144383</v>
      </c>
      <c r="G249" s="228">
        <f>SUMIFS('Historic Energy Consumption'!$I:$I,'Historic Energy Consumption'!$B:$B,'Predicted Energy Consumption'!$B249,'Historic Energy Consumption'!$A:$A,'Predicted Energy Consumption'!G$98)</f>
        <v>3963392080.144383</v>
      </c>
      <c r="H249" s="228">
        <f>SUMIFS('Historic Energy Consumption'!$I:$I,'Historic Energy Consumption'!$B:$B,'Predicted Energy Consumption'!$B249,'Historic Energy Consumption'!$A:$A,'Predicted Energy Consumption'!H$98)</f>
        <v>3963392080.144383</v>
      </c>
      <c r="I249" s="228">
        <f>SUMIFS('Historic Energy Consumption'!$I:$I,'Historic Energy Consumption'!$B:$B,'Predicted Energy Consumption'!$B249,'Historic Energy Consumption'!$A:$A,'Predicted Energy Consumption'!I$98)</f>
        <v>3963392080.144383</v>
      </c>
      <c r="J249" s="228">
        <f>SUMIFS('Historic Energy Consumption'!$I:$I,'Historic Energy Consumption'!$B:$B,'Predicted Energy Consumption'!$B249,'Historic Energy Consumption'!$A:$A,'Predicted Energy Consumption'!J$98)</f>
        <v>0</v>
      </c>
      <c r="K249" s="228">
        <f>SUMIFS('Historic Energy Consumption'!$I:$I,'Historic Energy Consumption'!$B:$B,'Predicted Energy Consumption'!$B249,'Historic Energy Consumption'!$A:$A,'Predicted Energy Consumption'!K$98)</f>
        <v>0</v>
      </c>
      <c r="L249" s="225">
        <f t="shared" ref="L249:AY249" si="216">K249*(VLOOKUP($B249,$B$72:$AY$96,L$1-2010,FALSE)/VLOOKUP($B249,$B$72:$AY$96,K$1-2010,FALSE))</f>
        <v>0</v>
      </c>
      <c r="M249" s="225">
        <f t="shared" si="216"/>
        <v>0</v>
      </c>
      <c r="N249" s="225">
        <f t="shared" si="216"/>
        <v>0</v>
      </c>
      <c r="O249" s="225">
        <f t="shared" si="216"/>
        <v>0</v>
      </c>
      <c r="P249" s="225">
        <f t="shared" si="216"/>
        <v>0</v>
      </c>
      <c r="Q249" s="225">
        <f t="shared" si="216"/>
        <v>0</v>
      </c>
      <c r="R249" s="225">
        <f t="shared" si="216"/>
        <v>0</v>
      </c>
      <c r="S249" s="225">
        <f t="shared" si="216"/>
        <v>0</v>
      </c>
      <c r="T249" s="225">
        <f t="shared" si="216"/>
        <v>0</v>
      </c>
      <c r="U249" s="225">
        <f t="shared" si="216"/>
        <v>0</v>
      </c>
      <c r="V249" s="225">
        <f t="shared" si="216"/>
        <v>0</v>
      </c>
      <c r="W249" s="225">
        <f t="shared" si="216"/>
        <v>0</v>
      </c>
      <c r="X249" s="225">
        <f t="shared" si="216"/>
        <v>0</v>
      </c>
      <c r="Y249" s="225">
        <f t="shared" si="216"/>
        <v>0</v>
      </c>
      <c r="Z249" s="225">
        <f t="shared" si="216"/>
        <v>0</v>
      </c>
      <c r="AA249" s="225">
        <f t="shared" si="216"/>
        <v>0</v>
      </c>
      <c r="AB249" s="225">
        <f t="shared" si="216"/>
        <v>0</v>
      </c>
      <c r="AC249" s="225">
        <f t="shared" si="216"/>
        <v>0</v>
      </c>
      <c r="AD249" s="225">
        <f t="shared" si="216"/>
        <v>0</v>
      </c>
      <c r="AE249" s="225">
        <f t="shared" si="216"/>
        <v>0</v>
      </c>
      <c r="AF249" s="225">
        <f t="shared" si="216"/>
        <v>0</v>
      </c>
      <c r="AG249" s="225">
        <f t="shared" si="216"/>
        <v>0</v>
      </c>
      <c r="AH249" s="225">
        <f t="shared" si="216"/>
        <v>0</v>
      </c>
      <c r="AI249" s="225">
        <f t="shared" si="216"/>
        <v>0</v>
      </c>
      <c r="AJ249" s="225">
        <f t="shared" si="216"/>
        <v>0</v>
      </c>
      <c r="AK249" s="225">
        <f t="shared" si="216"/>
        <v>0</v>
      </c>
      <c r="AL249" s="225">
        <f t="shared" si="216"/>
        <v>0</v>
      </c>
      <c r="AM249" s="225">
        <f t="shared" si="216"/>
        <v>0</v>
      </c>
      <c r="AN249" s="225">
        <f t="shared" si="216"/>
        <v>0</v>
      </c>
      <c r="AO249" s="225">
        <f t="shared" si="216"/>
        <v>0</v>
      </c>
      <c r="AP249" s="225">
        <f t="shared" si="216"/>
        <v>0</v>
      </c>
      <c r="AQ249" s="225">
        <f t="shared" si="216"/>
        <v>0</v>
      </c>
      <c r="AR249" s="225">
        <f t="shared" si="216"/>
        <v>0</v>
      </c>
      <c r="AS249" s="225">
        <f t="shared" si="216"/>
        <v>0</v>
      </c>
      <c r="AT249" s="225">
        <f t="shared" si="216"/>
        <v>0</v>
      </c>
      <c r="AU249" s="225">
        <f t="shared" si="216"/>
        <v>0</v>
      </c>
      <c r="AV249" s="225">
        <f t="shared" si="216"/>
        <v>0</v>
      </c>
      <c r="AW249" s="225">
        <f t="shared" si="216"/>
        <v>0</v>
      </c>
      <c r="AX249" s="225">
        <f t="shared" si="216"/>
        <v>0</v>
      </c>
      <c r="AY249" s="225">
        <f t="shared" si="216"/>
        <v>0</v>
      </c>
      <c r="AZ249" s="225"/>
    </row>
    <row r="250" spans="1:52" x14ac:dyDescent="0.2">
      <c r="A250" s="238" t="s">
        <v>402</v>
      </c>
      <c r="B250" s="237" t="s">
        <v>389</v>
      </c>
      <c r="C250" s="228">
        <f>SUMIFS('Historic Energy Consumption'!$I:$I,'Historic Energy Consumption'!$B:$B,'Predicted Energy Consumption'!$B250,'Historic Energy Consumption'!$A:$A,'Predicted Energy Consumption'!C$98)</f>
        <v>0</v>
      </c>
      <c r="D250" s="228">
        <f>SUMIFS('Historic Energy Consumption'!$I:$I,'Historic Energy Consumption'!$B:$B,'Predicted Energy Consumption'!$B250,'Historic Energy Consumption'!$A:$A,'Predicted Energy Consumption'!D$98)</f>
        <v>3963392080.144383</v>
      </c>
      <c r="E250" s="228">
        <f>SUMIFS('Historic Energy Consumption'!$I:$I,'Historic Energy Consumption'!$B:$B,'Predicted Energy Consumption'!$B250,'Historic Energy Consumption'!$A:$A,'Predicted Energy Consumption'!E$98)</f>
        <v>3963392080.144383</v>
      </c>
      <c r="F250" s="228">
        <f>SUMIFS('Historic Energy Consumption'!$I:$I,'Historic Energy Consumption'!$B:$B,'Predicted Energy Consumption'!$B250,'Historic Energy Consumption'!$A:$A,'Predicted Energy Consumption'!F$98)</f>
        <v>7926784160.2887659</v>
      </c>
      <c r="G250" s="228">
        <f>SUMIFS('Historic Energy Consumption'!$I:$I,'Historic Energy Consumption'!$B:$B,'Predicted Energy Consumption'!$B250,'Historic Energy Consumption'!$A:$A,'Predicted Energy Consumption'!G$98)</f>
        <v>7926784160.2887659</v>
      </c>
      <c r="H250" s="228">
        <f>SUMIFS('Historic Energy Consumption'!$I:$I,'Historic Energy Consumption'!$B:$B,'Predicted Energy Consumption'!$B250,'Historic Energy Consumption'!$A:$A,'Predicted Energy Consumption'!H$98)</f>
        <v>3963392080.144383</v>
      </c>
      <c r="I250" s="228">
        <f>SUMIFS('Historic Energy Consumption'!$I:$I,'Historic Energy Consumption'!$B:$B,'Predicted Energy Consumption'!$B250,'Historic Energy Consumption'!$A:$A,'Predicted Energy Consumption'!I$98)</f>
        <v>0</v>
      </c>
      <c r="J250" s="228">
        <f>SUMIFS('Historic Energy Consumption'!$I:$I,'Historic Energy Consumption'!$B:$B,'Predicted Energy Consumption'!$B250,'Historic Energy Consumption'!$A:$A,'Predicted Energy Consumption'!J$98)</f>
        <v>0</v>
      </c>
      <c r="K250" s="228">
        <f>SUMIFS('Historic Energy Consumption'!$I:$I,'Historic Energy Consumption'!$B:$B,'Predicted Energy Consumption'!$B250,'Historic Energy Consumption'!$A:$A,'Predicted Energy Consumption'!K$98)</f>
        <v>0</v>
      </c>
      <c r="L250" s="225">
        <f t="shared" ref="L250:AY250" si="217">K250*(VLOOKUP($B250,$B$72:$AY$96,L$1-2010,FALSE)/VLOOKUP($B250,$B$72:$AY$96,K$1-2010,FALSE))</f>
        <v>0</v>
      </c>
      <c r="M250" s="225">
        <f t="shared" si="217"/>
        <v>0</v>
      </c>
      <c r="N250" s="225">
        <f t="shared" si="217"/>
        <v>0</v>
      </c>
      <c r="O250" s="225">
        <f t="shared" si="217"/>
        <v>0</v>
      </c>
      <c r="P250" s="225">
        <f t="shared" si="217"/>
        <v>0</v>
      </c>
      <c r="Q250" s="225">
        <f t="shared" si="217"/>
        <v>0</v>
      </c>
      <c r="R250" s="225">
        <f t="shared" si="217"/>
        <v>0</v>
      </c>
      <c r="S250" s="225">
        <f t="shared" si="217"/>
        <v>0</v>
      </c>
      <c r="T250" s="225">
        <f t="shared" si="217"/>
        <v>0</v>
      </c>
      <c r="U250" s="225">
        <f t="shared" si="217"/>
        <v>0</v>
      </c>
      <c r="V250" s="225">
        <f t="shared" si="217"/>
        <v>0</v>
      </c>
      <c r="W250" s="225">
        <f t="shared" si="217"/>
        <v>0</v>
      </c>
      <c r="X250" s="225">
        <f t="shared" si="217"/>
        <v>0</v>
      </c>
      <c r="Y250" s="225">
        <f t="shared" si="217"/>
        <v>0</v>
      </c>
      <c r="Z250" s="225">
        <f t="shared" si="217"/>
        <v>0</v>
      </c>
      <c r="AA250" s="225">
        <f t="shared" si="217"/>
        <v>0</v>
      </c>
      <c r="AB250" s="225">
        <f t="shared" si="217"/>
        <v>0</v>
      </c>
      <c r="AC250" s="225">
        <f t="shared" si="217"/>
        <v>0</v>
      </c>
      <c r="AD250" s="225">
        <f t="shared" si="217"/>
        <v>0</v>
      </c>
      <c r="AE250" s="225">
        <f t="shared" si="217"/>
        <v>0</v>
      </c>
      <c r="AF250" s="225">
        <f t="shared" si="217"/>
        <v>0</v>
      </c>
      <c r="AG250" s="225">
        <f t="shared" si="217"/>
        <v>0</v>
      </c>
      <c r="AH250" s="225">
        <f t="shared" si="217"/>
        <v>0</v>
      </c>
      <c r="AI250" s="225">
        <f t="shared" si="217"/>
        <v>0</v>
      </c>
      <c r="AJ250" s="225">
        <f t="shared" si="217"/>
        <v>0</v>
      </c>
      <c r="AK250" s="225">
        <f t="shared" si="217"/>
        <v>0</v>
      </c>
      <c r="AL250" s="225">
        <f t="shared" si="217"/>
        <v>0</v>
      </c>
      <c r="AM250" s="225">
        <f t="shared" si="217"/>
        <v>0</v>
      </c>
      <c r="AN250" s="225">
        <f t="shared" si="217"/>
        <v>0</v>
      </c>
      <c r="AO250" s="225">
        <f t="shared" si="217"/>
        <v>0</v>
      </c>
      <c r="AP250" s="225">
        <f t="shared" si="217"/>
        <v>0</v>
      </c>
      <c r="AQ250" s="225">
        <f t="shared" si="217"/>
        <v>0</v>
      </c>
      <c r="AR250" s="225">
        <f t="shared" si="217"/>
        <v>0</v>
      </c>
      <c r="AS250" s="225">
        <f t="shared" si="217"/>
        <v>0</v>
      </c>
      <c r="AT250" s="225">
        <f t="shared" si="217"/>
        <v>0</v>
      </c>
      <c r="AU250" s="225">
        <f t="shared" si="217"/>
        <v>0</v>
      </c>
      <c r="AV250" s="225">
        <f t="shared" si="217"/>
        <v>0</v>
      </c>
      <c r="AW250" s="225">
        <f t="shared" si="217"/>
        <v>0</v>
      </c>
      <c r="AX250" s="225">
        <f t="shared" si="217"/>
        <v>0</v>
      </c>
      <c r="AY250" s="225">
        <f t="shared" si="217"/>
        <v>0</v>
      </c>
      <c r="AZ250" s="225"/>
    </row>
    <row r="251" spans="1:52" x14ac:dyDescent="0.2">
      <c r="A251" s="238" t="s">
        <v>402</v>
      </c>
      <c r="B251" s="237" t="s">
        <v>390</v>
      </c>
      <c r="C251" s="228">
        <f>SUMIFS('Historic Energy Consumption'!$I:$I,'Historic Energy Consumption'!$B:$B,'Predicted Energy Consumption'!$B251,'Historic Energy Consumption'!$A:$A,'Predicted Energy Consumption'!C$98)</f>
        <v>27743744561.010685</v>
      </c>
      <c r="D251" s="228">
        <f>SUMIFS('Historic Energy Consumption'!$I:$I,'Historic Energy Consumption'!$B:$B,'Predicted Energy Consumption'!$B251,'Historic Energy Consumption'!$A:$A,'Predicted Energy Consumption'!D$98)</f>
        <v>27743744561.010685</v>
      </c>
      <c r="E251" s="228">
        <f>SUMIFS('Historic Energy Consumption'!$I:$I,'Historic Energy Consumption'!$B:$B,'Predicted Energy Consumption'!$B251,'Historic Energy Consumption'!$A:$A,'Predicted Energy Consumption'!E$98)</f>
        <v>3963392080.144383</v>
      </c>
      <c r="F251" s="228">
        <f>SUMIFS('Historic Energy Consumption'!$I:$I,'Historic Energy Consumption'!$B:$B,'Predicted Energy Consumption'!$B251,'Historic Energy Consumption'!$A:$A,'Predicted Energy Consumption'!F$98)</f>
        <v>0</v>
      </c>
      <c r="G251" s="228">
        <f>SUMIFS('Historic Energy Consumption'!$I:$I,'Historic Energy Consumption'!$B:$B,'Predicted Energy Consumption'!$B251,'Historic Energy Consumption'!$A:$A,'Predicted Energy Consumption'!G$98)</f>
        <v>0</v>
      </c>
      <c r="H251" s="228">
        <f>SUMIFS('Historic Energy Consumption'!$I:$I,'Historic Energy Consumption'!$B:$B,'Predicted Energy Consumption'!$B251,'Historic Energy Consumption'!$A:$A,'Predicted Energy Consumption'!H$98)</f>
        <v>7926784160.2887659</v>
      </c>
      <c r="I251" s="228">
        <f>SUMIFS('Historic Energy Consumption'!$I:$I,'Historic Energy Consumption'!$B:$B,'Predicted Energy Consumption'!$B251,'Historic Energy Consumption'!$A:$A,'Predicted Energy Consumption'!I$98)</f>
        <v>3963392080.144383</v>
      </c>
      <c r="J251" s="228">
        <f>SUMIFS('Historic Energy Consumption'!$I:$I,'Historic Energy Consumption'!$B:$B,'Predicted Energy Consumption'!$B251,'Historic Energy Consumption'!$A:$A,'Predicted Energy Consumption'!J$98)</f>
        <v>0</v>
      </c>
      <c r="K251" s="228">
        <f>SUMIFS('Historic Energy Consumption'!$I:$I,'Historic Energy Consumption'!$B:$B,'Predicted Energy Consumption'!$B251,'Historic Energy Consumption'!$A:$A,'Predicted Energy Consumption'!K$98)</f>
        <v>0</v>
      </c>
      <c r="L251" s="225">
        <f t="shared" ref="L251:AY251" si="218">K251*(VLOOKUP($B251,$B$72:$AY$96,L$1-2010,FALSE)/VLOOKUP($B251,$B$72:$AY$96,K$1-2010,FALSE))</f>
        <v>0</v>
      </c>
      <c r="M251" s="225">
        <f t="shared" si="218"/>
        <v>0</v>
      </c>
      <c r="N251" s="225">
        <f t="shared" si="218"/>
        <v>0</v>
      </c>
      <c r="O251" s="225">
        <f t="shared" si="218"/>
        <v>0</v>
      </c>
      <c r="P251" s="225">
        <f t="shared" si="218"/>
        <v>0</v>
      </c>
      <c r="Q251" s="225">
        <f t="shared" si="218"/>
        <v>0</v>
      </c>
      <c r="R251" s="225">
        <f t="shared" si="218"/>
        <v>0</v>
      </c>
      <c r="S251" s="225">
        <f t="shared" si="218"/>
        <v>0</v>
      </c>
      <c r="T251" s="225">
        <f t="shared" si="218"/>
        <v>0</v>
      </c>
      <c r="U251" s="225">
        <f t="shared" si="218"/>
        <v>0</v>
      </c>
      <c r="V251" s="225">
        <f t="shared" si="218"/>
        <v>0</v>
      </c>
      <c r="W251" s="225">
        <f t="shared" si="218"/>
        <v>0</v>
      </c>
      <c r="X251" s="225">
        <f t="shared" si="218"/>
        <v>0</v>
      </c>
      <c r="Y251" s="225">
        <f t="shared" si="218"/>
        <v>0</v>
      </c>
      <c r="Z251" s="225">
        <f t="shared" si="218"/>
        <v>0</v>
      </c>
      <c r="AA251" s="225">
        <f t="shared" si="218"/>
        <v>0</v>
      </c>
      <c r="AB251" s="225">
        <f t="shared" si="218"/>
        <v>0</v>
      </c>
      <c r="AC251" s="225">
        <f t="shared" si="218"/>
        <v>0</v>
      </c>
      <c r="AD251" s="225">
        <f t="shared" si="218"/>
        <v>0</v>
      </c>
      <c r="AE251" s="225">
        <f t="shared" si="218"/>
        <v>0</v>
      </c>
      <c r="AF251" s="225">
        <f t="shared" si="218"/>
        <v>0</v>
      </c>
      <c r="AG251" s="225">
        <f t="shared" si="218"/>
        <v>0</v>
      </c>
      <c r="AH251" s="225">
        <f t="shared" si="218"/>
        <v>0</v>
      </c>
      <c r="AI251" s="225">
        <f t="shared" si="218"/>
        <v>0</v>
      </c>
      <c r="AJ251" s="225">
        <f t="shared" si="218"/>
        <v>0</v>
      </c>
      <c r="AK251" s="225">
        <f t="shared" si="218"/>
        <v>0</v>
      </c>
      <c r="AL251" s="225">
        <f t="shared" si="218"/>
        <v>0</v>
      </c>
      <c r="AM251" s="225">
        <f t="shared" si="218"/>
        <v>0</v>
      </c>
      <c r="AN251" s="225">
        <f t="shared" si="218"/>
        <v>0</v>
      </c>
      <c r="AO251" s="225">
        <f t="shared" si="218"/>
        <v>0</v>
      </c>
      <c r="AP251" s="225">
        <f t="shared" si="218"/>
        <v>0</v>
      </c>
      <c r="AQ251" s="225">
        <f t="shared" si="218"/>
        <v>0</v>
      </c>
      <c r="AR251" s="225">
        <f t="shared" si="218"/>
        <v>0</v>
      </c>
      <c r="AS251" s="225">
        <f t="shared" si="218"/>
        <v>0</v>
      </c>
      <c r="AT251" s="225">
        <f t="shared" si="218"/>
        <v>0</v>
      </c>
      <c r="AU251" s="225">
        <f t="shared" si="218"/>
        <v>0</v>
      </c>
      <c r="AV251" s="225">
        <f t="shared" si="218"/>
        <v>0</v>
      </c>
      <c r="AW251" s="225">
        <f t="shared" si="218"/>
        <v>0</v>
      </c>
      <c r="AX251" s="225">
        <f t="shared" si="218"/>
        <v>0</v>
      </c>
      <c r="AY251" s="225">
        <f t="shared" si="218"/>
        <v>0</v>
      </c>
      <c r="AZ251" s="225"/>
    </row>
    <row r="252" spans="1:52" x14ac:dyDescent="0.2">
      <c r="A252" s="238" t="s">
        <v>402</v>
      </c>
      <c r="B252" s="237" t="s">
        <v>391</v>
      </c>
      <c r="C252" s="228">
        <f>SUMIFS('Historic Energy Consumption'!$I:$I,'Historic Energy Consumption'!$B:$B,'Predicted Energy Consumption'!$B252,'Historic Energy Consumption'!$A:$A,'Predicted Energy Consumption'!C$98)</f>
        <v>0</v>
      </c>
      <c r="D252" s="228">
        <f>SUMIFS('Historic Energy Consumption'!$I:$I,'Historic Energy Consumption'!$B:$B,'Predicted Energy Consumption'!$B252,'Historic Energy Consumption'!$A:$A,'Predicted Energy Consumption'!D$98)</f>
        <v>3963392080.144383</v>
      </c>
      <c r="E252" s="228">
        <f>SUMIFS('Historic Energy Consumption'!$I:$I,'Historic Energy Consumption'!$B:$B,'Predicted Energy Consumption'!$B252,'Historic Energy Consumption'!$A:$A,'Predicted Energy Consumption'!E$98)</f>
        <v>3963392080.144383</v>
      </c>
      <c r="F252" s="228">
        <f>SUMIFS('Historic Energy Consumption'!$I:$I,'Historic Energy Consumption'!$B:$B,'Predicted Energy Consumption'!$B252,'Historic Energy Consumption'!$A:$A,'Predicted Energy Consumption'!F$98)</f>
        <v>0</v>
      </c>
      <c r="G252" s="228">
        <f>SUMIFS('Historic Energy Consumption'!$I:$I,'Historic Energy Consumption'!$B:$B,'Predicted Energy Consumption'!$B252,'Historic Energy Consumption'!$A:$A,'Predicted Energy Consumption'!G$98)</f>
        <v>0</v>
      </c>
      <c r="H252" s="228">
        <f>SUMIFS('Historic Energy Consumption'!$I:$I,'Historic Energy Consumption'!$B:$B,'Predicted Energy Consumption'!$B252,'Historic Energy Consumption'!$A:$A,'Predicted Energy Consumption'!H$98)</f>
        <v>0</v>
      </c>
      <c r="I252" s="228">
        <f>SUMIFS('Historic Energy Consumption'!$I:$I,'Historic Energy Consumption'!$B:$B,'Predicted Energy Consumption'!$B252,'Historic Energy Consumption'!$A:$A,'Predicted Energy Consumption'!I$98)</f>
        <v>0</v>
      </c>
      <c r="J252" s="228">
        <f>SUMIFS('Historic Energy Consumption'!$I:$I,'Historic Energy Consumption'!$B:$B,'Predicted Energy Consumption'!$B252,'Historic Energy Consumption'!$A:$A,'Predicted Energy Consumption'!J$98)</f>
        <v>3963392080.144383</v>
      </c>
      <c r="K252" s="228">
        <f>SUMIFS('Historic Energy Consumption'!$I:$I,'Historic Energy Consumption'!$B:$B,'Predicted Energy Consumption'!$B252,'Historic Energy Consumption'!$A:$A,'Predicted Energy Consumption'!K$98)</f>
        <v>0</v>
      </c>
      <c r="L252" s="225">
        <f t="shared" ref="L252:AY252" si="219">K252*(VLOOKUP($B252,$B$72:$AY$96,L$1-2010,FALSE)/VLOOKUP($B252,$B$72:$AY$96,K$1-2010,FALSE))</f>
        <v>0</v>
      </c>
      <c r="M252" s="225">
        <f t="shared" si="219"/>
        <v>0</v>
      </c>
      <c r="N252" s="225">
        <f t="shared" si="219"/>
        <v>0</v>
      </c>
      <c r="O252" s="225">
        <f t="shared" si="219"/>
        <v>0</v>
      </c>
      <c r="P252" s="225">
        <f t="shared" si="219"/>
        <v>0</v>
      </c>
      <c r="Q252" s="225">
        <f t="shared" si="219"/>
        <v>0</v>
      </c>
      <c r="R252" s="225">
        <f t="shared" si="219"/>
        <v>0</v>
      </c>
      <c r="S252" s="225">
        <f t="shared" si="219"/>
        <v>0</v>
      </c>
      <c r="T252" s="225">
        <f t="shared" si="219"/>
        <v>0</v>
      </c>
      <c r="U252" s="225">
        <f t="shared" si="219"/>
        <v>0</v>
      </c>
      <c r="V252" s="225">
        <f t="shared" si="219"/>
        <v>0</v>
      </c>
      <c r="W252" s="225">
        <f t="shared" si="219"/>
        <v>0</v>
      </c>
      <c r="X252" s="225">
        <f t="shared" si="219"/>
        <v>0</v>
      </c>
      <c r="Y252" s="225">
        <f t="shared" si="219"/>
        <v>0</v>
      </c>
      <c r="Z252" s="225">
        <f t="shared" si="219"/>
        <v>0</v>
      </c>
      <c r="AA252" s="225">
        <f t="shared" si="219"/>
        <v>0</v>
      </c>
      <c r="AB252" s="225">
        <f t="shared" si="219"/>
        <v>0</v>
      </c>
      <c r="AC252" s="225">
        <f t="shared" si="219"/>
        <v>0</v>
      </c>
      <c r="AD252" s="225">
        <f t="shared" si="219"/>
        <v>0</v>
      </c>
      <c r="AE252" s="225">
        <f t="shared" si="219"/>
        <v>0</v>
      </c>
      <c r="AF252" s="225">
        <f t="shared" si="219"/>
        <v>0</v>
      </c>
      <c r="AG252" s="225">
        <f t="shared" si="219"/>
        <v>0</v>
      </c>
      <c r="AH252" s="225">
        <f t="shared" si="219"/>
        <v>0</v>
      </c>
      <c r="AI252" s="225">
        <f t="shared" si="219"/>
        <v>0</v>
      </c>
      <c r="AJ252" s="225">
        <f t="shared" si="219"/>
        <v>0</v>
      </c>
      <c r="AK252" s="225">
        <f t="shared" si="219"/>
        <v>0</v>
      </c>
      <c r="AL252" s="225">
        <f t="shared" si="219"/>
        <v>0</v>
      </c>
      <c r="AM252" s="225">
        <f t="shared" si="219"/>
        <v>0</v>
      </c>
      <c r="AN252" s="225">
        <f t="shared" si="219"/>
        <v>0</v>
      </c>
      <c r="AO252" s="225">
        <f t="shared" si="219"/>
        <v>0</v>
      </c>
      <c r="AP252" s="225">
        <f t="shared" si="219"/>
        <v>0</v>
      </c>
      <c r="AQ252" s="225">
        <f t="shared" si="219"/>
        <v>0</v>
      </c>
      <c r="AR252" s="225">
        <f t="shared" si="219"/>
        <v>0</v>
      </c>
      <c r="AS252" s="225">
        <f t="shared" si="219"/>
        <v>0</v>
      </c>
      <c r="AT252" s="225">
        <f t="shared" si="219"/>
        <v>0</v>
      </c>
      <c r="AU252" s="225">
        <f t="shared" si="219"/>
        <v>0</v>
      </c>
      <c r="AV252" s="225">
        <f t="shared" si="219"/>
        <v>0</v>
      </c>
      <c r="AW252" s="225">
        <f t="shared" si="219"/>
        <v>0</v>
      </c>
      <c r="AX252" s="225">
        <f t="shared" si="219"/>
        <v>0</v>
      </c>
      <c r="AY252" s="225">
        <f t="shared" si="219"/>
        <v>0</v>
      </c>
      <c r="AZ252" s="225"/>
    </row>
    <row r="253" spans="1:52" x14ac:dyDescent="0.2">
      <c r="A253" s="238" t="s">
        <v>402</v>
      </c>
      <c r="B253" s="237" t="s">
        <v>392</v>
      </c>
      <c r="C253" s="228">
        <f>SUMIFS('Historic Energy Consumption'!$I:$I,'Historic Energy Consumption'!$B:$B,'Predicted Energy Consumption'!$B253,'Historic Energy Consumption'!$A:$A,'Predicted Energy Consumption'!C$98)</f>
        <v>27743744561.010685</v>
      </c>
      <c r="D253" s="228">
        <f>SUMIFS('Historic Energy Consumption'!$I:$I,'Historic Energy Consumption'!$B:$B,'Predicted Energy Consumption'!$B253,'Historic Energy Consumption'!$A:$A,'Predicted Energy Consumption'!D$98)</f>
        <v>63414273282.310127</v>
      </c>
      <c r="E253" s="228">
        <f>SUMIFS('Historic Energy Consumption'!$I:$I,'Historic Energy Consumption'!$B:$B,'Predicted Energy Consumption'!$B253,'Historic Energy Consumption'!$A:$A,'Predicted Energy Consumption'!E$98)</f>
        <v>7926784160.2887659</v>
      </c>
      <c r="F253" s="228">
        <f>SUMIFS('Historic Energy Consumption'!$I:$I,'Historic Energy Consumption'!$B:$B,'Predicted Energy Consumption'!$B253,'Historic Energy Consumption'!$A:$A,'Predicted Energy Consumption'!F$98)</f>
        <v>7926784160.2887659</v>
      </c>
      <c r="G253" s="228">
        <f>SUMIFS('Historic Energy Consumption'!$I:$I,'Historic Energy Consumption'!$B:$B,'Predicted Energy Consumption'!$B253,'Historic Energy Consumption'!$A:$A,'Predicted Energy Consumption'!G$98)</f>
        <v>7926784160.2887659</v>
      </c>
      <c r="H253" s="228">
        <f>SUMIFS('Historic Energy Consumption'!$I:$I,'Historic Energy Consumption'!$B:$B,'Predicted Energy Consumption'!$B253,'Historic Energy Consumption'!$A:$A,'Predicted Energy Consumption'!H$98)</f>
        <v>23780352480.866295</v>
      </c>
      <c r="I253" s="228">
        <f>SUMIFS('Historic Energy Consumption'!$I:$I,'Historic Energy Consumption'!$B:$B,'Predicted Energy Consumption'!$B253,'Historic Energy Consumption'!$A:$A,'Predicted Energy Consumption'!I$98)</f>
        <v>7926784160.2887659</v>
      </c>
      <c r="J253" s="228">
        <f>SUMIFS('Historic Energy Consumption'!$I:$I,'Historic Energy Consumption'!$B:$B,'Predicted Energy Consumption'!$B253,'Historic Energy Consumption'!$A:$A,'Predicted Energy Consumption'!J$98)</f>
        <v>3963392080.144383</v>
      </c>
      <c r="K253" s="228">
        <f>SUMIFS('Historic Energy Consumption'!$I:$I,'Historic Energy Consumption'!$B:$B,'Predicted Energy Consumption'!$B253,'Historic Energy Consumption'!$A:$A,'Predicted Energy Consumption'!K$98)</f>
        <v>3963392080.144383</v>
      </c>
      <c r="L253" s="225">
        <f t="shared" ref="L253:AY253" si="220">K253*(VLOOKUP($B253,$B$72:$AY$96,L$1-2010,FALSE)/VLOOKUP($B253,$B$72:$AY$96,K$1-2010,FALSE))</f>
        <v>4225467085.6920471</v>
      </c>
      <c r="M253" s="225">
        <f t="shared" si="220"/>
        <v>4152319665.6322303</v>
      </c>
      <c r="N253" s="225">
        <f t="shared" si="220"/>
        <v>4061396658.8603511</v>
      </c>
      <c r="O253" s="225">
        <f t="shared" si="220"/>
        <v>3936791540.6558237</v>
      </c>
      <c r="P253" s="225">
        <f t="shared" si="220"/>
        <v>3717711935.0157189</v>
      </c>
      <c r="Q253" s="225">
        <f t="shared" si="220"/>
        <v>3491065712.3719759</v>
      </c>
      <c r="R253" s="225">
        <f t="shared" si="220"/>
        <v>3258798410.7130866</v>
      </c>
      <c r="S253" s="225">
        <f t="shared" si="220"/>
        <v>3022482809.3180013</v>
      </c>
      <c r="T253" s="225">
        <f t="shared" si="220"/>
        <v>2783405526.1543379</v>
      </c>
      <c r="U253" s="225">
        <f t="shared" si="220"/>
        <v>2542625098.9874978</v>
      </c>
      <c r="V253" s="225">
        <f t="shared" si="220"/>
        <v>2301014001.9574742</v>
      </c>
      <c r="W253" s="225">
        <f t="shared" si="220"/>
        <v>2059290846.0624034</v>
      </c>
      <c r="X253" s="225">
        <f t="shared" si="220"/>
        <v>1818046054.2011499</v>
      </c>
      <c r="Y253" s="225">
        <f t="shared" si="220"/>
        <v>1577762851.3655293</v>
      </c>
      <c r="Z253" s="225">
        <f t="shared" si="220"/>
        <v>1338834678.7533262</v>
      </c>
      <c r="AA253" s="225">
        <f t="shared" si="220"/>
        <v>1180435217.0151169</v>
      </c>
      <c r="AB253" s="225">
        <f t="shared" si="220"/>
        <v>1190368905.431432</v>
      </c>
      <c r="AC253" s="225">
        <f t="shared" si="220"/>
        <v>1199649909.6033101</v>
      </c>
      <c r="AD253" s="225">
        <f t="shared" si="220"/>
        <v>1208331916.0523016</v>
      </c>
      <c r="AE253" s="225">
        <f t="shared" si="220"/>
        <v>1216463600.9050262</v>
      </c>
      <c r="AF253" s="225">
        <f t="shared" si="220"/>
        <v>1224089098.9585927</v>
      </c>
      <c r="AG253" s="225">
        <f t="shared" si="220"/>
        <v>1231248440.8864174</v>
      </c>
      <c r="AH253" s="225">
        <f t="shared" si="220"/>
        <v>1237977956.1252389</v>
      </c>
      <c r="AI253" s="225">
        <f t="shared" si="220"/>
        <v>1244310640.9656591</v>
      </c>
      <c r="AJ253" s="225">
        <f t="shared" si="220"/>
        <v>1250276492.6718826</v>
      </c>
      <c r="AK253" s="225">
        <f t="shared" si="220"/>
        <v>1255902811.272227</v>
      </c>
      <c r="AL253" s="225">
        <f t="shared" si="220"/>
        <v>1261214471.13414</v>
      </c>
      <c r="AM253" s="225">
        <f t="shared" si="220"/>
        <v>1266234164.6709092</v>
      </c>
      <c r="AN253" s="225">
        <f t="shared" si="220"/>
        <v>1270982620.5983989</v>
      </c>
      <c r="AO253" s="225">
        <f t="shared" si="220"/>
        <v>1275478799.1248572</v>
      </c>
      <c r="AP253" s="225">
        <f t="shared" si="220"/>
        <v>1279740066.3535943</v>
      </c>
      <c r="AQ253" s="225">
        <f t="shared" si="220"/>
        <v>1283782350.0358317</v>
      </c>
      <c r="AR253" s="225">
        <f t="shared" si="220"/>
        <v>1287620278.6475055</v>
      </c>
      <c r="AS253" s="225">
        <f t="shared" si="220"/>
        <v>1291267305.5928607</v>
      </c>
      <c r="AT253" s="225">
        <f t="shared" si="220"/>
        <v>1294735820.1678596</v>
      </c>
      <c r="AU253" s="225">
        <f t="shared" si="220"/>
        <v>1298037246.7527609</v>
      </c>
      <c r="AV253" s="225">
        <f t="shared" si="220"/>
        <v>1301182133.5497994</v>
      </c>
      <c r="AW253" s="225">
        <f t="shared" si="220"/>
        <v>1304180232.039407</v>
      </c>
      <c r="AX253" s="225">
        <f t="shared" si="220"/>
        <v>1307040568.1986847</v>
      </c>
      <c r="AY253" s="225">
        <f t="shared" si="220"/>
        <v>1309771506.4081206</v>
      </c>
      <c r="AZ253" s="225"/>
    </row>
    <row r="254" spans="1:52" x14ac:dyDescent="0.2">
      <c r="A254" s="238" t="s">
        <v>402</v>
      </c>
      <c r="B254" s="237" t="s">
        <v>393</v>
      </c>
      <c r="C254" s="228">
        <f>SUMIFS('Historic Energy Consumption'!$I:$I,'Historic Energy Consumption'!$B:$B,'Predicted Energy Consumption'!$B254,'Historic Energy Consumption'!$A:$A,'Predicted Energy Consumption'!C$98)</f>
        <v>3963392080.144383</v>
      </c>
      <c r="D254" s="228">
        <f>SUMIFS('Historic Energy Consumption'!$I:$I,'Historic Energy Consumption'!$B:$B,'Predicted Energy Consumption'!$B254,'Historic Energy Consumption'!$A:$A,'Predicted Energy Consumption'!D$98)</f>
        <v>23780352480.866295</v>
      </c>
      <c r="E254" s="228">
        <f>SUMIFS('Historic Energy Consumption'!$I:$I,'Historic Energy Consumption'!$B:$B,'Predicted Energy Consumption'!$B254,'Historic Energy Consumption'!$A:$A,'Predicted Energy Consumption'!E$98)</f>
        <v>3963392080.144383</v>
      </c>
      <c r="F254" s="228">
        <f>SUMIFS('Historic Energy Consumption'!$I:$I,'Historic Energy Consumption'!$B:$B,'Predicted Energy Consumption'!$B254,'Historic Energy Consumption'!$A:$A,'Predicted Energy Consumption'!F$98)</f>
        <v>3963392080.144383</v>
      </c>
      <c r="G254" s="228">
        <f>SUMIFS('Historic Energy Consumption'!$I:$I,'Historic Energy Consumption'!$B:$B,'Predicted Energy Consumption'!$B254,'Historic Energy Consumption'!$A:$A,'Predicted Energy Consumption'!G$98)</f>
        <v>3963392080.144383</v>
      </c>
      <c r="H254" s="228">
        <f>SUMIFS('Historic Energy Consumption'!$I:$I,'Historic Energy Consumption'!$B:$B,'Predicted Energy Consumption'!$B254,'Historic Energy Consumption'!$A:$A,'Predicted Energy Consumption'!H$98)</f>
        <v>3963392080.144383</v>
      </c>
      <c r="I254" s="228">
        <f>SUMIFS('Historic Energy Consumption'!$I:$I,'Historic Energy Consumption'!$B:$B,'Predicted Energy Consumption'!$B254,'Historic Energy Consumption'!$A:$A,'Predicted Energy Consumption'!I$98)</f>
        <v>3963392080.144383</v>
      </c>
      <c r="J254" s="228">
        <f>SUMIFS('Historic Energy Consumption'!$I:$I,'Historic Energy Consumption'!$B:$B,'Predicted Energy Consumption'!$B254,'Historic Energy Consumption'!$A:$A,'Predicted Energy Consumption'!J$98)</f>
        <v>3963392080.144383</v>
      </c>
      <c r="K254" s="228">
        <f>SUMIFS('Historic Energy Consumption'!$I:$I,'Historic Energy Consumption'!$B:$B,'Predicted Energy Consumption'!$B254,'Historic Energy Consumption'!$A:$A,'Predicted Energy Consumption'!K$98)</f>
        <v>0</v>
      </c>
      <c r="L254" s="225">
        <f t="shared" ref="L254:AY254" si="221">K254*(VLOOKUP($B254,$B$72:$AY$96,L$1-2010,FALSE)/VLOOKUP($B254,$B$72:$AY$96,K$1-2010,FALSE))</f>
        <v>0</v>
      </c>
      <c r="M254" s="225">
        <f t="shared" si="221"/>
        <v>0</v>
      </c>
      <c r="N254" s="225">
        <f t="shared" si="221"/>
        <v>0</v>
      </c>
      <c r="O254" s="225">
        <f t="shared" si="221"/>
        <v>0</v>
      </c>
      <c r="P254" s="225">
        <f t="shared" si="221"/>
        <v>0</v>
      </c>
      <c r="Q254" s="225">
        <f t="shared" si="221"/>
        <v>0</v>
      </c>
      <c r="R254" s="225">
        <f t="shared" si="221"/>
        <v>0</v>
      </c>
      <c r="S254" s="225">
        <f t="shared" si="221"/>
        <v>0</v>
      </c>
      <c r="T254" s="225">
        <f t="shared" si="221"/>
        <v>0</v>
      </c>
      <c r="U254" s="225">
        <f t="shared" si="221"/>
        <v>0</v>
      </c>
      <c r="V254" s="225">
        <f t="shared" si="221"/>
        <v>0</v>
      </c>
      <c r="W254" s="225">
        <f t="shared" si="221"/>
        <v>0</v>
      </c>
      <c r="X254" s="225">
        <f t="shared" si="221"/>
        <v>0</v>
      </c>
      <c r="Y254" s="225">
        <f t="shared" si="221"/>
        <v>0</v>
      </c>
      <c r="Z254" s="225">
        <f t="shared" si="221"/>
        <v>0</v>
      </c>
      <c r="AA254" s="225">
        <f t="shared" si="221"/>
        <v>0</v>
      </c>
      <c r="AB254" s="225">
        <f t="shared" si="221"/>
        <v>0</v>
      </c>
      <c r="AC254" s="225">
        <f t="shared" si="221"/>
        <v>0</v>
      </c>
      <c r="AD254" s="225">
        <f t="shared" si="221"/>
        <v>0</v>
      </c>
      <c r="AE254" s="225">
        <f t="shared" si="221"/>
        <v>0</v>
      </c>
      <c r="AF254" s="225">
        <f t="shared" si="221"/>
        <v>0</v>
      </c>
      <c r="AG254" s="225">
        <f t="shared" si="221"/>
        <v>0</v>
      </c>
      <c r="AH254" s="225">
        <f t="shared" si="221"/>
        <v>0</v>
      </c>
      <c r="AI254" s="225">
        <f t="shared" si="221"/>
        <v>0</v>
      </c>
      <c r="AJ254" s="225">
        <f t="shared" si="221"/>
        <v>0</v>
      </c>
      <c r="AK254" s="225">
        <f t="shared" si="221"/>
        <v>0</v>
      </c>
      <c r="AL254" s="225">
        <f t="shared" si="221"/>
        <v>0</v>
      </c>
      <c r="AM254" s="225">
        <f t="shared" si="221"/>
        <v>0</v>
      </c>
      <c r="AN254" s="225">
        <f t="shared" si="221"/>
        <v>0</v>
      </c>
      <c r="AO254" s="225">
        <f t="shared" si="221"/>
        <v>0</v>
      </c>
      <c r="AP254" s="225">
        <f t="shared" si="221"/>
        <v>0</v>
      </c>
      <c r="AQ254" s="225">
        <f t="shared" si="221"/>
        <v>0</v>
      </c>
      <c r="AR254" s="225">
        <f t="shared" si="221"/>
        <v>0</v>
      </c>
      <c r="AS254" s="225">
        <f t="shared" si="221"/>
        <v>0</v>
      </c>
      <c r="AT254" s="225">
        <f t="shared" si="221"/>
        <v>0</v>
      </c>
      <c r="AU254" s="225">
        <f t="shared" si="221"/>
        <v>0</v>
      </c>
      <c r="AV254" s="225">
        <f t="shared" si="221"/>
        <v>0</v>
      </c>
      <c r="AW254" s="225">
        <f t="shared" si="221"/>
        <v>0</v>
      </c>
      <c r="AX254" s="225">
        <f t="shared" si="221"/>
        <v>0</v>
      </c>
      <c r="AY254" s="225">
        <f t="shared" si="221"/>
        <v>0</v>
      </c>
      <c r="AZ254" s="225"/>
    </row>
    <row r="255" spans="1:52" x14ac:dyDescent="0.2">
      <c r="A255" s="238" t="s">
        <v>402</v>
      </c>
      <c r="B255" s="237" t="s">
        <v>394</v>
      </c>
      <c r="C255" s="228">
        <f>SUMIFS('Historic Energy Consumption'!$I:$I,'Historic Energy Consumption'!$B:$B,'Predicted Energy Consumption'!$B255,'Historic Energy Consumption'!$A:$A,'Predicted Energy Consumption'!C$98)</f>
        <v>11890176240.433147</v>
      </c>
      <c r="D255" s="228">
        <f>SUMIFS('Historic Energy Consumption'!$I:$I,'Historic Energy Consumption'!$B:$B,'Predicted Energy Consumption'!$B255,'Historic Energy Consumption'!$A:$A,'Predicted Energy Consumption'!D$98)</f>
        <v>27743744561.010685</v>
      </c>
      <c r="E255" s="228">
        <f>SUMIFS('Historic Energy Consumption'!$I:$I,'Historic Energy Consumption'!$B:$B,'Predicted Energy Consumption'!$B255,'Historic Energy Consumption'!$A:$A,'Predicted Energy Consumption'!E$98)</f>
        <v>15853568320.577532</v>
      </c>
      <c r="F255" s="228">
        <f>SUMIFS('Historic Energy Consumption'!$I:$I,'Historic Energy Consumption'!$B:$B,'Predicted Energy Consumption'!$B255,'Historic Energy Consumption'!$A:$A,'Predicted Energy Consumption'!F$98)</f>
        <v>11890176240.433147</v>
      </c>
      <c r="G255" s="228">
        <f>SUMIFS('Historic Energy Consumption'!$I:$I,'Historic Energy Consumption'!$B:$B,'Predicted Energy Consumption'!$B255,'Historic Energy Consumption'!$A:$A,'Predicted Energy Consumption'!G$98)</f>
        <v>11890176240.433147</v>
      </c>
      <c r="H255" s="228">
        <f>SUMIFS('Historic Energy Consumption'!$I:$I,'Historic Energy Consumption'!$B:$B,'Predicted Energy Consumption'!$B255,'Historic Energy Consumption'!$A:$A,'Predicted Energy Consumption'!H$98)</f>
        <v>3963392080.144383</v>
      </c>
      <c r="I255" s="228">
        <f>SUMIFS('Historic Energy Consumption'!$I:$I,'Historic Energy Consumption'!$B:$B,'Predicted Energy Consumption'!$B255,'Historic Energy Consumption'!$A:$A,'Predicted Energy Consumption'!I$98)</f>
        <v>3963392080.144383</v>
      </c>
      <c r="J255" s="228">
        <f>SUMIFS('Historic Energy Consumption'!$I:$I,'Historic Energy Consumption'!$B:$B,'Predicted Energy Consumption'!$B255,'Historic Energy Consumption'!$A:$A,'Predicted Energy Consumption'!J$98)</f>
        <v>0</v>
      </c>
      <c r="K255" s="228">
        <f>SUMIFS('Historic Energy Consumption'!$I:$I,'Historic Energy Consumption'!$B:$B,'Predicted Energy Consumption'!$B255,'Historic Energy Consumption'!$A:$A,'Predicted Energy Consumption'!K$98)</f>
        <v>0</v>
      </c>
      <c r="L255" s="225">
        <f t="shared" ref="L255:AY255" si="222">K255*(VLOOKUP($B255,$B$72:$AY$96,L$1-2010,FALSE)/VLOOKUP($B255,$B$72:$AY$96,K$1-2010,FALSE))</f>
        <v>0</v>
      </c>
      <c r="M255" s="225">
        <f t="shared" si="222"/>
        <v>0</v>
      </c>
      <c r="N255" s="225">
        <f t="shared" si="222"/>
        <v>0</v>
      </c>
      <c r="O255" s="225">
        <f t="shared" si="222"/>
        <v>0</v>
      </c>
      <c r="P255" s="225">
        <f t="shared" si="222"/>
        <v>0</v>
      </c>
      <c r="Q255" s="225">
        <f t="shared" si="222"/>
        <v>0</v>
      </c>
      <c r="R255" s="225">
        <f t="shared" si="222"/>
        <v>0</v>
      </c>
      <c r="S255" s="225">
        <f t="shared" si="222"/>
        <v>0</v>
      </c>
      <c r="T255" s="225">
        <f t="shared" si="222"/>
        <v>0</v>
      </c>
      <c r="U255" s="225">
        <f t="shared" si="222"/>
        <v>0</v>
      </c>
      <c r="V255" s="225">
        <f t="shared" si="222"/>
        <v>0</v>
      </c>
      <c r="W255" s="225">
        <f t="shared" si="222"/>
        <v>0</v>
      </c>
      <c r="X255" s="225">
        <f t="shared" si="222"/>
        <v>0</v>
      </c>
      <c r="Y255" s="225">
        <f t="shared" si="222"/>
        <v>0</v>
      </c>
      <c r="Z255" s="225">
        <f t="shared" si="222"/>
        <v>0</v>
      </c>
      <c r="AA255" s="225">
        <f t="shared" si="222"/>
        <v>0</v>
      </c>
      <c r="AB255" s="225">
        <f t="shared" si="222"/>
        <v>0</v>
      </c>
      <c r="AC255" s="225">
        <f t="shared" si="222"/>
        <v>0</v>
      </c>
      <c r="AD255" s="225">
        <f t="shared" si="222"/>
        <v>0</v>
      </c>
      <c r="AE255" s="225">
        <f t="shared" si="222"/>
        <v>0</v>
      </c>
      <c r="AF255" s="225">
        <f t="shared" si="222"/>
        <v>0</v>
      </c>
      <c r="AG255" s="225">
        <f t="shared" si="222"/>
        <v>0</v>
      </c>
      <c r="AH255" s="225">
        <f t="shared" si="222"/>
        <v>0</v>
      </c>
      <c r="AI255" s="225">
        <f t="shared" si="222"/>
        <v>0</v>
      </c>
      <c r="AJ255" s="225">
        <f t="shared" si="222"/>
        <v>0</v>
      </c>
      <c r="AK255" s="225">
        <f t="shared" si="222"/>
        <v>0</v>
      </c>
      <c r="AL255" s="225">
        <f t="shared" si="222"/>
        <v>0</v>
      </c>
      <c r="AM255" s="225">
        <f t="shared" si="222"/>
        <v>0</v>
      </c>
      <c r="AN255" s="225">
        <f t="shared" si="222"/>
        <v>0</v>
      </c>
      <c r="AO255" s="225">
        <f t="shared" si="222"/>
        <v>0</v>
      </c>
      <c r="AP255" s="225">
        <f t="shared" si="222"/>
        <v>0</v>
      </c>
      <c r="AQ255" s="225">
        <f t="shared" si="222"/>
        <v>0</v>
      </c>
      <c r="AR255" s="225">
        <f t="shared" si="222"/>
        <v>0</v>
      </c>
      <c r="AS255" s="225">
        <f t="shared" si="222"/>
        <v>0</v>
      </c>
      <c r="AT255" s="225">
        <f t="shared" si="222"/>
        <v>0</v>
      </c>
      <c r="AU255" s="225">
        <f t="shared" si="222"/>
        <v>0</v>
      </c>
      <c r="AV255" s="225">
        <f t="shared" si="222"/>
        <v>0</v>
      </c>
      <c r="AW255" s="225">
        <f t="shared" si="222"/>
        <v>0</v>
      </c>
      <c r="AX255" s="225">
        <f t="shared" si="222"/>
        <v>0</v>
      </c>
      <c r="AY255" s="225">
        <f t="shared" si="222"/>
        <v>0</v>
      </c>
      <c r="AZ255" s="225"/>
    </row>
    <row r="256" spans="1:52" s="230" customFormat="1" x14ac:dyDescent="0.2">
      <c r="A256" s="238" t="s">
        <v>402</v>
      </c>
      <c r="B256" s="237" t="s">
        <v>660</v>
      </c>
      <c r="C256" s="232">
        <f>SUMIFS('Historic Energy Consumption'!$I:$I,'Historic Energy Consumption'!$B:$B,"no-convert-energy pipelines and gas processing 352T353",'Historic Energy Consumption'!$A:$A,'Predicted Energy Consumption'!C$98)+SUMIFS(C$29:C$42,$B$29:$B$42,$B256,$C$29:$C$42,$B$98)</f>
        <v>0</v>
      </c>
      <c r="D256" s="232">
        <f>SUMIFS('Historic Energy Consumption'!$I:$I,'Historic Energy Consumption'!$B:$B,"no-convert-energy pipelines and gas processing 352T353",'Historic Energy Consumption'!$A:$A,'Predicted Energy Consumption'!D$98)+SUMIFS(D$29:D$42,$B$29:$B$42,$B256,$C$29:$C$42,$B$98)</f>
        <v>0</v>
      </c>
      <c r="E256" s="232">
        <f>SUMIFS('Historic Energy Consumption'!$I:$I,'Historic Energy Consumption'!$B:$B,"no-convert-energy pipelines and gas processing 352T353",'Historic Energy Consumption'!$A:$A,'Predicted Energy Consumption'!E$98)+SUMIFS(E$29:E$42,$B$29:$B$42,$B256,$C$29:$C$42,$B$98)</f>
        <v>0</v>
      </c>
      <c r="F256" s="232">
        <f>SUMIFS('Historic Energy Consumption'!$I:$I,'Historic Energy Consumption'!$B:$B,"no-convert-energy pipelines and gas processing 352T353",'Historic Energy Consumption'!$A:$A,'Predicted Energy Consumption'!F$98)+SUMIFS(F$29:F$42,$B$29:$B$42,$B256,$C$29:$C$42,$B$98)</f>
        <v>0</v>
      </c>
      <c r="G256" s="232">
        <f>SUMIFS('Historic Energy Consumption'!$I:$I,'Historic Energy Consumption'!$B:$B,"no-convert-energy pipelines and gas processing 352T353",'Historic Energy Consumption'!$A:$A,'Predicted Energy Consumption'!G$98)+SUMIFS(G$29:G$42,$B$29:$B$42,$B256,$C$29:$C$42,$B$98)</f>
        <v>0</v>
      </c>
      <c r="H256" s="232">
        <f>SUMIFS('Historic Energy Consumption'!$I:$I,'Historic Energy Consumption'!$B:$B,"no-convert-energy pipelines and gas processing 352T353",'Historic Energy Consumption'!$A:$A,'Predicted Energy Consumption'!H$98)+SUMIFS(H$29:H$42,$B$29:$B$42,$B256,$C$29:$C$42,$B$98)</f>
        <v>0</v>
      </c>
      <c r="I256" s="232">
        <f>SUMIFS('Historic Energy Consumption'!$I:$I,'Historic Energy Consumption'!$B:$B,"no-convert-energy pipelines and gas processing 352T353",'Historic Energy Consumption'!$A:$A,'Predicted Energy Consumption'!I$98)+SUMIFS(I$29:I$42,$B$29:$B$42,$B256,$C$29:$C$42,$B$98)</f>
        <v>0</v>
      </c>
      <c r="J256" s="232">
        <f>SUMIFS('Historic Energy Consumption'!$I:$I,'Historic Energy Consumption'!$B:$B,"no-convert-energy pipelines and gas processing 352T353",'Historic Energy Consumption'!$A:$A,'Predicted Energy Consumption'!J$98)+SUMIFS(J$29:J$42,$B$29:$B$42,$B256,$C$29:$C$42,$B$98)</f>
        <v>0</v>
      </c>
      <c r="K256" s="232">
        <f>SUMIFS('Historic Energy Consumption'!$I:$I,'Historic Energy Consumption'!$B:$B,"no-convert-energy pipelines and gas processing 352T353",'Historic Energy Consumption'!$A:$A,'Predicted Energy Consumption'!K$98)+SUMIFS(K$29:K$42,$B$29:$B$42,$B256,$C$29:$C$42,$B$98)</f>
        <v>0</v>
      </c>
      <c r="L256" s="231">
        <f t="shared" ref="L256:AY256" si="223">(K256-SUMIFS(K$29:K$42,$B$29:$B$42,$B256,$A$29:$A$42,$A256))*(VLOOKUP($B256,$B$72:$AY$96,L$1-2010,FALSE)/VLOOKUP($B256,$B$72:$AY$96,K$1-2010,FALSE))+SUMIFS(L$29:L$42,$B$29:$B$42,$B256,$A$29:$A$42,$A256)</f>
        <v>0</v>
      </c>
      <c r="M256" s="231">
        <f t="shared" si="223"/>
        <v>0</v>
      </c>
      <c r="N256" s="231">
        <f t="shared" si="223"/>
        <v>0</v>
      </c>
      <c r="O256" s="231">
        <f t="shared" si="223"/>
        <v>0</v>
      </c>
      <c r="P256" s="231">
        <f t="shared" si="223"/>
        <v>0</v>
      </c>
      <c r="Q256" s="231">
        <f t="shared" si="223"/>
        <v>0</v>
      </c>
      <c r="R256" s="231">
        <f t="shared" si="223"/>
        <v>0</v>
      </c>
      <c r="S256" s="231">
        <f t="shared" si="223"/>
        <v>0</v>
      </c>
      <c r="T256" s="231">
        <f t="shared" si="223"/>
        <v>0</v>
      </c>
      <c r="U256" s="231">
        <f t="shared" si="223"/>
        <v>0</v>
      </c>
      <c r="V256" s="231">
        <f t="shared" si="223"/>
        <v>0</v>
      </c>
      <c r="W256" s="231">
        <f t="shared" si="223"/>
        <v>0</v>
      </c>
      <c r="X256" s="231">
        <f t="shared" si="223"/>
        <v>0</v>
      </c>
      <c r="Y256" s="231">
        <f t="shared" si="223"/>
        <v>0</v>
      </c>
      <c r="Z256" s="231">
        <f t="shared" si="223"/>
        <v>0</v>
      </c>
      <c r="AA256" s="231">
        <f t="shared" si="223"/>
        <v>0</v>
      </c>
      <c r="AB256" s="231">
        <f t="shared" si="223"/>
        <v>0</v>
      </c>
      <c r="AC256" s="231">
        <f t="shared" si="223"/>
        <v>0</v>
      </c>
      <c r="AD256" s="231">
        <f t="shared" si="223"/>
        <v>0</v>
      </c>
      <c r="AE256" s="231">
        <f t="shared" si="223"/>
        <v>0</v>
      </c>
      <c r="AF256" s="231">
        <f t="shared" si="223"/>
        <v>0</v>
      </c>
      <c r="AG256" s="231">
        <f t="shared" si="223"/>
        <v>0</v>
      </c>
      <c r="AH256" s="231">
        <f t="shared" si="223"/>
        <v>0</v>
      </c>
      <c r="AI256" s="231">
        <f t="shared" si="223"/>
        <v>0</v>
      </c>
      <c r="AJ256" s="231">
        <f t="shared" si="223"/>
        <v>0</v>
      </c>
      <c r="AK256" s="231">
        <f t="shared" si="223"/>
        <v>0</v>
      </c>
      <c r="AL256" s="231">
        <f t="shared" si="223"/>
        <v>0</v>
      </c>
      <c r="AM256" s="231">
        <f t="shared" si="223"/>
        <v>0</v>
      </c>
      <c r="AN256" s="231">
        <f t="shared" si="223"/>
        <v>0</v>
      </c>
      <c r="AO256" s="231">
        <f t="shared" si="223"/>
        <v>0</v>
      </c>
      <c r="AP256" s="231">
        <f t="shared" si="223"/>
        <v>0</v>
      </c>
      <c r="AQ256" s="231">
        <f t="shared" si="223"/>
        <v>0</v>
      </c>
      <c r="AR256" s="231">
        <f t="shared" si="223"/>
        <v>0</v>
      </c>
      <c r="AS256" s="231">
        <f t="shared" si="223"/>
        <v>0</v>
      </c>
      <c r="AT256" s="231">
        <f t="shared" si="223"/>
        <v>0</v>
      </c>
      <c r="AU256" s="231">
        <f t="shared" si="223"/>
        <v>0</v>
      </c>
      <c r="AV256" s="231">
        <f t="shared" si="223"/>
        <v>0</v>
      </c>
      <c r="AW256" s="231">
        <f t="shared" si="223"/>
        <v>0</v>
      </c>
      <c r="AX256" s="231">
        <f t="shared" si="223"/>
        <v>0</v>
      </c>
      <c r="AY256" s="231">
        <f t="shared" si="223"/>
        <v>0</v>
      </c>
      <c r="AZ256" s="231"/>
    </row>
    <row r="257" spans="1:52" x14ac:dyDescent="0.2">
      <c r="A257" s="238" t="s">
        <v>402</v>
      </c>
      <c r="B257" s="237" t="s">
        <v>396</v>
      </c>
      <c r="C257" s="228">
        <f>SUMIFS('Historic Energy Consumption'!$I:$I,'Historic Energy Consumption'!$B:$B,'Predicted Energy Consumption'!$B257,'Historic Energy Consumption'!$A:$A,'Predicted Energy Consumption'!C$98)</f>
        <v>0</v>
      </c>
      <c r="D257" s="228">
        <f>SUMIFS('Historic Energy Consumption'!$I:$I,'Historic Energy Consumption'!$B:$B,'Predicted Energy Consumption'!$B257,'Historic Energy Consumption'!$A:$A,'Predicted Energy Consumption'!D$98)</f>
        <v>0</v>
      </c>
      <c r="E257" s="228">
        <f>SUMIFS('Historic Energy Consumption'!$I:$I,'Historic Energy Consumption'!$B:$B,'Predicted Energy Consumption'!$B257,'Historic Energy Consumption'!$A:$A,'Predicted Energy Consumption'!E$98)</f>
        <v>0</v>
      </c>
      <c r="F257" s="228">
        <f>SUMIFS('Historic Energy Consumption'!$I:$I,'Historic Energy Consumption'!$B:$B,'Predicted Energy Consumption'!$B257,'Historic Energy Consumption'!$A:$A,'Predicted Energy Consumption'!F$98)</f>
        <v>0</v>
      </c>
      <c r="G257" s="228">
        <f>SUMIFS('Historic Energy Consumption'!$I:$I,'Historic Energy Consumption'!$B:$B,'Predicted Energy Consumption'!$B257,'Historic Energy Consumption'!$A:$A,'Predicted Energy Consumption'!G$98)</f>
        <v>0</v>
      </c>
      <c r="H257" s="228">
        <f>SUMIFS('Historic Energy Consumption'!$I:$I,'Historic Energy Consumption'!$B:$B,'Predicted Energy Consumption'!$B257,'Historic Energy Consumption'!$A:$A,'Predicted Energy Consumption'!H$98)</f>
        <v>0</v>
      </c>
      <c r="I257" s="228">
        <f>SUMIFS('Historic Energy Consumption'!$I:$I,'Historic Energy Consumption'!$B:$B,'Predicted Energy Consumption'!$B257,'Historic Energy Consumption'!$A:$A,'Predicted Energy Consumption'!I$98)</f>
        <v>0</v>
      </c>
      <c r="J257" s="228">
        <f>SUMIFS('Historic Energy Consumption'!$I:$I,'Historic Energy Consumption'!$B:$B,'Predicted Energy Consumption'!$B257,'Historic Energy Consumption'!$A:$A,'Predicted Energy Consumption'!J$98)</f>
        <v>0</v>
      </c>
      <c r="K257" s="228">
        <f>SUMIFS('Historic Energy Consumption'!$I:$I,'Historic Energy Consumption'!$B:$B,'Predicted Energy Consumption'!$B257,'Historic Energy Consumption'!$A:$A,'Predicted Energy Consumption'!K$98)</f>
        <v>11890176240.433147</v>
      </c>
      <c r="L257" s="225">
        <f t="shared" ref="L257:AY257" si="224">K257*(VLOOKUP($B257,$B$72:$AY$96,L$1-2010,FALSE)/VLOOKUP($B257,$B$72:$AY$96,K$1-2010,FALSE))</f>
        <v>12298302022.94733</v>
      </c>
      <c r="M257" s="225">
        <f t="shared" si="224"/>
        <v>12799500167.850739</v>
      </c>
      <c r="N257" s="225">
        <f t="shared" si="224"/>
        <v>13257815122.031559</v>
      </c>
      <c r="O257" s="225">
        <f t="shared" si="224"/>
        <v>13674936725.450066</v>
      </c>
      <c r="P257" s="225">
        <f t="shared" si="224"/>
        <v>14052882002.459526</v>
      </c>
      <c r="Q257" s="225">
        <f t="shared" si="224"/>
        <v>14393861883.441967</v>
      </c>
      <c r="R257" s="225">
        <f t="shared" si="224"/>
        <v>14700176871.891531</v>
      </c>
      <c r="S257" s="225">
        <f t="shared" si="224"/>
        <v>14974138619.108133</v>
      </c>
      <c r="T257" s="225">
        <f t="shared" si="224"/>
        <v>15218013384.214819</v>
      </c>
      <c r="U257" s="225">
        <f t="shared" si="224"/>
        <v>15433983205.760744</v>
      </c>
      <c r="V257" s="225">
        <f t="shared" si="224"/>
        <v>15624120920.364967</v>
      </c>
      <c r="W257" s="225">
        <f t="shared" si="224"/>
        <v>15790375685.302011</v>
      </c>
      <c r="X257" s="225">
        <f t="shared" si="224"/>
        <v>15934566243.55657</v>
      </c>
      <c r="Y257" s="225">
        <f t="shared" si="224"/>
        <v>16058379727.108721</v>
      </c>
      <c r="Z257" s="225">
        <f t="shared" si="224"/>
        <v>16163374286.38382</v>
      </c>
      <c r="AA257" s="225">
        <f t="shared" si="224"/>
        <v>16250984246.684381</v>
      </c>
      <c r="AB257" s="225">
        <f t="shared" si="224"/>
        <v>16322526826.561712</v>
      </c>
      <c r="AC257" s="225">
        <f t="shared" si="224"/>
        <v>16379209716.293392</v>
      </c>
      <c r="AD257" s="225">
        <f t="shared" si="224"/>
        <v>16422139017.538363</v>
      </c>
      <c r="AE257" s="225">
        <f t="shared" si="224"/>
        <v>16452327198.849022</v>
      </c>
      <c r="AF257" s="225">
        <f t="shared" si="224"/>
        <v>16470700836.099039</v>
      </c>
      <c r="AG257" s="225">
        <f t="shared" si="224"/>
        <v>16478107990.728548</v>
      </c>
      <c r="AH257" s="225">
        <f t="shared" si="224"/>
        <v>16475325139.179991</v>
      </c>
      <c r="AI257" s="225">
        <f t="shared" si="224"/>
        <v>16463063609.720186</v>
      </c>
      <c r="AJ257" s="225">
        <f t="shared" si="224"/>
        <v>16441975512.532404</v>
      </c>
      <c r="AK257" s="225">
        <f t="shared" si="224"/>
        <v>16412659168.974697</v>
      </c>
      <c r="AL257" s="225">
        <f t="shared" si="224"/>
        <v>16375664058.879936</v>
      </c>
      <c r="AM257" s="225">
        <f t="shared" si="224"/>
        <v>16331495312.705677</v>
      </c>
      <c r="AN257" s="225">
        <f t="shared" si="224"/>
        <v>16280617779.705013</v>
      </c>
      <c r="AO257" s="225">
        <f t="shared" si="224"/>
        <v>16223459705.17346</v>
      </c>
      <c r="AP257" s="225">
        <f t="shared" si="224"/>
        <v>16160416050.025461</v>
      </c>
      <c r="AQ257" s="225">
        <f t="shared" si="224"/>
        <v>16091851485.056271</v>
      </c>
      <c r="AR257" s="225">
        <f t="shared" si="224"/>
        <v>16018103090.642664</v>
      </c>
      <c r="AS257" s="225">
        <f t="shared" si="224"/>
        <v>15939482790.645622</v>
      </c>
      <c r="AT257" s="225">
        <f t="shared" si="224"/>
        <v>15856279547.082483</v>
      </c>
      <c r="AU257" s="225">
        <f t="shared" si="224"/>
        <v>15768761339.887964</v>
      </c>
      <c r="AV257" s="225">
        <f t="shared" si="224"/>
        <v>15677176953.865576</v>
      </c>
      <c r="AW257" s="225">
        <f t="shared" si="224"/>
        <v>15581757592.811068</v>
      </c>
      <c r="AX257" s="225">
        <f t="shared" si="224"/>
        <v>15482718338.792261</v>
      </c>
      <c r="AY257" s="225">
        <f t="shared" si="224"/>
        <v>15380259472.722866</v>
      </c>
      <c r="AZ257" s="225"/>
    </row>
    <row r="258" spans="1:52" x14ac:dyDescent="0.2">
      <c r="A258" s="238" t="s">
        <v>402</v>
      </c>
      <c r="B258" s="237" t="s">
        <v>397</v>
      </c>
      <c r="C258" s="228">
        <f>SUMIFS('Historic Energy Consumption'!$I:$I,'Historic Energy Consumption'!$B:$B,'Predicted Energy Consumption'!$B258,'Historic Energy Consumption'!$A:$A,'Predicted Energy Consumption'!C$98)</f>
        <v>0</v>
      </c>
      <c r="D258" s="228">
        <f>SUMIFS('Historic Energy Consumption'!$I:$I,'Historic Energy Consumption'!$B:$B,'Predicted Energy Consumption'!$B258,'Historic Energy Consumption'!$A:$A,'Predicted Energy Consumption'!D$98)</f>
        <v>0</v>
      </c>
      <c r="E258" s="228">
        <f>SUMIFS('Historic Energy Consumption'!$I:$I,'Historic Energy Consumption'!$B:$B,'Predicted Energy Consumption'!$B258,'Historic Energy Consumption'!$A:$A,'Predicted Energy Consumption'!E$98)</f>
        <v>0</v>
      </c>
      <c r="F258" s="228">
        <f>SUMIFS('Historic Energy Consumption'!$I:$I,'Historic Energy Consumption'!$B:$B,'Predicted Energy Consumption'!$B258,'Historic Energy Consumption'!$A:$A,'Predicted Energy Consumption'!F$98)</f>
        <v>0</v>
      </c>
      <c r="G258" s="228">
        <f>SUMIFS('Historic Energy Consumption'!$I:$I,'Historic Energy Consumption'!$B:$B,'Predicted Energy Consumption'!$B258,'Historic Energy Consumption'!$A:$A,'Predicted Energy Consumption'!G$98)</f>
        <v>0</v>
      </c>
      <c r="H258" s="228">
        <f>SUMIFS('Historic Energy Consumption'!$I:$I,'Historic Energy Consumption'!$B:$B,'Predicted Energy Consumption'!$B258,'Historic Energy Consumption'!$A:$A,'Predicted Energy Consumption'!H$98)</f>
        <v>0</v>
      </c>
      <c r="I258" s="228">
        <f>SUMIFS('Historic Energy Consumption'!$I:$I,'Historic Energy Consumption'!$B:$B,'Predicted Energy Consumption'!$B258,'Historic Energy Consumption'!$A:$A,'Predicted Energy Consumption'!I$98)</f>
        <v>0</v>
      </c>
      <c r="J258" s="228">
        <f>SUMIFS('Historic Energy Consumption'!$I:$I,'Historic Energy Consumption'!$B:$B,'Predicted Energy Consumption'!$B258,'Historic Energy Consumption'!$A:$A,'Predicted Energy Consumption'!J$98)</f>
        <v>0</v>
      </c>
      <c r="K258" s="228">
        <f>SUMIFS('Historic Energy Consumption'!$I:$I,'Historic Energy Consumption'!$B:$B,'Predicted Energy Consumption'!$B258,'Historic Energy Consumption'!$A:$A,'Predicted Energy Consumption'!K$98)</f>
        <v>0</v>
      </c>
      <c r="L258" s="225">
        <f t="shared" ref="L258:AY258" si="225">K258*(VLOOKUP($B258,$B$72:$AY$96,L$1-2010,FALSE)/VLOOKUP($B258,$B$72:$AY$96,K$1-2010,FALSE))</f>
        <v>0</v>
      </c>
      <c r="M258" s="225">
        <f t="shared" si="225"/>
        <v>0</v>
      </c>
      <c r="N258" s="225">
        <f t="shared" si="225"/>
        <v>0</v>
      </c>
      <c r="O258" s="225">
        <f t="shared" si="225"/>
        <v>0</v>
      </c>
      <c r="P258" s="225">
        <f t="shared" si="225"/>
        <v>0</v>
      </c>
      <c r="Q258" s="225">
        <f t="shared" si="225"/>
        <v>0</v>
      </c>
      <c r="R258" s="225">
        <f t="shared" si="225"/>
        <v>0</v>
      </c>
      <c r="S258" s="225">
        <f t="shared" si="225"/>
        <v>0</v>
      </c>
      <c r="T258" s="225">
        <f t="shared" si="225"/>
        <v>0</v>
      </c>
      <c r="U258" s="225">
        <f t="shared" si="225"/>
        <v>0</v>
      </c>
      <c r="V258" s="225">
        <f t="shared" si="225"/>
        <v>0</v>
      </c>
      <c r="W258" s="225">
        <f t="shared" si="225"/>
        <v>0</v>
      </c>
      <c r="X258" s="225">
        <f t="shared" si="225"/>
        <v>0</v>
      </c>
      <c r="Y258" s="225">
        <f t="shared" si="225"/>
        <v>0</v>
      </c>
      <c r="Z258" s="225">
        <f t="shared" si="225"/>
        <v>0</v>
      </c>
      <c r="AA258" s="225">
        <f t="shared" si="225"/>
        <v>0</v>
      </c>
      <c r="AB258" s="225">
        <f t="shared" si="225"/>
        <v>0</v>
      </c>
      <c r="AC258" s="225">
        <f t="shared" si="225"/>
        <v>0</v>
      </c>
      <c r="AD258" s="225">
        <f t="shared" si="225"/>
        <v>0</v>
      </c>
      <c r="AE258" s="225">
        <f t="shared" si="225"/>
        <v>0</v>
      </c>
      <c r="AF258" s="225">
        <f t="shared" si="225"/>
        <v>0</v>
      </c>
      <c r="AG258" s="225">
        <f t="shared" si="225"/>
        <v>0</v>
      </c>
      <c r="AH258" s="225">
        <f t="shared" si="225"/>
        <v>0</v>
      </c>
      <c r="AI258" s="225">
        <f t="shared" si="225"/>
        <v>0</v>
      </c>
      <c r="AJ258" s="225">
        <f t="shared" si="225"/>
        <v>0</v>
      </c>
      <c r="AK258" s="225">
        <f t="shared" si="225"/>
        <v>0</v>
      </c>
      <c r="AL258" s="225">
        <f t="shared" si="225"/>
        <v>0</v>
      </c>
      <c r="AM258" s="225">
        <f t="shared" si="225"/>
        <v>0</v>
      </c>
      <c r="AN258" s="225">
        <f t="shared" si="225"/>
        <v>0</v>
      </c>
      <c r="AO258" s="225">
        <f t="shared" si="225"/>
        <v>0</v>
      </c>
      <c r="AP258" s="225">
        <f t="shared" si="225"/>
        <v>0</v>
      </c>
      <c r="AQ258" s="225">
        <f t="shared" si="225"/>
        <v>0</v>
      </c>
      <c r="AR258" s="225">
        <f t="shared" si="225"/>
        <v>0</v>
      </c>
      <c r="AS258" s="225">
        <f t="shared" si="225"/>
        <v>0</v>
      </c>
      <c r="AT258" s="225">
        <f t="shared" si="225"/>
        <v>0</v>
      </c>
      <c r="AU258" s="225">
        <f t="shared" si="225"/>
        <v>0</v>
      </c>
      <c r="AV258" s="225">
        <f t="shared" si="225"/>
        <v>0</v>
      </c>
      <c r="AW258" s="225">
        <f t="shared" si="225"/>
        <v>0</v>
      </c>
      <c r="AX258" s="225">
        <f t="shared" si="225"/>
        <v>0</v>
      </c>
      <c r="AY258" s="225">
        <f t="shared" si="225"/>
        <v>0</v>
      </c>
      <c r="AZ258" s="225"/>
    </row>
    <row r="260" spans="1:52" x14ac:dyDescent="0.2">
      <c r="B260" s="236" t="s">
        <v>417</v>
      </c>
      <c r="C260" s="216">
        <v>2012</v>
      </c>
      <c r="D260" s="216">
        <v>2013</v>
      </c>
      <c r="E260" s="216">
        <v>2014</v>
      </c>
      <c r="F260" s="216">
        <v>2015</v>
      </c>
      <c r="G260" s="216">
        <v>2016</v>
      </c>
      <c r="H260" s="216">
        <v>2017</v>
      </c>
      <c r="I260" s="216">
        <v>2018</v>
      </c>
      <c r="J260" s="216">
        <v>2019</v>
      </c>
      <c r="K260" s="216">
        <v>2020</v>
      </c>
      <c r="L260" s="216">
        <v>2021</v>
      </c>
      <c r="M260" s="216">
        <v>2022</v>
      </c>
      <c r="N260" s="216">
        <v>2023</v>
      </c>
      <c r="O260" s="216">
        <v>2024</v>
      </c>
      <c r="P260" s="216">
        <v>2025</v>
      </c>
      <c r="Q260" s="216">
        <v>2026</v>
      </c>
      <c r="R260" s="216">
        <v>2027</v>
      </c>
      <c r="S260" s="216">
        <v>2028</v>
      </c>
      <c r="T260" s="216">
        <v>2029</v>
      </c>
      <c r="U260" s="216">
        <v>2030</v>
      </c>
      <c r="V260" s="216">
        <v>2031</v>
      </c>
      <c r="W260" s="216">
        <v>2032</v>
      </c>
      <c r="X260" s="216">
        <v>2033</v>
      </c>
      <c r="Y260" s="216">
        <v>2034</v>
      </c>
      <c r="Z260" s="216">
        <v>2035</v>
      </c>
      <c r="AA260" s="216">
        <v>2036</v>
      </c>
      <c r="AB260" s="216">
        <v>2037</v>
      </c>
      <c r="AC260" s="216">
        <v>2038</v>
      </c>
      <c r="AD260" s="216">
        <v>2039</v>
      </c>
      <c r="AE260" s="216">
        <v>2040</v>
      </c>
      <c r="AF260" s="216">
        <v>2041</v>
      </c>
      <c r="AG260" s="216">
        <v>2042</v>
      </c>
      <c r="AH260" s="216">
        <v>2043</v>
      </c>
      <c r="AI260" s="216">
        <v>2044</v>
      </c>
      <c r="AJ260" s="216">
        <v>2045</v>
      </c>
      <c r="AK260" s="216">
        <v>2046</v>
      </c>
      <c r="AL260" s="216">
        <v>2047</v>
      </c>
      <c r="AM260" s="216">
        <v>2048</v>
      </c>
      <c r="AN260" s="216">
        <v>2049</v>
      </c>
      <c r="AO260" s="216">
        <v>2050</v>
      </c>
      <c r="AP260" s="216">
        <v>2051</v>
      </c>
      <c r="AQ260" s="216">
        <v>2052</v>
      </c>
      <c r="AR260" s="216">
        <v>2053</v>
      </c>
      <c r="AS260" s="216">
        <v>2054</v>
      </c>
      <c r="AT260" s="216">
        <v>2055</v>
      </c>
      <c r="AU260" s="216">
        <v>2056</v>
      </c>
      <c r="AV260" s="216">
        <v>2057</v>
      </c>
      <c r="AW260" s="216">
        <v>2058</v>
      </c>
      <c r="AX260" s="216">
        <v>2059</v>
      </c>
      <c r="AY260" s="216">
        <v>2060</v>
      </c>
    </row>
    <row r="261" spans="1:52" x14ac:dyDescent="0.2">
      <c r="A261" s="236" t="s">
        <v>417</v>
      </c>
      <c r="B261" s="235" t="s">
        <v>373</v>
      </c>
      <c r="C261" s="228">
        <f>SUMIFS('Historic Energy Consumption'!$K:$K,'Historic Energy Consumption'!$B:$B,'Predicted Energy Consumption'!$B261,'Historic Energy Consumption'!$A:$A,'Predicted Energy Consumption'!C$98)</f>
        <v>3043872985491.7163</v>
      </c>
      <c r="D261" s="228">
        <f>SUMIFS('Historic Energy Consumption'!$K:$K,'Historic Energy Consumption'!$B:$B,'Predicted Energy Consumption'!$B261,'Historic Energy Consumption'!$A:$A,'Predicted Energy Consumption'!D$98)</f>
        <v>3224602944005.2866</v>
      </c>
      <c r="E261" s="228">
        <f>SUMIFS('Historic Energy Consumption'!$K:$K,'Historic Energy Consumption'!$B:$B,'Predicted Energy Consumption'!$B261,'Historic Energy Consumption'!$A:$A,'Predicted Energy Consumption'!E$98)</f>
        <v>3357772387120.5488</v>
      </c>
      <c r="F261" s="228">
        <f>SUMIFS('Historic Energy Consumption'!$K:$K,'Historic Energy Consumption'!$B:$B,'Predicted Energy Consumption'!$B261,'Historic Energy Consumption'!$A:$A,'Predicted Energy Consumption'!F$98)</f>
        <v>3405332902518.8574</v>
      </c>
      <c r="G261" s="228">
        <f>SUMIFS('Historic Energy Consumption'!$K:$K,'Historic Energy Consumption'!$B:$B,'Predicted Energy Consumption'!$B261,'Historic Energy Consumption'!$A:$A,'Predicted Energy Consumption'!G$98)</f>
        <v>3234115047084.9482</v>
      </c>
      <c r="H261" s="228">
        <f>SUMIFS('Historic Energy Consumption'!$K:$K,'Historic Energy Consumption'!$B:$B,'Predicted Energy Consumption'!$B261,'Historic Energy Consumption'!$A:$A,'Predicted Energy Consumption'!H$98)</f>
        <v>3367284490200.2109</v>
      </c>
      <c r="I261" s="228">
        <f>SUMIFS('Historic Energy Consumption'!$K:$K,'Historic Energy Consumption'!$B:$B,'Predicted Energy Consumption'!$B261,'Historic Energy Consumption'!$A:$A,'Predicted Energy Consumption'!I$98)</f>
        <v>3609843118731.582</v>
      </c>
      <c r="J261" s="228">
        <f>SUMIFS('Historic Energy Consumption'!$K:$K,'Historic Energy Consumption'!$B:$B,'Predicted Energy Consumption'!$B261,'Historic Energy Consumption'!$A:$A,'Predicted Energy Consumption'!J$98)</f>
        <v>3719232304147.6904</v>
      </c>
      <c r="K261" s="228">
        <f>SUMIFS('Historic Energy Consumption'!$K:$K,'Historic Energy Consumption'!$B:$B,'Predicted Energy Consumption'!$B261,'Historic Energy Consumption'!$A:$A,'Predicted Energy Consumption'!K$98)</f>
        <v>3077165346270.5317</v>
      </c>
      <c r="L261" s="225">
        <f t="shared" ref="L261:AY261" si="226">K261*(VLOOKUP($B261,$B$72:$AY$96,L$1-2010,FALSE)/VLOOKUP($B261,$B$72:$AY$96,K$1-2010,FALSE))</f>
        <v>3178341676706.3491</v>
      </c>
      <c r="M261" s="225">
        <f t="shared" si="226"/>
        <v>3251423990106.2881</v>
      </c>
      <c r="N261" s="225">
        <f t="shared" si="226"/>
        <v>3318975007484.4604</v>
      </c>
      <c r="O261" s="225">
        <f t="shared" si="226"/>
        <v>3381674319730.9614</v>
      </c>
      <c r="P261" s="225">
        <f t="shared" si="226"/>
        <v>3441772601686.4966</v>
      </c>
      <c r="Q261" s="225">
        <f t="shared" si="226"/>
        <v>3498301001559.853</v>
      </c>
      <c r="R261" s="225">
        <f t="shared" si="226"/>
        <v>3551890411817.8384</v>
      </c>
      <c r="S261" s="225">
        <f t="shared" si="226"/>
        <v>3603143766708.5981</v>
      </c>
      <c r="T261" s="225">
        <f t="shared" si="226"/>
        <v>3651704947593.5557</v>
      </c>
      <c r="U261" s="225">
        <f t="shared" si="226"/>
        <v>3698450891611.9922</v>
      </c>
      <c r="V261" s="225">
        <f t="shared" si="226"/>
        <v>3742903439402.8623</v>
      </c>
      <c r="W261" s="225">
        <f t="shared" si="226"/>
        <v>3785071737999.4771</v>
      </c>
      <c r="X261" s="225">
        <f t="shared" si="226"/>
        <v>3825689453033.9307</v>
      </c>
      <c r="Y261" s="225">
        <f t="shared" si="226"/>
        <v>3864420978002.7832</v>
      </c>
      <c r="Z261" s="225">
        <f t="shared" si="226"/>
        <v>3901273851404.6304</v>
      </c>
      <c r="AA261" s="225">
        <f t="shared" si="226"/>
        <v>3936717849247.6182</v>
      </c>
      <c r="AB261" s="225">
        <f t="shared" si="226"/>
        <v>3970588583031.957</v>
      </c>
      <c r="AC261" s="225">
        <f t="shared" si="226"/>
        <v>4003452443298.0112</v>
      </c>
      <c r="AD261" s="225">
        <f t="shared" si="226"/>
        <v>4034943854074.0552</v>
      </c>
      <c r="AE261" s="225">
        <f t="shared" si="226"/>
        <v>4065082323010.5083</v>
      </c>
      <c r="AF261" s="225">
        <f t="shared" si="226"/>
        <v>4094336619300.6187</v>
      </c>
      <c r="AG261" s="225">
        <f t="shared" si="226"/>
        <v>4122597495760.8911</v>
      </c>
      <c r="AH261" s="225">
        <f t="shared" si="226"/>
        <v>4149880367001.2422</v>
      </c>
      <c r="AI261" s="225">
        <f t="shared" si="226"/>
        <v>4176325889056.6152</v>
      </c>
      <c r="AJ261" s="225">
        <f t="shared" si="226"/>
        <v>4202057628965.1963</v>
      </c>
      <c r="AK261" s="225">
        <f t="shared" si="226"/>
        <v>4227258461173.1606</v>
      </c>
      <c r="AL261" s="225">
        <f t="shared" si="226"/>
        <v>4251779939867.5718</v>
      </c>
      <c r="AM261" s="225">
        <f t="shared" si="226"/>
        <v>4275720661536.7993</v>
      </c>
      <c r="AN261" s="225">
        <f t="shared" si="226"/>
        <v>4299374830461.9214</v>
      </c>
      <c r="AO261" s="225">
        <f t="shared" si="226"/>
        <v>4322514908532.7671</v>
      </c>
      <c r="AP261" s="225">
        <f t="shared" si="226"/>
        <v>4345362718099.4634</v>
      </c>
      <c r="AQ261" s="225">
        <f t="shared" si="226"/>
        <v>4367972431314.8994</v>
      </c>
      <c r="AR261" s="225">
        <f t="shared" si="226"/>
        <v>4390290410774.9043</v>
      </c>
      <c r="AS261" s="225">
        <f t="shared" si="226"/>
        <v>4408587379790.9238</v>
      </c>
      <c r="AT261" s="225">
        <f t="shared" si="226"/>
        <v>4418579971668.752</v>
      </c>
      <c r="AU261" s="225">
        <f t="shared" si="226"/>
        <v>4428022351915.4004</v>
      </c>
      <c r="AV261" s="225">
        <f t="shared" si="226"/>
        <v>4436989337591.0479</v>
      </c>
      <c r="AW261" s="225">
        <f t="shared" si="226"/>
        <v>4445480983210.668</v>
      </c>
      <c r="AX261" s="225">
        <f t="shared" si="226"/>
        <v>4453643218923.2988</v>
      </c>
      <c r="AY261" s="225">
        <f t="shared" si="226"/>
        <v>4461457654341.9873</v>
      </c>
      <c r="AZ261" s="225"/>
    </row>
    <row r="262" spans="1:52" x14ac:dyDescent="0.2">
      <c r="A262" s="236" t="s">
        <v>417</v>
      </c>
      <c r="B262" s="235" t="s">
        <v>375</v>
      </c>
      <c r="C262" s="228">
        <f>SUMIFS('Historic Energy Consumption'!$K:$K,'Historic Energy Consumption'!$B:$B,'Predicted Energy Consumption'!$B262,'Historic Energy Consumption'!$A:$A,'Predicted Energy Consumption'!C$98)</f>
        <v>14625795781332.336</v>
      </c>
      <c r="D262" s="228">
        <f>SUMIFS('Historic Energy Consumption'!$K:$K,'Historic Energy Consumption'!$B:$B,'Predicted Energy Consumption'!$B262,'Historic Energy Consumption'!$A:$A,'Predicted Energy Consumption'!D$98)</f>
        <v>12302078510820.068</v>
      </c>
      <c r="E262" s="228">
        <f>SUMIFS('Historic Energy Consumption'!$K:$K,'Historic Energy Consumption'!$B:$B,'Predicted Energy Consumption'!$B262,'Historic Energy Consumption'!$A:$A,'Predicted Energy Consumption'!E$98)</f>
        <v>12437231356046.223</v>
      </c>
      <c r="F262" s="228">
        <f>SUMIFS('Historic Energy Consumption'!$K:$K,'Historic Energy Consumption'!$B:$B,'Predicted Energy Consumption'!$B262,'Historic Energy Consumption'!$A:$A,'Predicted Energy Consumption'!F$98)</f>
        <v>10894664296681.545</v>
      </c>
      <c r="G262" s="228">
        <f>SUMIFS('Historic Energy Consumption'!$K:$K,'Historic Energy Consumption'!$B:$B,'Predicted Energy Consumption'!$B262,'Historic Energy Consumption'!$A:$A,'Predicted Energy Consumption'!G$98)</f>
        <v>5953063053486.6953</v>
      </c>
      <c r="H262" s="228">
        <f>SUMIFS('Historic Energy Consumption'!$K:$K,'Historic Energy Consumption'!$B:$B,'Predicted Energy Consumption'!$B262,'Historic Energy Consumption'!$A:$A,'Predicted Energy Consumption'!H$98)</f>
        <v>6313222281076.3994</v>
      </c>
      <c r="I262" s="228">
        <f>SUMIFS('Historic Energy Consumption'!$K:$K,'Historic Energy Consumption'!$B:$B,'Predicted Energy Consumption'!$B262,'Historic Energy Consumption'!$A:$A,'Predicted Energy Consumption'!I$98)</f>
        <v>4933236283178.7529</v>
      </c>
      <c r="J262" s="228">
        <f>SUMIFS('Historic Energy Consumption'!$K:$K,'Historic Energy Consumption'!$B:$B,'Predicted Energy Consumption'!$B262,'Historic Energy Consumption'!$A:$A,'Predicted Energy Consumption'!J$98)</f>
        <v>5654976558823.877</v>
      </c>
      <c r="K262" s="228">
        <f>SUMIFS('Historic Energy Consumption'!$K:$K,'Historic Energy Consumption'!$B:$B,'Predicted Energy Consumption'!$B262,'Historic Energy Consumption'!$A:$A,'Predicted Energy Consumption'!K$98)</f>
        <v>4685918949219.6074</v>
      </c>
      <c r="L262" s="225">
        <f t="shared" ref="L262:AY262" si="227">K262*(VLOOKUP($B262,$B$72:$AY$96,L$1-2010,FALSE)/VLOOKUP($B262,$B$72:$AY$96,K$1-2010,FALSE))</f>
        <v>4827578905679.8271</v>
      </c>
      <c r="M262" s="225">
        <f t="shared" si="227"/>
        <v>4615294824090.2285</v>
      </c>
      <c r="N262" s="225">
        <f t="shared" si="227"/>
        <v>4404064695223.0186</v>
      </c>
      <c r="O262" s="225">
        <f t="shared" si="227"/>
        <v>4195040511644.4482</v>
      </c>
      <c r="P262" s="225">
        <f t="shared" si="227"/>
        <v>3989168328339.6309</v>
      </c>
      <c r="Q262" s="225">
        <f t="shared" si="227"/>
        <v>3787204207382.9717</v>
      </c>
      <c r="R262" s="225">
        <f t="shared" si="227"/>
        <v>3589734868796.1162</v>
      </c>
      <c r="S262" s="225">
        <f t="shared" si="227"/>
        <v>3397199977317.5801</v>
      </c>
      <c r="T262" s="225">
        <f t="shared" si="227"/>
        <v>3209914105475.8828</v>
      </c>
      <c r="U262" s="225">
        <f t="shared" si="227"/>
        <v>3028087225567.7837</v>
      </c>
      <c r="V262" s="225">
        <f t="shared" si="227"/>
        <v>2851843144220.3579</v>
      </c>
      <c r="W262" s="225">
        <f t="shared" si="227"/>
        <v>2681235660983.1152</v>
      </c>
      <c r="X262" s="225">
        <f t="shared" si="227"/>
        <v>2516262460026.7056</v>
      </c>
      <c r="Y262" s="225">
        <f t="shared" si="227"/>
        <v>2356876874671.9238</v>
      </c>
      <c r="Z262" s="225">
        <f t="shared" si="227"/>
        <v>2202997730698.812</v>
      </c>
      <c r="AA262" s="225">
        <f t="shared" si="227"/>
        <v>2054517499568.5657</v>
      </c>
      <c r="AB262" s="225">
        <f t="shared" si="227"/>
        <v>1911308992995.4092</v>
      </c>
      <c r="AC262" s="225">
        <f t="shared" si="227"/>
        <v>1791913775622.7876</v>
      </c>
      <c r="AD262" s="225">
        <f t="shared" si="227"/>
        <v>1752982065015.4485</v>
      </c>
      <c r="AE262" s="225">
        <f t="shared" si="227"/>
        <v>1715126492455.0574</v>
      </c>
      <c r="AF262" s="225">
        <f t="shared" si="227"/>
        <v>1678336972829.2739</v>
      </c>
      <c r="AG262" s="225">
        <f t="shared" si="227"/>
        <v>1642598098916.3667</v>
      </c>
      <c r="AH262" s="225">
        <f t="shared" si="227"/>
        <v>1607890371073.6987</v>
      </c>
      <c r="AI262" s="225">
        <f t="shared" si="227"/>
        <v>1574191205658.2593</v>
      </c>
      <c r="AJ262" s="225">
        <f t="shared" si="227"/>
        <v>1541475758464.7273</v>
      </c>
      <c r="AK262" s="225">
        <f t="shared" si="227"/>
        <v>1509717594142.5864</v>
      </c>
      <c r="AL262" s="225">
        <f t="shared" si="227"/>
        <v>1478889227811.2153</v>
      </c>
      <c r="AM262" s="225">
        <f t="shared" si="227"/>
        <v>1448962560943.9375</v>
      </c>
      <c r="AN262" s="225">
        <f t="shared" si="227"/>
        <v>1419909230012.7341</v>
      </c>
      <c r="AO262" s="225">
        <f t="shared" si="227"/>
        <v>1391700883328.4636</v>
      </c>
      <c r="AP262" s="225">
        <f t="shared" si="227"/>
        <v>1364309398920.467</v>
      </c>
      <c r="AQ262" s="225">
        <f t="shared" si="227"/>
        <v>1337707054117.0366</v>
      </c>
      <c r="AR262" s="225">
        <f t="shared" si="227"/>
        <v>1311866655658.2092</v>
      </c>
      <c r="AS262" s="225">
        <f t="shared" si="227"/>
        <v>1286761637643.5024</v>
      </c>
      <c r="AT262" s="225">
        <f t="shared" si="227"/>
        <v>1262366133344.1563</v>
      </c>
      <c r="AU262" s="225">
        <f t="shared" si="227"/>
        <v>1238655025851.0034</v>
      </c>
      <c r="AV262" s="225">
        <f t="shared" si="227"/>
        <v>1215603981651.5269</v>
      </c>
      <c r="AW262" s="225">
        <f t="shared" si="227"/>
        <v>1193189470502.5715</v>
      </c>
      <c r="AX262" s="225">
        <f t="shared" si="227"/>
        <v>1171388774363.6858</v>
      </c>
      <c r="AY262" s="225">
        <f t="shared" si="227"/>
        <v>1150179987658.917</v>
      </c>
      <c r="AZ262" s="225"/>
    </row>
    <row r="263" spans="1:52" s="230" customFormat="1" x14ac:dyDescent="0.2">
      <c r="A263" s="236" t="s">
        <v>417</v>
      </c>
      <c r="B263" s="235" t="s">
        <v>662</v>
      </c>
      <c r="C263" s="232">
        <f>SUMIFS('Historic Energy Consumption'!$K:$K,'Historic Energy Consumption'!$B:$B, "no-convert-coal mining 05",'Historic Energy Consumption'!$A:$A,'Predicted Energy Consumption'!C$98)+SUMIFS(C$29:C$42,$B$29:$B$42,$B263,$A$29:$A$42,$A263)</f>
        <v>9612846372066.4648</v>
      </c>
      <c r="D263" s="232">
        <f>SUMIFS('Historic Energy Consumption'!$K:$K,'Historic Energy Consumption'!$B:$B, "no-convert-coal mining 05",'Historic Energy Consumption'!$A:$A,'Predicted Energy Consumption'!D$98)+SUMIFS(D$29:D$42,$B$29:$B$42,$B263,$A$29:$A$42,$A263)</f>
        <v>25672955986168.887</v>
      </c>
      <c r="E263" s="232">
        <f>SUMIFS('Historic Energy Consumption'!$K:$K,'Historic Energy Consumption'!$B:$B, "no-convert-coal mining 05",'Historic Energy Consumption'!$A:$A,'Predicted Energy Consumption'!E$98)+SUMIFS(E$29:E$42,$B$29:$B$42,$B263,$A$29:$A$42,$A263)</f>
        <v>16356010537262.078</v>
      </c>
      <c r="F263" s="232">
        <f>SUMIFS('Historic Energy Consumption'!$K:$K,'Historic Energy Consumption'!$B:$B, "no-convert-coal mining 05",'Historic Energy Consumption'!$A:$A,'Predicted Energy Consumption'!F$98)+SUMIFS(F$29:F$42,$B$29:$B$42,$B263,$A$29:$A$42,$A263)</f>
        <v>12984173207513.139</v>
      </c>
      <c r="G263" s="232">
        <f>SUMIFS('Historic Energy Consumption'!$K:$K,'Historic Energy Consumption'!$B:$B, "no-convert-coal mining 05",'Historic Energy Consumption'!$A:$A,'Predicted Energy Consumption'!G$98)+SUMIFS(G$29:G$42,$B$29:$B$42,$B263,$A$29:$A$42,$A263)</f>
        <v>14218873721234.758</v>
      </c>
      <c r="H263" s="232">
        <f>SUMIFS('Historic Energy Consumption'!$K:$K,'Historic Energy Consumption'!$B:$B, "no-convert-coal mining 05",'Historic Energy Consumption'!$A:$A,'Predicted Energy Consumption'!H$98)+SUMIFS(H$29:H$42,$B$29:$B$42,$B263,$A$29:$A$42,$A263)</f>
        <v>9508660892217.2227</v>
      </c>
      <c r="I263" s="232">
        <f>SUMIFS('Historic Energy Consumption'!$K:$K,'Historic Energy Consumption'!$B:$B, "no-convert-coal mining 05",'Historic Energy Consumption'!$A:$A,'Predicted Energy Consumption'!I$98)+SUMIFS(I$29:I$42,$B$29:$B$42,$B263,$A$29:$A$42,$A263)</f>
        <v>64661953772399.828</v>
      </c>
      <c r="J263" s="232">
        <f>SUMIFS('Historic Energy Consumption'!$K:$K,'Historic Energy Consumption'!$B:$B, "no-convert-coal mining 05",'Historic Energy Consumption'!$A:$A,'Predicted Energy Consumption'!J$98)+SUMIFS(J$29:J$42,$B$29:$B$42,$B263,$A$29:$A$42,$A263)</f>
        <v>94293751842615.75</v>
      </c>
      <c r="K263" s="232">
        <f>SUMIFS('Historic Energy Consumption'!$K:$K,'Historic Energy Consumption'!$B:$B, "no-convert-coal mining 05",'Historic Energy Consumption'!$A:$A,'Predicted Energy Consumption'!K$98)+SUMIFS(K$29:K$42,$B$29:$B$42,$B263,$A$29:$A$42,$A263)</f>
        <v>79415374740588.375</v>
      </c>
      <c r="L263" s="231">
        <f t="shared" ref="L263:AY263" si="228">(K263-SUMIFS(K$29:K$42,$B$29:$B$42,$B263,$A$29:$A$42,$A263))*(VLOOKUP($B263,$B$72:$AY$96,L$1-2010,FALSE)/VLOOKUP($B263,$B$72:$AY$96,K$1-2010,FALSE))+SUMIFS(L$29:L$42,$B$29:$B$42,$B263,$A$29:$A$42,$A263)</f>
        <v>72382230902011.984</v>
      </c>
      <c r="M263" s="231">
        <f t="shared" si="228"/>
        <v>65332669870243.148</v>
      </c>
      <c r="N263" s="231">
        <f t="shared" si="228"/>
        <v>58477513750895.813</v>
      </c>
      <c r="O263" s="231">
        <f t="shared" si="228"/>
        <v>51926707866853.289</v>
      </c>
      <c r="P263" s="231">
        <f t="shared" si="228"/>
        <v>45726210297359.086</v>
      </c>
      <c r="Q263" s="231">
        <f t="shared" si="228"/>
        <v>39889487494956.828</v>
      </c>
      <c r="R263" s="231">
        <f t="shared" si="228"/>
        <v>36304223049087.703</v>
      </c>
      <c r="S263" s="231">
        <f t="shared" si="228"/>
        <v>35704368708705.258</v>
      </c>
      <c r="T263" s="231">
        <f t="shared" si="228"/>
        <v>35098454809581.344</v>
      </c>
      <c r="U263" s="231">
        <f t="shared" si="228"/>
        <v>34490297805734.367</v>
      </c>
      <c r="V263" s="231">
        <f t="shared" si="228"/>
        <v>33882949941463.664</v>
      </c>
      <c r="W263" s="231">
        <f t="shared" si="228"/>
        <v>33278844524018.777</v>
      </c>
      <c r="X263" s="231">
        <f t="shared" si="228"/>
        <v>32679908789003.797</v>
      </c>
      <c r="Y263" s="231">
        <f t="shared" si="228"/>
        <v>32087654295699.402</v>
      </c>
      <c r="Z263" s="231">
        <f t="shared" si="228"/>
        <v>31503250687330.035</v>
      </c>
      <c r="AA263" s="231">
        <f t="shared" si="228"/>
        <v>30927586517020.91</v>
      </c>
      <c r="AB263" s="231">
        <f t="shared" si="228"/>
        <v>30361319679761.434</v>
      </c>
      <c r="AC263" s="231">
        <f t="shared" si="228"/>
        <v>29804919321053.293</v>
      </c>
      <c r="AD263" s="231">
        <f t="shared" si="228"/>
        <v>29258700676358.004</v>
      </c>
      <c r="AE263" s="231">
        <f t="shared" si="228"/>
        <v>28722854013918.785</v>
      </c>
      <c r="AF263" s="231">
        <f t="shared" si="228"/>
        <v>28197468647807.441</v>
      </c>
      <c r="AG263" s="231">
        <f t="shared" si="228"/>
        <v>27682552828176.676</v>
      </c>
      <c r="AH263" s="231">
        <f t="shared" si="228"/>
        <v>27178050186094.895</v>
      </c>
      <c r="AI263" s="231">
        <f t="shared" si="228"/>
        <v>26683853302622.199</v>
      </c>
      <c r="AJ263" s="231">
        <f t="shared" si="228"/>
        <v>26199814881101.227</v>
      </c>
      <c r="AK263" s="231">
        <f t="shared" si="228"/>
        <v>25725756924855.699</v>
      </c>
      <c r="AL263" s="231">
        <f t="shared" si="228"/>
        <v>25261478257448.469</v>
      </c>
      <c r="AM263" s="231">
        <f t="shared" si="228"/>
        <v>24806760667595.504</v>
      </c>
      <c r="AN263" s="231">
        <f t="shared" si="228"/>
        <v>24361373914347.754</v>
      </c>
      <c r="AO263" s="231">
        <f t="shared" si="228"/>
        <v>23925079789011.512</v>
      </c>
      <c r="AP263" s="231">
        <f t="shared" si="228"/>
        <v>23497635397398.285</v>
      </c>
      <c r="AQ263" s="231">
        <f t="shared" si="228"/>
        <v>23078795798443.906</v>
      </c>
      <c r="AR263" s="231">
        <f t="shared" si="228"/>
        <v>22668316112206.105</v>
      </c>
      <c r="AS263" s="231">
        <f t="shared" si="228"/>
        <v>22265953191024.656</v>
      </c>
      <c r="AT263" s="231">
        <f t="shared" si="228"/>
        <v>21871466931609.887</v>
      </c>
      <c r="AU263" s="231">
        <f t="shared" si="228"/>
        <v>21484621292495.762</v>
      </c>
      <c r="AV263" s="231">
        <f t="shared" si="228"/>
        <v>21105185070211.555</v>
      </c>
      <c r="AW263" s="231">
        <f t="shared" si="228"/>
        <v>20732932478317.648</v>
      </c>
      <c r="AX263" s="231">
        <f t="shared" si="228"/>
        <v>20367643565816.406</v>
      </c>
      <c r="AY263" s="231">
        <f t="shared" si="228"/>
        <v>20009104505100.828</v>
      </c>
      <c r="AZ263" s="231"/>
    </row>
    <row r="264" spans="1:52" x14ac:dyDescent="0.2">
      <c r="A264" s="236" t="s">
        <v>417</v>
      </c>
      <c r="B264" s="235" t="s">
        <v>376</v>
      </c>
      <c r="C264" s="228">
        <f>SUMIFS('Historic Energy Consumption'!$K:$K,'Historic Energy Consumption'!$B:$B,'Predicted Energy Consumption'!$B264,'Historic Energy Consumption'!$A:$A,'Predicted Energy Consumption'!C$98)</f>
        <v>15665176587571.17</v>
      </c>
      <c r="D264" s="228">
        <f>SUMIFS('Historic Energy Consumption'!$K:$K,'Historic Energy Consumption'!$B:$B,'Predicted Energy Consumption'!$B264,'Historic Energy Consumption'!$A:$A,'Predicted Energy Consumption'!D$98)</f>
        <v>20386079940696.98</v>
      </c>
      <c r="E264" s="228">
        <f>SUMIFS('Historic Energy Consumption'!$K:$K,'Historic Energy Consumption'!$B:$B,'Predicted Energy Consumption'!$B264,'Historic Energy Consumption'!$A:$A,'Predicted Energy Consumption'!E$98)</f>
        <v>19318695308878.672</v>
      </c>
      <c r="F264" s="228">
        <f>SUMIFS('Historic Energy Consumption'!$K:$K,'Historic Energy Consumption'!$B:$B,'Predicted Energy Consumption'!$B264,'Historic Energy Consumption'!$A:$A,'Predicted Energy Consumption'!F$98)</f>
        <v>14870764424461.512</v>
      </c>
      <c r="G264" s="228">
        <f>SUMIFS('Historic Energy Consumption'!$K:$K,'Historic Energy Consumption'!$B:$B,'Predicted Energy Consumption'!$B264,'Historic Energy Consumption'!$A:$A,'Predicted Energy Consumption'!G$98)</f>
        <v>14114332620401.09</v>
      </c>
      <c r="H264" s="228">
        <f>SUMIFS('Historic Energy Consumption'!$K:$K,'Historic Energy Consumption'!$B:$B,'Predicted Energy Consumption'!$B264,'Historic Energy Consumption'!$A:$A,'Predicted Energy Consumption'!H$98)</f>
        <v>14571835983848.627</v>
      </c>
      <c r="I264" s="228">
        <f>SUMIFS('Historic Energy Consumption'!$K:$K,'Historic Energy Consumption'!$B:$B,'Predicted Energy Consumption'!$B264,'Historic Energy Consumption'!$A:$A,'Predicted Energy Consumption'!I$98)</f>
        <v>13173937474494.836</v>
      </c>
      <c r="J264" s="228">
        <f>SUMIFS('Historic Energy Consumption'!$K:$K,'Historic Energy Consumption'!$B:$B,'Predicted Energy Consumption'!$B264,'Historic Energy Consumption'!$A:$A,'Predicted Energy Consumption'!J$98)</f>
        <v>15116505159418.811</v>
      </c>
      <c r="K264" s="228">
        <f>SUMIFS('Historic Energy Consumption'!$K:$K,'Historic Energy Consumption'!$B:$B,'Predicted Energy Consumption'!$B264,'Historic Energy Consumption'!$A:$A,'Predicted Energy Consumption'!K$98)</f>
        <v>17188769295957.178</v>
      </c>
      <c r="L264" s="225">
        <f t="shared" ref="L264:AY264" si="229">K264*(VLOOKUP($B264,$B$72:$AY$96,L$1-2010,FALSE)/VLOOKUP($B264,$B$72:$AY$96,K$1-2010,FALSE))</f>
        <v>18282601678263.121</v>
      </c>
      <c r="M264" s="225">
        <f t="shared" si="229"/>
        <v>17609898748612.75</v>
      </c>
      <c r="N264" s="225">
        <f t="shared" si="229"/>
        <v>16953152629406.684</v>
      </c>
      <c r="O264" s="225">
        <f t="shared" si="229"/>
        <v>16314545414661.955</v>
      </c>
      <c r="P264" s="225">
        <f t="shared" si="229"/>
        <v>15695591175290.143</v>
      </c>
      <c r="Q264" s="225">
        <f t="shared" si="229"/>
        <v>15097316986115.859</v>
      </c>
      <c r="R264" s="225">
        <f t="shared" si="229"/>
        <v>14520358901376.076</v>
      </c>
      <c r="S264" s="225">
        <f t="shared" si="229"/>
        <v>13965028451528.623</v>
      </c>
      <c r="T264" s="225">
        <f t="shared" si="229"/>
        <v>13431367937343.994</v>
      </c>
      <c r="U264" s="225">
        <f t="shared" si="229"/>
        <v>12919199749983.777</v>
      </c>
      <c r="V264" s="225">
        <f t="shared" si="229"/>
        <v>12428170700085.527</v>
      </c>
      <c r="W264" s="225">
        <f t="shared" si="229"/>
        <v>11957791250644.574</v>
      </c>
      <c r="X264" s="225">
        <f t="shared" si="229"/>
        <v>11507469506900.77</v>
      </c>
      <c r="Y264" s="225">
        <f t="shared" si="229"/>
        <v>11076540041909.561</v>
      </c>
      <c r="Z264" s="225">
        <f t="shared" si="229"/>
        <v>10664287861355.611</v>
      </c>
      <c r="AA264" s="225">
        <f t="shared" si="229"/>
        <v>10269967962662.479</v>
      </c>
      <c r="AB264" s="225">
        <f t="shared" si="229"/>
        <v>9892821018501.0957</v>
      </c>
      <c r="AC264" s="225">
        <f t="shared" si="229"/>
        <v>9532085731000.8574</v>
      </c>
      <c r="AD264" s="225">
        <f t="shared" si="229"/>
        <v>9187008380334.0137</v>
      </c>
      <c r="AE264" s="225">
        <f t="shared" si="229"/>
        <v>8856850046374.6582</v>
      </c>
      <c r="AF264" s="225">
        <f t="shared" si="229"/>
        <v>8540891926713.7939</v>
      </c>
      <c r="AG264" s="225">
        <f t="shared" si="229"/>
        <v>8238439116283.6309</v>
      </c>
      <c r="AH264" s="225">
        <f t="shared" si="229"/>
        <v>7948823157953.751</v>
      </c>
      <c r="AI264" s="225">
        <f t="shared" si="229"/>
        <v>7671403622304.2021</v>
      </c>
      <c r="AJ264" s="225">
        <f t="shared" si="229"/>
        <v>7405568929524.8457</v>
      </c>
      <c r="AK264" s="225">
        <f t="shared" si="229"/>
        <v>7150736587307.791</v>
      </c>
      <c r="AL264" s="225">
        <f t="shared" si="229"/>
        <v>6906352985453.3623</v>
      </c>
      <c r="AM264" s="225">
        <f t="shared" si="229"/>
        <v>6671892860180.0664</v>
      </c>
      <c r="AN264" s="225">
        <f t="shared" si="229"/>
        <v>6446858518183.6963</v>
      </c>
      <c r="AO264" s="225">
        <f t="shared" si="229"/>
        <v>6230778891670.3057</v>
      </c>
      <c r="AP264" s="225">
        <f t="shared" si="229"/>
        <v>6023208480265.1992</v>
      </c>
      <c r="AQ264" s="225">
        <f t="shared" si="229"/>
        <v>5823726223305.0322</v>
      </c>
      <c r="AR264" s="225">
        <f t="shared" si="229"/>
        <v>5631934336048.6934</v>
      </c>
      <c r="AS264" s="225">
        <f t="shared" si="229"/>
        <v>5447457135364.0703</v>
      </c>
      <c r="AT264" s="225">
        <f t="shared" si="229"/>
        <v>5269939874096.1719</v>
      </c>
      <c r="AU264" s="225">
        <f t="shared" si="229"/>
        <v>5099047598289.7188</v>
      </c>
      <c r="AV264" s="225">
        <f t="shared" si="229"/>
        <v>4934464037475.6904</v>
      </c>
      <c r="AW264" s="225">
        <f t="shared" si="229"/>
        <v>4775890535125.5918</v>
      </c>
      <c r="AX264" s="225">
        <f t="shared" si="229"/>
        <v>4623045023960.0908</v>
      </c>
      <c r="AY264" s="225">
        <f t="shared" si="229"/>
        <v>4475661048932.499</v>
      </c>
      <c r="AZ264" s="225"/>
    </row>
    <row r="265" spans="1:52" x14ac:dyDescent="0.2">
      <c r="A265" s="236" t="s">
        <v>417</v>
      </c>
      <c r="B265" s="235" t="s">
        <v>377</v>
      </c>
      <c r="C265" s="228">
        <f>SUMIFS('Historic Energy Consumption'!$K:$K,'Historic Energy Consumption'!$B:$B,'Predicted Energy Consumption'!$B265,'Historic Energy Consumption'!$A:$A,'Predicted Energy Consumption'!C$98)</f>
        <v>3424668466602.9771</v>
      </c>
      <c r="D265" s="228">
        <f>SUMIFS('Historic Energy Consumption'!$K:$K,'Historic Energy Consumption'!$B:$B,'Predicted Energy Consumption'!$B265,'Historic Energy Consumption'!$A:$A,'Predicted Energy Consumption'!D$98)</f>
        <v>2899084631396.5278</v>
      </c>
      <c r="E265" s="228">
        <f>SUMIFS('Historic Energy Consumption'!$K:$K,'Historic Energy Consumption'!$B:$B,'Predicted Energy Consumption'!$B265,'Historic Energy Consumption'!$A:$A,'Predicted Energy Consumption'!E$98)</f>
        <v>3366916831938.3286</v>
      </c>
      <c r="F265" s="228">
        <f>SUMIFS('Historic Energy Consumption'!$K:$K,'Historic Energy Consumption'!$B:$B,'Predicted Energy Consumption'!$B265,'Historic Energy Consumption'!$A:$A,'Predicted Energy Consumption'!F$98)</f>
        <v>14435424153138.434</v>
      </c>
      <c r="G265" s="228">
        <f>SUMIFS('Historic Energy Consumption'!$K:$K,'Historic Energy Consumption'!$B:$B,'Predicted Energy Consumption'!$B265,'Historic Energy Consumption'!$A:$A,'Predicted Energy Consumption'!G$98)</f>
        <v>17165908326085.297</v>
      </c>
      <c r="H265" s="228">
        <f>SUMIFS('Historic Energy Consumption'!$K:$K,'Historic Energy Consumption'!$B:$B,'Predicted Energy Consumption'!$B265,'Historic Energy Consumption'!$A:$A,'Predicted Energy Consumption'!H$98)</f>
        <v>16819743618311.768</v>
      </c>
      <c r="I265" s="228">
        <f>SUMIFS('Historic Energy Consumption'!$K:$K,'Historic Energy Consumption'!$B:$B,'Predicted Energy Consumption'!$B265,'Historic Energy Consumption'!$A:$A,'Predicted Energy Consumption'!I$98)</f>
        <v>14271158536299.289</v>
      </c>
      <c r="J265" s="228">
        <f>SUMIFS('Historic Energy Consumption'!$K:$K,'Historic Energy Consumption'!$B:$B,'Predicted Energy Consumption'!$B265,'Historic Energy Consumption'!$A:$A,'Predicted Energy Consumption'!J$98)</f>
        <v>12545005555867.02</v>
      </c>
      <c r="K265" s="228">
        <f>SUMIFS('Historic Energy Consumption'!$K:$K,'Historic Energy Consumption'!$B:$B,'Predicted Energy Consumption'!$B265,'Historic Energy Consumption'!$A:$A,'Predicted Energy Consumption'!K$98)</f>
        <v>1569893480046.5776</v>
      </c>
      <c r="L265" s="225">
        <f t="shared" ref="L265:AY265" si="230">K265*(VLOOKUP($B265,$B$72:$AY$96,L$1-2010,FALSE)/VLOOKUP($B265,$B$72:$AY$96,K$1-2010,FALSE))</f>
        <v>1607569750929.1404</v>
      </c>
      <c r="M265" s="225">
        <f t="shared" si="230"/>
        <v>1653218320682.5725</v>
      </c>
      <c r="N265" s="225">
        <f t="shared" si="230"/>
        <v>1700178372964.3186</v>
      </c>
      <c r="O265" s="225">
        <f t="shared" si="230"/>
        <v>1749232574643.7158</v>
      </c>
      <c r="P265" s="225">
        <f t="shared" si="230"/>
        <v>1753227054062.9705</v>
      </c>
      <c r="Q265" s="225">
        <f t="shared" si="230"/>
        <v>1741755939785.9314</v>
      </c>
      <c r="R265" s="225">
        <f t="shared" si="230"/>
        <v>1728872971539.7275</v>
      </c>
      <c r="S265" s="225">
        <f t="shared" si="230"/>
        <v>1714859159380.1907</v>
      </c>
      <c r="T265" s="225">
        <f t="shared" si="230"/>
        <v>1699949077269.5671</v>
      </c>
      <c r="U265" s="225">
        <f t="shared" si="230"/>
        <v>1684339569853.1943</v>
      </c>
      <c r="V265" s="225">
        <f t="shared" si="230"/>
        <v>1668196065134.0525</v>
      </c>
      <c r="W265" s="225">
        <f t="shared" si="230"/>
        <v>1651657489756.3674</v>
      </c>
      <c r="X265" s="225">
        <f t="shared" si="230"/>
        <v>1634840280990.6885</v>
      </c>
      <c r="Y265" s="225">
        <f t="shared" si="230"/>
        <v>1617841752507.2</v>
      </c>
      <c r="Z265" s="225">
        <f t="shared" si="230"/>
        <v>1600742958066.9441</v>
      </c>
      <c r="AA265" s="225">
        <f t="shared" si="230"/>
        <v>1583611142747.6968</v>
      </c>
      <c r="AB265" s="225">
        <f t="shared" si="230"/>
        <v>1566501844345.6926</v>
      </c>
      <c r="AC265" s="225">
        <f t="shared" si="230"/>
        <v>1549460693491.394</v>
      </c>
      <c r="AD265" s="225">
        <f t="shared" si="230"/>
        <v>1532524952849.137</v>
      </c>
      <c r="AE265" s="225">
        <f t="shared" si="230"/>
        <v>1515724830306.5686</v>
      </c>
      <c r="AF265" s="225">
        <f t="shared" si="230"/>
        <v>1499084596836.0337</v>
      </c>
      <c r="AG265" s="225">
        <f t="shared" si="230"/>
        <v>1482623536099.8347</v>
      </c>
      <c r="AH265" s="225">
        <f t="shared" si="230"/>
        <v>1466356749626.7732</v>
      </c>
      <c r="AI265" s="225">
        <f t="shared" si="230"/>
        <v>1450295838424.9653</v>
      </c>
      <c r="AJ265" s="225">
        <f t="shared" si="230"/>
        <v>1434449479196.0762</v>
      </c>
      <c r="AK265" s="225">
        <f t="shared" si="230"/>
        <v>1418823910875.9873</v>
      </c>
      <c r="AL265" s="225">
        <f t="shared" si="230"/>
        <v>1403423345045.2078</v>
      </c>
      <c r="AM265" s="225">
        <f t="shared" si="230"/>
        <v>1388250311821.4138</v>
      </c>
      <c r="AN265" s="225">
        <f t="shared" si="230"/>
        <v>1373305951153.8633</v>
      </c>
      <c r="AO265" s="225">
        <f t="shared" si="230"/>
        <v>1358590257966.5715</v>
      </c>
      <c r="AP265" s="225">
        <f t="shared" si="230"/>
        <v>1344102288325.2351</v>
      </c>
      <c r="AQ265" s="225">
        <f t="shared" si="230"/>
        <v>1329840332709.4426</v>
      </c>
      <c r="AR265" s="225">
        <f t="shared" si="230"/>
        <v>1315802061536.9155</v>
      </c>
      <c r="AS265" s="225">
        <f t="shared" si="230"/>
        <v>1301984647289.7151</v>
      </c>
      <c r="AT265" s="225">
        <f t="shared" si="230"/>
        <v>1288384866915.2761</v>
      </c>
      <c r="AU265" s="225">
        <f t="shared" si="230"/>
        <v>1274999187601.4128</v>
      </c>
      <c r="AV265" s="225">
        <f t="shared" si="230"/>
        <v>1261823838539.2004</v>
      </c>
      <c r="AW265" s="225">
        <f t="shared" si="230"/>
        <v>1248854870876.9797</v>
      </c>
      <c r="AX265" s="225">
        <f t="shared" si="230"/>
        <v>1236088207723.281</v>
      </c>
      <c r="AY265" s="225">
        <f t="shared" si="230"/>
        <v>1223519685764.3127</v>
      </c>
      <c r="AZ265" s="225"/>
    </row>
    <row r="266" spans="1:52" x14ac:dyDescent="0.2">
      <c r="A266" s="236" t="s">
        <v>417</v>
      </c>
      <c r="B266" s="235" t="s">
        <v>378</v>
      </c>
      <c r="C266" s="228">
        <f>SUMIFS('Historic Energy Consumption'!$K:$K,'Historic Energy Consumption'!$B:$B,'Predicted Energy Consumption'!$B266,'Historic Energy Consumption'!$A:$A,'Predicted Energy Consumption'!C$98)</f>
        <v>5359541582561.7197</v>
      </c>
      <c r="D266" s="228">
        <f>SUMIFS('Historic Energy Consumption'!$K:$K,'Historic Energy Consumption'!$B:$B,'Predicted Energy Consumption'!$B266,'Historic Energy Consumption'!$A:$A,'Predicted Energy Consumption'!D$98)</f>
        <v>6137945019687.8203</v>
      </c>
      <c r="E266" s="228">
        <f>SUMIFS('Historic Energy Consumption'!$K:$K,'Historic Energy Consumption'!$B:$B,'Predicted Energy Consumption'!$B266,'Historic Energy Consumption'!$A:$A,'Predicted Energy Consumption'!E$98)</f>
        <v>4443250373902.0078</v>
      </c>
      <c r="F266" s="228">
        <f>SUMIFS('Historic Energy Consumption'!$K:$K,'Historic Energy Consumption'!$B:$B,'Predicted Energy Consumption'!$B266,'Historic Energy Consumption'!$A:$A,'Predicted Energy Consumption'!F$98)</f>
        <v>6081704205516.7041</v>
      </c>
      <c r="G266" s="228">
        <f>SUMIFS('Historic Energy Consumption'!$K:$K,'Historic Energy Consumption'!$B:$B,'Predicted Energy Consumption'!$B266,'Historic Energy Consumption'!$A:$A,'Predicted Energy Consumption'!G$98)</f>
        <v>7555678687531.0918</v>
      </c>
      <c r="H266" s="228">
        <f>SUMIFS('Historic Energy Consumption'!$K:$K,'Historic Energy Consumption'!$B:$B,'Predicted Energy Consumption'!$B266,'Historic Energy Consumption'!$A:$A,'Predicted Energy Consumption'!H$98)</f>
        <v>13978619520473.729</v>
      </c>
      <c r="I266" s="228">
        <f>SUMIFS('Historic Energy Consumption'!$K:$K,'Historic Energy Consumption'!$B:$B,'Predicted Energy Consumption'!$B266,'Historic Energy Consumption'!$A:$A,'Predicted Energy Consumption'!I$98)</f>
        <v>1217074148254.8057</v>
      </c>
      <c r="J266" s="228">
        <f>SUMIFS('Historic Energy Consumption'!$K:$K,'Historic Energy Consumption'!$B:$B,'Predicted Energy Consumption'!$B266,'Historic Energy Consumption'!$A:$A,'Predicted Energy Consumption'!J$98)</f>
        <v>1120803699633.5313</v>
      </c>
      <c r="K266" s="228">
        <f>SUMIFS('Historic Energy Consumption'!$K:$K,'Historic Energy Consumption'!$B:$B,'Predicted Energy Consumption'!$B266,'Historic Energy Consumption'!$A:$A,'Predicted Energy Consumption'!K$98)</f>
        <v>924811895029.06421</v>
      </c>
      <c r="L266" s="225">
        <f t="shared" ref="L266:AY266" si="231">K266*(VLOOKUP($B266,$B$72:$AY$96,L$1-2010,FALSE)/VLOOKUP($B266,$B$72:$AY$96,K$1-2010,FALSE))</f>
        <v>973747802833.80066</v>
      </c>
      <c r="M266" s="225">
        <f t="shared" si="231"/>
        <v>950130878431.90857</v>
      </c>
      <c r="N266" s="225">
        <f t="shared" si="231"/>
        <v>927307981931.16895</v>
      </c>
      <c r="O266" s="225">
        <f t="shared" si="231"/>
        <v>905152346825.34326</v>
      </c>
      <c r="P266" s="225">
        <f t="shared" si="231"/>
        <v>883601948125.10217</v>
      </c>
      <c r="Q266" s="225">
        <f t="shared" si="231"/>
        <v>862628253277.08875</v>
      </c>
      <c r="R266" s="225">
        <f t="shared" si="231"/>
        <v>842219555339.82629</v>
      </c>
      <c r="S266" s="225">
        <f t="shared" si="231"/>
        <v>821667314803.73779</v>
      </c>
      <c r="T266" s="225">
        <f t="shared" si="231"/>
        <v>798900980286.24878</v>
      </c>
      <c r="U266" s="225">
        <f t="shared" si="231"/>
        <v>776772370254.62842</v>
      </c>
      <c r="V266" s="225">
        <f t="shared" si="231"/>
        <v>755304583412.35217</v>
      </c>
      <c r="W266" s="225">
        <f t="shared" si="231"/>
        <v>734510978528.77881</v>
      </c>
      <c r="X266" s="225">
        <f t="shared" si="231"/>
        <v>714396702790.12585</v>
      </c>
      <c r="Y266" s="225">
        <f t="shared" si="231"/>
        <v>694960153033.3269</v>
      </c>
      <c r="Z266" s="225">
        <f t="shared" si="231"/>
        <v>676194301278.12451</v>
      </c>
      <c r="AA266" s="225">
        <f t="shared" si="231"/>
        <v>658087856923.25549</v>
      </c>
      <c r="AB266" s="225">
        <f t="shared" si="231"/>
        <v>640626261460.90796</v>
      </c>
      <c r="AC266" s="225">
        <f t="shared" si="231"/>
        <v>623792524375.56396</v>
      </c>
      <c r="AD266" s="225">
        <f t="shared" si="231"/>
        <v>607567915219.37036</v>
      </c>
      <c r="AE266" s="225">
        <f t="shared" si="231"/>
        <v>591932529310.12146</v>
      </c>
      <c r="AF266" s="225">
        <f t="shared" si="231"/>
        <v>576865744714.2428</v>
      </c>
      <c r="AG266" s="225">
        <f t="shared" si="231"/>
        <v>562346587172.69885</v>
      </c>
      <c r="AH266" s="225">
        <f t="shared" si="231"/>
        <v>548354018026.10443</v>
      </c>
      <c r="AI266" s="225">
        <f t="shared" si="231"/>
        <v>534867158370.98779</v>
      </c>
      <c r="AJ266" s="225">
        <f t="shared" si="231"/>
        <v>521865460849.03265</v>
      </c>
      <c r="AK266" s="225">
        <f t="shared" si="231"/>
        <v>509328838752.39417</v>
      </c>
      <c r="AL266" s="225">
        <f t="shared" si="231"/>
        <v>497237760578.29169</v>
      </c>
      <c r="AM266" s="225">
        <f t="shared" si="231"/>
        <v>485573316804.87805</v>
      </c>
      <c r="AN266" s="225">
        <f t="shared" si="231"/>
        <v>474317264487.37543</v>
      </c>
      <c r="AO266" s="225">
        <f t="shared" si="231"/>
        <v>463452054276.29926</v>
      </c>
      <c r="AP266" s="225">
        <f t="shared" si="231"/>
        <v>452960843620.64838</v>
      </c>
      <c r="AQ266" s="225">
        <f t="shared" si="231"/>
        <v>442827499218.87805</v>
      </c>
      <c r="AR266" s="225">
        <f t="shared" si="231"/>
        <v>433036591199.87152</v>
      </c>
      <c r="AS266" s="225">
        <f t="shared" si="231"/>
        <v>423573381037.14532</v>
      </c>
      <c r="AT266" s="225">
        <f t="shared" si="231"/>
        <v>414423804806.12482</v>
      </c>
      <c r="AU266" s="225">
        <f t="shared" si="231"/>
        <v>405574453072.23407</v>
      </c>
      <c r="AV266" s="225">
        <f t="shared" si="231"/>
        <v>397012548434.88263</v>
      </c>
      <c r="AW266" s="225">
        <f t="shared" si="231"/>
        <v>388725921538.66632</v>
      </c>
      <c r="AX266" s="225">
        <f t="shared" si="231"/>
        <v>380702986189.71429</v>
      </c>
      <c r="AY266" s="225">
        <f t="shared" si="231"/>
        <v>372932714074.85278</v>
      </c>
      <c r="AZ266" s="225"/>
    </row>
    <row r="267" spans="1:52" x14ac:dyDescent="0.2">
      <c r="A267" s="236" t="s">
        <v>417</v>
      </c>
      <c r="B267" s="235" t="s">
        <v>379</v>
      </c>
      <c r="C267" s="228">
        <f>SUMIFS('Historic Energy Consumption'!$K:$K,'Historic Energy Consumption'!$B:$B,'Predicted Energy Consumption'!$B267,'Historic Energy Consumption'!$A:$A,'Predicted Energy Consumption'!C$98)</f>
        <v>441480514988.85107</v>
      </c>
      <c r="D267" s="228">
        <f>SUMIFS('Historic Energy Consumption'!$K:$K,'Historic Energy Consumption'!$B:$B,'Predicted Energy Consumption'!$B267,'Historic Energy Consumption'!$A:$A,'Predicted Energy Consumption'!D$98)</f>
        <v>361975150415.02307</v>
      </c>
      <c r="E267" s="228">
        <f>SUMIFS('Historic Energy Consumption'!$K:$K,'Historic Energy Consumption'!$B:$B,'Predicted Energy Consumption'!$B267,'Historic Energy Consumption'!$A:$A,'Predicted Energy Consumption'!E$98)</f>
        <v>390947265967.01019</v>
      </c>
      <c r="F267" s="228">
        <f>SUMIFS('Historic Energy Consumption'!$K:$K,'Historic Energy Consumption'!$B:$B,'Predicted Energy Consumption'!$B267,'Historic Energy Consumption'!$A:$A,'Predicted Energy Consumption'!F$98)</f>
        <v>414331051763.75262</v>
      </c>
      <c r="G267" s="228">
        <f>SUMIFS('Historic Energy Consumption'!$K:$K,'Historic Energy Consumption'!$B:$B,'Predicted Energy Consumption'!$B267,'Historic Energy Consumption'!$A:$A,'Predicted Energy Consumption'!G$98)</f>
        <v>373270571410.98267</v>
      </c>
      <c r="H267" s="228">
        <f>SUMIFS('Historic Energy Consumption'!$K:$K,'Historic Energy Consumption'!$B:$B,'Predicted Energy Consumption'!$B267,'Historic Energy Consumption'!$A:$A,'Predicted Energy Consumption'!H$98)</f>
        <v>569577430427.02441</v>
      </c>
      <c r="I267" s="228">
        <f>SUMIFS('Historic Energy Consumption'!$K:$K,'Historic Energy Consumption'!$B:$B,'Predicted Energy Consumption'!$B267,'Historic Energy Consumption'!$A:$A,'Predicted Energy Consumption'!I$98)</f>
        <v>315326340307.00842</v>
      </c>
      <c r="J267" s="228">
        <f>SUMIFS('Historic Energy Consumption'!$K:$K,'Historic Energy Consumption'!$B:$B,'Predicted Energy Consumption'!$B267,'Historic Energy Consumption'!$A:$A,'Predicted Energy Consumption'!J$98)</f>
        <v>247909340533.9632</v>
      </c>
      <c r="K267" s="228">
        <f>SUMIFS('Historic Energy Consumption'!$K:$K,'Historic Energy Consumption'!$B:$B,'Predicted Energy Consumption'!$B267,'Historic Energy Consumption'!$A:$A,'Predicted Energy Consumption'!K$98)</f>
        <v>258610764539.1474</v>
      </c>
      <c r="L267" s="225">
        <f t="shared" ref="L267:AY267" si="232">K267*(VLOOKUP($B267,$B$72:$AY$96,L$1-2010,FALSE)/VLOOKUP($B267,$B$72:$AY$96,K$1-2010,FALSE))</f>
        <v>233310389445.52603</v>
      </c>
      <c r="M267" s="225">
        <f t="shared" si="232"/>
        <v>191895199583.59561</v>
      </c>
      <c r="N267" s="225">
        <f t="shared" si="232"/>
        <v>155421843546.45273</v>
      </c>
      <c r="O267" s="225">
        <f t="shared" si="232"/>
        <v>123761120105.75127</v>
      </c>
      <c r="P267" s="225">
        <f t="shared" si="232"/>
        <v>96613037906.726654</v>
      </c>
      <c r="Q267" s="225">
        <f t="shared" si="232"/>
        <v>73899945161.555466</v>
      </c>
      <c r="R267" s="225">
        <f t="shared" si="232"/>
        <v>63063089405.201157</v>
      </c>
      <c r="S267" s="225">
        <f t="shared" si="232"/>
        <v>52852720664.675644</v>
      </c>
      <c r="T267" s="225">
        <f t="shared" si="232"/>
        <v>43241810088.427223</v>
      </c>
      <c r="U267" s="225">
        <f t="shared" si="232"/>
        <v>34199903840.225655</v>
      </c>
      <c r="V267" s="225">
        <f t="shared" si="232"/>
        <v>25695115577.739193</v>
      </c>
      <c r="W267" s="225">
        <f t="shared" si="232"/>
        <v>21943302079.671158</v>
      </c>
      <c r="X267" s="225">
        <f t="shared" si="232"/>
        <v>21611873003.758087</v>
      </c>
      <c r="Y267" s="225">
        <f t="shared" si="232"/>
        <v>21284561540.878689</v>
      </c>
      <c r="Z267" s="225">
        <f t="shared" si="232"/>
        <v>20962243861.346077</v>
      </c>
      <c r="AA267" s="225">
        <f t="shared" si="232"/>
        <v>20645596929.275047</v>
      </c>
      <c r="AB267" s="225">
        <f t="shared" si="232"/>
        <v>20335131442.965889</v>
      </c>
      <c r="AC267" s="225">
        <f t="shared" si="232"/>
        <v>20031220156.015057</v>
      </c>
      <c r="AD267" s="225">
        <f t="shared" si="232"/>
        <v>19734122027.862133</v>
      </c>
      <c r="AE267" s="225">
        <f t="shared" si="232"/>
        <v>19444002681.907608</v>
      </c>
      <c r="AF267" s="225">
        <f t="shared" si="232"/>
        <v>19160951641.568573</v>
      </c>
      <c r="AG267" s="225">
        <f t="shared" si="232"/>
        <v>18884996785.478039</v>
      </c>
      <c r="AH267" s="225">
        <f t="shared" si="232"/>
        <v>18616116422.926632</v>
      </c>
      <c r="AI267" s="225">
        <f t="shared" si="232"/>
        <v>18354249346.31197</v>
      </c>
      <c r="AJ267" s="225">
        <f t="shared" si="232"/>
        <v>18099303172.945988</v>
      </c>
      <c r="AK267" s="225">
        <f t="shared" si="232"/>
        <v>17851161246.462543</v>
      </c>
      <c r="AL267" s="225">
        <f t="shared" si="232"/>
        <v>17609688329.553978</v>
      </c>
      <c r="AM267" s="225">
        <f t="shared" si="232"/>
        <v>17374735285.354973</v>
      </c>
      <c r="AN267" s="225">
        <f t="shared" si="232"/>
        <v>17146142914.59659</v>
      </c>
      <c r="AO267" s="225">
        <f t="shared" si="232"/>
        <v>16923745089.466917</v>
      </c>
      <c r="AP267" s="225">
        <f t="shared" si="232"/>
        <v>16707371302.642996</v>
      </c>
      <c r="AQ267" s="225">
        <f t="shared" si="232"/>
        <v>16496848730.798277</v>
      </c>
      <c r="AR267" s="225">
        <f t="shared" si="232"/>
        <v>16292003895.654615</v>
      </c>
      <c r="AS267" s="225">
        <f t="shared" si="232"/>
        <v>16092663991.946404</v>
      </c>
      <c r="AT267" s="225">
        <f t="shared" si="232"/>
        <v>15898657940.144871</v>
      </c>
      <c r="AU267" s="225">
        <f t="shared" si="232"/>
        <v>15709817212.125128</v>
      </c>
      <c r="AV267" s="225">
        <f t="shared" si="232"/>
        <v>15525976469.874611</v>
      </c>
      <c r="AW267" s="225">
        <f t="shared" si="232"/>
        <v>15346974050.581066</v>
      </c>
      <c r="AX267" s="225">
        <f t="shared" si="232"/>
        <v>15172652325.799179</v>
      </c>
      <c r="AY267" s="225">
        <f t="shared" si="232"/>
        <v>15002857957.694334</v>
      </c>
      <c r="AZ267" s="225"/>
    </row>
    <row r="268" spans="1:52" x14ac:dyDescent="0.2">
      <c r="A268" s="236" t="s">
        <v>417</v>
      </c>
      <c r="B268" s="235" t="s">
        <v>380</v>
      </c>
      <c r="C268" s="228">
        <f>SUMIFS('Historic Energy Consumption'!$K:$K,'Historic Energy Consumption'!$B:$B,'Predicted Energy Consumption'!$B268,'Historic Energy Consumption'!$A:$A,'Predicted Energy Consumption'!C$98)</f>
        <v>2103799907843.7415</v>
      </c>
      <c r="D268" s="228">
        <f>SUMIFS('Historic Energy Consumption'!$K:$K,'Historic Energy Consumption'!$B:$B,'Predicted Energy Consumption'!$B268,'Historic Energy Consumption'!$A:$A,'Predicted Energy Consumption'!D$98)</f>
        <v>1682889488741.2832</v>
      </c>
      <c r="E268" s="228">
        <f>SUMIFS('Historic Energy Consumption'!$K:$K,'Historic Energy Consumption'!$B:$B,'Predicted Energy Consumption'!$B268,'Historic Energy Consumption'!$A:$A,'Predicted Energy Consumption'!E$98)</f>
        <v>1463397506397.4102</v>
      </c>
      <c r="F268" s="228">
        <f>SUMIFS('Historic Energy Consumption'!$K:$K,'Historic Energy Consumption'!$B:$B,'Predicted Energy Consumption'!$B268,'Historic Energy Consumption'!$A:$A,'Predicted Energy Consumption'!F$98)</f>
        <v>1250009466323.5127</v>
      </c>
      <c r="G268" s="228">
        <f>SUMIFS('Historic Energy Consumption'!$K:$K,'Historic Energy Consumption'!$B:$B,'Predicted Energy Consumption'!$B268,'Historic Energy Consumption'!$A:$A,'Predicted Energy Consumption'!G$98)</f>
        <v>1055724964702.1056</v>
      </c>
      <c r="H268" s="228">
        <f>SUMIFS('Historic Energy Consumption'!$K:$K,'Historic Energy Consumption'!$B:$B,'Predicted Energy Consumption'!$B268,'Historic Energy Consumption'!$A:$A,'Predicted Energy Consumption'!H$98)</f>
        <v>933533992536.98267</v>
      </c>
      <c r="I268" s="228">
        <f>SUMIFS('Historic Energy Consumption'!$K:$K,'Historic Energy Consumption'!$B:$B,'Predicted Energy Consumption'!$B268,'Historic Energy Consumption'!$A:$A,'Predicted Energy Consumption'!I$98)</f>
        <v>1842414693023.1228</v>
      </c>
      <c r="J268" s="228">
        <f>SUMIFS('Historic Energy Consumption'!$K:$K,'Historic Energy Consumption'!$B:$B,'Predicted Energy Consumption'!$B268,'Historic Energy Consumption'!$A:$A,'Predicted Energy Consumption'!J$98)</f>
        <v>1788076811289.1846</v>
      </c>
      <c r="K268" s="228">
        <f>SUMIFS('Historic Energy Consumption'!$K:$K,'Historic Energy Consumption'!$B:$B,'Predicted Energy Consumption'!$B268,'Historic Energy Consumption'!$A:$A,'Predicted Energy Consumption'!K$98)</f>
        <v>2052550677767.4375</v>
      </c>
      <c r="L268" s="225">
        <f t="shared" ref="L268:AY268" si="233">K268*(VLOOKUP($B268,$B$72:$AY$96,L$1-2010,FALSE)/VLOOKUP($B268,$B$72:$AY$96,K$1-2010,FALSE))</f>
        <v>2148778346238.4216</v>
      </c>
      <c r="M268" s="225">
        <f t="shared" si="233"/>
        <v>2210621643362.0098</v>
      </c>
      <c r="N268" s="225">
        <f t="shared" si="233"/>
        <v>2273555195049.0459</v>
      </c>
      <c r="O268" s="225">
        <f t="shared" si="233"/>
        <v>2338420037241.5576</v>
      </c>
      <c r="P268" s="225">
        <f t="shared" si="233"/>
        <v>2353031333250.7817</v>
      </c>
      <c r="Q268" s="225">
        <f t="shared" si="233"/>
        <v>2342053453128.9697</v>
      </c>
      <c r="R268" s="225">
        <f t="shared" si="233"/>
        <v>2328822782061.0791</v>
      </c>
      <c r="S268" s="225">
        <f t="shared" si="233"/>
        <v>2313731766498.2437</v>
      </c>
      <c r="T268" s="225">
        <f t="shared" si="233"/>
        <v>2297112224848.1914</v>
      </c>
      <c r="U268" s="225">
        <f t="shared" si="233"/>
        <v>2279246181646.606</v>
      </c>
      <c r="V268" s="225">
        <f t="shared" si="233"/>
        <v>2260373744125.0845</v>
      </c>
      <c r="W268" s="225">
        <f t="shared" si="233"/>
        <v>2240699281723.8999</v>
      </c>
      <c r="X268" s="225">
        <f t="shared" si="233"/>
        <v>2220396522234.1641</v>
      </c>
      <c r="Y268" s="225">
        <f t="shared" si="233"/>
        <v>2199612875547.1616</v>
      </c>
      <c r="Z268" s="225">
        <f t="shared" si="233"/>
        <v>2178473153802.9651</v>
      </c>
      <c r="AA268" s="225">
        <f t="shared" si="233"/>
        <v>2157082789853.2007</v>
      </c>
      <c r="AB268" s="225">
        <f t="shared" si="233"/>
        <v>2135530624228.6052</v>
      </c>
      <c r="AC268" s="225">
        <f t="shared" si="233"/>
        <v>2113891315201.8018</v>
      </c>
      <c r="AD268" s="225">
        <f t="shared" si="233"/>
        <v>2092227418109.5146</v>
      </c>
      <c r="AE268" s="225">
        <f t="shared" si="233"/>
        <v>2070591174715.3848</v>
      </c>
      <c r="AF268" s="225">
        <f t="shared" si="233"/>
        <v>2049026049234.6519</v>
      </c>
      <c r="AG268" s="225">
        <f t="shared" si="233"/>
        <v>2027568043960.644</v>
      </c>
      <c r="AH268" s="225">
        <f t="shared" si="233"/>
        <v>2006246823974.5767</v>
      </c>
      <c r="AI268" s="225">
        <f t="shared" si="233"/>
        <v>1985086677129.5815</v>
      </c>
      <c r="AJ268" s="225">
        <f t="shared" si="233"/>
        <v>1964107332398.6077</v>
      </c>
      <c r="AK268" s="225">
        <f t="shared" si="233"/>
        <v>1943324656795.3164</v>
      </c>
      <c r="AL268" s="225">
        <f t="shared" si="233"/>
        <v>1922751248444.4463</v>
      </c>
      <c r="AM268" s="225">
        <f t="shared" si="233"/>
        <v>1902396941006.7803</v>
      </c>
      <c r="AN268" s="225">
        <f t="shared" si="233"/>
        <v>1882269232553.1165</v>
      </c>
      <c r="AO268" s="225">
        <f t="shared" si="233"/>
        <v>1862373650123.0742</v>
      </c>
      <c r="AP268" s="225">
        <f t="shared" si="233"/>
        <v>1842714059580.1882</v>
      </c>
      <c r="AQ268" s="225">
        <f t="shared" si="233"/>
        <v>1823292928966.1362</v>
      </c>
      <c r="AR268" s="225">
        <f t="shared" si="233"/>
        <v>1804111552341.9309</v>
      </c>
      <c r="AS268" s="225">
        <f t="shared" si="233"/>
        <v>1785170240059.3579</v>
      </c>
      <c r="AT268" s="225">
        <f t="shared" si="233"/>
        <v>1766468480513.054</v>
      </c>
      <c r="AU268" s="225">
        <f t="shared" si="233"/>
        <v>1748005077660.9465</v>
      </c>
      <c r="AV268" s="225">
        <f t="shared" si="233"/>
        <v>1729778267951.7144</v>
      </c>
      <c r="AW268" s="225">
        <f t="shared" si="233"/>
        <v>1711785819746.27</v>
      </c>
      <c r="AX268" s="225">
        <f t="shared" si="233"/>
        <v>1694025117851.3323</v>
      </c>
      <c r="AY268" s="225">
        <f t="shared" si="233"/>
        <v>1676493235386.7988</v>
      </c>
      <c r="AZ268" s="225"/>
    </row>
    <row r="269" spans="1:52" s="230" customFormat="1" x14ac:dyDescent="0.2">
      <c r="A269" s="236" t="s">
        <v>417</v>
      </c>
      <c r="B269" s="235" t="s">
        <v>661</v>
      </c>
      <c r="C269" s="232">
        <f>SUMIFS('Historic Energy Consumption'!$K:$K,'Historic Energy Consumption'!$B:$B, "no-convert-refined petroleum and coke 19",'Historic Energy Consumption'!$A:$A,'Predicted Energy Consumption'!C$98)+SUMIFS(C$29:C$42,$B$29:$B$42,$B269,$A$29:$A$42,$A269)</f>
        <v>3095984061602047</v>
      </c>
      <c r="D269" s="232">
        <f>SUMIFS('Historic Energy Consumption'!$K:$K,'Historic Energy Consumption'!$B:$B, "no-convert-refined petroleum and coke 19",'Historic Energy Consumption'!$A:$A,'Predicted Energy Consumption'!D$98)+SUMIFS(D$29:D$42,$B$29:$B$42,$B269,$A$29:$A$42,$A269)</f>
        <v>3383086767871104</v>
      </c>
      <c r="E269" s="232">
        <f>SUMIFS('Historic Energy Consumption'!$K:$K,'Historic Energy Consumption'!$B:$B, "no-convert-refined petroleum and coke 19",'Historic Energy Consumption'!$A:$A,'Predicted Energy Consumption'!E$98)+SUMIFS(E$29:E$42,$B$29:$B$42,$B269,$A$29:$A$42,$A269)</f>
        <v>3890948317475326.5</v>
      </c>
      <c r="F269" s="232">
        <f>SUMIFS('Historic Energy Consumption'!$K:$K,'Historic Energy Consumption'!$B:$B, "no-convert-refined petroleum and coke 19",'Historic Energy Consumption'!$A:$A,'Predicted Energy Consumption'!F$98)+SUMIFS(F$29:F$42,$B$29:$B$42,$B269,$A$29:$A$42,$A269)</f>
        <v>4486195962422274</v>
      </c>
      <c r="G269" s="232">
        <f>SUMIFS('Historic Energy Consumption'!$K:$K,'Historic Energy Consumption'!$B:$B, "no-convert-refined petroleum and coke 19",'Historic Energy Consumption'!$A:$A,'Predicted Energy Consumption'!G$98)+SUMIFS(G$29:G$42,$B$29:$B$42,$B269,$A$29:$A$42,$A269)</f>
        <v>4725627584454416</v>
      </c>
      <c r="H269" s="232">
        <f>SUMIFS('Historic Energy Consumption'!$K:$K,'Historic Energy Consumption'!$B:$B, "no-convert-refined petroleum and coke 19",'Historic Energy Consumption'!$A:$A,'Predicted Energy Consumption'!H$98)+SUMIFS(H$29:H$42,$B$29:$B$42,$B269,$A$29:$A$42,$A269)</f>
        <v>5322849531520062</v>
      </c>
      <c r="I269" s="232">
        <f>SUMIFS('Historic Energy Consumption'!$K:$K,'Historic Energy Consumption'!$B:$B, "no-convert-refined petroleum and coke 19",'Historic Energy Consumption'!$A:$A,'Predicted Energy Consumption'!I$98)+SUMIFS(I$29:I$42,$B$29:$B$42,$B269,$A$29:$A$42,$A269)</f>
        <v>5675953062579578</v>
      </c>
      <c r="J269" s="232">
        <f>SUMIFS('Historic Energy Consumption'!$K:$K,'Historic Energy Consumption'!$B:$B, "no-convert-refined petroleum and coke 19",'Historic Energy Consumption'!$A:$A,'Predicted Energy Consumption'!J$98)+SUMIFS(J$29:J$42,$B$29:$B$42,$B269,$A$29:$A$42,$A269)</f>
        <v>6265075489605598</v>
      </c>
      <c r="K269" s="232">
        <f>SUMIFS('Historic Energy Consumption'!$K:$K,'Historic Energy Consumption'!$B:$B, "no-convert-refined petroleum and coke 19",'Historic Energy Consumption'!$A:$A,'Predicted Energy Consumption'!K$98)+SUMIFS(K$29:K$42,$B$29:$B$42,$B269,$A$29:$A$42,$A269)</f>
        <v>7203697503596612</v>
      </c>
      <c r="L269" s="231">
        <f t="shared" ref="L269:AY269" si="234">(K269-SUMIFS(K$29:K$42,$B$29:$B$42,$B269,$A$29:$A$42,$A269))*(VLOOKUP($B269,$B$72:$AY$96,L$1-2010,FALSE)/VLOOKUP($B269,$B$72:$AY$96,K$1-2010,FALSE))+SUMIFS(L$29:L$42,$B$29:$B$42,$B269,$A$29:$A$42,$A269)</f>
        <v>7865942939376652</v>
      </c>
      <c r="M269" s="231">
        <f t="shared" si="234"/>
        <v>8059856192160778</v>
      </c>
      <c r="N269" s="231">
        <f t="shared" si="234"/>
        <v>8220382766008428</v>
      </c>
      <c r="O269" s="231">
        <f t="shared" si="234"/>
        <v>8342215224297884</v>
      </c>
      <c r="P269" s="231">
        <f t="shared" si="234"/>
        <v>8454974782380345</v>
      </c>
      <c r="Q269" s="231">
        <f t="shared" si="234"/>
        <v>8559170796498286</v>
      </c>
      <c r="R269" s="231">
        <f t="shared" si="234"/>
        <v>8655337006065326</v>
      </c>
      <c r="S269" s="231">
        <f t="shared" si="234"/>
        <v>8744011993550880</v>
      </c>
      <c r="T269" s="231">
        <f t="shared" si="234"/>
        <v>8825725086884122</v>
      </c>
      <c r="U269" s="231">
        <f t="shared" si="234"/>
        <v>8900986658361842</v>
      </c>
      <c r="V269" s="231">
        <f t="shared" si="234"/>
        <v>8970281856074610</v>
      </c>
      <c r="W269" s="231">
        <f t="shared" si="234"/>
        <v>9034066936614904</v>
      </c>
      <c r="X269" s="231">
        <f t="shared" si="234"/>
        <v>9092767514072442</v>
      </c>
      <c r="Y269" s="231">
        <f t="shared" si="234"/>
        <v>9146778179556232</v>
      </c>
      <c r="Z269" s="231">
        <f t="shared" si="234"/>
        <v>9196463067958752</v>
      </c>
      <c r="AA269" s="231">
        <f t="shared" si="234"/>
        <v>9242157051133370</v>
      </c>
      <c r="AB269" s="231">
        <f t="shared" si="234"/>
        <v>9284167319390788</v>
      </c>
      <c r="AC269" s="231">
        <f t="shared" si="234"/>
        <v>9322775178279580</v>
      </c>
      <c r="AD269" s="231">
        <f t="shared" si="234"/>
        <v>9358237937699302</v>
      </c>
      <c r="AE269" s="231">
        <f t="shared" si="234"/>
        <v>9390790808264962</v>
      </c>
      <c r="AF269" s="231">
        <f t="shared" si="234"/>
        <v>9420648748010730</v>
      </c>
      <c r="AG269" s="231">
        <f t="shared" si="234"/>
        <v>9448008223156620</v>
      </c>
      <c r="AH269" s="231">
        <f t="shared" si="234"/>
        <v>9473048861529536</v>
      </c>
      <c r="AI269" s="231">
        <f t="shared" si="234"/>
        <v>9495934987755904</v>
      </c>
      <c r="AJ269" s="231">
        <f t="shared" si="234"/>
        <v>9516817036636712</v>
      </c>
      <c r="AK269" s="231">
        <f t="shared" si="234"/>
        <v>9535832846029668</v>
      </c>
      <c r="AL269" s="231">
        <f t="shared" si="234"/>
        <v>9553108833751948</v>
      </c>
      <c r="AM269" s="231">
        <f t="shared" si="234"/>
        <v>9568761064965066</v>
      </c>
      <c r="AN269" s="231">
        <f t="shared" si="234"/>
        <v>9582896217577168</v>
      </c>
      <c r="AO269" s="231">
        <f t="shared" si="234"/>
        <v>9595612453663060</v>
      </c>
      <c r="AP269" s="231">
        <f t="shared" si="234"/>
        <v>9607000204955758</v>
      </c>
      <c r="AQ269" s="231">
        <f t="shared" si="234"/>
        <v>9617142880246114</v>
      </c>
      <c r="AR269" s="231">
        <f t="shared" si="234"/>
        <v>9626117502138724</v>
      </c>
      <c r="AS269" s="231">
        <f t="shared" si="234"/>
        <v>9633995280130216</v>
      </c>
      <c r="AT269" s="231">
        <f t="shared" si="234"/>
        <v>9640842126438694</v>
      </c>
      <c r="AU269" s="231">
        <f t="shared" si="234"/>
        <v>9646719120470018</v>
      </c>
      <c r="AV269" s="231">
        <f t="shared" si="234"/>
        <v>9651682927264332</v>
      </c>
      <c r="AW269" s="231">
        <f t="shared" si="234"/>
        <v>9655786174751216</v>
      </c>
      <c r="AX269" s="231">
        <f t="shared" si="234"/>
        <v>9659077794156540</v>
      </c>
      <c r="AY269" s="231">
        <f t="shared" si="234"/>
        <v>9661603327454722</v>
      </c>
      <c r="AZ269" s="231"/>
    </row>
    <row r="270" spans="1:52" x14ac:dyDescent="0.2">
      <c r="A270" s="236" t="s">
        <v>417</v>
      </c>
      <c r="B270" s="235" t="s">
        <v>382</v>
      </c>
      <c r="C270" s="228">
        <f>SUMIFS('Historic Energy Consumption'!$K:$K,'Historic Energy Consumption'!$B:$B,'Predicted Energy Consumption'!$B270,'Historic Energy Consumption'!$A:$A,'Predicted Energy Consumption'!C$98)</f>
        <v>1386757408245260.3</v>
      </c>
      <c r="D270" s="228">
        <f>SUMIFS('Historic Energy Consumption'!$K:$K,'Historic Energy Consumption'!$B:$B,'Predicted Energy Consumption'!$B270,'Historic Energy Consumption'!$A:$A,'Predicted Energy Consumption'!D$98)</f>
        <v>1476777882137708.5</v>
      </c>
      <c r="E270" s="228">
        <f>SUMIFS('Historic Energy Consumption'!$K:$K,'Historic Energy Consumption'!$B:$B,'Predicted Energy Consumption'!$B270,'Historic Energy Consumption'!$A:$A,'Predicted Energy Consumption'!E$98)</f>
        <v>1681741729975716.5</v>
      </c>
      <c r="F270" s="228">
        <f>SUMIFS('Historic Energy Consumption'!$K:$K,'Historic Energy Consumption'!$B:$B,'Predicted Energy Consumption'!$B270,'Historic Energy Consumption'!$A:$A,'Predicted Energy Consumption'!F$98)</f>
        <v>1777450995129784</v>
      </c>
      <c r="G270" s="228">
        <f>SUMIFS('Historic Energy Consumption'!$K:$K,'Historic Energy Consumption'!$B:$B,'Predicted Energy Consumption'!$B270,'Historic Energy Consumption'!$A:$A,'Predicted Energy Consumption'!G$98)</f>
        <v>1967762753696878</v>
      </c>
      <c r="H270" s="228">
        <f>SUMIFS('Historic Energy Consumption'!$K:$K,'Historic Energy Consumption'!$B:$B,'Predicted Energy Consumption'!$B270,'Historic Energy Consumption'!$A:$A,'Predicted Energy Consumption'!H$98)</f>
        <v>2073831247701247.5</v>
      </c>
      <c r="I270" s="228">
        <f>SUMIFS('Historic Energy Consumption'!$K:$K,'Historic Energy Consumption'!$B:$B,'Predicted Energy Consumption'!$B270,'Historic Energy Consumption'!$A:$A,'Predicted Energy Consumption'!I$98)</f>
        <v>2169050114740371.8</v>
      </c>
      <c r="J270" s="228">
        <f>SUMIFS('Historic Energy Consumption'!$K:$K,'Historic Energy Consumption'!$B:$B,'Predicted Energy Consumption'!$B270,'Historic Energy Consumption'!$A:$A,'Predicted Energy Consumption'!J$98)</f>
        <v>2442512382353976.5</v>
      </c>
      <c r="K270" s="228">
        <f>SUMIFS('Historic Energy Consumption'!$K:$K,'Historic Energy Consumption'!$B:$B,'Predicted Energy Consumption'!$B270,'Historic Energy Consumption'!$A:$A,'Predicted Energy Consumption'!K$98)</f>
        <v>2621259337977227</v>
      </c>
      <c r="L270" s="225">
        <f t="shared" ref="L270:AY270" si="235">K270*(VLOOKUP($B270,$B$72:$AY$96,L$1-2010,FALSE)/VLOOKUP($B270,$B$72:$AY$96,K$1-2010,FALSE))</f>
        <v>2985259455882546.5</v>
      </c>
      <c r="M270" s="225">
        <f t="shared" si="235"/>
        <v>3097251382479892.5</v>
      </c>
      <c r="N270" s="225">
        <f t="shared" si="235"/>
        <v>3207173366789275.5</v>
      </c>
      <c r="O270" s="225">
        <f t="shared" si="235"/>
        <v>3282534853973675.5</v>
      </c>
      <c r="P270" s="225">
        <f t="shared" si="235"/>
        <v>3326700440630861.5</v>
      </c>
      <c r="Q270" s="225">
        <f t="shared" si="235"/>
        <v>3365388371268510.5</v>
      </c>
      <c r="R270" s="225">
        <f t="shared" si="235"/>
        <v>3399102544830173.5</v>
      </c>
      <c r="S270" s="225">
        <f t="shared" si="235"/>
        <v>3428319555446727.5</v>
      </c>
      <c r="T270" s="225">
        <f t="shared" si="235"/>
        <v>3453483139467263.5</v>
      </c>
      <c r="U270" s="225">
        <f t="shared" si="235"/>
        <v>3475001550693543</v>
      </c>
      <c r="V270" s="225">
        <f t="shared" si="235"/>
        <v>3493247004579399</v>
      </c>
      <c r="W270" s="225">
        <f t="shared" si="235"/>
        <v>3508556520069118.5</v>
      </c>
      <c r="X270" s="225">
        <f t="shared" si="235"/>
        <v>3521233652501696</v>
      </c>
      <c r="Y270" s="225">
        <f t="shared" si="235"/>
        <v>3531550746890625.5</v>
      </c>
      <c r="Z270" s="225">
        <f t="shared" si="235"/>
        <v>3539751448286376.5</v>
      </c>
      <c r="AA270" s="225">
        <f t="shared" si="235"/>
        <v>3546053288101332</v>
      </c>
      <c r="AB270" s="225">
        <f t="shared" si="235"/>
        <v>3550650226501283</v>
      </c>
      <c r="AC270" s="225">
        <f t="shared" si="235"/>
        <v>3553715075509073</v>
      </c>
      <c r="AD270" s="225">
        <f t="shared" si="235"/>
        <v>3555401759148117.5</v>
      </c>
      <c r="AE270" s="225">
        <f t="shared" si="235"/>
        <v>3555847388947677</v>
      </c>
      <c r="AF270" s="225">
        <f t="shared" si="235"/>
        <v>3555174147986376.5</v>
      </c>
      <c r="AG270" s="225">
        <f t="shared" si="235"/>
        <v>3553490986334193.5</v>
      </c>
      <c r="AH270" s="225">
        <f t="shared" si="235"/>
        <v>3550895136759279.5</v>
      </c>
      <c r="AI270" s="225">
        <f t="shared" si="235"/>
        <v>3547473463006649.5</v>
      </c>
      <c r="AJ270" s="225">
        <f t="shared" si="235"/>
        <v>3543303654640216</v>
      </c>
      <c r="AK270" s="225">
        <f t="shared" si="235"/>
        <v>3538455282954289</v>
      </c>
      <c r="AL270" s="225">
        <f t="shared" si="235"/>
        <v>3532990732225379</v>
      </c>
      <c r="AM270" s="225">
        <f t="shared" si="235"/>
        <v>3526966019874171.5</v>
      </c>
      <c r="AN270" s="225">
        <f t="shared" si="235"/>
        <v>3520431518150836.5</v>
      </c>
      <c r="AO270" s="225">
        <f t="shared" si="235"/>
        <v>3513432588872858</v>
      </c>
      <c r="AP270" s="225">
        <f t="shared" si="235"/>
        <v>3506010141626863.5</v>
      </c>
      <c r="AQ270" s="225">
        <f t="shared" si="235"/>
        <v>3498201124753049.5</v>
      </c>
      <c r="AR270" s="225">
        <f t="shared" si="235"/>
        <v>3490038957389686</v>
      </c>
      <c r="AS270" s="225">
        <f t="shared" si="235"/>
        <v>3481553909896826.5</v>
      </c>
      <c r="AT270" s="225">
        <f t="shared" si="235"/>
        <v>3472773439099794</v>
      </c>
      <c r="AU270" s="225">
        <f t="shared" si="235"/>
        <v>3463722484003408</v>
      </c>
      <c r="AV270" s="225">
        <f t="shared" si="235"/>
        <v>3454423726924968</v>
      </c>
      <c r="AW270" s="225">
        <f t="shared" si="235"/>
        <v>3444897824366423</v>
      </c>
      <c r="AX270" s="225">
        <f t="shared" si="235"/>
        <v>3435163611398592</v>
      </c>
      <c r="AY270" s="225">
        <f t="shared" si="235"/>
        <v>3425238282844096</v>
      </c>
      <c r="AZ270" s="225"/>
    </row>
    <row r="271" spans="1:52" x14ac:dyDescent="0.2">
      <c r="A271" s="236" t="s">
        <v>417</v>
      </c>
      <c r="B271" s="235" t="s">
        <v>383</v>
      </c>
      <c r="C271" s="228">
        <f>SUMIFS('Historic Energy Consumption'!$K:$K,'Historic Energy Consumption'!$B:$B,'Predicted Energy Consumption'!$B271,'Historic Energy Consumption'!$A:$A,'Predicted Energy Consumption'!C$98)</f>
        <v>2568384792141.5723</v>
      </c>
      <c r="D271" s="228">
        <f>SUMIFS('Historic Energy Consumption'!$K:$K,'Historic Energy Consumption'!$B:$B,'Predicted Energy Consumption'!$B271,'Historic Energy Consumption'!$A:$A,'Predicted Energy Consumption'!D$98)</f>
        <v>1754505223586.0313</v>
      </c>
      <c r="E271" s="228">
        <f>SUMIFS('Historic Energy Consumption'!$K:$K,'Historic Energy Consumption'!$B:$B,'Predicted Energy Consumption'!$B271,'Historic Energy Consumption'!$A:$A,'Predicted Energy Consumption'!E$98)</f>
        <v>1740752681481.2695</v>
      </c>
      <c r="F271" s="228">
        <f>SUMIFS('Historic Energy Consumption'!$K:$K,'Historic Energy Consumption'!$B:$B,'Predicted Energy Consumption'!$B271,'Historic Energy Consumption'!$A:$A,'Predicted Energy Consumption'!F$98)</f>
        <v>1529664709218.948</v>
      </c>
      <c r="G271" s="228">
        <f>SUMIFS('Historic Energy Consumption'!$K:$K,'Historic Energy Consumption'!$B:$B,'Predicted Energy Consumption'!$B271,'Historic Energy Consumption'!$A:$A,'Predicted Energy Consumption'!G$98)</f>
        <v>1704726531775.5454</v>
      </c>
      <c r="H271" s="228">
        <f>SUMIFS('Historic Energy Consumption'!$K:$K,'Historic Energy Consumption'!$B:$B,'Predicted Energy Consumption'!$B271,'Historic Energy Consumption'!$A:$A,'Predicted Energy Consumption'!H$98)</f>
        <v>2360583754878.9482</v>
      </c>
      <c r="I271" s="228">
        <f>SUMIFS('Historic Energy Consumption'!$K:$K,'Historic Energy Consumption'!$B:$B,'Predicted Energy Consumption'!$B271,'Historic Energy Consumption'!$A:$A,'Predicted Energy Consumption'!I$98)</f>
        <v>2194321087362.3423</v>
      </c>
      <c r="J271" s="228">
        <f>SUMIFS('Historic Energy Consumption'!$K:$K,'Historic Energy Consumption'!$B:$B,'Predicted Energy Consumption'!$B271,'Historic Energy Consumption'!$A:$A,'Predicted Energy Consumption'!J$98)</f>
        <v>2271210002769.0479</v>
      </c>
      <c r="K271" s="228">
        <f>SUMIFS('Historic Energy Consumption'!$K:$K,'Historic Energy Consumption'!$B:$B,'Predicted Energy Consumption'!$B271,'Historic Energy Consumption'!$A:$A,'Predicted Energy Consumption'!K$98)</f>
        <v>2596840726488.5547</v>
      </c>
      <c r="L271" s="225">
        <f t="shared" ref="L271:AY271" si="236">K271*(VLOOKUP($B271,$B$72:$AY$96,L$1-2010,FALSE)/VLOOKUP($B271,$B$72:$AY$96,K$1-2010,FALSE))</f>
        <v>2702104312215.3096</v>
      </c>
      <c r="M271" s="225">
        <f t="shared" si="236"/>
        <v>2609872972748.5278</v>
      </c>
      <c r="N271" s="225">
        <f t="shared" si="236"/>
        <v>2515474674449.5107</v>
      </c>
      <c r="O271" s="225">
        <f t="shared" si="236"/>
        <v>2419920330301.4634</v>
      </c>
      <c r="P271" s="225">
        <f t="shared" si="236"/>
        <v>2323877256002.4517</v>
      </c>
      <c r="Q271" s="225">
        <f t="shared" si="236"/>
        <v>2227801959757.7427</v>
      </c>
      <c r="R271" s="225">
        <f t="shared" si="236"/>
        <v>2132012713009.8752</v>
      </c>
      <c r="S271" s="225">
        <f t="shared" si="236"/>
        <v>2036732765472.7207</v>
      </c>
      <c r="T271" s="225">
        <f t="shared" si="236"/>
        <v>1942117971566.2615</v>
      </c>
      <c r="U271" s="225">
        <f t="shared" si="236"/>
        <v>1848275435294.646</v>
      </c>
      <c r="V271" s="225">
        <f t="shared" si="236"/>
        <v>1755276589910.4036</v>
      </c>
      <c r="W271" s="225">
        <f t="shared" si="236"/>
        <v>1663166617257.7302</v>
      </c>
      <c r="X271" s="225">
        <f t="shared" si="236"/>
        <v>1571971348322.3447</v>
      </c>
      <c r="Y271" s="225">
        <f t="shared" si="236"/>
        <v>1481702373849.071</v>
      </c>
      <c r="Z271" s="225">
        <f t="shared" si="236"/>
        <v>1392360854817.6743</v>
      </c>
      <c r="AA271" s="225">
        <f t="shared" si="236"/>
        <v>1303940374729.708</v>
      </c>
      <c r="AB271" s="225">
        <f t="shared" si="236"/>
        <v>1216429078962.3572</v>
      </c>
      <c r="AC271" s="225">
        <f t="shared" si="236"/>
        <v>1129811280336.7019</v>
      </c>
      <c r="AD271" s="225">
        <f t="shared" si="236"/>
        <v>1044068663362.5291</v>
      </c>
      <c r="AE271" s="225">
        <f t="shared" si="236"/>
        <v>959181185899.1333</v>
      </c>
      <c r="AF271" s="225">
        <f t="shared" si="236"/>
        <v>875127752239.99841</v>
      </c>
      <c r="AG271" s="225">
        <f t="shared" si="236"/>
        <v>791886713307.12451</v>
      </c>
      <c r="AH271" s="225">
        <f t="shared" si="236"/>
        <v>775296376339.86462</v>
      </c>
      <c r="AI271" s="225">
        <f t="shared" si="236"/>
        <v>776269599444.90698</v>
      </c>
      <c r="AJ271" s="225">
        <f t="shared" si="236"/>
        <v>777195149316.61914</v>
      </c>
      <c r="AK271" s="225">
        <f t="shared" si="236"/>
        <v>778078064400.07556</v>
      </c>
      <c r="AL271" s="225">
        <f t="shared" si="236"/>
        <v>778922753592.198</v>
      </c>
      <c r="AM271" s="225">
        <f t="shared" si="236"/>
        <v>779733086171.31531</v>
      </c>
      <c r="AN271" s="225">
        <f t="shared" si="236"/>
        <v>780512467640.2804</v>
      </c>
      <c r="AO271" s="225">
        <f t="shared" si="236"/>
        <v>781263903832.08093</v>
      </c>
      <c r="AP271" s="225">
        <f t="shared" si="236"/>
        <v>781990055219.57092</v>
      </c>
      <c r="AQ271" s="225">
        <f t="shared" si="236"/>
        <v>782693283035.26746</v>
      </c>
      <c r="AR271" s="225">
        <f t="shared" si="236"/>
        <v>783375688530.58167</v>
      </c>
      <c r="AS271" s="225">
        <f t="shared" si="236"/>
        <v>784039146476.49622</v>
      </c>
      <c r="AT271" s="225">
        <f t="shared" si="236"/>
        <v>784685333820.45911</v>
      </c>
      <c r="AU271" s="225">
        <f t="shared" si="236"/>
        <v>785315754260.02075</v>
      </c>
      <c r="AV271" s="225">
        <f t="shared" si="236"/>
        <v>785931759366.90295</v>
      </c>
      <c r="AW271" s="225">
        <f t="shared" si="236"/>
        <v>786534566790.11389</v>
      </c>
      <c r="AX271" s="225">
        <f t="shared" si="236"/>
        <v>787125275980.37146</v>
      </c>
      <c r="AY271" s="225">
        <f t="shared" si="236"/>
        <v>787704881806.21252</v>
      </c>
      <c r="AZ271" s="225"/>
    </row>
    <row r="272" spans="1:52" x14ac:dyDescent="0.2">
      <c r="A272" s="236" t="s">
        <v>417</v>
      </c>
      <c r="B272" s="235" t="s">
        <v>384</v>
      </c>
      <c r="C272" s="228">
        <f>SUMIFS('Historic Energy Consumption'!$K:$K,'Historic Energy Consumption'!$B:$B,'Predicted Energy Consumption'!$B272,'Historic Energy Consumption'!$A:$A,'Predicted Energy Consumption'!C$98)</f>
        <v>111085595136977.81</v>
      </c>
      <c r="D272" s="228">
        <f>SUMIFS('Historic Energy Consumption'!$K:$K,'Historic Energy Consumption'!$B:$B,'Predicted Energy Consumption'!$B272,'Historic Energy Consumption'!$A:$A,'Predicted Energy Consumption'!D$98)</f>
        <v>127417386008522.69</v>
      </c>
      <c r="E272" s="228">
        <f>SUMIFS('Historic Energy Consumption'!$K:$K,'Historic Energy Consumption'!$B:$B,'Predicted Energy Consumption'!$B272,'Historic Energy Consumption'!$A:$A,'Predicted Energy Consumption'!E$98)</f>
        <v>128659440919644.22</v>
      </c>
      <c r="F272" s="228">
        <f>SUMIFS('Historic Energy Consumption'!$K:$K,'Historic Energy Consumption'!$B:$B,'Predicted Energy Consumption'!$B272,'Historic Energy Consumption'!$A:$A,'Predicted Energy Consumption'!F$98)</f>
        <v>115739198545745.25</v>
      </c>
      <c r="G272" s="228">
        <f>SUMIFS('Historic Energy Consumption'!$K:$K,'Historic Energy Consumption'!$B:$B,'Predicted Energy Consumption'!$B272,'Historic Energy Consumption'!$A:$A,'Predicted Energy Consumption'!G$98)</f>
        <v>114619706245882.63</v>
      </c>
      <c r="H272" s="228">
        <f>SUMIFS('Historic Energy Consumption'!$K:$K,'Historic Energy Consumption'!$B:$B,'Predicted Energy Consumption'!$B272,'Historic Energy Consumption'!$A:$A,'Predicted Energy Consumption'!H$98)</f>
        <v>99357545764046.531</v>
      </c>
      <c r="I272" s="228">
        <f>SUMIFS('Historic Energy Consumption'!$K:$K,'Historic Energy Consumption'!$B:$B,'Predicted Energy Consumption'!$B272,'Historic Energy Consumption'!$A:$A,'Predicted Energy Consumption'!I$98)</f>
        <v>104377652614314.22</v>
      </c>
      <c r="J272" s="228">
        <f>SUMIFS('Historic Energy Consumption'!$K:$K,'Historic Energy Consumption'!$B:$B,'Predicted Energy Consumption'!$B272,'Historic Energy Consumption'!$A:$A,'Predicted Energy Consumption'!J$98)</f>
        <v>112231405474885.52</v>
      </c>
      <c r="K272" s="228">
        <f>SUMIFS('Historic Energy Consumption'!$K:$K,'Historic Energy Consumption'!$B:$B,'Predicted Energy Consumption'!$B272,'Historic Energy Consumption'!$A:$A,'Predicted Energy Consumption'!K$98)</f>
        <v>116956576658951.3</v>
      </c>
      <c r="L272" s="225">
        <f t="shared" ref="L272:AY272" si="237">K272*(VLOOKUP($B272,$B$72:$AY$96,L$1-2010,FALSE)/VLOOKUP($B272,$B$72:$AY$96,K$1-2010,FALSE))</f>
        <v>125058320885836.52</v>
      </c>
      <c r="M272" s="225">
        <f t="shared" si="237"/>
        <v>120346859994734.8</v>
      </c>
      <c r="N272" s="225">
        <f t="shared" si="237"/>
        <v>115136681654695.03</v>
      </c>
      <c r="O272" s="225">
        <f t="shared" si="237"/>
        <v>109499534689916.78</v>
      </c>
      <c r="P272" s="225">
        <f t="shared" si="237"/>
        <v>103498486795445.44</v>
      </c>
      <c r="Q272" s="225">
        <f t="shared" si="237"/>
        <v>97189078728314.031</v>
      </c>
      <c r="R272" s="225">
        <f t="shared" si="237"/>
        <v>90620035715242.203</v>
      </c>
      <c r="S272" s="225">
        <f t="shared" si="237"/>
        <v>83833870330678.531</v>
      </c>
      <c r="T272" s="225">
        <f t="shared" si="237"/>
        <v>80205573635115.891</v>
      </c>
      <c r="U272" s="225">
        <f t="shared" si="237"/>
        <v>81112594995188.234</v>
      </c>
      <c r="V272" s="225">
        <f t="shared" si="237"/>
        <v>81934208550585.094</v>
      </c>
      <c r="W272" s="225">
        <f t="shared" si="237"/>
        <v>82678285644084.297</v>
      </c>
      <c r="X272" s="225">
        <f t="shared" si="237"/>
        <v>83352016707717.688</v>
      </c>
      <c r="Y272" s="225">
        <f t="shared" si="237"/>
        <v>83961939879299.281</v>
      </c>
      <c r="Z272" s="225">
        <f t="shared" si="237"/>
        <v>84513979735666.859</v>
      </c>
      <c r="AA272" s="225">
        <f t="shared" si="237"/>
        <v>85013491484825.609</v>
      </c>
      <c r="AB272" s="225">
        <f t="shared" si="237"/>
        <v>85465307320943.453</v>
      </c>
      <c r="AC272" s="225">
        <f t="shared" si="237"/>
        <v>85873782689039.078</v>
      </c>
      <c r="AD272" s="225">
        <f t="shared" si="237"/>
        <v>86242840983780.156</v>
      </c>
      <c r="AE272" s="225">
        <f t="shared" si="237"/>
        <v>86576015773228.609</v>
      </c>
      <c r="AF272" s="225">
        <f t="shared" si="237"/>
        <v>86876490041790.031</v>
      </c>
      <c r="AG272" s="225">
        <f t="shared" si="237"/>
        <v>87147132227244.625</v>
      </c>
      <c r="AH272" s="225">
        <f t="shared" si="237"/>
        <v>87390529016353.391</v>
      </c>
      <c r="AI272" s="225">
        <f t="shared" si="237"/>
        <v>87609014987127.281</v>
      </c>
      <c r="AJ272" s="225">
        <f t="shared" si="237"/>
        <v>87804699262134.031</v>
      </c>
      <c r="AK272" s="225">
        <f t="shared" si="237"/>
        <v>87979489380327.891</v>
      </c>
      <c r="AL272" s="225">
        <f t="shared" si="237"/>
        <v>88135112615063.781</v>
      </c>
      <c r="AM272" s="225">
        <f t="shared" si="237"/>
        <v>88273134970848.328</v>
      </c>
      <c r="AN272" s="225">
        <f t="shared" si="237"/>
        <v>88394978086228.625</v>
      </c>
      <c r="AO272" s="225">
        <f t="shared" si="237"/>
        <v>88433405352814.703</v>
      </c>
      <c r="AP272" s="225">
        <f t="shared" si="237"/>
        <v>88418220317928.172</v>
      </c>
      <c r="AQ272" s="225">
        <f t="shared" si="237"/>
        <v>88386403756158.516</v>
      </c>
      <c r="AR272" s="225">
        <f t="shared" si="237"/>
        <v>88339094294928.672</v>
      </c>
      <c r="AS272" s="225">
        <f t="shared" si="237"/>
        <v>88277337387339.797</v>
      </c>
      <c r="AT272" s="225">
        <f t="shared" si="237"/>
        <v>88202094220932.422</v>
      </c>
      <c r="AU272" s="225">
        <f t="shared" si="237"/>
        <v>88114249668618.188</v>
      </c>
      <c r="AV272" s="225">
        <f t="shared" si="237"/>
        <v>88014619391127.781</v>
      </c>
      <c r="AW272" s="225">
        <f t="shared" si="237"/>
        <v>87903956188028.063</v>
      </c>
      <c r="AX272" s="225">
        <f t="shared" si="237"/>
        <v>87782955683258.219</v>
      </c>
      <c r="AY272" s="225">
        <f t="shared" si="237"/>
        <v>87652261421151.469</v>
      </c>
      <c r="AZ272" s="225"/>
    </row>
    <row r="273" spans="1:52" x14ac:dyDescent="0.2">
      <c r="A273" s="236" t="s">
        <v>417</v>
      </c>
      <c r="B273" s="235" t="s">
        <v>385</v>
      </c>
      <c r="C273" s="228">
        <f>SUMIFS('Historic Energy Consumption'!$K:$K,'Historic Energy Consumption'!$B:$B,'Predicted Energy Consumption'!$B273,'Historic Energy Consumption'!$A:$A,'Predicted Energy Consumption'!C$98)</f>
        <v>6799343939944.0332</v>
      </c>
      <c r="D273" s="228">
        <f>SUMIFS('Historic Energy Consumption'!$K:$K,'Historic Energy Consumption'!$B:$B,'Predicted Energy Consumption'!$B273,'Historic Energy Consumption'!$A:$A,'Predicted Energy Consumption'!D$98)</f>
        <v>7162788396462.6133</v>
      </c>
      <c r="E273" s="228">
        <f>SUMIFS('Historic Energy Consumption'!$K:$K,'Historic Energy Consumption'!$B:$B,'Predicted Energy Consumption'!$B273,'Historic Energy Consumption'!$A:$A,'Predicted Energy Consumption'!E$98)</f>
        <v>8148062683127.1543</v>
      </c>
      <c r="F273" s="228">
        <f>SUMIFS('Historic Energy Consumption'!$K:$K,'Historic Energy Consumption'!$B:$B,'Predicted Energy Consumption'!$B273,'Historic Energy Consumption'!$A:$A,'Predicted Energy Consumption'!F$98)</f>
        <v>4856704884390.7178</v>
      </c>
      <c r="G273" s="228">
        <f>SUMIFS('Historic Energy Consumption'!$K:$K,'Historic Energy Consumption'!$B:$B,'Predicted Energy Consumption'!$B273,'Historic Energy Consumption'!$A:$A,'Predicted Energy Consumption'!G$98)</f>
        <v>10399562923612.055</v>
      </c>
      <c r="H273" s="228">
        <f>SUMIFS('Historic Energy Consumption'!$K:$K,'Historic Energy Consumption'!$B:$B,'Predicted Energy Consumption'!$B273,'Historic Energy Consumption'!$A:$A,'Predicted Energy Consumption'!H$98)</f>
        <v>11293570762154.439</v>
      </c>
      <c r="I273" s="228">
        <f>SUMIFS('Historic Energy Consumption'!$K:$K,'Historic Energy Consumption'!$B:$B,'Predicted Energy Consumption'!$B273,'Historic Energy Consumption'!$A:$A,'Predicted Energy Consumption'!I$98)</f>
        <v>6675284535884.9961</v>
      </c>
      <c r="J273" s="228">
        <f>SUMIFS('Historic Energy Consumption'!$K:$K,'Historic Energy Consumption'!$B:$B,'Predicted Energy Consumption'!$B273,'Historic Energy Consumption'!$A:$A,'Predicted Energy Consumption'!J$98)</f>
        <v>7633216762885.1113</v>
      </c>
      <c r="K273" s="228">
        <f>SUMIFS('Historic Energy Consumption'!$K:$K,'Historic Energy Consumption'!$B:$B,'Predicted Energy Consumption'!$B273,'Historic Energy Consumption'!$A:$A,'Predicted Energy Consumption'!K$98)</f>
        <v>5433093897351.5</v>
      </c>
      <c r="L273" s="225">
        <f t="shared" ref="L273:AY273" si="238">K273*(VLOOKUP($B273,$B$72:$AY$96,L$1-2010,FALSE)/VLOOKUP($B273,$B$72:$AY$96,K$1-2010,FALSE))</f>
        <v>5009701411201.6123</v>
      </c>
      <c r="M273" s="225">
        <f t="shared" si="238"/>
        <v>4438939355598.2451</v>
      </c>
      <c r="N273" s="225">
        <f t="shared" si="238"/>
        <v>3876827124941.1401</v>
      </c>
      <c r="O273" s="225">
        <f t="shared" si="238"/>
        <v>3329682729610.105</v>
      </c>
      <c r="P273" s="225">
        <f t="shared" si="238"/>
        <v>2801575221142.0562</v>
      </c>
      <c r="Q273" s="225">
        <f t="shared" si="238"/>
        <v>2451939498548.7959</v>
      </c>
      <c r="R273" s="225">
        <f t="shared" si="238"/>
        <v>2383037770520.2915</v>
      </c>
      <c r="S273" s="225">
        <f t="shared" si="238"/>
        <v>2312608531294.793</v>
      </c>
      <c r="T273" s="225">
        <f t="shared" si="238"/>
        <v>2241126916021.0317</v>
      </c>
      <c r="U273" s="225">
        <f t="shared" si="238"/>
        <v>2168981002446.5369</v>
      </c>
      <c r="V273" s="225">
        <f t="shared" si="238"/>
        <v>2096488705577.7556</v>
      </c>
      <c r="W273" s="225">
        <f t="shared" si="238"/>
        <v>2023910404727.7749</v>
      </c>
      <c r="X273" s="225">
        <f t="shared" si="238"/>
        <v>1951458831999.1638</v>
      </c>
      <c r="Y273" s="225">
        <f t="shared" si="238"/>
        <v>1879307059100.7512</v>
      </c>
      <c r="Z273" s="225">
        <f t="shared" si="238"/>
        <v>1807595071511.0691</v>
      </c>
      <c r="AA273" s="225">
        <f t="shared" si="238"/>
        <v>1736435238674.3435</v>
      </c>
      <c r="AB273" s="225">
        <f t="shared" si="238"/>
        <v>1665916891517.8901</v>
      </c>
      <c r="AC273" s="225">
        <f t="shared" si="238"/>
        <v>1596110162886.2954</v>
      </c>
      <c r="AD273" s="225">
        <f t="shared" si="238"/>
        <v>1527069212184.6321</v>
      </c>
      <c r="AE273" s="225">
        <f t="shared" si="238"/>
        <v>1458834932522.1709</v>
      </c>
      <c r="AF273" s="225">
        <f t="shared" si="238"/>
        <v>1391437221905.3035</v>
      </c>
      <c r="AG273" s="225">
        <f t="shared" si="238"/>
        <v>1324896887007.0752</v>
      </c>
      <c r="AH273" s="225">
        <f t="shared" si="238"/>
        <v>1259227237439.7063</v>
      </c>
      <c r="AI273" s="225">
        <f t="shared" si="238"/>
        <v>1194435419589.0972</v>
      </c>
      <c r="AJ273" s="225">
        <f t="shared" si="238"/>
        <v>1130523531549.5132</v>
      </c>
      <c r="AK273" s="225">
        <f t="shared" si="238"/>
        <v>1067489554281.7238</v>
      </c>
      <c r="AL273" s="225">
        <f t="shared" si="238"/>
        <v>1005328128641.5116</v>
      </c>
      <c r="AM273" s="225">
        <f t="shared" si="238"/>
        <v>944031203256.70325</v>
      </c>
      <c r="AN273" s="225">
        <f t="shared" si="238"/>
        <v>883588574261.52014</v>
      </c>
      <c r="AO273" s="225">
        <f t="shared" si="238"/>
        <v>823988334531.4093</v>
      </c>
      <c r="AP273" s="225">
        <f t="shared" si="238"/>
        <v>765217247216.23743</v>
      </c>
      <c r="AQ273" s="225">
        <f t="shared" si="238"/>
        <v>707261055970.35498</v>
      </c>
      <c r="AR273" s="225">
        <f t="shared" si="238"/>
        <v>650104742259.5498</v>
      </c>
      <c r="AS273" s="225">
        <f t="shared" si="238"/>
        <v>593732738429.50842</v>
      </c>
      <c r="AT273" s="225">
        <f t="shared" si="238"/>
        <v>538129103799.31732</v>
      </c>
      <c r="AU273" s="225">
        <f t="shared" si="238"/>
        <v>514433631425.69452</v>
      </c>
      <c r="AV273" s="225">
        <f t="shared" si="238"/>
        <v>514829943527.89471</v>
      </c>
      <c r="AW273" s="225">
        <f t="shared" si="238"/>
        <v>515193421053.16144</v>
      </c>
      <c r="AX273" s="225">
        <f t="shared" si="238"/>
        <v>515526618835.97711</v>
      </c>
      <c r="AY273" s="225">
        <f t="shared" si="238"/>
        <v>515831876619.02209</v>
      </c>
      <c r="AZ273" s="225"/>
    </row>
    <row r="274" spans="1:52" x14ac:dyDescent="0.2">
      <c r="A274" s="236" t="s">
        <v>417</v>
      </c>
      <c r="B274" s="235" t="s">
        <v>386</v>
      </c>
      <c r="C274" s="228">
        <f>SUMIFS('Historic Energy Consumption'!$K:$K,'Historic Energy Consumption'!$B:$B,'Predicted Energy Consumption'!$B274,'Historic Energy Consumption'!$A:$A,'Predicted Energy Consumption'!C$98)</f>
        <v>2378381789930837</v>
      </c>
      <c r="D274" s="228">
        <f>SUMIFS('Historic Energy Consumption'!$K:$K,'Historic Energy Consumption'!$B:$B,'Predicted Energy Consumption'!$B274,'Historic Energy Consumption'!$A:$A,'Predicted Energy Consumption'!D$98)</f>
        <v>2720066765565065</v>
      </c>
      <c r="E274" s="228">
        <f>SUMIFS('Historic Energy Consumption'!$K:$K,'Historic Energy Consumption'!$B:$B,'Predicted Energy Consumption'!$B274,'Historic Energy Consumption'!$A:$A,'Predicted Energy Consumption'!E$98)</f>
        <v>2814332651205147</v>
      </c>
      <c r="F274" s="228">
        <f>SUMIFS('Historic Energy Consumption'!$K:$K,'Historic Energy Consumption'!$B:$B,'Predicted Energy Consumption'!$B274,'Historic Energy Consumption'!$A:$A,'Predicted Energy Consumption'!F$98)</f>
        <v>2728894802204072.5</v>
      </c>
      <c r="G274" s="228">
        <f>SUMIFS('Historic Energy Consumption'!$K:$K,'Historic Energy Consumption'!$B:$B,'Predicted Energy Consumption'!$B274,'Historic Energy Consumption'!$A:$A,'Predicted Energy Consumption'!G$98)</f>
        <v>2828036284145526.5</v>
      </c>
      <c r="H274" s="228">
        <f>SUMIFS('Historic Energy Consumption'!$K:$K,'Historic Energy Consumption'!$B:$B,'Predicted Energy Consumption'!$B274,'Historic Energy Consumption'!$A:$A,'Predicted Energy Consumption'!H$98)</f>
        <v>3024927526538049.5</v>
      </c>
      <c r="I274" s="228">
        <f>SUMIFS('Historic Energy Consumption'!$K:$K,'Historic Energy Consumption'!$B:$B,'Predicted Energy Consumption'!$B274,'Historic Energy Consumption'!$A:$A,'Predicted Energy Consumption'!I$98)</f>
        <v>3708431885288347.5</v>
      </c>
      <c r="J274" s="228">
        <f>SUMIFS('Historic Energy Consumption'!$K:$K,'Historic Energy Consumption'!$B:$B,'Predicted Energy Consumption'!$B274,'Historic Energy Consumption'!$A:$A,'Predicted Energy Consumption'!J$98)</f>
        <v>3865112352583041.5</v>
      </c>
      <c r="K274" s="228">
        <f>SUMIFS('Historic Energy Consumption'!$K:$K,'Historic Energy Consumption'!$B:$B,'Predicted Energy Consumption'!$B274,'Historic Energy Consumption'!$A:$A,'Predicted Energy Consumption'!K$98)</f>
        <v>4034643788572899</v>
      </c>
      <c r="L274" s="225">
        <f t="shared" ref="L274:AY274" si="239">K274*(VLOOKUP($B274,$B$72:$AY$96,L$1-2010,FALSE)/VLOOKUP($B274,$B$72:$AY$96,K$1-2010,FALSE))</f>
        <v>4406308618827279.5</v>
      </c>
      <c r="M274" s="225">
        <f t="shared" si="239"/>
        <v>4631741050476306</v>
      </c>
      <c r="N274" s="225">
        <f t="shared" si="239"/>
        <v>4719332367750182</v>
      </c>
      <c r="O274" s="225">
        <f t="shared" si="239"/>
        <v>4795488623450857</v>
      </c>
      <c r="P274" s="225">
        <f t="shared" si="239"/>
        <v>4862837534094857</v>
      </c>
      <c r="Q274" s="225">
        <f t="shared" si="239"/>
        <v>4922134142815864</v>
      </c>
      <c r="R274" s="225">
        <f t="shared" si="239"/>
        <v>4974109477976473</v>
      </c>
      <c r="S274" s="225">
        <f t="shared" si="239"/>
        <v>5019456318658464</v>
      </c>
      <c r="T274" s="225">
        <f t="shared" si="239"/>
        <v>5058820794305988</v>
      </c>
      <c r="U274" s="225">
        <f t="shared" si="239"/>
        <v>5092798290664796</v>
      </c>
      <c r="V274" s="225">
        <f t="shared" si="239"/>
        <v>5121932411415788</v>
      </c>
      <c r="W274" s="225">
        <f t="shared" si="239"/>
        <v>5146716015321706</v>
      </c>
      <c r="X274" s="225">
        <f t="shared" si="239"/>
        <v>5167593586967068</v>
      </c>
      <c r="Y274" s="225">
        <f t="shared" si="239"/>
        <v>5184964396419236</v>
      </c>
      <c r="Z274" s="225">
        <f t="shared" si="239"/>
        <v>5199186059523133</v>
      </c>
      <c r="AA274" s="225">
        <f t="shared" si="239"/>
        <v>5210578230546103</v>
      </c>
      <c r="AB274" s="225">
        <f t="shared" si="239"/>
        <v>5219426248546691</v>
      </c>
      <c r="AC274" s="225">
        <f t="shared" si="239"/>
        <v>5225984624268769</v>
      </c>
      <c r="AD274" s="225">
        <f t="shared" si="239"/>
        <v>5230480301044822</v>
      </c>
      <c r="AE274" s="225">
        <f t="shared" si="239"/>
        <v>5233115655728487</v>
      </c>
      <c r="AF274" s="225">
        <f t="shared" si="239"/>
        <v>5234071227750589</v>
      </c>
      <c r="AG274" s="225">
        <f t="shared" si="239"/>
        <v>5233508178875521</v>
      </c>
      <c r="AH274" s="225">
        <f t="shared" si="239"/>
        <v>5231570495300369</v>
      </c>
      <c r="AI274" s="225">
        <f t="shared" si="239"/>
        <v>5228386949010830</v>
      </c>
      <c r="AJ274" s="225">
        <f t="shared" si="239"/>
        <v>5224072837976245</v>
      </c>
      <c r="AK274" s="225">
        <f t="shared" si="239"/>
        <v>5218731525688709</v>
      </c>
      <c r="AL274" s="225">
        <f t="shared" si="239"/>
        <v>5212455800345573</v>
      </c>
      <c r="AM274" s="225">
        <f t="shared" si="239"/>
        <v>5205329073066332</v>
      </c>
      <c r="AN274" s="225">
        <f t="shared" si="239"/>
        <v>5197426433226711</v>
      </c>
      <c r="AO274" s="225">
        <f t="shared" si="239"/>
        <v>5188815577484385</v>
      </c>
      <c r="AP274" s="225">
        <f t="shared" si="239"/>
        <v>5179557627497748</v>
      </c>
      <c r="AQ274" s="225">
        <f t="shared" si="239"/>
        <v>5169707849785447</v>
      </c>
      <c r="AR274" s="225">
        <f t="shared" si="239"/>
        <v>5159316289697402</v>
      </c>
      <c r="AS274" s="225">
        <f t="shared" si="239"/>
        <v>5148428330091175</v>
      </c>
      <c r="AT274" s="225">
        <f t="shared" si="239"/>
        <v>5137085184051195</v>
      </c>
      <c r="AU274" s="225">
        <f t="shared" si="239"/>
        <v>5125324329852963</v>
      </c>
      <c r="AV274" s="225">
        <f t="shared" si="239"/>
        <v>5113179895358865</v>
      </c>
      <c r="AW274" s="225">
        <f t="shared" si="239"/>
        <v>5100682998131454</v>
      </c>
      <c r="AX274" s="225">
        <f t="shared" si="239"/>
        <v>5087862046753539</v>
      </c>
      <c r="AY274" s="225">
        <f t="shared" si="239"/>
        <v>5074743008145172</v>
      </c>
      <c r="AZ274" s="225"/>
    </row>
    <row r="275" spans="1:52" x14ac:dyDescent="0.2">
      <c r="A275" s="236" t="s">
        <v>417</v>
      </c>
      <c r="B275" s="235" t="s">
        <v>387</v>
      </c>
      <c r="C275" s="228">
        <f>SUMIFS('Historic Energy Consumption'!$K:$K,'Historic Energy Consumption'!$B:$B,'Predicted Energy Consumption'!$B275,'Historic Energy Consumption'!$A:$A,'Predicted Energy Consumption'!C$98)</f>
        <v>26182798095475.234</v>
      </c>
      <c r="D275" s="228">
        <f>SUMIFS('Historic Energy Consumption'!$K:$K,'Historic Energy Consumption'!$B:$B,'Predicted Energy Consumption'!$B275,'Historic Energy Consumption'!$A:$A,'Predicted Energy Consumption'!D$98)</f>
        <v>38244840403472.484</v>
      </c>
      <c r="E275" s="228">
        <f>SUMIFS('Historic Energy Consumption'!$K:$K,'Historic Energy Consumption'!$B:$B,'Predicted Energy Consumption'!$B275,'Historic Energy Consumption'!$A:$A,'Predicted Energy Consumption'!E$98)</f>
        <v>39050429415656.055</v>
      </c>
      <c r="F275" s="228">
        <f>SUMIFS('Historic Energy Consumption'!$K:$K,'Historic Energy Consumption'!$B:$B,'Predicted Energy Consumption'!$B275,'Historic Energy Consumption'!$A:$A,'Predicted Energy Consumption'!F$98)</f>
        <v>47812795123594.648</v>
      </c>
      <c r="G275" s="228">
        <f>SUMIFS('Historic Energy Consumption'!$K:$K,'Historic Energy Consumption'!$B:$B,'Predicted Energy Consumption'!$B275,'Historic Energy Consumption'!$A:$A,'Predicted Energy Consumption'!G$98)</f>
        <v>51476622114364.844</v>
      </c>
      <c r="H275" s="228">
        <f>SUMIFS('Historic Energy Consumption'!$K:$K,'Historic Energy Consumption'!$B:$B,'Predicted Energy Consumption'!$B275,'Historic Energy Consumption'!$A:$A,'Predicted Energy Consumption'!H$98)</f>
        <v>50030565585698.617</v>
      </c>
      <c r="I275" s="228">
        <f>SUMIFS('Historic Energy Consumption'!$K:$K,'Historic Energy Consumption'!$B:$B,'Predicted Energy Consumption'!$B275,'Historic Energy Consumption'!$A:$A,'Predicted Energy Consumption'!I$98)</f>
        <v>78290768398658.719</v>
      </c>
      <c r="J275" s="228">
        <f>SUMIFS('Historic Energy Consumption'!$K:$K,'Historic Energy Consumption'!$B:$B,'Predicted Energy Consumption'!$B275,'Historic Energy Consumption'!$A:$A,'Predicted Energy Consumption'!J$98)</f>
        <v>77931638595245.953</v>
      </c>
      <c r="K275" s="228">
        <f>SUMIFS('Historic Energy Consumption'!$K:$K,'Historic Energy Consumption'!$B:$B,'Predicted Energy Consumption'!$B275,'Historic Energy Consumption'!$A:$A,'Predicted Energy Consumption'!K$98)</f>
        <v>75809338150203.156</v>
      </c>
      <c r="L275" s="225">
        <f t="shared" ref="L275:AY275" si="240">K275*(VLOOKUP($B275,$B$72:$AY$96,L$1-2010,FALSE)/VLOOKUP($B275,$B$72:$AY$96,K$1-2010,FALSE))</f>
        <v>83266755598549.516</v>
      </c>
      <c r="M275" s="225">
        <f t="shared" si="240"/>
        <v>84037412192282.938</v>
      </c>
      <c r="N275" s="225">
        <f t="shared" si="240"/>
        <v>84197610557491.344</v>
      </c>
      <c r="O275" s="225">
        <f t="shared" si="240"/>
        <v>84223499342897.656</v>
      </c>
      <c r="P275" s="225">
        <f t="shared" si="240"/>
        <v>84130223877006.703</v>
      </c>
      <c r="Q275" s="225">
        <f t="shared" si="240"/>
        <v>83932091518012.219</v>
      </c>
      <c r="R275" s="225">
        <f t="shared" si="240"/>
        <v>83642405692118.375</v>
      </c>
      <c r="S275" s="225">
        <f t="shared" si="240"/>
        <v>83273353473060.609</v>
      </c>
      <c r="T275" s="225">
        <f t="shared" si="240"/>
        <v>82835958284228.781</v>
      </c>
      <c r="U275" s="225">
        <f t="shared" si="240"/>
        <v>82340087292505.578</v>
      </c>
      <c r="V275" s="225">
        <f t="shared" si="240"/>
        <v>81794498128999.844</v>
      </c>
      <c r="W275" s="225">
        <f t="shared" si="240"/>
        <v>81206910716376.828</v>
      </c>
      <c r="X275" s="225">
        <f t="shared" si="240"/>
        <v>80584092902756.797</v>
      </c>
      <c r="Y275" s="225">
        <f t="shared" si="240"/>
        <v>79931951645747.422</v>
      </c>
      <c r="Z275" s="225">
        <f t="shared" si="240"/>
        <v>79255624087052.328</v>
      </c>
      <c r="AA275" s="225">
        <f t="shared" si="240"/>
        <v>78559564879807.234</v>
      </c>
      <c r="AB275" s="225">
        <f t="shared" si="240"/>
        <v>77847627618623.859</v>
      </c>
      <c r="AC275" s="225">
        <f t="shared" si="240"/>
        <v>77123139271427.219</v>
      </c>
      <c r="AD275" s="225">
        <f t="shared" si="240"/>
        <v>76388967223339.781</v>
      </c>
      <c r="AE275" s="225">
        <f t="shared" si="240"/>
        <v>75647579004468.797</v>
      </c>
      <c r="AF275" s="225">
        <f t="shared" si="240"/>
        <v>74901095056517.531</v>
      </c>
      <c r="AG275" s="225">
        <f t="shared" si="240"/>
        <v>74151335052082.063</v>
      </c>
      <c r="AH275" s="225">
        <f t="shared" si="240"/>
        <v>73399858355494.813</v>
      </c>
      <c r="AI275" s="225">
        <f t="shared" si="240"/>
        <v>72647999234134.625</v>
      </c>
      <c r="AJ275" s="225">
        <f t="shared" si="240"/>
        <v>71896897414702.578</v>
      </c>
      <c r="AK275" s="225">
        <f t="shared" si="240"/>
        <v>71147524544167.125</v>
      </c>
      <c r="AL275" s="225">
        <f t="shared" si="240"/>
        <v>70400707069519.938</v>
      </c>
      <c r="AM275" s="225">
        <f t="shared" si="240"/>
        <v>69657146000385.539</v>
      </c>
      <c r="AN275" s="225">
        <f t="shared" si="240"/>
        <v>68917433967974.836</v>
      </c>
      <c r="AO275" s="225">
        <f t="shared" si="240"/>
        <v>68182069945281.141</v>
      </c>
      <c r="AP275" s="225">
        <f t="shared" si="240"/>
        <v>67451471948186.195</v>
      </c>
      <c r="AQ275" s="225">
        <f t="shared" si="240"/>
        <v>66725987995932.266</v>
      </c>
      <c r="AR275" s="225">
        <f t="shared" si="240"/>
        <v>66005905572505.82</v>
      </c>
      <c r="AS275" s="225">
        <f t="shared" si="240"/>
        <v>65291459797731.453</v>
      </c>
      <c r="AT275" s="225">
        <f t="shared" si="240"/>
        <v>64582840488139.781</v>
      </c>
      <c r="AU275" s="225">
        <f t="shared" si="240"/>
        <v>63880198262591.133</v>
      </c>
      <c r="AV275" s="225">
        <f t="shared" si="240"/>
        <v>63183649825862.57</v>
      </c>
      <c r="AW275" s="225">
        <f t="shared" si="240"/>
        <v>62493282544593.078</v>
      </c>
      <c r="AX275" s="225">
        <f t="shared" si="240"/>
        <v>61809158413752.461</v>
      </c>
      <c r="AY275" s="225">
        <f t="shared" si="240"/>
        <v>61131317497856.43</v>
      </c>
      <c r="AZ275" s="225"/>
    </row>
    <row r="276" spans="1:52" x14ac:dyDescent="0.2">
      <c r="A276" s="236" t="s">
        <v>417</v>
      </c>
      <c r="B276" s="235" t="s">
        <v>388</v>
      </c>
      <c r="C276" s="228">
        <f>SUMIFS('Historic Energy Consumption'!$K:$K,'Historic Energy Consumption'!$B:$B,'Predicted Energy Consumption'!$B276,'Historic Energy Consumption'!$A:$A,'Predicted Energy Consumption'!C$98)</f>
        <v>12681107355596.389</v>
      </c>
      <c r="D276" s="228">
        <f>SUMIFS('Historic Energy Consumption'!$K:$K,'Historic Energy Consumption'!$B:$B,'Predicted Energy Consumption'!$B276,'Historic Energy Consumption'!$A:$A,'Predicted Energy Consumption'!D$98)</f>
        <v>9864586978973.6719</v>
      </c>
      <c r="E276" s="228">
        <f>SUMIFS('Historic Energy Consumption'!$K:$K,'Historic Energy Consumption'!$B:$B,'Predicted Energy Consumption'!$B276,'Historic Energy Consumption'!$A:$A,'Predicted Energy Consumption'!E$98)</f>
        <v>8519903472408.5938</v>
      </c>
      <c r="F276" s="228">
        <f>SUMIFS('Historic Energy Consumption'!$K:$K,'Historic Energy Consumption'!$B:$B,'Predicted Energy Consumption'!$B276,'Historic Energy Consumption'!$A:$A,'Predicted Energy Consumption'!F$98)</f>
        <v>8559962110062.7051</v>
      </c>
      <c r="G276" s="228">
        <f>SUMIFS('Historic Energy Consumption'!$K:$K,'Historic Energy Consumption'!$B:$B,'Predicted Energy Consumption'!$B276,'Historic Energy Consumption'!$A:$A,'Predicted Energy Consumption'!G$98)</f>
        <v>10186833900783.547</v>
      </c>
      <c r="H276" s="228">
        <f>SUMIFS('Historic Energy Consumption'!$K:$K,'Historic Energy Consumption'!$B:$B,'Predicted Energy Consumption'!$B276,'Historic Energy Consumption'!$A:$A,'Predicted Energy Consumption'!H$98)</f>
        <v>12127234401856.547</v>
      </c>
      <c r="I276" s="228">
        <f>SUMIFS('Historic Energy Consumption'!$K:$K,'Historic Energy Consumption'!$B:$B,'Predicted Energy Consumption'!$B276,'Historic Energy Consumption'!$A:$A,'Predicted Energy Consumption'!I$98)</f>
        <v>29798504505709.34</v>
      </c>
      <c r="J276" s="228">
        <f>SUMIFS('Historic Energy Consumption'!$K:$K,'Historic Energy Consumption'!$B:$B,'Predicted Energy Consumption'!$B276,'Historic Energy Consumption'!$A:$A,'Predicted Energy Consumption'!J$98)</f>
        <v>29114988746804.258</v>
      </c>
      <c r="K276" s="228">
        <f>SUMIFS('Historic Energy Consumption'!$K:$K,'Historic Energy Consumption'!$B:$B,'Predicted Energy Consumption'!$B276,'Historic Energy Consumption'!$A:$A,'Predicted Energy Consumption'!K$98)</f>
        <v>44531994585879.039</v>
      </c>
      <c r="L276" s="225">
        <f t="shared" ref="L276:AY276" si="241">K276*(VLOOKUP($B276,$B$72:$AY$96,L$1-2010,FALSE)/VLOOKUP($B276,$B$72:$AY$96,K$1-2010,FALSE))</f>
        <v>49812820057385.828</v>
      </c>
      <c r="M276" s="225">
        <f t="shared" si="241"/>
        <v>50554433077829.898</v>
      </c>
      <c r="N276" s="225">
        <f t="shared" si="241"/>
        <v>51185680698916.617</v>
      </c>
      <c r="O276" s="225">
        <f t="shared" si="241"/>
        <v>51715673489789.938</v>
      </c>
      <c r="P276" s="225">
        <f t="shared" si="241"/>
        <v>52153589532994.711</v>
      </c>
      <c r="Q276" s="225">
        <f t="shared" si="241"/>
        <v>52508360819714.453</v>
      </c>
      <c r="R276" s="225">
        <f t="shared" si="241"/>
        <v>52788465781051.633</v>
      </c>
      <c r="S276" s="225">
        <f t="shared" si="241"/>
        <v>53001804607212.625</v>
      </c>
      <c r="T276" s="225">
        <f t="shared" si="241"/>
        <v>53155636248625.945</v>
      </c>
      <c r="U276" s="225">
        <f t="shared" si="241"/>
        <v>53256559420027.219</v>
      </c>
      <c r="V276" s="225">
        <f t="shared" si="241"/>
        <v>53310523565133.344</v>
      </c>
      <c r="W276" s="225">
        <f t="shared" si="241"/>
        <v>53322859077376.617</v>
      </c>
      <c r="X276" s="225">
        <f t="shared" si="241"/>
        <v>53298318897076.523</v>
      </c>
      <c r="Y276" s="225">
        <f t="shared" si="241"/>
        <v>53241125872016.664</v>
      </c>
      <c r="Z276" s="225">
        <f t="shared" si="241"/>
        <v>53155022017505.555</v>
      </c>
      <c r="AA276" s="225">
        <f t="shared" si="241"/>
        <v>53043317120488.617</v>
      </c>
      <c r="AB276" s="225">
        <f t="shared" si="241"/>
        <v>52908935085223.289</v>
      </c>
      <c r="AC276" s="225">
        <f t="shared" si="241"/>
        <v>52754457094741.578</v>
      </c>
      <c r="AD276" s="225">
        <f t="shared" si="241"/>
        <v>52582161130461.891</v>
      </c>
      <c r="AE276" s="225">
        <f t="shared" si="241"/>
        <v>52394057706683.367</v>
      </c>
      <c r="AF276" s="225">
        <f t="shared" si="241"/>
        <v>52191921880019.75</v>
      </c>
      <c r="AG276" s="225">
        <f t="shared" si="241"/>
        <v>51977321718531.727</v>
      </c>
      <c r="AH276" s="225">
        <f t="shared" si="241"/>
        <v>51751643485483.688</v>
      </c>
      <c r="AI276" s="225">
        <f t="shared" si="241"/>
        <v>51516113825860.031</v>
      </c>
      <c r="AJ276" s="225">
        <f t="shared" si="241"/>
        <v>51271819252595.766</v>
      </c>
      <c r="AK276" s="225">
        <f t="shared" si="241"/>
        <v>51019723222858.602</v>
      </c>
      <c r="AL276" s="225">
        <f t="shared" si="241"/>
        <v>50760681078811.297</v>
      </c>
      <c r="AM276" s="225">
        <f t="shared" si="241"/>
        <v>50495453106312.078</v>
      </c>
      <c r="AN276" s="225">
        <f t="shared" si="241"/>
        <v>50224715941816.445</v>
      </c>
      <c r="AO276" s="225">
        <f t="shared" si="241"/>
        <v>49949072534123.961</v>
      </c>
      <c r="AP276" s="225">
        <f t="shared" si="241"/>
        <v>49669060844732.781</v>
      </c>
      <c r="AQ276" s="225">
        <f t="shared" si="241"/>
        <v>49385161449074.273</v>
      </c>
      <c r="AR276" s="225">
        <f t="shared" si="241"/>
        <v>49097804181158.695</v>
      </c>
      <c r="AS276" s="225">
        <f t="shared" si="241"/>
        <v>48807373946312</v>
      </c>
      <c r="AT276" s="225">
        <f t="shared" si="241"/>
        <v>48514215810721.211</v>
      </c>
      <c r="AU276" s="225">
        <f t="shared" si="241"/>
        <v>48218639462358.508</v>
      </c>
      <c r="AV276" s="225">
        <f t="shared" si="241"/>
        <v>47920923125410.547</v>
      </c>
      <c r="AW276" s="225">
        <f t="shared" si="241"/>
        <v>47621316999426.383</v>
      </c>
      <c r="AX276" s="225">
        <f t="shared" si="241"/>
        <v>47320046284903.711</v>
      </c>
      <c r="AY276" s="225">
        <f t="shared" si="241"/>
        <v>47017313848745.422</v>
      </c>
      <c r="AZ276" s="225"/>
    </row>
    <row r="277" spans="1:52" x14ac:dyDescent="0.2">
      <c r="A277" s="236" t="s">
        <v>417</v>
      </c>
      <c r="B277" s="235" t="s">
        <v>389</v>
      </c>
      <c r="C277" s="228">
        <f>SUMIFS('Historic Energy Consumption'!$K:$K,'Historic Energy Consumption'!$B:$B,'Predicted Energy Consumption'!$B277,'Historic Energy Consumption'!$A:$A,'Predicted Energy Consumption'!C$98)</f>
        <v>2588638696235.8442</v>
      </c>
      <c r="D277" s="228">
        <f>SUMIFS('Historic Energy Consumption'!$K:$K,'Historic Energy Consumption'!$B:$B,'Predicted Energy Consumption'!$B277,'Historic Energy Consumption'!$A:$A,'Predicted Energy Consumption'!D$98)</f>
        <v>2267922214733.9404</v>
      </c>
      <c r="E277" s="228">
        <f>SUMIFS('Historic Energy Consumption'!$K:$K,'Historic Energy Consumption'!$B:$B,'Predicted Energy Consumption'!$B277,'Historic Energy Consumption'!$A:$A,'Predicted Energy Consumption'!E$98)</f>
        <v>1372477106306.7422</v>
      </c>
      <c r="F277" s="228">
        <f>SUMIFS('Historic Energy Consumption'!$K:$K,'Historic Energy Consumption'!$B:$B,'Predicted Energy Consumption'!$B277,'Historic Energy Consumption'!$A:$A,'Predicted Energy Consumption'!F$98)</f>
        <v>1141888081090.6836</v>
      </c>
      <c r="G277" s="228">
        <f>SUMIFS('Historic Energy Consumption'!$K:$K,'Historic Energy Consumption'!$B:$B,'Predicted Energy Consumption'!$B277,'Historic Energy Consumption'!$A:$A,'Predicted Energy Consumption'!G$98)</f>
        <v>944393133311.37878</v>
      </c>
      <c r="H277" s="228">
        <f>SUMIFS('Historic Energy Consumption'!$K:$K,'Historic Energy Consumption'!$B:$B,'Predicted Energy Consumption'!$B277,'Historic Energy Consumption'!$A:$A,'Predicted Energy Consumption'!H$98)</f>
        <v>1086242401290.8892</v>
      </c>
      <c r="I277" s="228">
        <f>SUMIFS('Historic Energy Consumption'!$K:$K,'Historic Energy Consumption'!$B:$B,'Predicted Energy Consumption'!$B277,'Historic Energy Consumption'!$A:$A,'Predicted Energy Consumption'!I$98)</f>
        <v>1114541092777.2212</v>
      </c>
      <c r="J277" s="228">
        <f>SUMIFS('Historic Energy Consumption'!$K:$K,'Historic Energy Consumption'!$B:$B,'Predicted Energy Consumption'!$B277,'Historic Energy Consumption'!$A:$A,'Predicted Energy Consumption'!J$98)</f>
        <v>1331260330910.4443</v>
      </c>
      <c r="K277" s="228">
        <f>SUMIFS('Historic Energy Consumption'!$K:$K,'Historic Energy Consumption'!$B:$B,'Predicted Energy Consumption'!$B277,'Historic Energy Consumption'!$A:$A,'Predicted Energy Consumption'!K$98)</f>
        <v>1017993691992.7036</v>
      </c>
      <c r="L277" s="225">
        <f t="shared" ref="L277:AY277" si="242">K277*(VLOOKUP($B277,$B$72:$AY$96,L$1-2010,FALSE)/VLOOKUP($B277,$B$72:$AY$96,K$1-2010,FALSE))</f>
        <v>1140456117688.7102</v>
      </c>
      <c r="M277" s="225">
        <f t="shared" si="242"/>
        <v>1090733317907.6188</v>
      </c>
      <c r="N277" s="225">
        <f t="shared" si="242"/>
        <v>1028713927983.5592</v>
      </c>
      <c r="O277" s="225">
        <f t="shared" si="242"/>
        <v>956235310576.23596</v>
      </c>
      <c r="P277" s="225">
        <f t="shared" si="242"/>
        <v>874788192900.86841</v>
      </c>
      <c r="Q277" s="225">
        <f t="shared" si="242"/>
        <v>785643062689.79224</v>
      </c>
      <c r="R277" s="225">
        <f t="shared" si="242"/>
        <v>689911983150.15796</v>
      </c>
      <c r="S277" s="225">
        <f t="shared" si="242"/>
        <v>681625172948.79321</v>
      </c>
      <c r="T277" s="225">
        <f t="shared" si="242"/>
        <v>688160538444.8252</v>
      </c>
      <c r="U277" s="225">
        <f t="shared" si="242"/>
        <v>693473834222.76367</v>
      </c>
      <c r="V277" s="225">
        <f t="shared" si="242"/>
        <v>697689007022.36804</v>
      </c>
      <c r="W277" s="225">
        <f t="shared" si="242"/>
        <v>700917355789.10767</v>
      </c>
      <c r="X277" s="225">
        <f t="shared" si="242"/>
        <v>703258834743.14978</v>
      </c>
      <c r="Y277" s="225">
        <f t="shared" si="242"/>
        <v>704803183979.76868</v>
      </c>
      <c r="Z277" s="225">
        <f t="shared" si="242"/>
        <v>705630942650.82239</v>
      </c>
      <c r="AA277" s="225">
        <f t="shared" si="242"/>
        <v>705814370138.12268</v>
      </c>
      <c r="AB277" s="225">
        <f t="shared" si="242"/>
        <v>705418287094.44385</v>
      </c>
      <c r="AC277" s="225">
        <f t="shared" si="242"/>
        <v>702728183224.33838</v>
      </c>
      <c r="AD277" s="225">
        <f t="shared" si="242"/>
        <v>698060897156.45349</v>
      </c>
      <c r="AE277" s="225">
        <f t="shared" si="242"/>
        <v>692658540342.04663</v>
      </c>
      <c r="AF277" s="225">
        <f t="shared" si="242"/>
        <v>686574530230.69861</v>
      </c>
      <c r="AG277" s="225">
        <f t="shared" si="242"/>
        <v>679857754742.45825</v>
      </c>
      <c r="AH277" s="225">
        <f t="shared" si="242"/>
        <v>672552975739.35217</v>
      </c>
      <c r="AI277" s="225">
        <f t="shared" si="242"/>
        <v>664701202354.86536</v>
      </c>
      <c r="AJ277" s="225">
        <f t="shared" si="242"/>
        <v>656340033892.22021</v>
      </c>
      <c r="AK277" s="225">
        <f t="shared" si="242"/>
        <v>647503973022.4259</v>
      </c>
      <c r="AL277" s="225">
        <f t="shared" si="242"/>
        <v>638224710658.80591</v>
      </c>
      <c r="AM277" s="225">
        <f t="shared" si="242"/>
        <v>628531384263.84387</v>
      </c>
      <c r="AN277" s="225">
        <f t="shared" si="242"/>
        <v>618450811536.47864</v>
      </c>
      <c r="AO277" s="225">
        <f t="shared" si="242"/>
        <v>608007701492.01563</v>
      </c>
      <c r="AP277" s="225">
        <f t="shared" si="242"/>
        <v>597224844924.91565</v>
      </c>
      <c r="AQ277" s="225">
        <f t="shared" si="242"/>
        <v>586123286167.9491</v>
      </c>
      <c r="AR277" s="225">
        <f t="shared" si="242"/>
        <v>574722477951.00098</v>
      </c>
      <c r="AS277" s="225">
        <f t="shared" si="242"/>
        <v>563040421034.41943</v>
      </c>
      <c r="AT277" s="225">
        <f t="shared" si="242"/>
        <v>551093790156.08557</v>
      </c>
      <c r="AU277" s="225">
        <f t="shared" si="242"/>
        <v>538898047694.99268</v>
      </c>
      <c r="AV277" s="225">
        <f t="shared" si="242"/>
        <v>526467546321.82922</v>
      </c>
      <c r="AW277" s="225">
        <f t="shared" si="242"/>
        <v>513815621781.96075</v>
      </c>
      <c r="AX277" s="225">
        <f t="shared" si="242"/>
        <v>500954676839.19312</v>
      </c>
      <c r="AY277" s="225">
        <f t="shared" si="242"/>
        <v>487896257301.5929</v>
      </c>
      <c r="AZ277" s="225"/>
    </row>
    <row r="278" spans="1:52" x14ac:dyDescent="0.2">
      <c r="A278" s="236" t="s">
        <v>667</v>
      </c>
      <c r="B278" s="235" t="s">
        <v>390</v>
      </c>
      <c r="C278" s="228">
        <f>SUMIFS('Historic Energy Consumption'!$K:$K,'Historic Energy Consumption'!$B:$B,'Predicted Energy Consumption'!$B278,'Historic Energy Consumption'!$A:$A,'Predicted Energy Consumption'!C$98)</f>
        <v>6406164943779.9912</v>
      </c>
      <c r="D278" s="228">
        <f>SUMIFS('Historic Energy Consumption'!$K:$K,'Historic Energy Consumption'!$B:$B,'Predicted Energy Consumption'!$B278,'Historic Energy Consumption'!$A:$A,'Predicted Energy Consumption'!D$98)</f>
        <v>5620900448066.3281</v>
      </c>
      <c r="E278" s="228">
        <f>SUMIFS('Historic Energy Consumption'!$K:$K,'Historic Energy Consumption'!$B:$B,'Predicted Energy Consumption'!$B278,'Historic Energy Consumption'!$A:$A,'Predicted Energy Consumption'!E$98)</f>
        <v>4644839796869.5215</v>
      </c>
      <c r="F278" s="228">
        <f>SUMIFS('Historic Energy Consumption'!$K:$K,'Historic Energy Consumption'!$B:$B,'Predicted Energy Consumption'!$B278,'Historic Energy Consumption'!$A:$A,'Predicted Energy Consumption'!F$98)</f>
        <v>3954420422388.0664</v>
      </c>
      <c r="G278" s="228">
        <f>SUMIFS('Historic Energy Consumption'!$K:$K,'Historic Energy Consumption'!$B:$B,'Predicted Energy Consumption'!$B278,'Historic Energy Consumption'!$A:$A,'Predicted Energy Consumption'!G$98)</f>
        <v>3771868095892.7432</v>
      </c>
      <c r="H278" s="228">
        <f>SUMIFS('Historic Energy Consumption'!$K:$K,'Historic Energy Consumption'!$B:$B,'Predicted Energy Consumption'!$B278,'Historic Energy Consumption'!$A:$A,'Predicted Energy Consumption'!H$98)</f>
        <v>3386473806102.3027</v>
      </c>
      <c r="I278" s="228">
        <f>SUMIFS('Historic Energy Consumption'!$K:$K,'Historic Energy Consumption'!$B:$B,'Predicted Energy Consumption'!$B278,'Historic Energy Consumption'!$A:$A,'Predicted Energy Consumption'!I$98)</f>
        <v>2521228046837.5205</v>
      </c>
      <c r="J278" s="228">
        <f>SUMIFS('Historic Energy Consumption'!$K:$K,'Historic Energy Consumption'!$B:$B,'Predicted Energy Consumption'!$B278,'Historic Energy Consumption'!$A:$A,'Predicted Energy Consumption'!J$98)</f>
        <v>2360156384138.3374</v>
      </c>
      <c r="K278" s="228">
        <f>SUMIFS('Historic Energy Consumption'!$K:$K,'Historic Energy Consumption'!$B:$B,'Predicted Energy Consumption'!$B278,'Historic Energy Consumption'!$A:$A,'Predicted Energy Consumption'!K$98)</f>
        <v>2011657108009.9695</v>
      </c>
      <c r="L278" s="225">
        <f t="shared" ref="L278:AY278" si="243">K278*(VLOOKUP($B278,$B$72:$AY$96,L$1-2010,FALSE)/VLOOKUP($B278,$B$72:$AY$96,K$1-2010,FALSE))</f>
        <v>2097960778509.8035</v>
      </c>
      <c r="M278" s="225">
        <f t="shared" si="243"/>
        <v>2093448063886.54</v>
      </c>
      <c r="N278" s="225">
        <f t="shared" si="243"/>
        <v>1999037841526.583</v>
      </c>
      <c r="O278" s="225">
        <f t="shared" si="243"/>
        <v>1900824325354.3982</v>
      </c>
      <c r="P278" s="225">
        <f t="shared" si="243"/>
        <v>1799520819388.8625</v>
      </c>
      <c r="Q278" s="225">
        <f t="shared" si="243"/>
        <v>1695778986337.3965</v>
      </c>
      <c r="R278" s="225">
        <f t="shared" si="243"/>
        <v>1590183054761.9211</v>
      </c>
      <c r="S278" s="225">
        <f t="shared" si="243"/>
        <v>1483248340576.0471</v>
      </c>
      <c r="T278" s="225">
        <f t="shared" si="243"/>
        <v>1375423160963.2576</v>
      </c>
      <c r="U278" s="225">
        <f t="shared" si="243"/>
        <v>1267092996439.0115</v>
      </c>
      <c r="V278" s="225">
        <f t="shared" si="243"/>
        <v>1158585927269.9709</v>
      </c>
      <c r="W278" s="225">
        <f t="shared" si="243"/>
        <v>1050178622492.354</v>
      </c>
      <c r="X278" s="225">
        <f t="shared" si="243"/>
        <v>942102390014.90991</v>
      </c>
      <c r="Y278" s="225">
        <f t="shared" si="243"/>
        <v>834548977479.60352</v>
      </c>
      <c r="Z278" s="225">
        <f t="shared" si="243"/>
        <v>755931271351.87463</v>
      </c>
      <c r="AA278" s="225">
        <f t="shared" si="243"/>
        <v>762587420326.20862</v>
      </c>
      <c r="AB278" s="225">
        <f t="shared" si="243"/>
        <v>768791874576.37756</v>
      </c>
      <c r="AC278" s="225">
        <f t="shared" si="243"/>
        <v>774582582411.88757</v>
      </c>
      <c r="AD278" s="225">
        <f t="shared" si="243"/>
        <v>779993927485.63696</v>
      </c>
      <c r="AE278" s="225">
        <f t="shared" si="243"/>
        <v>785057054115.09668</v>
      </c>
      <c r="AF278" s="225">
        <f t="shared" si="243"/>
        <v>789800174280.84448</v>
      </c>
      <c r="AG278" s="225">
        <f t="shared" si="243"/>
        <v>794248853065.37476</v>
      </c>
      <c r="AH278" s="225">
        <f t="shared" si="243"/>
        <v>798426271138.59375</v>
      </c>
      <c r="AI278" s="225">
        <f t="shared" si="243"/>
        <v>802353464142.00293</v>
      </c>
      <c r="AJ278" s="225">
        <f t="shared" si="243"/>
        <v>806049539636.08374</v>
      </c>
      <c r="AK278" s="225">
        <f t="shared" si="243"/>
        <v>809531872777.41248</v>
      </c>
      <c r="AL278" s="225">
        <f t="shared" si="243"/>
        <v>812816282176.87122</v>
      </c>
      <c r="AM278" s="225">
        <f t="shared" si="243"/>
        <v>815917187523.83032</v>
      </c>
      <c r="AN278" s="225">
        <f t="shared" si="243"/>
        <v>818847750593.61646</v>
      </c>
      <c r="AO278" s="225">
        <f t="shared" si="243"/>
        <v>821620001221.34595</v>
      </c>
      <c r="AP278" s="225">
        <f t="shared" si="243"/>
        <v>824244949749.51172</v>
      </c>
      <c r="AQ278" s="225">
        <f t="shared" si="243"/>
        <v>826732687357.31519</v>
      </c>
      <c r="AR278" s="225">
        <f t="shared" si="243"/>
        <v>829092475568.14722</v>
      </c>
      <c r="AS278" s="225">
        <f t="shared" si="243"/>
        <v>831332826116.58032</v>
      </c>
      <c r="AT278" s="225">
        <f t="shared" si="243"/>
        <v>833461572242.69641</v>
      </c>
      <c r="AU278" s="225">
        <f t="shared" si="243"/>
        <v>835485932372.8855</v>
      </c>
      <c r="AV278" s="225">
        <f t="shared" si="243"/>
        <v>837412567044.73376</v>
      </c>
      <c r="AW278" s="225">
        <f t="shared" si="243"/>
        <v>839247629839.70422</v>
      </c>
      <c r="AX278" s="225">
        <f t="shared" si="243"/>
        <v>840996813002.10547</v>
      </c>
      <c r="AY278" s="225">
        <f t="shared" si="243"/>
        <v>842665388345.31921</v>
      </c>
      <c r="AZ278" s="225"/>
    </row>
    <row r="279" spans="1:52" x14ac:dyDescent="0.2">
      <c r="A279" s="236" t="s">
        <v>417</v>
      </c>
      <c r="B279" s="235" t="s">
        <v>391</v>
      </c>
      <c r="C279" s="228">
        <f>SUMIFS('Historic Energy Consumption'!$K:$K,'Historic Energy Consumption'!$B:$B,'Predicted Energy Consumption'!$B279,'Historic Energy Consumption'!$A:$A,'Predicted Energy Consumption'!C$98)</f>
        <v>2455148796151.4077</v>
      </c>
      <c r="D279" s="228">
        <f>SUMIFS('Historic Energy Consumption'!$K:$K,'Historic Energy Consumption'!$B:$B,'Predicted Energy Consumption'!$B279,'Historic Energy Consumption'!$A:$A,'Predicted Energy Consumption'!D$98)</f>
        <v>2205619162246.2451</v>
      </c>
      <c r="E279" s="228">
        <f>SUMIFS('Historic Energy Consumption'!$K:$K,'Historic Energy Consumption'!$B:$B,'Predicted Energy Consumption'!$B279,'Historic Energy Consumption'!$A:$A,'Predicted Energy Consumption'!E$98)</f>
        <v>1787443100760.9692</v>
      </c>
      <c r="F279" s="228">
        <f>SUMIFS('Historic Energy Consumption'!$K:$K,'Historic Energy Consumption'!$B:$B,'Predicted Energy Consumption'!$B279,'Historic Energy Consumption'!$A:$A,'Predicted Energy Consumption'!F$98)</f>
        <v>2008480688486.7754</v>
      </c>
      <c r="G279" s="228">
        <f>SUMIFS('Historic Energy Consumption'!$K:$K,'Historic Energy Consumption'!$B:$B,'Predicted Energy Consumption'!$B279,'Historic Energy Consumption'!$A:$A,'Predicted Energy Consumption'!G$98)</f>
        <v>1739406875948.7947</v>
      </c>
      <c r="H279" s="228">
        <f>SUMIFS('Historic Energy Consumption'!$K:$K,'Historic Energy Consumption'!$B:$B,'Predicted Energy Consumption'!$B279,'Historic Energy Consumption'!$A:$A,'Predicted Energy Consumption'!H$98)</f>
        <v>1334547739818.7024</v>
      </c>
      <c r="I279" s="228">
        <f>SUMIFS('Historic Energy Consumption'!$K:$K,'Historic Energy Consumption'!$B:$B,'Predicted Energy Consumption'!$B279,'Historic Energy Consumption'!$A:$A,'Predicted Energy Consumption'!I$98)</f>
        <v>1464824445075.5854</v>
      </c>
      <c r="J279" s="228">
        <f>SUMIFS('Historic Energy Consumption'!$K:$K,'Historic Energy Consumption'!$B:$B,'Predicted Energy Consumption'!$B279,'Historic Energy Consumption'!$A:$A,'Predicted Energy Consumption'!J$98)</f>
        <v>1656487094972.271</v>
      </c>
      <c r="K279" s="228">
        <f>SUMIFS('Historic Energy Consumption'!$K:$K,'Historic Energy Consumption'!$B:$B,'Predicted Energy Consumption'!$B279,'Historic Energy Consumption'!$A:$A,'Predicted Energy Consumption'!K$98)</f>
        <v>1800692541537.0193</v>
      </c>
      <c r="L279" s="225">
        <f t="shared" ref="L279:AY279" si="244">K279*(VLOOKUP($B279,$B$72:$AY$96,L$1-2010,FALSE)/VLOOKUP($B279,$B$72:$AY$96,K$1-2010,FALSE))</f>
        <v>526679913906.27197</v>
      </c>
      <c r="M279" s="225">
        <f t="shared" si="244"/>
        <v>399360023283.08008</v>
      </c>
      <c r="N279" s="225">
        <f t="shared" si="244"/>
        <v>381987180122.19769</v>
      </c>
      <c r="O279" s="225">
        <f t="shared" si="244"/>
        <v>364276159513.16895</v>
      </c>
      <c r="P279" s="225">
        <f t="shared" si="244"/>
        <v>346440493777.61914</v>
      </c>
      <c r="Q279" s="225">
        <f t="shared" si="244"/>
        <v>328623697370.73206</v>
      </c>
      <c r="R279" s="225">
        <f t="shared" si="244"/>
        <v>310925992600.32086</v>
      </c>
      <c r="S279" s="225">
        <f t="shared" si="244"/>
        <v>293418887965.1438</v>
      </c>
      <c r="T279" s="225">
        <f t="shared" si="244"/>
        <v>276153748909.13977</v>
      </c>
      <c r="U279" s="225">
        <f t="shared" si="244"/>
        <v>259167214444.02972</v>
      </c>
      <c r="V279" s="225">
        <f t="shared" si="244"/>
        <v>242484850308.32962</v>
      </c>
      <c r="W279" s="225">
        <f t="shared" si="244"/>
        <v>236042487724.68909</v>
      </c>
      <c r="X279" s="225">
        <f t="shared" si="244"/>
        <v>236639892926.53836</v>
      </c>
      <c r="Y279" s="225">
        <f t="shared" si="244"/>
        <v>237125007215.61832</v>
      </c>
      <c r="Z279" s="225">
        <f t="shared" si="244"/>
        <v>237511860558.08524</v>
      </c>
      <c r="AA279" s="225">
        <f t="shared" si="244"/>
        <v>237812787827.9801</v>
      </c>
      <c r="AB279" s="225">
        <f t="shared" si="244"/>
        <v>238038617146.12207</v>
      </c>
      <c r="AC279" s="225">
        <f t="shared" si="244"/>
        <v>238198844309.47495</v>
      </c>
      <c r="AD279" s="225">
        <f t="shared" si="244"/>
        <v>238301791723.35995</v>
      </c>
      <c r="AE279" s="225">
        <f t="shared" si="244"/>
        <v>238354751470.08765</v>
      </c>
      <c r="AF279" s="225">
        <f t="shared" si="244"/>
        <v>238364112926.10458</v>
      </c>
      <c r="AG279" s="225">
        <f t="shared" si="244"/>
        <v>238335475807.26004</v>
      </c>
      <c r="AH279" s="225">
        <f t="shared" si="244"/>
        <v>238273749775.12698</v>
      </c>
      <c r="AI279" s="225">
        <f t="shared" si="244"/>
        <v>238183241846.94794</v>
      </c>
      <c r="AJ279" s="225">
        <f t="shared" si="244"/>
        <v>238067732867.88504</v>
      </c>
      <c r="AK279" s="225">
        <f t="shared" si="244"/>
        <v>237930544261.93143</v>
      </c>
      <c r="AL279" s="225">
        <f t="shared" si="244"/>
        <v>237774596201.40338</v>
      </c>
      <c r="AM279" s="225">
        <f t="shared" si="244"/>
        <v>237602458240.92737</v>
      </c>
      <c r="AN279" s="225">
        <f t="shared" si="244"/>
        <v>237416393360.76694</v>
      </c>
      <c r="AO279" s="225">
        <f t="shared" si="244"/>
        <v>237218396263.56427</v>
      </c>
      <c r="AP279" s="225">
        <f t="shared" si="244"/>
        <v>237010226671.95569</v>
      </c>
      <c r="AQ279" s="225">
        <f t="shared" si="244"/>
        <v>236793438284.6832</v>
      </c>
      <c r="AR279" s="225">
        <f t="shared" si="244"/>
        <v>236569403966.88159</v>
      </c>
      <c r="AS279" s="225">
        <f t="shared" si="244"/>
        <v>236339337676.4494</v>
      </c>
      <c r="AT279" s="225">
        <f t="shared" si="244"/>
        <v>236104313562.90912</v>
      </c>
      <c r="AU279" s="225">
        <f t="shared" si="244"/>
        <v>235865282617.19684</v>
      </c>
      <c r="AV279" s="225">
        <f t="shared" si="244"/>
        <v>235623087200.13483</v>
      </c>
      <c r="AW279" s="225">
        <f t="shared" si="244"/>
        <v>235378473732.99875</v>
      </c>
      <c r="AX279" s="225">
        <f t="shared" si="244"/>
        <v>235132103795.04401</v>
      </c>
      <c r="AY279" s="225">
        <f t="shared" si="244"/>
        <v>234884563839.50983</v>
      </c>
      <c r="AZ279" s="225"/>
    </row>
    <row r="280" spans="1:52" x14ac:dyDescent="0.2">
      <c r="A280" s="236" t="s">
        <v>417</v>
      </c>
      <c r="B280" s="235" t="s">
        <v>392</v>
      </c>
      <c r="C280" s="228">
        <f>SUMIFS('Historic Energy Consumption'!$K:$K,'Historic Energy Consumption'!$B:$B,'Predicted Energy Consumption'!$B280,'Historic Energy Consumption'!$A:$A,'Predicted Energy Consumption'!C$98)</f>
        <v>4333444622860.4863</v>
      </c>
      <c r="D280" s="228">
        <f>SUMIFS('Historic Energy Consumption'!$K:$K,'Historic Energy Consumption'!$B:$B,'Predicted Energy Consumption'!$B280,'Historic Energy Consumption'!$A:$A,'Predicted Energy Consumption'!D$98)</f>
        <v>5154863034028.0098</v>
      </c>
      <c r="E280" s="228">
        <f>SUMIFS('Historic Energy Consumption'!$K:$K,'Historic Energy Consumption'!$B:$B,'Predicted Energy Consumption'!$B280,'Historic Energy Consumption'!$A:$A,'Predicted Energy Consumption'!E$98)</f>
        <v>5708194405063.959</v>
      </c>
      <c r="F280" s="228">
        <f>SUMIFS('Historic Energy Consumption'!$K:$K,'Historic Energy Consumption'!$B:$B,'Predicted Energy Consumption'!$B280,'Historic Energy Consumption'!$A:$A,'Predicted Energy Consumption'!F$98)</f>
        <v>4611448199637.9619</v>
      </c>
      <c r="G280" s="228">
        <f>SUMIFS('Historic Energy Consumption'!$K:$K,'Historic Energy Consumption'!$B:$B,'Predicted Energy Consumption'!$B280,'Historic Energy Consumption'!$A:$A,'Predicted Energy Consumption'!G$98)</f>
        <v>4821590250411.8623</v>
      </c>
      <c r="H280" s="228">
        <f>SUMIFS('Historic Energy Consumption'!$K:$K,'Historic Energy Consumption'!$B:$B,'Predicted Energy Consumption'!$B280,'Historic Energy Consumption'!$A:$A,'Predicted Energy Consumption'!H$98)</f>
        <v>5527784713956.1377</v>
      </c>
      <c r="I280" s="228">
        <f>SUMIFS('Historic Energy Consumption'!$K:$K,'Historic Energy Consumption'!$B:$B,'Predicted Energy Consumption'!$B280,'Historic Energy Consumption'!$A:$A,'Predicted Energy Consumption'!I$98)</f>
        <v>5081671079308.2656</v>
      </c>
      <c r="J280" s="228">
        <f>SUMIFS('Historic Energy Consumption'!$K:$K,'Historic Energy Consumption'!$B:$B,'Predicted Energy Consumption'!$B280,'Historic Energy Consumption'!$A:$A,'Predicted Energy Consumption'!J$98)</f>
        <v>4824248877440.9434</v>
      </c>
      <c r="K280" s="228">
        <f>SUMIFS('Historic Energy Consumption'!$K:$K,'Historic Energy Consumption'!$B:$B,'Predicted Energy Consumption'!$B280,'Historic Energy Consumption'!$A:$A,'Predicted Energy Consumption'!K$98)</f>
        <v>4234456877330.2383</v>
      </c>
      <c r="L280" s="225">
        <f t="shared" ref="L280:AY280" si="245">K280*(VLOOKUP($B280,$B$72:$AY$96,L$1-2010,FALSE)/VLOOKUP($B280,$B$72:$AY$96,K$1-2010,FALSE))</f>
        <v>4514455748796.2275</v>
      </c>
      <c r="M280" s="225">
        <f t="shared" si="245"/>
        <v>4436305621413.4297</v>
      </c>
      <c r="N280" s="225">
        <f t="shared" si="245"/>
        <v>4339164197212.2939</v>
      </c>
      <c r="O280" s="225">
        <f t="shared" si="245"/>
        <v>4206037070482.8877</v>
      </c>
      <c r="P280" s="225">
        <f t="shared" si="245"/>
        <v>3971974145587.5684</v>
      </c>
      <c r="Q280" s="225">
        <f t="shared" si="245"/>
        <v>3729827106690.585</v>
      </c>
      <c r="R280" s="225">
        <f t="shared" si="245"/>
        <v>3481674551253.124</v>
      </c>
      <c r="S280" s="225">
        <f t="shared" si="245"/>
        <v>3229196824267.4561</v>
      </c>
      <c r="T280" s="225">
        <f t="shared" si="245"/>
        <v>2973768538235.022</v>
      </c>
      <c r="U280" s="225">
        <f t="shared" si="245"/>
        <v>2716520626565.8853</v>
      </c>
      <c r="V280" s="225">
        <f t="shared" si="245"/>
        <v>2458385233758.415</v>
      </c>
      <c r="W280" s="225">
        <f t="shared" si="245"/>
        <v>2200130118142.2573</v>
      </c>
      <c r="X280" s="225">
        <f t="shared" si="245"/>
        <v>1942386082891.5806</v>
      </c>
      <c r="Y280" s="225">
        <f t="shared" si="245"/>
        <v>1685669401781.0999</v>
      </c>
      <c r="Z280" s="225">
        <f t="shared" si="245"/>
        <v>1430400424287.2476</v>
      </c>
      <c r="AA280" s="225">
        <f t="shared" si="245"/>
        <v>1261167687136.9192</v>
      </c>
      <c r="AB280" s="225">
        <f t="shared" si="245"/>
        <v>1271780761589.5957</v>
      </c>
      <c r="AC280" s="225">
        <f t="shared" si="245"/>
        <v>1281696513336.9495</v>
      </c>
      <c r="AD280" s="225">
        <f t="shared" si="245"/>
        <v>1290972300635.6965</v>
      </c>
      <c r="AE280" s="225">
        <f t="shared" si="245"/>
        <v>1299660128676.0774</v>
      </c>
      <c r="AF280" s="225">
        <f t="shared" si="245"/>
        <v>1307807150727.6572</v>
      </c>
      <c r="AG280" s="225">
        <f t="shared" si="245"/>
        <v>1315456135246.5776</v>
      </c>
      <c r="AH280" s="225">
        <f t="shared" si="245"/>
        <v>1322645896316.8699</v>
      </c>
      <c r="AI280" s="225">
        <f t="shared" si="245"/>
        <v>1329411686915.489</v>
      </c>
      <c r="AJ280" s="225">
        <f t="shared" si="245"/>
        <v>1335785555883.2117</v>
      </c>
      <c r="AK280" s="225">
        <f t="shared" si="245"/>
        <v>1341796670355.2402</v>
      </c>
      <c r="AL280" s="225">
        <f t="shared" si="245"/>
        <v>1347471605909.811</v>
      </c>
      <c r="AM280" s="225">
        <f t="shared" si="245"/>
        <v>1352834606942.5244</v>
      </c>
      <c r="AN280" s="225">
        <f t="shared" si="245"/>
        <v>1357907819850.1218</v>
      </c>
      <c r="AO280" s="225">
        <f t="shared" si="245"/>
        <v>1362711501569.7393</v>
      </c>
      <c r="AP280" s="225">
        <f t="shared" si="245"/>
        <v>1367264205909.354</v>
      </c>
      <c r="AQ280" s="225">
        <f t="shared" si="245"/>
        <v>1371582949952.9023</v>
      </c>
      <c r="AR280" s="225">
        <f t="shared" si="245"/>
        <v>1375683362648.8403</v>
      </c>
      <c r="AS280" s="225">
        <f t="shared" si="245"/>
        <v>1379579817508.2861</v>
      </c>
      <c r="AT280" s="225">
        <f t="shared" si="245"/>
        <v>1383285551157.4507</v>
      </c>
      <c r="AU280" s="225">
        <f t="shared" si="245"/>
        <v>1386812769314.2087</v>
      </c>
      <c r="AV280" s="225">
        <f t="shared" si="245"/>
        <v>1390172741594.7356</v>
      </c>
      <c r="AW280" s="225">
        <f t="shared" si="245"/>
        <v>1393375886403.9087</v>
      </c>
      <c r="AX280" s="225">
        <f t="shared" si="245"/>
        <v>1396431847024.5618</v>
      </c>
      <c r="AY280" s="225">
        <f t="shared" si="245"/>
        <v>1399349559894.9192</v>
      </c>
      <c r="AZ280" s="225"/>
    </row>
    <row r="281" spans="1:52" x14ac:dyDescent="0.2">
      <c r="A281" s="236" t="s">
        <v>417</v>
      </c>
      <c r="B281" s="235" t="s">
        <v>393</v>
      </c>
      <c r="C281" s="228">
        <f>SUMIFS('Historic Energy Consumption'!$K:$K,'Historic Energy Consumption'!$B:$B,'Predicted Energy Consumption'!$B281,'Historic Energy Consumption'!$A:$A,'Predicted Energy Consumption'!C$98)</f>
        <v>2660456505691.1445</v>
      </c>
      <c r="D281" s="228">
        <f>SUMIFS('Historic Energy Consumption'!$K:$K,'Historic Energy Consumption'!$B:$B,'Predicted Energy Consumption'!$B281,'Historic Energy Consumption'!$A:$A,'Predicted Energy Consumption'!D$98)</f>
        <v>2480757013953.3374</v>
      </c>
      <c r="E281" s="228">
        <f>SUMIFS('Historic Energy Consumption'!$K:$K,'Historic Energy Consumption'!$B:$B,'Predicted Energy Consumption'!$B281,'Historic Energy Consumption'!$A:$A,'Predicted Energy Consumption'!E$98)</f>
        <v>1984105865106.5725</v>
      </c>
      <c r="F281" s="228">
        <f>SUMIFS('Historic Energy Consumption'!$K:$K,'Historic Energy Consumption'!$B:$B,'Predicted Energy Consumption'!$B281,'Historic Energy Consumption'!$A:$A,'Predicted Energy Consumption'!F$98)</f>
        <v>2577063763970.4102</v>
      </c>
      <c r="G281" s="228">
        <f>SUMIFS('Historic Energy Consumption'!$K:$K,'Historic Energy Consumption'!$B:$B,'Predicted Energy Consumption'!$B281,'Historic Energy Consumption'!$A:$A,'Predicted Energy Consumption'!G$98)</f>
        <v>1347071626587.3508</v>
      </c>
      <c r="H281" s="228">
        <f>SUMIFS('Historic Energy Consumption'!$K:$K,'Historic Energy Consumption'!$B:$B,'Predicted Energy Consumption'!$B281,'Historic Energy Consumption'!$A:$A,'Predicted Energy Consumption'!H$98)</f>
        <v>1215844450319.8574</v>
      </c>
      <c r="I281" s="228">
        <f>SUMIFS('Historic Energy Consumption'!$K:$K,'Historic Energy Consumption'!$B:$B,'Predicted Energy Consumption'!$B281,'Historic Energy Consumption'!$A:$A,'Predicted Energy Consumption'!I$98)</f>
        <v>1250008992414.9514</v>
      </c>
      <c r="J281" s="228">
        <f>SUMIFS('Historic Energy Consumption'!$K:$K,'Historic Energy Consumption'!$B:$B,'Predicted Energy Consumption'!$B281,'Historic Energy Consumption'!$A:$A,'Predicted Energy Consumption'!J$98)</f>
        <v>1489117377056.3901</v>
      </c>
      <c r="K281" s="228">
        <f>SUMIFS('Historic Energy Consumption'!$K:$K,'Historic Energy Consumption'!$B:$B,'Predicted Energy Consumption'!$B281,'Historic Energy Consumption'!$A:$A,'Predicted Energy Consumption'!K$98)</f>
        <v>1151201711264.8589</v>
      </c>
      <c r="L281" s="225">
        <f t="shared" ref="L281:AY281" si="246">K281*(VLOOKUP($B281,$B$72:$AY$96,L$1-2010,FALSE)/VLOOKUP($B281,$B$72:$AY$96,K$1-2010,FALSE))</f>
        <v>1049628142890.0444</v>
      </c>
      <c r="M281" s="225">
        <f t="shared" si="246"/>
        <v>1049833537051.7803</v>
      </c>
      <c r="N281" s="225">
        <f t="shared" si="246"/>
        <v>1051136668524.7388</v>
      </c>
      <c r="O281" s="225">
        <f t="shared" si="246"/>
        <v>1054035218794.234</v>
      </c>
      <c r="P281" s="225">
        <f t="shared" si="246"/>
        <v>1058885320271.057</v>
      </c>
      <c r="Q281" s="225">
        <f t="shared" si="246"/>
        <v>1065922308658.7822</v>
      </c>
      <c r="R281" s="225">
        <f t="shared" si="246"/>
        <v>1075282157224.4114</v>
      </c>
      <c r="S281" s="225">
        <f t="shared" si="246"/>
        <v>1087021721119.894</v>
      </c>
      <c r="T281" s="225">
        <f t="shared" si="246"/>
        <v>1101136772868.9702</v>
      </c>
      <c r="U281" s="225">
        <f t="shared" si="246"/>
        <v>1117577408481.7085</v>
      </c>
      <c r="V281" s="225">
        <f t="shared" si="246"/>
        <v>1136260787542.9915</v>
      </c>
      <c r="W281" s="225">
        <f t="shared" si="246"/>
        <v>1157081392680.8491</v>
      </c>
      <c r="X281" s="225">
        <f t="shared" si="246"/>
        <v>1179919103418.6167</v>
      </c>
      <c r="Y281" s="225">
        <f t="shared" si="246"/>
        <v>1204645416439.8662</v>
      </c>
      <c r="Z281" s="225">
        <f t="shared" si="246"/>
        <v>1231128138124.6772</v>
      </c>
      <c r="AA281" s="225">
        <f t="shared" si="246"/>
        <v>1259234846016.8953</v>
      </c>
      <c r="AB281" s="225">
        <f t="shared" si="246"/>
        <v>1288835376668.9536</v>
      </c>
      <c r="AC281" s="225">
        <f t="shared" si="246"/>
        <v>1319803555946.866</v>
      </c>
      <c r="AD281" s="225">
        <f t="shared" si="246"/>
        <v>1352018348723.6089</v>
      </c>
      <c r="AE281" s="225">
        <f t="shared" si="246"/>
        <v>1385364570072.4045</v>
      </c>
      <c r="AF281" s="225">
        <f t="shared" si="246"/>
        <v>1419733270333.8132</v>
      </c>
      <c r="AG281" s="225">
        <f t="shared" si="246"/>
        <v>1455021881751.2793</v>
      </c>
      <c r="AH281" s="225">
        <f t="shared" si="246"/>
        <v>1491134194311.2197</v>
      </c>
      <c r="AI281" s="225">
        <f t="shared" si="246"/>
        <v>1527980212389.1067</v>
      </c>
      <c r="AJ281" s="225">
        <f t="shared" si="246"/>
        <v>1565475931149.4304</v>
      </c>
      <c r="AK281" s="225">
        <f t="shared" si="246"/>
        <v>1603543061772.3931</v>
      </c>
      <c r="AL281" s="225">
        <f t="shared" si="246"/>
        <v>1642108726945.0662</v>
      </c>
      <c r="AM281" s="225">
        <f t="shared" si="246"/>
        <v>1681105142202.177</v>
      </c>
      <c r="AN281" s="225">
        <f t="shared" si="246"/>
        <v>1720469294251.5547</v>
      </c>
      <c r="AO281" s="225">
        <f t="shared" si="246"/>
        <v>1760142624062.2273</v>
      </c>
      <c r="AP281" s="225">
        <f t="shared" si="246"/>
        <v>1766080978797.0977</v>
      </c>
      <c r="AQ281" s="225">
        <f t="shared" si="246"/>
        <v>1763747446114.0818</v>
      </c>
      <c r="AR281" s="225">
        <f t="shared" si="246"/>
        <v>1761084590436.0029</v>
      </c>
      <c r="AS281" s="225">
        <f t="shared" si="246"/>
        <v>1758114507485.1167</v>
      </c>
      <c r="AT281" s="225">
        <f t="shared" si="246"/>
        <v>1754857519058.0552</v>
      </c>
      <c r="AU281" s="225">
        <f t="shared" si="246"/>
        <v>1751332339648.7593</v>
      </c>
      <c r="AV281" s="225">
        <f t="shared" si="246"/>
        <v>1747556225361.9475</v>
      </c>
      <c r="AW281" s="225">
        <f t="shared" si="246"/>
        <v>1743545107136.9661</v>
      </c>
      <c r="AX281" s="225">
        <f t="shared" si="246"/>
        <v>1739313710071.2639</v>
      </c>
      <c r="AY281" s="225">
        <f t="shared" si="246"/>
        <v>1734875660425.4473</v>
      </c>
      <c r="AZ281" s="225"/>
    </row>
    <row r="282" spans="1:52" x14ac:dyDescent="0.2">
      <c r="A282" s="236" t="s">
        <v>417</v>
      </c>
      <c r="B282" s="235" t="s">
        <v>394</v>
      </c>
      <c r="C282" s="228">
        <f>SUMIFS('Historic Energy Consumption'!$K:$K,'Historic Energy Consumption'!$B:$B,'Predicted Energy Consumption'!$B282,'Historic Energy Consumption'!$A:$A,'Predicted Energy Consumption'!C$98)</f>
        <v>3251740938643.2012</v>
      </c>
      <c r="D282" s="228">
        <f>SUMIFS('Historic Energy Consumption'!$K:$K,'Historic Energy Consumption'!$B:$B,'Predicted Energy Consumption'!$B282,'Historic Energy Consumption'!$A:$A,'Predicted Energy Consumption'!D$98)</f>
        <v>2625223868480.5171</v>
      </c>
      <c r="E282" s="228">
        <f>SUMIFS('Historic Energy Consumption'!$K:$K,'Historic Energy Consumption'!$B:$B,'Predicted Energy Consumption'!$B282,'Historic Energy Consumption'!$A:$A,'Predicted Energy Consumption'!E$98)</f>
        <v>2882879233360.0156</v>
      </c>
      <c r="F282" s="228">
        <f>SUMIFS('Historic Energy Consumption'!$K:$K,'Historic Energy Consumption'!$B:$B,'Predicted Energy Consumption'!$B282,'Historic Energy Consumption'!$A:$A,'Predicted Energy Consumption'!F$98)</f>
        <v>4530661291532.5762</v>
      </c>
      <c r="G282" s="228">
        <f>SUMIFS('Historic Energy Consumption'!$K:$K,'Historic Energy Consumption'!$B:$B,'Predicted Energy Consumption'!$B282,'Historic Energy Consumption'!$A:$A,'Predicted Energy Consumption'!G$98)</f>
        <v>2523998895413.9253</v>
      </c>
      <c r="H282" s="228">
        <f>SUMIFS('Historic Energy Consumption'!$K:$K,'Historic Energy Consumption'!$B:$B,'Predicted Energy Consumption'!$B282,'Historic Energy Consumption'!$A:$A,'Predicted Energy Consumption'!H$98)</f>
        <v>2638343173965.625</v>
      </c>
      <c r="I282" s="228">
        <f>SUMIFS('Historic Energy Consumption'!$K:$K,'Historic Energy Consumption'!$B:$B,'Predicted Energy Consumption'!$B282,'Historic Energy Consumption'!$A:$A,'Predicted Energy Consumption'!I$98)</f>
        <v>2558919226882.6338</v>
      </c>
      <c r="J282" s="228">
        <f>SUMIFS('Historic Energy Consumption'!$K:$K,'Historic Energy Consumption'!$B:$B,'Predicted Energy Consumption'!$B282,'Historic Energy Consumption'!$A:$A,'Predicted Energy Consumption'!J$98)</f>
        <v>2802825272235.5884</v>
      </c>
      <c r="K282" s="228">
        <f>SUMIFS('Historic Energy Consumption'!$K:$K,'Historic Energy Consumption'!$B:$B,'Predicted Energy Consumption'!$B282,'Historic Energy Consumption'!$A:$A,'Predicted Energy Consumption'!K$98)</f>
        <v>5031103234961.4473</v>
      </c>
      <c r="L282" s="225">
        <f t="shared" ref="L282:AY282" si="247">K282*(VLOOKUP($B282,$B$72:$AY$96,L$1-2010,FALSE)/VLOOKUP($B282,$B$72:$AY$96,K$1-2010,FALSE))</f>
        <v>4894377756260.249</v>
      </c>
      <c r="M282" s="225">
        <f t="shared" si="247"/>
        <v>4684567789444.9463</v>
      </c>
      <c r="N282" s="225">
        <f t="shared" si="247"/>
        <v>4486080094652.835</v>
      </c>
      <c r="O282" s="225">
        <f t="shared" si="247"/>
        <v>4297163596595.8154</v>
      </c>
      <c r="P282" s="225">
        <f t="shared" si="247"/>
        <v>4116594433969.5898</v>
      </c>
      <c r="Q282" s="225">
        <f t="shared" si="247"/>
        <v>3943457781684.1289</v>
      </c>
      <c r="R282" s="225">
        <f t="shared" si="247"/>
        <v>3777028723787.0181</v>
      </c>
      <c r="S282" s="225">
        <f t="shared" si="247"/>
        <v>3616705068164.0103</v>
      </c>
      <c r="T282" s="225">
        <f t="shared" si="247"/>
        <v>3461968455719.7905</v>
      </c>
      <c r="U282" s="225">
        <f t="shared" si="247"/>
        <v>3312361289350.7544</v>
      </c>
      <c r="V282" s="225">
        <f t="shared" si="247"/>
        <v>3167472666461.3555</v>
      </c>
      <c r="W282" s="225">
        <f t="shared" si="247"/>
        <v>3026929499987.5732</v>
      </c>
      <c r="X282" s="225">
        <f t="shared" si="247"/>
        <v>2890390658958.4023</v>
      </c>
      <c r="Y282" s="225">
        <f t="shared" si="247"/>
        <v>2757542883860.0508</v>
      </c>
      <c r="Z282" s="225">
        <f t="shared" si="247"/>
        <v>2628097759165.1699</v>
      </c>
      <c r="AA282" s="225">
        <f t="shared" si="247"/>
        <v>2501789328848.5342</v>
      </c>
      <c r="AB282" s="225">
        <f t="shared" si="247"/>
        <v>2378372116194.2158</v>
      </c>
      <c r="AC282" s="225">
        <f t="shared" si="247"/>
        <v>2257619410691.5024</v>
      </c>
      <c r="AD282" s="225">
        <f t="shared" si="247"/>
        <v>2139321743288.3589</v>
      </c>
      <c r="AE282" s="225">
        <f t="shared" si="247"/>
        <v>2023285504692.6245</v>
      </c>
      <c r="AF282" s="225">
        <f t="shared" si="247"/>
        <v>1909331680278.4431</v>
      </c>
      <c r="AG282" s="225">
        <f t="shared" si="247"/>
        <v>1797294685623.4495</v>
      </c>
      <c r="AH282" s="225">
        <f t="shared" si="247"/>
        <v>1687021292374.7803</v>
      </c>
      <c r="AI282" s="225">
        <f t="shared" si="247"/>
        <v>1578369637124.5945</v>
      </c>
      <c r="AJ282" s="225">
        <f t="shared" si="247"/>
        <v>1471208307488.2395</v>
      </c>
      <c r="AK282" s="225">
        <f t="shared" si="247"/>
        <v>1365415500317.5042</v>
      </c>
      <c r="AL282" s="225">
        <f t="shared" si="247"/>
        <v>1260878247340.8079</v>
      </c>
      <c r="AM282" s="225">
        <f t="shared" si="247"/>
        <v>1157491703713.8276</v>
      </c>
      <c r="AN282" s="225">
        <f t="shared" si="247"/>
        <v>1055158495099.9431</v>
      </c>
      <c r="AO282" s="225">
        <f t="shared" si="247"/>
        <v>953788119033.54712</v>
      </c>
      <c r="AP282" s="225">
        <f t="shared" si="247"/>
        <v>853296396471.57776</v>
      </c>
      <c r="AQ282" s="225">
        <f t="shared" si="247"/>
        <v>821413226801.48242</v>
      </c>
      <c r="AR282" s="225">
        <f t="shared" si="247"/>
        <v>830855760226.42346</v>
      </c>
      <c r="AS282" s="225">
        <f t="shared" si="247"/>
        <v>840274234541.35986</v>
      </c>
      <c r="AT282" s="225">
        <f t="shared" si="247"/>
        <v>847825502681.45752</v>
      </c>
      <c r="AU282" s="225">
        <f t="shared" si="247"/>
        <v>847791616688.86157</v>
      </c>
      <c r="AV282" s="225">
        <f t="shared" si="247"/>
        <v>847721487323.25574</v>
      </c>
      <c r="AW282" s="225">
        <f t="shared" si="247"/>
        <v>847618806344.22632</v>
      </c>
      <c r="AX282" s="225">
        <f t="shared" si="247"/>
        <v>847486914331.86682</v>
      </c>
      <c r="AY282" s="225">
        <f t="shared" si="247"/>
        <v>847328837475.43689</v>
      </c>
      <c r="AZ282" s="225"/>
    </row>
    <row r="283" spans="1:52" s="230" customFormat="1" x14ac:dyDescent="0.2">
      <c r="A283" s="236" t="s">
        <v>417</v>
      </c>
      <c r="B283" s="235" t="s">
        <v>660</v>
      </c>
      <c r="C283" s="232">
        <f>SUMIFS('Historic Energy Consumption'!$K:$K,'Historic Energy Consumption'!$B:$B,"no-convert-energy pipelines and gas processing 352T353",'Historic Energy Consumption'!$A:$A,'Predicted Energy Consumption'!C$98)+SUMIFS(C$29:C$42,$B$29:$B$42,$B283,$C$29:$C$42,$B$98)</f>
        <v>8491467631784.6133</v>
      </c>
      <c r="D283" s="232">
        <f>SUMIFS('Historic Energy Consumption'!$K:$K,'Historic Energy Consumption'!$B:$B,"no-convert-energy pipelines and gas processing 352T353",'Historic Energy Consumption'!$A:$A,'Predicted Energy Consumption'!D$98)+SUMIFS(D$29:D$42,$B$29:$B$42,$B283,$C$29:$C$42,$B$98)</f>
        <v>9891727248372.6816</v>
      </c>
      <c r="E283" s="232">
        <f>SUMIFS('Historic Energy Consumption'!$K:$K,'Historic Energy Consumption'!$B:$B,"no-convert-energy pipelines and gas processing 352T353",'Historic Energy Consumption'!$A:$A,'Predicted Energy Consumption'!E$98)+SUMIFS(E$29:E$42,$B$29:$B$42,$B283,$C$29:$C$42,$B$98)</f>
        <v>5452714470044.4072</v>
      </c>
      <c r="F283" s="232">
        <f>SUMIFS('Historic Energy Consumption'!$K:$K,'Historic Energy Consumption'!$B:$B,"no-convert-energy pipelines and gas processing 352T353",'Historic Energy Consumption'!$A:$A,'Predicted Energy Consumption'!F$98)+SUMIFS(F$29:F$42,$B$29:$B$42,$B283,$C$29:$C$42,$B$98)</f>
        <v>4123837804415.7568</v>
      </c>
      <c r="G283" s="232">
        <f>SUMIFS('Historic Energy Consumption'!$K:$K,'Historic Energy Consumption'!$B:$B,"no-convert-energy pipelines and gas processing 352T353",'Historic Energy Consumption'!$A:$A,'Predicted Energy Consumption'!G$98)+SUMIFS(G$29:G$42,$B$29:$B$42,$B283,$C$29:$C$42,$B$98)</f>
        <v>902021347969.39905</v>
      </c>
      <c r="H283" s="232">
        <f>SUMIFS('Historic Energy Consumption'!$K:$K,'Historic Energy Consumption'!$B:$B,"no-convert-energy pipelines and gas processing 352T353",'Historic Energy Consumption'!$A:$A,'Predicted Energy Consumption'!H$98)+SUMIFS(H$29:H$42,$B$29:$B$42,$B283,$C$29:$C$42,$B$98)</f>
        <v>194759737126.71231</v>
      </c>
      <c r="I283" s="232">
        <f>SUMIFS('Historic Energy Consumption'!$K:$K,'Historic Energy Consumption'!$B:$B,"no-convert-energy pipelines and gas processing 352T353",'Historic Energy Consumption'!$A:$A,'Predicted Energy Consumption'!I$98)+SUMIFS(I$29:I$42,$B$29:$B$42,$B283,$C$29:$C$42,$B$98)</f>
        <v>3116759553534.5356</v>
      </c>
      <c r="J283" s="232">
        <f>SUMIFS('Historic Energy Consumption'!$K:$K,'Historic Energy Consumption'!$B:$B,"no-convert-energy pipelines and gas processing 352T353",'Historic Energy Consumption'!$A:$A,'Predicted Energy Consumption'!J$98)+SUMIFS(J$29:J$42,$B$29:$B$42,$B283,$C$29:$C$42,$B$98)</f>
        <v>2665171895876.4131</v>
      </c>
      <c r="K283" s="232">
        <f>SUMIFS('Historic Energy Consumption'!$K:$K,'Historic Energy Consumption'!$B:$B,"no-convert-energy pipelines and gas processing 352T353",'Historic Energy Consumption'!$A:$A,'Predicted Energy Consumption'!K$98)+SUMIFS(K$29:K$42,$B$29:$B$42,$B283,$C$29:$C$42,$B$98)</f>
        <v>3497289361506.312</v>
      </c>
      <c r="L283" s="231">
        <f t="shared" ref="L283:AY283" si="248">(K283-SUMIFS(K$29:K$42,$B$29:$B$42,$B283,$A$29:$A$42,$A283))*(VLOOKUP($B283,$B$72:$AY$96,L$1-2010,FALSE)/VLOOKUP($B283,$B$72:$AY$96,K$1-2010,FALSE))+SUMIFS(L$29:L$42,$B$29:$B$42,$B283,$A$29:$A$42,$A283)</f>
        <v>26131111118140.895</v>
      </c>
      <c r="M283" s="231">
        <f t="shared" si="248"/>
        <v>35319324894168.328</v>
      </c>
      <c r="N283" s="231">
        <f t="shared" si="248"/>
        <v>44074651612150.867</v>
      </c>
      <c r="O283" s="231">
        <f t="shared" si="248"/>
        <v>52397285572170.289</v>
      </c>
      <c r="P283" s="231">
        <f t="shared" si="248"/>
        <v>60293980746334.781</v>
      </c>
      <c r="Q283" s="231">
        <f t="shared" si="248"/>
        <v>67776385770683.844</v>
      </c>
      <c r="R283" s="231">
        <f t="shared" si="248"/>
        <v>74859618363217.266</v>
      </c>
      <c r="S283" s="231">
        <f t="shared" si="248"/>
        <v>81561092032659.266</v>
      </c>
      <c r="T283" s="231">
        <f t="shared" si="248"/>
        <v>87910400378849.063</v>
      </c>
      <c r="U283" s="231">
        <f t="shared" si="248"/>
        <v>93961430131805.188</v>
      </c>
      <c r="V283" s="231">
        <f t="shared" si="248"/>
        <v>99689552190277.953</v>
      </c>
      <c r="W283" s="231">
        <f t="shared" si="248"/>
        <v>105113640178929.27</v>
      </c>
      <c r="X283" s="231">
        <f t="shared" si="248"/>
        <v>110252042443083.47</v>
      </c>
      <c r="Y283" s="231">
        <f t="shared" si="248"/>
        <v>115122389536546.91</v>
      </c>
      <c r="Z283" s="231">
        <f t="shared" si="248"/>
        <v>119741472584736.36</v>
      </c>
      <c r="AA283" s="231">
        <f t="shared" si="248"/>
        <v>124125175006588.09</v>
      </c>
      <c r="AB283" s="231">
        <f t="shared" si="248"/>
        <v>128288443602184.72</v>
      </c>
      <c r="AC283" s="231">
        <f t="shared" si="248"/>
        <v>132245288028833.97</v>
      </c>
      <c r="AD283" s="231">
        <f t="shared" si="248"/>
        <v>136008800187811.05</v>
      </c>
      <c r="AE283" s="231">
        <f t="shared" si="248"/>
        <v>139591187067709.84</v>
      </c>
      <c r="AF283" s="231">
        <f t="shared" si="248"/>
        <v>143003812199032.81</v>
      </c>
      <c r="AG283" s="231">
        <f t="shared" si="248"/>
        <v>146257242134587.34</v>
      </c>
      <c r="AH283" s="231">
        <f t="shared" si="248"/>
        <v>149361295344902.22</v>
      </c>
      <c r="AI283" s="231">
        <f t="shared" si="248"/>
        <v>152325091663751.63</v>
      </c>
      <c r="AJ283" s="231">
        <f t="shared" si="248"/>
        <v>155157100983319.84</v>
      </c>
      <c r="AK283" s="231">
        <f t="shared" si="248"/>
        <v>157865190321725.56</v>
      </c>
      <c r="AL283" s="231">
        <f t="shared" si="248"/>
        <v>160456668699594.91</v>
      </c>
      <c r="AM283" s="231">
        <f t="shared" si="248"/>
        <v>162938329492048.22</v>
      </c>
      <c r="AN283" s="231">
        <f t="shared" si="248"/>
        <v>165316490088744.41</v>
      </c>
      <c r="AO283" s="231">
        <f t="shared" si="248"/>
        <v>167597028812687.75</v>
      </c>
      <c r="AP283" s="231">
        <f t="shared" si="248"/>
        <v>169785419130256.69</v>
      </c>
      <c r="AQ283" s="231">
        <f t="shared" si="248"/>
        <v>171886761240183.5</v>
      </c>
      <c r="AR283" s="231">
        <f t="shared" si="248"/>
        <v>173905811164604.78</v>
      </c>
      <c r="AS283" s="231">
        <f t="shared" si="248"/>
        <v>175847007486287.22</v>
      </c>
      <c r="AT283" s="231">
        <f t="shared" si="248"/>
        <v>177714495886771.88</v>
      </c>
      <c r="AU283" s="231">
        <f t="shared" si="248"/>
        <v>179512151643695.56</v>
      </c>
      <c r="AV283" s="231">
        <f t="shared" si="248"/>
        <v>181243600243685.78</v>
      </c>
      <c r="AW283" s="231">
        <f t="shared" si="248"/>
        <v>182912236262182.5</v>
      </c>
      <c r="AX283" s="231">
        <f t="shared" si="248"/>
        <v>184521240654321.34</v>
      </c>
      <c r="AY283" s="231">
        <f t="shared" si="248"/>
        <v>186073596592381.97</v>
      </c>
      <c r="AZ283" s="231"/>
    </row>
    <row r="284" spans="1:52" x14ac:dyDescent="0.2">
      <c r="A284" s="236" t="s">
        <v>417</v>
      </c>
      <c r="B284" s="235" t="s">
        <v>396</v>
      </c>
      <c r="C284" s="228">
        <f>SUMIFS('Historic Energy Consumption'!$K:$K,'Historic Energy Consumption'!$B:$B,'Predicted Energy Consumption'!$B284,'Historic Energy Consumption'!$A:$A,'Predicted Energy Consumption'!C$98)</f>
        <v>700678073108.6416</v>
      </c>
      <c r="D284" s="228">
        <f>SUMIFS('Historic Energy Consumption'!$K:$K,'Historic Energy Consumption'!$B:$B,'Predicted Energy Consumption'!$B284,'Historic Energy Consumption'!$A:$A,'Predicted Energy Consumption'!D$98)</f>
        <v>1958263346911.9197</v>
      </c>
      <c r="E284" s="228">
        <f>SUMIFS('Historic Energy Consumption'!$K:$K,'Historic Energy Consumption'!$B:$B,'Predicted Energy Consumption'!$B284,'Historic Energy Consumption'!$A:$A,'Predicted Energy Consumption'!E$98)</f>
        <v>3712345938842.9536</v>
      </c>
      <c r="F284" s="228">
        <f>SUMIFS('Historic Energy Consumption'!$K:$K,'Historic Energy Consumption'!$B:$B,'Predicted Energy Consumption'!$B284,'Historic Energy Consumption'!$A:$A,'Predicted Energy Consumption'!F$98)</f>
        <v>2350908722035.8999</v>
      </c>
      <c r="G284" s="228">
        <f>SUMIFS('Historic Energy Consumption'!$K:$K,'Historic Energy Consumption'!$B:$B,'Predicted Energy Consumption'!$B284,'Historic Energy Consumption'!$A:$A,'Predicted Energy Consumption'!G$98)</f>
        <v>1847725786269.9878</v>
      </c>
      <c r="H284" s="228">
        <f>SUMIFS('Historic Energy Consumption'!$K:$K,'Historic Energy Consumption'!$B:$B,'Predicted Energy Consumption'!$B284,'Historic Energy Consumption'!$A:$A,'Predicted Energy Consumption'!H$98)</f>
        <v>2921582113401.8643</v>
      </c>
      <c r="I284" s="228">
        <f>SUMIFS('Historic Energy Consumption'!$K:$K,'Historic Energy Consumption'!$B:$B,'Predicted Energy Consumption'!$B284,'Historic Energy Consumption'!$A:$A,'Predicted Energy Consumption'!I$98)</f>
        <v>8803057676994.0664</v>
      </c>
      <c r="J284" s="228">
        <f>SUMIFS('Historic Energy Consumption'!$K:$K,'Historic Energy Consumption'!$B:$B,'Predicted Energy Consumption'!$B284,'Historic Energy Consumption'!$A:$A,'Predicted Energy Consumption'!J$98)</f>
        <v>4575221965737.6436</v>
      </c>
      <c r="K284" s="228">
        <f>SUMIFS('Historic Energy Consumption'!$K:$K,'Historic Energy Consumption'!$B:$B,'Predicted Energy Consumption'!$B284,'Historic Energy Consumption'!$A:$A,'Predicted Energy Consumption'!K$98)</f>
        <v>7286137601151.6367</v>
      </c>
      <c r="L284" s="225">
        <f t="shared" ref="L284:AY284" si="249">K284*(VLOOKUP($B284,$B$72:$AY$96,L$1-2010,FALSE)/VLOOKUP($B284,$B$72:$AY$96,K$1-2010,FALSE))</f>
        <v>7536231506392.834</v>
      </c>
      <c r="M284" s="225">
        <f t="shared" si="249"/>
        <v>7843358884100.6631</v>
      </c>
      <c r="N284" s="225">
        <f t="shared" si="249"/>
        <v>8124208028242.9805</v>
      </c>
      <c r="O284" s="225">
        <f t="shared" si="249"/>
        <v>8379814449667.1865</v>
      </c>
      <c r="P284" s="225">
        <f t="shared" si="249"/>
        <v>8611414153347.9443</v>
      </c>
      <c r="Q284" s="225">
        <f t="shared" si="249"/>
        <v>8820361967225.9219</v>
      </c>
      <c r="R284" s="225">
        <f t="shared" si="249"/>
        <v>9008067608421.4805</v>
      </c>
      <c r="S284" s="225">
        <f t="shared" si="249"/>
        <v>9175947625278.0996</v>
      </c>
      <c r="T284" s="225">
        <f t="shared" si="249"/>
        <v>9325390750433.25</v>
      </c>
      <c r="U284" s="225">
        <f t="shared" si="249"/>
        <v>9457734107307.0293</v>
      </c>
      <c r="V284" s="225">
        <f t="shared" si="249"/>
        <v>9574247901868.2793</v>
      </c>
      <c r="W284" s="225">
        <f t="shared" si="249"/>
        <v>9676126551072.75</v>
      </c>
      <c r="X284" s="225">
        <f t="shared" si="249"/>
        <v>9764484555780.6191</v>
      </c>
      <c r="Y284" s="225">
        <f t="shared" si="249"/>
        <v>9840355767426.0098</v>
      </c>
      <c r="Z284" s="225">
        <f t="shared" si="249"/>
        <v>9904694999307.9727</v>
      </c>
      <c r="AA284" s="225">
        <f t="shared" si="249"/>
        <v>9958381186381.5176</v>
      </c>
      <c r="AB284" s="225">
        <f t="shared" si="249"/>
        <v>10002221502183.988</v>
      </c>
      <c r="AC284" s="225">
        <f t="shared" si="249"/>
        <v>10036956002822.549</v>
      </c>
      <c r="AD284" s="225">
        <f t="shared" si="249"/>
        <v>10063262492286.387</v>
      </c>
      <c r="AE284" s="225">
        <f t="shared" si="249"/>
        <v>10081761397475.867</v>
      </c>
      <c r="AF284" s="225">
        <f t="shared" si="249"/>
        <v>10093020511430.969</v>
      </c>
      <c r="AG284" s="225">
        <f t="shared" si="249"/>
        <v>10097559514619.17</v>
      </c>
      <c r="AH284" s="225">
        <f t="shared" si="249"/>
        <v>10095854221199.092</v>
      </c>
      <c r="AI284" s="225">
        <f t="shared" si="249"/>
        <v>10088340523417.145</v>
      </c>
      <c r="AJ284" s="225">
        <f t="shared" si="249"/>
        <v>10075418025486.949</v>
      </c>
      <c r="AK284" s="225">
        <f t="shared" si="249"/>
        <v>10057453370564.701</v>
      </c>
      <c r="AL284" s="225">
        <f t="shared" si="249"/>
        <v>10034783272387.051</v>
      </c>
      <c r="AM284" s="225">
        <f t="shared" si="249"/>
        <v>10007717267999.191</v>
      </c>
      <c r="AN284" s="225">
        <f t="shared" si="249"/>
        <v>9976540210674.3906</v>
      </c>
      <c r="AO284" s="225">
        <f t="shared" si="249"/>
        <v>9941514523280.6602</v>
      </c>
      <c r="AP284" s="225">
        <f t="shared" si="249"/>
        <v>9902882232471.8965</v>
      </c>
      <c r="AQ284" s="225">
        <f t="shared" si="249"/>
        <v>9860866803530.666</v>
      </c>
      <c r="AR284" s="225">
        <f t="shared" si="249"/>
        <v>9815674794707.9297</v>
      </c>
      <c r="AS284" s="225">
        <f t="shared" si="249"/>
        <v>9767497348685.3633</v>
      </c>
      <c r="AT284" s="225">
        <f t="shared" si="249"/>
        <v>9716511537440.4766</v>
      </c>
      <c r="AU284" s="225">
        <f t="shared" si="249"/>
        <v>9662881575417.127</v>
      </c>
      <c r="AV284" s="225">
        <f t="shared" si="249"/>
        <v>9606759914544.9414</v>
      </c>
      <c r="AW284" s="225">
        <f t="shared" si="249"/>
        <v>9548288233352.1152</v>
      </c>
      <c r="AX284" s="225">
        <f t="shared" si="249"/>
        <v>9487598331192.166</v>
      </c>
      <c r="AY284" s="225">
        <f t="shared" si="249"/>
        <v>9424812937473.5293</v>
      </c>
      <c r="AZ284" s="225"/>
    </row>
    <row r="285" spans="1:52" x14ac:dyDescent="0.2">
      <c r="A285" s="236" t="s">
        <v>417</v>
      </c>
      <c r="B285" s="235" t="s">
        <v>397</v>
      </c>
      <c r="C285" s="228">
        <f>SUMIFS('Historic Energy Consumption'!$K:$K,'Historic Energy Consumption'!$B:$B,'Predicted Energy Consumption'!$B285,'Historic Energy Consumption'!$A:$A,'Predicted Energy Consumption'!C$98)</f>
        <v>3234115047084.9482</v>
      </c>
      <c r="D285" s="228">
        <f>SUMIFS('Historic Energy Consumption'!$K:$K,'Historic Energy Consumption'!$B:$B,'Predicted Energy Consumption'!$B285,'Historic Energy Consumption'!$A:$A,'Predicted Energy Consumption'!D$98)</f>
        <v>7000907866630.9473</v>
      </c>
      <c r="E285" s="228">
        <f>SUMIFS('Historic Energy Consumption'!$K:$K,'Historic Energy Consumption'!$B:$B,'Predicted Energy Consumption'!$B285,'Historic Energy Consumption'!$A:$A,'Predicted Energy Consumption'!E$98)</f>
        <v>7980654483836.0938</v>
      </c>
      <c r="F285" s="228">
        <f>SUMIFS('Historic Energy Consumption'!$K:$K,'Historic Energy Consumption'!$B:$B,'Predicted Energy Consumption'!$B285,'Historic Energy Consumption'!$A:$A,'Predicted Energy Consumption'!F$98)</f>
        <v>7181637825144.5176</v>
      </c>
      <c r="G285" s="228">
        <f>SUMIFS('Historic Energy Consumption'!$K:$K,'Historic Energy Consumption'!$B:$B,'Predicted Energy Consumption'!$B285,'Historic Energy Consumption'!$A:$A,'Predicted Energy Consumption'!G$98)</f>
        <v>7024688124330.1006</v>
      </c>
      <c r="H285" s="228">
        <f>SUMIFS('Historic Energy Consumption'!$K:$K,'Historic Energy Consumption'!$B:$B,'Predicted Energy Consumption'!$B285,'Historic Energy Consumption'!$A:$A,'Predicted Energy Consumption'!H$98)</f>
        <v>7538341690631.8281</v>
      </c>
      <c r="I285" s="228">
        <f>SUMIFS('Historic Energy Consumption'!$K:$K,'Historic Energy Consumption'!$B:$B,'Predicted Energy Consumption'!$B285,'Historic Energy Consumption'!$A:$A,'Predicted Energy Consumption'!I$98)</f>
        <v>8080531566172.5391</v>
      </c>
      <c r="J285" s="228">
        <f>SUMIFS('Historic Energy Consumption'!$K:$K,'Historic Energy Consumption'!$B:$B,'Predicted Energy Consumption'!$B285,'Historic Energy Consumption'!$A:$A,'Predicted Energy Consumption'!J$98)</f>
        <v>6672740310382.6211</v>
      </c>
      <c r="K285" s="228">
        <f>SUMIFS('Historic Energy Consumption'!$K:$K,'Historic Energy Consumption'!$B:$B,'Predicted Energy Consumption'!$B285,'Historic Energy Consumption'!$A:$A,'Predicted Energy Consumption'!K$98)</f>
        <v>5393362446168.1338</v>
      </c>
      <c r="L285" s="225">
        <f t="shared" ref="L285:AY285" si="250">K285*(VLOOKUP($B285,$B$72:$AY$96,L$1-2010,FALSE)/VLOOKUP($B285,$B$72:$AY$96,K$1-2010,FALSE))</f>
        <v>5768974555466.96</v>
      </c>
      <c r="M285" s="225">
        <f t="shared" si="250"/>
        <v>6043132652364.3496</v>
      </c>
      <c r="N285" s="225">
        <f t="shared" si="250"/>
        <v>6316257842523.8877</v>
      </c>
      <c r="O285" s="225">
        <f t="shared" si="250"/>
        <v>6585558459931.6729</v>
      </c>
      <c r="P285" s="225">
        <f t="shared" si="250"/>
        <v>6855111404958.7119</v>
      </c>
      <c r="Q285" s="225">
        <f t="shared" si="250"/>
        <v>7120877372436.9912</v>
      </c>
      <c r="R285" s="225">
        <f t="shared" si="250"/>
        <v>7383733917437.8848</v>
      </c>
      <c r="S285" s="225">
        <f t="shared" si="250"/>
        <v>7644521013547.4492</v>
      </c>
      <c r="T285" s="225">
        <f t="shared" si="250"/>
        <v>7900612353896.0801</v>
      </c>
      <c r="U285" s="225">
        <f t="shared" si="250"/>
        <v>8154332445587.1738</v>
      </c>
      <c r="V285" s="225">
        <f t="shared" si="250"/>
        <v>8404194648248.9736</v>
      </c>
      <c r="W285" s="225">
        <f t="shared" si="250"/>
        <v>8648691373873.2373</v>
      </c>
      <c r="X285" s="225">
        <f t="shared" si="250"/>
        <v>8890296415557.0566</v>
      </c>
      <c r="Y285" s="225">
        <f t="shared" si="250"/>
        <v>9127235175581.3496</v>
      </c>
      <c r="Z285" s="225">
        <f t="shared" si="250"/>
        <v>9358693553278.2129</v>
      </c>
      <c r="AA285" s="225">
        <f t="shared" si="250"/>
        <v>9586373047820.3105</v>
      </c>
      <c r="AB285" s="225">
        <f t="shared" si="250"/>
        <v>9808863525467.332</v>
      </c>
      <c r="AC285" s="225">
        <f t="shared" si="250"/>
        <v>10027671691608.887</v>
      </c>
      <c r="AD285" s="225">
        <f t="shared" si="250"/>
        <v>10241033238118.172</v>
      </c>
      <c r="AE285" s="225">
        <f t="shared" si="250"/>
        <v>10448724823801.445</v>
      </c>
      <c r="AF285" s="225">
        <f t="shared" si="250"/>
        <v>10652199168021.426</v>
      </c>
      <c r="AG285" s="225">
        <f t="shared" si="250"/>
        <v>10850651776533.785</v>
      </c>
      <c r="AH285" s="225">
        <f t="shared" si="250"/>
        <v>11044154363772.676</v>
      </c>
      <c r="AI285" s="225">
        <f t="shared" si="250"/>
        <v>11232342323972.555</v>
      </c>
      <c r="AJ285" s="225">
        <f t="shared" si="250"/>
        <v>11416089889188.453</v>
      </c>
      <c r="AK285" s="225">
        <f t="shared" si="250"/>
        <v>11595694243298.604</v>
      </c>
      <c r="AL285" s="225">
        <f t="shared" si="250"/>
        <v>11770013424042.498</v>
      </c>
      <c r="AM285" s="225">
        <f t="shared" si="250"/>
        <v>11939704026001.611</v>
      </c>
      <c r="AN285" s="225">
        <f t="shared" si="250"/>
        <v>12106100167754.281</v>
      </c>
      <c r="AO285" s="225">
        <f t="shared" si="250"/>
        <v>12267915613539.133</v>
      </c>
      <c r="AP285" s="225">
        <f t="shared" si="250"/>
        <v>12426192465768.723</v>
      </c>
      <c r="AQ285" s="225">
        <f t="shared" si="250"/>
        <v>12581004925198.299</v>
      </c>
      <c r="AR285" s="225">
        <f t="shared" si="250"/>
        <v>12732365598452.188</v>
      </c>
      <c r="AS285" s="225">
        <f t="shared" si="250"/>
        <v>12881160425199.076</v>
      </c>
      <c r="AT285" s="225">
        <f t="shared" si="250"/>
        <v>13027706666070.939</v>
      </c>
      <c r="AU285" s="225">
        <f t="shared" si="250"/>
        <v>13172619374035.527</v>
      </c>
      <c r="AV285" s="225">
        <f t="shared" si="250"/>
        <v>13315800712224.016</v>
      </c>
      <c r="AW285" s="225">
        <f t="shared" si="250"/>
        <v>13458143116149.311</v>
      </c>
      <c r="AX285" s="225">
        <f t="shared" si="250"/>
        <v>13600451563316.127</v>
      </c>
      <c r="AY285" s="225">
        <f t="shared" si="250"/>
        <v>13742702775570.313</v>
      </c>
      <c r="AZ285" s="225"/>
    </row>
    <row r="287" spans="1:52" x14ac:dyDescent="0.2">
      <c r="B287" s="234" t="s">
        <v>444</v>
      </c>
      <c r="C287" s="216">
        <v>2012</v>
      </c>
      <c r="D287" s="216">
        <v>2013</v>
      </c>
      <c r="E287" s="216">
        <v>2014</v>
      </c>
      <c r="F287" s="216">
        <v>2015</v>
      </c>
      <c r="G287" s="216">
        <v>2016</v>
      </c>
      <c r="H287" s="216">
        <v>2017</v>
      </c>
      <c r="I287" s="216">
        <v>2018</v>
      </c>
      <c r="J287" s="216">
        <v>2019</v>
      </c>
      <c r="K287" s="216">
        <v>2020</v>
      </c>
      <c r="L287" s="216">
        <v>2021</v>
      </c>
      <c r="M287" s="216">
        <v>2022</v>
      </c>
      <c r="N287" s="216">
        <v>2023</v>
      </c>
      <c r="O287" s="216">
        <v>2024</v>
      </c>
      <c r="P287" s="216">
        <v>2025</v>
      </c>
      <c r="Q287" s="216">
        <v>2026</v>
      </c>
      <c r="R287" s="216">
        <v>2027</v>
      </c>
      <c r="S287" s="216">
        <v>2028</v>
      </c>
      <c r="T287" s="216">
        <v>2029</v>
      </c>
      <c r="U287" s="216">
        <v>2030</v>
      </c>
      <c r="V287" s="216">
        <v>2031</v>
      </c>
      <c r="W287" s="216">
        <v>2032</v>
      </c>
      <c r="X287" s="216">
        <v>2033</v>
      </c>
      <c r="Y287" s="216">
        <v>2034</v>
      </c>
      <c r="Z287" s="216">
        <v>2035</v>
      </c>
      <c r="AA287" s="216">
        <v>2036</v>
      </c>
      <c r="AB287" s="216">
        <v>2037</v>
      </c>
      <c r="AC287" s="216">
        <v>2038</v>
      </c>
      <c r="AD287" s="216">
        <v>2039</v>
      </c>
      <c r="AE287" s="216">
        <v>2040</v>
      </c>
      <c r="AF287" s="216">
        <v>2041</v>
      </c>
      <c r="AG287" s="216">
        <v>2042</v>
      </c>
      <c r="AH287" s="216">
        <v>2043</v>
      </c>
      <c r="AI287" s="216">
        <v>2044</v>
      </c>
      <c r="AJ287" s="216">
        <v>2045</v>
      </c>
      <c r="AK287" s="216">
        <v>2046</v>
      </c>
      <c r="AL287" s="216">
        <v>2047</v>
      </c>
      <c r="AM287" s="216">
        <v>2048</v>
      </c>
      <c r="AN287" s="216">
        <v>2049</v>
      </c>
      <c r="AO287" s="216">
        <v>2050</v>
      </c>
      <c r="AP287" s="216">
        <v>2051</v>
      </c>
      <c r="AQ287" s="216">
        <v>2052</v>
      </c>
      <c r="AR287" s="216">
        <v>2053</v>
      </c>
      <c r="AS287" s="216">
        <v>2054</v>
      </c>
      <c r="AT287" s="216">
        <v>2055</v>
      </c>
      <c r="AU287" s="216">
        <v>2056</v>
      </c>
      <c r="AV287" s="216">
        <v>2057</v>
      </c>
      <c r="AW287" s="216">
        <v>2058</v>
      </c>
      <c r="AX287" s="216">
        <v>2059</v>
      </c>
      <c r="AY287" s="216">
        <v>2060</v>
      </c>
    </row>
    <row r="288" spans="1:52" x14ac:dyDescent="0.2">
      <c r="A288" s="234" t="s">
        <v>444</v>
      </c>
      <c r="B288" s="233" t="s">
        <v>373</v>
      </c>
      <c r="C288" s="228">
        <f>SUMIFS('Historic Energy Consumption'!$J:$J,'Historic Energy Consumption'!$B:$B,'Predicted Energy Consumption'!$B288,'Historic Energy Consumption'!$A:$A,'Predicted Energy Consumption'!C$98)</f>
        <v>780788239788.44348</v>
      </c>
      <c r="D288" s="228">
        <f>SUMIFS('Historic Energy Consumption'!$J:$J,'Historic Energy Consumption'!$B:$B,'Predicted Energy Consumption'!$B288,'Historic Energy Consumption'!$A:$A,'Predicted Energy Consumption'!D$98)</f>
        <v>812495376429.59839</v>
      </c>
      <c r="E288" s="228">
        <f>SUMIFS('Historic Energy Consumption'!$J:$J,'Historic Energy Consumption'!$B:$B,'Predicted Energy Consumption'!$B288,'Historic Energy Consumption'!$A:$A,'Predicted Energy Consumption'!E$98)</f>
        <v>503350794178.33667</v>
      </c>
      <c r="F288" s="228">
        <f>SUMIFS('Historic Energy Consumption'!$J:$J,'Historic Energy Consumption'!$B:$B,'Predicted Energy Consumption'!$B288,'Historic Energy Consumption'!$A:$A,'Predicted Energy Consumption'!F$98)</f>
        <v>372558855533.57196</v>
      </c>
      <c r="G288" s="228">
        <f>SUMIFS('Historic Energy Consumption'!$J:$J,'Historic Energy Consumption'!$B:$B,'Predicted Energy Consumption'!$B288,'Historic Energy Consumption'!$A:$A,'Predicted Energy Consumption'!G$98)</f>
        <v>408229384254.87146</v>
      </c>
      <c r="H288" s="228">
        <f>SUMIFS('Historic Energy Consumption'!$J:$J,'Historic Energy Consumption'!$B:$B,'Predicted Energy Consumption'!$B288,'Historic Energy Consumption'!$A:$A,'Predicted Energy Consumption'!H$98)</f>
        <v>519204362498.91418</v>
      </c>
      <c r="I288" s="228">
        <f>SUMIFS('Historic Energy Consumption'!$J:$J,'Historic Energy Consumption'!$B:$B,'Predicted Energy Consumption'!$B288,'Historic Energy Consumption'!$A:$A,'Predicted Energy Consumption'!I$98)</f>
        <v>507314186258.48102</v>
      </c>
      <c r="J288" s="228">
        <f>SUMIFS('Historic Energy Consumption'!$J:$J,'Historic Energy Consumption'!$B:$B,'Predicted Energy Consumption'!$B288,'Historic Energy Consumption'!$A:$A,'Predicted Energy Consumption'!J$98)</f>
        <v>471643657537.18152</v>
      </c>
      <c r="K288" s="228">
        <f>SUMIFS('Historic Energy Consumption'!$J:$J,'Historic Energy Consumption'!$B:$B,'Predicted Energy Consumption'!$B288,'Historic Energy Consumption'!$A:$A,'Predicted Energy Consumption'!K$98)</f>
        <v>447863305056.31525</v>
      </c>
      <c r="L288" s="225">
        <f t="shared" ref="L288:AY288" si="251">K288*(VLOOKUP($B288,$B$72:$AY$96,L$1-2010,FALSE)/VLOOKUP($B288,$B$72:$AY$96,K$1-2010,FALSE))</f>
        <v>462588924463.59662</v>
      </c>
      <c r="M288" s="225">
        <f t="shared" si="251"/>
        <v>473225625042.63031</v>
      </c>
      <c r="N288" s="225">
        <f t="shared" si="251"/>
        <v>483057278040.92358</v>
      </c>
      <c r="O288" s="225">
        <f t="shared" si="251"/>
        <v>492182793912.70117</v>
      </c>
      <c r="P288" s="225">
        <f t="shared" si="251"/>
        <v>500929745134.36169</v>
      </c>
      <c r="Q288" s="225">
        <f t="shared" si="251"/>
        <v>509157121030.00867</v>
      </c>
      <c r="R288" s="225">
        <f t="shared" si="251"/>
        <v>516956744284.97888</v>
      </c>
      <c r="S288" s="225">
        <f t="shared" si="251"/>
        <v>524416368430.43481</v>
      </c>
      <c r="T288" s="225">
        <f t="shared" si="251"/>
        <v>531484162494.51843</v>
      </c>
      <c r="U288" s="225">
        <f t="shared" si="251"/>
        <v>538287759516.5141</v>
      </c>
      <c r="V288" s="225">
        <f t="shared" si="251"/>
        <v>544757566215.69641</v>
      </c>
      <c r="W288" s="225">
        <f t="shared" si="251"/>
        <v>550894913888.92773</v>
      </c>
      <c r="X288" s="225">
        <f t="shared" si="251"/>
        <v>556806583250.86609</v>
      </c>
      <c r="Y288" s="225">
        <f t="shared" si="251"/>
        <v>562443728750.19556</v>
      </c>
      <c r="Z288" s="225">
        <f t="shared" si="251"/>
        <v>567807447571.01782</v>
      </c>
      <c r="AA288" s="225">
        <f t="shared" si="251"/>
        <v>572966112846.38513</v>
      </c>
      <c r="AB288" s="225">
        <f t="shared" si="251"/>
        <v>577895798797.68506</v>
      </c>
      <c r="AC288" s="225">
        <f t="shared" si="251"/>
        <v>582678940234.49548</v>
      </c>
      <c r="AD288" s="225">
        <f t="shared" si="251"/>
        <v>587262329725.78125</v>
      </c>
      <c r="AE288" s="225">
        <f t="shared" si="251"/>
        <v>591648806495.24573</v>
      </c>
      <c r="AF288" s="225">
        <f t="shared" si="251"/>
        <v>595906597139.95862</v>
      </c>
      <c r="AG288" s="225">
        <f t="shared" si="251"/>
        <v>600019801375.35205</v>
      </c>
      <c r="AH288" s="225">
        <f t="shared" si="251"/>
        <v>603990662707.17444</v>
      </c>
      <c r="AI288" s="225">
        <f t="shared" si="251"/>
        <v>607839652793.46069</v>
      </c>
      <c r="AJ288" s="225">
        <f t="shared" si="251"/>
        <v>611584756089.34753</v>
      </c>
      <c r="AK288" s="225">
        <f t="shared" si="251"/>
        <v>615252588894.14233</v>
      </c>
      <c r="AL288" s="225">
        <f t="shared" si="251"/>
        <v>618821545793.47083</v>
      </c>
      <c r="AM288" s="225">
        <f t="shared" si="251"/>
        <v>622305976925.91187</v>
      </c>
      <c r="AN288" s="225">
        <f t="shared" si="251"/>
        <v>625748701992.99512</v>
      </c>
      <c r="AO288" s="225">
        <f t="shared" si="251"/>
        <v>629116604161.99316</v>
      </c>
      <c r="AP288" s="225">
        <f t="shared" si="251"/>
        <v>632441968370.40002</v>
      </c>
      <c r="AQ288" s="225">
        <f t="shared" si="251"/>
        <v>635732679056.23083</v>
      </c>
      <c r="AR288" s="225">
        <f t="shared" si="251"/>
        <v>638980929610.99902</v>
      </c>
      <c r="AS288" s="225">
        <f t="shared" si="251"/>
        <v>641643945761.8728</v>
      </c>
      <c r="AT288" s="225">
        <f t="shared" si="251"/>
        <v>643098308696.87305</v>
      </c>
      <c r="AU288" s="225">
        <f t="shared" si="251"/>
        <v>644472591567.30371</v>
      </c>
      <c r="AV288" s="225">
        <f t="shared" si="251"/>
        <v>645777683555.92737</v>
      </c>
      <c r="AW288" s="225">
        <f t="shared" si="251"/>
        <v>647013592597.07776</v>
      </c>
      <c r="AX288" s="225">
        <f t="shared" si="251"/>
        <v>648201557965.05457</v>
      </c>
      <c r="AY288" s="225">
        <f t="shared" si="251"/>
        <v>649338903047.27588</v>
      </c>
      <c r="AZ288" s="225"/>
    </row>
    <row r="289" spans="1:52" x14ac:dyDescent="0.2">
      <c r="A289" s="234" t="s">
        <v>444</v>
      </c>
      <c r="B289" s="233" t="s">
        <v>375</v>
      </c>
      <c r="C289" s="228">
        <f>SUMIFS('Historic Energy Consumption'!$J:$J,'Historic Energy Consumption'!$B:$B,'Predicted Energy Consumption'!$B289,'Historic Energy Consumption'!$A:$A,'Predicted Energy Consumption'!C$98)</f>
        <v>11971162664042.855</v>
      </c>
      <c r="D289" s="228">
        <f>SUMIFS('Historic Energy Consumption'!$J:$J,'Historic Energy Consumption'!$B:$B,'Predicted Energy Consumption'!$B289,'Historic Energy Consumption'!$A:$A,'Predicted Energy Consumption'!D$98)</f>
        <v>16809715997499.09</v>
      </c>
      <c r="E289" s="228">
        <f>SUMIFS('Historic Energy Consumption'!$J:$J,'Historic Energy Consumption'!$B:$B,'Predicted Energy Consumption'!$B289,'Historic Energy Consumption'!$A:$A,'Predicted Energy Consumption'!E$98)</f>
        <v>17054807856854.211</v>
      </c>
      <c r="F289" s="228">
        <f>SUMIFS('Historic Energy Consumption'!$J:$J,'Historic Energy Consumption'!$B:$B,'Predicted Energy Consumption'!$B289,'Historic Energy Consumption'!$A:$A,'Predicted Energy Consumption'!F$98)</f>
        <v>17935767476195.691</v>
      </c>
      <c r="G289" s="228">
        <f>SUMIFS('Historic Energy Consumption'!$J:$J,'Historic Energy Consumption'!$B:$B,'Predicted Energy Consumption'!$B289,'Historic Energy Consumption'!$A:$A,'Predicted Energy Consumption'!G$98)</f>
        <v>20580319041878.211</v>
      </c>
      <c r="H289" s="228">
        <f>SUMIFS('Historic Energy Consumption'!$J:$J,'Historic Energy Consumption'!$B:$B,'Predicted Energy Consumption'!$B289,'Historic Energy Consumption'!$A:$A,'Predicted Energy Consumption'!H$98)</f>
        <v>14420766066554.676</v>
      </c>
      <c r="I289" s="228">
        <f>SUMIFS('Historic Energy Consumption'!$J:$J,'Historic Energy Consumption'!$B:$B,'Predicted Energy Consumption'!$B289,'Historic Energy Consumption'!$A:$A,'Predicted Energy Consumption'!I$98)</f>
        <v>11710831421862.645</v>
      </c>
      <c r="J289" s="228">
        <f>SUMIFS('Historic Energy Consumption'!$J:$J,'Historic Energy Consumption'!$B:$B,'Predicted Energy Consumption'!$B289,'Historic Energy Consumption'!$A:$A,'Predicted Energy Consumption'!J$98)</f>
        <v>7145969760747.7383</v>
      </c>
      <c r="K289" s="228">
        <f>SUMIFS('Historic Energy Consumption'!$J:$J,'Historic Energy Consumption'!$B:$B,'Predicted Energy Consumption'!$B289,'Historic Energy Consumption'!$A:$A,'Predicted Energy Consumption'!K$98)</f>
        <v>6453957863936.7754</v>
      </c>
      <c r="L289" s="225">
        <f t="shared" ref="L289:AY289" si="252">K289*(VLOOKUP($B289,$B$72:$AY$96,L$1-2010,FALSE)/VLOOKUP($B289,$B$72:$AY$96,K$1-2010,FALSE))</f>
        <v>6649067382455.793</v>
      </c>
      <c r="M289" s="225">
        <f t="shared" si="252"/>
        <v>6356686627984.5801</v>
      </c>
      <c r="N289" s="225">
        <f t="shared" si="252"/>
        <v>6065757491975.9541</v>
      </c>
      <c r="O289" s="225">
        <f t="shared" si="252"/>
        <v>5777866624041.8115</v>
      </c>
      <c r="P289" s="225">
        <f t="shared" si="252"/>
        <v>5494317034131.1201</v>
      </c>
      <c r="Q289" s="225">
        <f t="shared" si="252"/>
        <v>5216150053266.376</v>
      </c>
      <c r="R289" s="225">
        <f t="shared" si="252"/>
        <v>4944173776154.0117</v>
      </c>
      <c r="S289" s="225">
        <f t="shared" si="252"/>
        <v>4678993756950.5098</v>
      </c>
      <c r="T289" s="225">
        <f t="shared" si="252"/>
        <v>4421043259198.4561</v>
      </c>
      <c r="U289" s="225">
        <f t="shared" si="252"/>
        <v>4170611479610.5059</v>
      </c>
      <c r="V289" s="225">
        <f t="shared" si="252"/>
        <v>3927868938155.7573</v>
      </c>
      <c r="W289" s="225">
        <f t="shared" si="252"/>
        <v>3692889733432.457</v>
      </c>
      <c r="X289" s="225">
        <f t="shared" si="252"/>
        <v>3465670675828.2354</v>
      </c>
      <c r="Y289" s="225">
        <f t="shared" si="252"/>
        <v>3246147490910.585</v>
      </c>
      <c r="Z289" s="225">
        <f t="shared" si="252"/>
        <v>3034208376704.0708</v>
      </c>
      <c r="AA289" s="225">
        <f t="shared" si="252"/>
        <v>2829705233195.4116</v>
      </c>
      <c r="AB289" s="225">
        <f t="shared" si="252"/>
        <v>2632462882826.8906</v>
      </c>
      <c r="AC289" s="225">
        <f t="shared" si="252"/>
        <v>2468018787564.252</v>
      </c>
      <c r="AD289" s="225">
        <f t="shared" si="252"/>
        <v>2414397796131.4844</v>
      </c>
      <c r="AE289" s="225">
        <f t="shared" si="252"/>
        <v>2362258979206.2251</v>
      </c>
      <c r="AF289" s="225">
        <f t="shared" si="252"/>
        <v>2311588446473.5103</v>
      </c>
      <c r="AG289" s="225">
        <f t="shared" si="252"/>
        <v>2262364977429.7559</v>
      </c>
      <c r="AH289" s="225">
        <f t="shared" si="252"/>
        <v>2214561715043.6514</v>
      </c>
      <c r="AI289" s="225">
        <f t="shared" si="252"/>
        <v>2168147554662.729</v>
      </c>
      <c r="AJ289" s="225">
        <f t="shared" si="252"/>
        <v>2123088278141.937</v>
      </c>
      <c r="AK289" s="225">
        <f t="shared" si="252"/>
        <v>2079347475837.7886</v>
      </c>
      <c r="AL289" s="225">
        <f t="shared" si="252"/>
        <v>2036887292579.644</v>
      </c>
      <c r="AM289" s="225">
        <f t="shared" si="252"/>
        <v>1995669028016.6919</v>
      </c>
      <c r="AN289" s="225">
        <f t="shared" si="252"/>
        <v>1955653616809.4141</v>
      </c>
      <c r="AO289" s="225">
        <f t="shared" si="252"/>
        <v>1916802009924.0833</v>
      </c>
      <c r="AP289" s="225">
        <f t="shared" si="252"/>
        <v>1879075474720.2822</v>
      </c>
      <c r="AQ289" s="225">
        <f t="shared" si="252"/>
        <v>1842435828515.5928</v>
      </c>
      <c r="AR289" s="225">
        <f t="shared" si="252"/>
        <v>1806845617791.1023</v>
      </c>
      <c r="AS289" s="225">
        <f t="shared" si="252"/>
        <v>1772268253095.6938</v>
      </c>
      <c r="AT289" s="225">
        <f t="shared" si="252"/>
        <v>1738668107953.6848</v>
      </c>
      <c r="AU289" s="225">
        <f t="shared" si="252"/>
        <v>1706010588622.5898</v>
      </c>
      <c r="AV289" s="225">
        <f t="shared" si="252"/>
        <v>1674262180339.0999</v>
      </c>
      <c r="AW289" s="225">
        <f t="shared" si="252"/>
        <v>1643390474689.9463</v>
      </c>
      <c r="AX289" s="225">
        <f t="shared" si="252"/>
        <v>1613364181915.8704</v>
      </c>
      <c r="AY289" s="225">
        <f t="shared" si="252"/>
        <v>1584153131272.1978</v>
      </c>
      <c r="AZ289" s="225"/>
    </row>
    <row r="290" spans="1:52" s="230" customFormat="1" x14ac:dyDescent="0.2">
      <c r="A290" s="234" t="s">
        <v>444</v>
      </c>
      <c r="B290" s="233" t="s">
        <v>662</v>
      </c>
      <c r="C290" s="232">
        <f>SUMIFS('Historic Energy Consumption'!$J:$J,'Historic Energy Consumption'!$B:$B, "no-convert-coal mining 05",'Historic Energy Consumption'!$A:$A,'Predicted Energy Consumption'!C$98)+SUMIFS(C$29:C$42,$B$29:$B$42,$B290,$A$29:$A$42,$A290)</f>
        <v>628516869509.79895</v>
      </c>
      <c r="D290" s="232">
        <f>SUMIFS('Historic Energy Consumption'!$J:$J,'Historic Energy Consumption'!$B:$B, "no-convert-coal mining 05",'Historic Energy Consumption'!$A:$A,'Predicted Energy Consumption'!D$98)+SUMIFS(D$29:D$42,$B$29:$B$42,$B290,$A$29:$A$42,$A290)</f>
        <v>588090573593.80542</v>
      </c>
      <c r="E290" s="232">
        <f>SUMIFS('Historic Energy Consumption'!$J:$J,'Historic Energy Consumption'!$B:$B, "no-convert-coal mining 05",'Historic Energy Consumption'!$A:$A,'Predicted Energy Consumption'!E$98)+SUMIFS(E$29:E$42,$B$29:$B$42,$B290,$A$29:$A$42,$A290)</f>
        <v>465780081689.5144</v>
      </c>
      <c r="F290" s="232">
        <f>SUMIFS('Historic Energy Consumption'!$J:$J,'Historic Energy Consumption'!$B:$B, "no-convert-coal mining 05",'Historic Energy Consumption'!$A:$A,'Predicted Energy Consumption'!F$98)+SUMIFS(F$29:F$42,$B$29:$B$42,$B290,$A$29:$A$42,$A290)</f>
        <v>383816648189.76172</v>
      </c>
      <c r="G290" s="232">
        <f>SUMIFS('Historic Energy Consumption'!$J:$J,'Historic Energy Consumption'!$B:$B, "no-convert-coal mining 05",'Historic Energy Consumption'!$A:$A,'Predicted Energy Consumption'!G$98)+SUMIFS(G$29:G$42,$B$29:$B$42,$B290,$A$29:$A$42,$A290)</f>
        <v>407676238182.08295</v>
      </c>
      <c r="H290" s="232">
        <f>SUMIFS('Historic Energy Consumption'!$J:$J,'Historic Energy Consumption'!$B:$B, "no-convert-coal mining 05",'Historic Energy Consumption'!$A:$A,'Predicted Energy Consumption'!H$98)+SUMIFS(H$29:H$42,$B$29:$B$42,$B290,$A$29:$A$42,$A290)</f>
        <v>320719324953.27148</v>
      </c>
      <c r="I290" s="232">
        <f>SUMIFS('Historic Energy Consumption'!$J:$J,'Historic Energy Consumption'!$B:$B, "no-convert-coal mining 05",'Historic Energy Consumption'!$A:$A,'Predicted Energy Consumption'!I$98)+SUMIFS(I$29:I$42,$B$29:$B$42,$B290,$A$29:$A$42,$A290)</f>
        <v>5794603764341.0059</v>
      </c>
      <c r="J290" s="232">
        <f>SUMIFS('Historic Energy Consumption'!$J:$J,'Historic Energy Consumption'!$B:$B, "no-convert-coal mining 05",'Historic Energy Consumption'!$A:$A,'Predicted Energy Consumption'!J$98)+SUMIFS(J$29:J$42,$B$29:$B$42,$B290,$A$29:$A$42,$A290)</f>
        <v>345887092138.29773</v>
      </c>
      <c r="K290" s="232">
        <f>SUMIFS('Historic Energy Consumption'!$J:$J,'Historic Energy Consumption'!$B:$B, "no-convert-coal mining 05",'Historic Energy Consumption'!$A:$A,'Predicted Energy Consumption'!K$98)+SUMIFS(K$29:K$42,$B$29:$B$42,$B290,$A$29:$A$42,$A290)</f>
        <v>406313656286.53687</v>
      </c>
      <c r="L290" s="231">
        <f t="shared" ref="L290:AY290" si="253">(K290-SUMIFS(K$29:K$42,$B$29:$B$42,$B290,$A$29:$A$42,$A290))*(VLOOKUP($B290,$B$72:$AY$96,L$1-2010,FALSE)/VLOOKUP($B290,$B$72:$AY$96,K$1-2010,FALSE))+SUMIFS(L$29:L$42,$B$29:$B$42,$B290,$A$29:$A$42,$A290)</f>
        <v>370329913874.24323</v>
      </c>
      <c r="M290" s="231">
        <f t="shared" si="253"/>
        <v>334262176016.30981</v>
      </c>
      <c r="N290" s="231">
        <f t="shared" si="253"/>
        <v>299189073907.73938</v>
      </c>
      <c r="O290" s="231">
        <f t="shared" si="253"/>
        <v>265673121876.24542</v>
      </c>
      <c r="P290" s="231">
        <f t="shared" si="253"/>
        <v>233949455690.86932</v>
      </c>
      <c r="Q290" s="231">
        <f t="shared" si="253"/>
        <v>204086973894.09207</v>
      </c>
      <c r="R290" s="231">
        <f t="shared" si="253"/>
        <v>185743650444.27292</v>
      </c>
      <c r="S290" s="231">
        <f t="shared" si="253"/>
        <v>182674609832.47345</v>
      </c>
      <c r="T290" s="231">
        <f t="shared" si="253"/>
        <v>179574566641.18893</v>
      </c>
      <c r="U290" s="231">
        <f t="shared" si="253"/>
        <v>176463047031.33386</v>
      </c>
      <c r="V290" s="231">
        <f t="shared" si="253"/>
        <v>173355667230.18405</v>
      </c>
      <c r="W290" s="231">
        <f t="shared" si="253"/>
        <v>170264876791.35123</v>
      </c>
      <c r="X290" s="231">
        <f t="shared" si="253"/>
        <v>167200536049.15204</v>
      </c>
      <c r="Y290" s="231">
        <f t="shared" si="253"/>
        <v>164170378609.07578</v>
      </c>
      <c r="Z290" s="231">
        <f t="shared" si="253"/>
        <v>161180388728.15863</v>
      </c>
      <c r="AA290" s="231">
        <f t="shared" si="253"/>
        <v>158235112519.42078</v>
      </c>
      <c r="AB290" s="231">
        <f t="shared" si="253"/>
        <v>155337915977.41266</v>
      </c>
      <c r="AC290" s="231">
        <f t="shared" si="253"/>
        <v>152491199395.83994</v>
      </c>
      <c r="AD290" s="231">
        <f t="shared" si="253"/>
        <v>149696575616.96869</v>
      </c>
      <c r="AE290" s="231">
        <f t="shared" si="253"/>
        <v>146955018112.06729</v>
      </c>
      <c r="AF290" s="231">
        <f t="shared" si="253"/>
        <v>144266983839.59238</v>
      </c>
      <c r="AG290" s="231">
        <f t="shared" si="253"/>
        <v>141632515009.88065</v>
      </c>
      <c r="AH290" s="231">
        <f t="shared" si="253"/>
        <v>139051323222.0177</v>
      </c>
      <c r="AI290" s="231">
        <f t="shared" si="253"/>
        <v>136522858887.43369</v>
      </c>
      <c r="AJ290" s="231">
        <f t="shared" si="253"/>
        <v>134046368390.80402</v>
      </c>
      <c r="AK290" s="231">
        <f t="shared" si="253"/>
        <v>131620941045.99797</v>
      </c>
      <c r="AL290" s="231">
        <f t="shared" si="253"/>
        <v>129245547572.04814</v>
      </c>
      <c r="AM290" s="231">
        <f t="shared" si="253"/>
        <v>126919071532.43396</v>
      </c>
      <c r="AN290" s="231">
        <f t="shared" si="253"/>
        <v>124640334943.14235</v>
      </c>
      <c r="AO290" s="231">
        <f t="shared" si="253"/>
        <v>122408119054.71057</v>
      </c>
      <c r="AP290" s="231">
        <f t="shared" si="253"/>
        <v>120221181145.2332</v>
      </c>
      <c r="AQ290" s="231">
        <f t="shared" si="253"/>
        <v>118078268020.35484</v>
      </c>
      <c r="AR290" s="231">
        <f t="shared" si="253"/>
        <v>115978126798.43866</v>
      </c>
      <c r="AS290" s="231">
        <f t="shared" si="253"/>
        <v>113919513460.73933</v>
      </c>
      <c r="AT290" s="231">
        <f t="shared" si="253"/>
        <v>111901199564.45428</v>
      </c>
      <c r="AU290" s="231">
        <f t="shared" si="253"/>
        <v>109921977448.32884</v>
      </c>
      <c r="AV290" s="231">
        <f t="shared" si="253"/>
        <v>107980664203.79091</v>
      </c>
      <c r="AW290" s="231">
        <f t="shared" si="253"/>
        <v>106076104637.47748</v>
      </c>
      <c r="AX290" s="231">
        <f t="shared" si="253"/>
        <v>104207173411.95427</v>
      </c>
      <c r="AY290" s="231">
        <f t="shared" si="253"/>
        <v>102372776518.95023</v>
      </c>
      <c r="AZ290" s="231"/>
    </row>
    <row r="291" spans="1:52" x14ac:dyDescent="0.2">
      <c r="A291" s="234" t="s">
        <v>444</v>
      </c>
      <c r="B291" s="233" t="s">
        <v>376</v>
      </c>
      <c r="C291" s="228">
        <f>SUMIFS('Historic Energy Consumption'!$J:$J,'Historic Energy Consumption'!$B:$B,'Predicted Energy Consumption'!$B291,'Historic Energy Consumption'!$A:$A,'Predicted Energy Consumption'!C$98)</f>
        <v>280016171655.74695</v>
      </c>
      <c r="D291" s="228">
        <f>SUMIFS('Historic Energy Consumption'!$J:$J,'Historic Energy Consumption'!$B:$B,'Predicted Energy Consumption'!$B291,'Historic Energy Consumption'!$A:$A,'Predicted Energy Consumption'!D$98)</f>
        <v>946471317134.53845</v>
      </c>
      <c r="E291" s="228">
        <f>SUMIFS('Historic Energy Consumption'!$J:$J,'Historic Energy Consumption'!$B:$B,'Predicted Energy Consumption'!$B291,'Historic Energy Consumption'!$A:$A,'Predicted Energy Consumption'!E$98)</f>
        <v>950267893401.09351</v>
      </c>
      <c r="F291" s="228">
        <f>SUMIFS('Historic Energy Consumption'!$J:$J,'Historic Energy Consumption'!$B:$B,'Predicted Energy Consumption'!$B291,'Historic Energy Consumption'!$A:$A,'Predicted Energy Consumption'!F$98)</f>
        <v>789956380034.28931</v>
      </c>
      <c r="G291" s="228">
        <f>SUMIFS('Historic Energy Consumption'!$J:$J,'Historic Energy Consumption'!$B:$B,'Predicted Energy Consumption'!$B291,'Historic Energy Consumption'!$A:$A,'Predicted Energy Consumption'!G$98)</f>
        <v>192462986675.06561</v>
      </c>
      <c r="H291" s="228">
        <f>SUMIFS('Historic Energy Consumption'!$J:$J,'Historic Energy Consumption'!$B:$B,'Predicted Energy Consumption'!$B291,'Historic Energy Consumption'!$A:$A,'Predicted Energy Consumption'!H$98)</f>
        <v>637535918122.24915</v>
      </c>
      <c r="I291" s="228">
        <f>SUMIFS('Historic Energy Consumption'!$J:$J,'Historic Energy Consumption'!$B:$B,'Predicted Energy Consumption'!$B291,'Historic Energy Consumption'!$A:$A,'Predicted Energy Consumption'!I$98)</f>
        <v>1372775763482.0945</v>
      </c>
      <c r="J291" s="228">
        <f>SUMIFS('Historic Energy Consumption'!$J:$J,'Historic Energy Consumption'!$B:$B,'Predicted Energy Consumption'!$B291,'Historic Energy Consumption'!$A:$A,'Predicted Energy Consumption'!J$98)</f>
        <v>1175605632630.7275</v>
      </c>
      <c r="K291" s="228">
        <f>SUMIFS('Historic Energy Consumption'!$J:$J,'Historic Energy Consumption'!$B:$B,'Predicted Energy Consumption'!$B291,'Historic Energy Consumption'!$A:$A,'Predicted Energy Consumption'!K$98)</f>
        <v>933318269359.86389</v>
      </c>
      <c r="L291" s="225">
        <f t="shared" ref="L291:AY291" si="254">K291*(VLOOKUP($B291,$B$72:$AY$96,L$1-2010,FALSE)/VLOOKUP($B291,$B$72:$AY$96,K$1-2010,FALSE))</f>
        <v>992711337499.05151</v>
      </c>
      <c r="M291" s="225">
        <f t="shared" si="254"/>
        <v>956184816996.95447</v>
      </c>
      <c r="N291" s="225">
        <f t="shared" si="254"/>
        <v>920524721685.16382</v>
      </c>
      <c r="O291" s="225">
        <f t="shared" si="254"/>
        <v>885849535218.7041</v>
      </c>
      <c r="P291" s="225">
        <f t="shared" si="254"/>
        <v>852241468837.86548</v>
      </c>
      <c r="Q291" s="225">
        <f t="shared" si="254"/>
        <v>819756290799.31042</v>
      </c>
      <c r="R291" s="225">
        <f t="shared" si="254"/>
        <v>788428537667.55078</v>
      </c>
      <c r="S291" s="225">
        <f t="shared" si="254"/>
        <v>758275124968.22705</v>
      </c>
      <c r="T291" s="225">
        <f t="shared" si="254"/>
        <v>729298349554.66431</v>
      </c>
      <c r="U291" s="225">
        <f t="shared" si="254"/>
        <v>701488567596.58972</v>
      </c>
      <c r="V291" s="225">
        <f t="shared" si="254"/>
        <v>674826601567.16357</v>
      </c>
      <c r="W291" s="225">
        <f t="shared" si="254"/>
        <v>649285870515.64307</v>
      </c>
      <c r="X291" s="225">
        <f t="shared" si="254"/>
        <v>624834235655.14514</v>
      </c>
      <c r="Y291" s="225">
        <f t="shared" si="254"/>
        <v>601435565537.65369</v>
      </c>
      <c r="Z291" s="225">
        <f t="shared" si="254"/>
        <v>579051037298.91943</v>
      </c>
      <c r="AA291" s="225">
        <f t="shared" si="254"/>
        <v>557640198681.81201</v>
      </c>
      <c r="AB291" s="225">
        <f t="shared" si="254"/>
        <v>537161819621.72107</v>
      </c>
      <c r="AC291" s="225">
        <f t="shared" si="254"/>
        <v>517574563057.28839</v>
      </c>
      <c r="AD291" s="225">
        <f t="shared" si="254"/>
        <v>498837503400.8175</v>
      </c>
      <c r="AE291" s="225">
        <f t="shared" si="254"/>
        <v>480910518660.95264</v>
      </c>
      <c r="AF291" s="225">
        <f t="shared" si="254"/>
        <v>463754579201.02673</v>
      </c>
      <c r="AG291" s="225">
        <f t="shared" si="254"/>
        <v>447331952965.6452</v>
      </c>
      <c r="AH291" s="225">
        <f t="shared" si="254"/>
        <v>431606343973.32379</v>
      </c>
      <c r="AI291" s="225">
        <f t="shared" si="254"/>
        <v>416542978095.23541</v>
      </c>
      <c r="AJ291" s="225">
        <f t="shared" si="254"/>
        <v>402108647682.81921</v>
      </c>
      <c r="AK291" s="225">
        <f t="shared" si="254"/>
        <v>388271724484.89825</v>
      </c>
      <c r="AL291" s="225">
        <f t="shared" si="254"/>
        <v>375002148495.16455</v>
      </c>
      <c r="AM291" s="225">
        <f t="shared" si="254"/>
        <v>362271398865.20483</v>
      </c>
      <c r="AN291" s="225">
        <f t="shared" si="254"/>
        <v>350052451772.35004</v>
      </c>
      <c r="AO291" s="225">
        <f t="shared" si="254"/>
        <v>338319729109.71954</v>
      </c>
      <c r="AP291" s="225">
        <f t="shared" si="254"/>
        <v>327049041033.84351</v>
      </c>
      <c r="AQ291" s="225">
        <f t="shared" si="254"/>
        <v>316217524732.21667</v>
      </c>
      <c r="AR291" s="225">
        <f t="shared" si="254"/>
        <v>305803581231.70966</v>
      </c>
      <c r="AS291" s="225">
        <f t="shared" si="254"/>
        <v>295786811635.53961</v>
      </c>
      <c r="AT291" s="225">
        <f t="shared" si="254"/>
        <v>286147953831.62311</v>
      </c>
      <c r="AU291" s="225">
        <f t="shared" si="254"/>
        <v>276868820441.88348</v>
      </c>
      <c r="AV291" s="225">
        <f t="shared" si="254"/>
        <v>267932238566.87036</v>
      </c>
      <c r="AW291" s="225">
        <f t="shared" si="254"/>
        <v>259321991711.41132</v>
      </c>
      <c r="AX291" s="225">
        <f t="shared" si="254"/>
        <v>251022764145.77277</v>
      </c>
      <c r="AY291" s="225">
        <f t="shared" si="254"/>
        <v>243020087855.47647</v>
      </c>
      <c r="AZ291" s="225"/>
    </row>
    <row r="292" spans="1:52" x14ac:dyDescent="0.2">
      <c r="A292" s="234" t="s">
        <v>444</v>
      </c>
      <c r="B292" s="233" t="s">
        <v>377</v>
      </c>
      <c r="C292" s="228">
        <f>SUMIFS('Historic Energy Consumption'!$J:$J,'Historic Energy Consumption'!$B:$B,'Predicted Energy Consumption'!$B292,'Historic Energy Consumption'!$A:$A,'Predicted Energy Consumption'!C$98)</f>
        <v>6701860948877.7305</v>
      </c>
      <c r="D292" s="228">
        <f>SUMIFS('Historic Energy Consumption'!$J:$J,'Historic Energy Consumption'!$B:$B,'Predicted Energy Consumption'!$B292,'Historic Energy Consumption'!$A:$A,'Predicted Energy Consumption'!D$98)</f>
        <v>5815792216118.2266</v>
      </c>
      <c r="E292" s="228">
        <f>SUMIFS('Historic Energy Consumption'!$J:$J,'Historic Energy Consumption'!$B:$B,'Predicted Energy Consumption'!$B292,'Historic Energy Consumption'!$A:$A,'Predicted Energy Consumption'!E$98)</f>
        <v>5115759701251.835</v>
      </c>
      <c r="F292" s="228">
        <f>SUMIFS('Historic Energy Consumption'!$J:$J,'Historic Energy Consumption'!$B:$B,'Predicted Energy Consumption'!$B292,'Historic Energy Consumption'!$A:$A,'Predicted Energy Consumption'!F$98)</f>
        <v>3647442550079.2207</v>
      </c>
      <c r="G292" s="228">
        <f>SUMIFS('Historic Energy Consumption'!$J:$J,'Historic Energy Consumption'!$B:$B,'Predicted Energy Consumption'!$B292,'Historic Energy Consumption'!$A:$A,'Predicted Energy Consumption'!G$98)</f>
        <v>3558140452943.7939</v>
      </c>
      <c r="H292" s="228">
        <f>SUMIFS('Historic Energy Consumption'!$J:$J,'Historic Energy Consumption'!$B:$B,'Predicted Energy Consumption'!$B292,'Historic Energy Consumption'!$A:$A,'Predicted Energy Consumption'!H$98)</f>
        <v>3775804096058.043</v>
      </c>
      <c r="I292" s="228">
        <f>SUMIFS('Historic Energy Consumption'!$J:$J,'Historic Energy Consumption'!$B:$B,'Predicted Energy Consumption'!$B292,'Historic Energy Consumption'!$A:$A,'Predicted Energy Consumption'!I$98)</f>
        <v>2492761212593.6274</v>
      </c>
      <c r="J292" s="228">
        <f>SUMIFS('Historic Energy Consumption'!$J:$J,'Historic Energy Consumption'!$B:$B,'Predicted Energy Consumption'!$B292,'Historic Energy Consumption'!$A:$A,'Predicted Energy Consumption'!J$98)</f>
        <v>2199050789586.1626</v>
      </c>
      <c r="K292" s="228">
        <f>SUMIFS('Historic Energy Consumption'!$J:$J,'Historic Energy Consumption'!$B:$B,'Predicted Energy Consumption'!$B292,'Historic Energy Consumption'!$A:$A,'Predicted Energy Consumption'!K$98)</f>
        <v>1697157548579.0635</v>
      </c>
      <c r="L292" s="225">
        <f t="shared" ref="L292:AY292" si="255">K292*(VLOOKUP($B292,$B$72:$AY$96,L$1-2010,FALSE)/VLOOKUP($B292,$B$72:$AY$96,K$1-2010,FALSE))</f>
        <v>1737888062045.9734</v>
      </c>
      <c r="M292" s="225">
        <f t="shared" si="255"/>
        <v>1787237152110.7188</v>
      </c>
      <c r="N292" s="225">
        <f t="shared" si="255"/>
        <v>1838004040580.9277</v>
      </c>
      <c r="O292" s="225">
        <f t="shared" si="255"/>
        <v>1891034841541.5374</v>
      </c>
      <c r="P292" s="225">
        <f t="shared" si="255"/>
        <v>1895353135097.8816</v>
      </c>
      <c r="Q292" s="225">
        <f t="shared" si="255"/>
        <v>1882952110166.3606</v>
      </c>
      <c r="R292" s="225">
        <f t="shared" si="255"/>
        <v>1869024778735.8865</v>
      </c>
      <c r="S292" s="225">
        <f t="shared" si="255"/>
        <v>1853874931059.4561</v>
      </c>
      <c r="T292" s="225">
        <f t="shared" si="255"/>
        <v>1837756156935.2219</v>
      </c>
      <c r="U292" s="225">
        <f t="shared" si="255"/>
        <v>1820881258301.6458</v>
      </c>
      <c r="V292" s="225">
        <f t="shared" si="255"/>
        <v>1803429073651.6396</v>
      </c>
      <c r="W292" s="225">
        <f t="shared" si="255"/>
        <v>1785549791775.6814</v>
      </c>
      <c r="X292" s="225">
        <f t="shared" si="255"/>
        <v>1767369288980.1316</v>
      </c>
      <c r="Y292" s="225">
        <f t="shared" si="255"/>
        <v>1748992767708.3618</v>
      </c>
      <c r="Z292" s="225">
        <f t="shared" si="255"/>
        <v>1730507852378.2969</v>
      </c>
      <c r="AA292" s="225">
        <f t="shared" si="255"/>
        <v>1711987239317.9377</v>
      </c>
      <c r="AB292" s="225">
        <f t="shared" si="255"/>
        <v>1693490968518.0923</v>
      </c>
      <c r="AC292" s="225">
        <f t="shared" si="255"/>
        <v>1675068369675.2781</v>
      </c>
      <c r="AD292" s="225">
        <f t="shared" si="255"/>
        <v>1656759726167.2288</v>
      </c>
      <c r="AE292" s="225">
        <f t="shared" si="255"/>
        <v>1638597694696.5793</v>
      </c>
      <c r="AF292" s="225">
        <f t="shared" si="255"/>
        <v>1620608513772.1523</v>
      </c>
      <c r="AG292" s="225">
        <f t="shared" si="255"/>
        <v>1602813030294.3628</v>
      </c>
      <c r="AH292" s="225">
        <f t="shared" si="255"/>
        <v>1585227570003.7314</v>
      </c>
      <c r="AI292" s="225">
        <f t="shared" si="255"/>
        <v>1567864674348.9272</v>
      </c>
      <c r="AJ292" s="225">
        <f t="shared" si="255"/>
        <v>1550733723412.0479</v>
      </c>
      <c r="AK292" s="225">
        <f t="shared" si="255"/>
        <v>1533841461890.9097</v>
      </c>
      <c r="AL292" s="225">
        <f t="shared" si="255"/>
        <v>1517192442779.5486</v>
      </c>
      <c r="AM292" s="225">
        <f t="shared" si="255"/>
        <v>1500789401300.6841</v>
      </c>
      <c r="AN292" s="225">
        <f t="shared" si="255"/>
        <v>1484633569814.0349</v>
      </c>
      <c r="AO292" s="225">
        <f t="shared" si="255"/>
        <v>1468724942832.1299</v>
      </c>
      <c r="AP292" s="225">
        <f t="shared" si="255"/>
        <v>1453062499900.238</v>
      </c>
      <c r="AQ292" s="225">
        <f t="shared" si="255"/>
        <v>1437644392914.9644</v>
      </c>
      <c r="AR292" s="225">
        <f t="shared" si="255"/>
        <v>1422468103445.4729</v>
      </c>
      <c r="AS292" s="225">
        <f t="shared" si="255"/>
        <v>1407530574759.906</v>
      </c>
      <c r="AT292" s="225">
        <f t="shared" si="255"/>
        <v>1392828322527.6006</v>
      </c>
      <c r="AU292" s="225">
        <f t="shared" si="255"/>
        <v>1378357527547.4802</v>
      </c>
      <c r="AV292" s="225">
        <f t="shared" si="255"/>
        <v>1364114113328.4248</v>
      </c>
      <c r="AW292" s="225">
        <f t="shared" si="255"/>
        <v>1350093810903.4712</v>
      </c>
      <c r="AX292" s="225">
        <f t="shared" si="255"/>
        <v>1336292212886.2458</v>
      </c>
      <c r="AY292" s="225">
        <f t="shared" si="255"/>
        <v>1322704818462.1912</v>
      </c>
      <c r="AZ292" s="225"/>
    </row>
    <row r="293" spans="1:52" x14ac:dyDescent="0.2">
      <c r="A293" s="234" t="s">
        <v>444</v>
      </c>
      <c r="B293" s="233" t="s">
        <v>378</v>
      </c>
      <c r="C293" s="228">
        <f>SUMIFS('Historic Energy Consumption'!$J:$J,'Historic Energy Consumption'!$B:$B,'Predicted Energy Consumption'!$B293,'Historic Energy Consumption'!$A:$A,'Predicted Energy Consumption'!C$98)</f>
        <v>6954464922401.9746</v>
      </c>
      <c r="D293" s="228">
        <f>SUMIFS('Historic Energy Consumption'!$J:$J,'Historic Energy Consumption'!$B:$B,'Predicted Energy Consumption'!$B293,'Historic Energy Consumption'!$A:$A,'Predicted Energy Consumption'!D$98)</f>
        <v>4808103286664.873</v>
      </c>
      <c r="E293" s="228">
        <f>SUMIFS('Historic Energy Consumption'!$J:$J,'Historic Energy Consumption'!$B:$B,'Predicted Energy Consumption'!$B293,'Historic Energy Consumption'!$A:$A,'Predicted Energy Consumption'!E$98)</f>
        <v>4735149707951.4785</v>
      </c>
      <c r="F293" s="228">
        <f>SUMIFS('Historic Energy Consumption'!$J:$J,'Historic Energy Consumption'!$B:$B,'Predicted Energy Consumption'!$B293,'Historic Energy Consumption'!$A:$A,'Predicted Energy Consumption'!F$98)</f>
        <v>8505597120759.0576</v>
      </c>
      <c r="G293" s="228">
        <f>SUMIFS('Historic Energy Consumption'!$J:$J,'Historic Energy Consumption'!$B:$B,'Predicted Energy Consumption'!$B293,'Historic Energy Consumption'!$A:$A,'Predicted Energy Consumption'!G$98)</f>
        <v>7141083289571.8262</v>
      </c>
      <c r="H293" s="228">
        <f>SUMIFS('Historic Energy Consumption'!$J:$J,'Historic Energy Consumption'!$B:$B,'Predicted Energy Consumption'!$B293,'Historic Energy Consumption'!$A:$A,'Predicted Energy Consumption'!H$98)</f>
        <v>3790011495599.9727</v>
      </c>
      <c r="I293" s="228">
        <f>SUMIFS('Historic Energy Consumption'!$J:$J,'Historic Energy Consumption'!$B:$B,'Predicted Energy Consumption'!$B293,'Historic Energy Consumption'!$A:$A,'Predicted Energy Consumption'!I$98)</f>
        <v>2949525752594.0449</v>
      </c>
      <c r="J293" s="228">
        <f>SUMIFS('Historic Energy Consumption'!$J:$J,'Historic Energy Consumption'!$B:$B,'Predicted Energy Consumption'!$B293,'Historic Energy Consumption'!$A:$A,'Predicted Energy Consumption'!J$98)</f>
        <v>2805927667241.502</v>
      </c>
      <c r="K293" s="228">
        <f>SUMIFS('Historic Energy Consumption'!$J:$J,'Historic Energy Consumption'!$B:$B,'Predicted Energy Consumption'!$B293,'Historic Energy Consumption'!$A:$A,'Predicted Energy Consumption'!K$98)</f>
        <v>1502243127697.9319</v>
      </c>
      <c r="L293" s="225">
        <f t="shared" ref="L293:AY293" si="256">K293*(VLOOKUP($B293,$B$72:$AY$96,L$1-2010,FALSE)/VLOOKUP($B293,$B$72:$AY$96,K$1-2010,FALSE))</f>
        <v>1581733488486.3975</v>
      </c>
      <c r="M293" s="225">
        <f t="shared" si="256"/>
        <v>1543370700798.6494</v>
      </c>
      <c r="N293" s="225">
        <f t="shared" si="256"/>
        <v>1506297713733.1882</v>
      </c>
      <c r="O293" s="225">
        <f t="shared" si="256"/>
        <v>1470308610698.9287</v>
      </c>
      <c r="P293" s="225">
        <f t="shared" si="256"/>
        <v>1435302639732.7246</v>
      </c>
      <c r="Q293" s="225">
        <f t="shared" si="256"/>
        <v>1401233453212.5063</v>
      </c>
      <c r="R293" s="225">
        <f t="shared" si="256"/>
        <v>1368082034652.3547</v>
      </c>
      <c r="S293" s="225">
        <f t="shared" si="256"/>
        <v>1334697448802.9658</v>
      </c>
      <c r="T293" s="225">
        <f t="shared" si="256"/>
        <v>1297716339719.4854</v>
      </c>
      <c r="U293" s="225">
        <f t="shared" si="256"/>
        <v>1261771135592.9053</v>
      </c>
      <c r="V293" s="225">
        <f t="shared" si="256"/>
        <v>1226899357424.7837</v>
      </c>
      <c r="W293" s="225">
        <f t="shared" si="256"/>
        <v>1193122704892.1812</v>
      </c>
      <c r="X293" s="225">
        <f t="shared" si="256"/>
        <v>1160449538965.76</v>
      </c>
      <c r="Y293" s="225">
        <f t="shared" si="256"/>
        <v>1128877255504.3838</v>
      </c>
      <c r="Z293" s="225">
        <f t="shared" si="256"/>
        <v>1098394438418.8997</v>
      </c>
      <c r="AA293" s="225">
        <f t="shared" si="256"/>
        <v>1068982747516.8356</v>
      </c>
      <c r="AB293" s="225">
        <f t="shared" si="256"/>
        <v>1040618534293.6389</v>
      </c>
      <c r="AC293" s="225">
        <f t="shared" si="256"/>
        <v>1013274199747.491</v>
      </c>
      <c r="AD293" s="225">
        <f t="shared" si="256"/>
        <v>986919318570.58875</v>
      </c>
      <c r="AE293" s="225">
        <f t="shared" si="256"/>
        <v>961521558055.91003</v>
      </c>
      <c r="AF293" s="225">
        <f t="shared" si="256"/>
        <v>937047420409.84033</v>
      </c>
      <c r="AG293" s="225">
        <f t="shared" si="256"/>
        <v>913462835529.40637</v>
      </c>
      <c r="AH293" s="225">
        <f t="shared" si="256"/>
        <v>890733628701.1908</v>
      </c>
      <c r="AI293" s="225">
        <f t="shared" si="256"/>
        <v>868825884715.60034</v>
      </c>
      <c r="AJ293" s="225">
        <f t="shared" si="256"/>
        <v>847706226917.35095</v>
      </c>
      <c r="AK293" s="225">
        <f t="shared" si="256"/>
        <v>827342026921.1676</v>
      </c>
      <c r="AL293" s="225">
        <f t="shared" si="256"/>
        <v>807701558204.08533</v>
      </c>
      <c r="AM293" s="225">
        <f t="shared" si="256"/>
        <v>788754104574.63245</v>
      </c>
      <c r="AN293" s="225">
        <f t="shared" si="256"/>
        <v>770470032613.76599</v>
      </c>
      <c r="AO293" s="225">
        <f t="shared" si="256"/>
        <v>752820835562.65149</v>
      </c>
      <c r="AP293" s="225">
        <f t="shared" si="256"/>
        <v>735779154769.62109</v>
      </c>
      <c r="AQ293" s="225">
        <f t="shared" si="256"/>
        <v>719318783671.47754</v>
      </c>
      <c r="AR293" s="225">
        <f t="shared" si="256"/>
        <v>703414658341.19849</v>
      </c>
      <c r="AS293" s="225">
        <f t="shared" si="256"/>
        <v>688042837856.05005</v>
      </c>
      <c r="AT293" s="225">
        <f t="shared" si="256"/>
        <v>673180477101.09131</v>
      </c>
      <c r="AU293" s="225">
        <f t="shared" si="256"/>
        <v>658805794099.85095</v>
      </c>
      <c r="AV293" s="225">
        <f t="shared" si="256"/>
        <v>644898033537.29675</v>
      </c>
      <c r="AW293" s="225">
        <f t="shared" si="256"/>
        <v>631437427792.98303</v>
      </c>
      <c r="AX293" s="225">
        <f t="shared" si="256"/>
        <v>618405156520.61877</v>
      </c>
      <c r="AY293" s="225">
        <f t="shared" si="256"/>
        <v>605783305582.45935</v>
      </c>
      <c r="AZ293" s="225"/>
    </row>
    <row r="294" spans="1:52" x14ac:dyDescent="0.2">
      <c r="A294" s="234" t="s">
        <v>444</v>
      </c>
      <c r="B294" s="233" t="s">
        <v>379</v>
      </c>
      <c r="C294" s="228">
        <f>SUMIFS('Historic Energy Consumption'!$J:$J,'Historic Energy Consumption'!$B:$B,'Predicted Energy Consumption'!$B294,'Historic Energy Consumption'!$A:$A,'Predicted Energy Consumption'!C$98)</f>
        <v>504707310044.29767</v>
      </c>
      <c r="D294" s="228">
        <f>SUMIFS('Historic Energy Consumption'!$J:$J,'Historic Energy Consumption'!$B:$B,'Predicted Energy Consumption'!$B294,'Historic Energy Consumption'!$A:$A,'Predicted Energy Consumption'!D$98)</f>
        <v>563899247608.55078</v>
      </c>
      <c r="E294" s="228">
        <f>SUMIFS('Historic Energy Consumption'!$J:$J,'Historic Energy Consumption'!$B:$B,'Predicted Energy Consumption'!$B294,'Historic Energy Consumption'!$A:$A,'Predicted Energy Consumption'!E$98)</f>
        <v>639223980417.71924</v>
      </c>
      <c r="F294" s="228">
        <f>SUMIFS('Historic Energy Consumption'!$J:$J,'Historic Energy Consumption'!$B:$B,'Predicted Energy Consumption'!$B294,'Historic Energy Consumption'!$A:$A,'Predicted Energy Consumption'!F$98)</f>
        <v>1926855246572.9656</v>
      </c>
      <c r="G294" s="228">
        <f>SUMIFS('Historic Energy Consumption'!$J:$J,'Historic Energy Consumption'!$B:$B,'Predicted Energy Consumption'!$B294,'Historic Energy Consumption'!$A:$A,'Predicted Energy Consumption'!G$98)</f>
        <v>715093897635.84534</v>
      </c>
      <c r="H294" s="228">
        <f>SUMIFS('Historic Energy Consumption'!$J:$J,'Historic Energy Consumption'!$B:$B,'Predicted Energy Consumption'!$B294,'Historic Energy Consumption'!$A:$A,'Predicted Energy Consumption'!H$98)</f>
        <v>656969865623.70129</v>
      </c>
      <c r="I294" s="228">
        <f>SUMIFS('Historic Energy Consumption'!$J:$J,'Historic Energy Consumption'!$B:$B,'Predicted Energy Consumption'!$B294,'Historic Energy Consumption'!$A:$A,'Predicted Energy Consumption'!I$98)</f>
        <v>882206377984.63464</v>
      </c>
      <c r="J294" s="228">
        <f>SUMIFS('Historic Energy Consumption'!$J:$J,'Historic Energy Consumption'!$B:$B,'Predicted Energy Consumption'!$B294,'Historic Energy Consumption'!$A:$A,'Predicted Energy Consumption'!J$98)</f>
        <v>785810059249.46997</v>
      </c>
      <c r="K294" s="228">
        <f>SUMIFS('Historic Energy Consumption'!$J:$J,'Historic Energy Consumption'!$B:$B,'Predicted Energy Consumption'!$B294,'Historic Energy Consumption'!$A:$A,'Predicted Energy Consumption'!K$98)</f>
        <v>714827466242.66382</v>
      </c>
      <c r="L294" s="225">
        <f t="shared" ref="L294:AY294" si="257">K294*(VLOOKUP($B294,$B$72:$AY$96,L$1-2010,FALSE)/VLOOKUP($B294,$B$72:$AY$96,K$1-2010,FALSE))</f>
        <v>644894557396.46362</v>
      </c>
      <c r="M294" s="225">
        <f t="shared" si="257"/>
        <v>530418598571.93781</v>
      </c>
      <c r="N294" s="225">
        <f t="shared" si="257"/>
        <v>429602390368.62183</v>
      </c>
      <c r="O294" s="225">
        <f t="shared" si="257"/>
        <v>342088806945.83887</v>
      </c>
      <c r="P294" s="225">
        <f t="shared" si="257"/>
        <v>267048640515.57141</v>
      </c>
      <c r="Q294" s="225">
        <f t="shared" si="257"/>
        <v>204267253335.11774</v>
      </c>
      <c r="R294" s="225">
        <f t="shared" si="257"/>
        <v>174313039495.0386</v>
      </c>
      <c r="S294" s="225">
        <f t="shared" si="257"/>
        <v>146090501932.84711</v>
      </c>
      <c r="T294" s="225">
        <f t="shared" si="257"/>
        <v>119524930048.21465</v>
      </c>
      <c r="U294" s="225">
        <f t="shared" si="257"/>
        <v>94532146221.432999</v>
      </c>
      <c r="V294" s="225">
        <f t="shared" si="257"/>
        <v>71024013234.63591</v>
      </c>
      <c r="W294" s="225">
        <f t="shared" si="257"/>
        <v>60653604479.925995</v>
      </c>
      <c r="X294" s="225">
        <f t="shared" si="257"/>
        <v>59737499510.373474</v>
      </c>
      <c r="Y294" s="225">
        <f t="shared" si="257"/>
        <v>58832776058.125832</v>
      </c>
      <c r="Z294" s="225">
        <f t="shared" si="257"/>
        <v>57941855950.464828</v>
      </c>
      <c r="AA294" s="225">
        <f t="shared" si="257"/>
        <v>57066610387.701004</v>
      </c>
      <c r="AB294" s="225">
        <f t="shared" si="257"/>
        <v>56208450993.873535</v>
      </c>
      <c r="AC294" s="225">
        <f t="shared" si="257"/>
        <v>55368408099.291214</v>
      </c>
      <c r="AD294" s="225">
        <f t="shared" si="257"/>
        <v>54547197495.194946</v>
      </c>
      <c r="AE294" s="225">
        <f t="shared" si="257"/>
        <v>53745276982.155907</v>
      </c>
      <c r="AF294" s="225">
        <f t="shared" si="257"/>
        <v>52962894012.353912</v>
      </c>
      <c r="AG294" s="225">
        <f t="shared" si="257"/>
        <v>52200125645.275002</v>
      </c>
      <c r="AH294" s="225">
        <f t="shared" si="257"/>
        <v>51456911925.507607</v>
      </c>
      <c r="AI294" s="225">
        <f t="shared" si="257"/>
        <v>50733083668.774323</v>
      </c>
      <c r="AJ294" s="225">
        <f t="shared" si="257"/>
        <v>50028385519.56839</v>
      </c>
      <c r="AK294" s="225">
        <f t="shared" si="257"/>
        <v>49342495027.373192</v>
      </c>
      <c r="AL294" s="225">
        <f t="shared" si="257"/>
        <v>48675038381.98732</v>
      </c>
      <c r="AM294" s="225">
        <f t="shared" si="257"/>
        <v>48025603353.364021</v>
      </c>
      <c r="AN294" s="225">
        <f t="shared" si="257"/>
        <v>47393749897.910187</v>
      </c>
      <c r="AO294" s="225">
        <f t="shared" si="257"/>
        <v>46779018820.808182</v>
      </c>
      <c r="AP294" s="225">
        <f t="shared" si="257"/>
        <v>46180938821.809296</v>
      </c>
      <c r="AQ294" s="225">
        <f t="shared" si="257"/>
        <v>45599032198.986298</v>
      </c>
      <c r="AR294" s="225">
        <f t="shared" si="257"/>
        <v>45032819440.056557</v>
      </c>
      <c r="AS294" s="225">
        <f t="shared" si="257"/>
        <v>44481822893.01519</v>
      </c>
      <c r="AT294" s="225">
        <f t="shared" si="257"/>
        <v>43945569675.976189</v>
      </c>
      <c r="AU294" s="225">
        <f t="shared" si="257"/>
        <v>43423593959.403343</v>
      </c>
      <c r="AV294" s="225">
        <f t="shared" si="257"/>
        <v>42915438731.567825</v>
      </c>
      <c r="AW294" s="225">
        <f t="shared" si="257"/>
        <v>42420657139.382622</v>
      </c>
      <c r="AX294" s="225">
        <f t="shared" si="257"/>
        <v>41938813481.177032</v>
      </c>
      <c r="AY294" s="225">
        <f t="shared" si="257"/>
        <v>41469483914.981468</v>
      </c>
      <c r="AZ294" s="225"/>
    </row>
    <row r="295" spans="1:52" x14ac:dyDescent="0.2">
      <c r="A295" s="234" t="s">
        <v>444</v>
      </c>
      <c r="B295" s="233" t="s">
        <v>380</v>
      </c>
      <c r="C295" s="228">
        <f>SUMIFS('Historic Energy Consumption'!$J:$J,'Historic Energy Consumption'!$B:$B,'Predicted Energy Consumption'!$B295,'Historic Energy Consumption'!$A:$A,'Predicted Energy Consumption'!C$98)</f>
        <v>4164421343192.4004</v>
      </c>
      <c r="D295" s="228">
        <f>SUMIFS('Historic Energy Consumption'!$J:$J,'Historic Energy Consumption'!$B:$B,'Predicted Energy Consumption'!$B295,'Historic Energy Consumption'!$A:$A,'Predicted Energy Consumption'!D$98)</f>
        <v>4039537053891.5078</v>
      </c>
      <c r="E295" s="228">
        <f>SUMIFS('Historic Energy Consumption'!$J:$J,'Historic Energy Consumption'!$B:$B,'Predicted Energy Consumption'!$B295,'Historic Energy Consumption'!$A:$A,'Predicted Energy Consumption'!E$98)</f>
        <v>3062424515251.9653</v>
      </c>
      <c r="F295" s="228">
        <f>SUMIFS('Historic Energy Consumption'!$J:$J,'Historic Energy Consumption'!$B:$B,'Predicted Energy Consumption'!$B295,'Historic Energy Consumption'!$A:$A,'Predicted Energy Consumption'!F$98)</f>
        <v>3169551735104.8291</v>
      </c>
      <c r="G295" s="228">
        <f>SUMIFS('Historic Energy Consumption'!$J:$J,'Historic Energy Consumption'!$B:$B,'Predicted Energy Consumption'!$B295,'Historic Energy Consumption'!$A:$A,'Predicted Energy Consumption'!G$98)</f>
        <v>3230799677571.5718</v>
      </c>
      <c r="H295" s="228">
        <f>SUMIFS('Historic Energy Consumption'!$J:$J,'Historic Energy Consumption'!$B:$B,'Predicted Energy Consumption'!$B295,'Historic Energy Consumption'!$A:$A,'Predicted Energy Consumption'!H$98)</f>
        <v>2665688361426.5537</v>
      </c>
      <c r="I295" s="228">
        <f>SUMIFS('Historic Energy Consumption'!$J:$J,'Historic Energy Consumption'!$B:$B,'Predicted Energy Consumption'!$B295,'Historic Energy Consumption'!$A:$A,'Predicted Energy Consumption'!I$98)</f>
        <v>4791222000238.1865</v>
      </c>
      <c r="J295" s="228">
        <f>SUMIFS('Historic Energy Consumption'!$J:$J,'Historic Energy Consumption'!$B:$B,'Predicted Energy Consumption'!$B295,'Historic Energy Consumption'!$A:$A,'Predicted Energy Consumption'!J$98)</f>
        <v>7615151747653.9277</v>
      </c>
      <c r="K295" s="228">
        <f>SUMIFS('Historic Energy Consumption'!$J:$J,'Historic Energy Consumption'!$B:$B,'Predicted Energy Consumption'!$B295,'Historic Energy Consumption'!$A:$A,'Predicted Energy Consumption'!K$98)</f>
        <v>5106327688719.0381</v>
      </c>
      <c r="L295" s="225">
        <f t="shared" ref="L295:AY295" si="258">K295*(VLOOKUP($B295,$B$72:$AY$96,L$1-2010,FALSE)/VLOOKUP($B295,$B$72:$AY$96,K$1-2010,FALSE))</f>
        <v>5345722512562.6699</v>
      </c>
      <c r="M295" s="225">
        <f t="shared" si="258"/>
        <v>5499576029498.6523</v>
      </c>
      <c r="N295" s="225">
        <f t="shared" si="258"/>
        <v>5656141877548.0098</v>
      </c>
      <c r="O295" s="225">
        <f t="shared" si="258"/>
        <v>5817512382695.4307</v>
      </c>
      <c r="P295" s="225">
        <f t="shared" si="258"/>
        <v>5853862308759.6797</v>
      </c>
      <c r="Q295" s="225">
        <f t="shared" si="258"/>
        <v>5826551580777.8408</v>
      </c>
      <c r="R295" s="225">
        <f t="shared" si="258"/>
        <v>5793636368137.251</v>
      </c>
      <c r="S295" s="225">
        <f t="shared" si="258"/>
        <v>5756092997610.9678</v>
      </c>
      <c r="T295" s="225">
        <f t="shared" si="258"/>
        <v>5714746965758.6445</v>
      </c>
      <c r="U295" s="225">
        <f t="shared" si="258"/>
        <v>5670299892136.4063</v>
      </c>
      <c r="V295" s="225">
        <f t="shared" si="258"/>
        <v>5623349114592.3477</v>
      </c>
      <c r="W295" s="225">
        <f t="shared" si="258"/>
        <v>5574403062634.6406</v>
      </c>
      <c r="X295" s="225">
        <f t="shared" si="258"/>
        <v>5523893935594.4219</v>
      </c>
      <c r="Y295" s="225">
        <f t="shared" si="258"/>
        <v>5472188459232.7715</v>
      </c>
      <c r="Z295" s="225">
        <f t="shared" si="258"/>
        <v>5419597140712.1396</v>
      </c>
      <c r="AA295" s="225">
        <f t="shared" si="258"/>
        <v>5366382275475.6504</v>
      </c>
      <c r="AB295" s="225">
        <f t="shared" si="258"/>
        <v>5312764880654.2783</v>
      </c>
      <c r="AC295" s="225">
        <f t="shared" si="258"/>
        <v>5258930690811.7637</v>
      </c>
      <c r="AD295" s="225">
        <f t="shared" si="258"/>
        <v>5205035330874.4248</v>
      </c>
      <c r="AE295" s="225">
        <f t="shared" si="258"/>
        <v>5151208767701.0957</v>
      </c>
      <c r="AF295" s="225">
        <f t="shared" si="258"/>
        <v>5097559131399.4268</v>
      </c>
      <c r="AG295" s="225">
        <f t="shared" si="258"/>
        <v>5044175988336.4131</v>
      </c>
      <c r="AH295" s="225">
        <f t="shared" si="258"/>
        <v>4991133139187.1064</v>
      </c>
      <c r="AI295" s="225">
        <f t="shared" si="258"/>
        <v>4938491007179.1963</v>
      </c>
      <c r="AJ295" s="225">
        <f t="shared" si="258"/>
        <v>4886298673975.7715</v>
      </c>
      <c r="AK295" s="225">
        <f t="shared" si="258"/>
        <v>4834595613472.4463</v>
      </c>
      <c r="AL295" s="225">
        <f t="shared" si="258"/>
        <v>4783413167235.5332</v>
      </c>
      <c r="AM295" s="225">
        <f t="shared" si="258"/>
        <v>4732775799408.54</v>
      </c>
      <c r="AN295" s="225">
        <f t="shared" si="258"/>
        <v>4682702163663.1855</v>
      </c>
      <c r="AO295" s="225">
        <f t="shared" si="258"/>
        <v>4633206010147.3945</v>
      </c>
      <c r="AP295" s="225">
        <f t="shared" si="258"/>
        <v>4584296956341.6143</v>
      </c>
      <c r="AQ295" s="225">
        <f t="shared" si="258"/>
        <v>4535981142230.4473</v>
      </c>
      <c r="AR295" s="225">
        <f t="shared" si="258"/>
        <v>4488261787173.9063</v>
      </c>
      <c r="AS295" s="225">
        <f t="shared" si="258"/>
        <v>4441139663263.9717</v>
      </c>
      <c r="AT295" s="225">
        <f t="shared" si="258"/>
        <v>4394613497730.7876</v>
      </c>
      <c r="AU295" s="225">
        <f t="shared" si="258"/>
        <v>4348680315065.4814</v>
      </c>
      <c r="AV295" s="225">
        <f t="shared" si="258"/>
        <v>4303335727911.8525</v>
      </c>
      <c r="AW295" s="225">
        <f t="shared" si="258"/>
        <v>4258574184406.7554</v>
      </c>
      <c r="AX295" s="225">
        <f t="shared" si="258"/>
        <v>4214389178482.3945</v>
      </c>
      <c r="AY295" s="225">
        <f t="shared" si="258"/>
        <v>4170773428657.6987</v>
      </c>
      <c r="AZ295" s="225"/>
    </row>
    <row r="296" spans="1:52" s="230" customFormat="1" x14ac:dyDescent="0.2">
      <c r="A296" s="234" t="s">
        <v>444</v>
      </c>
      <c r="B296" s="233" t="s">
        <v>661</v>
      </c>
      <c r="C296" s="232">
        <f>SUMIFS('Historic Energy Consumption'!$J:$J,'Historic Energy Consumption'!$B:$B, "no-convert-refined petroleum and coke 19",'Historic Energy Consumption'!$A:$A,'Predicted Energy Consumption'!C$98)+SUMIFS(C$29:C$42,$B$29:$B$42,$B296,$A$29:$A$42,$A296)</f>
        <v>1402023142661120.8</v>
      </c>
      <c r="D296" s="232">
        <f>SUMIFS('Historic Energy Consumption'!$J:$J,'Historic Energy Consumption'!$B:$B, "no-convert-refined petroleum and coke 19",'Historic Energy Consumption'!$A:$A,'Predicted Energy Consumption'!D$98)+SUMIFS(D$29:D$42,$B$29:$B$42,$B296,$A$29:$A$42,$A296)</f>
        <v>1467431622885177</v>
      </c>
      <c r="E296" s="232">
        <f>SUMIFS('Historic Energy Consumption'!$J:$J,'Historic Energy Consumption'!$B:$B, "no-convert-refined petroleum and coke 19",'Historic Energy Consumption'!$A:$A,'Predicted Energy Consumption'!E$98)+SUMIFS(E$29:E$42,$B$29:$B$42,$B296,$A$29:$A$42,$A296)</f>
        <v>1417263322126501.8</v>
      </c>
      <c r="F296" s="232">
        <f>SUMIFS('Historic Energy Consumption'!$J:$J,'Historic Energy Consumption'!$B:$B, "no-convert-refined petroleum and coke 19",'Historic Energy Consumption'!$A:$A,'Predicted Energy Consumption'!F$98)+SUMIFS(F$29:F$42,$B$29:$B$42,$B296,$A$29:$A$42,$A296)</f>
        <v>1589207515033446</v>
      </c>
      <c r="G296" s="232">
        <f>SUMIFS('Historic Energy Consumption'!$J:$J,'Historic Energy Consumption'!$B:$B, "no-convert-refined petroleum and coke 19",'Historic Energy Consumption'!$A:$A,'Predicted Energy Consumption'!G$98)+SUMIFS(G$29:G$42,$B$29:$B$42,$B296,$A$29:$A$42,$A296)</f>
        <v>1813795546463251.3</v>
      </c>
      <c r="H296" s="232">
        <f>SUMIFS('Historic Energy Consumption'!$J:$J,'Historic Energy Consumption'!$B:$B, "no-convert-refined petroleum and coke 19",'Historic Energy Consumption'!$A:$A,'Predicted Energy Consumption'!H$98)+SUMIFS(H$29:H$42,$B$29:$B$42,$B296,$A$29:$A$42,$A296)</f>
        <v>1926308914357472.5</v>
      </c>
      <c r="I296" s="232">
        <f>SUMIFS('Historic Energy Consumption'!$J:$J,'Historic Energy Consumption'!$B:$B, "no-convert-refined petroleum and coke 19",'Historic Energy Consumption'!$A:$A,'Predicted Energy Consumption'!I$98)+SUMIFS(I$29:I$42,$B$29:$B$42,$B296,$A$29:$A$42,$A296)</f>
        <v>2031756936943196.3</v>
      </c>
      <c r="J296" s="232">
        <f>SUMIFS('Historic Energy Consumption'!$J:$J,'Historic Energy Consumption'!$B:$B, "no-convert-refined petroleum and coke 19",'Historic Energy Consumption'!$A:$A,'Predicted Energy Consumption'!J$98)+SUMIFS(J$29:J$42,$B$29:$B$42,$B296,$A$29:$A$42,$A296)</f>
        <v>2743155863360219</v>
      </c>
      <c r="K296" s="232">
        <f>SUMIFS('Historic Energy Consumption'!$J:$J,'Historic Energy Consumption'!$B:$B, "no-convert-refined petroleum and coke 19",'Historic Energy Consumption'!$A:$A,'Predicted Energy Consumption'!K$98)+SUMIFS(K$29:K$42,$B$29:$B$42,$B296,$A$29:$A$42,$A296)</f>
        <v>3578219065369857</v>
      </c>
      <c r="L296" s="231">
        <f t="shared" ref="L296:AY296" si="259">(K296-SUMIFS(K$29:K$42,$B$29:$B$42,$B296,$A$29:$A$42,$A296))*(VLOOKUP($B296,$B$72:$AY$96,L$1-2010,FALSE)/VLOOKUP($B296,$B$72:$AY$96,K$1-2010,FALSE))+SUMIFS(L$29:L$42,$B$29:$B$42,$B296,$A$29:$A$42,$A296)</f>
        <v>4269307301895830.5</v>
      </c>
      <c r="M296" s="231">
        <f t="shared" si="259"/>
        <v>4471986339711693.5</v>
      </c>
      <c r="N296" s="231">
        <f t="shared" si="259"/>
        <v>4639693292473794</v>
      </c>
      <c r="O296" s="231">
        <f t="shared" si="259"/>
        <v>4766860540100170</v>
      </c>
      <c r="P296" s="231">
        <f t="shared" si="259"/>
        <v>4884551624695398</v>
      </c>
      <c r="Q296" s="231">
        <f t="shared" si="259"/>
        <v>4993298657552880</v>
      </c>
      <c r="R296" s="231">
        <f t="shared" si="259"/>
        <v>5093659187899410</v>
      </c>
      <c r="S296" s="231">
        <f t="shared" si="259"/>
        <v>5186195799683749</v>
      </c>
      <c r="T296" s="231">
        <f t="shared" si="259"/>
        <v>5271461392089418</v>
      </c>
      <c r="U296" s="231">
        <f t="shared" si="259"/>
        <v>5349989051246852</v>
      </c>
      <c r="V296" s="231">
        <f t="shared" si="259"/>
        <v>5422285506352691</v>
      </c>
      <c r="W296" s="231">
        <f t="shared" si="259"/>
        <v>5488827302083002</v>
      </c>
      <c r="X296" s="231">
        <f t="shared" si="259"/>
        <v>5550058971940440</v>
      </c>
      <c r="Y296" s="231">
        <f t="shared" si="259"/>
        <v>5606392642598862</v>
      </c>
      <c r="Z296" s="231">
        <f t="shared" si="259"/>
        <v>5658208627223090</v>
      </c>
      <c r="AA296" s="231">
        <f t="shared" si="259"/>
        <v>5705856672742671</v>
      </c>
      <c r="AB296" s="231">
        <f t="shared" si="259"/>
        <v>5749657612461074</v>
      </c>
      <c r="AC296" s="231">
        <f t="shared" si="259"/>
        <v>5789905243323545</v>
      </c>
      <c r="AD296" s="231">
        <f t="shared" si="259"/>
        <v>5826868299467747</v>
      </c>
      <c r="AE296" s="231">
        <f t="shared" si="259"/>
        <v>5860792433227426</v>
      </c>
      <c r="AF296" s="231">
        <f t="shared" si="259"/>
        <v>5891902144174064</v>
      </c>
      <c r="AG296" s="231">
        <f t="shared" si="259"/>
        <v>5920402618329162</v>
      </c>
      <c r="AH296" s="231">
        <f t="shared" si="259"/>
        <v>5946481455203960</v>
      </c>
      <c r="AI296" s="231">
        <f t="shared" si="259"/>
        <v>5970310271313393</v>
      </c>
      <c r="AJ296" s="231">
        <f t="shared" si="259"/>
        <v>5992046176426062</v>
      </c>
      <c r="AK296" s="231">
        <f t="shared" si="259"/>
        <v>6011833123941944</v>
      </c>
      <c r="AL296" s="231">
        <f t="shared" si="259"/>
        <v>6029803140118208</v>
      </c>
      <c r="AM296" s="231">
        <f t="shared" si="259"/>
        <v>6046077438896772</v>
      </c>
      <c r="AN296" s="231">
        <f t="shared" si="259"/>
        <v>6060767430207518</v>
      </c>
      <c r="AO296" s="231">
        <f t="shared" si="259"/>
        <v>6073975630105880</v>
      </c>
      <c r="AP296" s="231">
        <f t="shared" si="259"/>
        <v>6085796481158728</v>
      </c>
      <c r="AQ296" s="231">
        <f t="shared" si="259"/>
        <v>6096317091264978</v>
      </c>
      <c r="AR296" s="231">
        <f t="shared" si="259"/>
        <v>6105617898691360</v>
      </c>
      <c r="AS296" s="231">
        <f t="shared" si="259"/>
        <v>6113773270599919</v>
      </c>
      <c r="AT296" s="231">
        <f t="shared" si="259"/>
        <v>6120852041782375</v>
      </c>
      <c r="AU296" s="231">
        <f t="shared" si="259"/>
        <v>6126917999749029</v>
      </c>
      <c r="AV296" s="231">
        <f t="shared" si="259"/>
        <v>6132030321753407</v>
      </c>
      <c r="AW296" s="231">
        <f t="shared" si="259"/>
        <v>6136243968795785</v>
      </c>
      <c r="AX296" s="231">
        <f t="shared" si="259"/>
        <v>6139610041141833</v>
      </c>
      <c r="AY296" s="231">
        <f t="shared" si="259"/>
        <v>6142176099423120</v>
      </c>
      <c r="AZ296" s="231"/>
    </row>
    <row r="297" spans="1:52" x14ac:dyDescent="0.2">
      <c r="A297" s="234" t="s">
        <v>444</v>
      </c>
      <c r="B297" s="233" t="s">
        <v>382</v>
      </c>
      <c r="C297" s="228">
        <f>SUMIFS('Historic Energy Consumption'!$J:$J,'Historic Energy Consumption'!$B:$B,'Predicted Energy Consumption'!$B297,'Historic Energy Consumption'!$A:$A,'Predicted Energy Consumption'!C$98)</f>
        <v>562469788684646.44</v>
      </c>
      <c r="D297" s="228">
        <f>SUMIFS('Historic Energy Consumption'!$J:$J,'Historic Energy Consumption'!$B:$B,'Predicted Energy Consumption'!$B297,'Historic Energy Consumption'!$A:$A,'Predicted Energy Consumption'!D$98)</f>
        <v>517581323301510.56</v>
      </c>
      <c r="E297" s="228">
        <f>SUMIFS('Historic Energy Consumption'!$J:$J,'Historic Energy Consumption'!$B:$B,'Predicted Energy Consumption'!$B297,'Historic Energy Consumption'!$A:$A,'Predicted Energy Consumption'!E$98)</f>
        <v>460264916686638</v>
      </c>
      <c r="F297" s="228">
        <f>SUMIFS('Historic Energy Consumption'!$J:$J,'Historic Energy Consumption'!$B:$B,'Predicted Energy Consumption'!$B297,'Historic Energy Consumption'!$A:$A,'Predicted Energy Consumption'!F$98)</f>
        <v>544218892298450.38</v>
      </c>
      <c r="G297" s="228">
        <f>SUMIFS('Historic Energy Consumption'!$J:$J,'Historic Energy Consumption'!$B:$B,'Predicted Energy Consumption'!$B297,'Historic Energy Consumption'!$A:$A,'Predicted Energy Consumption'!G$98)</f>
        <v>551843551504880.13</v>
      </c>
      <c r="H297" s="228">
        <f>SUMIFS('Historic Energy Consumption'!$J:$J,'Historic Energy Consumption'!$B:$B,'Predicted Energy Consumption'!$B297,'Historic Energy Consumption'!$A:$A,'Predicted Energy Consumption'!H$98)</f>
        <v>601363983053598.5</v>
      </c>
      <c r="I297" s="228">
        <f>SUMIFS('Historic Energy Consumption'!$J:$J,'Historic Energy Consumption'!$B:$B,'Predicted Energy Consumption'!$B297,'Historic Energy Consumption'!$A:$A,'Predicted Energy Consumption'!I$98)</f>
        <v>646732740546389.13</v>
      </c>
      <c r="J297" s="228">
        <f>SUMIFS('Historic Energy Consumption'!$J:$J,'Historic Energy Consumption'!$B:$B,'Predicted Energy Consumption'!$B297,'Historic Energy Consumption'!$A:$A,'Predicted Energy Consumption'!J$98)</f>
        <v>720880374816176.75</v>
      </c>
      <c r="K297" s="228">
        <f>SUMIFS('Historic Energy Consumption'!$J:$J,'Historic Energy Consumption'!$B:$B,'Predicted Energy Consumption'!$B297,'Historic Energy Consumption'!$A:$A,'Predicted Energy Consumption'!K$98)</f>
        <v>846306672011723.38</v>
      </c>
      <c r="L297" s="225">
        <f t="shared" ref="L297:AY297" si="260">K297*(VLOOKUP($B297,$B$72:$AY$96,L$1-2010,FALSE)/VLOOKUP($B297,$B$72:$AY$96,K$1-2010,FALSE))</f>
        <v>963828705765944.13</v>
      </c>
      <c r="M297" s="225">
        <f t="shared" si="260"/>
        <v>999986713223504.75</v>
      </c>
      <c r="N297" s="225">
        <f t="shared" si="260"/>
        <v>1035476413679311.9</v>
      </c>
      <c r="O297" s="225">
        <f t="shared" si="260"/>
        <v>1059807821294286.9</v>
      </c>
      <c r="P297" s="225">
        <f t="shared" si="260"/>
        <v>1074067238559780.4</v>
      </c>
      <c r="Q297" s="225">
        <f t="shared" si="260"/>
        <v>1086558125421145</v>
      </c>
      <c r="R297" s="225">
        <f t="shared" si="260"/>
        <v>1097443172014289.3</v>
      </c>
      <c r="S297" s="225">
        <f t="shared" si="260"/>
        <v>1106876252771612.5</v>
      </c>
      <c r="T297" s="225">
        <f t="shared" si="260"/>
        <v>1115000633575818.3</v>
      </c>
      <c r="U297" s="225">
        <f t="shared" si="260"/>
        <v>1121948124321219</v>
      </c>
      <c r="V297" s="225">
        <f t="shared" si="260"/>
        <v>1127838899466496.3</v>
      </c>
      <c r="W297" s="225">
        <f t="shared" si="260"/>
        <v>1132781769832850.3</v>
      </c>
      <c r="X297" s="225">
        <f t="shared" si="260"/>
        <v>1136874742094017.5</v>
      </c>
      <c r="Y297" s="225">
        <f t="shared" si="260"/>
        <v>1140205746276100.3</v>
      </c>
      <c r="Z297" s="225">
        <f t="shared" si="260"/>
        <v>1142853446259786.5</v>
      </c>
      <c r="AA297" s="225">
        <f t="shared" si="260"/>
        <v>1144888074808010</v>
      </c>
      <c r="AB297" s="225">
        <f t="shared" si="260"/>
        <v>1146372254409143</v>
      </c>
      <c r="AC297" s="225">
        <f t="shared" si="260"/>
        <v>1147361779606601.3</v>
      </c>
      <c r="AD297" s="225">
        <f t="shared" si="260"/>
        <v>1147906346714714.3</v>
      </c>
      <c r="AE297" s="225">
        <f t="shared" si="260"/>
        <v>1148050223921807.3</v>
      </c>
      <c r="AF297" s="225">
        <f t="shared" si="260"/>
        <v>1147832859577438.5</v>
      </c>
      <c r="AG297" s="225">
        <f t="shared" si="260"/>
        <v>1147289429587250.8</v>
      </c>
      <c r="AH297" s="225">
        <f t="shared" si="260"/>
        <v>1146451326778055.3</v>
      </c>
      <c r="AI297" s="225">
        <f t="shared" si="260"/>
        <v>1145346596206629.8</v>
      </c>
      <c r="AJ297" s="225">
        <f t="shared" si="260"/>
        <v>1144000320929554</v>
      </c>
      <c r="AK297" s="225">
        <f t="shared" si="260"/>
        <v>1142434962917569</v>
      </c>
      <c r="AL297" s="225">
        <f t="shared" si="260"/>
        <v>1140670663721980</v>
      </c>
      <c r="AM297" s="225">
        <f t="shared" si="260"/>
        <v>1138725509274304.3</v>
      </c>
      <c r="AN297" s="225">
        <f t="shared" si="260"/>
        <v>1136615762891484.3</v>
      </c>
      <c r="AO297" s="225">
        <f t="shared" si="260"/>
        <v>1134356070209011.3</v>
      </c>
      <c r="AP297" s="225">
        <f t="shared" si="260"/>
        <v>1131959639403432.3</v>
      </c>
      <c r="AQ297" s="225">
        <f t="shared" si="260"/>
        <v>1129438399712871.8</v>
      </c>
      <c r="AR297" s="225">
        <f t="shared" si="260"/>
        <v>1126803140928053.5</v>
      </c>
      <c r="AS297" s="225">
        <f t="shared" si="260"/>
        <v>1124063636216900.1</v>
      </c>
      <c r="AT297" s="225">
        <f t="shared" si="260"/>
        <v>1121228750362123.5</v>
      </c>
      <c r="AU297" s="225">
        <f t="shared" si="260"/>
        <v>1118306535236297.4</v>
      </c>
      <c r="AV297" s="225">
        <f t="shared" si="260"/>
        <v>1115304314111937.8</v>
      </c>
      <c r="AW297" s="225">
        <f t="shared" si="260"/>
        <v>1112228756201498</v>
      </c>
      <c r="AX297" s="225">
        <f t="shared" si="260"/>
        <v>1109085942645394.3</v>
      </c>
      <c r="AY297" s="225">
        <f t="shared" si="260"/>
        <v>1105881425009203.1</v>
      </c>
      <c r="AZ297" s="225"/>
    </row>
    <row r="298" spans="1:52" x14ac:dyDescent="0.2">
      <c r="A298" s="234" t="s">
        <v>444</v>
      </c>
      <c r="B298" s="233" t="s">
        <v>383</v>
      </c>
      <c r="C298" s="228">
        <f>SUMIFS('Historic Energy Consumption'!$J:$J,'Historic Energy Consumption'!$B:$B,'Predicted Energy Consumption'!$B298,'Historic Energy Consumption'!$A:$A,'Predicted Energy Consumption'!C$98)</f>
        <v>5088963394686.6416</v>
      </c>
      <c r="D298" s="228">
        <f>SUMIFS('Historic Energy Consumption'!$J:$J,'Historic Energy Consumption'!$B:$B,'Predicted Energy Consumption'!$B298,'Historic Energy Consumption'!$A:$A,'Predicted Energy Consumption'!D$98)</f>
        <v>4798123720180.3105</v>
      </c>
      <c r="E298" s="228">
        <f>SUMIFS('Historic Energy Consumption'!$J:$J,'Historic Energy Consumption'!$B:$B,'Predicted Energy Consumption'!$B298,'Historic Energy Consumption'!$A:$A,'Predicted Energy Consumption'!E$98)</f>
        <v>4176140154097.0562</v>
      </c>
      <c r="F298" s="228">
        <f>SUMIFS('Historic Energy Consumption'!$J:$J,'Historic Energy Consumption'!$B:$B,'Predicted Energy Consumption'!$B298,'Historic Energy Consumption'!$A:$A,'Predicted Energy Consumption'!F$98)</f>
        <v>4690252937794.7148</v>
      </c>
      <c r="G298" s="228">
        <f>SUMIFS('Historic Energy Consumption'!$J:$J,'Historic Energy Consumption'!$B:$B,'Predicted Energy Consumption'!$B298,'Historic Energy Consumption'!$A:$A,'Predicted Energy Consumption'!G$98)</f>
        <v>4787237187491.0703</v>
      </c>
      <c r="H298" s="228">
        <f>SUMIFS('Historic Energy Consumption'!$J:$J,'Historic Energy Consumption'!$B:$B,'Predicted Energy Consumption'!$B298,'Historic Energy Consumption'!$A:$A,'Predicted Energy Consumption'!H$98)</f>
        <v>4492120109091.8555</v>
      </c>
      <c r="I298" s="228">
        <f>SUMIFS('Historic Energy Consumption'!$J:$J,'Historic Energy Consumption'!$B:$B,'Predicted Energy Consumption'!$B298,'Historic Energy Consumption'!$A:$A,'Predicted Energy Consumption'!I$98)</f>
        <v>3483487248566.0356</v>
      </c>
      <c r="J298" s="228">
        <f>SUMIFS('Historic Energy Consumption'!$J:$J,'Historic Energy Consumption'!$B:$B,'Predicted Energy Consumption'!$B298,'Historic Energy Consumption'!$A:$A,'Predicted Energy Consumption'!J$98)</f>
        <v>3297857833781.9746</v>
      </c>
      <c r="K298" s="228">
        <f>SUMIFS('Historic Energy Consumption'!$J:$J,'Historic Energy Consumption'!$B:$B,'Predicted Energy Consumption'!$B298,'Historic Energy Consumption'!$A:$A,'Predicted Energy Consumption'!K$98)</f>
        <v>3780106522322.9653</v>
      </c>
      <c r="L298" s="225">
        <f t="shared" ref="L298:AY298" si="261">K298*(VLOOKUP($B298,$B$72:$AY$96,L$1-2010,FALSE)/VLOOKUP($B298,$B$72:$AY$96,K$1-2010,FALSE))</f>
        <v>3933334081837.8911</v>
      </c>
      <c r="M298" s="225">
        <f t="shared" si="261"/>
        <v>3799076988468.749</v>
      </c>
      <c r="N298" s="225">
        <f t="shared" si="261"/>
        <v>3661665548692.5347</v>
      </c>
      <c r="O298" s="225">
        <f t="shared" si="261"/>
        <v>3522571303956.644</v>
      </c>
      <c r="P298" s="225">
        <f t="shared" si="261"/>
        <v>3382765636293.4746</v>
      </c>
      <c r="Q298" s="225">
        <f t="shared" si="261"/>
        <v>3242913064564.9727</v>
      </c>
      <c r="R298" s="225">
        <f t="shared" si="261"/>
        <v>3103476882473.9595</v>
      </c>
      <c r="S298" s="225">
        <f t="shared" si="261"/>
        <v>2964782064783.3853</v>
      </c>
      <c r="T298" s="225">
        <f t="shared" si="261"/>
        <v>2827055481899.0859</v>
      </c>
      <c r="U298" s="225">
        <f t="shared" si="261"/>
        <v>2690453040396.5083</v>
      </c>
      <c r="V298" s="225">
        <f t="shared" si="261"/>
        <v>2555078722511.083</v>
      </c>
      <c r="W298" s="225">
        <f t="shared" si="261"/>
        <v>2420998297460.8428</v>
      </c>
      <c r="X298" s="225">
        <f t="shared" si="261"/>
        <v>2288249366272.5259</v>
      </c>
      <c r="Y298" s="225">
        <f t="shared" si="261"/>
        <v>2156848801082.21</v>
      </c>
      <c r="Z298" s="225">
        <f t="shared" si="261"/>
        <v>2026798291876.9382</v>
      </c>
      <c r="AA298" s="225">
        <f t="shared" si="261"/>
        <v>1898088498442.8962</v>
      </c>
      <c r="AB298" s="225">
        <f t="shared" si="261"/>
        <v>1770702164528.4529</v>
      </c>
      <c r="AC298" s="225">
        <f t="shared" si="261"/>
        <v>1644616454999.074</v>
      </c>
      <c r="AD298" s="225">
        <f t="shared" si="261"/>
        <v>1519804708803.3879</v>
      </c>
      <c r="AE298" s="225">
        <f t="shared" si="261"/>
        <v>1396237751481.0479</v>
      </c>
      <c r="AF298" s="225">
        <f t="shared" si="261"/>
        <v>1273884874942.4194</v>
      </c>
      <c r="AG298" s="225">
        <f t="shared" si="261"/>
        <v>1152714565579.4038</v>
      </c>
      <c r="AH298" s="225">
        <f t="shared" si="261"/>
        <v>1128564743706.3174</v>
      </c>
      <c r="AI298" s="225">
        <f t="shared" si="261"/>
        <v>1129981421660.2329</v>
      </c>
      <c r="AJ298" s="225">
        <f t="shared" si="261"/>
        <v>1131328703790.8259</v>
      </c>
      <c r="AK298" s="225">
        <f t="shared" si="261"/>
        <v>1132613924340.3911</v>
      </c>
      <c r="AL298" s="225">
        <f t="shared" si="261"/>
        <v>1133843501145.7407</v>
      </c>
      <c r="AM298" s="225">
        <f t="shared" si="261"/>
        <v>1135023066544.6992</v>
      </c>
      <c r="AN298" s="225">
        <f t="shared" si="261"/>
        <v>1136157577777.5835</v>
      </c>
      <c r="AO298" s="225">
        <f t="shared" si="261"/>
        <v>1137251410302.9133</v>
      </c>
      <c r="AP298" s="225">
        <f t="shared" si="261"/>
        <v>1138308436853.6931</v>
      </c>
      <c r="AQ298" s="225">
        <f t="shared" si="261"/>
        <v>1139332094571.9653</v>
      </c>
      <c r="AR298" s="225">
        <f t="shared" si="261"/>
        <v>1140325442156.7417</v>
      </c>
      <c r="AS298" s="225">
        <f t="shared" si="261"/>
        <v>1141291208629.4624</v>
      </c>
      <c r="AT298" s="225">
        <f t="shared" si="261"/>
        <v>1142231835048.5725</v>
      </c>
      <c r="AU298" s="225">
        <f t="shared" si="261"/>
        <v>1143149510280.2817</v>
      </c>
      <c r="AV298" s="225">
        <f t="shared" si="261"/>
        <v>1144046201747.9399</v>
      </c>
      <c r="AW298" s="225">
        <f t="shared" si="261"/>
        <v>1144923681929.5085</v>
      </c>
      <c r="AX298" s="225">
        <f t="shared" si="261"/>
        <v>1145783551246.9109</v>
      </c>
      <c r="AY298" s="225">
        <f t="shared" si="261"/>
        <v>1146627257886.4016</v>
      </c>
      <c r="AZ298" s="225"/>
    </row>
    <row r="299" spans="1:52" x14ac:dyDescent="0.2">
      <c r="A299" s="234" t="s">
        <v>444</v>
      </c>
      <c r="B299" s="233" t="s">
        <v>384</v>
      </c>
      <c r="C299" s="228">
        <f>SUMIFS('Historic Energy Consumption'!$J:$J,'Historic Energy Consumption'!$B:$B,'Predicted Energy Consumption'!$B299,'Historic Energy Consumption'!$A:$A,'Predicted Energy Consumption'!C$98)</f>
        <v>517047440948268.25</v>
      </c>
      <c r="D299" s="228">
        <f>SUMIFS('Historic Energy Consumption'!$J:$J,'Historic Energy Consumption'!$B:$B,'Predicted Energy Consumption'!$B299,'Historic Energy Consumption'!$A:$A,'Predicted Energy Consumption'!D$98)</f>
        <v>580294916330732.5</v>
      </c>
      <c r="E299" s="228">
        <f>SUMIFS('Historic Energy Consumption'!$J:$J,'Historic Energy Consumption'!$B:$B,'Predicted Energy Consumption'!$B299,'Historic Energy Consumption'!$A:$A,'Predicted Energy Consumption'!E$98)</f>
        <v>675846199326793.88</v>
      </c>
      <c r="F299" s="228">
        <f>SUMIFS('Historic Energy Consumption'!$J:$J,'Historic Energy Consumption'!$B:$B,'Predicted Energy Consumption'!$B299,'Historic Energy Consumption'!$A:$A,'Predicted Energy Consumption'!F$98)</f>
        <v>707213752333585</v>
      </c>
      <c r="G299" s="228">
        <f>SUMIFS('Historic Energy Consumption'!$J:$J,'Historic Energy Consumption'!$B:$B,'Predicted Energy Consumption'!$B299,'Historic Energy Consumption'!$A:$A,'Predicted Energy Consumption'!G$98)</f>
        <v>671281889863934.63</v>
      </c>
      <c r="H299" s="228">
        <f>SUMIFS('Historic Energy Consumption'!$J:$J,'Historic Energy Consumption'!$B:$B,'Predicted Energy Consumption'!$B299,'Historic Energy Consumption'!$A:$A,'Predicted Energy Consumption'!H$98)</f>
        <v>800422031497195.25</v>
      </c>
      <c r="I299" s="228">
        <f>SUMIFS('Historic Energy Consumption'!$J:$J,'Historic Energy Consumption'!$B:$B,'Predicted Energy Consumption'!$B299,'Historic Energy Consumption'!$A:$A,'Predicted Energy Consumption'!I$98)</f>
        <v>829793756794960.13</v>
      </c>
      <c r="J299" s="228">
        <f>SUMIFS('Historic Energy Consumption'!$J:$J,'Historic Energy Consumption'!$B:$B,'Predicted Energy Consumption'!$B299,'Historic Energy Consumption'!$A:$A,'Predicted Energy Consumption'!J$98)</f>
        <v>873324861522733.63</v>
      </c>
      <c r="K299" s="228">
        <f>SUMIFS('Historic Energy Consumption'!$J:$J,'Historic Energy Consumption'!$B:$B,'Predicted Energy Consumption'!$B299,'Historic Energy Consumption'!$A:$A,'Predicted Energy Consumption'!K$98)</f>
        <v>909732059681958.88</v>
      </c>
      <c r="L299" s="225">
        <f t="shared" ref="L299:AY299" si="262">K299*(VLOOKUP($B299,$B$72:$AY$96,L$1-2010,FALSE)/VLOOKUP($B299,$B$72:$AY$96,K$1-2010,FALSE))</f>
        <v>972750460810721.88</v>
      </c>
      <c r="M299" s="225">
        <f t="shared" si="262"/>
        <v>936102953308244.63</v>
      </c>
      <c r="N299" s="225">
        <f t="shared" si="262"/>
        <v>895576234691844.88</v>
      </c>
      <c r="O299" s="225">
        <f t="shared" si="262"/>
        <v>851728394189879.25</v>
      </c>
      <c r="P299" s="225">
        <f t="shared" si="262"/>
        <v>805049995956600.75</v>
      </c>
      <c r="Q299" s="225">
        <f t="shared" si="262"/>
        <v>755973056803165.63</v>
      </c>
      <c r="R299" s="225">
        <f t="shared" si="262"/>
        <v>704876579793175.88</v>
      </c>
      <c r="S299" s="225">
        <f t="shared" si="262"/>
        <v>652091243653901.75</v>
      </c>
      <c r="T299" s="225">
        <f t="shared" si="262"/>
        <v>623868992966652.25</v>
      </c>
      <c r="U299" s="225">
        <f t="shared" si="262"/>
        <v>630924144832804.25</v>
      </c>
      <c r="V299" s="225">
        <f t="shared" si="262"/>
        <v>637314962804446.63</v>
      </c>
      <c r="W299" s="225">
        <f t="shared" si="262"/>
        <v>643102673133940</v>
      </c>
      <c r="X299" s="225">
        <f t="shared" si="262"/>
        <v>648343205694825.38</v>
      </c>
      <c r="Y299" s="225">
        <f t="shared" si="262"/>
        <v>653087416571898.88</v>
      </c>
      <c r="Z299" s="225">
        <f t="shared" si="262"/>
        <v>657381389342872.38</v>
      </c>
      <c r="AA299" s="225">
        <f t="shared" si="262"/>
        <v>661266778821419</v>
      </c>
      <c r="AB299" s="225">
        <f t="shared" si="262"/>
        <v>664781171623689.38</v>
      </c>
      <c r="AC299" s="225">
        <f t="shared" si="262"/>
        <v>667958446032383.63</v>
      </c>
      <c r="AD299" s="225">
        <f t="shared" si="262"/>
        <v>670829119680745.88</v>
      </c>
      <c r="AE299" s="225">
        <f t="shared" si="262"/>
        <v>673420677984670</v>
      </c>
      <c r="AF299" s="225">
        <f t="shared" si="262"/>
        <v>675757879389058.88</v>
      </c>
      <c r="AG299" s="225">
        <f t="shared" si="262"/>
        <v>677863035677348.63</v>
      </c>
      <c r="AH299" s="225">
        <f t="shared" si="262"/>
        <v>679756267068017.5</v>
      </c>
      <c r="AI299" s="225">
        <f t="shared" si="262"/>
        <v>681455732783257.63</v>
      </c>
      <c r="AJ299" s="225">
        <f t="shared" si="262"/>
        <v>682977838368378.88</v>
      </c>
      <c r="AK299" s="225">
        <f t="shared" si="262"/>
        <v>684337421375841.88</v>
      </c>
      <c r="AL299" s="225">
        <f t="shared" si="262"/>
        <v>685547917184756.38</v>
      </c>
      <c r="AM299" s="225">
        <f t="shared" si="262"/>
        <v>686621506764726.63</v>
      </c>
      <c r="AN299" s="225">
        <f t="shared" si="262"/>
        <v>687569248152850.5</v>
      </c>
      <c r="AO299" s="225">
        <f t="shared" si="262"/>
        <v>687868149825402.38</v>
      </c>
      <c r="AP299" s="225">
        <f t="shared" si="262"/>
        <v>687750034936455.63</v>
      </c>
      <c r="AQ299" s="225">
        <f t="shared" si="262"/>
        <v>687502553802024.75</v>
      </c>
      <c r="AR299" s="225">
        <f t="shared" si="262"/>
        <v>687134563092681.63</v>
      </c>
      <c r="AS299" s="225">
        <f t="shared" si="262"/>
        <v>686654194734224.63</v>
      </c>
      <c r="AT299" s="225">
        <f t="shared" si="262"/>
        <v>686068925203359.5</v>
      </c>
      <c r="AU299" s="225">
        <f t="shared" si="262"/>
        <v>685385637373024.75</v>
      </c>
      <c r="AV299" s="225">
        <f t="shared" si="262"/>
        <v>684610675757891.88</v>
      </c>
      <c r="AW299" s="225">
        <f t="shared" si="262"/>
        <v>683749895914955.13</v>
      </c>
      <c r="AX299" s="225">
        <f t="shared" si="262"/>
        <v>682808708667761.5</v>
      </c>
      <c r="AY299" s="225">
        <f t="shared" si="262"/>
        <v>681792119745176.25</v>
      </c>
      <c r="AZ299" s="225"/>
    </row>
    <row r="300" spans="1:52" x14ac:dyDescent="0.2">
      <c r="A300" s="234" t="s">
        <v>444</v>
      </c>
      <c r="B300" s="233" t="s">
        <v>385</v>
      </c>
      <c r="C300" s="228">
        <f>SUMIFS('Historic Energy Consumption'!$J:$J,'Historic Energy Consumption'!$B:$B,'Predicted Energy Consumption'!$B300,'Historic Energy Consumption'!$A:$A,'Predicted Energy Consumption'!C$98)</f>
        <v>1490178553106.928</v>
      </c>
      <c r="D300" s="228">
        <f>SUMIFS('Historic Energy Consumption'!$J:$J,'Historic Energy Consumption'!$B:$B,'Predicted Energy Consumption'!$B300,'Historic Energy Consumption'!$A:$A,'Predicted Energy Consumption'!D$98)</f>
        <v>1251525973719.78</v>
      </c>
      <c r="E300" s="228">
        <f>SUMIFS('Historic Energy Consumption'!$J:$J,'Historic Energy Consumption'!$B:$B,'Predicted Energy Consumption'!$B300,'Historic Energy Consumption'!$A:$A,'Predicted Energy Consumption'!E$98)</f>
        <v>1189237707179.1982</v>
      </c>
      <c r="F300" s="228">
        <f>SUMIFS('Historic Energy Consumption'!$J:$J,'Historic Energy Consumption'!$B:$B,'Predicted Energy Consumption'!$B300,'Historic Energy Consumption'!$A:$A,'Predicted Energy Consumption'!F$98)</f>
        <v>1748035139561.5691</v>
      </c>
      <c r="G300" s="228">
        <f>SUMIFS('Historic Energy Consumption'!$J:$J,'Historic Energy Consumption'!$B:$B,'Predicted Energy Consumption'!$B300,'Historic Energy Consumption'!$A:$A,'Predicted Energy Consumption'!G$98)</f>
        <v>1269822161547.1826</v>
      </c>
      <c r="H300" s="228">
        <f>SUMIFS('Historic Energy Consumption'!$J:$J,'Historic Energy Consumption'!$B:$B,'Predicted Energy Consumption'!$B300,'Historic Energy Consumption'!$A:$A,'Predicted Energy Consumption'!H$98)</f>
        <v>1274631290845.8828</v>
      </c>
      <c r="I300" s="228">
        <f>SUMIFS('Historic Energy Consumption'!$J:$J,'Historic Energy Consumption'!$B:$B,'Predicted Energy Consumption'!$B300,'Historic Energy Consumption'!$A:$A,'Predicted Energy Consumption'!I$98)</f>
        <v>1421574128042.6055</v>
      </c>
      <c r="J300" s="228">
        <f>SUMIFS('Historic Energy Consumption'!$J:$J,'Historic Energy Consumption'!$B:$B,'Predicted Energy Consumption'!$B300,'Historic Energy Consumption'!$A:$A,'Predicted Energy Consumption'!J$98)</f>
        <v>1715189200647.5298</v>
      </c>
      <c r="K300" s="228">
        <f>SUMIFS('Historic Energy Consumption'!$J:$J,'Historic Energy Consumption'!$B:$B,'Predicted Energy Consumption'!$B300,'Historic Energy Consumption'!$A:$A,'Predicted Energy Consumption'!K$98)</f>
        <v>1405635824871.2615</v>
      </c>
      <c r="L300" s="225">
        <f t="shared" ref="L300:AY300" si="263">K300*(VLOOKUP($B300,$B$72:$AY$96,L$1-2010,FALSE)/VLOOKUP($B300,$B$72:$AY$96,K$1-2010,FALSE))</f>
        <v>1296096829639.8877</v>
      </c>
      <c r="M300" s="225">
        <f t="shared" si="263"/>
        <v>1148430765332.7075</v>
      </c>
      <c r="N300" s="225">
        <f t="shared" si="263"/>
        <v>1003002561083.3586</v>
      </c>
      <c r="O300" s="225">
        <f t="shared" si="263"/>
        <v>861446795991.62378</v>
      </c>
      <c r="P300" s="225">
        <f t="shared" si="263"/>
        <v>724816204415.05298</v>
      </c>
      <c r="Q300" s="225">
        <f t="shared" si="263"/>
        <v>634359365895.95215</v>
      </c>
      <c r="R300" s="225">
        <f t="shared" si="263"/>
        <v>616533291261.08997</v>
      </c>
      <c r="S300" s="225">
        <f t="shared" si="263"/>
        <v>598312022929.6062</v>
      </c>
      <c r="T300" s="225">
        <f t="shared" si="263"/>
        <v>579818486622.89087</v>
      </c>
      <c r="U300" s="225">
        <f t="shared" si="263"/>
        <v>561153084799.48206</v>
      </c>
      <c r="V300" s="225">
        <f t="shared" si="263"/>
        <v>542398067597.28821</v>
      </c>
      <c r="W300" s="225">
        <f t="shared" si="263"/>
        <v>523620799670.3067</v>
      </c>
      <c r="X300" s="225">
        <f t="shared" si="263"/>
        <v>504876318511.00885</v>
      </c>
      <c r="Y300" s="225">
        <f t="shared" si="263"/>
        <v>486209400778.66058</v>
      </c>
      <c r="Z300" s="225">
        <f t="shared" si="263"/>
        <v>467656263149.67194</v>
      </c>
      <c r="AA300" s="225">
        <f t="shared" si="263"/>
        <v>449245977552.37872</v>
      </c>
      <c r="AB300" s="225">
        <f t="shared" si="263"/>
        <v>431001655450.3551</v>
      </c>
      <c r="AC300" s="225">
        <f t="shared" si="263"/>
        <v>412941441429.48785</v>
      </c>
      <c r="AD300" s="225">
        <f t="shared" si="263"/>
        <v>395079347469.224</v>
      </c>
      <c r="AE300" s="225">
        <f t="shared" si="263"/>
        <v>377425953327.7027</v>
      </c>
      <c r="AF300" s="225">
        <f t="shared" si="263"/>
        <v>359988994138.84033</v>
      </c>
      <c r="AG300" s="225">
        <f t="shared" si="263"/>
        <v>342773852950.59851</v>
      </c>
      <c r="AH300" s="225">
        <f t="shared" si="263"/>
        <v>325783973190.99542</v>
      </c>
      <c r="AI300" s="225">
        <f t="shared" si="263"/>
        <v>309021203754.27618</v>
      </c>
      <c r="AJ300" s="225">
        <f t="shared" si="263"/>
        <v>292486087453.89459</v>
      </c>
      <c r="AK300" s="225">
        <f t="shared" si="263"/>
        <v>276178101929.30841</v>
      </c>
      <c r="AL300" s="225">
        <f t="shared" si="263"/>
        <v>260095860676.76038</v>
      </c>
      <c r="AM300" s="225">
        <f t="shared" si="263"/>
        <v>244237280666.32678</v>
      </c>
      <c r="AN300" s="225">
        <f t="shared" si="263"/>
        <v>228599721980.57541</v>
      </c>
      <c r="AO300" s="225">
        <f t="shared" si="263"/>
        <v>213180104039.42441</v>
      </c>
      <c r="AP300" s="225">
        <f t="shared" si="263"/>
        <v>197975002239.67209</v>
      </c>
      <c r="AQ300" s="225">
        <f t="shared" si="263"/>
        <v>182980728216.90674</v>
      </c>
      <c r="AR300" s="225">
        <f t="shared" si="263"/>
        <v>168193396415.28769</v>
      </c>
      <c r="AS300" s="225">
        <f t="shared" si="263"/>
        <v>153608979212.05972</v>
      </c>
      <c r="AT300" s="225">
        <f t="shared" si="263"/>
        <v>139223352476.00253</v>
      </c>
      <c r="AU300" s="225">
        <f t="shared" si="263"/>
        <v>133092921917.48634</v>
      </c>
      <c r="AV300" s="225">
        <f t="shared" si="263"/>
        <v>133195454746.70068</v>
      </c>
      <c r="AW300" s="225">
        <f t="shared" si="263"/>
        <v>133289492700.15839</v>
      </c>
      <c r="AX300" s="225">
        <f t="shared" si="263"/>
        <v>133375696757.94609</v>
      </c>
      <c r="AY300" s="225">
        <f t="shared" si="263"/>
        <v>133454672252.16275</v>
      </c>
      <c r="AZ300" s="225"/>
    </row>
    <row r="301" spans="1:52" x14ac:dyDescent="0.2">
      <c r="A301" s="234" t="s">
        <v>444</v>
      </c>
      <c r="B301" s="233" t="s">
        <v>386</v>
      </c>
      <c r="C301" s="228">
        <f>SUMIFS('Historic Energy Consumption'!$J:$J,'Historic Energy Consumption'!$B:$B,'Predicted Energy Consumption'!$B301,'Historic Energy Consumption'!$A:$A,'Predicted Energy Consumption'!C$98)</f>
        <v>11090919784009.539</v>
      </c>
      <c r="D301" s="228">
        <f>SUMIFS('Historic Energy Consumption'!$J:$J,'Historic Energy Consumption'!$B:$B,'Predicted Energy Consumption'!$B301,'Historic Energy Consumption'!$A:$A,'Predicted Energy Consumption'!D$98)</f>
        <v>15083395348217.82</v>
      </c>
      <c r="E301" s="228">
        <f>SUMIFS('Historic Energy Consumption'!$J:$J,'Historic Energy Consumption'!$B:$B,'Predicted Energy Consumption'!$B301,'Historic Energy Consumption'!$A:$A,'Predicted Energy Consumption'!E$98)</f>
        <v>17209804959614.225</v>
      </c>
      <c r="F301" s="228">
        <f>SUMIFS('Historic Energy Consumption'!$J:$J,'Historic Energy Consumption'!$B:$B,'Predicted Energy Consumption'!$B301,'Historic Energy Consumption'!$A:$A,'Predicted Energy Consumption'!F$98)</f>
        <v>16613888828728.83</v>
      </c>
      <c r="G301" s="228">
        <f>SUMIFS('Historic Energy Consumption'!$J:$J,'Historic Energy Consumption'!$B:$B,'Predicted Energy Consumption'!$B301,'Historic Energy Consumption'!$A:$A,'Predicted Energy Consumption'!G$98)</f>
        <v>15396500763442.996</v>
      </c>
      <c r="H301" s="228">
        <f>SUMIFS('Historic Energy Consumption'!$J:$J,'Historic Energy Consumption'!$B:$B,'Predicted Energy Consumption'!$B301,'Historic Energy Consumption'!$A:$A,'Predicted Energy Consumption'!H$98)</f>
        <v>15743923129756.592</v>
      </c>
      <c r="I301" s="228">
        <f>SUMIFS('Historic Energy Consumption'!$J:$J,'Historic Energy Consumption'!$B:$B,'Predicted Energy Consumption'!$B301,'Historic Energy Consumption'!$A:$A,'Predicted Energy Consumption'!I$98)</f>
        <v>6688917463468.877</v>
      </c>
      <c r="J301" s="228">
        <f>SUMIFS('Historic Energy Consumption'!$J:$J,'Historic Energy Consumption'!$B:$B,'Predicted Energy Consumption'!$B301,'Historic Energy Consumption'!$A:$A,'Predicted Energy Consumption'!J$98)</f>
        <v>6047818985127.6582</v>
      </c>
      <c r="K301" s="228">
        <f>SUMIFS('Historic Energy Consumption'!$J:$J,'Historic Energy Consumption'!$B:$B,'Predicted Energy Consumption'!$B301,'Historic Energy Consumption'!$A:$A,'Predicted Energy Consumption'!K$98)</f>
        <v>6715783529374.2979</v>
      </c>
      <c r="L301" s="225">
        <f t="shared" ref="L301:AY301" si="264">K301*(VLOOKUP($B301,$B$72:$AY$96,L$1-2010,FALSE)/VLOOKUP($B301,$B$72:$AY$96,K$1-2010,FALSE))</f>
        <v>7334430596195.7617</v>
      </c>
      <c r="M301" s="225">
        <f t="shared" si="264"/>
        <v>7709669524535.166</v>
      </c>
      <c r="N301" s="225">
        <f t="shared" si="264"/>
        <v>7855467854372.8945</v>
      </c>
      <c r="O301" s="225">
        <f t="shared" si="264"/>
        <v>7982232187110.7588</v>
      </c>
      <c r="P301" s="225">
        <f t="shared" si="264"/>
        <v>8094336434356.8984</v>
      </c>
      <c r="Q301" s="225">
        <f t="shared" si="264"/>
        <v>8193037387666.373</v>
      </c>
      <c r="R301" s="225">
        <f t="shared" si="264"/>
        <v>8279551865299.7979</v>
      </c>
      <c r="S301" s="225">
        <f t="shared" si="264"/>
        <v>8355033018462.2666</v>
      </c>
      <c r="T301" s="225">
        <f t="shared" si="264"/>
        <v>8420556348661.7861</v>
      </c>
      <c r="U301" s="225">
        <f t="shared" si="264"/>
        <v>8477112893024.4229</v>
      </c>
      <c r="V301" s="225">
        <f t="shared" si="264"/>
        <v>8525607495902.7412</v>
      </c>
      <c r="W301" s="225">
        <f t="shared" si="264"/>
        <v>8566860535237.0449</v>
      </c>
      <c r="X301" s="225">
        <f t="shared" si="264"/>
        <v>8601611868721.8906</v>
      </c>
      <c r="Y301" s="225">
        <f t="shared" si="264"/>
        <v>8630526093155.0801</v>
      </c>
      <c r="Z301" s="225">
        <f t="shared" si="264"/>
        <v>8654198470653.1797</v>
      </c>
      <c r="AA301" s="225">
        <f t="shared" si="264"/>
        <v>8673161075167.751</v>
      </c>
      <c r="AB301" s="225">
        <f t="shared" si="264"/>
        <v>8687888861973.6777</v>
      </c>
      <c r="AC301" s="225">
        <f t="shared" si="264"/>
        <v>8698805471707.2373</v>
      </c>
      <c r="AD301" s="225">
        <f t="shared" si="264"/>
        <v>8706288658235.7529</v>
      </c>
      <c r="AE301" s="225">
        <f t="shared" si="264"/>
        <v>8710675283798.2734</v>
      </c>
      <c r="AF301" s="225">
        <f t="shared" si="264"/>
        <v>8712265861599.7969</v>
      </c>
      <c r="AG301" s="225">
        <f t="shared" si="264"/>
        <v>8711328650148.2871</v>
      </c>
      <c r="AH301" s="225">
        <f t="shared" si="264"/>
        <v>8708103318713.5762</v>
      </c>
      <c r="AI301" s="225">
        <f t="shared" si="264"/>
        <v>8702804212062.1191</v>
      </c>
      <c r="AJ301" s="225">
        <f t="shared" si="264"/>
        <v>8695623247062.9248</v>
      </c>
      <c r="AK301" s="225">
        <f t="shared" si="264"/>
        <v>8686732475295.793</v>
      </c>
      <c r="AL301" s="225">
        <f t="shared" si="264"/>
        <v>8676286345450.6563</v>
      </c>
      <c r="AM301" s="225">
        <f t="shared" si="264"/>
        <v>8664423697794.9141</v>
      </c>
      <c r="AN301" s="225">
        <f t="shared" si="264"/>
        <v>8651269520808.1338</v>
      </c>
      <c r="AO301" s="225">
        <f t="shared" si="264"/>
        <v>8636936497572.7451</v>
      </c>
      <c r="AP301" s="225">
        <f t="shared" si="264"/>
        <v>8621526366891.043</v>
      </c>
      <c r="AQ301" s="225">
        <f t="shared" si="264"/>
        <v>8605131121512.5986</v>
      </c>
      <c r="AR301" s="225">
        <f t="shared" si="264"/>
        <v>8587834063397.7158</v>
      </c>
      <c r="AS301" s="225">
        <f t="shared" si="264"/>
        <v>8569710733650.7168</v>
      </c>
      <c r="AT301" s="225">
        <f t="shared" si="264"/>
        <v>8550829732665.6143</v>
      </c>
      <c r="AU301" s="225">
        <f t="shared" si="264"/>
        <v>8531253444136.8584</v>
      </c>
      <c r="AV301" s="225">
        <f t="shared" si="264"/>
        <v>8511038674897.4961</v>
      </c>
      <c r="AW301" s="225">
        <f t="shared" si="264"/>
        <v>8490237221047.7588</v>
      </c>
      <c r="AX301" s="225">
        <f t="shared" si="264"/>
        <v>8468896369511.2305</v>
      </c>
      <c r="AY301" s="225">
        <f t="shared" si="264"/>
        <v>8447059342991.8555</v>
      </c>
      <c r="AZ301" s="225"/>
    </row>
    <row r="302" spans="1:52" x14ac:dyDescent="0.2">
      <c r="A302" s="234" t="s">
        <v>571</v>
      </c>
      <c r="B302" s="233" t="s">
        <v>387</v>
      </c>
      <c r="C302" s="228">
        <f>SUMIFS('Historic Energy Consumption'!$J:$J,'Historic Energy Consumption'!$B:$B,'Predicted Energy Consumption'!$B302,'Historic Energy Consumption'!$A:$A,'Predicted Energy Consumption'!C$98)</f>
        <v>100519037072776.75</v>
      </c>
      <c r="D302" s="228">
        <f>SUMIFS('Historic Energy Consumption'!$J:$J,'Historic Energy Consumption'!$B:$B,'Predicted Energy Consumption'!$B302,'Historic Energy Consumption'!$A:$A,'Predicted Energy Consumption'!D$98)</f>
        <v>88492922246722.75</v>
      </c>
      <c r="E302" s="228">
        <f>SUMIFS('Historic Energy Consumption'!$J:$J,'Historic Energy Consumption'!$B:$B,'Predicted Energy Consumption'!$B302,'Historic Energy Consumption'!$A:$A,'Predicted Energy Consumption'!E$98)</f>
        <v>79079339638749.922</v>
      </c>
      <c r="F302" s="228">
        <f>SUMIFS('Historic Energy Consumption'!$J:$J,'Historic Energy Consumption'!$B:$B,'Predicted Energy Consumption'!$B302,'Historic Energy Consumption'!$A:$A,'Predicted Energy Consumption'!F$98)</f>
        <v>82109313360046.297</v>
      </c>
      <c r="G302" s="228">
        <f>SUMIFS('Historic Energy Consumption'!$J:$J,'Historic Energy Consumption'!$B:$B,'Predicted Energy Consumption'!$B302,'Historic Energy Consumption'!$A:$A,'Predicted Energy Consumption'!G$98)</f>
        <v>84347933334524.422</v>
      </c>
      <c r="H302" s="228">
        <f>SUMIFS('Historic Energy Consumption'!$J:$J,'Historic Energy Consumption'!$B:$B,'Predicted Energy Consumption'!$B302,'Historic Energy Consumption'!$A:$A,'Predicted Energy Consumption'!H$98)</f>
        <v>80239830905634.031</v>
      </c>
      <c r="I302" s="228">
        <f>SUMIFS('Historic Energy Consumption'!$J:$J,'Historic Energy Consumption'!$B:$B,'Predicted Energy Consumption'!$B302,'Historic Energy Consumption'!$A:$A,'Predicted Energy Consumption'!I$98)</f>
        <v>92587169200568.859</v>
      </c>
      <c r="J302" s="228">
        <f>SUMIFS('Historic Energy Consumption'!$J:$J,'Historic Energy Consumption'!$B:$B,'Predicted Energy Consumption'!$B302,'Historic Energy Consumption'!$A:$A,'Predicted Energy Consumption'!J$98)</f>
        <v>90518335688105.984</v>
      </c>
      <c r="K302" s="228">
        <f>SUMIFS('Historic Energy Consumption'!$J:$J,'Historic Energy Consumption'!$B:$B,'Predicted Energy Consumption'!$B302,'Historic Energy Consumption'!$A:$A,'Predicted Energy Consumption'!K$98)</f>
        <v>89647814663081.578</v>
      </c>
      <c r="L302" s="225">
        <f t="shared" ref="L302:AY302" si="265">K302*(VLOOKUP($B302,$B$72:$AY$96,L$1-2010,FALSE)/VLOOKUP($B302,$B$72:$AY$96,K$1-2010,FALSE))</f>
        <v>98466532694229.469</v>
      </c>
      <c r="M302" s="225">
        <f t="shared" si="265"/>
        <v>99377867381613.359</v>
      </c>
      <c r="N302" s="225">
        <f t="shared" si="265"/>
        <v>99567308863414.422</v>
      </c>
      <c r="O302" s="225">
        <f t="shared" si="265"/>
        <v>99597923469643.531</v>
      </c>
      <c r="P302" s="225">
        <f t="shared" si="265"/>
        <v>99487621205003.813</v>
      </c>
      <c r="Q302" s="225">
        <f t="shared" si="265"/>
        <v>99253321138134.688</v>
      </c>
      <c r="R302" s="225">
        <f t="shared" si="265"/>
        <v>98910755144763.281</v>
      </c>
      <c r="S302" s="225">
        <f t="shared" si="265"/>
        <v>98474334965635.25</v>
      </c>
      <c r="T302" s="225">
        <f t="shared" si="265"/>
        <v>97957096274733.75</v>
      </c>
      <c r="U302" s="225">
        <f t="shared" si="265"/>
        <v>97370707422812.609</v>
      </c>
      <c r="V302" s="225">
        <f t="shared" si="265"/>
        <v>96725524686680.031</v>
      </c>
      <c r="W302" s="225">
        <f t="shared" si="265"/>
        <v>96030677208117.172</v>
      </c>
      <c r="X302" s="225">
        <f t="shared" si="265"/>
        <v>95294168259659.563</v>
      </c>
      <c r="Y302" s="225">
        <f t="shared" si="265"/>
        <v>94522983073651.328</v>
      </c>
      <c r="Z302" s="225">
        <f t="shared" si="265"/>
        <v>93723196541901.078</v>
      </c>
      <c r="AA302" s="225">
        <f t="shared" si="265"/>
        <v>92900076484026.344</v>
      </c>
      <c r="AB302" s="225">
        <f t="shared" si="265"/>
        <v>92058179941995.406</v>
      </c>
      <c r="AC302" s="225">
        <f t="shared" si="265"/>
        <v>91201441198987.75</v>
      </c>
      <c r="AD302" s="225">
        <f t="shared" si="265"/>
        <v>90333251061681.016</v>
      </c>
      <c r="AE302" s="225">
        <f t="shared" si="265"/>
        <v>89456527490937.641</v>
      </c>
      <c r="AF302" s="225">
        <f t="shared" si="265"/>
        <v>88573778000600.344</v>
      </c>
      <c r="AG302" s="225">
        <f t="shared" si="265"/>
        <v>87687154432059.906</v>
      </c>
      <c r="AH302" s="225">
        <f t="shared" si="265"/>
        <v>86798500800949.172</v>
      </c>
      <c r="AI302" s="225">
        <f t="shared" si="265"/>
        <v>85909394936037.125</v>
      </c>
      <c r="AJ302" s="225">
        <f t="shared" si="265"/>
        <v>85021184613343.969</v>
      </c>
      <c r="AK302" s="225">
        <f t="shared" si="265"/>
        <v>84135018847350.891</v>
      </c>
      <c r="AL302" s="225">
        <f t="shared" si="265"/>
        <v>83251874947299.031</v>
      </c>
      <c r="AM302" s="225">
        <f t="shared" si="265"/>
        <v>82372581887328.359</v>
      </c>
      <c r="AN302" s="225">
        <f t="shared" si="265"/>
        <v>81497840479426.641</v>
      </c>
      <c r="AO302" s="225">
        <f t="shared" si="265"/>
        <v>80628240780696.578</v>
      </c>
      <c r="AP302" s="225">
        <f t="shared" si="265"/>
        <v>79764277112961.922</v>
      </c>
      <c r="AQ302" s="225">
        <f t="shared" si="265"/>
        <v>78906361023998.875</v>
      </c>
      <c r="AR302" s="225">
        <f t="shared" si="265"/>
        <v>78054832476030.625</v>
      </c>
      <c r="AS302" s="225">
        <f t="shared" si="265"/>
        <v>77209969508398.688</v>
      </c>
      <c r="AT302" s="225">
        <f t="shared" si="265"/>
        <v>76371996587343.906</v>
      </c>
      <c r="AU302" s="225">
        <f t="shared" si="265"/>
        <v>75541091826170.078</v>
      </c>
      <c r="AV302" s="225">
        <f t="shared" si="265"/>
        <v>74717393233313.625</v>
      </c>
      <c r="AW302" s="225">
        <f t="shared" si="265"/>
        <v>73901004123596.313</v>
      </c>
      <c r="AX302" s="225">
        <f t="shared" si="265"/>
        <v>73091997808745.953</v>
      </c>
      <c r="AY302" s="225">
        <f t="shared" si="265"/>
        <v>72290421666781.734</v>
      </c>
      <c r="AZ302" s="225"/>
    </row>
    <row r="303" spans="1:52" x14ac:dyDescent="0.2">
      <c r="A303" s="234" t="s">
        <v>444</v>
      </c>
      <c r="B303" s="233" t="s">
        <v>388</v>
      </c>
      <c r="C303" s="228">
        <f>SUMIFS('Historic Energy Consumption'!$J:$J,'Historic Energy Consumption'!$B:$B,'Predicted Energy Consumption'!$B303,'Historic Energy Consumption'!$A:$A,'Predicted Energy Consumption'!C$98)</f>
        <v>3411675694703.7451</v>
      </c>
      <c r="D303" s="228">
        <f>SUMIFS('Historic Energy Consumption'!$J:$J,'Historic Energy Consumption'!$B:$B,'Predicted Energy Consumption'!$B303,'Historic Energy Consumption'!$A:$A,'Predicted Energy Consumption'!D$98)</f>
        <v>3847338887320.5156</v>
      </c>
      <c r="E303" s="228">
        <f>SUMIFS('Historic Energy Consumption'!$J:$J,'Historic Energy Consumption'!$B:$B,'Predicted Energy Consumption'!$B303,'Historic Energy Consumption'!$A:$A,'Predicted Energy Consumption'!E$98)</f>
        <v>3271037831788.7158</v>
      </c>
      <c r="F303" s="228">
        <f>SUMIFS('Historic Energy Consumption'!$J:$J,'Historic Energy Consumption'!$B:$B,'Predicted Energy Consumption'!$B303,'Historic Energy Consumption'!$A:$A,'Predicted Energy Consumption'!F$98)</f>
        <v>4071705303562.8394</v>
      </c>
      <c r="G303" s="228">
        <f>SUMIFS('Historic Energy Consumption'!$J:$J,'Historic Energy Consumption'!$B:$B,'Predicted Energy Consumption'!$B303,'Historic Energy Consumption'!$A:$A,'Predicted Energy Consumption'!G$98)</f>
        <v>4237699359706.8823</v>
      </c>
      <c r="H303" s="228">
        <f>SUMIFS('Historic Energy Consumption'!$J:$J,'Historic Energy Consumption'!$B:$B,'Predicted Energy Consumption'!$B303,'Historic Energy Consumption'!$A:$A,'Predicted Energy Consumption'!H$98)</f>
        <v>3101002093870.1968</v>
      </c>
      <c r="I303" s="228">
        <f>SUMIFS('Historic Energy Consumption'!$J:$J,'Historic Energy Consumption'!$B:$B,'Predicted Energy Consumption'!$B303,'Historic Energy Consumption'!$A:$A,'Predicted Energy Consumption'!I$98)</f>
        <v>1647343787535.0391</v>
      </c>
      <c r="J303" s="228">
        <f>SUMIFS('Historic Energy Consumption'!$J:$J,'Historic Energy Consumption'!$B:$B,'Predicted Energy Consumption'!$B303,'Historic Energy Consumption'!$A:$A,'Predicted Energy Consumption'!J$98)</f>
        <v>1265101937494.5889</v>
      </c>
      <c r="K303" s="228">
        <f>SUMIFS('Historic Energy Consumption'!$J:$J,'Historic Energy Consumption'!$B:$B,'Predicted Energy Consumption'!$B303,'Historic Energy Consumption'!$A:$A,'Predicted Energy Consumption'!K$98)</f>
        <v>592716868969.54321</v>
      </c>
      <c r="L303" s="225">
        <f t="shared" ref="L303:AY303" si="266">K303*(VLOOKUP($B303,$B$72:$AY$96,L$1-2010,FALSE)/VLOOKUP($B303,$B$72:$AY$96,K$1-2010,FALSE))</f>
        <v>663004184149.41711</v>
      </c>
      <c r="M303" s="225">
        <f t="shared" si="266"/>
        <v>672874987187.82495</v>
      </c>
      <c r="N303" s="225">
        <f t="shared" si="266"/>
        <v>681276836622.02112</v>
      </c>
      <c r="O303" s="225">
        <f t="shared" si="266"/>
        <v>688330993313.27515</v>
      </c>
      <c r="P303" s="225">
        <f t="shared" si="266"/>
        <v>694159616720.19019</v>
      </c>
      <c r="Q303" s="225">
        <f t="shared" si="266"/>
        <v>698881590847.33838</v>
      </c>
      <c r="R303" s="225">
        <f t="shared" si="266"/>
        <v>702609762855.13916</v>
      </c>
      <c r="S303" s="225">
        <f t="shared" si="266"/>
        <v>705449283569.3512</v>
      </c>
      <c r="T303" s="225">
        <f t="shared" si="266"/>
        <v>707496768971.58521</v>
      </c>
      <c r="U303" s="225">
        <f t="shared" si="266"/>
        <v>708840047365.37195</v>
      </c>
      <c r="V303" s="225">
        <f t="shared" si="266"/>
        <v>709558305314.99585</v>
      </c>
      <c r="W303" s="225">
        <f t="shared" si="266"/>
        <v>709722489880.76624</v>
      </c>
      <c r="X303" s="225">
        <f t="shared" si="266"/>
        <v>709395862273.65637</v>
      </c>
      <c r="Y303" s="225">
        <f t="shared" si="266"/>
        <v>708634628220.35107</v>
      </c>
      <c r="Z303" s="225">
        <f t="shared" si="266"/>
        <v>707488593610.25488</v>
      </c>
      <c r="AA303" s="225">
        <f t="shared" si="266"/>
        <v>706001811411.87927</v>
      </c>
      <c r="AB303" s="225">
        <f t="shared" si="266"/>
        <v>704213198529.63757</v>
      </c>
      <c r="AC303" s="225">
        <f t="shared" si="266"/>
        <v>702157110279.05505</v>
      </c>
      <c r="AD303" s="225">
        <f t="shared" si="266"/>
        <v>699863866389.27136</v>
      </c>
      <c r="AE303" s="225">
        <f t="shared" si="266"/>
        <v>697360226625.96704</v>
      </c>
      <c r="AF303" s="225">
        <f t="shared" si="266"/>
        <v>694669816834.06836</v>
      </c>
      <c r="AG303" s="225">
        <f t="shared" si="266"/>
        <v>691813507859.35486</v>
      </c>
      <c r="AH303" s="225">
        <f t="shared" si="266"/>
        <v>688809750742.01184</v>
      </c>
      <c r="AI303" s="225">
        <f t="shared" si="266"/>
        <v>685674872017.18005</v>
      </c>
      <c r="AJ303" s="225">
        <f t="shared" si="266"/>
        <v>682423333074.9436</v>
      </c>
      <c r="AK303" s="225">
        <f t="shared" si="266"/>
        <v>679067957444.11914</v>
      </c>
      <c r="AL303" s="225">
        <f t="shared" si="266"/>
        <v>675620129652.46753</v>
      </c>
      <c r="AM303" s="225">
        <f t="shared" si="266"/>
        <v>672089969036.82947</v>
      </c>
      <c r="AN303" s="225">
        <f t="shared" si="266"/>
        <v>668486481567.96973</v>
      </c>
      <c r="AO303" s="225">
        <f t="shared" si="266"/>
        <v>664817692440.5365</v>
      </c>
      <c r="AP303" s="225">
        <f t="shared" si="266"/>
        <v>661090761874.00317</v>
      </c>
      <c r="AQ303" s="225">
        <f t="shared" si="266"/>
        <v>657312086284.42126</v>
      </c>
      <c r="AR303" s="225">
        <f t="shared" si="266"/>
        <v>653487386724.06128</v>
      </c>
      <c r="AS303" s="225">
        <f t="shared" si="266"/>
        <v>649621786248.42017</v>
      </c>
      <c r="AT303" s="225">
        <f t="shared" si="266"/>
        <v>645719877657.61523</v>
      </c>
      <c r="AU303" s="225">
        <f t="shared" si="266"/>
        <v>641785782870.88525</v>
      </c>
      <c r="AV303" s="225">
        <f t="shared" si="266"/>
        <v>637823205027.29517</v>
      </c>
      <c r="AW303" s="225">
        <f t="shared" si="266"/>
        <v>633835474260.48743</v>
      </c>
      <c r="AX303" s="225">
        <f t="shared" si="266"/>
        <v>629825587968.96436</v>
      </c>
      <c r="AY303" s="225">
        <f t="shared" si="266"/>
        <v>625796246293.07715</v>
      </c>
      <c r="AZ303" s="225"/>
    </row>
    <row r="304" spans="1:52" x14ac:dyDescent="0.2">
      <c r="A304" s="234" t="s">
        <v>444</v>
      </c>
      <c r="B304" s="233" t="s">
        <v>389</v>
      </c>
      <c r="C304" s="228">
        <f>SUMIFS('Historic Energy Consumption'!$J:$J,'Historic Energy Consumption'!$B:$B,'Predicted Energy Consumption'!$B304,'Historic Energy Consumption'!$A:$A,'Predicted Energy Consumption'!C$98)</f>
        <v>2073198873784.7383</v>
      </c>
      <c r="D304" s="228">
        <f>SUMIFS('Historic Energy Consumption'!$J:$J,'Historic Energy Consumption'!$B:$B,'Predicted Energy Consumption'!$B304,'Historic Energy Consumption'!$A:$A,'Predicted Energy Consumption'!D$98)</f>
        <v>2074479753844.3105</v>
      </c>
      <c r="E304" s="228">
        <f>SUMIFS('Historic Energy Consumption'!$J:$J,'Historic Energy Consumption'!$B:$B,'Predicted Energy Consumption'!$B304,'Historic Energy Consumption'!$A:$A,'Predicted Energy Consumption'!E$98)</f>
        <v>2162066491551.1345</v>
      </c>
      <c r="F304" s="228">
        <f>SUMIFS('Historic Energy Consumption'!$J:$J,'Historic Energy Consumption'!$B:$B,'Predicted Energy Consumption'!$B304,'Historic Energy Consumption'!$A:$A,'Predicted Energy Consumption'!F$98)</f>
        <v>2060473765440.9482</v>
      </c>
      <c r="G304" s="228">
        <f>SUMIFS('Historic Energy Consumption'!$J:$J,'Historic Energy Consumption'!$B:$B,'Predicted Energy Consumption'!$B304,'Historic Energy Consumption'!$A:$A,'Predicted Energy Consumption'!G$98)</f>
        <v>1538782330812.1558</v>
      </c>
      <c r="H304" s="228">
        <f>SUMIFS('Historic Energy Consumption'!$J:$J,'Historic Energy Consumption'!$B:$B,'Predicted Energy Consumption'!$B304,'Historic Energy Consumption'!$A:$A,'Predicted Energy Consumption'!H$98)</f>
        <v>1247526943715.8232</v>
      </c>
      <c r="I304" s="228">
        <f>SUMIFS('Historic Energy Consumption'!$J:$J,'Historic Energy Consumption'!$B:$B,'Predicted Energy Consumption'!$B304,'Historic Energy Consumption'!$A:$A,'Predicted Energy Consumption'!I$98)</f>
        <v>488022126980.29211</v>
      </c>
      <c r="J304" s="228">
        <f>SUMIFS('Historic Energy Consumption'!$J:$J,'Historic Energy Consumption'!$B:$B,'Predicted Energy Consumption'!$B304,'Historic Energy Consumption'!$A:$A,'Predicted Energy Consumption'!J$98)</f>
        <v>337871687077.03961</v>
      </c>
      <c r="K304" s="228">
        <f>SUMIFS('Historic Energy Consumption'!$J:$J,'Historic Energy Consumption'!$B:$B,'Predicted Energy Consumption'!$B304,'Historic Energy Consumption'!$A:$A,'Predicted Energy Consumption'!K$98)</f>
        <v>429730615682.57263</v>
      </c>
      <c r="L304" s="225">
        <f t="shared" ref="L304:AY304" si="267">K304*(VLOOKUP($B304,$B$72:$AY$96,L$1-2010,FALSE)/VLOOKUP($B304,$B$72:$AY$96,K$1-2010,FALSE))</f>
        <v>481426273530.22797</v>
      </c>
      <c r="M304" s="225">
        <f t="shared" si="267"/>
        <v>460436546843.84406</v>
      </c>
      <c r="N304" s="225">
        <f t="shared" si="267"/>
        <v>434256000907.30334</v>
      </c>
      <c r="O304" s="225">
        <f t="shared" si="267"/>
        <v>403660250533.54376</v>
      </c>
      <c r="P304" s="225">
        <f t="shared" si="267"/>
        <v>369278583633.72815</v>
      </c>
      <c r="Q304" s="225">
        <f t="shared" si="267"/>
        <v>331647317357.68579</v>
      </c>
      <c r="R304" s="225">
        <f t="shared" si="267"/>
        <v>291235892341.88202</v>
      </c>
      <c r="S304" s="225">
        <f t="shared" si="267"/>
        <v>287737740950.68201</v>
      </c>
      <c r="T304" s="225">
        <f t="shared" si="267"/>
        <v>290496546491.82733</v>
      </c>
      <c r="U304" s="225">
        <f t="shared" si="267"/>
        <v>292739473814.38043</v>
      </c>
      <c r="V304" s="225">
        <f t="shared" si="267"/>
        <v>294518845156.88519</v>
      </c>
      <c r="W304" s="225">
        <f t="shared" si="267"/>
        <v>295881643683.12506</v>
      </c>
      <c r="X304" s="225">
        <f t="shared" si="267"/>
        <v>296870063552.95618</v>
      </c>
      <c r="Y304" s="225">
        <f t="shared" si="267"/>
        <v>297521987188.14301</v>
      </c>
      <c r="Z304" s="225">
        <f t="shared" si="267"/>
        <v>297871412971.57019</v>
      </c>
      <c r="AA304" s="225">
        <f t="shared" si="267"/>
        <v>297948844106.62598</v>
      </c>
      <c r="AB304" s="225">
        <f t="shared" si="267"/>
        <v>297781643649.9234</v>
      </c>
      <c r="AC304" s="225">
        <f t="shared" si="267"/>
        <v>296646057053.0285</v>
      </c>
      <c r="AD304" s="225">
        <f t="shared" si="267"/>
        <v>294675832943.29675</v>
      </c>
      <c r="AE304" s="225">
        <f t="shared" si="267"/>
        <v>292395309853.36719</v>
      </c>
      <c r="AF304" s="225">
        <f t="shared" si="267"/>
        <v>289827037150.36963</v>
      </c>
      <c r="AG304" s="225">
        <f t="shared" si="267"/>
        <v>286991652129.15887</v>
      </c>
      <c r="AH304" s="225">
        <f t="shared" si="267"/>
        <v>283908050331.70056</v>
      </c>
      <c r="AI304" s="225">
        <f t="shared" si="267"/>
        <v>280593543142.45587</v>
      </c>
      <c r="AJ304" s="225">
        <f t="shared" si="267"/>
        <v>277064002537.69543</v>
      </c>
      <c r="AK304" s="225">
        <f t="shared" si="267"/>
        <v>273333993297.31146</v>
      </c>
      <c r="AL304" s="225">
        <f t="shared" si="267"/>
        <v>269416893260.28381</v>
      </c>
      <c r="AM304" s="225">
        <f t="shared" si="267"/>
        <v>265325002365.00211</v>
      </c>
      <c r="AN304" s="225">
        <f t="shared" si="267"/>
        <v>261069641296.81714</v>
      </c>
      <c r="AO304" s="225">
        <f t="shared" si="267"/>
        <v>256661240592.22797</v>
      </c>
      <c r="AP304" s="225">
        <f t="shared" si="267"/>
        <v>252109421039.86282</v>
      </c>
      <c r="AQ304" s="225">
        <f t="shared" si="267"/>
        <v>247423066186.00415</v>
      </c>
      <c r="AR304" s="225">
        <f t="shared" si="267"/>
        <v>242610387705.88724</v>
      </c>
      <c r="AS304" s="225">
        <f t="shared" si="267"/>
        <v>237678984347.80298</v>
      </c>
      <c r="AT304" s="225">
        <f t="shared" si="267"/>
        <v>232635895099.74542</v>
      </c>
      <c r="AU304" s="225">
        <f t="shared" si="267"/>
        <v>227487647170.76996</v>
      </c>
      <c r="AV304" s="225">
        <f t="shared" si="267"/>
        <v>222240299323.38184</v>
      </c>
      <c r="AW304" s="225">
        <f t="shared" si="267"/>
        <v>216899481040.46649</v>
      </c>
      <c r="AX304" s="225">
        <f t="shared" si="267"/>
        <v>211470427960.87744</v>
      </c>
      <c r="AY304" s="225">
        <f t="shared" si="267"/>
        <v>205958013972.58475</v>
      </c>
      <c r="AZ304" s="225"/>
    </row>
    <row r="305" spans="1:52" x14ac:dyDescent="0.2">
      <c r="A305" s="234" t="s">
        <v>444</v>
      </c>
      <c r="B305" s="233" t="s">
        <v>390</v>
      </c>
      <c r="C305" s="228">
        <f>SUMIFS('Historic Energy Consumption'!$J:$J,'Historic Energy Consumption'!$B:$B,'Predicted Energy Consumption'!$B305,'Historic Energy Consumption'!$A:$A,'Predicted Energy Consumption'!C$98)</f>
        <v>2555943365462.5962</v>
      </c>
      <c r="D305" s="228">
        <f>SUMIFS('Historic Energy Consumption'!$J:$J,'Historic Energy Consumption'!$B:$B,'Predicted Energy Consumption'!$B305,'Historic Energy Consumption'!$A:$A,'Predicted Energy Consumption'!D$98)</f>
        <v>2690768929436.2949</v>
      </c>
      <c r="E305" s="228">
        <f>SUMIFS('Historic Energy Consumption'!$J:$J,'Historic Energy Consumption'!$B:$B,'Predicted Energy Consumption'!$B305,'Historic Energy Consumption'!$A:$A,'Predicted Energy Consumption'!E$98)</f>
        <v>1938465816762.2122</v>
      </c>
      <c r="F305" s="228">
        <f>SUMIFS('Historic Energy Consumption'!$J:$J,'Historic Energy Consumption'!$B:$B,'Predicted Energy Consumption'!$B305,'Historic Energy Consumption'!$A:$A,'Predicted Energy Consumption'!F$98)</f>
        <v>2198608064208.165</v>
      </c>
      <c r="G305" s="228">
        <f>SUMIFS('Historic Energy Consumption'!$J:$J,'Historic Energy Consumption'!$B:$B,'Predicted Energy Consumption'!$B305,'Historic Energy Consumption'!$A:$A,'Predicted Energy Consumption'!G$98)</f>
        <v>2055083529464.3408</v>
      </c>
      <c r="H305" s="228">
        <f>SUMIFS('Historic Energy Consumption'!$J:$J,'Historic Energy Consumption'!$B:$B,'Predicted Energy Consumption'!$B305,'Historic Energy Consumption'!$A:$A,'Predicted Energy Consumption'!H$98)</f>
        <v>2183006046551.9434</v>
      </c>
      <c r="I305" s="228">
        <f>SUMIFS('Historic Energy Consumption'!$J:$J,'Historic Energy Consumption'!$B:$B,'Predicted Energy Consumption'!$B305,'Historic Energy Consumption'!$A:$A,'Predicted Energy Consumption'!I$98)</f>
        <v>1750728172352.2031</v>
      </c>
      <c r="J305" s="228">
        <f>SUMIFS('Historic Energy Consumption'!$J:$J,'Historic Energy Consumption'!$B:$B,'Predicted Energy Consumption'!$B305,'Historic Energy Consumption'!$A:$A,'Predicted Energy Consumption'!J$98)</f>
        <v>1602214896964.9331</v>
      </c>
      <c r="K305" s="228">
        <f>SUMIFS('Historic Energy Consumption'!$J:$J,'Historic Energy Consumption'!$B:$B,'Predicted Energy Consumption'!$B305,'Historic Energy Consumption'!$A:$A,'Predicted Energy Consumption'!K$98)</f>
        <v>1120444950852.6016</v>
      </c>
      <c r="L305" s="225">
        <f t="shared" ref="L305:AY305" si="268">K305*(VLOOKUP($B305,$B$72:$AY$96,L$1-2010,FALSE)/VLOOKUP($B305,$B$72:$AY$96,K$1-2010,FALSE))</f>
        <v>1168514033534.0156</v>
      </c>
      <c r="M305" s="225">
        <f t="shared" si="268"/>
        <v>1166000559297.208</v>
      </c>
      <c r="N305" s="225">
        <f t="shared" si="268"/>
        <v>1113416320894.5066</v>
      </c>
      <c r="O305" s="225">
        <f t="shared" si="268"/>
        <v>1058713738698.7443</v>
      </c>
      <c r="P305" s="225">
        <f t="shared" si="268"/>
        <v>1002290106007.6661</v>
      </c>
      <c r="Q305" s="225">
        <f t="shared" si="268"/>
        <v>944508383381.14148</v>
      </c>
      <c r="R305" s="225">
        <f t="shared" si="268"/>
        <v>885693972170.99219</v>
      </c>
      <c r="S305" s="225">
        <f t="shared" si="268"/>
        <v>826133891030.24792</v>
      </c>
      <c r="T305" s="225">
        <f t="shared" si="268"/>
        <v>766077841919.85144</v>
      </c>
      <c r="U305" s="225">
        <f t="shared" si="268"/>
        <v>705740528277.81824</v>
      </c>
      <c r="V305" s="225">
        <f t="shared" si="268"/>
        <v>645304682974.87073</v>
      </c>
      <c r="W305" s="225">
        <f t="shared" si="268"/>
        <v>584924404054.58362</v>
      </c>
      <c r="X305" s="225">
        <f t="shared" si="268"/>
        <v>524728524496.20514</v>
      </c>
      <c r="Y305" s="225">
        <f t="shared" si="268"/>
        <v>464823843155.47552</v>
      </c>
      <c r="Z305" s="225">
        <f t="shared" si="268"/>
        <v>421035659012.32037</v>
      </c>
      <c r="AA305" s="225">
        <f t="shared" si="268"/>
        <v>424742974976.21887</v>
      </c>
      <c r="AB305" s="225">
        <f t="shared" si="268"/>
        <v>428198707769.70416</v>
      </c>
      <c r="AC305" s="225">
        <f t="shared" si="268"/>
        <v>431423993694.58936</v>
      </c>
      <c r="AD305" s="225">
        <f t="shared" si="268"/>
        <v>434437983624.11639</v>
      </c>
      <c r="AE305" s="225">
        <f t="shared" si="268"/>
        <v>437258024199.08167</v>
      </c>
      <c r="AF305" s="225">
        <f t="shared" si="268"/>
        <v>439899828818.6853</v>
      </c>
      <c r="AG305" s="225">
        <f t="shared" si="268"/>
        <v>442377636623.12915</v>
      </c>
      <c r="AH305" s="225">
        <f t="shared" si="268"/>
        <v>444704358691.76678</v>
      </c>
      <c r="AI305" s="225">
        <f t="shared" si="268"/>
        <v>446891711374.375</v>
      </c>
      <c r="AJ305" s="225">
        <f t="shared" si="268"/>
        <v>448950337125.664</v>
      </c>
      <c r="AK305" s="225">
        <f t="shared" si="268"/>
        <v>450889913492.75586</v>
      </c>
      <c r="AL305" s="225">
        <f t="shared" si="268"/>
        <v>452719251064.00665</v>
      </c>
      <c r="AM305" s="225">
        <f t="shared" si="268"/>
        <v>454446381261.91064</v>
      </c>
      <c r="AN305" s="225">
        <f t="shared" si="268"/>
        <v>456078634880.89111</v>
      </c>
      <c r="AO305" s="225">
        <f t="shared" si="268"/>
        <v>457622712251.71613</v>
      </c>
      <c r="AP305" s="225">
        <f t="shared" si="268"/>
        <v>459084745872.11816</v>
      </c>
      <c r="AQ305" s="225">
        <f t="shared" si="268"/>
        <v>460470356287.83508</v>
      </c>
      <c r="AR305" s="225">
        <f t="shared" si="268"/>
        <v>461784701946.13855</v>
      </c>
      <c r="AS305" s="225">
        <f t="shared" si="268"/>
        <v>463032523679.84088</v>
      </c>
      <c r="AT305" s="225">
        <f t="shared" si="268"/>
        <v>464218184416.53241</v>
      </c>
      <c r="AU305" s="225">
        <f t="shared" si="268"/>
        <v>465345704647.26471</v>
      </c>
      <c r="AV305" s="225">
        <f t="shared" si="268"/>
        <v>466418794132.35364</v>
      </c>
      <c r="AW305" s="225">
        <f t="shared" si="268"/>
        <v>467440880269.66565</v>
      </c>
      <c r="AX305" s="225">
        <f t="shared" si="268"/>
        <v>468415133503.29333</v>
      </c>
      <c r="AY305" s="225">
        <f t="shared" si="268"/>
        <v>469344490107.34717</v>
      </c>
      <c r="AZ305" s="225"/>
    </row>
    <row r="306" spans="1:52" x14ac:dyDescent="0.2">
      <c r="A306" s="234" t="s">
        <v>444</v>
      </c>
      <c r="B306" s="233" t="s">
        <v>391</v>
      </c>
      <c r="C306" s="228">
        <f>SUMIFS('Historic Energy Consumption'!$J:$J,'Historic Energy Consumption'!$B:$B,'Predicted Energy Consumption'!$B306,'Historic Energy Consumption'!$A:$A,'Predicted Energy Consumption'!C$98)</f>
        <v>702334952220.77588</v>
      </c>
      <c r="D306" s="228">
        <f>SUMIFS('Historic Energy Consumption'!$J:$J,'Historic Energy Consumption'!$B:$B,'Predicted Energy Consumption'!$B306,'Historic Energy Consumption'!$A:$A,'Predicted Energy Consumption'!D$98)</f>
        <v>1332540926624.8796</v>
      </c>
      <c r="E306" s="228">
        <f>SUMIFS('Historic Energy Consumption'!$J:$J,'Historic Energy Consumption'!$B:$B,'Predicted Energy Consumption'!$B306,'Historic Energy Consumption'!$A:$A,'Predicted Energy Consumption'!E$98)</f>
        <v>1464103251026.9482</v>
      </c>
      <c r="F306" s="228">
        <f>SUMIFS('Historic Energy Consumption'!$J:$J,'Historic Energy Consumption'!$B:$B,'Predicted Energy Consumption'!$B306,'Historic Energy Consumption'!$A:$A,'Predicted Energy Consumption'!F$98)</f>
        <v>1752477274070.3726</v>
      </c>
      <c r="G306" s="228">
        <f>SUMIFS('Historic Energy Consumption'!$J:$J,'Historic Energy Consumption'!$B:$B,'Predicted Energy Consumption'!$B306,'Historic Energy Consumption'!$A:$A,'Predicted Energy Consumption'!G$98)</f>
        <v>1099896749541.7422</v>
      </c>
      <c r="H306" s="228">
        <f>SUMIFS('Historic Energy Consumption'!$J:$J,'Historic Energy Consumption'!$B:$B,'Predicted Energy Consumption'!$B306,'Historic Energy Consumption'!$A:$A,'Predicted Energy Consumption'!H$98)</f>
        <v>1333181935344.9392</v>
      </c>
      <c r="I306" s="228">
        <f>SUMIFS('Historic Energy Consumption'!$J:$J,'Historic Energy Consumption'!$B:$B,'Predicted Energy Consumption'!$B306,'Historic Energy Consumption'!$A:$A,'Predicted Energy Consumption'!I$98)</f>
        <v>146645506965.34216</v>
      </c>
      <c r="J306" s="228">
        <f>SUMIFS('Historic Energy Consumption'!$J:$J,'Historic Energy Consumption'!$B:$B,'Predicted Energy Consumption'!$B306,'Historic Energy Consumption'!$A:$A,'Predicted Energy Consumption'!J$98)</f>
        <v>122865154484.47588</v>
      </c>
      <c r="K306" s="228">
        <f>SUMIFS('Historic Energy Consumption'!$J:$J,'Historic Energy Consumption'!$B:$B,'Predicted Energy Consumption'!$B306,'Historic Energy Consumption'!$A:$A,'Predicted Energy Consumption'!K$98)</f>
        <v>93866784398.190872</v>
      </c>
      <c r="L306" s="225">
        <f t="shared" ref="L306:AY306" si="269">K306*(VLOOKUP($B306,$B$72:$AY$96,L$1-2010,FALSE)/VLOOKUP($B306,$B$72:$AY$96,K$1-2010,FALSE))</f>
        <v>27454853499.475887</v>
      </c>
      <c r="M306" s="225">
        <f t="shared" si="269"/>
        <v>20817902189.327583</v>
      </c>
      <c r="N306" s="225">
        <f t="shared" si="269"/>
        <v>19912287884.969891</v>
      </c>
      <c r="O306" s="225">
        <f t="shared" si="269"/>
        <v>18989045013.335308</v>
      </c>
      <c r="P306" s="225">
        <f t="shared" si="269"/>
        <v>18059304620.91494</v>
      </c>
      <c r="Q306" s="225">
        <f t="shared" si="269"/>
        <v>17130547851.830854</v>
      </c>
      <c r="R306" s="225">
        <f t="shared" si="269"/>
        <v>16207999110.32885</v>
      </c>
      <c r="S306" s="225">
        <f t="shared" si="269"/>
        <v>15295386002.694145</v>
      </c>
      <c r="T306" s="225">
        <f t="shared" si="269"/>
        <v>14395386114.877985</v>
      </c>
      <c r="U306" s="225">
        <f t="shared" si="269"/>
        <v>13509909371.053673</v>
      </c>
      <c r="V306" s="225">
        <f t="shared" si="269"/>
        <v>12640288466.064947</v>
      </c>
      <c r="W306" s="225">
        <f t="shared" si="269"/>
        <v>12304459974.690521</v>
      </c>
      <c r="X306" s="225">
        <f t="shared" si="269"/>
        <v>12335601607.138489</v>
      </c>
      <c r="Y306" s="225">
        <f t="shared" si="269"/>
        <v>12360889721.200806</v>
      </c>
      <c r="Z306" s="225">
        <f t="shared" si="269"/>
        <v>12381055673.162857</v>
      </c>
      <c r="AA306" s="225">
        <f t="shared" si="269"/>
        <v>12396742457.281286</v>
      </c>
      <c r="AB306" s="225">
        <f t="shared" si="269"/>
        <v>12408514523.543486</v>
      </c>
      <c r="AC306" s="225">
        <f t="shared" si="269"/>
        <v>12416866870.349087</v>
      </c>
      <c r="AD306" s="225">
        <f t="shared" si="269"/>
        <v>12422233329.35338</v>
      </c>
      <c r="AE306" s="225">
        <f t="shared" si="269"/>
        <v>12424994023.371487</v>
      </c>
      <c r="AF306" s="225">
        <f t="shared" si="269"/>
        <v>12425482018.825083</v>
      </c>
      <c r="AG306" s="225">
        <f t="shared" si="269"/>
        <v>12423989218.583864</v>
      </c>
      <c r="AH306" s="225">
        <f t="shared" si="269"/>
        <v>12420771554.259535</v>
      </c>
      <c r="AI306" s="225">
        <f t="shared" si="269"/>
        <v>12416053542.725229</v>
      </c>
      <c r="AJ306" s="225">
        <f t="shared" si="269"/>
        <v>12410032272.473009</v>
      </c>
      <c r="AK306" s="225">
        <f t="shared" si="269"/>
        <v>12402880883.215883</v>
      </c>
      <c r="AL306" s="225">
        <f t="shared" si="269"/>
        <v>12394751598.156254</v>
      </c>
      <c r="AM306" s="225">
        <f t="shared" si="269"/>
        <v>12385778363.442373</v>
      </c>
      <c r="AN306" s="225">
        <f t="shared" si="269"/>
        <v>12376079144.065819</v>
      </c>
      <c r="AO306" s="225">
        <f t="shared" si="269"/>
        <v>12365757920.200068</v>
      </c>
      <c r="AP306" s="225">
        <f t="shared" si="269"/>
        <v>12354906422.94385</v>
      </c>
      <c r="AQ306" s="225">
        <f t="shared" si="269"/>
        <v>12343605643.74988</v>
      </c>
      <c r="AR306" s="225">
        <f t="shared" si="269"/>
        <v>12331927147.548119</v>
      </c>
      <c r="AS306" s="225">
        <f t="shared" si="269"/>
        <v>12319934215.727089</v>
      </c>
      <c r="AT306" s="225">
        <f t="shared" si="269"/>
        <v>12307682841.722267</v>
      </c>
      <c r="AU306" s="225">
        <f t="shared" si="269"/>
        <v>12295222598.938944</v>
      </c>
      <c r="AV306" s="225">
        <f t="shared" si="269"/>
        <v>12282597398.094727</v>
      </c>
      <c r="AW306" s="225">
        <f t="shared" si="269"/>
        <v>12269846148.755426</v>
      </c>
      <c r="AX306" s="225">
        <f t="shared" si="269"/>
        <v>12257003337.828663</v>
      </c>
      <c r="AY306" s="225">
        <f t="shared" si="269"/>
        <v>12244099536.041252</v>
      </c>
      <c r="AZ306" s="225"/>
    </row>
    <row r="307" spans="1:52" x14ac:dyDescent="0.2">
      <c r="A307" s="234" t="s">
        <v>444</v>
      </c>
      <c r="B307" s="233" t="s">
        <v>392</v>
      </c>
      <c r="C307" s="228">
        <f>SUMIFS('Historic Energy Consumption'!$J:$J,'Historic Energy Consumption'!$B:$B,'Predicted Energy Consumption'!$B307,'Historic Energy Consumption'!$A:$A,'Predicted Energy Consumption'!C$98)</f>
        <v>1694903449897.9368</v>
      </c>
      <c r="D307" s="228">
        <f>SUMIFS('Historic Energy Consumption'!$J:$J,'Historic Energy Consumption'!$B:$B,'Predicted Energy Consumption'!$B307,'Historic Energy Consumption'!$A:$A,'Predicted Energy Consumption'!D$98)</f>
        <v>1409197058146.2583</v>
      </c>
      <c r="E307" s="228">
        <f>SUMIFS('Historic Energy Consumption'!$J:$J,'Historic Energy Consumption'!$B:$B,'Predicted Energy Consumption'!$B307,'Historic Energy Consumption'!$A:$A,'Predicted Energy Consumption'!E$98)</f>
        <v>1235714204134.312</v>
      </c>
      <c r="F307" s="228">
        <f>SUMIFS('Historic Energy Consumption'!$J:$J,'Historic Energy Consumption'!$B:$B,'Predicted Energy Consumption'!$B307,'Historic Energy Consumption'!$A:$A,'Predicted Energy Consumption'!F$98)</f>
        <v>1496518691403.8721</v>
      </c>
      <c r="G307" s="228">
        <f>SUMIFS('Historic Energy Consumption'!$J:$J,'Historic Energy Consumption'!$B:$B,'Predicted Energy Consumption'!$B307,'Historic Energy Consumption'!$A:$A,'Predicted Energy Consumption'!G$98)</f>
        <v>956234970878.55591</v>
      </c>
      <c r="H307" s="228">
        <f>SUMIFS('Historic Energy Consumption'!$J:$J,'Historic Energy Consumption'!$B:$B,'Predicted Energy Consumption'!$B307,'Historic Energy Consumption'!$A:$A,'Predicted Energy Consumption'!H$98)</f>
        <v>980615575943.20715</v>
      </c>
      <c r="I307" s="228">
        <f>SUMIFS('Historic Energy Consumption'!$J:$J,'Historic Energy Consumption'!$B:$B,'Predicted Energy Consumption'!$B307,'Historic Energy Consumption'!$A:$A,'Predicted Energy Consumption'!I$98)</f>
        <v>1000371117794.3804</v>
      </c>
      <c r="J307" s="228">
        <f>SUMIFS('Historic Energy Consumption'!$J:$J,'Historic Energy Consumption'!$B:$B,'Predicted Energy Consumption'!$B307,'Historic Energy Consumption'!$A:$A,'Predicted Energy Consumption'!J$98)</f>
        <v>940743847825.68616</v>
      </c>
      <c r="K307" s="228">
        <f>SUMIFS('Historic Energy Consumption'!$J:$J,'Historic Energy Consumption'!$B:$B,'Predicted Energy Consumption'!$B307,'Historic Energy Consumption'!$A:$A,'Predicted Energy Consumption'!K$98)</f>
        <v>659709910143.61938</v>
      </c>
      <c r="L307" s="225">
        <f t="shared" ref="L307:AY307" si="270">K307*(VLOOKUP($B307,$B$72:$AY$96,L$1-2010,FALSE)/VLOOKUP($B307,$B$72:$AY$96,K$1-2010,FALSE))</f>
        <v>703332512920.39026</v>
      </c>
      <c r="M307" s="225">
        <f t="shared" si="270"/>
        <v>691157063976.88293</v>
      </c>
      <c r="N307" s="225">
        <f t="shared" si="270"/>
        <v>676022853832.00146</v>
      </c>
      <c r="O307" s="225">
        <f t="shared" si="270"/>
        <v>655282228208.31873</v>
      </c>
      <c r="P307" s="225">
        <f t="shared" si="270"/>
        <v>618816245527.6781</v>
      </c>
      <c r="Q307" s="225">
        <f t="shared" si="270"/>
        <v>581090793149.71216</v>
      </c>
      <c r="R307" s="225">
        <f t="shared" si="270"/>
        <v>542429707491.71564</v>
      </c>
      <c r="S307" s="225">
        <f t="shared" si="270"/>
        <v>503094778973.56409</v>
      </c>
      <c r="T307" s="225">
        <f t="shared" si="270"/>
        <v>463300166226.71332</v>
      </c>
      <c r="U307" s="225">
        <f t="shared" si="270"/>
        <v>423222063743.14783</v>
      </c>
      <c r="V307" s="225">
        <f t="shared" si="270"/>
        <v>383005695569.55762</v>
      </c>
      <c r="W307" s="225">
        <f t="shared" si="270"/>
        <v>342770675104.62292</v>
      </c>
      <c r="X307" s="225">
        <f t="shared" si="270"/>
        <v>302615278731.21997</v>
      </c>
      <c r="Y307" s="225">
        <f t="shared" si="270"/>
        <v>262619939651.38467</v>
      </c>
      <c r="Z307" s="225">
        <f t="shared" si="270"/>
        <v>222850146479.91687</v>
      </c>
      <c r="AA307" s="225">
        <f t="shared" si="270"/>
        <v>196484424250.81436</v>
      </c>
      <c r="AB307" s="225">
        <f t="shared" si="270"/>
        <v>198137894954.69769</v>
      </c>
      <c r="AC307" s="225">
        <f t="shared" si="270"/>
        <v>199682725822.91934</v>
      </c>
      <c r="AD307" s="225">
        <f t="shared" si="270"/>
        <v>201127853021.67023</v>
      </c>
      <c r="AE307" s="225">
        <f t="shared" si="270"/>
        <v>202481378732.73529</v>
      </c>
      <c r="AF307" s="225">
        <f t="shared" si="270"/>
        <v>203750649229.82309</v>
      </c>
      <c r="AG307" s="225">
        <f t="shared" si="270"/>
        <v>204942327651.83798</v>
      </c>
      <c r="AH307" s="225">
        <f t="shared" si="270"/>
        <v>206062461063.75906</v>
      </c>
      <c r="AI307" s="225">
        <f t="shared" si="270"/>
        <v>207116541725.6171</v>
      </c>
      <c r="AJ307" s="225">
        <f t="shared" si="270"/>
        <v>208109562707.0032</v>
      </c>
      <c r="AK307" s="225">
        <f t="shared" si="270"/>
        <v>209046068120.3504</v>
      </c>
      <c r="AL307" s="225">
        <f t="shared" si="270"/>
        <v>209930198324.8212</v>
      </c>
      <c r="AM307" s="225">
        <f t="shared" si="270"/>
        <v>210765730491.4924</v>
      </c>
      <c r="AN307" s="225">
        <f t="shared" si="270"/>
        <v>211556114932.37039</v>
      </c>
      <c r="AO307" s="225">
        <f t="shared" si="270"/>
        <v>212304507589.89706</v>
      </c>
      <c r="AP307" s="225">
        <f t="shared" si="270"/>
        <v>213013799066.42081</v>
      </c>
      <c r="AQ307" s="225">
        <f t="shared" si="270"/>
        <v>213686640549.38779</v>
      </c>
      <c r="AR307" s="225">
        <f t="shared" si="270"/>
        <v>214325466960.7916</v>
      </c>
      <c r="AS307" s="225">
        <f t="shared" si="270"/>
        <v>214932517630.965</v>
      </c>
      <c r="AT307" s="225">
        <f t="shared" si="270"/>
        <v>215509854768.53149</v>
      </c>
      <c r="AU307" s="225">
        <f t="shared" si="270"/>
        <v>216059379971.09274</v>
      </c>
      <c r="AV307" s="225">
        <f t="shared" si="270"/>
        <v>216582848995.68912</v>
      </c>
      <c r="AW307" s="225">
        <f t="shared" si="270"/>
        <v>217081884984.35385</v>
      </c>
      <c r="AX307" s="225">
        <f t="shared" si="270"/>
        <v>217557990318.48694</v>
      </c>
      <c r="AY307" s="225">
        <f t="shared" si="270"/>
        <v>218012557256.18167</v>
      </c>
      <c r="AZ307" s="225"/>
    </row>
    <row r="308" spans="1:52" x14ac:dyDescent="0.2">
      <c r="A308" s="234" t="s">
        <v>444</v>
      </c>
      <c r="B308" s="233" t="s">
        <v>393</v>
      </c>
      <c r="C308" s="228">
        <f>SUMIFS('Historic Energy Consumption'!$J:$J,'Historic Energy Consumption'!$B:$B,'Predicted Energy Consumption'!$B308,'Historic Energy Consumption'!$A:$A,'Predicted Energy Consumption'!C$98)</f>
        <v>3962157643123.8213</v>
      </c>
      <c r="D308" s="228">
        <f>SUMIFS('Historic Energy Consumption'!$J:$J,'Historic Energy Consumption'!$B:$B,'Predicted Energy Consumption'!$B308,'Historic Energy Consumption'!$A:$A,'Predicted Energy Consumption'!D$98)</f>
        <v>3131774777610.1143</v>
      </c>
      <c r="E308" s="228">
        <f>SUMIFS('Historic Energy Consumption'!$J:$J,'Historic Energy Consumption'!$B:$B,'Predicted Energy Consumption'!$B308,'Historic Energy Consumption'!$A:$A,'Predicted Energy Consumption'!E$98)</f>
        <v>1717347001108.9934</v>
      </c>
      <c r="F308" s="228">
        <f>SUMIFS('Historic Energy Consumption'!$J:$J,'Historic Energy Consumption'!$B:$B,'Predicted Energy Consumption'!$B308,'Historic Energy Consumption'!$A:$A,'Predicted Energy Consumption'!F$98)</f>
        <v>1705424978213.2388</v>
      </c>
      <c r="G308" s="228">
        <f>SUMIFS('Historic Energy Consumption'!$J:$J,'Historic Energy Consumption'!$B:$B,'Predicted Energy Consumption'!$B308,'Historic Energy Consumption'!$A:$A,'Predicted Energy Consumption'!G$98)</f>
        <v>1523188180038.052</v>
      </c>
      <c r="H308" s="228">
        <f>SUMIFS('Historic Energy Consumption'!$J:$J,'Historic Energy Consumption'!$B:$B,'Predicted Energy Consumption'!$B308,'Historic Energy Consumption'!$A:$A,'Predicted Energy Consumption'!H$98)</f>
        <v>1903408336155.8538</v>
      </c>
      <c r="I308" s="228">
        <f>SUMIFS('Historic Energy Consumption'!$J:$J,'Historic Energy Consumption'!$B:$B,'Predicted Energy Consumption'!$B308,'Historic Energy Consumption'!$A:$A,'Predicted Energy Consumption'!I$98)</f>
        <v>1871118765892.8198</v>
      </c>
      <c r="J308" s="228">
        <f>SUMIFS('Historic Energy Consumption'!$J:$J,'Historic Energy Consumption'!$B:$B,'Predicted Energy Consumption'!$B308,'Historic Energy Consumption'!$A:$A,'Predicted Energy Consumption'!J$98)</f>
        <v>710161836456.33545</v>
      </c>
      <c r="K308" s="228">
        <f>SUMIFS('Historic Energy Consumption'!$J:$J,'Historic Energy Consumption'!$B:$B,'Predicted Energy Consumption'!$B308,'Historic Energy Consumption'!$A:$A,'Predicted Energy Consumption'!K$98)</f>
        <v>612052243490.23804</v>
      </c>
      <c r="L308" s="225">
        <f t="shared" ref="L308:AY308" si="271">K308*(VLOOKUP($B308,$B$72:$AY$96,L$1-2010,FALSE)/VLOOKUP($B308,$B$72:$AY$96,K$1-2010,FALSE))</f>
        <v>558049257050.26123</v>
      </c>
      <c r="M308" s="225">
        <f t="shared" si="271"/>
        <v>558158457684.9198</v>
      </c>
      <c r="N308" s="225">
        <f t="shared" si="271"/>
        <v>558851285478.50488</v>
      </c>
      <c r="O308" s="225">
        <f t="shared" si="271"/>
        <v>560392339646.47046</v>
      </c>
      <c r="P308" s="225">
        <f t="shared" si="271"/>
        <v>562970962889.46692</v>
      </c>
      <c r="Q308" s="225">
        <f t="shared" si="271"/>
        <v>566712274675.20923</v>
      </c>
      <c r="R308" s="225">
        <f t="shared" si="271"/>
        <v>571688567063.64551</v>
      </c>
      <c r="S308" s="225">
        <f t="shared" si="271"/>
        <v>577930067879.28674</v>
      </c>
      <c r="T308" s="225">
        <f t="shared" si="271"/>
        <v>585434529526.16077</v>
      </c>
      <c r="U308" s="225">
        <f t="shared" si="271"/>
        <v>594175419860.77112</v>
      </c>
      <c r="V308" s="225">
        <f t="shared" si="271"/>
        <v>604108695635.5896</v>
      </c>
      <c r="W308" s="225">
        <f t="shared" si="271"/>
        <v>615178257086.68286</v>
      </c>
      <c r="X308" s="225">
        <f t="shared" si="271"/>
        <v>627320240508.40125</v>
      </c>
      <c r="Y308" s="225">
        <f t="shared" si="271"/>
        <v>640466325342.89099</v>
      </c>
      <c r="Z308" s="225">
        <f t="shared" si="271"/>
        <v>654546229031.62598</v>
      </c>
      <c r="AA308" s="225">
        <f t="shared" si="271"/>
        <v>669489547352.1449</v>
      </c>
      <c r="AB308" s="225">
        <f t="shared" si="271"/>
        <v>685227077115.01172</v>
      </c>
      <c r="AC308" s="225">
        <f t="shared" si="271"/>
        <v>701691736104.29395</v>
      </c>
      <c r="AD308" s="225">
        <f t="shared" si="271"/>
        <v>718819174327.88269</v>
      </c>
      <c r="AE308" s="225">
        <f t="shared" si="271"/>
        <v>736548152133.19519</v>
      </c>
      <c r="AF308" s="225">
        <f t="shared" si="271"/>
        <v>754820744933.39734</v>
      </c>
      <c r="AG308" s="225">
        <f t="shared" si="271"/>
        <v>773582421168.21155</v>
      </c>
      <c r="AH308" s="225">
        <f t="shared" si="271"/>
        <v>792782029458.96667</v>
      </c>
      <c r="AI308" s="225">
        <f t="shared" si="271"/>
        <v>812371722392.51379</v>
      </c>
      <c r="AJ308" s="225">
        <f t="shared" si="271"/>
        <v>832306837641.18726</v>
      </c>
      <c r="AK308" s="225">
        <f t="shared" si="271"/>
        <v>852545751875.79248</v>
      </c>
      <c r="AL308" s="225">
        <f t="shared" si="271"/>
        <v>873049718869.28601</v>
      </c>
      <c r="AM308" s="225">
        <f t="shared" si="271"/>
        <v>893782700077.21643</v>
      </c>
      <c r="AN308" s="225">
        <f t="shared" si="271"/>
        <v>914711193615.01782</v>
      </c>
      <c r="AO308" s="225">
        <f t="shared" si="271"/>
        <v>935804065767.43225</v>
      </c>
      <c r="AP308" s="225">
        <f t="shared" si="271"/>
        <v>938961273841.87549</v>
      </c>
      <c r="AQ308" s="225">
        <f t="shared" si="271"/>
        <v>937720619054.86304</v>
      </c>
      <c r="AR308" s="225">
        <f t="shared" si="271"/>
        <v>936304875162.276</v>
      </c>
      <c r="AS308" s="225">
        <f t="shared" si="271"/>
        <v>934725789659.14136</v>
      </c>
      <c r="AT308" s="225">
        <f t="shared" si="271"/>
        <v>932994166908.4989</v>
      </c>
      <c r="AU308" s="225">
        <f t="shared" si="271"/>
        <v>931119956728.77771</v>
      </c>
      <c r="AV308" s="225">
        <f t="shared" si="271"/>
        <v>929112333565.6925</v>
      </c>
      <c r="AW308" s="225">
        <f t="shared" si="271"/>
        <v>926979767322.53857</v>
      </c>
      <c r="AX308" s="225">
        <f t="shared" si="271"/>
        <v>924730086800.1604</v>
      </c>
      <c r="AY308" s="225">
        <f t="shared" si="271"/>
        <v>922370536587.66235</v>
      </c>
      <c r="AZ308" s="225"/>
    </row>
    <row r="309" spans="1:52" x14ac:dyDescent="0.2">
      <c r="A309" s="234" t="s">
        <v>444</v>
      </c>
      <c r="B309" s="233" t="s">
        <v>394</v>
      </c>
      <c r="C309" s="228">
        <f>SUMIFS('Historic Energy Consumption'!$J:$J,'Historic Energy Consumption'!$B:$B,'Predicted Energy Consumption'!$B309,'Historic Energy Consumption'!$A:$A,'Predicted Energy Consumption'!C$98)</f>
        <v>1576861073278.7275</v>
      </c>
      <c r="D309" s="228">
        <f>SUMIFS('Historic Energy Consumption'!$J:$J,'Historic Energy Consumption'!$B:$B,'Predicted Energy Consumption'!$B309,'Historic Energy Consumption'!$A:$A,'Predicted Energy Consumption'!D$98)</f>
        <v>1451538228995.176</v>
      </c>
      <c r="E309" s="228">
        <f>SUMIFS('Historic Energy Consumption'!$J:$J,'Historic Energy Consumption'!$B:$B,'Predicted Energy Consumption'!$B309,'Historic Energy Consumption'!$A:$A,'Predicted Energy Consumption'!E$98)</f>
        <v>1346261148165.7583</v>
      </c>
      <c r="F309" s="228">
        <f>SUMIFS('Historic Energy Consumption'!$J:$J,'Historic Energy Consumption'!$B:$B,'Predicted Energy Consumption'!$B309,'Historic Energy Consumption'!$A:$A,'Predicted Energy Consumption'!F$98)</f>
        <v>1283515275518.353</v>
      </c>
      <c r="G309" s="228">
        <f>SUMIFS('Historic Energy Consumption'!$J:$J,'Historic Energy Consumption'!$B:$B,'Predicted Energy Consumption'!$B309,'Historic Energy Consumption'!$A:$A,'Predicted Energy Consumption'!G$98)</f>
        <v>1115028839468.5459</v>
      </c>
      <c r="H309" s="228">
        <f>SUMIFS('Historic Energy Consumption'!$J:$J,'Historic Energy Consumption'!$B:$B,'Predicted Energy Consumption'!$B309,'Historic Energy Consumption'!$A:$A,'Predicted Energy Consumption'!H$98)</f>
        <v>1126019632041.2803</v>
      </c>
      <c r="I309" s="228">
        <f>SUMIFS('Historic Energy Consumption'!$J:$J,'Historic Energy Consumption'!$B:$B,'Predicted Energy Consumption'!$B309,'Historic Energy Consumption'!$A:$A,'Predicted Energy Consumption'!I$98)</f>
        <v>1109346201909.5957</v>
      </c>
      <c r="J309" s="228">
        <f>SUMIFS('Historic Energy Consumption'!$J:$J,'Historic Energy Consumption'!$B:$B,'Predicted Energy Consumption'!$B309,'Historic Energy Consumption'!$A:$A,'Predicted Energy Consumption'!J$98)</f>
        <v>995951067424.53491</v>
      </c>
      <c r="K309" s="228">
        <f>SUMIFS('Historic Energy Consumption'!$J:$J,'Historic Energy Consumption'!$B:$B,'Predicted Energy Consumption'!$B309,'Historic Energy Consumption'!$A:$A,'Predicted Energy Consumption'!K$98)</f>
        <v>841888133220.62537</v>
      </c>
      <c r="L309" s="225">
        <f t="shared" ref="L309:AY309" si="272">K309*(VLOOKUP($B309,$B$72:$AY$96,L$1-2010,FALSE)/VLOOKUP($B309,$B$72:$AY$96,K$1-2010,FALSE))</f>
        <v>819008944968.72095</v>
      </c>
      <c r="M309" s="225">
        <f t="shared" si="272"/>
        <v>783900040809.14038</v>
      </c>
      <c r="N309" s="225">
        <f t="shared" si="272"/>
        <v>750685768107.56323</v>
      </c>
      <c r="O309" s="225">
        <f t="shared" si="272"/>
        <v>719073107731.4895</v>
      </c>
      <c r="P309" s="225">
        <f t="shared" si="272"/>
        <v>688857262788.33374</v>
      </c>
      <c r="Q309" s="225">
        <f t="shared" si="272"/>
        <v>659885149480.90491</v>
      </c>
      <c r="R309" s="225">
        <f t="shared" si="272"/>
        <v>632035462777.40015</v>
      </c>
      <c r="S309" s="225">
        <f t="shared" si="272"/>
        <v>605207433846.16821</v>
      </c>
      <c r="T309" s="225">
        <f t="shared" si="272"/>
        <v>579314322194.97278</v>
      </c>
      <c r="U309" s="225">
        <f t="shared" si="272"/>
        <v>554279555041.79578</v>
      </c>
      <c r="V309" s="225">
        <f t="shared" si="272"/>
        <v>530034373308.76825</v>
      </c>
      <c r="W309" s="225">
        <f t="shared" si="272"/>
        <v>506516345843.67798</v>
      </c>
      <c r="X309" s="225">
        <f t="shared" si="272"/>
        <v>483668388920.95801</v>
      </c>
      <c r="Y309" s="225">
        <f t="shared" si="272"/>
        <v>461438082732.27539</v>
      </c>
      <c r="Z309" s="225">
        <f t="shared" si="272"/>
        <v>439777164779.61102</v>
      </c>
      <c r="AA309" s="225">
        <f t="shared" si="272"/>
        <v>418641130863.55981</v>
      </c>
      <c r="AB309" s="225">
        <f t="shared" si="272"/>
        <v>397988903724.42944</v>
      </c>
      <c r="AC309" s="225">
        <f t="shared" si="272"/>
        <v>377782546377.0835</v>
      </c>
      <c r="AD309" s="225">
        <f t="shared" si="272"/>
        <v>357987006964.91113</v>
      </c>
      <c r="AE309" s="225">
        <f t="shared" si="272"/>
        <v>338569887550.93146</v>
      </c>
      <c r="AF309" s="225">
        <f t="shared" si="272"/>
        <v>319501232421.22986</v>
      </c>
      <c r="AG309" s="225">
        <f t="shared" si="272"/>
        <v>300753333227.61206</v>
      </c>
      <c r="AH309" s="225">
        <f t="shared" si="272"/>
        <v>282300549245.58398</v>
      </c>
      <c r="AI309" s="225">
        <f t="shared" si="272"/>
        <v>264119141522.86792</v>
      </c>
      <c r="AJ309" s="225">
        <f t="shared" si="272"/>
        <v>246187119946.75287</v>
      </c>
      <c r="AK309" s="225">
        <f t="shared" si="272"/>
        <v>228484102382.29169</v>
      </c>
      <c r="AL309" s="225">
        <f t="shared" si="272"/>
        <v>210991185093.49799</v>
      </c>
      <c r="AM309" s="225">
        <f t="shared" si="272"/>
        <v>193690823691.76694</v>
      </c>
      <c r="AN309" s="225">
        <f t="shared" si="272"/>
        <v>176566723878.48209</v>
      </c>
      <c r="AO309" s="225">
        <f t="shared" si="272"/>
        <v>159603741271.13654</v>
      </c>
      <c r="AP309" s="225">
        <f t="shared" si="272"/>
        <v>142787789627.78494</v>
      </c>
      <c r="AQ309" s="225">
        <f t="shared" si="272"/>
        <v>137452565733.31467</v>
      </c>
      <c r="AR309" s="225">
        <f t="shared" si="272"/>
        <v>139032647967.11877</v>
      </c>
      <c r="AS309" s="225">
        <f t="shared" si="272"/>
        <v>140608704229.22986</v>
      </c>
      <c r="AT309" s="225">
        <f t="shared" si="272"/>
        <v>141872308401.32034</v>
      </c>
      <c r="AU309" s="225">
        <f t="shared" si="272"/>
        <v>141866638031.67841</v>
      </c>
      <c r="AV309" s="225">
        <f t="shared" si="272"/>
        <v>141854902816.17267</v>
      </c>
      <c r="AW309" s="225">
        <f t="shared" si="272"/>
        <v>141837720521.61118</v>
      </c>
      <c r="AX309" s="225">
        <f t="shared" si="272"/>
        <v>141815650149.59009</v>
      </c>
      <c r="AY309" s="225">
        <f t="shared" si="272"/>
        <v>141789198092.58588</v>
      </c>
      <c r="AZ309" s="225"/>
    </row>
    <row r="310" spans="1:52" s="230" customFormat="1" x14ac:dyDescent="0.2">
      <c r="A310" s="234" t="s">
        <v>444</v>
      </c>
      <c r="B310" s="233" t="s">
        <v>660</v>
      </c>
      <c r="C310" s="232">
        <f>SUMIFS('Historic Energy Consumption'!$J:$J,'Historic Energy Consumption'!$B:$B,"no-convert-energy pipelines and gas processing 352T353",'Historic Energy Consumption'!$A:$A,'Predicted Energy Consumption'!C$98)+SUMIFS(C$29:C$42,$B$29:$B$42,$B310,$C$29:$C$42,$B$98)</f>
        <v>273396332525.90375</v>
      </c>
      <c r="D310" s="232">
        <f>SUMIFS('Historic Energy Consumption'!$J:$J,'Historic Energy Consumption'!$B:$B,"no-convert-energy pipelines and gas processing 352T353",'Historic Energy Consumption'!$A:$A,'Predicted Energy Consumption'!D$98)+SUMIFS(D$29:D$42,$B$29:$B$42,$B310,$C$29:$C$42,$B$98)</f>
        <v>281323116686.1925</v>
      </c>
      <c r="E310" s="232">
        <f>SUMIFS('Historic Energy Consumption'!$J:$J,'Historic Energy Consumption'!$B:$B,"no-convert-energy pipelines and gas processing 352T353",'Historic Energy Consumption'!$A:$A,'Predicted Energy Consumption'!E$98)+SUMIFS(E$29:E$42,$B$29:$B$42,$B310,$C$29:$C$42,$B$98)</f>
        <v>230670632270.32013</v>
      </c>
      <c r="F310" s="232">
        <f>SUMIFS('Historic Energy Consumption'!$J:$J,'Historic Energy Consumption'!$B:$B,"no-convert-energy pipelines and gas processing 352T353",'Historic Energy Consumption'!$A:$A,'Predicted Energy Consumption'!F$98)+SUMIFS(F$29:F$42,$B$29:$B$42,$B310,$C$29:$C$42,$B$98)</f>
        <v>199059699067.11572</v>
      </c>
      <c r="G310" s="232">
        <f>SUMIFS('Historic Energy Consumption'!$J:$J,'Historic Energy Consumption'!$B:$B,"no-convert-energy pipelines and gas processing 352T353",'Historic Energy Consumption'!$A:$A,'Predicted Energy Consumption'!G$98)+SUMIFS(G$29:G$42,$B$29:$B$42,$B310,$C$29:$C$42,$B$98)</f>
        <v>90444880240.226166</v>
      </c>
      <c r="H310" s="232">
        <f>SUMIFS('Historic Energy Consumption'!$J:$J,'Historic Energy Consumption'!$B:$B,"no-convert-energy pipelines and gas processing 352T353",'Historic Energy Consumption'!$A:$A,'Predicted Energy Consumption'!H$98)+SUMIFS(H$29:H$42,$B$29:$B$42,$B310,$C$29:$C$42,$B$98)</f>
        <v>43597312881.588211</v>
      </c>
      <c r="I310" s="232">
        <f>SUMIFS('Historic Energy Consumption'!$J:$J,'Historic Energy Consumption'!$B:$B,"no-convert-energy pipelines and gas processing 352T353",'Historic Energy Consumption'!$A:$A,'Predicted Energy Consumption'!I$98)+SUMIFS(I$29:I$42,$B$29:$B$42,$B310,$C$29:$C$42,$B$98)</f>
        <v>43597312881.588211</v>
      </c>
      <c r="J310" s="232">
        <f>SUMIFS('Historic Energy Consumption'!$J:$J,'Historic Energy Consumption'!$B:$B,"no-convert-energy pipelines and gas processing 352T353",'Historic Energy Consumption'!$A:$A,'Predicted Energy Consumption'!J$98)+SUMIFS(J$29:J$42,$B$29:$B$42,$B310,$C$29:$C$42,$B$98)</f>
        <v>47481467450.277634</v>
      </c>
      <c r="K310" s="232">
        <f>SUMIFS('Historic Energy Consumption'!$J:$J,'Historic Energy Consumption'!$B:$B,"no-convert-energy pipelines and gas processing 352T353",'Historic Energy Consumption'!$A:$A,'Predicted Energy Consumption'!K$98)+SUMIFS(K$29:K$42,$B$29:$B$42,$B310,$C$29:$C$42,$B$98)</f>
        <v>3884154568.6894207</v>
      </c>
      <c r="L310" s="231">
        <f t="shared" ref="L310:AY310" si="273">(K310-SUMIFS(K$29:K$42,$B$29:$B$42,$B310,$A$29:$A$42,$A310))*(VLOOKUP($B310,$B$72:$AY$96,L$1-2010,FALSE)/VLOOKUP($B310,$B$72:$AY$96,K$1-2010,FALSE))+SUMIFS(L$29:L$42,$B$29:$B$42,$B310,$A$29:$A$42,$A310)</f>
        <v>14334439114001.531</v>
      </c>
      <c r="M310" s="231">
        <f t="shared" si="273"/>
        <v>22800546167233.672</v>
      </c>
      <c r="N310" s="231">
        <f t="shared" si="273"/>
        <v>31839292813056.828</v>
      </c>
      <c r="O310" s="231">
        <f t="shared" si="273"/>
        <v>41336059115507.563</v>
      </c>
      <c r="P310" s="231">
        <f t="shared" si="273"/>
        <v>51187974610837.406</v>
      </c>
      <c r="Q310" s="231">
        <f t="shared" si="273"/>
        <v>61304502819619.063</v>
      </c>
      <c r="R310" s="231">
        <f t="shared" si="273"/>
        <v>71607259883243.094</v>
      </c>
      <c r="S310" s="231">
        <f t="shared" si="273"/>
        <v>82029330694083.063</v>
      </c>
      <c r="T310" s="231">
        <f t="shared" si="273"/>
        <v>91204025492874.641</v>
      </c>
      <c r="U310" s="231">
        <f t="shared" si="273"/>
        <v>94909236105398.656</v>
      </c>
      <c r="V310" s="231">
        <f t="shared" si="273"/>
        <v>98451863648815.297</v>
      </c>
      <c r="W310" s="231">
        <f t="shared" si="273"/>
        <v>101841012417663.42</v>
      </c>
      <c r="X310" s="231">
        <f t="shared" si="273"/>
        <v>105085612404397.97</v>
      </c>
      <c r="Y310" s="231">
        <f t="shared" si="273"/>
        <v>108194305197676.22</v>
      </c>
      <c r="Z310" s="231">
        <f t="shared" si="273"/>
        <v>111175368509485.19</v>
      </c>
      <c r="AA310" s="231">
        <f t="shared" si="273"/>
        <v>114036670102336.88</v>
      </c>
      <c r="AB310" s="231">
        <f t="shared" si="273"/>
        <v>116785643683485.77</v>
      </c>
      <c r="AC310" s="231">
        <f t="shared" si="273"/>
        <v>119429280888263.98</v>
      </c>
      <c r="AD310" s="231">
        <f t="shared" si="273"/>
        <v>121974134775813.28</v>
      </c>
      <c r="AE310" s="231">
        <f t="shared" si="273"/>
        <v>124426331322751.69</v>
      </c>
      <c r="AF310" s="231">
        <f t="shared" si="273"/>
        <v>126791586251118</v>
      </c>
      <c r="AG310" s="231">
        <f t="shared" si="273"/>
        <v>129075225198135.86</v>
      </c>
      <c r="AH310" s="231">
        <f t="shared" si="273"/>
        <v>131282205758303.77</v>
      </c>
      <c r="AI310" s="231">
        <f t="shared" si="273"/>
        <v>133417140331515.31</v>
      </c>
      <c r="AJ310" s="231">
        <f t="shared" si="273"/>
        <v>135484319018426.48</v>
      </c>
      <c r="AK310" s="231">
        <f t="shared" si="273"/>
        <v>137487732036824.52</v>
      </c>
      <c r="AL310" s="231">
        <f t="shared" si="273"/>
        <v>139431091306950.63</v>
      </c>
      <c r="AM310" s="231">
        <f t="shared" si="273"/>
        <v>141317850982569.06</v>
      </c>
      <c r="AN310" s="231">
        <f t="shared" si="273"/>
        <v>143151226799102.69</v>
      </c>
      <c r="AO310" s="231">
        <f t="shared" si="273"/>
        <v>144934214178385.13</v>
      </c>
      <c r="AP310" s="231">
        <f t="shared" si="273"/>
        <v>146669605077836.13</v>
      </c>
      <c r="AQ310" s="231">
        <f t="shared" si="273"/>
        <v>148360003605450.88</v>
      </c>
      <c r="AR310" s="231">
        <f t="shared" si="273"/>
        <v>150007840444438.94</v>
      </c>
      <c r="AS310" s="231">
        <f t="shared" si="273"/>
        <v>151615386145627.81</v>
      </c>
      <c r="AT310" s="231">
        <f t="shared" si="273"/>
        <v>153184763354080.22</v>
      </c>
      <c r="AU310" s="231">
        <f t="shared" si="273"/>
        <v>154717958040545.94</v>
      </c>
      <c r="AV310" s="231">
        <f t="shared" si="273"/>
        <v>156216829809321.53</v>
      </c>
      <c r="AW310" s="231">
        <f t="shared" si="273"/>
        <v>157683121353078.16</v>
      </c>
      <c r="AX310" s="231">
        <f t="shared" si="273"/>
        <v>159118467122798.19</v>
      </c>
      <c r="AY310" s="231">
        <f t="shared" si="273"/>
        <v>160524401277569.75</v>
      </c>
      <c r="AZ310" s="231"/>
    </row>
    <row r="311" spans="1:52" x14ac:dyDescent="0.2">
      <c r="A311" s="234" t="s">
        <v>444</v>
      </c>
      <c r="B311" s="233" t="s">
        <v>396</v>
      </c>
      <c r="C311" s="228">
        <f>SUMIFS('Historic Energy Consumption'!$J:$J,'Historic Energy Consumption'!$B:$B,'Predicted Energy Consumption'!$B311,'Historic Energy Consumption'!$A:$A,'Predicted Energy Consumption'!C$98)</f>
        <v>478778066582.92078</v>
      </c>
      <c r="D311" s="228">
        <f>SUMIFS('Historic Energy Consumption'!$J:$J,'Historic Energy Consumption'!$B:$B,'Predicted Energy Consumption'!$B311,'Historic Energy Consumption'!$A:$A,'Predicted Energy Consumption'!D$98)</f>
        <v>169158059262.92908</v>
      </c>
      <c r="E311" s="228">
        <f>SUMIFS('Historic Energy Consumption'!$J:$J,'Historic Energy Consumption'!$B:$B,'Predicted Energy Consumption'!$B311,'Historic Energy Consumption'!$A:$A,'Predicted Energy Consumption'!E$98)</f>
        <v>597759066498.70715</v>
      </c>
      <c r="F311" s="228">
        <f>SUMIFS('Historic Energy Consumption'!$J:$J,'Historic Energy Consumption'!$B:$B,'Predicted Energy Consumption'!$B311,'Historic Energy Consumption'!$A:$A,'Predicted Energy Consumption'!F$98)</f>
        <v>322847363957.08344</v>
      </c>
      <c r="G311" s="228">
        <f>SUMIFS('Historic Energy Consumption'!$J:$J,'Historic Energy Consumption'!$B:$B,'Predicted Energy Consumption'!$B311,'Historic Energy Consumption'!$A:$A,'Predicted Energy Consumption'!G$98)</f>
        <v>261583877289.5293</v>
      </c>
      <c r="H311" s="228">
        <f>SUMIFS('Historic Energy Consumption'!$J:$J,'Historic Energy Consumption'!$B:$B,'Predicted Energy Consumption'!$B311,'Historic Energy Consumption'!$A:$A,'Predicted Energy Consumption'!H$98)</f>
        <v>494873991741.76416</v>
      </c>
      <c r="I311" s="228">
        <f>SUMIFS('Historic Energy Consumption'!$J:$J,'Historic Energy Consumption'!$B:$B,'Predicted Energy Consumption'!$B311,'Historic Energy Consumption'!$A:$A,'Predicted Energy Consumption'!I$98)</f>
        <v>416076930903.70526</v>
      </c>
      <c r="J311" s="228">
        <f>SUMIFS('Historic Energy Consumption'!$J:$J,'Historic Energy Consumption'!$B:$B,'Predicted Energy Consumption'!$B311,'Historic Energy Consumption'!$A:$A,'Predicted Energy Consumption'!J$98)</f>
        <v>558838283300.35803</v>
      </c>
      <c r="K311" s="228">
        <f>SUMIFS('Historic Energy Consumption'!$J:$J,'Historic Energy Consumption'!$B:$B,'Predicted Energy Consumption'!$B311,'Historic Energy Consumption'!$A:$A,'Predicted Energy Consumption'!K$98)</f>
        <v>1127263262887.9314</v>
      </c>
      <c r="L311" s="225">
        <f t="shared" ref="L311:AY311" si="274">K311*(VLOOKUP($B311,$B$72:$AY$96,L$1-2010,FALSE)/VLOOKUP($B311,$B$72:$AY$96,K$1-2010,FALSE))</f>
        <v>1165956146152.4495</v>
      </c>
      <c r="M311" s="225">
        <f t="shared" si="274"/>
        <v>1213472872965.6267</v>
      </c>
      <c r="N311" s="225">
        <f t="shared" si="274"/>
        <v>1256924004406.6677</v>
      </c>
      <c r="O311" s="225">
        <f t="shared" si="274"/>
        <v>1296469747899.6558</v>
      </c>
      <c r="P311" s="225">
        <f t="shared" si="274"/>
        <v>1332301330000.6833</v>
      </c>
      <c r="Q311" s="225">
        <f t="shared" si="274"/>
        <v>1364628360773.2234</v>
      </c>
      <c r="R311" s="225">
        <f t="shared" si="274"/>
        <v>1393668942373.4299</v>
      </c>
      <c r="S311" s="225">
        <f t="shared" si="274"/>
        <v>1419642233839.3447</v>
      </c>
      <c r="T311" s="225">
        <f t="shared" si="274"/>
        <v>1442763090746.0188</v>
      </c>
      <c r="U311" s="225">
        <f t="shared" si="274"/>
        <v>1463238384030.0076</v>
      </c>
      <c r="V311" s="225">
        <f t="shared" si="274"/>
        <v>1481264631600.1616</v>
      </c>
      <c r="W311" s="225">
        <f t="shared" si="274"/>
        <v>1497026625787.9595</v>
      </c>
      <c r="X311" s="225">
        <f t="shared" si="274"/>
        <v>1510696794832.4634</v>
      </c>
      <c r="Y311" s="225">
        <f t="shared" si="274"/>
        <v>1522435089424.2544</v>
      </c>
      <c r="Z311" s="225">
        <f t="shared" si="274"/>
        <v>1532389231993.769</v>
      </c>
      <c r="AA311" s="225">
        <f t="shared" si="274"/>
        <v>1540695205573.3748</v>
      </c>
      <c r="AB311" s="225">
        <f t="shared" si="274"/>
        <v>1547477890741.1265</v>
      </c>
      <c r="AC311" s="225">
        <f t="shared" si="274"/>
        <v>1552851784107.9519</v>
      </c>
      <c r="AD311" s="225">
        <f t="shared" si="274"/>
        <v>1556921751046.738</v>
      </c>
      <c r="AE311" s="225">
        <f t="shared" si="274"/>
        <v>1559783779924.7615</v>
      </c>
      <c r="AF311" s="225">
        <f t="shared" si="274"/>
        <v>1561525715944.7795</v>
      </c>
      <c r="AG311" s="225">
        <f t="shared" si="274"/>
        <v>1562227960648.9397</v>
      </c>
      <c r="AH311" s="225">
        <f t="shared" si="274"/>
        <v>1561964128872.7468</v>
      </c>
      <c r="AI311" s="225">
        <f t="shared" si="274"/>
        <v>1560801658996.1563</v>
      </c>
      <c r="AJ311" s="225">
        <f t="shared" si="274"/>
        <v>1558802375153.4861</v>
      </c>
      <c r="AK311" s="225">
        <f t="shared" si="274"/>
        <v>1556023001961.1506</v>
      </c>
      <c r="AL311" s="225">
        <f t="shared" si="274"/>
        <v>1552515633552.7241</v>
      </c>
      <c r="AM311" s="225">
        <f t="shared" si="274"/>
        <v>1548328159462.9163</v>
      </c>
      <c r="AN311" s="225">
        <f t="shared" si="274"/>
        <v>1543504650315.677</v>
      </c>
      <c r="AO311" s="225">
        <f t="shared" si="274"/>
        <v>1538085706450.2593</v>
      </c>
      <c r="AP311" s="225">
        <f t="shared" si="274"/>
        <v>1532108772637.8865</v>
      </c>
      <c r="AQ311" s="225">
        <f t="shared" si="274"/>
        <v>1525608421956.5542</v>
      </c>
      <c r="AR311" s="225">
        <f t="shared" si="274"/>
        <v>1518616611739.5847</v>
      </c>
      <c r="AS311" s="225">
        <f t="shared" si="274"/>
        <v>1511162914324.8638</v>
      </c>
      <c r="AT311" s="225">
        <f t="shared" si="274"/>
        <v>1503274725123.5212</v>
      </c>
      <c r="AU311" s="225">
        <f t="shared" si="274"/>
        <v>1494977450313.6904</v>
      </c>
      <c r="AV311" s="225">
        <f t="shared" si="274"/>
        <v>1486294676254.7061</v>
      </c>
      <c r="AW311" s="225">
        <f t="shared" si="274"/>
        <v>1477248322516.1287</v>
      </c>
      <c r="AX311" s="225">
        <f t="shared" si="274"/>
        <v>1467858780226.6228</v>
      </c>
      <c r="AY311" s="225">
        <f t="shared" si="274"/>
        <v>1458145037272.6348</v>
      </c>
      <c r="AZ311" s="225"/>
    </row>
    <row r="312" spans="1:52" x14ac:dyDescent="0.2">
      <c r="A312" s="234" t="s">
        <v>444</v>
      </c>
      <c r="B312" s="233" t="s">
        <v>397</v>
      </c>
      <c r="C312" s="228">
        <f>SUMIFS('Historic Energy Consumption'!$J:$J,'Historic Energy Consumption'!$B:$B,'Predicted Energy Consumption'!$B312,'Historic Energy Consumption'!$A:$A,'Predicted Energy Consumption'!C$98)</f>
        <v>710837894505774.25</v>
      </c>
      <c r="D312" s="228">
        <f>SUMIFS('Historic Energy Consumption'!$J:$J,'Historic Energy Consumption'!$B:$B,'Predicted Energy Consumption'!$B312,'Historic Energy Consumption'!$A:$A,'Predicted Energy Consumption'!D$98)</f>
        <v>807882008900287.13</v>
      </c>
      <c r="E312" s="228">
        <f>SUMIFS('Historic Energy Consumption'!$J:$J,'Historic Energy Consumption'!$B:$B,'Predicted Energy Consumption'!$B312,'Historic Energy Consumption'!$A:$A,'Predicted Energy Consumption'!E$98)</f>
        <v>849672347677139.63</v>
      </c>
      <c r="F312" s="228">
        <f>SUMIFS('Historic Energy Consumption'!$J:$J,'Historic Energy Consumption'!$B:$B,'Predicted Energy Consumption'!$B312,'Historic Energy Consumption'!$A:$A,'Predicted Energy Consumption'!F$98)</f>
        <v>885810625001510.75</v>
      </c>
      <c r="G312" s="228">
        <f>SUMIFS('Historic Energy Consumption'!$J:$J,'Historic Energy Consumption'!$B:$B,'Predicted Energy Consumption'!$B312,'Historic Energy Consumption'!$A:$A,'Predicted Energy Consumption'!G$98)</f>
        <v>953458560132148.5</v>
      </c>
      <c r="H312" s="228">
        <f>SUMIFS('Historic Energy Consumption'!$J:$J,'Historic Energy Consumption'!$B:$B,'Predicted Energy Consumption'!$B312,'Historic Energy Consumption'!$A:$A,'Predicted Energy Consumption'!H$98)</f>
        <v>1010015008589355.8</v>
      </c>
      <c r="I312" s="228">
        <f>SUMIFS('Historic Energy Consumption'!$J:$J,'Historic Energy Consumption'!$B:$B,'Predicted Energy Consumption'!$B312,'Historic Energy Consumption'!$A:$A,'Predicted Energy Consumption'!I$98)</f>
        <v>1055251711366749.1</v>
      </c>
      <c r="J312" s="228">
        <f>SUMIFS('Historic Energy Consumption'!$J:$J,'Historic Energy Consumption'!$B:$B,'Predicted Energy Consumption'!$B312,'Historic Energy Consumption'!$A:$A,'Predicted Energy Consumption'!J$98)</f>
        <v>1107693315097963.9</v>
      </c>
      <c r="K312" s="228">
        <f>SUMIFS('Historic Energy Consumption'!$J:$J,'Historic Energy Consumption'!$B:$B,'Predicted Energy Consumption'!$B312,'Historic Energy Consumption'!$A:$A,'Predicted Energy Consumption'!K$98)</f>
        <v>1163584072065948.3</v>
      </c>
      <c r="L312" s="225">
        <f t="shared" ref="L312:AY312" si="275">K312*(VLOOKUP($B312,$B$72:$AY$96,L$1-2010,FALSE)/VLOOKUP($B312,$B$72:$AY$96,K$1-2010,FALSE))</f>
        <v>1244620025428535</v>
      </c>
      <c r="M312" s="225">
        <f t="shared" si="275"/>
        <v>1303767912847887.5</v>
      </c>
      <c r="N312" s="225">
        <f t="shared" si="275"/>
        <v>1362692957126232.8</v>
      </c>
      <c r="O312" s="225">
        <f t="shared" si="275"/>
        <v>1420792873855518.5</v>
      </c>
      <c r="P312" s="225">
        <f t="shared" si="275"/>
        <v>1478947228683789</v>
      </c>
      <c r="Q312" s="225">
        <f t="shared" si="275"/>
        <v>1536284566891910.3</v>
      </c>
      <c r="R312" s="225">
        <f t="shared" si="275"/>
        <v>1592994215474610</v>
      </c>
      <c r="S312" s="225">
        <f t="shared" si="275"/>
        <v>1649257393457208.8</v>
      </c>
      <c r="T312" s="225">
        <f t="shared" si="275"/>
        <v>1704507491628415</v>
      </c>
      <c r="U312" s="225">
        <f t="shared" si="275"/>
        <v>1759246007795564</v>
      </c>
      <c r="V312" s="225">
        <f t="shared" si="275"/>
        <v>1813152208636033.3</v>
      </c>
      <c r="W312" s="225">
        <f t="shared" si="275"/>
        <v>1865900841506200.8</v>
      </c>
      <c r="X312" s="225">
        <f t="shared" si="275"/>
        <v>1918025611728876.3</v>
      </c>
      <c r="Y312" s="225">
        <f t="shared" si="275"/>
        <v>1969143660992411.5</v>
      </c>
      <c r="Z312" s="225">
        <f t="shared" si="275"/>
        <v>2019079352191070</v>
      </c>
      <c r="AA312" s="225">
        <f t="shared" si="275"/>
        <v>2068199773084242.8</v>
      </c>
      <c r="AB312" s="225">
        <f t="shared" si="275"/>
        <v>2116200696174504</v>
      </c>
      <c r="AC312" s="225">
        <f t="shared" si="275"/>
        <v>2163407183686049.3</v>
      </c>
      <c r="AD312" s="225">
        <f t="shared" si="275"/>
        <v>2209438597222135.3</v>
      </c>
      <c r="AE312" s="225">
        <f t="shared" si="275"/>
        <v>2254246752323018</v>
      </c>
      <c r="AF312" s="225">
        <f t="shared" si="275"/>
        <v>2298145064066677.5</v>
      </c>
      <c r="AG312" s="225">
        <f t="shared" si="275"/>
        <v>2340959967872926</v>
      </c>
      <c r="AH312" s="225">
        <f t="shared" si="275"/>
        <v>2382706935680493.5</v>
      </c>
      <c r="AI312" s="225">
        <f t="shared" si="275"/>
        <v>2423307306085552</v>
      </c>
      <c r="AJ312" s="225">
        <f t="shared" si="275"/>
        <v>2462949689162926</v>
      </c>
      <c r="AK312" s="225">
        <f t="shared" si="275"/>
        <v>2501698200467732</v>
      </c>
      <c r="AL312" s="225">
        <f t="shared" si="275"/>
        <v>2539306468814928</v>
      </c>
      <c r="AM312" s="225">
        <f t="shared" si="275"/>
        <v>2575916150361398.5</v>
      </c>
      <c r="AN312" s="225">
        <f t="shared" si="275"/>
        <v>2611815072810824.5</v>
      </c>
      <c r="AO312" s="225">
        <f t="shared" si="275"/>
        <v>2646725738876532</v>
      </c>
      <c r="AP312" s="225">
        <f t="shared" si="275"/>
        <v>2680872975608588.5</v>
      </c>
      <c r="AQ312" s="225">
        <f t="shared" si="275"/>
        <v>2714272791353883.5</v>
      </c>
      <c r="AR312" s="225">
        <f t="shared" si="275"/>
        <v>2746927905912433.5</v>
      </c>
      <c r="AS312" s="225">
        <f t="shared" si="275"/>
        <v>2779029455203173.5</v>
      </c>
      <c r="AT312" s="225">
        <f t="shared" si="275"/>
        <v>2810645886214738.5</v>
      </c>
      <c r="AU312" s="225">
        <f t="shared" si="275"/>
        <v>2841909892761774.5</v>
      </c>
      <c r="AV312" s="225">
        <f t="shared" si="275"/>
        <v>2872800367154346</v>
      </c>
      <c r="AW312" s="225">
        <f t="shared" si="275"/>
        <v>2903509846748977.5</v>
      </c>
      <c r="AX312" s="225">
        <f t="shared" si="275"/>
        <v>2934212000386249.5</v>
      </c>
      <c r="AY312" s="225">
        <f t="shared" si="275"/>
        <v>2964901805950613.5</v>
      </c>
      <c r="AZ312" s="225"/>
    </row>
    <row r="314" spans="1:52" x14ac:dyDescent="0.2">
      <c r="B314" s="229" t="s">
        <v>643</v>
      </c>
      <c r="C314" s="216">
        <v>2012</v>
      </c>
      <c r="D314" s="216">
        <v>2013</v>
      </c>
      <c r="E314" s="216">
        <v>2014</v>
      </c>
      <c r="F314" s="216">
        <v>2015</v>
      </c>
      <c r="G314" s="216">
        <v>2016</v>
      </c>
      <c r="H314" s="216">
        <v>2017</v>
      </c>
      <c r="I314" s="216">
        <v>2018</v>
      </c>
      <c r="J314" s="216">
        <v>2019</v>
      </c>
      <c r="K314" s="216">
        <v>2020</v>
      </c>
      <c r="L314" s="216">
        <v>2021</v>
      </c>
      <c r="M314" s="216">
        <v>2022</v>
      </c>
      <c r="N314" s="216">
        <v>2023</v>
      </c>
      <c r="O314" s="216">
        <v>2024</v>
      </c>
      <c r="P314" s="216">
        <v>2025</v>
      </c>
      <c r="Q314" s="216">
        <v>2026</v>
      </c>
      <c r="R314" s="216">
        <v>2027</v>
      </c>
      <c r="S314" s="216">
        <v>2028</v>
      </c>
      <c r="T314" s="216">
        <v>2029</v>
      </c>
      <c r="U314" s="216">
        <v>2030</v>
      </c>
      <c r="V314" s="216">
        <v>2031</v>
      </c>
      <c r="W314" s="216">
        <v>2032</v>
      </c>
      <c r="X314" s="216">
        <v>2033</v>
      </c>
      <c r="Y314" s="216">
        <v>2034</v>
      </c>
      <c r="Z314" s="216">
        <v>2035</v>
      </c>
      <c r="AA314" s="216">
        <v>2036</v>
      </c>
      <c r="AB314" s="216">
        <v>2037</v>
      </c>
      <c r="AC314" s="216">
        <v>2038</v>
      </c>
      <c r="AD314" s="216">
        <v>2039</v>
      </c>
      <c r="AE314" s="216">
        <v>2040</v>
      </c>
      <c r="AF314" s="216">
        <v>2041</v>
      </c>
      <c r="AG314" s="216">
        <v>2042</v>
      </c>
      <c r="AH314" s="216">
        <v>2043</v>
      </c>
      <c r="AI314" s="216">
        <v>2044</v>
      </c>
      <c r="AJ314" s="216">
        <v>2045</v>
      </c>
      <c r="AK314" s="216">
        <v>2046</v>
      </c>
      <c r="AL314" s="216">
        <v>2047</v>
      </c>
      <c r="AM314" s="216">
        <v>2048</v>
      </c>
      <c r="AN314" s="216">
        <v>2049</v>
      </c>
      <c r="AO314" s="216">
        <v>2050</v>
      </c>
      <c r="AP314" s="216">
        <v>2051</v>
      </c>
      <c r="AQ314" s="216">
        <v>2052</v>
      </c>
      <c r="AR314" s="216">
        <v>2053</v>
      </c>
      <c r="AS314" s="216">
        <v>2054</v>
      </c>
      <c r="AT314" s="216">
        <v>2055</v>
      </c>
      <c r="AU314" s="216">
        <v>2056</v>
      </c>
      <c r="AV314" s="216">
        <v>2057</v>
      </c>
      <c r="AW314" s="216">
        <v>2058</v>
      </c>
      <c r="AX314" s="216">
        <v>2059</v>
      </c>
      <c r="AY314" s="216">
        <v>2060</v>
      </c>
    </row>
    <row r="315" spans="1:52" x14ac:dyDescent="0.2">
      <c r="A315" s="229" t="s">
        <v>643</v>
      </c>
      <c r="B315" s="229" t="s">
        <v>373</v>
      </c>
      <c r="C315" s="228">
        <f>SUMIFS('Historic Energy Consumption'!$L:$L,'Historic Energy Consumption'!$B:$B,'Predicted Energy Consumption'!$B315,'Historic Energy Consumption'!$A:$A,'Predicted Energy Consumption'!C$98)</f>
        <v>0</v>
      </c>
      <c r="D315" s="228">
        <f>SUMIFS('Historic Energy Consumption'!$L:$L,'Historic Energy Consumption'!$B:$B,'Predicted Energy Consumption'!$B315,'Historic Energy Consumption'!$A:$A,'Predicted Energy Consumption'!D$98)</f>
        <v>0</v>
      </c>
      <c r="E315" s="228">
        <f>SUMIFS('Historic Energy Consumption'!$L:$L,'Historic Energy Consumption'!$B:$B,'Predicted Energy Consumption'!$B315,'Historic Energy Consumption'!$A:$A,'Predicted Energy Consumption'!E$98)</f>
        <v>0</v>
      </c>
      <c r="F315" s="228">
        <f>SUMIFS('Historic Energy Consumption'!$L:$L,'Historic Energy Consumption'!$B:$B,'Predicted Energy Consumption'!$B315,'Historic Energy Consumption'!$A:$A,'Predicted Energy Consumption'!F$98)</f>
        <v>0</v>
      </c>
      <c r="G315" s="228">
        <f>SUMIFS('Historic Energy Consumption'!$L:$L,'Historic Energy Consumption'!$B:$B,'Predicted Energy Consumption'!$B315,'Historic Energy Consumption'!$A:$A,'Predicted Energy Consumption'!G$98)</f>
        <v>0</v>
      </c>
      <c r="H315" s="228">
        <f>SUMIFS('Historic Energy Consumption'!$L:$L,'Historic Energy Consumption'!$B:$B,'Predicted Energy Consumption'!$B315,'Historic Energy Consumption'!$A:$A,'Predicted Energy Consumption'!H$98)</f>
        <v>0</v>
      </c>
      <c r="I315" s="228">
        <f>SUMIFS('Historic Energy Consumption'!$L:$L,'Historic Energy Consumption'!$B:$B,'Predicted Energy Consumption'!$B315,'Historic Energy Consumption'!$A:$A,'Predicted Energy Consumption'!I$98)</f>
        <v>0</v>
      </c>
      <c r="J315" s="228">
        <f>SUMIFS('Historic Energy Consumption'!$L:$L,'Historic Energy Consumption'!$B:$B,'Predicted Energy Consumption'!$B315,'Historic Energy Consumption'!$A:$A,'Predicted Energy Consumption'!J$98)</f>
        <v>0</v>
      </c>
      <c r="K315" s="228">
        <f>SUMIFS('Historic Energy Consumption'!$L:$L,'Historic Energy Consumption'!$B:$B,'Predicted Energy Consumption'!$B315,'Historic Energy Consumption'!$A:$A,'Predicted Energy Consumption'!K$98)</f>
        <v>0</v>
      </c>
      <c r="L315" s="225">
        <f t="shared" ref="L315:AY315" si="276">K315*(VLOOKUP($B315,$B$72:$AY$96,L$1-2010,FALSE)/VLOOKUP($B315,$B$72:$AY$96,K$1-2010,FALSE))</f>
        <v>0</v>
      </c>
      <c r="M315" s="225">
        <f t="shared" si="276"/>
        <v>0</v>
      </c>
      <c r="N315" s="225">
        <f t="shared" si="276"/>
        <v>0</v>
      </c>
      <c r="O315" s="225">
        <f t="shared" si="276"/>
        <v>0</v>
      </c>
      <c r="P315" s="225">
        <f t="shared" si="276"/>
        <v>0</v>
      </c>
      <c r="Q315" s="225">
        <f t="shared" si="276"/>
        <v>0</v>
      </c>
      <c r="R315" s="225">
        <f t="shared" si="276"/>
        <v>0</v>
      </c>
      <c r="S315" s="225">
        <f t="shared" si="276"/>
        <v>0</v>
      </c>
      <c r="T315" s="225">
        <f t="shared" si="276"/>
        <v>0</v>
      </c>
      <c r="U315" s="225">
        <f t="shared" si="276"/>
        <v>0</v>
      </c>
      <c r="V315" s="225">
        <f t="shared" si="276"/>
        <v>0</v>
      </c>
      <c r="W315" s="225">
        <f t="shared" si="276"/>
        <v>0</v>
      </c>
      <c r="X315" s="225">
        <f t="shared" si="276"/>
        <v>0</v>
      </c>
      <c r="Y315" s="225">
        <f t="shared" si="276"/>
        <v>0</v>
      </c>
      <c r="Z315" s="225">
        <f t="shared" si="276"/>
        <v>0</v>
      </c>
      <c r="AA315" s="225">
        <f t="shared" si="276"/>
        <v>0</v>
      </c>
      <c r="AB315" s="225">
        <f t="shared" si="276"/>
        <v>0</v>
      </c>
      <c r="AC315" s="225">
        <f t="shared" si="276"/>
        <v>0</v>
      </c>
      <c r="AD315" s="225">
        <f t="shared" si="276"/>
        <v>0</v>
      </c>
      <c r="AE315" s="225">
        <f t="shared" si="276"/>
        <v>0</v>
      </c>
      <c r="AF315" s="225">
        <f t="shared" si="276"/>
        <v>0</v>
      </c>
      <c r="AG315" s="225">
        <f t="shared" si="276"/>
        <v>0</v>
      </c>
      <c r="AH315" s="225">
        <f t="shared" si="276"/>
        <v>0</v>
      </c>
      <c r="AI315" s="225">
        <f t="shared" si="276"/>
        <v>0</v>
      </c>
      <c r="AJ315" s="225">
        <f t="shared" si="276"/>
        <v>0</v>
      </c>
      <c r="AK315" s="225">
        <f t="shared" si="276"/>
        <v>0</v>
      </c>
      <c r="AL315" s="225">
        <f t="shared" si="276"/>
        <v>0</v>
      </c>
      <c r="AM315" s="225">
        <f t="shared" si="276"/>
        <v>0</v>
      </c>
      <c r="AN315" s="225">
        <f t="shared" si="276"/>
        <v>0</v>
      </c>
      <c r="AO315" s="225">
        <f t="shared" si="276"/>
        <v>0</v>
      </c>
      <c r="AP315" s="225">
        <f t="shared" si="276"/>
        <v>0</v>
      </c>
      <c r="AQ315" s="225">
        <f t="shared" si="276"/>
        <v>0</v>
      </c>
      <c r="AR315" s="225">
        <f t="shared" si="276"/>
        <v>0</v>
      </c>
      <c r="AS315" s="225">
        <f t="shared" si="276"/>
        <v>0</v>
      </c>
      <c r="AT315" s="225">
        <f t="shared" si="276"/>
        <v>0</v>
      </c>
      <c r="AU315" s="225">
        <f t="shared" si="276"/>
        <v>0</v>
      </c>
      <c r="AV315" s="225">
        <f t="shared" si="276"/>
        <v>0</v>
      </c>
      <c r="AW315" s="225">
        <f t="shared" si="276"/>
        <v>0</v>
      </c>
      <c r="AX315" s="225">
        <f t="shared" si="276"/>
        <v>0</v>
      </c>
      <c r="AY315" s="225">
        <f t="shared" si="276"/>
        <v>0</v>
      </c>
      <c r="AZ315" s="225"/>
    </row>
    <row r="316" spans="1:52" x14ac:dyDescent="0.2">
      <c r="A316" s="229" t="s">
        <v>643</v>
      </c>
      <c r="B316" s="229" t="s">
        <v>375</v>
      </c>
      <c r="C316" s="228">
        <f>SUMIFS('Historic Energy Consumption'!$L:$L,'Historic Energy Consumption'!$B:$B,'Predicted Energy Consumption'!$B316,'Historic Energy Consumption'!$A:$A,'Predicted Energy Consumption'!C$98)</f>
        <v>0</v>
      </c>
      <c r="D316" s="228">
        <f>SUMIFS('Historic Energy Consumption'!$L:$L,'Historic Energy Consumption'!$B:$B,'Predicted Energy Consumption'!$B316,'Historic Energy Consumption'!$A:$A,'Predicted Energy Consumption'!D$98)</f>
        <v>0</v>
      </c>
      <c r="E316" s="228">
        <f>SUMIFS('Historic Energy Consumption'!$L:$L,'Historic Energy Consumption'!$B:$B,'Predicted Energy Consumption'!$B316,'Historic Energy Consumption'!$A:$A,'Predicted Energy Consumption'!E$98)</f>
        <v>0</v>
      </c>
      <c r="F316" s="228">
        <f>SUMIFS('Historic Energy Consumption'!$L:$L,'Historic Energy Consumption'!$B:$B,'Predicted Energy Consumption'!$B316,'Historic Energy Consumption'!$A:$A,'Predicted Energy Consumption'!F$98)</f>
        <v>0</v>
      </c>
      <c r="G316" s="228">
        <f>SUMIFS('Historic Energy Consumption'!$L:$L,'Historic Energy Consumption'!$B:$B,'Predicted Energy Consumption'!$B316,'Historic Energy Consumption'!$A:$A,'Predicted Energy Consumption'!G$98)</f>
        <v>0</v>
      </c>
      <c r="H316" s="228">
        <f>SUMIFS('Historic Energy Consumption'!$L:$L,'Historic Energy Consumption'!$B:$B,'Predicted Energy Consumption'!$B316,'Historic Energy Consumption'!$A:$A,'Predicted Energy Consumption'!H$98)</f>
        <v>0</v>
      </c>
      <c r="I316" s="228">
        <f>SUMIFS('Historic Energy Consumption'!$L:$L,'Historic Energy Consumption'!$B:$B,'Predicted Energy Consumption'!$B316,'Historic Energy Consumption'!$A:$A,'Predicted Energy Consumption'!I$98)</f>
        <v>0</v>
      </c>
      <c r="J316" s="228">
        <f>SUMIFS('Historic Energy Consumption'!$L:$L,'Historic Energy Consumption'!$B:$B,'Predicted Energy Consumption'!$B316,'Historic Energy Consumption'!$A:$A,'Predicted Energy Consumption'!J$98)</f>
        <v>0</v>
      </c>
      <c r="K316" s="228">
        <f>SUMIFS('Historic Energy Consumption'!$L:$L,'Historic Energy Consumption'!$B:$B,'Predicted Energy Consumption'!$B316,'Historic Energy Consumption'!$A:$A,'Predicted Energy Consumption'!K$98)</f>
        <v>0</v>
      </c>
      <c r="L316" s="225">
        <f t="shared" ref="L316:AY316" si="277">K316*(VLOOKUP($B316,$B$72:$AY$96,L$1-2010,FALSE)/VLOOKUP($B316,$B$72:$AY$96,K$1-2010,FALSE))</f>
        <v>0</v>
      </c>
      <c r="M316" s="225">
        <f t="shared" si="277"/>
        <v>0</v>
      </c>
      <c r="N316" s="225">
        <f t="shared" si="277"/>
        <v>0</v>
      </c>
      <c r="O316" s="225">
        <f t="shared" si="277"/>
        <v>0</v>
      </c>
      <c r="P316" s="225">
        <f t="shared" si="277"/>
        <v>0</v>
      </c>
      <c r="Q316" s="225">
        <f t="shared" si="277"/>
        <v>0</v>
      </c>
      <c r="R316" s="225">
        <f t="shared" si="277"/>
        <v>0</v>
      </c>
      <c r="S316" s="225">
        <f t="shared" si="277"/>
        <v>0</v>
      </c>
      <c r="T316" s="225">
        <f t="shared" si="277"/>
        <v>0</v>
      </c>
      <c r="U316" s="225">
        <f t="shared" si="277"/>
        <v>0</v>
      </c>
      <c r="V316" s="225">
        <f t="shared" si="277"/>
        <v>0</v>
      </c>
      <c r="W316" s="225">
        <f t="shared" si="277"/>
        <v>0</v>
      </c>
      <c r="X316" s="225">
        <f t="shared" si="277"/>
        <v>0</v>
      </c>
      <c r="Y316" s="225">
        <f t="shared" si="277"/>
        <v>0</v>
      </c>
      <c r="Z316" s="225">
        <f t="shared" si="277"/>
        <v>0</v>
      </c>
      <c r="AA316" s="225">
        <f t="shared" si="277"/>
        <v>0</v>
      </c>
      <c r="AB316" s="225">
        <f t="shared" si="277"/>
        <v>0</v>
      </c>
      <c r="AC316" s="225">
        <f t="shared" si="277"/>
        <v>0</v>
      </c>
      <c r="AD316" s="225">
        <f t="shared" si="277"/>
        <v>0</v>
      </c>
      <c r="AE316" s="225">
        <f t="shared" si="277"/>
        <v>0</v>
      </c>
      <c r="AF316" s="225">
        <f t="shared" si="277"/>
        <v>0</v>
      </c>
      <c r="AG316" s="225">
        <f t="shared" si="277"/>
        <v>0</v>
      </c>
      <c r="AH316" s="225">
        <f t="shared" si="277"/>
        <v>0</v>
      </c>
      <c r="AI316" s="225">
        <f t="shared" si="277"/>
        <v>0</v>
      </c>
      <c r="AJ316" s="225">
        <f t="shared" si="277"/>
        <v>0</v>
      </c>
      <c r="AK316" s="225">
        <f t="shared" si="277"/>
        <v>0</v>
      </c>
      <c r="AL316" s="225">
        <f t="shared" si="277"/>
        <v>0</v>
      </c>
      <c r="AM316" s="225">
        <f t="shared" si="277"/>
        <v>0</v>
      </c>
      <c r="AN316" s="225">
        <f t="shared" si="277"/>
        <v>0</v>
      </c>
      <c r="AO316" s="225">
        <f t="shared" si="277"/>
        <v>0</v>
      </c>
      <c r="AP316" s="225">
        <f t="shared" si="277"/>
        <v>0</v>
      </c>
      <c r="AQ316" s="225">
        <f t="shared" si="277"/>
        <v>0</v>
      </c>
      <c r="AR316" s="225">
        <f t="shared" si="277"/>
        <v>0</v>
      </c>
      <c r="AS316" s="225">
        <f t="shared" si="277"/>
        <v>0</v>
      </c>
      <c r="AT316" s="225">
        <f t="shared" si="277"/>
        <v>0</v>
      </c>
      <c r="AU316" s="225">
        <f t="shared" si="277"/>
        <v>0</v>
      </c>
      <c r="AV316" s="225">
        <f t="shared" si="277"/>
        <v>0</v>
      </c>
      <c r="AW316" s="225">
        <f t="shared" si="277"/>
        <v>0</v>
      </c>
      <c r="AX316" s="225">
        <f t="shared" si="277"/>
        <v>0</v>
      </c>
      <c r="AY316" s="225">
        <f t="shared" si="277"/>
        <v>0</v>
      </c>
      <c r="AZ316" s="225"/>
    </row>
    <row r="317" spans="1:52" s="230" customFormat="1" x14ac:dyDescent="0.2">
      <c r="A317" s="229" t="s">
        <v>643</v>
      </c>
      <c r="B317" s="229" t="s">
        <v>662</v>
      </c>
      <c r="C317" s="232">
        <f>SUMIFS('Historic Energy Consumption'!$L:$L,'Historic Energy Consumption'!$B:$B, "no-convert-coal mining 05",'Historic Energy Consumption'!$A:$A,'Predicted Energy Consumption'!C$98)+SUMIFS(C$29:C$42,$B$29:$B$42,$B317,$A$29:$A$42,$A317)</f>
        <v>0</v>
      </c>
      <c r="D317" s="232">
        <f>SUMIFS('Historic Energy Consumption'!$L:$L,'Historic Energy Consumption'!$B:$B, "no-convert-coal mining 05",'Historic Energy Consumption'!$A:$A,'Predicted Energy Consumption'!D$98)+SUMIFS(D$29:D$42,$B$29:$B$42,$B317,$A$29:$A$42,$A317)</f>
        <v>0</v>
      </c>
      <c r="E317" s="232">
        <f>SUMIFS('Historic Energy Consumption'!$L:$L,'Historic Energy Consumption'!$B:$B, "no-convert-coal mining 05",'Historic Energy Consumption'!$A:$A,'Predicted Energy Consumption'!E$98)+SUMIFS(E$29:E$42,$B$29:$B$42,$B317,$A$29:$A$42,$A317)</f>
        <v>0</v>
      </c>
      <c r="F317" s="232">
        <f>SUMIFS('Historic Energy Consumption'!$L:$L,'Historic Energy Consumption'!$B:$B, "no-convert-coal mining 05",'Historic Energy Consumption'!$A:$A,'Predicted Energy Consumption'!F$98)+SUMIFS(F$29:F$42,$B$29:$B$42,$B317,$A$29:$A$42,$A317)</f>
        <v>0</v>
      </c>
      <c r="G317" s="232">
        <f>SUMIFS('Historic Energy Consumption'!$L:$L,'Historic Energy Consumption'!$B:$B, "no-convert-coal mining 05",'Historic Energy Consumption'!$A:$A,'Predicted Energy Consumption'!G$98)+SUMIFS(G$29:G$42,$B$29:$B$42,$B317,$A$29:$A$42,$A317)</f>
        <v>0</v>
      </c>
      <c r="H317" s="232">
        <f>SUMIFS('Historic Energy Consumption'!$L:$L,'Historic Energy Consumption'!$B:$B, "no-convert-coal mining 05",'Historic Energy Consumption'!$A:$A,'Predicted Energy Consumption'!H$98)+SUMIFS(H$29:H$42,$B$29:$B$42,$B317,$A$29:$A$42,$A317)</f>
        <v>0</v>
      </c>
      <c r="I317" s="232">
        <f>SUMIFS('Historic Energy Consumption'!$L:$L,'Historic Energy Consumption'!$B:$B, "no-convert-coal mining 05",'Historic Energy Consumption'!$A:$A,'Predicted Energy Consumption'!I$98)+SUMIFS(I$29:I$42,$B$29:$B$42,$B317,$A$29:$A$42,$A317)</f>
        <v>0</v>
      </c>
      <c r="J317" s="232">
        <f>SUMIFS('Historic Energy Consumption'!$L:$L,'Historic Energy Consumption'!$B:$B, "no-convert-coal mining 05",'Historic Energy Consumption'!$A:$A,'Predicted Energy Consumption'!J$98)+SUMIFS(J$29:J$42,$B$29:$B$42,$B317,$A$29:$A$42,$A317)</f>
        <v>0</v>
      </c>
      <c r="K317" s="232">
        <f>SUMIFS('Historic Energy Consumption'!$L:$L,'Historic Energy Consumption'!$B:$B, "no-convert-coal mining 05",'Historic Energy Consumption'!$A:$A,'Predicted Energy Consumption'!K$98)+SUMIFS(K$29:K$42,$B$29:$B$42,$B317,$A$29:$A$42,$A317)</f>
        <v>0</v>
      </c>
      <c r="L317" s="231">
        <f t="shared" ref="L317:AY317" si="278">(K317-SUMIFS(K$29:K$42,$B$29:$B$42,$B317,$A$29:$A$42,$A317))*(VLOOKUP($B317,$B$72:$AY$96,L$1-2010,FALSE)/VLOOKUP($B317,$B$72:$AY$96,K$1-2010,FALSE))+SUMIFS(L$29:L$42,$B$29:$B$42,$B317,$A$29:$A$42,$A317)</f>
        <v>0</v>
      </c>
      <c r="M317" s="231">
        <f t="shared" si="278"/>
        <v>0</v>
      </c>
      <c r="N317" s="231">
        <f t="shared" si="278"/>
        <v>0</v>
      </c>
      <c r="O317" s="231">
        <f t="shared" si="278"/>
        <v>0</v>
      </c>
      <c r="P317" s="231">
        <f t="shared" si="278"/>
        <v>0</v>
      </c>
      <c r="Q317" s="231">
        <f t="shared" si="278"/>
        <v>0</v>
      </c>
      <c r="R317" s="231">
        <f t="shared" si="278"/>
        <v>0</v>
      </c>
      <c r="S317" s="231">
        <f t="shared" si="278"/>
        <v>0</v>
      </c>
      <c r="T317" s="231">
        <f t="shared" si="278"/>
        <v>0</v>
      </c>
      <c r="U317" s="231">
        <f t="shared" si="278"/>
        <v>0</v>
      </c>
      <c r="V317" s="231">
        <f t="shared" si="278"/>
        <v>0</v>
      </c>
      <c r="W317" s="231">
        <f t="shared" si="278"/>
        <v>0</v>
      </c>
      <c r="X317" s="231">
        <f t="shared" si="278"/>
        <v>0</v>
      </c>
      <c r="Y317" s="231">
        <f t="shared" si="278"/>
        <v>0</v>
      </c>
      <c r="Z317" s="231">
        <f t="shared" si="278"/>
        <v>0</v>
      </c>
      <c r="AA317" s="231">
        <f t="shared" si="278"/>
        <v>0</v>
      </c>
      <c r="AB317" s="231">
        <f t="shared" si="278"/>
        <v>0</v>
      </c>
      <c r="AC317" s="231">
        <f t="shared" si="278"/>
        <v>0</v>
      </c>
      <c r="AD317" s="231">
        <f t="shared" si="278"/>
        <v>0</v>
      </c>
      <c r="AE317" s="231">
        <f t="shared" si="278"/>
        <v>0</v>
      </c>
      <c r="AF317" s="231">
        <f t="shared" si="278"/>
        <v>0</v>
      </c>
      <c r="AG317" s="231">
        <f t="shared" si="278"/>
        <v>0</v>
      </c>
      <c r="AH317" s="231">
        <f t="shared" si="278"/>
        <v>0</v>
      </c>
      <c r="AI317" s="231">
        <f t="shared" si="278"/>
        <v>0</v>
      </c>
      <c r="AJ317" s="231">
        <f t="shared" si="278"/>
        <v>0</v>
      </c>
      <c r="AK317" s="231">
        <f t="shared" si="278"/>
        <v>0</v>
      </c>
      <c r="AL317" s="231">
        <f t="shared" si="278"/>
        <v>0</v>
      </c>
      <c r="AM317" s="231">
        <f t="shared" si="278"/>
        <v>0</v>
      </c>
      <c r="AN317" s="231">
        <f t="shared" si="278"/>
        <v>0</v>
      </c>
      <c r="AO317" s="231">
        <f t="shared" si="278"/>
        <v>0</v>
      </c>
      <c r="AP317" s="231">
        <f t="shared" si="278"/>
        <v>0</v>
      </c>
      <c r="AQ317" s="231">
        <f t="shared" si="278"/>
        <v>0</v>
      </c>
      <c r="AR317" s="231">
        <f t="shared" si="278"/>
        <v>0</v>
      </c>
      <c r="AS317" s="231">
        <f t="shared" si="278"/>
        <v>0</v>
      </c>
      <c r="AT317" s="231">
        <f t="shared" si="278"/>
        <v>0</v>
      </c>
      <c r="AU317" s="231">
        <f t="shared" si="278"/>
        <v>0</v>
      </c>
      <c r="AV317" s="231">
        <f t="shared" si="278"/>
        <v>0</v>
      </c>
      <c r="AW317" s="231">
        <f t="shared" si="278"/>
        <v>0</v>
      </c>
      <c r="AX317" s="231">
        <f t="shared" si="278"/>
        <v>0</v>
      </c>
      <c r="AY317" s="231">
        <f t="shared" si="278"/>
        <v>0</v>
      </c>
      <c r="AZ317" s="231"/>
    </row>
    <row r="318" spans="1:52" x14ac:dyDescent="0.2">
      <c r="A318" s="229" t="s">
        <v>643</v>
      </c>
      <c r="B318" s="229" t="s">
        <v>376</v>
      </c>
      <c r="C318" s="228">
        <f>SUMIFS('Historic Energy Consumption'!$L:$L,'Historic Energy Consumption'!$B:$B,'Predicted Energy Consumption'!$B318,'Historic Energy Consumption'!$A:$A,'Predicted Energy Consumption'!C$98)</f>
        <v>0</v>
      </c>
      <c r="D318" s="228">
        <f>SUMIFS('Historic Energy Consumption'!$L:$L,'Historic Energy Consumption'!$B:$B,'Predicted Energy Consumption'!$B318,'Historic Energy Consumption'!$A:$A,'Predicted Energy Consumption'!D$98)</f>
        <v>0</v>
      </c>
      <c r="E318" s="228">
        <f>SUMIFS('Historic Energy Consumption'!$L:$L,'Historic Energy Consumption'!$B:$B,'Predicted Energy Consumption'!$B318,'Historic Energy Consumption'!$A:$A,'Predicted Energy Consumption'!E$98)</f>
        <v>0</v>
      </c>
      <c r="F318" s="228">
        <f>SUMIFS('Historic Energy Consumption'!$L:$L,'Historic Energy Consumption'!$B:$B,'Predicted Energy Consumption'!$B318,'Historic Energy Consumption'!$A:$A,'Predicted Energy Consumption'!F$98)</f>
        <v>0</v>
      </c>
      <c r="G318" s="228">
        <f>SUMIFS('Historic Energy Consumption'!$L:$L,'Historic Energy Consumption'!$B:$B,'Predicted Energy Consumption'!$B318,'Historic Energy Consumption'!$A:$A,'Predicted Energy Consumption'!G$98)</f>
        <v>0</v>
      </c>
      <c r="H318" s="228">
        <f>SUMIFS('Historic Energy Consumption'!$L:$L,'Historic Energy Consumption'!$B:$B,'Predicted Energy Consumption'!$B318,'Historic Energy Consumption'!$A:$A,'Predicted Energy Consumption'!H$98)</f>
        <v>0</v>
      </c>
      <c r="I318" s="228">
        <f>SUMIFS('Historic Energy Consumption'!$L:$L,'Historic Energy Consumption'!$B:$B,'Predicted Energy Consumption'!$B318,'Historic Energy Consumption'!$A:$A,'Predicted Energy Consumption'!I$98)</f>
        <v>0</v>
      </c>
      <c r="J318" s="228">
        <f>SUMIFS('Historic Energy Consumption'!$L:$L,'Historic Energy Consumption'!$B:$B,'Predicted Energy Consumption'!$B318,'Historic Energy Consumption'!$A:$A,'Predicted Energy Consumption'!J$98)</f>
        <v>0</v>
      </c>
      <c r="K318" s="228">
        <f>SUMIFS('Historic Energy Consumption'!$L:$L,'Historic Energy Consumption'!$B:$B,'Predicted Energy Consumption'!$B318,'Historic Energy Consumption'!$A:$A,'Predicted Energy Consumption'!K$98)</f>
        <v>0</v>
      </c>
      <c r="L318" s="225">
        <f t="shared" ref="L318:AY318" si="279">K318*(VLOOKUP($B318,$B$72:$AY$96,L$1-2010,FALSE)/VLOOKUP($B318,$B$72:$AY$96,K$1-2010,FALSE))</f>
        <v>0</v>
      </c>
      <c r="M318" s="225">
        <f t="shared" si="279"/>
        <v>0</v>
      </c>
      <c r="N318" s="225">
        <f t="shared" si="279"/>
        <v>0</v>
      </c>
      <c r="O318" s="225">
        <f t="shared" si="279"/>
        <v>0</v>
      </c>
      <c r="P318" s="225">
        <f t="shared" si="279"/>
        <v>0</v>
      </c>
      <c r="Q318" s="225">
        <f t="shared" si="279"/>
        <v>0</v>
      </c>
      <c r="R318" s="225">
        <f t="shared" si="279"/>
        <v>0</v>
      </c>
      <c r="S318" s="225">
        <f t="shared" si="279"/>
        <v>0</v>
      </c>
      <c r="T318" s="225">
        <f t="shared" si="279"/>
        <v>0</v>
      </c>
      <c r="U318" s="225">
        <f t="shared" si="279"/>
        <v>0</v>
      </c>
      <c r="V318" s="225">
        <f t="shared" si="279"/>
        <v>0</v>
      </c>
      <c r="W318" s="225">
        <f t="shared" si="279"/>
        <v>0</v>
      </c>
      <c r="X318" s="225">
        <f t="shared" si="279"/>
        <v>0</v>
      </c>
      <c r="Y318" s="225">
        <f t="shared" si="279"/>
        <v>0</v>
      </c>
      <c r="Z318" s="225">
        <f t="shared" si="279"/>
        <v>0</v>
      </c>
      <c r="AA318" s="225">
        <f t="shared" si="279"/>
        <v>0</v>
      </c>
      <c r="AB318" s="225">
        <f t="shared" si="279"/>
        <v>0</v>
      </c>
      <c r="AC318" s="225">
        <f t="shared" si="279"/>
        <v>0</v>
      </c>
      <c r="AD318" s="225">
        <f t="shared" si="279"/>
        <v>0</v>
      </c>
      <c r="AE318" s="225">
        <f t="shared" si="279"/>
        <v>0</v>
      </c>
      <c r="AF318" s="225">
        <f t="shared" si="279"/>
        <v>0</v>
      </c>
      <c r="AG318" s="225">
        <f t="shared" si="279"/>
        <v>0</v>
      </c>
      <c r="AH318" s="225">
        <f t="shared" si="279"/>
        <v>0</v>
      </c>
      <c r="AI318" s="225">
        <f t="shared" si="279"/>
        <v>0</v>
      </c>
      <c r="AJ318" s="225">
        <f t="shared" si="279"/>
        <v>0</v>
      </c>
      <c r="AK318" s="225">
        <f t="shared" si="279"/>
        <v>0</v>
      </c>
      <c r="AL318" s="225">
        <f t="shared" si="279"/>
        <v>0</v>
      </c>
      <c r="AM318" s="225">
        <f t="shared" si="279"/>
        <v>0</v>
      </c>
      <c r="AN318" s="225">
        <f t="shared" si="279"/>
        <v>0</v>
      </c>
      <c r="AO318" s="225">
        <f t="shared" si="279"/>
        <v>0</v>
      </c>
      <c r="AP318" s="225">
        <f t="shared" si="279"/>
        <v>0</v>
      </c>
      <c r="AQ318" s="225">
        <f t="shared" si="279"/>
        <v>0</v>
      </c>
      <c r="AR318" s="225">
        <f t="shared" si="279"/>
        <v>0</v>
      </c>
      <c r="AS318" s="225">
        <f t="shared" si="279"/>
        <v>0</v>
      </c>
      <c r="AT318" s="225">
        <f t="shared" si="279"/>
        <v>0</v>
      </c>
      <c r="AU318" s="225">
        <f t="shared" si="279"/>
        <v>0</v>
      </c>
      <c r="AV318" s="225">
        <f t="shared" si="279"/>
        <v>0</v>
      </c>
      <c r="AW318" s="225">
        <f t="shared" si="279"/>
        <v>0</v>
      </c>
      <c r="AX318" s="225">
        <f t="shared" si="279"/>
        <v>0</v>
      </c>
      <c r="AY318" s="225">
        <f t="shared" si="279"/>
        <v>0</v>
      </c>
      <c r="AZ318" s="225"/>
    </row>
    <row r="319" spans="1:52" x14ac:dyDescent="0.2">
      <c r="A319" s="229" t="s">
        <v>643</v>
      </c>
      <c r="B319" s="229" t="s">
        <v>377</v>
      </c>
      <c r="C319" s="228">
        <f>SUMIFS('Historic Energy Consumption'!$L:$L,'Historic Energy Consumption'!$B:$B,'Predicted Energy Consumption'!$B319,'Historic Energy Consumption'!$A:$A,'Predicted Energy Consumption'!C$98)</f>
        <v>0</v>
      </c>
      <c r="D319" s="228">
        <f>SUMIFS('Historic Energy Consumption'!$L:$L,'Historic Energy Consumption'!$B:$B,'Predicted Energy Consumption'!$B319,'Historic Energy Consumption'!$A:$A,'Predicted Energy Consumption'!D$98)</f>
        <v>0</v>
      </c>
      <c r="E319" s="228">
        <f>SUMIFS('Historic Energy Consumption'!$L:$L,'Historic Energy Consumption'!$B:$B,'Predicted Energy Consumption'!$B319,'Historic Energy Consumption'!$A:$A,'Predicted Energy Consumption'!E$98)</f>
        <v>0</v>
      </c>
      <c r="F319" s="228">
        <f>SUMIFS('Historic Energy Consumption'!$L:$L,'Historic Energy Consumption'!$B:$B,'Predicted Energy Consumption'!$B319,'Historic Energy Consumption'!$A:$A,'Predicted Energy Consumption'!F$98)</f>
        <v>0</v>
      </c>
      <c r="G319" s="228">
        <f>SUMIFS('Historic Energy Consumption'!$L:$L,'Historic Energy Consumption'!$B:$B,'Predicted Energy Consumption'!$B319,'Historic Energy Consumption'!$A:$A,'Predicted Energy Consumption'!G$98)</f>
        <v>0</v>
      </c>
      <c r="H319" s="228">
        <f>SUMIFS('Historic Energy Consumption'!$L:$L,'Historic Energy Consumption'!$B:$B,'Predicted Energy Consumption'!$B319,'Historic Energy Consumption'!$A:$A,'Predicted Energy Consumption'!H$98)</f>
        <v>0</v>
      </c>
      <c r="I319" s="228">
        <f>SUMIFS('Historic Energy Consumption'!$L:$L,'Historic Energy Consumption'!$B:$B,'Predicted Energy Consumption'!$B319,'Historic Energy Consumption'!$A:$A,'Predicted Energy Consumption'!I$98)</f>
        <v>0</v>
      </c>
      <c r="J319" s="228">
        <f>SUMIFS('Historic Energy Consumption'!$L:$L,'Historic Energy Consumption'!$B:$B,'Predicted Energy Consumption'!$B319,'Historic Energy Consumption'!$A:$A,'Predicted Energy Consumption'!J$98)</f>
        <v>0</v>
      </c>
      <c r="K319" s="228">
        <f>SUMIFS('Historic Energy Consumption'!$L:$L,'Historic Energy Consumption'!$B:$B,'Predicted Energy Consumption'!$B319,'Historic Energy Consumption'!$A:$A,'Predicted Energy Consumption'!K$98)</f>
        <v>0</v>
      </c>
      <c r="L319" s="225">
        <f t="shared" ref="L319:AY319" si="280">K319*(VLOOKUP($B319,$B$72:$AY$96,L$1-2010,FALSE)/VLOOKUP($B319,$B$72:$AY$96,K$1-2010,FALSE))</f>
        <v>0</v>
      </c>
      <c r="M319" s="225">
        <f t="shared" si="280"/>
        <v>0</v>
      </c>
      <c r="N319" s="225">
        <f t="shared" si="280"/>
        <v>0</v>
      </c>
      <c r="O319" s="225">
        <f t="shared" si="280"/>
        <v>0</v>
      </c>
      <c r="P319" s="225">
        <f t="shared" si="280"/>
        <v>0</v>
      </c>
      <c r="Q319" s="225">
        <f t="shared" si="280"/>
        <v>0</v>
      </c>
      <c r="R319" s="225">
        <f t="shared" si="280"/>
        <v>0</v>
      </c>
      <c r="S319" s="225">
        <f t="shared" si="280"/>
        <v>0</v>
      </c>
      <c r="T319" s="225">
        <f t="shared" si="280"/>
        <v>0</v>
      </c>
      <c r="U319" s="225">
        <f t="shared" si="280"/>
        <v>0</v>
      </c>
      <c r="V319" s="225">
        <f t="shared" si="280"/>
        <v>0</v>
      </c>
      <c r="W319" s="225">
        <f t="shared" si="280"/>
        <v>0</v>
      </c>
      <c r="X319" s="225">
        <f t="shared" si="280"/>
        <v>0</v>
      </c>
      <c r="Y319" s="225">
        <f t="shared" si="280"/>
        <v>0</v>
      </c>
      <c r="Z319" s="225">
        <f t="shared" si="280"/>
        <v>0</v>
      </c>
      <c r="AA319" s="225">
        <f t="shared" si="280"/>
        <v>0</v>
      </c>
      <c r="AB319" s="225">
        <f t="shared" si="280"/>
        <v>0</v>
      </c>
      <c r="AC319" s="225">
        <f t="shared" si="280"/>
        <v>0</v>
      </c>
      <c r="AD319" s="225">
        <f t="shared" si="280"/>
        <v>0</v>
      </c>
      <c r="AE319" s="225">
        <f t="shared" si="280"/>
        <v>0</v>
      </c>
      <c r="AF319" s="225">
        <f t="shared" si="280"/>
        <v>0</v>
      </c>
      <c r="AG319" s="225">
        <f t="shared" si="280"/>
        <v>0</v>
      </c>
      <c r="AH319" s="225">
        <f t="shared" si="280"/>
        <v>0</v>
      </c>
      <c r="AI319" s="225">
        <f t="shared" si="280"/>
        <v>0</v>
      </c>
      <c r="AJ319" s="225">
        <f t="shared" si="280"/>
        <v>0</v>
      </c>
      <c r="AK319" s="225">
        <f t="shared" si="280"/>
        <v>0</v>
      </c>
      <c r="AL319" s="225">
        <f t="shared" si="280"/>
        <v>0</v>
      </c>
      <c r="AM319" s="225">
        <f t="shared" si="280"/>
        <v>0</v>
      </c>
      <c r="AN319" s="225">
        <f t="shared" si="280"/>
        <v>0</v>
      </c>
      <c r="AO319" s="225">
        <f t="shared" si="280"/>
        <v>0</v>
      </c>
      <c r="AP319" s="225">
        <f t="shared" si="280"/>
        <v>0</v>
      </c>
      <c r="AQ319" s="225">
        <f t="shared" si="280"/>
        <v>0</v>
      </c>
      <c r="AR319" s="225">
        <f t="shared" si="280"/>
        <v>0</v>
      </c>
      <c r="AS319" s="225">
        <f t="shared" si="280"/>
        <v>0</v>
      </c>
      <c r="AT319" s="225">
        <f t="shared" si="280"/>
        <v>0</v>
      </c>
      <c r="AU319" s="225">
        <f t="shared" si="280"/>
        <v>0</v>
      </c>
      <c r="AV319" s="225">
        <f t="shared" si="280"/>
        <v>0</v>
      </c>
      <c r="AW319" s="225">
        <f t="shared" si="280"/>
        <v>0</v>
      </c>
      <c r="AX319" s="225">
        <f t="shared" si="280"/>
        <v>0</v>
      </c>
      <c r="AY319" s="225">
        <f t="shared" si="280"/>
        <v>0</v>
      </c>
      <c r="AZ319" s="225"/>
    </row>
    <row r="320" spans="1:52" x14ac:dyDescent="0.2">
      <c r="A320" s="229" t="s">
        <v>643</v>
      </c>
      <c r="B320" s="229" t="s">
        <v>378</v>
      </c>
      <c r="C320" s="228">
        <f>SUMIFS('Historic Energy Consumption'!$L:$L,'Historic Energy Consumption'!$B:$B,'Predicted Energy Consumption'!$B320,'Historic Energy Consumption'!$A:$A,'Predicted Energy Consumption'!C$98)</f>
        <v>0</v>
      </c>
      <c r="D320" s="228">
        <f>SUMIFS('Historic Energy Consumption'!$L:$L,'Historic Energy Consumption'!$B:$B,'Predicted Energy Consumption'!$B320,'Historic Energy Consumption'!$A:$A,'Predicted Energy Consumption'!D$98)</f>
        <v>0</v>
      </c>
      <c r="E320" s="228">
        <f>SUMIFS('Historic Energy Consumption'!$L:$L,'Historic Energy Consumption'!$B:$B,'Predicted Energy Consumption'!$B320,'Historic Energy Consumption'!$A:$A,'Predicted Energy Consumption'!E$98)</f>
        <v>0</v>
      </c>
      <c r="F320" s="228">
        <f>SUMIFS('Historic Energy Consumption'!$L:$L,'Historic Energy Consumption'!$B:$B,'Predicted Energy Consumption'!$B320,'Historic Energy Consumption'!$A:$A,'Predicted Energy Consumption'!F$98)</f>
        <v>0</v>
      </c>
      <c r="G320" s="228">
        <f>SUMIFS('Historic Energy Consumption'!$L:$L,'Historic Energy Consumption'!$B:$B,'Predicted Energy Consumption'!$B320,'Historic Energy Consumption'!$A:$A,'Predicted Energy Consumption'!G$98)</f>
        <v>0</v>
      </c>
      <c r="H320" s="228">
        <f>SUMIFS('Historic Energy Consumption'!$L:$L,'Historic Energy Consumption'!$B:$B,'Predicted Energy Consumption'!$B320,'Historic Energy Consumption'!$A:$A,'Predicted Energy Consumption'!H$98)</f>
        <v>0</v>
      </c>
      <c r="I320" s="228">
        <f>SUMIFS('Historic Energy Consumption'!$L:$L,'Historic Energy Consumption'!$B:$B,'Predicted Energy Consumption'!$B320,'Historic Energy Consumption'!$A:$A,'Predicted Energy Consumption'!I$98)</f>
        <v>0</v>
      </c>
      <c r="J320" s="228">
        <f>SUMIFS('Historic Energy Consumption'!$L:$L,'Historic Energy Consumption'!$B:$B,'Predicted Energy Consumption'!$B320,'Historic Energy Consumption'!$A:$A,'Predicted Energy Consumption'!J$98)</f>
        <v>0</v>
      </c>
      <c r="K320" s="228">
        <f>SUMIFS('Historic Energy Consumption'!$L:$L,'Historic Energy Consumption'!$B:$B,'Predicted Energy Consumption'!$B320,'Historic Energy Consumption'!$A:$A,'Predicted Energy Consumption'!K$98)</f>
        <v>0</v>
      </c>
      <c r="L320" s="225">
        <f t="shared" ref="L320:AY320" si="281">K320*(VLOOKUP($B320,$B$72:$AY$96,L$1-2010,FALSE)/VLOOKUP($B320,$B$72:$AY$96,K$1-2010,FALSE))</f>
        <v>0</v>
      </c>
      <c r="M320" s="225">
        <f t="shared" si="281"/>
        <v>0</v>
      </c>
      <c r="N320" s="225">
        <f t="shared" si="281"/>
        <v>0</v>
      </c>
      <c r="O320" s="225">
        <f t="shared" si="281"/>
        <v>0</v>
      </c>
      <c r="P320" s="225">
        <f t="shared" si="281"/>
        <v>0</v>
      </c>
      <c r="Q320" s="225">
        <f t="shared" si="281"/>
        <v>0</v>
      </c>
      <c r="R320" s="225">
        <f t="shared" si="281"/>
        <v>0</v>
      </c>
      <c r="S320" s="225">
        <f t="shared" si="281"/>
        <v>0</v>
      </c>
      <c r="T320" s="225">
        <f t="shared" si="281"/>
        <v>0</v>
      </c>
      <c r="U320" s="225">
        <f t="shared" si="281"/>
        <v>0</v>
      </c>
      <c r="V320" s="225">
        <f t="shared" si="281"/>
        <v>0</v>
      </c>
      <c r="W320" s="225">
        <f t="shared" si="281"/>
        <v>0</v>
      </c>
      <c r="X320" s="225">
        <f t="shared" si="281"/>
        <v>0</v>
      </c>
      <c r="Y320" s="225">
        <f t="shared" si="281"/>
        <v>0</v>
      </c>
      <c r="Z320" s="225">
        <f t="shared" si="281"/>
        <v>0</v>
      </c>
      <c r="AA320" s="225">
        <f t="shared" si="281"/>
        <v>0</v>
      </c>
      <c r="AB320" s="225">
        <f t="shared" si="281"/>
        <v>0</v>
      </c>
      <c r="AC320" s="225">
        <f t="shared" si="281"/>
        <v>0</v>
      </c>
      <c r="AD320" s="225">
        <f t="shared" si="281"/>
        <v>0</v>
      </c>
      <c r="AE320" s="225">
        <f t="shared" si="281"/>
        <v>0</v>
      </c>
      <c r="AF320" s="225">
        <f t="shared" si="281"/>
        <v>0</v>
      </c>
      <c r="AG320" s="225">
        <f t="shared" si="281"/>
        <v>0</v>
      </c>
      <c r="AH320" s="225">
        <f t="shared" si="281"/>
        <v>0</v>
      </c>
      <c r="AI320" s="225">
        <f t="shared" si="281"/>
        <v>0</v>
      </c>
      <c r="AJ320" s="225">
        <f t="shared" si="281"/>
        <v>0</v>
      </c>
      <c r="AK320" s="225">
        <f t="shared" si="281"/>
        <v>0</v>
      </c>
      <c r="AL320" s="225">
        <f t="shared" si="281"/>
        <v>0</v>
      </c>
      <c r="AM320" s="225">
        <f t="shared" si="281"/>
        <v>0</v>
      </c>
      <c r="AN320" s="225">
        <f t="shared" si="281"/>
        <v>0</v>
      </c>
      <c r="AO320" s="225">
        <f t="shared" si="281"/>
        <v>0</v>
      </c>
      <c r="AP320" s="225">
        <f t="shared" si="281"/>
        <v>0</v>
      </c>
      <c r="AQ320" s="225">
        <f t="shared" si="281"/>
        <v>0</v>
      </c>
      <c r="AR320" s="225">
        <f t="shared" si="281"/>
        <v>0</v>
      </c>
      <c r="AS320" s="225">
        <f t="shared" si="281"/>
        <v>0</v>
      </c>
      <c r="AT320" s="225">
        <f t="shared" si="281"/>
        <v>0</v>
      </c>
      <c r="AU320" s="225">
        <f t="shared" si="281"/>
        <v>0</v>
      </c>
      <c r="AV320" s="225">
        <f t="shared" si="281"/>
        <v>0</v>
      </c>
      <c r="AW320" s="225">
        <f t="shared" si="281"/>
        <v>0</v>
      </c>
      <c r="AX320" s="225">
        <f t="shared" si="281"/>
        <v>0</v>
      </c>
      <c r="AY320" s="225">
        <f t="shared" si="281"/>
        <v>0</v>
      </c>
      <c r="AZ320" s="225"/>
    </row>
    <row r="321" spans="1:52" x14ac:dyDescent="0.2">
      <c r="A321" s="229" t="s">
        <v>643</v>
      </c>
      <c r="B321" s="229" t="s">
        <v>379</v>
      </c>
      <c r="C321" s="228">
        <f>SUMIFS('Historic Energy Consumption'!$L:$L,'Historic Energy Consumption'!$B:$B,'Predicted Energy Consumption'!$B321,'Historic Energy Consumption'!$A:$A,'Predicted Energy Consumption'!C$98)</f>
        <v>0</v>
      </c>
      <c r="D321" s="228">
        <f>SUMIFS('Historic Energy Consumption'!$L:$L,'Historic Energy Consumption'!$B:$B,'Predicted Energy Consumption'!$B321,'Historic Energy Consumption'!$A:$A,'Predicted Energy Consumption'!D$98)</f>
        <v>0</v>
      </c>
      <c r="E321" s="228">
        <f>SUMIFS('Historic Energy Consumption'!$L:$L,'Historic Energy Consumption'!$B:$B,'Predicted Energy Consumption'!$B321,'Historic Energy Consumption'!$A:$A,'Predicted Energy Consumption'!E$98)</f>
        <v>0</v>
      </c>
      <c r="F321" s="228">
        <f>SUMIFS('Historic Energy Consumption'!$L:$L,'Historic Energy Consumption'!$B:$B,'Predicted Energy Consumption'!$B321,'Historic Energy Consumption'!$A:$A,'Predicted Energy Consumption'!F$98)</f>
        <v>0</v>
      </c>
      <c r="G321" s="228">
        <f>SUMIFS('Historic Energy Consumption'!$L:$L,'Historic Energy Consumption'!$B:$B,'Predicted Energy Consumption'!$B321,'Historic Energy Consumption'!$A:$A,'Predicted Energy Consumption'!G$98)</f>
        <v>0</v>
      </c>
      <c r="H321" s="228">
        <f>SUMIFS('Historic Energy Consumption'!$L:$L,'Historic Energy Consumption'!$B:$B,'Predicted Energy Consumption'!$B321,'Historic Energy Consumption'!$A:$A,'Predicted Energy Consumption'!H$98)</f>
        <v>0</v>
      </c>
      <c r="I321" s="228">
        <f>SUMIFS('Historic Energy Consumption'!$L:$L,'Historic Energy Consumption'!$B:$B,'Predicted Energy Consumption'!$B321,'Historic Energy Consumption'!$A:$A,'Predicted Energy Consumption'!I$98)</f>
        <v>0</v>
      </c>
      <c r="J321" s="228">
        <f>SUMIFS('Historic Energy Consumption'!$L:$L,'Historic Energy Consumption'!$B:$B,'Predicted Energy Consumption'!$B321,'Historic Energy Consumption'!$A:$A,'Predicted Energy Consumption'!J$98)</f>
        <v>0</v>
      </c>
      <c r="K321" s="228">
        <f>SUMIFS('Historic Energy Consumption'!$L:$L,'Historic Energy Consumption'!$B:$B,'Predicted Energy Consumption'!$B321,'Historic Energy Consumption'!$A:$A,'Predicted Energy Consumption'!K$98)</f>
        <v>0</v>
      </c>
      <c r="L321" s="225">
        <f t="shared" ref="L321:AY321" si="282">K321*(VLOOKUP($B321,$B$72:$AY$96,L$1-2010,FALSE)/VLOOKUP($B321,$B$72:$AY$96,K$1-2010,FALSE))</f>
        <v>0</v>
      </c>
      <c r="M321" s="225">
        <f t="shared" si="282"/>
        <v>0</v>
      </c>
      <c r="N321" s="225">
        <f t="shared" si="282"/>
        <v>0</v>
      </c>
      <c r="O321" s="225">
        <f t="shared" si="282"/>
        <v>0</v>
      </c>
      <c r="P321" s="225">
        <f t="shared" si="282"/>
        <v>0</v>
      </c>
      <c r="Q321" s="225">
        <f t="shared" si="282"/>
        <v>0</v>
      </c>
      <c r="R321" s="225">
        <f t="shared" si="282"/>
        <v>0</v>
      </c>
      <c r="S321" s="225">
        <f t="shared" si="282"/>
        <v>0</v>
      </c>
      <c r="T321" s="225">
        <f t="shared" si="282"/>
        <v>0</v>
      </c>
      <c r="U321" s="225">
        <f t="shared" si="282"/>
        <v>0</v>
      </c>
      <c r="V321" s="225">
        <f t="shared" si="282"/>
        <v>0</v>
      </c>
      <c r="W321" s="225">
        <f t="shared" si="282"/>
        <v>0</v>
      </c>
      <c r="X321" s="225">
        <f t="shared" si="282"/>
        <v>0</v>
      </c>
      <c r="Y321" s="225">
        <f t="shared" si="282"/>
        <v>0</v>
      </c>
      <c r="Z321" s="225">
        <f t="shared" si="282"/>
        <v>0</v>
      </c>
      <c r="AA321" s="225">
        <f t="shared" si="282"/>
        <v>0</v>
      </c>
      <c r="AB321" s="225">
        <f t="shared" si="282"/>
        <v>0</v>
      </c>
      <c r="AC321" s="225">
        <f t="shared" si="282"/>
        <v>0</v>
      </c>
      <c r="AD321" s="225">
        <f t="shared" si="282"/>
        <v>0</v>
      </c>
      <c r="AE321" s="225">
        <f t="shared" si="282"/>
        <v>0</v>
      </c>
      <c r="AF321" s="225">
        <f t="shared" si="282"/>
        <v>0</v>
      </c>
      <c r="AG321" s="225">
        <f t="shared" si="282"/>
        <v>0</v>
      </c>
      <c r="AH321" s="225">
        <f t="shared" si="282"/>
        <v>0</v>
      </c>
      <c r="AI321" s="225">
        <f t="shared" si="282"/>
        <v>0</v>
      </c>
      <c r="AJ321" s="225">
        <f t="shared" si="282"/>
        <v>0</v>
      </c>
      <c r="AK321" s="225">
        <f t="shared" si="282"/>
        <v>0</v>
      </c>
      <c r="AL321" s="225">
        <f t="shared" si="282"/>
        <v>0</v>
      </c>
      <c r="AM321" s="225">
        <f t="shared" si="282"/>
        <v>0</v>
      </c>
      <c r="AN321" s="225">
        <f t="shared" si="282"/>
        <v>0</v>
      </c>
      <c r="AO321" s="225">
        <f t="shared" si="282"/>
        <v>0</v>
      </c>
      <c r="AP321" s="225">
        <f t="shared" si="282"/>
        <v>0</v>
      </c>
      <c r="AQ321" s="225">
        <f t="shared" si="282"/>
        <v>0</v>
      </c>
      <c r="AR321" s="225">
        <f t="shared" si="282"/>
        <v>0</v>
      </c>
      <c r="AS321" s="225">
        <f t="shared" si="282"/>
        <v>0</v>
      </c>
      <c r="AT321" s="225">
        <f t="shared" si="282"/>
        <v>0</v>
      </c>
      <c r="AU321" s="225">
        <f t="shared" si="282"/>
        <v>0</v>
      </c>
      <c r="AV321" s="225">
        <f t="shared" si="282"/>
        <v>0</v>
      </c>
      <c r="AW321" s="225">
        <f t="shared" si="282"/>
        <v>0</v>
      </c>
      <c r="AX321" s="225">
        <f t="shared" si="282"/>
        <v>0</v>
      </c>
      <c r="AY321" s="225">
        <f t="shared" si="282"/>
        <v>0</v>
      </c>
      <c r="AZ321" s="225"/>
    </row>
    <row r="322" spans="1:52" x14ac:dyDescent="0.2">
      <c r="A322" s="229" t="s">
        <v>643</v>
      </c>
      <c r="B322" s="229" t="s">
        <v>380</v>
      </c>
      <c r="C322" s="228">
        <f>SUMIFS('Historic Energy Consumption'!$L:$L,'Historic Energy Consumption'!$B:$B,'Predicted Energy Consumption'!$B322,'Historic Energy Consumption'!$A:$A,'Predicted Energy Consumption'!C$98)</f>
        <v>0</v>
      </c>
      <c r="D322" s="228">
        <f>SUMIFS('Historic Energy Consumption'!$L:$L,'Historic Energy Consumption'!$B:$B,'Predicted Energy Consumption'!$B322,'Historic Energy Consumption'!$A:$A,'Predicted Energy Consumption'!D$98)</f>
        <v>0</v>
      </c>
      <c r="E322" s="228">
        <f>SUMIFS('Historic Energy Consumption'!$L:$L,'Historic Energy Consumption'!$B:$B,'Predicted Energy Consumption'!$B322,'Historic Energy Consumption'!$A:$A,'Predicted Energy Consumption'!E$98)</f>
        <v>0</v>
      </c>
      <c r="F322" s="228">
        <f>SUMIFS('Historic Energy Consumption'!$L:$L,'Historic Energy Consumption'!$B:$B,'Predicted Energy Consumption'!$B322,'Historic Energy Consumption'!$A:$A,'Predicted Energy Consumption'!F$98)</f>
        <v>0</v>
      </c>
      <c r="G322" s="228">
        <f>SUMIFS('Historic Energy Consumption'!$L:$L,'Historic Energy Consumption'!$B:$B,'Predicted Energy Consumption'!$B322,'Historic Energy Consumption'!$A:$A,'Predicted Energy Consumption'!G$98)</f>
        <v>0</v>
      </c>
      <c r="H322" s="228">
        <f>SUMIFS('Historic Energy Consumption'!$L:$L,'Historic Energy Consumption'!$B:$B,'Predicted Energy Consumption'!$B322,'Historic Energy Consumption'!$A:$A,'Predicted Energy Consumption'!H$98)</f>
        <v>0</v>
      </c>
      <c r="I322" s="228">
        <f>SUMIFS('Historic Energy Consumption'!$L:$L,'Historic Energy Consumption'!$B:$B,'Predicted Energy Consumption'!$B322,'Historic Energy Consumption'!$A:$A,'Predicted Energy Consumption'!I$98)</f>
        <v>0</v>
      </c>
      <c r="J322" s="228">
        <f>SUMIFS('Historic Energy Consumption'!$L:$L,'Historic Energy Consumption'!$B:$B,'Predicted Energy Consumption'!$B322,'Historic Energy Consumption'!$A:$A,'Predicted Energy Consumption'!J$98)</f>
        <v>0</v>
      </c>
      <c r="K322" s="228">
        <f>SUMIFS('Historic Energy Consumption'!$L:$L,'Historic Energy Consumption'!$B:$B,'Predicted Energy Consumption'!$B322,'Historic Energy Consumption'!$A:$A,'Predicted Energy Consumption'!K$98)</f>
        <v>0</v>
      </c>
      <c r="L322" s="225">
        <f t="shared" ref="L322:AY322" si="283">K322*(VLOOKUP($B322,$B$72:$AY$96,L$1-2010,FALSE)/VLOOKUP($B322,$B$72:$AY$96,K$1-2010,FALSE))</f>
        <v>0</v>
      </c>
      <c r="M322" s="225">
        <f t="shared" si="283"/>
        <v>0</v>
      </c>
      <c r="N322" s="225">
        <f t="shared" si="283"/>
        <v>0</v>
      </c>
      <c r="O322" s="225">
        <f t="shared" si="283"/>
        <v>0</v>
      </c>
      <c r="P322" s="225">
        <f t="shared" si="283"/>
        <v>0</v>
      </c>
      <c r="Q322" s="225">
        <f t="shared" si="283"/>
        <v>0</v>
      </c>
      <c r="R322" s="225">
        <f t="shared" si="283"/>
        <v>0</v>
      </c>
      <c r="S322" s="225">
        <f t="shared" si="283"/>
        <v>0</v>
      </c>
      <c r="T322" s="225">
        <f t="shared" si="283"/>
        <v>0</v>
      </c>
      <c r="U322" s="225">
        <f t="shared" si="283"/>
        <v>0</v>
      </c>
      <c r="V322" s="225">
        <f t="shared" si="283"/>
        <v>0</v>
      </c>
      <c r="W322" s="225">
        <f t="shared" si="283"/>
        <v>0</v>
      </c>
      <c r="X322" s="225">
        <f t="shared" si="283"/>
        <v>0</v>
      </c>
      <c r="Y322" s="225">
        <f t="shared" si="283"/>
        <v>0</v>
      </c>
      <c r="Z322" s="225">
        <f t="shared" si="283"/>
        <v>0</v>
      </c>
      <c r="AA322" s="225">
        <f t="shared" si="283"/>
        <v>0</v>
      </c>
      <c r="AB322" s="225">
        <f t="shared" si="283"/>
        <v>0</v>
      </c>
      <c r="AC322" s="225">
        <f t="shared" si="283"/>
        <v>0</v>
      </c>
      <c r="AD322" s="225">
        <f t="shared" si="283"/>
        <v>0</v>
      </c>
      <c r="AE322" s="225">
        <f t="shared" si="283"/>
        <v>0</v>
      </c>
      <c r="AF322" s="225">
        <f t="shared" si="283"/>
        <v>0</v>
      </c>
      <c r="AG322" s="225">
        <f t="shared" si="283"/>
        <v>0</v>
      </c>
      <c r="AH322" s="225">
        <f t="shared" si="283"/>
        <v>0</v>
      </c>
      <c r="AI322" s="225">
        <f t="shared" si="283"/>
        <v>0</v>
      </c>
      <c r="AJ322" s="225">
        <f t="shared" si="283"/>
        <v>0</v>
      </c>
      <c r="AK322" s="225">
        <f t="shared" si="283"/>
        <v>0</v>
      </c>
      <c r="AL322" s="225">
        <f t="shared" si="283"/>
        <v>0</v>
      </c>
      <c r="AM322" s="225">
        <f t="shared" si="283"/>
        <v>0</v>
      </c>
      <c r="AN322" s="225">
        <f t="shared" si="283"/>
        <v>0</v>
      </c>
      <c r="AO322" s="225">
        <f t="shared" si="283"/>
        <v>0</v>
      </c>
      <c r="AP322" s="225">
        <f t="shared" si="283"/>
        <v>0</v>
      </c>
      <c r="AQ322" s="225">
        <f t="shared" si="283"/>
        <v>0</v>
      </c>
      <c r="AR322" s="225">
        <f t="shared" si="283"/>
        <v>0</v>
      </c>
      <c r="AS322" s="225">
        <f t="shared" si="283"/>
        <v>0</v>
      </c>
      <c r="AT322" s="225">
        <f t="shared" si="283"/>
        <v>0</v>
      </c>
      <c r="AU322" s="225">
        <f t="shared" si="283"/>
        <v>0</v>
      </c>
      <c r="AV322" s="225">
        <f t="shared" si="283"/>
        <v>0</v>
      </c>
      <c r="AW322" s="225">
        <f t="shared" si="283"/>
        <v>0</v>
      </c>
      <c r="AX322" s="225">
        <f t="shared" si="283"/>
        <v>0</v>
      </c>
      <c r="AY322" s="225">
        <f t="shared" si="283"/>
        <v>0</v>
      </c>
      <c r="AZ322" s="225"/>
    </row>
    <row r="323" spans="1:52" s="230" customFormat="1" x14ac:dyDescent="0.2">
      <c r="A323" s="229" t="s">
        <v>643</v>
      </c>
      <c r="B323" s="229" t="s">
        <v>661</v>
      </c>
      <c r="C323" s="232">
        <f>SUMIFS('Historic Energy Consumption'!$L:$L,'Historic Energy Consumption'!$B:$B, "no-convert-refined petroleum and coke 19",'Historic Energy Consumption'!$A:$A,'Predicted Energy Consumption'!C$98)+SUMIFS(C$29:C$42,$B$29:$B$42,$B323,$A$29:$A$42,$A323)</f>
        <v>0</v>
      </c>
      <c r="D323" s="232">
        <f>SUMIFS('Historic Energy Consumption'!$L:$L,'Historic Energy Consumption'!$B:$B, "no-convert-refined petroleum and coke 19",'Historic Energy Consumption'!$A:$A,'Predicted Energy Consumption'!D$98)+SUMIFS(D$29:D$42,$B$29:$B$42,$B323,$A$29:$A$42,$A323)</f>
        <v>0</v>
      </c>
      <c r="E323" s="232">
        <f>SUMIFS('Historic Energy Consumption'!$L:$L,'Historic Energy Consumption'!$B:$B, "no-convert-refined petroleum and coke 19",'Historic Energy Consumption'!$A:$A,'Predicted Energy Consumption'!E$98)+SUMIFS(E$29:E$42,$B$29:$B$42,$B323,$A$29:$A$42,$A323)</f>
        <v>0</v>
      </c>
      <c r="F323" s="232">
        <f>SUMIFS('Historic Energy Consumption'!$L:$L,'Historic Energy Consumption'!$B:$B, "no-convert-refined petroleum and coke 19",'Historic Energy Consumption'!$A:$A,'Predicted Energy Consumption'!F$98)+SUMIFS(F$29:F$42,$B$29:$B$42,$B323,$A$29:$A$42,$A323)</f>
        <v>0</v>
      </c>
      <c r="G323" s="232">
        <f>SUMIFS('Historic Energy Consumption'!$L:$L,'Historic Energy Consumption'!$B:$B, "no-convert-refined petroleum and coke 19",'Historic Energy Consumption'!$A:$A,'Predicted Energy Consumption'!G$98)+SUMIFS(G$29:G$42,$B$29:$B$42,$B323,$A$29:$A$42,$A323)</f>
        <v>0</v>
      </c>
      <c r="H323" s="232">
        <f>SUMIFS('Historic Energy Consumption'!$L:$L,'Historic Energy Consumption'!$B:$B, "no-convert-refined petroleum and coke 19",'Historic Energy Consumption'!$A:$A,'Predicted Energy Consumption'!H$98)+SUMIFS(H$29:H$42,$B$29:$B$42,$B323,$A$29:$A$42,$A323)</f>
        <v>0</v>
      </c>
      <c r="I323" s="232">
        <f>SUMIFS('Historic Energy Consumption'!$L:$L,'Historic Energy Consumption'!$B:$B, "no-convert-refined petroleum and coke 19",'Historic Energy Consumption'!$A:$A,'Predicted Energy Consumption'!I$98)+SUMIFS(I$29:I$42,$B$29:$B$42,$B323,$A$29:$A$42,$A323)</f>
        <v>0</v>
      </c>
      <c r="J323" s="232">
        <f>SUMIFS('Historic Energy Consumption'!$L:$L,'Historic Energy Consumption'!$B:$B, "no-convert-refined petroleum and coke 19",'Historic Energy Consumption'!$A:$A,'Predicted Energy Consumption'!J$98)+SUMIFS(J$29:J$42,$B$29:$B$42,$B323,$A$29:$A$42,$A323)</f>
        <v>0</v>
      </c>
      <c r="K323" s="232">
        <f>SUMIFS('Historic Energy Consumption'!$L:$L,'Historic Energy Consumption'!$B:$B, "no-convert-refined petroleum and coke 19",'Historic Energy Consumption'!$A:$A,'Predicted Energy Consumption'!K$98)+SUMIFS(K$29:K$42,$B$29:$B$42,$B323,$A$29:$A$42,$A323)</f>
        <v>0</v>
      </c>
      <c r="L323" s="231">
        <f t="shared" ref="L323:AY323" si="284">(K323-SUMIFS(K$29:K$42,$B$29:$B$42,$B323,$A$29:$A$42,$A323))*(VLOOKUP($B323,$B$72:$AY$96,L$1-2010,FALSE)/VLOOKUP($B323,$B$72:$AY$96,K$1-2010,FALSE))+SUMIFS(L$29:L$42,$B$29:$B$42,$B323,$A$29:$A$42,$A323)</f>
        <v>0</v>
      </c>
      <c r="M323" s="231">
        <f t="shared" si="284"/>
        <v>0</v>
      </c>
      <c r="N323" s="231">
        <f t="shared" si="284"/>
        <v>0</v>
      </c>
      <c r="O323" s="231">
        <f t="shared" si="284"/>
        <v>0</v>
      </c>
      <c r="P323" s="231">
        <f t="shared" si="284"/>
        <v>0</v>
      </c>
      <c r="Q323" s="231">
        <f t="shared" si="284"/>
        <v>0</v>
      </c>
      <c r="R323" s="231">
        <f t="shared" si="284"/>
        <v>0</v>
      </c>
      <c r="S323" s="231">
        <f t="shared" si="284"/>
        <v>0</v>
      </c>
      <c r="T323" s="231">
        <f t="shared" si="284"/>
        <v>0</v>
      </c>
      <c r="U323" s="231">
        <f t="shared" si="284"/>
        <v>0</v>
      </c>
      <c r="V323" s="231">
        <f t="shared" si="284"/>
        <v>0</v>
      </c>
      <c r="W323" s="231">
        <f t="shared" si="284"/>
        <v>0</v>
      </c>
      <c r="X323" s="231">
        <f t="shared" si="284"/>
        <v>0</v>
      </c>
      <c r="Y323" s="231">
        <f t="shared" si="284"/>
        <v>0</v>
      </c>
      <c r="Z323" s="231">
        <f t="shared" si="284"/>
        <v>0</v>
      </c>
      <c r="AA323" s="231">
        <f t="shared" si="284"/>
        <v>0</v>
      </c>
      <c r="AB323" s="231">
        <f t="shared" si="284"/>
        <v>0</v>
      </c>
      <c r="AC323" s="231">
        <f t="shared" si="284"/>
        <v>0</v>
      </c>
      <c r="AD323" s="231">
        <f t="shared" si="284"/>
        <v>0</v>
      </c>
      <c r="AE323" s="231">
        <f t="shared" si="284"/>
        <v>0</v>
      </c>
      <c r="AF323" s="231">
        <f t="shared" si="284"/>
        <v>0</v>
      </c>
      <c r="AG323" s="231">
        <f t="shared" si="284"/>
        <v>0</v>
      </c>
      <c r="AH323" s="231">
        <f t="shared" si="284"/>
        <v>0</v>
      </c>
      <c r="AI323" s="231">
        <f t="shared" si="284"/>
        <v>0</v>
      </c>
      <c r="AJ323" s="231">
        <f t="shared" si="284"/>
        <v>0</v>
      </c>
      <c r="AK323" s="231">
        <f t="shared" si="284"/>
        <v>0</v>
      </c>
      <c r="AL323" s="231">
        <f t="shared" si="284"/>
        <v>0</v>
      </c>
      <c r="AM323" s="231">
        <f t="shared" si="284"/>
        <v>0</v>
      </c>
      <c r="AN323" s="231">
        <f t="shared" si="284"/>
        <v>0</v>
      </c>
      <c r="AO323" s="231">
        <f t="shared" si="284"/>
        <v>0</v>
      </c>
      <c r="AP323" s="231">
        <f t="shared" si="284"/>
        <v>0</v>
      </c>
      <c r="AQ323" s="231">
        <f t="shared" si="284"/>
        <v>0</v>
      </c>
      <c r="AR323" s="231">
        <f t="shared" si="284"/>
        <v>0</v>
      </c>
      <c r="AS323" s="231">
        <f t="shared" si="284"/>
        <v>0</v>
      </c>
      <c r="AT323" s="231">
        <f t="shared" si="284"/>
        <v>0</v>
      </c>
      <c r="AU323" s="231">
        <f t="shared" si="284"/>
        <v>0</v>
      </c>
      <c r="AV323" s="231">
        <f t="shared" si="284"/>
        <v>0</v>
      </c>
      <c r="AW323" s="231">
        <f t="shared" si="284"/>
        <v>0</v>
      </c>
      <c r="AX323" s="231">
        <f t="shared" si="284"/>
        <v>0</v>
      </c>
      <c r="AY323" s="231">
        <f t="shared" si="284"/>
        <v>0</v>
      </c>
      <c r="AZ323" s="231"/>
    </row>
    <row r="324" spans="1:52" x14ac:dyDescent="0.2">
      <c r="A324" s="229" t="s">
        <v>643</v>
      </c>
      <c r="B324" s="229" t="s">
        <v>382</v>
      </c>
      <c r="C324" s="228">
        <f>SUMIFS('Historic Energy Consumption'!$L:$L,'Historic Energy Consumption'!$B:$B,'Predicted Energy Consumption'!$B324,'Historic Energy Consumption'!$A:$A,'Predicted Energy Consumption'!C$98)</f>
        <v>0</v>
      </c>
      <c r="D324" s="228">
        <f>SUMIFS('Historic Energy Consumption'!$L:$L,'Historic Energy Consumption'!$B:$B,'Predicted Energy Consumption'!$B324,'Historic Energy Consumption'!$A:$A,'Predicted Energy Consumption'!D$98)</f>
        <v>0</v>
      </c>
      <c r="E324" s="228">
        <f>SUMIFS('Historic Energy Consumption'!$L:$L,'Historic Energy Consumption'!$B:$B,'Predicted Energy Consumption'!$B324,'Historic Energy Consumption'!$A:$A,'Predicted Energy Consumption'!E$98)</f>
        <v>0</v>
      </c>
      <c r="F324" s="228">
        <f>SUMIFS('Historic Energy Consumption'!$L:$L,'Historic Energy Consumption'!$B:$B,'Predicted Energy Consumption'!$B324,'Historic Energy Consumption'!$A:$A,'Predicted Energy Consumption'!F$98)</f>
        <v>0</v>
      </c>
      <c r="G324" s="228">
        <f>SUMIFS('Historic Energy Consumption'!$L:$L,'Historic Energy Consumption'!$B:$B,'Predicted Energy Consumption'!$B324,'Historic Energy Consumption'!$A:$A,'Predicted Energy Consumption'!G$98)</f>
        <v>0</v>
      </c>
      <c r="H324" s="228">
        <f>SUMIFS('Historic Energy Consumption'!$L:$L,'Historic Energy Consumption'!$B:$B,'Predicted Energy Consumption'!$B324,'Historic Energy Consumption'!$A:$A,'Predicted Energy Consumption'!H$98)</f>
        <v>0</v>
      </c>
      <c r="I324" s="228">
        <f>SUMIFS('Historic Energy Consumption'!$L:$L,'Historic Energy Consumption'!$B:$B,'Predicted Energy Consumption'!$B324,'Historic Energy Consumption'!$A:$A,'Predicted Energy Consumption'!I$98)</f>
        <v>0</v>
      </c>
      <c r="J324" s="228">
        <f>SUMIFS('Historic Energy Consumption'!$L:$L,'Historic Energy Consumption'!$B:$B,'Predicted Energy Consumption'!$B324,'Historic Energy Consumption'!$A:$A,'Predicted Energy Consumption'!J$98)</f>
        <v>0</v>
      </c>
      <c r="K324" s="228">
        <f>SUMIFS('Historic Energy Consumption'!$L:$L,'Historic Energy Consumption'!$B:$B,'Predicted Energy Consumption'!$B324,'Historic Energy Consumption'!$A:$A,'Predicted Energy Consumption'!K$98)</f>
        <v>0</v>
      </c>
      <c r="L324" s="225">
        <f t="shared" ref="L324:AY324" si="285">K324*(VLOOKUP($B324,$B$72:$AY$96,L$1-2010,FALSE)/VLOOKUP($B324,$B$72:$AY$96,K$1-2010,FALSE))</f>
        <v>0</v>
      </c>
      <c r="M324" s="225">
        <f t="shared" si="285"/>
        <v>0</v>
      </c>
      <c r="N324" s="225">
        <f t="shared" si="285"/>
        <v>0</v>
      </c>
      <c r="O324" s="225">
        <f t="shared" si="285"/>
        <v>0</v>
      </c>
      <c r="P324" s="225">
        <f t="shared" si="285"/>
        <v>0</v>
      </c>
      <c r="Q324" s="225">
        <f t="shared" si="285"/>
        <v>0</v>
      </c>
      <c r="R324" s="225">
        <f t="shared" si="285"/>
        <v>0</v>
      </c>
      <c r="S324" s="225">
        <f t="shared" si="285"/>
        <v>0</v>
      </c>
      <c r="T324" s="225">
        <f t="shared" si="285"/>
        <v>0</v>
      </c>
      <c r="U324" s="225">
        <f t="shared" si="285"/>
        <v>0</v>
      </c>
      <c r="V324" s="225">
        <f t="shared" si="285"/>
        <v>0</v>
      </c>
      <c r="W324" s="225">
        <f t="shared" si="285"/>
        <v>0</v>
      </c>
      <c r="X324" s="225">
        <f t="shared" si="285"/>
        <v>0</v>
      </c>
      <c r="Y324" s="225">
        <f t="shared" si="285"/>
        <v>0</v>
      </c>
      <c r="Z324" s="225">
        <f t="shared" si="285"/>
        <v>0</v>
      </c>
      <c r="AA324" s="225">
        <f t="shared" si="285"/>
        <v>0</v>
      </c>
      <c r="AB324" s="225">
        <f t="shared" si="285"/>
        <v>0</v>
      </c>
      <c r="AC324" s="225">
        <f t="shared" si="285"/>
        <v>0</v>
      </c>
      <c r="AD324" s="225">
        <f t="shared" si="285"/>
        <v>0</v>
      </c>
      <c r="AE324" s="225">
        <f t="shared" si="285"/>
        <v>0</v>
      </c>
      <c r="AF324" s="225">
        <f t="shared" si="285"/>
        <v>0</v>
      </c>
      <c r="AG324" s="225">
        <f t="shared" si="285"/>
        <v>0</v>
      </c>
      <c r="AH324" s="225">
        <f t="shared" si="285"/>
        <v>0</v>
      </c>
      <c r="AI324" s="225">
        <f t="shared" si="285"/>
        <v>0</v>
      </c>
      <c r="AJ324" s="225">
        <f t="shared" si="285"/>
        <v>0</v>
      </c>
      <c r="AK324" s="225">
        <f t="shared" si="285"/>
        <v>0</v>
      </c>
      <c r="AL324" s="225">
        <f t="shared" si="285"/>
        <v>0</v>
      </c>
      <c r="AM324" s="225">
        <f t="shared" si="285"/>
        <v>0</v>
      </c>
      <c r="AN324" s="225">
        <f t="shared" si="285"/>
        <v>0</v>
      </c>
      <c r="AO324" s="225">
        <f t="shared" si="285"/>
        <v>0</v>
      </c>
      <c r="AP324" s="225">
        <f t="shared" si="285"/>
        <v>0</v>
      </c>
      <c r="AQ324" s="225">
        <f t="shared" si="285"/>
        <v>0</v>
      </c>
      <c r="AR324" s="225">
        <f t="shared" si="285"/>
        <v>0</v>
      </c>
      <c r="AS324" s="225">
        <f t="shared" si="285"/>
        <v>0</v>
      </c>
      <c r="AT324" s="225">
        <f t="shared" si="285"/>
        <v>0</v>
      </c>
      <c r="AU324" s="225">
        <f t="shared" si="285"/>
        <v>0</v>
      </c>
      <c r="AV324" s="225">
        <f t="shared" si="285"/>
        <v>0</v>
      </c>
      <c r="AW324" s="225">
        <f t="shared" si="285"/>
        <v>0</v>
      </c>
      <c r="AX324" s="225">
        <f t="shared" si="285"/>
        <v>0</v>
      </c>
      <c r="AY324" s="225">
        <f t="shared" si="285"/>
        <v>0</v>
      </c>
      <c r="AZ324" s="225"/>
    </row>
    <row r="325" spans="1:52" x14ac:dyDescent="0.2">
      <c r="A325" s="229" t="s">
        <v>643</v>
      </c>
      <c r="B325" s="229" t="s">
        <v>383</v>
      </c>
      <c r="C325" s="228">
        <f>SUMIFS('Historic Energy Consumption'!$L:$L,'Historic Energy Consumption'!$B:$B,'Predicted Energy Consumption'!$B325,'Historic Energy Consumption'!$A:$A,'Predicted Energy Consumption'!C$98)</f>
        <v>0</v>
      </c>
      <c r="D325" s="228">
        <f>SUMIFS('Historic Energy Consumption'!$L:$L,'Historic Energy Consumption'!$B:$B,'Predicted Energy Consumption'!$B325,'Historic Energy Consumption'!$A:$A,'Predicted Energy Consumption'!D$98)</f>
        <v>0</v>
      </c>
      <c r="E325" s="228">
        <f>SUMIFS('Historic Energy Consumption'!$L:$L,'Historic Energy Consumption'!$B:$B,'Predicted Energy Consumption'!$B325,'Historic Energy Consumption'!$A:$A,'Predicted Energy Consumption'!E$98)</f>
        <v>0</v>
      </c>
      <c r="F325" s="228">
        <f>SUMIFS('Historic Energy Consumption'!$L:$L,'Historic Energy Consumption'!$B:$B,'Predicted Energy Consumption'!$B325,'Historic Energy Consumption'!$A:$A,'Predicted Energy Consumption'!F$98)</f>
        <v>0</v>
      </c>
      <c r="G325" s="228">
        <f>SUMIFS('Historic Energy Consumption'!$L:$L,'Historic Energy Consumption'!$B:$B,'Predicted Energy Consumption'!$B325,'Historic Energy Consumption'!$A:$A,'Predicted Energy Consumption'!G$98)</f>
        <v>0</v>
      </c>
      <c r="H325" s="228">
        <f>SUMIFS('Historic Energy Consumption'!$L:$L,'Historic Energy Consumption'!$B:$B,'Predicted Energy Consumption'!$B325,'Historic Energy Consumption'!$A:$A,'Predicted Energy Consumption'!H$98)</f>
        <v>0</v>
      </c>
      <c r="I325" s="228">
        <f>SUMIFS('Historic Energy Consumption'!$L:$L,'Historic Energy Consumption'!$B:$B,'Predicted Energy Consumption'!$B325,'Historic Energy Consumption'!$A:$A,'Predicted Energy Consumption'!I$98)</f>
        <v>0</v>
      </c>
      <c r="J325" s="228">
        <f>SUMIFS('Historic Energy Consumption'!$L:$L,'Historic Energy Consumption'!$B:$B,'Predicted Energy Consumption'!$B325,'Historic Energy Consumption'!$A:$A,'Predicted Energy Consumption'!J$98)</f>
        <v>0</v>
      </c>
      <c r="K325" s="228">
        <f>SUMIFS('Historic Energy Consumption'!$L:$L,'Historic Energy Consumption'!$B:$B,'Predicted Energy Consumption'!$B325,'Historic Energy Consumption'!$A:$A,'Predicted Energy Consumption'!K$98)</f>
        <v>0</v>
      </c>
      <c r="L325" s="225">
        <f t="shared" ref="L325:AY325" si="286">K325*(VLOOKUP($B325,$B$72:$AY$96,L$1-2010,FALSE)/VLOOKUP($B325,$B$72:$AY$96,K$1-2010,FALSE))</f>
        <v>0</v>
      </c>
      <c r="M325" s="225">
        <f t="shared" si="286"/>
        <v>0</v>
      </c>
      <c r="N325" s="225">
        <f t="shared" si="286"/>
        <v>0</v>
      </c>
      <c r="O325" s="225">
        <f t="shared" si="286"/>
        <v>0</v>
      </c>
      <c r="P325" s="225">
        <f t="shared" si="286"/>
        <v>0</v>
      </c>
      <c r="Q325" s="225">
        <f t="shared" si="286"/>
        <v>0</v>
      </c>
      <c r="R325" s="225">
        <f t="shared" si="286"/>
        <v>0</v>
      </c>
      <c r="S325" s="225">
        <f t="shared" si="286"/>
        <v>0</v>
      </c>
      <c r="T325" s="225">
        <f t="shared" si="286"/>
        <v>0</v>
      </c>
      <c r="U325" s="225">
        <f t="shared" si="286"/>
        <v>0</v>
      </c>
      <c r="V325" s="225">
        <f t="shared" si="286"/>
        <v>0</v>
      </c>
      <c r="W325" s="225">
        <f t="shared" si="286"/>
        <v>0</v>
      </c>
      <c r="X325" s="225">
        <f t="shared" si="286"/>
        <v>0</v>
      </c>
      <c r="Y325" s="225">
        <f t="shared" si="286"/>
        <v>0</v>
      </c>
      <c r="Z325" s="225">
        <f t="shared" si="286"/>
        <v>0</v>
      </c>
      <c r="AA325" s="225">
        <f t="shared" si="286"/>
        <v>0</v>
      </c>
      <c r="AB325" s="225">
        <f t="shared" si="286"/>
        <v>0</v>
      </c>
      <c r="AC325" s="225">
        <f t="shared" si="286"/>
        <v>0</v>
      </c>
      <c r="AD325" s="225">
        <f t="shared" si="286"/>
        <v>0</v>
      </c>
      <c r="AE325" s="225">
        <f t="shared" si="286"/>
        <v>0</v>
      </c>
      <c r="AF325" s="225">
        <f t="shared" si="286"/>
        <v>0</v>
      </c>
      <c r="AG325" s="225">
        <f t="shared" si="286"/>
        <v>0</v>
      </c>
      <c r="AH325" s="225">
        <f t="shared" si="286"/>
        <v>0</v>
      </c>
      <c r="AI325" s="225">
        <f t="shared" si="286"/>
        <v>0</v>
      </c>
      <c r="AJ325" s="225">
        <f t="shared" si="286"/>
        <v>0</v>
      </c>
      <c r="AK325" s="225">
        <f t="shared" si="286"/>
        <v>0</v>
      </c>
      <c r="AL325" s="225">
        <f t="shared" si="286"/>
        <v>0</v>
      </c>
      <c r="AM325" s="225">
        <f t="shared" si="286"/>
        <v>0</v>
      </c>
      <c r="AN325" s="225">
        <f t="shared" si="286"/>
        <v>0</v>
      </c>
      <c r="AO325" s="225">
        <f t="shared" si="286"/>
        <v>0</v>
      </c>
      <c r="AP325" s="225">
        <f t="shared" si="286"/>
        <v>0</v>
      </c>
      <c r="AQ325" s="225">
        <f t="shared" si="286"/>
        <v>0</v>
      </c>
      <c r="AR325" s="225">
        <f t="shared" si="286"/>
        <v>0</v>
      </c>
      <c r="AS325" s="225">
        <f t="shared" si="286"/>
        <v>0</v>
      </c>
      <c r="AT325" s="225">
        <f t="shared" si="286"/>
        <v>0</v>
      </c>
      <c r="AU325" s="225">
        <f t="shared" si="286"/>
        <v>0</v>
      </c>
      <c r="AV325" s="225">
        <f t="shared" si="286"/>
        <v>0</v>
      </c>
      <c r="AW325" s="225">
        <f t="shared" si="286"/>
        <v>0</v>
      </c>
      <c r="AX325" s="225">
        <f t="shared" si="286"/>
        <v>0</v>
      </c>
      <c r="AY325" s="225">
        <f t="shared" si="286"/>
        <v>0</v>
      </c>
      <c r="AZ325" s="225"/>
    </row>
    <row r="326" spans="1:52" x14ac:dyDescent="0.2">
      <c r="A326" s="229" t="s">
        <v>643</v>
      </c>
      <c r="B326" s="229" t="s">
        <v>384</v>
      </c>
      <c r="C326" s="228">
        <f>SUMIFS('Historic Energy Consumption'!$L:$L,'Historic Energy Consumption'!$B:$B,'Predicted Energy Consumption'!$B326,'Historic Energy Consumption'!$A:$A,'Predicted Energy Consumption'!C$98)</f>
        <v>0</v>
      </c>
      <c r="D326" s="228">
        <f>SUMIFS('Historic Energy Consumption'!$L:$L,'Historic Energy Consumption'!$B:$B,'Predicted Energy Consumption'!$B326,'Historic Energy Consumption'!$A:$A,'Predicted Energy Consumption'!D$98)</f>
        <v>0</v>
      </c>
      <c r="E326" s="228">
        <f>SUMIFS('Historic Energy Consumption'!$L:$L,'Historic Energy Consumption'!$B:$B,'Predicted Energy Consumption'!$B326,'Historic Energy Consumption'!$A:$A,'Predicted Energy Consumption'!E$98)</f>
        <v>0</v>
      </c>
      <c r="F326" s="228">
        <f>SUMIFS('Historic Energy Consumption'!$L:$L,'Historic Energy Consumption'!$B:$B,'Predicted Energy Consumption'!$B326,'Historic Energy Consumption'!$A:$A,'Predicted Energy Consumption'!F$98)</f>
        <v>0</v>
      </c>
      <c r="G326" s="228">
        <f>SUMIFS('Historic Energy Consumption'!$L:$L,'Historic Energy Consumption'!$B:$B,'Predicted Energy Consumption'!$B326,'Historic Energy Consumption'!$A:$A,'Predicted Energy Consumption'!G$98)</f>
        <v>0</v>
      </c>
      <c r="H326" s="228">
        <f>SUMIFS('Historic Energy Consumption'!$L:$L,'Historic Energy Consumption'!$B:$B,'Predicted Energy Consumption'!$B326,'Historic Energy Consumption'!$A:$A,'Predicted Energy Consumption'!H$98)</f>
        <v>0</v>
      </c>
      <c r="I326" s="228">
        <f>SUMIFS('Historic Energy Consumption'!$L:$L,'Historic Energy Consumption'!$B:$B,'Predicted Energy Consumption'!$B326,'Historic Energy Consumption'!$A:$A,'Predicted Energy Consumption'!I$98)</f>
        <v>0</v>
      </c>
      <c r="J326" s="228">
        <f>SUMIFS('Historic Energy Consumption'!$L:$L,'Historic Energy Consumption'!$B:$B,'Predicted Energy Consumption'!$B326,'Historic Energy Consumption'!$A:$A,'Predicted Energy Consumption'!J$98)</f>
        <v>0</v>
      </c>
      <c r="K326" s="228">
        <f>SUMIFS('Historic Energy Consumption'!$L:$L,'Historic Energy Consumption'!$B:$B,'Predicted Energy Consumption'!$B326,'Historic Energy Consumption'!$A:$A,'Predicted Energy Consumption'!K$98)</f>
        <v>0</v>
      </c>
      <c r="L326" s="225">
        <f t="shared" ref="L326:AY326" si="287">K326*(VLOOKUP($B326,$B$72:$AY$96,L$1-2010,FALSE)/VLOOKUP($B326,$B$72:$AY$96,K$1-2010,FALSE))</f>
        <v>0</v>
      </c>
      <c r="M326" s="225">
        <f t="shared" si="287"/>
        <v>0</v>
      </c>
      <c r="N326" s="225">
        <f t="shared" si="287"/>
        <v>0</v>
      </c>
      <c r="O326" s="225">
        <f t="shared" si="287"/>
        <v>0</v>
      </c>
      <c r="P326" s="225">
        <f t="shared" si="287"/>
        <v>0</v>
      </c>
      <c r="Q326" s="225">
        <f t="shared" si="287"/>
        <v>0</v>
      </c>
      <c r="R326" s="225">
        <f t="shared" si="287"/>
        <v>0</v>
      </c>
      <c r="S326" s="225">
        <f t="shared" si="287"/>
        <v>0</v>
      </c>
      <c r="T326" s="225">
        <f t="shared" si="287"/>
        <v>0</v>
      </c>
      <c r="U326" s="225">
        <f t="shared" si="287"/>
        <v>0</v>
      </c>
      <c r="V326" s="225">
        <f t="shared" si="287"/>
        <v>0</v>
      </c>
      <c r="W326" s="225">
        <f t="shared" si="287"/>
        <v>0</v>
      </c>
      <c r="X326" s="225">
        <f t="shared" si="287"/>
        <v>0</v>
      </c>
      <c r="Y326" s="225">
        <f t="shared" si="287"/>
        <v>0</v>
      </c>
      <c r="Z326" s="225">
        <f t="shared" si="287"/>
        <v>0</v>
      </c>
      <c r="AA326" s="225">
        <f t="shared" si="287"/>
        <v>0</v>
      </c>
      <c r="AB326" s="225">
        <f t="shared" si="287"/>
        <v>0</v>
      </c>
      <c r="AC326" s="225">
        <f t="shared" si="287"/>
        <v>0</v>
      </c>
      <c r="AD326" s="225">
        <f t="shared" si="287"/>
        <v>0</v>
      </c>
      <c r="AE326" s="225">
        <f t="shared" si="287"/>
        <v>0</v>
      </c>
      <c r="AF326" s="225">
        <f t="shared" si="287"/>
        <v>0</v>
      </c>
      <c r="AG326" s="225">
        <f t="shared" si="287"/>
        <v>0</v>
      </c>
      <c r="AH326" s="225">
        <f t="shared" si="287"/>
        <v>0</v>
      </c>
      <c r="AI326" s="225">
        <f t="shared" si="287"/>
        <v>0</v>
      </c>
      <c r="AJ326" s="225">
        <f t="shared" si="287"/>
        <v>0</v>
      </c>
      <c r="AK326" s="225">
        <f t="shared" si="287"/>
        <v>0</v>
      </c>
      <c r="AL326" s="225">
        <f t="shared" si="287"/>
        <v>0</v>
      </c>
      <c r="AM326" s="225">
        <f t="shared" si="287"/>
        <v>0</v>
      </c>
      <c r="AN326" s="225">
        <f t="shared" si="287"/>
        <v>0</v>
      </c>
      <c r="AO326" s="225">
        <f t="shared" si="287"/>
        <v>0</v>
      </c>
      <c r="AP326" s="225">
        <f t="shared" si="287"/>
        <v>0</v>
      </c>
      <c r="AQ326" s="225">
        <f t="shared" si="287"/>
        <v>0</v>
      </c>
      <c r="AR326" s="225">
        <f t="shared" si="287"/>
        <v>0</v>
      </c>
      <c r="AS326" s="225">
        <f t="shared" si="287"/>
        <v>0</v>
      </c>
      <c r="AT326" s="225">
        <f t="shared" si="287"/>
        <v>0</v>
      </c>
      <c r="AU326" s="225">
        <f t="shared" si="287"/>
        <v>0</v>
      </c>
      <c r="AV326" s="225">
        <f t="shared" si="287"/>
        <v>0</v>
      </c>
      <c r="AW326" s="225">
        <f t="shared" si="287"/>
        <v>0</v>
      </c>
      <c r="AX326" s="225">
        <f t="shared" si="287"/>
        <v>0</v>
      </c>
      <c r="AY326" s="225">
        <f t="shared" si="287"/>
        <v>0</v>
      </c>
      <c r="AZ326" s="225"/>
    </row>
    <row r="327" spans="1:52" x14ac:dyDescent="0.2">
      <c r="A327" s="229" t="s">
        <v>643</v>
      </c>
      <c r="B327" s="229" t="s">
        <v>385</v>
      </c>
      <c r="C327" s="228">
        <f>SUMIFS('Historic Energy Consumption'!$L:$L,'Historic Energy Consumption'!$B:$B,'Predicted Energy Consumption'!$B327,'Historic Energy Consumption'!$A:$A,'Predicted Energy Consumption'!C$98)</f>
        <v>0</v>
      </c>
      <c r="D327" s="228">
        <f>SUMIFS('Historic Energy Consumption'!$L:$L,'Historic Energy Consumption'!$B:$B,'Predicted Energy Consumption'!$B327,'Historic Energy Consumption'!$A:$A,'Predicted Energy Consumption'!D$98)</f>
        <v>0</v>
      </c>
      <c r="E327" s="228">
        <f>SUMIFS('Historic Energy Consumption'!$L:$L,'Historic Energy Consumption'!$B:$B,'Predicted Energy Consumption'!$B327,'Historic Energy Consumption'!$A:$A,'Predicted Energy Consumption'!E$98)</f>
        <v>0</v>
      </c>
      <c r="F327" s="228">
        <f>SUMIFS('Historic Energy Consumption'!$L:$L,'Historic Energy Consumption'!$B:$B,'Predicted Energy Consumption'!$B327,'Historic Energy Consumption'!$A:$A,'Predicted Energy Consumption'!F$98)</f>
        <v>0</v>
      </c>
      <c r="G327" s="228">
        <f>SUMIFS('Historic Energy Consumption'!$L:$L,'Historic Energy Consumption'!$B:$B,'Predicted Energy Consumption'!$B327,'Historic Energy Consumption'!$A:$A,'Predicted Energy Consumption'!G$98)</f>
        <v>0</v>
      </c>
      <c r="H327" s="228">
        <f>SUMIFS('Historic Energy Consumption'!$L:$L,'Historic Energy Consumption'!$B:$B,'Predicted Energy Consumption'!$B327,'Historic Energy Consumption'!$A:$A,'Predicted Energy Consumption'!H$98)</f>
        <v>0</v>
      </c>
      <c r="I327" s="228">
        <f>SUMIFS('Historic Energy Consumption'!$L:$L,'Historic Energy Consumption'!$B:$B,'Predicted Energy Consumption'!$B327,'Historic Energy Consumption'!$A:$A,'Predicted Energy Consumption'!I$98)</f>
        <v>0</v>
      </c>
      <c r="J327" s="228">
        <f>SUMIFS('Historic Energy Consumption'!$L:$L,'Historic Energy Consumption'!$B:$B,'Predicted Energy Consumption'!$B327,'Historic Energy Consumption'!$A:$A,'Predicted Energy Consumption'!J$98)</f>
        <v>0</v>
      </c>
      <c r="K327" s="228">
        <f>SUMIFS('Historic Energy Consumption'!$L:$L,'Historic Energy Consumption'!$B:$B,'Predicted Energy Consumption'!$B327,'Historic Energy Consumption'!$A:$A,'Predicted Energy Consumption'!K$98)</f>
        <v>0</v>
      </c>
      <c r="L327" s="225">
        <f t="shared" ref="L327:AY327" si="288">K327*(VLOOKUP($B327,$B$72:$AY$96,L$1-2010,FALSE)/VLOOKUP($B327,$B$72:$AY$96,K$1-2010,FALSE))</f>
        <v>0</v>
      </c>
      <c r="M327" s="225">
        <f t="shared" si="288"/>
        <v>0</v>
      </c>
      <c r="N327" s="225">
        <f t="shared" si="288"/>
        <v>0</v>
      </c>
      <c r="O327" s="225">
        <f t="shared" si="288"/>
        <v>0</v>
      </c>
      <c r="P327" s="225">
        <f t="shared" si="288"/>
        <v>0</v>
      </c>
      <c r="Q327" s="225">
        <f t="shared" si="288"/>
        <v>0</v>
      </c>
      <c r="R327" s="225">
        <f t="shared" si="288"/>
        <v>0</v>
      </c>
      <c r="S327" s="225">
        <f t="shared" si="288"/>
        <v>0</v>
      </c>
      <c r="T327" s="225">
        <f t="shared" si="288"/>
        <v>0</v>
      </c>
      <c r="U327" s="225">
        <f t="shared" si="288"/>
        <v>0</v>
      </c>
      <c r="V327" s="225">
        <f t="shared" si="288"/>
        <v>0</v>
      </c>
      <c r="W327" s="225">
        <f t="shared" si="288"/>
        <v>0</v>
      </c>
      <c r="X327" s="225">
        <f t="shared" si="288"/>
        <v>0</v>
      </c>
      <c r="Y327" s="225">
        <f t="shared" si="288"/>
        <v>0</v>
      </c>
      <c r="Z327" s="225">
        <f t="shared" si="288"/>
        <v>0</v>
      </c>
      <c r="AA327" s="225">
        <f t="shared" si="288"/>
        <v>0</v>
      </c>
      <c r="AB327" s="225">
        <f t="shared" si="288"/>
        <v>0</v>
      </c>
      <c r="AC327" s="225">
        <f t="shared" si="288"/>
        <v>0</v>
      </c>
      <c r="AD327" s="225">
        <f t="shared" si="288"/>
        <v>0</v>
      </c>
      <c r="AE327" s="225">
        <f t="shared" si="288"/>
        <v>0</v>
      </c>
      <c r="AF327" s="225">
        <f t="shared" si="288"/>
        <v>0</v>
      </c>
      <c r="AG327" s="225">
        <f t="shared" si="288"/>
        <v>0</v>
      </c>
      <c r="AH327" s="225">
        <f t="shared" si="288"/>
        <v>0</v>
      </c>
      <c r="AI327" s="225">
        <f t="shared" si="288"/>
        <v>0</v>
      </c>
      <c r="AJ327" s="225">
        <f t="shared" si="288"/>
        <v>0</v>
      </c>
      <c r="AK327" s="225">
        <f t="shared" si="288"/>
        <v>0</v>
      </c>
      <c r="AL327" s="225">
        <f t="shared" si="288"/>
        <v>0</v>
      </c>
      <c r="AM327" s="225">
        <f t="shared" si="288"/>
        <v>0</v>
      </c>
      <c r="AN327" s="225">
        <f t="shared" si="288"/>
        <v>0</v>
      </c>
      <c r="AO327" s="225">
        <f t="shared" si="288"/>
        <v>0</v>
      </c>
      <c r="AP327" s="225">
        <f t="shared" si="288"/>
        <v>0</v>
      </c>
      <c r="AQ327" s="225">
        <f t="shared" si="288"/>
        <v>0</v>
      </c>
      <c r="AR327" s="225">
        <f t="shared" si="288"/>
        <v>0</v>
      </c>
      <c r="AS327" s="225">
        <f t="shared" si="288"/>
        <v>0</v>
      </c>
      <c r="AT327" s="225">
        <f t="shared" si="288"/>
        <v>0</v>
      </c>
      <c r="AU327" s="225">
        <f t="shared" si="288"/>
        <v>0</v>
      </c>
      <c r="AV327" s="225">
        <f t="shared" si="288"/>
        <v>0</v>
      </c>
      <c r="AW327" s="225">
        <f t="shared" si="288"/>
        <v>0</v>
      </c>
      <c r="AX327" s="225">
        <f t="shared" si="288"/>
        <v>0</v>
      </c>
      <c r="AY327" s="225">
        <f t="shared" si="288"/>
        <v>0</v>
      </c>
      <c r="AZ327" s="225"/>
    </row>
    <row r="328" spans="1:52" x14ac:dyDescent="0.2">
      <c r="A328" s="229" t="s">
        <v>643</v>
      </c>
      <c r="B328" s="229" t="s">
        <v>386</v>
      </c>
      <c r="C328" s="228">
        <f>SUMIFS('Historic Energy Consumption'!$L:$L,'Historic Energy Consumption'!$B:$B,'Predicted Energy Consumption'!$B328,'Historic Energy Consumption'!$A:$A,'Predicted Energy Consumption'!C$98)</f>
        <v>0</v>
      </c>
      <c r="D328" s="228">
        <f>SUMIFS('Historic Energy Consumption'!$L:$L,'Historic Energy Consumption'!$B:$B,'Predicted Energy Consumption'!$B328,'Historic Energy Consumption'!$A:$A,'Predicted Energy Consumption'!D$98)</f>
        <v>0</v>
      </c>
      <c r="E328" s="228">
        <f>SUMIFS('Historic Energy Consumption'!$L:$L,'Historic Energy Consumption'!$B:$B,'Predicted Energy Consumption'!$B328,'Historic Energy Consumption'!$A:$A,'Predicted Energy Consumption'!E$98)</f>
        <v>0</v>
      </c>
      <c r="F328" s="228">
        <f>SUMIFS('Historic Energy Consumption'!$L:$L,'Historic Energy Consumption'!$B:$B,'Predicted Energy Consumption'!$B328,'Historic Energy Consumption'!$A:$A,'Predicted Energy Consumption'!F$98)</f>
        <v>0</v>
      </c>
      <c r="G328" s="228">
        <f>SUMIFS('Historic Energy Consumption'!$L:$L,'Historic Energy Consumption'!$B:$B,'Predicted Energy Consumption'!$B328,'Historic Energy Consumption'!$A:$A,'Predicted Energy Consumption'!G$98)</f>
        <v>0</v>
      </c>
      <c r="H328" s="228">
        <f>SUMIFS('Historic Energy Consumption'!$L:$L,'Historic Energy Consumption'!$B:$B,'Predicted Energy Consumption'!$B328,'Historic Energy Consumption'!$A:$A,'Predicted Energy Consumption'!H$98)</f>
        <v>0</v>
      </c>
      <c r="I328" s="228">
        <f>SUMIFS('Historic Energy Consumption'!$L:$L,'Historic Energy Consumption'!$B:$B,'Predicted Energy Consumption'!$B328,'Historic Energy Consumption'!$A:$A,'Predicted Energy Consumption'!I$98)</f>
        <v>0</v>
      </c>
      <c r="J328" s="228">
        <f>SUMIFS('Historic Energy Consumption'!$L:$L,'Historic Energy Consumption'!$B:$B,'Predicted Energy Consumption'!$B328,'Historic Energy Consumption'!$A:$A,'Predicted Energy Consumption'!J$98)</f>
        <v>0</v>
      </c>
      <c r="K328" s="228">
        <f>SUMIFS('Historic Energy Consumption'!$L:$L,'Historic Energy Consumption'!$B:$B,'Predicted Energy Consumption'!$B328,'Historic Energy Consumption'!$A:$A,'Predicted Energy Consumption'!K$98)</f>
        <v>0</v>
      </c>
      <c r="L328" s="225">
        <f t="shared" ref="L328:AY328" si="289">K328*(VLOOKUP($B328,$B$72:$AY$96,L$1-2010,FALSE)/VLOOKUP($B328,$B$72:$AY$96,K$1-2010,FALSE))</f>
        <v>0</v>
      </c>
      <c r="M328" s="225">
        <f t="shared" si="289"/>
        <v>0</v>
      </c>
      <c r="N328" s="225">
        <f t="shared" si="289"/>
        <v>0</v>
      </c>
      <c r="O328" s="225">
        <f t="shared" si="289"/>
        <v>0</v>
      </c>
      <c r="P328" s="225">
        <f t="shared" si="289"/>
        <v>0</v>
      </c>
      <c r="Q328" s="225">
        <f t="shared" si="289"/>
        <v>0</v>
      </c>
      <c r="R328" s="225">
        <f t="shared" si="289"/>
        <v>0</v>
      </c>
      <c r="S328" s="225">
        <f t="shared" si="289"/>
        <v>0</v>
      </c>
      <c r="T328" s="225">
        <f t="shared" si="289"/>
        <v>0</v>
      </c>
      <c r="U328" s="225">
        <f t="shared" si="289"/>
        <v>0</v>
      </c>
      <c r="V328" s="225">
        <f t="shared" si="289"/>
        <v>0</v>
      </c>
      <c r="W328" s="225">
        <f t="shared" si="289"/>
        <v>0</v>
      </c>
      <c r="X328" s="225">
        <f t="shared" si="289"/>
        <v>0</v>
      </c>
      <c r="Y328" s="225">
        <f t="shared" si="289"/>
        <v>0</v>
      </c>
      <c r="Z328" s="225">
        <f t="shared" si="289"/>
        <v>0</v>
      </c>
      <c r="AA328" s="225">
        <f t="shared" si="289"/>
        <v>0</v>
      </c>
      <c r="AB328" s="225">
        <f t="shared" si="289"/>
        <v>0</v>
      </c>
      <c r="AC328" s="225">
        <f t="shared" si="289"/>
        <v>0</v>
      </c>
      <c r="AD328" s="225">
        <f t="shared" si="289"/>
        <v>0</v>
      </c>
      <c r="AE328" s="225">
        <f t="shared" si="289"/>
        <v>0</v>
      </c>
      <c r="AF328" s="225">
        <f t="shared" si="289"/>
        <v>0</v>
      </c>
      <c r="AG328" s="225">
        <f t="shared" si="289"/>
        <v>0</v>
      </c>
      <c r="AH328" s="225">
        <f t="shared" si="289"/>
        <v>0</v>
      </c>
      <c r="AI328" s="225">
        <f t="shared" si="289"/>
        <v>0</v>
      </c>
      <c r="AJ328" s="225">
        <f t="shared" si="289"/>
        <v>0</v>
      </c>
      <c r="AK328" s="225">
        <f t="shared" si="289"/>
        <v>0</v>
      </c>
      <c r="AL328" s="225">
        <f t="shared" si="289"/>
        <v>0</v>
      </c>
      <c r="AM328" s="225">
        <f t="shared" si="289"/>
        <v>0</v>
      </c>
      <c r="AN328" s="225">
        <f t="shared" si="289"/>
        <v>0</v>
      </c>
      <c r="AO328" s="225">
        <f t="shared" si="289"/>
        <v>0</v>
      </c>
      <c r="AP328" s="225">
        <f t="shared" si="289"/>
        <v>0</v>
      </c>
      <c r="AQ328" s="225">
        <f t="shared" si="289"/>
        <v>0</v>
      </c>
      <c r="AR328" s="225">
        <f t="shared" si="289"/>
        <v>0</v>
      </c>
      <c r="AS328" s="225">
        <f t="shared" si="289"/>
        <v>0</v>
      </c>
      <c r="AT328" s="225">
        <f t="shared" si="289"/>
        <v>0</v>
      </c>
      <c r="AU328" s="225">
        <f t="shared" si="289"/>
        <v>0</v>
      </c>
      <c r="AV328" s="225">
        <f t="shared" si="289"/>
        <v>0</v>
      </c>
      <c r="AW328" s="225">
        <f t="shared" si="289"/>
        <v>0</v>
      </c>
      <c r="AX328" s="225">
        <f t="shared" si="289"/>
        <v>0</v>
      </c>
      <c r="AY328" s="225">
        <f t="shared" si="289"/>
        <v>0</v>
      </c>
      <c r="AZ328" s="225"/>
    </row>
    <row r="329" spans="1:52" x14ac:dyDescent="0.2">
      <c r="A329" s="229" t="s">
        <v>643</v>
      </c>
      <c r="B329" s="229" t="s">
        <v>387</v>
      </c>
      <c r="C329" s="228">
        <f>SUMIFS('Historic Energy Consumption'!$L:$L,'Historic Energy Consumption'!$B:$B,'Predicted Energy Consumption'!$B329,'Historic Energy Consumption'!$A:$A,'Predicted Energy Consumption'!C$98)</f>
        <v>0</v>
      </c>
      <c r="D329" s="228">
        <f>SUMIFS('Historic Energy Consumption'!$L:$L,'Historic Energy Consumption'!$B:$B,'Predicted Energy Consumption'!$B329,'Historic Energy Consumption'!$A:$A,'Predicted Energy Consumption'!D$98)</f>
        <v>0</v>
      </c>
      <c r="E329" s="228">
        <f>SUMIFS('Historic Energy Consumption'!$L:$L,'Historic Energy Consumption'!$B:$B,'Predicted Energy Consumption'!$B329,'Historic Energy Consumption'!$A:$A,'Predicted Energy Consumption'!E$98)</f>
        <v>0</v>
      </c>
      <c r="F329" s="228">
        <f>SUMIFS('Historic Energy Consumption'!$L:$L,'Historic Energy Consumption'!$B:$B,'Predicted Energy Consumption'!$B329,'Historic Energy Consumption'!$A:$A,'Predicted Energy Consumption'!F$98)</f>
        <v>0</v>
      </c>
      <c r="G329" s="228">
        <f>SUMIFS('Historic Energy Consumption'!$L:$L,'Historic Energy Consumption'!$B:$B,'Predicted Energy Consumption'!$B329,'Historic Energy Consumption'!$A:$A,'Predicted Energy Consumption'!G$98)</f>
        <v>0</v>
      </c>
      <c r="H329" s="228">
        <f>SUMIFS('Historic Energy Consumption'!$L:$L,'Historic Energy Consumption'!$B:$B,'Predicted Energy Consumption'!$B329,'Historic Energy Consumption'!$A:$A,'Predicted Energy Consumption'!H$98)</f>
        <v>0</v>
      </c>
      <c r="I329" s="228">
        <f>SUMIFS('Historic Energy Consumption'!$L:$L,'Historic Energy Consumption'!$B:$B,'Predicted Energy Consumption'!$B329,'Historic Energy Consumption'!$A:$A,'Predicted Energy Consumption'!I$98)</f>
        <v>0</v>
      </c>
      <c r="J329" s="228">
        <f>SUMIFS('Historic Energy Consumption'!$L:$L,'Historic Energy Consumption'!$B:$B,'Predicted Energy Consumption'!$B329,'Historic Energy Consumption'!$A:$A,'Predicted Energy Consumption'!J$98)</f>
        <v>0</v>
      </c>
      <c r="K329" s="228">
        <f>SUMIFS('Historic Energy Consumption'!$L:$L,'Historic Energy Consumption'!$B:$B,'Predicted Energy Consumption'!$B329,'Historic Energy Consumption'!$A:$A,'Predicted Energy Consumption'!K$98)</f>
        <v>0</v>
      </c>
      <c r="L329" s="225">
        <f t="shared" ref="L329:AY329" si="290">K329*(VLOOKUP($B329,$B$72:$AY$96,L$1-2010,FALSE)/VLOOKUP($B329,$B$72:$AY$96,K$1-2010,FALSE))</f>
        <v>0</v>
      </c>
      <c r="M329" s="225">
        <f t="shared" si="290"/>
        <v>0</v>
      </c>
      <c r="N329" s="225">
        <f t="shared" si="290"/>
        <v>0</v>
      </c>
      <c r="O329" s="225">
        <f t="shared" si="290"/>
        <v>0</v>
      </c>
      <c r="P329" s="225">
        <f t="shared" si="290"/>
        <v>0</v>
      </c>
      <c r="Q329" s="225">
        <f t="shared" si="290"/>
        <v>0</v>
      </c>
      <c r="R329" s="225">
        <f t="shared" si="290"/>
        <v>0</v>
      </c>
      <c r="S329" s="225">
        <f t="shared" si="290"/>
        <v>0</v>
      </c>
      <c r="T329" s="225">
        <f t="shared" si="290"/>
        <v>0</v>
      </c>
      <c r="U329" s="225">
        <f t="shared" si="290"/>
        <v>0</v>
      </c>
      <c r="V329" s="225">
        <f t="shared" si="290"/>
        <v>0</v>
      </c>
      <c r="W329" s="225">
        <f t="shared" si="290"/>
        <v>0</v>
      </c>
      <c r="X329" s="225">
        <f t="shared" si="290"/>
        <v>0</v>
      </c>
      <c r="Y329" s="225">
        <f t="shared" si="290"/>
        <v>0</v>
      </c>
      <c r="Z329" s="225">
        <f t="shared" si="290"/>
        <v>0</v>
      </c>
      <c r="AA329" s="225">
        <f t="shared" si="290"/>
        <v>0</v>
      </c>
      <c r="AB329" s="225">
        <f t="shared" si="290"/>
        <v>0</v>
      </c>
      <c r="AC329" s="225">
        <f t="shared" si="290"/>
        <v>0</v>
      </c>
      <c r="AD329" s="225">
        <f t="shared" si="290"/>
        <v>0</v>
      </c>
      <c r="AE329" s="225">
        <f t="shared" si="290"/>
        <v>0</v>
      </c>
      <c r="AF329" s="225">
        <f t="shared" si="290"/>
        <v>0</v>
      </c>
      <c r="AG329" s="225">
        <f t="shared" si="290"/>
        <v>0</v>
      </c>
      <c r="AH329" s="225">
        <f t="shared" si="290"/>
        <v>0</v>
      </c>
      <c r="AI329" s="225">
        <f t="shared" si="290"/>
        <v>0</v>
      </c>
      <c r="AJ329" s="225">
        <f t="shared" si="290"/>
        <v>0</v>
      </c>
      <c r="AK329" s="225">
        <f t="shared" si="290"/>
        <v>0</v>
      </c>
      <c r="AL329" s="225">
        <f t="shared" si="290"/>
        <v>0</v>
      </c>
      <c r="AM329" s="225">
        <f t="shared" si="290"/>
        <v>0</v>
      </c>
      <c r="AN329" s="225">
        <f t="shared" si="290"/>
        <v>0</v>
      </c>
      <c r="AO329" s="225">
        <f t="shared" si="290"/>
        <v>0</v>
      </c>
      <c r="AP329" s="225">
        <f t="shared" si="290"/>
        <v>0</v>
      </c>
      <c r="AQ329" s="225">
        <f t="shared" si="290"/>
        <v>0</v>
      </c>
      <c r="AR329" s="225">
        <f t="shared" si="290"/>
        <v>0</v>
      </c>
      <c r="AS329" s="225">
        <f t="shared" si="290"/>
        <v>0</v>
      </c>
      <c r="AT329" s="225">
        <f t="shared" si="290"/>
        <v>0</v>
      </c>
      <c r="AU329" s="225">
        <f t="shared" si="290"/>
        <v>0</v>
      </c>
      <c r="AV329" s="225">
        <f t="shared" si="290"/>
        <v>0</v>
      </c>
      <c r="AW329" s="225">
        <f t="shared" si="290"/>
        <v>0</v>
      </c>
      <c r="AX329" s="225">
        <f t="shared" si="290"/>
        <v>0</v>
      </c>
      <c r="AY329" s="225">
        <f t="shared" si="290"/>
        <v>0</v>
      </c>
      <c r="AZ329" s="225"/>
    </row>
    <row r="330" spans="1:52" x14ac:dyDescent="0.2">
      <c r="A330" s="229" t="s">
        <v>643</v>
      </c>
      <c r="B330" s="229" t="s">
        <v>388</v>
      </c>
      <c r="C330" s="228">
        <f>SUMIFS('Historic Energy Consumption'!$L:$L,'Historic Energy Consumption'!$B:$B,'Predicted Energy Consumption'!$B330,'Historic Energy Consumption'!$A:$A,'Predicted Energy Consumption'!C$98)</f>
        <v>0</v>
      </c>
      <c r="D330" s="228">
        <f>SUMIFS('Historic Energy Consumption'!$L:$L,'Historic Energy Consumption'!$B:$B,'Predicted Energy Consumption'!$B330,'Historic Energy Consumption'!$A:$A,'Predicted Energy Consumption'!D$98)</f>
        <v>0</v>
      </c>
      <c r="E330" s="228">
        <f>SUMIFS('Historic Energy Consumption'!$L:$L,'Historic Energy Consumption'!$B:$B,'Predicted Energy Consumption'!$B330,'Historic Energy Consumption'!$A:$A,'Predicted Energy Consumption'!E$98)</f>
        <v>0</v>
      </c>
      <c r="F330" s="228">
        <f>SUMIFS('Historic Energy Consumption'!$L:$L,'Historic Energy Consumption'!$B:$B,'Predicted Energy Consumption'!$B330,'Historic Energy Consumption'!$A:$A,'Predicted Energy Consumption'!F$98)</f>
        <v>0</v>
      </c>
      <c r="G330" s="228">
        <f>SUMIFS('Historic Energy Consumption'!$L:$L,'Historic Energy Consumption'!$B:$B,'Predicted Energy Consumption'!$B330,'Historic Energy Consumption'!$A:$A,'Predicted Energy Consumption'!G$98)</f>
        <v>0</v>
      </c>
      <c r="H330" s="228">
        <f>SUMIFS('Historic Energy Consumption'!$L:$L,'Historic Energy Consumption'!$B:$B,'Predicted Energy Consumption'!$B330,'Historic Energy Consumption'!$A:$A,'Predicted Energy Consumption'!H$98)</f>
        <v>0</v>
      </c>
      <c r="I330" s="228">
        <f>SUMIFS('Historic Energy Consumption'!$L:$L,'Historic Energy Consumption'!$B:$B,'Predicted Energy Consumption'!$B330,'Historic Energy Consumption'!$A:$A,'Predicted Energy Consumption'!I$98)</f>
        <v>0</v>
      </c>
      <c r="J330" s="228">
        <f>SUMIFS('Historic Energy Consumption'!$L:$L,'Historic Energy Consumption'!$B:$B,'Predicted Energy Consumption'!$B330,'Historic Energy Consumption'!$A:$A,'Predicted Energy Consumption'!J$98)</f>
        <v>0</v>
      </c>
      <c r="K330" s="228">
        <f>SUMIFS('Historic Energy Consumption'!$L:$L,'Historic Energy Consumption'!$B:$B,'Predicted Energy Consumption'!$B330,'Historic Energy Consumption'!$A:$A,'Predicted Energy Consumption'!K$98)</f>
        <v>0</v>
      </c>
      <c r="L330" s="225">
        <f t="shared" ref="L330:AY330" si="291">K330*(VLOOKUP($B330,$B$72:$AY$96,L$1-2010,FALSE)/VLOOKUP($B330,$B$72:$AY$96,K$1-2010,FALSE))</f>
        <v>0</v>
      </c>
      <c r="M330" s="225">
        <f t="shared" si="291"/>
        <v>0</v>
      </c>
      <c r="N330" s="225">
        <f t="shared" si="291"/>
        <v>0</v>
      </c>
      <c r="O330" s="225">
        <f t="shared" si="291"/>
        <v>0</v>
      </c>
      <c r="P330" s="225">
        <f t="shared" si="291"/>
        <v>0</v>
      </c>
      <c r="Q330" s="225">
        <f t="shared" si="291"/>
        <v>0</v>
      </c>
      <c r="R330" s="225">
        <f t="shared" si="291"/>
        <v>0</v>
      </c>
      <c r="S330" s="225">
        <f t="shared" si="291"/>
        <v>0</v>
      </c>
      <c r="T330" s="225">
        <f t="shared" si="291"/>
        <v>0</v>
      </c>
      <c r="U330" s="225">
        <f t="shared" si="291"/>
        <v>0</v>
      </c>
      <c r="V330" s="225">
        <f t="shared" si="291"/>
        <v>0</v>
      </c>
      <c r="W330" s="225">
        <f t="shared" si="291"/>
        <v>0</v>
      </c>
      <c r="X330" s="225">
        <f t="shared" si="291"/>
        <v>0</v>
      </c>
      <c r="Y330" s="225">
        <f t="shared" si="291"/>
        <v>0</v>
      </c>
      <c r="Z330" s="225">
        <f t="shared" si="291"/>
        <v>0</v>
      </c>
      <c r="AA330" s="225">
        <f t="shared" si="291"/>
        <v>0</v>
      </c>
      <c r="AB330" s="225">
        <f t="shared" si="291"/>
        <v>0</v>
      </c>
      <c r="AC330" s="225">
        <f t="shared" si="291"/>
        <v>0</v>
      </c>
      <c r="AD330" s="225">
        <f t="shared" si="291"/>
        <v>0</v>
      </c>
      <c r="AE330" s="225">
        <f t="shared" si="291"/>
        <v>0</v>
      </c>
      <c r="AF330" s="225">
        <f t="shared" si="291"/>
        <v>0</v>
      </c>
      <c r="AG330" s="225">
        <f t="shared" si="291"/>
        <v>0</v>
      </c>
      <c r="AH330" s="225">
        <f t="shared" si="291"/>
        <v>0</v>
      </c>
      <c r="AI330" s="225">
        <f t="shared" si="291"/>
        <v>0</v>
      </c>
      <c r="AJ330" s="225">
        <f t="shared" si="291"/>
        <v>0</v>
      </c>
      <c r="AK330" s="225">
        <f t="shared" si="291"/>
        <v>0</v>
      </c>
      <c r="AL330" s="225">
        <f t="shared" si="291"/>
        <v>0</v>
      </c>
      <c r="AM330" s="225">
        <f t="shared" si="291"/>
        <v>0</v>
      </c>
      <c r="AN330" s="225">
        <f t="shared" si="291"/>
        <v>0</v>
      </c>
      <c r="AO330" s="225">
        <f t="shared" si="291"/>
        <v>0</v>
      </c>
      <c r="AP330" s="225">
        <f t="shared" si="291"/>
        <v>0</v>
      </c>
      <c r="AQ330" s="225">
        <f t="shared" si="291"/>
        <v>0</v>
      </c>
      <c r="AR330" s="225">
        <f t="shared" si="291"/>
        <v>0</v>
      </c>
      <c r="AS330" s="225">
        <f t="shared" si="291"/>
        <v>0</v>
      </c>
      <c r="AT330" s="225">
        <f t="shared" si="291"/>
        <v>0</v>
      </c>
      <c r="AU330" s="225">
        <f t="shared" si="291"/>
        <v>0</v>
      </c>
      <c r="AV330" s="225">
        <f t="shared" si="291"/>
        <v>0</v>
      </c>
      <c r="AW330" s="225">
        <f t="shared" si="291"/>
        <v>0</v>
      </c>
      <c r="AX330" s="225">
        <f t="shared" si="291"/>
        <v>0</v>
      </c>
      <c r="AY330" s="225">
        <f t="shared" si="291"/>
        <v>0</v>
      </c>
      <c r="AZ330" s="225"/>
    </row>
    <row r="331" spans="1:52" x14ac:dyDescent="0.2">
      <c r="A331" s="229" t="s">
        <v>643</v>
      </c>
      <c r="B331" s="229" t="s">
        <v>389</v>
      </c>
      <c r="C331" s="228">
        <f>SUMIFS('Historic Energy Consumption'!$L:$L,'Historic Energy Consumption'!$B:$B,'Predicted Energy Consumption'!$B331,'Historic Energy Consumption'!$A:$A,'Predicted Energy Consumption'!C$98)</f>
        <v>0</v>
      </c>
      <c r="D331" s="228">
        <f>SUMIFS('Historic Energy Consumption'!$L:$L,'Historic Energy Consumption'!$B:$B,'Predicted Energy Consumption'!$B331,'Historic Energy Consumption'!$A:$A,'Predicted Energy Consumption'!D$98)</f>
        <v>0</v>
      </c>
      <c r="E331" s="228">
        <f>SUMIFS('Historic Energy Consumption'!$L:$L,'Historic Energy Consumption'!$B:$B,'Predicted Energy Consumption'!$B331,'Historic Energy Consumption'!$A:$A,'Predicted Energy Consumption'!E$98)</f>
        <v>0</v>
      </c>
      <c r="F331" s="228">
        <f>SUMIFS('Historic Energy Consumption'!$L:$L,'Historic Energy Consumption'!$B:$B,'Predicted Energy Consumption'!$B331,'Historic Energy Consumption'!$A:$A,'Predicted Energy Consumption'!F$98)</f>
        <v>0</v>
      </c>
      <c r="G331" s="228">
        <f>SUMIFS('Historic Energy Consumption'!$L:$L,'Historic Energy Consumption'!$B:$B,'Predicted Energy Consumption'!$B331,'Historic Energy Consumption'!$A:$A,'Predicted Energy Consumption'!G$98)</f>
        <v>0</v>
      </c>
      <c r="H331" s="228">
        <f>SUMIFS('Historic Energy Consumption'!$L:$L,'Historic Energy Consumption'!$B:$B,'Predicted Energy Consumption'!$B331,'Historic Energy Consumption'!$A:$A,'Predicted Energy Consumption'!H$98)</f>
        <v>0</v>
      </c>
      <c r="I331" s="228">
        <f>SUMIFS('Historic Energy Consumption'!$L:$L,'Historic Energy Consumption'!$B:$B,'Predicted Energy Consumption'!$B331,'Historic Energy Consumption'!$A:$A,'Predicted Energy Consumption'!I$98)</f>
        <v>0</v>
      </c>
      <c r="J331" s="228">
        <f>SUMIFS('Historic Energy Consumption'!$L:$L,'Historic Energy Consumption'!$B:$B,'Predicted Energy Consumption'!$B331,'Historic Energy Consumption'!$A:$A,'Predicted Energy Consumption'!J$98)</f>
        <v>0</v>
      </c>
      <c r="K331" s="228">
        <f>SUMIFS('Historic Energy Consumption'!$L:$L,'Historic Energy Consumption'!$B:$B,'Predicted Energy Consumption'!$B331,'Historic Energy Consumption'!$A:$A,'Predicted Energy Consumption'!K$98)</f>
        <v>0</v>
      </c>
      <c r="L331" s="225">
        <f t="shared" ref="L331:AY331" si="292">K331*(VLOOKUP($B331,$B$72:$AY$96,L$1-2010,FALSE)/VLOOKUP($B331,$B$72:$AY$96,K$1-2010,FALSE))</f>
        <v>0</v>
      </c>
      <c r="M331" s="225">
        <f t="shared" si="292"/>
        <v>0</v>
      </c>
      <c r="N331" s="225">
        <f t="shared" si="292"/>
        <v>0</v>
      </c>
      <c r="O331" s="225">
        <f t="shared" si="292"/>
        <v>0</v>
      </c>
      <c r="P331" s="225">
        <f t="shared" si="292"/>
        <v>0</v>
      </c>
      <c r="Q331" s="225">
        <f t="shared" si="292"/>
        <v>0</v>
      </c>
      <c r="R331" s="225">
        <f t="shared" si="292"/>
        <v>0</v>
      </c>
      <c r="S331" s="225">
        <f t="shared" si="292"/>
        <v>0</v>
      </c>
      <c r="T331" s="225">
        <f t="shared" si="292"/>
        <v>0</v>
      </c>
      <c r="U331" s="225">
        <f t="shared" si="292"/>
        <v>0</v>
      </c>
      <c r="V331" s="225">
        <f t="shared" si="292"/>
        <v>0</v>
      </c>
      <c r="W331" s="225">
        <f t="shared" si="292"/>
        <v>0</v>
      </c>
      <c r="X331" s="225">
        <f t="shared" si="292"/>
        <v>0</v>
      </c>
      <c r="Y331" s="225">
        <f t="shared" si="292"/>
        <v>0</v>
      </c>
      <c r="Z331" s="225">
        <f t="shared" si="292"/>
        <v>0</v>
      </c>
      <c r="AA331" s="225">
        <f t="shared" si="292"/>
        <v>0</v>
      </c>
      <c r="AB331" s="225">
        <f t="shared" si="292"/>
        <v>0</v>
      </c>
      <c r="AC331" s="225">
        <f t="shared" si="292"/>
        <v>0</v>
      </c>
      <c r="AD331" s="225">
        <f t="shared" si="292"/>
        <v>0</v>
      </c>
      <c r="AE331" s="225">
        <f t="shared" si="292"/>
        <v>0</v>
      </c>
      <c r="AF331" s="225">
        <f t="shared" si="292"/>
        <v>0</v>
      </c>
      <c r="AG331" s="225">
        <f t="shared" si="292"/>
        <v>0</v>
      </c>
      <c r="AH331" s="225">
        <f t="shared" si="292"/>
        <v>0</v>
      </c>
      <c r="AI331" s="225">
        <f t="shared" si="292"/>
        <v>0</v>
      </c>
      <c r="AJ331" s="225">
        <f t="shared" si="292"/>
        <v>0</v>
      </c>
      <c r="AK331" s="225">
        <f t="shared" si="292"/>
        <v>0</v>
      </c>
      <c r="AL331" s="225">
        <f t="shared" si="292"/>
        <v>0</v>
      </c>
      <c r="AM331" s="225">
        <f t="shared" si="292"/>
        <v>0</v>
      </c>
      <c r="AN331" s="225">
        <f t="shared" si="292"/>
        <v>0</v>
      </c>
      <c r="AO331" s="225">
        <f t="shared" si="292"/>
        <v>0</v>
      </c>
      <c r="AP331" s="225">
        <f t="shared" si="292"/>
        <v>0</v>
      </c>
      <c r="AQ331" s="225">
        <f t="shared" si="292"/>
        <v>0</v>
      </c>
      <c r="AR331" s="225">
        <f t="shared" si="292"/>
        <v>0</v>
      </c>
      <c r="AS331" s="225">
        <f t="shared" si="292"/>
        <v>0</v>
      </c>
      <c r="AT331" s="225">
        <f t="shared" si="292"/>
        <v>0</v>
      </c>
      <c r="AU331" s="225">
        <f t="shared" si="292"/>
        <v>0</v>
      </c>
      <c r="AV331" s="225">
        <f t="shared" si="292"/>
        <v>0</v>
      </c>
      <c r="AW331" s="225">
        <f t="shared" si="292"/>
        <v>0</v>
      </c>
      <c r="AX331" s="225">
        <f t="shared" si="292"/>
        <v>0</v>
      </c>
      <c r="AY331" s="225">
        <f t="shared" si="292"/>
        <v>0</v>
      </c>
      <c r="AZ331" s="225"/>
    </row>
    <row r="332" spans="1:52" x14ac:dyDescent="0.2">
      <c r="A332" s="229" t="s">
        <v>643</v>
      </c>
      <c r="B332" s="229" t="s">
        <v>390</v>
      </c>
      <c r="C332" s="228">
        <f>SUMIFS('Historic Energy Consumption'!$L:$L,'Historic Energy Consumption'!$B:$B,'Predicted Energy Consumption'!$B332,'Historic Energy Consumption'!$A:$A,'Predicted Energy Consumption'!C$98)</f>
        <v>0</v>
      </c>
      <c r="D332" s="228">
        <f>SUMIFS('Historic Energy Consumption'!$L:$L,'Historic Energy Consumption'!$B:$B,'Predicted Energy Consumption'!$B332,'Historic Energy Consumption'!$A:$A,'Predicted Energy Consumption'!D$98)</f>
        <v>0</v>
      </c>
      <c r="E332" s="228">
        <f>SUMIFS('Historic Energy Consumption'!$L:$L,'Historic Energy Consumption'!$B:$B,'Predicted Energy Consumption'!$B332,'Historic Energy Consumption'!$A:$A,'Predicted Energy Consumption'!E$98)</f>
        <v>0</v>
      </c>
      <c r="F332" s="228">
        <f>SUMIFS('Historic Energy Consumption'!$L:$L,'Historic Energy Consumption'!$B:$B,'Predicted Energy Consumption'!$B332,'Historic Energy Consumption'!$A:$A,'Predicted Energy Consumption'!F$98)</f>
        <v>0</v>
      </c>
      <c r="G332" s="228">
        <f>SUMIFS('Historic Energy Consumption'!$L:$L,'Historic Energy Consumption'!$B:$B,'Predicted Energy Consumption'!$B332,'Historic Energy Consumption'!$A:$A,'Predicted Energy Consumption'!G$98)</f>
        <v>0</v>
      </c>
      <c r="H332" s="228">
        <f>SUMIFS('Historic Energy Consumption'!$L:$L,'Historic Energy Consumption'!$B:$B,'Predicted Energy Consumption'!$B332,'Historic Energy Consumption'!$A:$A,'Predicted Energy Consumption'!H$98)</f>
        <v>0</v>
      </c>
      <c r="I332" s="228">
        <f>SUMIFS('Historic Energy Consumption'!$L:$L,'Historic Energy Consumption'!$B:$B,'Predicted Energy Consumption'!$B332,'Historic Energy Consumption'!$A:$A,'Predicted Energy Consumption'!I$98)</f>
        <v>0</v>
      </c>
      <c r="J332" s="228">
        <f>SUMIFS('Historic Energy Consumption'!$L:$L,'Historic Energy Consumption'!$B:$B,'Predicted Energy Consumption'!$B332,'Historic Energy Consumption'!$A:$A,'Predicted Energy Consumption'!J$98)</f>
        <v>0</v>
      </c>
      <c r="K332" s="228">
        <f>SUMIFS('Historic Energy Consumption'!$L:$L,'Historic Energy Consumption'!$B:$B,'Predicted Energy Consumption'!$B332,'Historic Energy Consumption'!$A:$A,'Predicted Energy Consumption'!K$98)</f>
        <v>0</v>
      </c>
      <c r="L332" s="225">
        <f t="shared" ref="L332:AY332" si="293">K332*(VLOOKUP($B332,$B$72:$AY$96,L$1-2010,FALSE)/VLOOKUP($B332,$B$72:$AY$96,K$1-2010,FALSE))</f>
        <v>0</v>
      </c>
      <c r="M332" s="225">
        <f t="shared" si="293"/>
        <v>0</v>
      </c>
      <c r="N332" s="225">
        <f t="shared" si="293"/>
        <v>0</v>
      </c>
      <c r="O332" s="225">
        <f t="shared" si="293"/>
        <v>0</v>
      </c>
      <c r="P332" s="225">
        <f t="shared" si="293"/>
        <v>0</v>
      </c>
      <c r="Q332" s="225">
        <f t="shared" si="293"/>
        <v>0</v>
      </c>
      <c r="R332" s="225">
        <f t="shared" si="293"/>
        <v>0</v>
      </c>
      <c r="S332" s="225">
        <f t="shared" si="293"/>
        <v>0</v>
      </c>
      <c r="T332" s="225">
        <f t="shared" si="293"/>
        <v>0</v>
      </c>
      <c r="U332" s="225">
        <f t="shared" si="293"/>
        <v>0</v>
      </c>
      <c r="V332" s="225">
        <f t="shared" si="293"/>
        <v>0</v>
      </c>
      <c r="W332" s="225">
        <f t="shared" si="293"/>
        <v>0</v>
      </c>
      <c r="X332" s="225">
        <f t="shared" si="293"/>
        <v>0</v>
      </c>
      <c r="Y332" s="225">
        <f t="shared" si="293"/>
        <v>0</v>
      </c>
      <c r="Z332" s="225">
        <f t="shared" si="293"/>
        <v>0</v>
      </c>
      <c r="AA332" s="225">
        <f t="shared" si="293"/>
        <v>0</v>
      </c>
      <c r="AB332" s="225">
        <f t="shared" si="293"/>
        <v>0</v>
      </c>
      <c r="AC332" s="225">
        <f t="shared" si="293"/>
        <v>0</v>
      </c>
      <c r="AD332" s="225">
        <f t="shared" si="293"/>
        <v>0</v>
      </c>
      <c r="AE332" s="225">
        <f t="shared" si="293"/>
        <v>0</v>
      </c>
      <c r="AF332" s="225">
        <f t="shared" si="293"/>
        <v>0</v>
      </c>
      <c r="AG332" s="225">
        <f t="shared" si="293"/>
        <v>0</v>
      </c>
      <c r="AH332" s="225">
        <f t="shared" si="293"/>
        <v>0</v>
      </c>
      <c r="AI332" s="225">
        <f t="shared" si="293"/>
        <v>0</v>
      </c>
      <c r="AJ332" s="225">
        <f t="shared" si="293"/>
        <v>0</v>
      </c>
      <c r="AK332" s="225">
        <f t="shared" si="293"/>
        <v>0</v>
      </c>
      <c r="AL332" s="225">
        <f t="shared" si="293"/>
        <v>0</v>
      </c>
      <c r="AM332" s="225">
        <f t="shared" si="293"/>
        <v>0</v>
      </c>
      <c r="AN332" s="225">
        <f t="shared" si="293"/>
        <v>0</v>
      </c>
      <c r="AO332" s="225">
        <f t="shared" si="293"/>
        <v>0</v>
      </c>
      <c r="AP332" s="225">
        <f t="shared" si="293"/>
        <v>0</v>
      </c>
      <c r="AQ332" s="225">
        <f t="shared" si="293"/>
        <v>0</v>
      </c>
      <c r="AR332" s="225">
        <f t="shared" si="293"/>
        <v>0</v>
      </c>
      <c r="AS332" s="225">
        <f t="shared" si="293"/>
        <v>0</v>
      </c>
      <c r="AT332" s="225">
        <f t="shared" si="293"/>
        <v>0</v>
      </c>
      <c r="AU332" s="225">
        <f t="shared" si="293"/>
        <v>0</v>
      </c>
      <c r="AV332" s="225">
        <f t="shared" si="293"/>
        <v>0</v>
      </c>
      <c r="AW332" s="225">
        <f t="shared" si="293"/>
        <v>0</v>
      </c>
      <c r="AX332" s="225">
        <f t="shared" si="293"/>
        <v>0</v>
      </c>
      <c r="AY332" s="225">
        <f t="shared" si="293"/>
        <v>0</v>
      </c>
      <c r="AZ332" s="225"/>
    </row>
    <row r="333" spans="1:52" x14ac:dyDescent="0.2">
      <c r="A333" s="229" t="s">
        <v>643</v>
      </c>
      <c r="B333" s="229" t="s">
        <v>391</v>
      </c>
      <c r="C333" s="228">
        <f>SUMIFS('Historic Energy Consumption'!$L:$L,'Historic Energy Consumption'!$B:$B,'Predicted Energy Consumption'!$B333,'Historic Energy Consumption'!$A:$A,'Predicted Energy Consumption'!C$98)</f>
        <v>0</v>
      </c>
      <c r="D333" s="228">
        <f>SUMIFS('Historic Energy Consumption'!$L:$L,'Historic Energy Consumption'!$B:$B,'Predicted Energy Consumption'!$B333,'Historic Energy Consumption'!$A:$A,'Predicted Energy Consumption'!D$98)</f>
        <v>0</v>
      </c>
      <c r="E333" s="228">
        <f>SUMIFS('Historic Energy Consumption'!$L:$L,'Historic Energy Consumption'!$B:$B,'Predicted Energy Consumption'!$B333,'Historic Energy Consumption'!$A:$A,'Predicted Energy Consumption'!E$98)</f>
        <v>0</v>
      </c>
      <c r="F333" s="228">
        <f>SUMIFS('Historic Energy Consumption'!$L:$L,'Historic Energy Consumption'!$B:$B,'Predicted Energy Consumption'!$B333,'Historic Energy Consumption'!$A:$A,'Predicted Energy Consumption'!F$98)</f>
        <v>0</v>
      </c>
      <c r="G333" s="228">
        <f>SUMIFS('Historic Energy Consumption'!$L:$L,'Historic Energy Consumption'!$B:$B,'Predicted Energy Consumption'!$B333,'Historic Energy Consumption'!$A:$A,'Predicted Energy Consumption'!G$98)</f>
        <v>0</v>
      </c>
      <c r="H333" s="228">
        <f>SUMIFS('Historic Energy Consumption'!$L:$L,'Historic Energy Consumption'!$B:$B,'Predicted Energy Consumption'!$B333,'Historic Energy Consumption'!$A:$A,'Predicted Energy Consumption'!H$98)</f>
        <v>0</v>
      </c>
      <c r="I333" s="228">
        <f>SUMIFS('Historic Energy Consumption'!$L:$L,'Historic Energy Consumption'!$B:$B,'Predicted Energy Consumption'!$B333,'Historic Energy Consumption'!$A:$A,'Predicted Energy Consumption'!I$98)</f>
        <v>0</v>
      </c>
      <c r="J333" s="228">
        <f>SUMIFS('Historic Energy Consumption'!$L:$L,'Historic Energy Consumption'!$B:$B,'Predicted Energy Consumption'!$B333,'Historic Energy Consumption'!$A:$A,'Predicted Energy Consumption'!J$98)</f>
        <v>0</v>
      </c>
      <c r="K333" s="228">
        <f>SUMIFS('Historic Energy Consumption'!$L:$L,'Historic Energy Consumption'!$B:$B,'Predicted Energy Consumption'!$B333,'Historic Energy Consumption'!$A:$A,'Predicted Energy Consumption'!K$98)</f>
        <v>0</v>
      </c>
      <c r="L333" s="225">
        <f t="shared" ref="L333:AY333" si="294">K333*(VLOOKUP($B333,$B$72:$AY$96,L$1-2010,FALSE)/VLOOKUP($B333,$B$72:$AY$96,K$1-2010,FALSE))</f>
        <v>0</v>
      </c>
      <c r="M333" s="225">
        <f t="shared" si="294"/>
        <v>0</v>
      </c>
      <c r="N333" s="225">
        <f t="shared" si="294"/>
        <v>0</v>
      </c>
      <c r="O333" s="225">
        <f t="shared" si="294"/>
        <v>0</v>
      </c>
      <c r="P333" s="225">
        <f t="shared" si="294"/>
        <v>0</v>
      </c>
      <c r="Q333" s="225">
        <f t="shared" si="294"/>
        <v>0</v>
      </c>
      <c r="R333" s="225">
        <f t="shared" si="294"/>
        <v>0</v>
      </c>
      <c r="S333" s="225">
        <f t="shared" si="294"/>
        <v>0</v>
      </c>
      <c r="T333" s="225">
        <f t="shared" si="294"/>
        <v>0</v>
      </c>
      <c r="U333" s="225">
        <f t="shared" si="294"/>
        <v>0</v>
      </c>
      <c r="V333" s="225">
        <f t="shared" si="294"/>
        <v>0</v>
      </c>
      <c r="W333" s="225">
        <f t="shared" si="294"/>
        <v>0</v>
      </c>
      <c r="X333" s="225">
        <f t="shared" si="294"/>
        <v>0</v>
      </c>
      <c r="Y333" s="225">
        <f t="shared" si="294"/>
        <v>0</v>
      </c>
      <c r="Z333" s="225">
        <f t="shared" si="294"/>
        <v>0</v>
      </c>
      <c r="AA333" s="225">
        <f t="shared" si="294"/>
        <v>0</v>
      </c>
      <c r="AB333" s="225">
        <f t="shared" si="294"/>
        <v>0</v>
      </c>
      <c r="AC333" s="225">
        <f t="shared" si="294"/>
        <v>0</v>
      </c>
      <c r="AD333" s="225">
        <f t="shared" si="294"/>
        <v>0</v>
      </c>
      <c r="AE333" s="225">
        <f t="shared" si="294"/>
        <v>0</v>
      </c>
      <c r="AF333" s="225">
        <f t="shared" si="294"/>
        <v>0</v>
      </c>
      <c r="AG333" s="225">
        <f t="shared" si="294"/>
        <v>0</v>
      </c>
      <c r="AH333" s="225">
        <f t="shared" si="294"/>
        <v>0</v>
      </c>
      <c r="AI333" s="225">
        <f t="shared" si="294"/>
        <v>0</v>
      </c>
      <c r="AJ333" s="225">
        <f t="shared" si="294"/>
        <v>0</v>
      </c>
      <c r="AK333" s="225">
        <f t="shared" si="294"/>
        <v>0</v>
      </c>
      <c r="AL333" s="225">
        <f t="shared" si="294"/>
        <v>0</v>
      </c>
      <c r="AM333" s="225">
        <f t="shared" si="294"/>
        <v>0</v>
      </c>
      <c r="AN333" s="225">
        <f t="shared" si="294"/>
        <v>0</v>
      </c>
      <c r="AO333" s="225">
        <f t="shared" si="294"/>
        <v>0</v>
      </c>
      <c r="AP333" s="225">
        <f t="shared" si="294"/>
        <v>0</v>
      </c>
      <c r="AQ333" s="225">
        <f t="shared" si="294"/>
        <v>0</v>
      </c>
      <c r="AR333" s="225">
        <f t="shared" si="294"/>
        <v>0</v>
      </c>
      <c r="AS333" s="225">
        <f t="shared" si="294"/>
        <v>0</v>
      </c>
      <c r="AT333" s="225">
        <f t="shared" si="294"/>
        <v>0</v>
      </c>
      <c r="AU333" s="225">
        <f t="shared" si="294"/>
        <v>0</v>
      </c>
      <c r="AV333" s="225">
        <f t="shared" si="294"/>
        <v>0</v>
      </c>
      <c r="AW333" s="225">
        <f t="shared" si="294"/>
        <v>0</v>
      </c>
      <c r="AX333" s="225">
        <f t="shared" si="294"/>
        <v>0</v>
      </c>
      <c r="AY333" s="225">
        <f t="shared" si="294"/>
        <v>0</v>
      </c>
      <c r="AZ333" s="225"/>
    </row>
    <row r="334" spans="1:52" x14ac:dyDescent="0.2">
      <c r="A334" s="229" t="s">
        <v>643</v>
      </c>
      <c r="B334" s="229" t="s">
        <v>392</v>
      </c>
      <c r="C334" s="228">
        <f>SUMIFS('Historic Energy Consumption'!$L:$L,'Historic Energy Consumption'!$B:$B,'Predicted Energy Consumption'!$B334,'Historic Energy Consumption'!$A:$A,'Predicted Energy Consumption'!C$98)</f>
        <v>0</v>
      </c>
      <c r="D334" s="228">
        <f>SUMIFS('Historic Energy Consumption'!$L:$L,'Historic Energy Consumption'!$B:$B,'Predicted Energy Consumption'!$B334,'Historic Energy Consumption'!$A:$A,'Predicted Energy Consumption'!D$98)</f>
        <v>0</v>
      </c>
      <c r="E334" s="228">
        <f>SUMIFS('Historic Energy Consumption'!$L:$L,'Historic Energy Consumption'!$B:$B,'Predicted Energy Consumption'!$B334,'Historic Energy Consumption'!$A:$A,'Predicted Energy Consumption'!E$98)</f>
        <v>0</v>
      </c>
      <c r="F334" s="228">
        <f>SUMIFS('Historic Energy Consumption'!$L:$L,'Historic Energy Consumption'!$B:$B,'Predicted Energy Consumption'!$B334,'Historic Energy Consumption'!$A:$A,'Predicted Energy Consumption'!F$98)</f>
        <v>0</v>
      </c>
      <c r="G334" s="228">
        <f>SUMIFS('Historic Energy Consumption'!$L:$L,'Historic Energy Consumption'!$B:$B,'Predicted Energy Consumption'!$B334,'Historic Energy Consumption'!$A:$A,'Predicted Energy Consumption'!G$98)</f>
        <v>0</v>
      </c>
      <c r="H334" s="228">
        <f>SUMIFS('Historic Energy Consumption'!$L:$L,'Historic Energy Consumption'!$B:$B,'Predicted Energy Consumption'!$B334,'Historic Energy Consumption'!$A:$A,'Predicted Energy Consumption'!H$98)</f>
        <v>0</v>
      </c>
      <c r="I334" s="228">
        <f>SUMIFS('Historic Energy Consumption'!$L:$L,'Historic Energy Consumption'!$B:$B,'Predicted Energy Consumption'!$B334,'Historic Energy Consumption'!$A:$A,'Predicted Energy Consumption'!I$98)</f>
        <v>0</v>
      </c>
      <c r="J334" s="228">
        <f>SUMIFS('Historic Energy Consumption'!$L:$L,'Historic Energy Consumption'!$B:$B,'Predicted Energy Consumption'!$B334,'Historic Energy Consumption'!$A:$A,'Predicted Energy Consumption'!J$98)</f>
        <v>0</v>
      </c>
      <c r="K334" s="228">
        <f>SUMIFS('Historic Energy Consumption'!$L:$L,'Historic Energy Consumption'!$B:$B,'Predicted Energy Consumption'!$B334,'Historic Energy Consumption'!$A:$A,'Predicted Energy Consumption'!K$98)</f>
        <v>0</v>
      </c>
      <c r="L334" s="225">
        <f t="shared" ref="L334:AY334" si="295">K334*(VLOOKUP($B334,$B$72:$AY$96,L$1-2010,FALSE)/VLOOKUP($B334,$B$72:$AY$96,K$1-2010,FALSE))</f>
        <v>0</v>
      </c>
      <c r="M334" s="225">
        <f t="shared" si="295"/>
        <v>0</v>
      </c>
      <c r="N334" s="225">
        <f t="shared" si="295"/>
        <v>0</v>
      </c>
      <c r="O334" s="225">
        <f t="shared" si="295"/>
        <v>0</v>
      </c>
      <c r="P334" s="225">
        <f t="shared" si="295"/>
        <v>0</v>
      </c>
      <c r="Q334" s="225">
        <f t="shared" si="295"/>
        <v>0</v>
      </c>
      <c r="R334" s="225">
        <f t="shared" si="295"/>
        <v>0</v>
      </c>
      <c r="S334" s="225">
        <f t="shared" si="295"/>
        <v>0</v>
      </c>
      <c r="T334" s="225">
        <f t="shared" si="295"/>
        <v>0</v>
      </c>
      <c r="U334" s="225">
        <f t="shared" si="295"/>
        <v>0</v>
      </c>
      <c r="V334" s="225">
        <f t="shared" si="295"/>
        <v>0</v>
      </c>
      <c r="W334" s="225">
        <f t="shared" si="295"/>
        <v>0</v>
      </c>
      <c r="X334" s="225">
        <f t="shared" si="295"/>
        <v>0</v>
      </c>
      <c r="Y334" s="225">
        <f t="shared" si="295"/>
        <v>0</v>
      </c>
      <c r="Z334" s="225">
        <f t="shared" si="295"/>
        <v>0</v>
      </c>
      <c r="AA334" s="225">
        <f t="shared" si="295"/>
        <v>0</v>
      </c>
      <c r="AB334" s="225">
        <f t="shared" si="295"/>
        <v>0</v>
      </c>
      <c r="AC334" s="225">
        <f t="shared" si="295"/>
        <v>0</v>
      </c>
      <c r="AD334" s="225">
        <f t="shared" si="295"/>
        <v>0</v>
      </c>
      <c r="AE334" s="225">
        <f t="shared" si="295"/>
        <v>0</v>
      </c>
      <c r="AF334" s="225">
        <f t="shared" si="295"/>
        <v>0</v>
      </c>
      <c r="AG334" s="225">
        <f t="shared" si="295"/>
        <v>0</v>
      </c>
      <c r="AH334" s="225">
        <f t="shared" si="295"/>
        <v>0</v>
      </c>
      <c r="AI334" s="225">
        <f t="shared" si="295"/>
        <v>0</v>
      </c>
      <c r="AJ334" s="225">
        <f t="shared" si="295"/>
        <v>0</v>
      </c>
      <c r="AK334" s="225">
        <f t="shared" si="295"/>
        <v>0</v>
      </c>
      <c r="AL334" s="225">
        <f t="shared" si="295"/>
        <v>0</v>
      </c>
      <c r="AM334" s="225">
        <f t="shared" si="295"/>
        <v>0</v>
      </c>
      <c r="AN334" s="225">
        <f t="shared" si="295"/>
        <v>0</v>
      </c>
      <c r="AO334" s="225">
        <f t="shared" si="295"/>
        <v>0</v>
      </c>
      <c r="AP334" s="225">
        <f t="shared" si="295"/>
        <v>0</v>
      </c>
      <c r="AQ334" s="225">
        <f t="shared" si="295"/>
        <v>0</v>
      </c>
      <c r="AR334" s="225">
        <f t="shared" si="295"/>
        <v>0</v>
      </c>
      <c r="AS334" s="225">
        <f t="shared" si="295"/>
        <v>0</v>
      </c>
      <c r="AT334" s="225">
        <f t="shared" si="295"/>
        <v>0</v>
      </c>
      <c r="AU334" s="225">
        <f t="shared" si="295"/>
        <v>0</v>
      </c>
      <c r="AV334" s="225">
        <f t="shared" si="295"/>
        <v>0</v>
      </c>
      <c r="AW334" s="225">
        <f t="shared" si="295"/>
        <v>0</v>
      </c>
      <c r="AX334" s="225">
        <f t="shared" si="295"/>
        <v>0</v>
      </c>
      <c r="AY334" s="225">
        <f t="shared" si="295"/>
        <v>0</v>
      </c>
      <c r="AZ334" s="225"/>
    </row>
    <row r="335" spans="1:52" x14ac:dyDescent="0.2">
      <c r="A335" s="229" t="s">
        <v>643</v>
      </c>
      <c r="B335" s="229" t="s">
        <v>393</v>
      </c>
      <c r="C335" s="228">
        <f>SUMIFS('Historic Energy Consumption'!$L:$L,'Historic Energy Consumption'!$B:$B,'Predicted Energy Consumption'!$B335,'Historic Energy Consumption'!$A:$A,'Predicted Energy Consumption'!C$98)</f>
        <v>0</v>
      </c>
      <c r="D335" s="228">
        <f>SUMIFS('Historic Energy Consumption'!$L:$L,'Historic Energy Consumption'!$B:$B,'Predicted Energy Consumption'!$B335,'Historic Energy Consumption'!$A:$A,'Predicted Energy Consumption'!D$98)</f>
        <v>0</v>
      </c>
      <c r="E335" s="228">
        <f>SUMIFS('Historic Energy Consumption'!$L:$L,'Historic Energy Consumption'!$B:$B,'Predicted Energy Consumption'!$B335,'Historic Energy Consumption'!$A:$A,'Predicted Energy Consumption'!E$98)</f>
        <v>0</v>
      </c>
      <c r="F335" s="228">
        <f>SUMIFS('Historic Energy Consumption'!$L:$L,'Historic Energy Consumption'!$B:$B,'Predicted Energy Consumption'!$B335,'Historic Energy Consumption'!$A:$A,'Predicted Energy Consumption'!F$98)</f>
        <v>0</v>
      </c>
      <c r="G335" s="228">
        <f>SUMIFS('Historic Energy Consumption'!$L:$L,'Historic Energy Consumption'!$B:$B,'Predicted Energy Consumption'!$B335,'Historic Energy Consumption'!$A:$A,'Predicted Energy Consumption'!G$98)</f>
        <v>0</v>
      </c>
      <c r="H335" s="228">
        <f>SUMIFS('Historic Energy Consumption'!$L:$L,'Historic Energy Consumption'!$B:$B,'Predicted Energy Consumption'!$B335,'Historic Energy Consumption'!$A:$A,'Predicted Energy Consumption'!H$98)</f>
        <v>0</v>
      </c>
      <c r="I335" s="228">
        <f>SUMIFS('Historic Energy Consumption'!$L:$L,'Historic Energy Consumption'!$B:$B,'Predicted Energy Consumption'!$B335,'Historic Energy Consumption'!$A:$A,'Predicted Energy Consumption'!I$98)</f>
        <v>0</v>
      </c>
      <c r="J335" s="228">
        <f>SUMIFS('Historic Energy Consumption'!$L:$L,'Historic Energy Consumption'!$B:$B,'Predicted Energy Consumption'!$B335,'Historic Energy Consumption'!$A:$A,'Predicted Energy Consumption'!J$98)</f>
        <v>0</v>
      </c>
      <c r="K335" s="228">
        <f>SUMIFS('Historic Energy Consumption'!$L:$L,'Historic Energy Consumption'!$B:$B,'Predicted Energy Consumption'!$B335,'Historic Energy Consumption'!$A:$A,'Predicted Energy Consumption'!K$98)</f>
        <v>0</v>
      </c>
      <c r="L335" s="225">
        <f t="shared" ref="L335:AY335" si="296">K335*(VLOOKUP($B335,$B$72:$AY$96,L$1-2010,FALSE)/VLOOKUP($B335,$B$72:$AY$96,K$1-2010,FALSE))</f>
        <v>0</v>
      </c>
      <c r="M335" s="225">
        <f t="shared" si="296"/>
        <v>0</v>
      </c>
      <c r="N335" s="225">
        <f t="shared" si="296"/>
        <v>0</v>
      </c>
      <c r="O335" s="225">
        <f t="shared" si="296"/>
        <v>0</v>
      </c>
      <c r="P335" s="225">
        <f t="shared" si="296"/>
        <v>0</v>
      </c>
      <c r="Q335" s="225">
        <f t="shared" si="296"/>
        <v>0</v>
      </c>
      <c r="R335" s="225">
        <f t="shared" si="296"/>
        <v>0</v>
      </c>
      <c r="S335" s="225">
        <f t="shared" si="296"/>
        <v>0</v>
      </c>
      <c r="T335" s="225">
        <f t="shared" si="296"/>
        <v>0</v>
      </c>
      <c r="U335" s="225">
        <f t="shared" si="296"/>
        <v>0</v>
      </c>
      <c r="V335" s="225">
        <f t="shared" si="296"/>
        <v>0</v>
      </c>
      <c r="W335" s="225">
        <f t="shared" si="296"/>
        <v>0</v>
      </c>
      <c r="X335" s="225">
        <f t="shared" si="296"/>
        <v>0</v>
      </c>
      <c r="Y335" s="225">
        <f t="shared" si="296"/>
        <v>0</v>
      </c>
      <c r="Z335" s="225">
        <f t="shared" si="296"/>
        <v>0</v>
      </c>
      <c r="AA335" s="225">
        <f t="shared" si="296"/>
        <v>0</v>
      </c>
      <c r="AB335" s="225">
        <f t="shared" si="296"/>
        <v>0</v>
      </c>
      <c r="AC335" s="225">
        <f t="shared" si="296"/>
        <v>0</v>
      </c>
      <c r="AD335" s="225">
        <f t="shared" si="296"/>
        <v>0</v>
      </c>
      <c r="AE335" s="225">
        <f t="shared" si="296"/>
        <v>0</v>
      </c>
      <c r="AF335" s="225">
        <f t="shared" si="296"/>
        <v>0</v>
      </c>
      <c r="AG335" s="225">
        <f t="shared" si="296"/>
        <v>0</v>
      </c>
      <c r="AH335" s="225">
        <f t="shared" si="296"/>
        <v>0</v>
      </c>
      <c r="AI335" s="225">
        <f t="shared" si="296"/>
        <v>0</v>
      </c>
      <c r="AJ335" s="225">
        <f t="shared" si="296"/>
        <v>0</v>
      </c>
      <c r="AK335" s="225">
        <f t="shared" si="296"/>
        <v>0</v>
      </c>
      <c r="AL335" s="225">
        <f t="shared" si="296"/>
        <v>0</v>
      </c>
      <c r="AM335" s="225">
        <f t="shared" si="296"/>
        <v>0</v>
      </c>
      <c r="AN335" s="225">
        <f t="shared" si="296"/>
        <v>0</v>
      </c>
      <c r="AO335" s="225">
        <f t="shared" si="296"/>
        <v>0</v>
      </c>
      <c r="AP335" s="225">
        <f t="shared" si="296"/>
        <v>0</v>
      </c>
      <c r="AQ335" s="225">
        <f t="shared" si="296"/>
        <v>0</v>
      </c>
      <c r="AR335" s="225">
        <f t="shared" si="296"/>
        <v>0</v>
      </c>
      <c r="AS335" s="225">
        <f t="shared" si="296"/>
        <v>0</v>
      </c>
      <c r="AT335" s="225">
        <f t="shared" si="296"/>
        <v>0</v>
      </c>
      <c r="AU335" s="225">
        <f t="shared" si="296"/>
        <v>0</v>
      </c>
      <c r="AV335" s="225">
        <f t="shared" si="296"/>
        <v>0</v>
      </c>
      <c r="AW335" s="225">
        <f t="shared" si="296"/>
        <v>0</v>
      </c>
      <c r="AX335" s="225">
        <f t="shared" si="296"/>
        <v>0</v>
      </c>
      <c r="AY335" s="225">
        <f t="shared" si="296"/>
        <v>0</v>
      </c>
      <c r="AZ335" s="225"/>
    </row>
    <row r="336" spans="1:52" x14ac:dyDescent="0.2">
      <c r="A336" s="229" t="s">
        <v>643</v>
      </c>
      <c r="B336" s="229" t="s">
        <v>394</v>
      </c>
      <c r="C336" s="228">
        <f>SUMIFS('Historic Energy Consumption'!$L:$L,'Historic Energy Consumption'!$B:$B,'Predicted Energy Consumption'!$B336,'Historic Energy Consumption'!$A:$A,'Predicted Energy Consumption'!C$98)</f>
        <v>0</v>
      </c>
      <c r="D336" s="228">
        <f>SUMIFS('Historic Energy Consumption'!$L:$L,'Historic Energy Consumption'!$B:$B,'Predicted Energy Consumption'!$B336,'Historic Energy Consumption'!$A:$A,'Predicted Energy Consumption'!D$98)</f>
        <v>0</v>
      </c>
      <c r="E336" s="228">
        <f>SUMIFS('Historic Energy Consumption'!$L:$L,'Historic Energy Consumption'!$B:$B,'Predicted Energy Consumption'!$B336,'Historic Energy Consumption'!$A:$A,'Predicted Energy Consumption'!E$98)</f>
        <v>0</v>
      </c>
      <c r="F336" s="228">
        <f>SUMIFS('Historic Energy Consumption'!$L:$L,'Historic Energy Consumption'!$B:$B,'Predicted Energy Consumption'!$B336,'Historic Energy Consumption'!$A:$A,'Predicted Energy Consumption'!F$98)</f>
        <v>0</v>
      </c>
      <c r="G336" s="228">
        <f>SUMIFS('Historic Energy Consumption'!$L:$L,'Historic Energy Consumption'!$B:$B,'Predicted Energy Consumption'!$B336,'Historic Energy Consumption'!$A:$A,'Predicted Energy Consumption'!G$98)</f>
        <v>0</v>
      </c>
      <c r="H336" s="228">
        <f>SUMIFS('Historic Energy Consumption'!$L:$L,'Historic Energy Consumption'!$B:$B,'Predicted Energy Consumption'!$B336,'Historic Energy Consumption'!$A:$A,'Predicted Energy Consumption'!H$98)</f>
        <v>0</v>
      </c>
      <c r="I336" s="228">
        <f>SUMIFS('Historic Energy Consumption'!$L:$L,'Historic Energy Consumption'!$B:$B,'Predicted Energy Consumption'!$B336,'Historic Energy Consumption'!$A:$A,'Predicted Energy Consumption'!I$98)</f>
        <v>0</v>
      </c>
      <c r="J336" s="228">
        <f>SUMIFS('Historic Energy Consumption'!$L:$L,'Historic Energy Consumption'!$B:$B,'Predicted Energy Consumption'!$B336,'Historic Energy Consumption'!$A:$A,'Predicted Energy Consumption'!J$98)</f>
        <v>0</v>
      </c>
      <c r="K336" s="228">
        <f>SUMIFS('Historic Energy Consumption'!$L:$L,'Historic Energy Consumption'!$B:$B,'Predicted Energy Consumption'!$B336,'Historic Energy Consumption'!$A:$A,'Predicted Energy Consumption'!K$98)</f>
        <v>0</v>
      </c>
      <c r="L336" s="225">
        <f t="shared" ref="L336:AY336" si="297">K336*(VLOOKUP($B336,$B$72:$AY$96,L$1-2010,FALSE)/VLOOKUP($B336,$B$72:$AY$96,K$1-2010,FALSE))</f>
        <v>0</v>
      </c>
      <c r="M336" s="225">
        <f t="shared" si="297"/>
        <v>0</v>
      </c>
      <c r="N336" s="225">
        <f t="shared" si="297"/>
        <v>0</v>
      </c>
      <c r="O336" s="225">
        <f t="shared" si="297"/>
        <v>0</v>
      </c>
      <c r="P336" s="225">
        <f t="shared" si="297"/>
        <v>0</v>
      </c>
      <c r="Q336" s="225">
        <f t="shared" si="297"/>
        <v>0</v>
      </c>
      <c r="R336" s="225">
        <f t="shared" si="297"/>
        <v>0</v>
      </c>
      <c r="S336" s="225">
        <f t="shared" si="297"/>
        <v>0</v>
      </c>
      <c r="T336" s="225">
        <f t="shared" si="297"/>
        <v>0</v>
      </c>
      <c r="U336" s="225">
        <f t="shared" si="297"/>
        <v>0</v>
      </c>
      <c r="V336" s="225">
        <f t="shared" si="297"/>
        <v>0</v>
      </c>
      <c r="W336" s="225">
        <f t="shared" si="297"/>
        <v>0</v>
      </c>
      <c r="X336" s="225">
        <f t="shared" si="297"/>
        <v>0</v>
      </c>
      <c r="Y336" s="225">
        <f t="shared" si="297"/>
        <v>0</v>
      </c>
      <c r="Z336" s="225">
        <f t="shared" si="297"/>
        <v>0</v>
      </c>
      <c r="AA336" s="225">
        <f t="shared" si="297"/>
        <v>0</v>
      </c>
      <c r="AB336" s="225">
        <f t="shared" si="297"/>
        <v>0</v>
      </c>
      <c r="AC336" s="225">
        <f t="shared" si="297"/>
        <v>0</v>
      </c>
      <c r="AD336" s="225">
        <f t="shared" si="297"/>
        <v>0</v>
      </c>
      <c r="AE336" s="225">
        <f t="shared" si="297"/>
        <v>0</v>
      </c>
      <c r="AF336" s="225">
        <f t="shared" si="297"/>
        <v>0</v>
      </c>
      <c r="AG336" s="225">
        <f t="shared" si="297"/>
        <v>0</v>
      </c>
      <c r="AH336" s="225">
        <f t="shared" si="297"/>
        <v>0</v>
      </c>
      <c r="AI336" s="225">
        <f t="shared" si="297"/>
        <v>0</v>
      </c>
      <c r="AJ336" s="225">
        <f t="shared" si="297"/>
        <v>0</v>
      </c>
      <c r="AK336" s="225">
        <f t="shared" si="297"/>
        <v>0</v>
      </c>
      <c r="AL336" s="225">
        <f t="shared" si="297"/>
        <v>0</v>
      </c>
      <c r="AM336" s="225">
        <f t="shared" si="297"/>
        <v>0</v>
      </c>
      <c r="AN336" s="225">
        <f t="shared" si="297"/>
        <v>0</v>
      </c>
      <c r="AO336" s="225">
        <f t="shared" si="297"/>
        <v>0</v>
      </c>
      <c r="AP336" s="225">
        <f t="shared" si="297"/>
        <v>0</v>
      </c>
      <c r="AQ336" s="225">
        <f t="shared" si="297"/>
        <v>0</v>
      </c>
      <c r="AR336" s="225">
        <f t="shared" si="297"/>
        <v>0</v>
      </c>
      <c r="AS336" s="225">
        <f t="shared" si="297"/>
        <v>0</v>
      </c>
      <c r="AT336" s="225">
        <f t="shared" si="297"/>
        <v>0</v>
      </c>
      <c r="AU336" s="225">
        <f t="shared" si="297"/>
        <v>0</v>
      </c>
      <c r="AV336" s="225">
        <f t="shared" si="297"/>
        <v>0</v>
      </c>
      <c r="AW336" s="225">
        <f t="shared" si="297"/>
        <v>0</v>
      </c>
      <c r="AX336" s="225">
        <f t="shared" si="297"/>
        <v>0</v>
      </c>
      <c r="AY336" s="225">
        <f t="shared" si="297"/>
        <v>0</v>
      </c>
      <c r="AZ336" s="225"/>
    </row>
    <row r="337" spans="1:52" s="230" customFormat="1" x14ac:dyDescent="0.2">
      <c r="A337" s="229" t="s">
        <v>643</v>
      </c>
      <c r="B337" s="229" t="s">
        <v>660</v>
      </c>
      <c r="C337" s="232">
        <f>SUMIFS('Historic Energy Consumption'!$L:$L,'Historic Energy Consumption'!$B:$B,"no-convert-energy pipelines and gas processing 352T353",'Historic Energy Consumption'!$A:$A,'Predicted Energy Consumption'!C$98)+SUMIFS(C$29:C$42,$B$29:$B$42,$B337,$C$29:$C$42,$B$98)</f>
        <v>0</v>
      </c>
      <c r="D337" s="232">
        <f>SUMIFS('Historic Energy Consumption'!$L:$L,'Historic Energy Consumption'!$B:$B,"no-convert-energy pipelines and gas processing 352T353",'Historic Energy Consumption'!$A:$A,'Predicted Energy Consumption'!D$98)+SUMIFS(D$29:D$42,$B$29:$B$42,$B337,$C$29:$C$42,$B$98)</f>
        <v>0</v>
      </c>
      <c r="E337" s="232">
        <f>SUMIFS('Historic Energy Consumption'!$L:$L,'Historic Energy Consumption'!$B:$B,"no-convert-energy pipelines and gas processing 352T353",'Historic Energy Consumption'!$A:$A,'Predicted Energy Consumption'!E$98)+SUMIFS(E$29:E$42,$B$29:$B$42,$B337,$C$29:$C$42,$B$98)</f>
        <v>0</v>
      </c>
      <c r="F337" s="232">
        <f>SUMIFS('Historic Energy Consumption'!$L:$L,'Historic Energy Consumption'!$B:$B,"no-convert-energy pipelines and gas processing 352T353",'Historic Energy Consumption'!$A:$A,'Predicted Energy Consumption'!F$98)+SUMIFS(F$29:F$42,$B$29:$B$42,$B337,$C$29:$C$42,$B$98)</f>
        <v>0</v>
      </c>
      <c r="G337" s="232">
        <f>SUMIFS('Historic Energy Consumption'!$L:$L,'Historic Energy Consumption'!$B:$B,"no-convert-energy pipelines and gas processing 352T353",'Historic Energy Consumption'!$A:$A,'Predicted Energy Consumption'!G$98)+SUMIFS(G$29:G$42,$B$29:$B$42,$B337,$C$29:$C$42,$B$98)</f>
        <v>0</v>
      </c>
      <c r="H337" s="232">
        <f>SUMIFS('Historic Energy Consumption'!$L:$L,'Historic Energy Consumption'!$B:$B,"no-convert-energy pipelines and gas processing 352T353",'Historic Energy Consumption'!$A:$A,'Predicted Energy Consumption'!H$98)+SUMIFS(H$29:H$42,$B$29:$B$42,$B337,$C$29:$C$42,$B$98)</f>
        <v>0</v>
      </c>
      <c r="I337" s="232">
        <f>SUMIFS('Historic Energy Consumption'!$L:$L,'Historic Energy Consumption'!$B:$B,"no-convert-energy pipelines and gas processing 352T353",'Historic Energy Consumption'!$A:$A,'Predicted Energy Consumption'!I$98)+SUMIFS(I$29:I$42,$B$29:$B$42,$B337,$C$29:$C$42,$B$98)</f>
        <v>0</v>
      </c>
      <c r="J337" s="232">
        <f>SUMIFS('Historic Energy Consumption'!$L:$L,'Historic Energy Consumption'!$B:$B,"no-convert-energy pipelines and gas processing 352T353",'Historic Energy Consumption'!$A:$A,'Predicted Energy Consumption'!J$98)+SUMIFS(J$29:J$42,$B$29:$B$42,$B337,$C$29:$C$42,$B$98)</f>
        <v>0</v>
      </c>
      <c r="K337" s="232">
        <f>SUMIFS('Historic Energy Consumption'!$L:$L,'Historic Energy Consumption'!$B:$B,"no-convert-energy pipelines and gas processing 352T353",'Historic Energy Consumption'!$A:$A,'Predicted Energy Consumption'!K$98)+SUMIFS(K$29:K$42,$B$29:$B$42,$B337,$C$29:$C$42,$B$98)</f>
        <v>0</v>
      </c>
      <c r="L337" s="231">
        <f t="shared" ref="L337:AY337" si="298">(K337-SUMIFS(K$29:K$42,$B$29:$B$42,$B337,$A$29:$A$42,$A337))*(VLOOKUP($B337,$B$72:$AY$96,L$1-2010,FALSE)/VLOOKUP($B337,$B$72:$AY$96,K$1-2010,FALSE))+SUMIFS(L$29:L$42,$B$29:$B$42,$B337,$A$29:$A$42,$A337)</f>
        <v>0</v>
      </c>
      <c r="M337" s="231">
        <f t="shared" si="298"/>
        <v>0</v>
      </c>
      <c r="N337" s="231">
        <f t="shared" si="298"/>
        <v>0</v>
      </c>
      <c r="O337" s="231">
        <f t="shared" si="298"/>
        <v>0</v>
      </c>
      <c r="P337" s="231">
        <f t="shared" si="298"/>
        <v>0</v>
      </c>
      <c r="Q337" s="231">
        <f t="shared" si="298"/>
        <v>0</v>
      </c>
      <c r="R337" s="231">
        <f t="shared" si="298"/>
        <v>0</v>
      </c>
      <c r="S337" s="231">
        <f t="shared" si="298"/>
        <v>0</v>
      </c>
      <c r="T337" s="231">
        <f t="shared" si="298"/>
        <v>0</v>
      </c>
      <c r="U337" s="231">
        <f t="shared" si="298"/>
        <v>0</v>
      </c>
      <c r="V337" s="231">
        <f t="shared" si="298"/>
        <v>0</v>
      </c>
      <c r="W337" s="231">
        <f t="shared" si="298"/>
        <v>0</v>
      </c>
      <c r="X337" s="231">
        <f t="shared" si="298"/>
        <v>0</v>
      </c>
      <c r="Y337" s="231">
        <f t="shared" si="298"/>
        <v>0</v>
      </c>
      <c r="Z337" s="231">
        <f t="shared" si="298"/>
        <v>0</v>
      </c>
      <c r="AA337" s="231">
        <f t="shared" si="298"/>
        <v>0</v>
      </c>
      <c r="AB337" s="231">
        <f t="shared" si="298"/>
        <v>0</v>
      </c>
      <c r="AC337" s="231">
        <f t="shared" si="298"/>
        <v>0</v>
      </c>
      <c r="AD337" s="231">
        <f t="shared" si="298"/>
        <v>0</v>
      </c>
      <c r="AE337" s="231">
        <f t="shared" si="298"/>
        <v>0</v>
      </c>
      <c r="AF337" s="231">
        <f t="shared" si="298"/>
        <v>0</v>
      </c>
      <c r="AG337" s="231">
        <f t="shared" si="298"/>
        <v>0</v>
      </c>
      <c r="AH337" s="231">
        <f t="shared" si="298"/>
        <v>0</v>
      </c>
      <c r="AI337" s="231">
        <f t="shared" si="298"/>
        <v>0</v>
      </c>
      <c r="AJ337" s="231">
        <f t="shared" si="298"/>
        <v>0</v>
      </c>
      <c r="AK337" s="231">
        <f t="shared" si="298"/>
        <v>0</v>
      </c>
      <c r="AL337" s="231">
        <f t="shared" si="298"/>
        <v>0</v>
      </c>
      <c r="AM337" s="231">
        <f t="shared" si="298"/>
        <v>0</v>
      </c>
      <c r="AN337" s="231">
        <f t="shared" si="298"/>
        <v>0</v>
      </c>
      <c r="AO337" s="231">
        <f t="shared" si="298"/>
        <v>0</v>
      </c>
      <c r="AP337" s="231">
        <f t="shared" si="298"/>
        <v>0</v>
      </c>
      <c r="AQ337" s="231">
        <f t="shared" si="298"/>
        <v>0</v>
      </c>
      <c r="AR337" s="231">
        <f t="shared" si="298"/>
        <v>0</v>
      </c>
      <c r="AS337" s="231">
        <f t="shared" si="298"/>
        <v>0</v>
      </c>
      <c r="AT337" s="231">
        <f t="shared" si="298"/>
        <v>0</v>
      </c>
      <c r="AU337" s="231">
        <f t="shared" si="298"/>
        <v>0</v>
      </c>
      <c r="AV337" s="231">
        <f t="shared" si="298"/>
        <v>0</v>
      </c>
      <c r="AW337" s="231">
        <f t="shared" si="298"/>
        <v>0</v>
      </c>
      <c r="AX337" s="231">
        <f t="shared" si="298"/>
        <v>0</v>
      </c>
      <c r="AY337" s="231">
        <f t="shared" si="298"/>
        <v>0</v>
      </c>
      <c r="AZ337" s="231"/>
    </row>
    <row r="338" spans="1:52" x14ac:dyDescent="0.2">
      <c r="A338" s="229" t="s">
        <v>643</v>
      </c>
      <c r="B338" s="229" t="s">
        <v>396</v>
      </c>
      <c r="C338" s="228">
        <f>SUMIFS('Historic Energy Consumption'!$L:$L,'Historic Energy Consumption'!$B:$B,'Predicted Energy Consumption'!$B338,'Historic Energy Consumption'!$A:$A,'Predicted Energy Consumption'!C$98)</f>
        <v>0</v>
      </c>
      <c r="D338" s="228">
        <f>SUMIFS('Historic Energy Consumption'!$L:$L,'Historic Energy Consumption'!$B:$B,'Predicted Energy Consumption'!$B338,'Historic Energy Consumption'!$A:$A,'Predicted Energy Consumption'!D$98)</f>
        <v>0</v>
      </c>
      <c r="E338" s="228">
        <f>SUMIFS('Historic Energy Consumption'!$L:$L,'Historic Energy Consumption'!$B:$B,'Predicted Energy Consumption'!$B338,'Historic Energy Consumption'!$A:$A,'Predicted Energy Consumption'!E$98)</f>
        <v>0</v>
      </c>
      <c r="F338" s="228">
        <f>SUMIFS('Historic Energy Consumption'!$L:$L,'Historic Energy Consumption'!$B:$B,'Predicted Energy Consumption'!$B338,'Historic Energy Consumption'!$A:$A,'Predicted Energy Consumption'!F$98)</f>
        <v>0</v>
      </c>
      <c r="G338" s="228">
        <f>SUMIFS('Historic Energy Consumption'!$L:$L,'Historic Energy Consumption'!$B:$B,'Predicted Energy Consumption'!$B338,'Historic Energy Consumption'!$A:$A,'Predicted Energy Consumption'!G$98)</f>
        <v>0</v>
      </c>
      <c r="H338" s="228">
        <f>SUMIFS('Historic Energy Consumption'!$L:$L,'Historic Energy Consumption'!$B:$B,'Predicted Energy Consumption'!$B338,'Historic Energy Consumption'!$A:$A,'Predicted Energy Consumption'!H$98)</f>
        <v>0</v>
      </c>
      <c r="I338" s="228">
        <f>SUMIFS('Historic Energy Consumption'!$L:$L,'Historic Energy Consumption'!$B:$B,'Predicted Energy Consumption'!$B338,'Historic Energy Consumption'!$A:$A,'Predicted Energy Consumption'!I$98)</f>
        <v>0</v>
      </c>
      <c r="J338" s="228">
        <f>SUMIFS('Historic Energy Consumption'!$L:$L,'Historic Energy Consumption'!$B:$B,'Predicted Energy Consumption'!$B338,'Historic Energy Consumption'!$A:$A,'Predicted Energy Consumption'!J$98)</f>
        <v>0</v>
      </c>
      <c r="K338" s="228">
        <f>SUMIFS('Historic Energy Consumption'!$L:$L,'Historic Energy Consumption'!$B:$B,'Predicted Energy Consumption'!$B338,'Historic Energy Consumption'!$A:$A,'Predicted Energy Consumption'!K$98)</f>
        <v>0</v>
      </c>
      <c r="L338" s="225">
        <f t="shared" ref="L338:AY338" si="299">K338*(VLOOKUP($B338,$B$72:$AY$96,L$1-2010,FALSE)/VLOOKUP($B338,$B$72:$AY$96,K$1-2010,FALSE))</f>
        <v>0</v>
      </c>
      <c r="M338" s="225">
        <f t="shared" si="299"/>
        <v>0</v>
      </c>
      <c r="N338" s="225">
        <f t="shared" si="299"/>
        <v>0</v>
      </c>
      <c r="O338" s="225">
        <f t="shared" si="299"/>
        <v>0</v>
      </c>
      <c r="P338" s="225">
        <f t="shared" si="299"/>
        <v>0</v>
      </c>
      <c r="Q338" s="225">
        <f t="shared" si="299"/>
        <v>0</v>
      </c>
      <c r="R338" s="225">
        <f t="shared" si="299"/>
        <v>0</v>
      </c>
      <c r="S338" s="225">
        <f t="shared" si="299"/>
        <v>0</v>
      </c>
      <c r="T338" s="225">
        <f t="shared" si="299"/>
        <v>0</v>
      </c>
      <c r="U338" s="225">
        <f t="shared" si="299"/>
        <v>0</v>
      </c>
      <c r="V338" s="225">
        <f t="shared" si="299"/>
        <v>0</v>
      </c>
      <c r="W338" s="225">
        <f t="shared" si="299"/>
        <v>0</v>
      </c>
      <c r="X338" s="225">
        <f t="shared" si="299"/>
        <v>0</v>
      </c>
      <c r="Y338" s="225">
        <f t="shared" si="299"/>
        <v>0</v>
      </c>
      <c r="Z338" s="225">
        <f t="shared" si="299"/>
        <v>0</v>
      </c>
      <c r="AA338" s="225">
        <f t="shared" si="299"/>
        <v>0</v>
      </c>
      <c r="AB338" s="225">
        <f t="shared" si="299"/>
        <v>0</v>
      </c>
      <c r="AC338" s="225">
        <f t="shared" si="299"/>
        <v>0</v>
      </c>
      <c r="AD338" s="225">
        <f t="shared" si="299"/>
        <v>0</v>
      </c>
      <c r="AE338" s="225">
        <f t="shared" si="299"/>
        <v>0</v>
      </c>
      <c r="AF338" s="225">
        <f t="shared" si="299"/>
        <v>0</v>
      </c>
      <c r="AG338" s="225">
        <f t="shared" si="299"/>
        <v>0</v>
      </c>
      <c r="AH338" s="225">
        <f t="shared" si="299"/>
        <v>0</v>
      </c>
      <c r="AI338" s="225">
        <f t="shared" si="299"/>
        <v>0</v>
      </c>
      <c r="AJ338" s="225">
        <f t="shared" si="299"/>
        <v>0</v>
      </c>
      <c r="AK338" s="225">
        <f t="shared" si="299"/>
        <v>0</v>
      </c>
      <c r="AL338" s="225">
        <f t="shared" si="299"/>
        <v>0</v>
      </c>
      <c r="AM338" s="225">
        <f t="shared" si="299"/>
        <v>0</v>
      </c>
      <c r="AN338" s="225">
        <f t="shared" si="299"/>
        <v>0</v>
      </c>
      <c r="AO338" s="225">
        <f t="shared" si="299"/>
        <v>0</v>
      </c>
      <c r="AP338" s="225">
        <f t="shared" si="299"/>
        <v>0</v>
      </c>
      <c r="AQ338" s="225">
        <f t="shared" si="299"/>
        <v>0</v>
      </c>
      <c r="AR338" s="225">
        <f t="shared" si="299"/>
        <v>0</v>
      </c>
      <c r="AS338" s="225">
        <f t="shared" si="299"/>
        <v>0</v>
      </c>
      <c r="AT338" s="225">
        <f t="shared" si="299"/>
        <v>0</v>
      </c>
      <c r="AU338" s="225">
        <f t="shared" si="299"/>
        <v>0</v>
      </c>
      <c r="AV338" s="225">
        <f t="shared" si="299"/>
        <v>0</v>
      </c>
      <c r="AW338" s="225">
        <f t="shared" si="299"/>
        <v>0</v>
      </c>
      <c r="AX338" s="225">
        <f t="shared" si="299"/>
        <v>0</v>
      </c>
      <c r="AY338" s="225">
        <f t="shared" si="299"/>
        <v>0</v>
      </c>
      <c r="AZ338" s="225"/>
    </row>
    <row r="339" spans="1:52" x14ac:dyDescent="0.2">
      <c r="A339" s="229" t="s">
        <v>643</v>
      </c>
      <c r="B339" s="229" t="s">
        <v>397</v>
      </c>
      <c r="C339" s="228">
        <f>SUMIFS('Historic Energy Consumption'!$L:$L,'Historic Energy Consumption'!$B:$B,'Predicted Energy Consumption'!$B339,'Historic Energy Consumption'!$A:$A,'Predicted Energy Consumption'!C$98)</f>
        <v>0</v>
      </c>
      <c r="D339" s="228">
        <f>SUMIFS('Historic Energy Consumption'!$L:$L,'Historic Energy Consumption'!$B:$B,'Predicted Energy Consumption'!$B339,'Historic Energy Consumption'!$A:$A,'Predicted Energy Consumption'!D$98)</f>
        <v>0</v>
      </c>
      <c r="E339" s="228">
        <f>SUMIFS('Historic Energy Consumption'!$L:$L,'Historic Energy Consumption'!$B:$B,'Predicted Energy Consumption'!$B339,'Historic Energy Consumption'!$A:$A,'Predicted Energy Consumption'!E$98)</f>
        <v>0</v>
      </c>
      <c r="F339" s="228">
        <f>SUMIFS('Historic Energy Consumption'!$L:$L,'Historic Energy Consumption'!$B:$B,'Predicted Energy Consumption'!$B339,'Historic Energy Consumption'!$A:$A,'Predicted Energy Consumption'!F$98)</f>
        <v>0</v>
      </c>
      <c r="G339" s="228">
        <f>SUMIFS('Historic Energy Consumption'!$L:$L,'Historic Energy Consumption'!$B:$B,'Predicted Energy Consumption'!$B339,'Historic Energy Consumption'!$A:$A,'Predicted Energy Consumption'!G$98)</f>
        <v>0</v>
      </c>
      <c r="H339" s="228">
        <f>SUMIFS('Historic Energy Consumption'!$L:$L,'Historic Energy Consumption'!$B:$B,'Predicted Energy Consumption'!$B339,'Historic Energy Consumption'!$A:$A,'Predicted Energy Consumption'!H$98)</f>
        <v>0</v>
      </c>
      <c r="I339" s="228">
        <f>SUMIFS('Historic Energy Consumption'!$L:$L,'Historic Energy Consumption'!$B:$B,'Predicted Energy Consumption'!$B339,'Historic Energy Consumption'!$A:$A,'Predicted Energy Consumption'!I$98)</f>
        <v>0</v>
      </c>
      <c r="J339" s="228">
        <f>SUMIFS('Historic Energy Consumption'!$L:$L,'Historic Energy Consumption'!$B:$B,'Predicted Energy Consumption'!$B339,'Historic Energy Consumption'!$A:$A,'Predicted Energy Consumption'!J$98)</f>
        <v>0</v>
      </c>
      <c r="K339" s="228">
        <f>SUMIFS('Historic Energy Consumption'!$L:$L,'Historic Energy Consumption'!$B:$B,'Predicted Energy Consumption'!$B339,'Historic Energy Consumption'!$A:$A,'Predicted Energy Consumption'!K$98)</f>
        <v>0</v>
      </c>
      <c r="L339" s="225">
        <f t="shared" ref="L339:AY339" si="300">K339*(VLOOKUP($B339,$B$72:$AY$96,L$1-2010,FALSE)/VLOOKUP($B339,$B$72:$AY$96,K$1-2010,FALSE))</f>
        <v>0</v>
      </c>
      <c r="M339" s="225">
        <f t="shared" si="300"/>
        <v>0</v>
      </c>
      <c r="N339" s="225">
        <f t="shared" si="300"/>
        <v>0</v>
      </c>
      <c r="O339" s="225">
        <f t="shared" si="300"/>
        <v>0</v>
      </c>
      <c r="P339" s="225">
        <f t="shared" si="300"/>
        <v>0</v>
      </c>
      <c r="Q339" s="225">
        <f t="shared" si="300"/>
        <v>0</v>
      </c>
      <c r="R339" s="225">
        <f t="shared" si="300"/>
        <v>0</v>
      </c>
      <c r="S339" s="225">
        <f t="shared" si="300"/>
        <v>0</v>
      </c>
      <c r="T339" s="225">
        <f t="shared" si="300"/>
        <v>0</v>
      </c>
      <c r="U339" s="225">
        <f t="shared" si="300"/>
        <v>0</v>
      </c>
      <c r="V339" s="225">
        <f t="shared" si="300"/>
        <v>0</v>
      </c>
      <c r="W339" s="225">
        <f t="shared" si="300"/>
        <v>0</v>
      </c>
      <c r="X339" s="225">
        <f t="shared" si="300"/>
        <v>0</v>
      </c>
      <c r="Y339" s="225">
        <f t="shared" si="300"/>
        <v>0</v>
      </c>
      <c r="Z339" s="225">
        <f t="shared" si="300"/>
        <v>0</v>
      </c>
      <c r="AA339" s="225">
        <f t="shared" si="300"/>
        <v>0</v>
      </c>
      <c r="AB339" s="225">
        <f t="shared" si="300"/>
        <v>0</v>
      </c>
      <c r="AC339" s="225">
        <f t="shared" si="300"/>
        <v>0</v>
      </c>
      <c r="AD339" s="225">
        <f t="shared" si="300"/>
        <v>0</v>
      </c>
      <c r="AE339" s="225">
        <f t="shared" si="300"/>
        <v>0</v>
      </c>
      <c r="AF339" s="225">
        <f t="shared" si="300"/>
        <v>0</v>
      </c>
      <c r="AG339" s="225">
        <f t="shared" si="300"/>
        <v>0</v>
      </c>
      <c r="AH339" s="225">
        <f t="shared" si="300"/>
        <v>0</v>
      </c>
      <c r="AI339" s="225">
        <f t="shared" si="300"/>
        <v>0</v>
      </c>
      <c r="AJ339" s="225">
        <f t="shared" si="300"/>
        <v>0</v>
      </c>
      <c r="AK339" s="225">
        <f t="shared" si="300"/>
        <v>0</v>
      </c>
      <c r="AL339" s="225">
        <f t="shared" si="300"/>
        <v>0</v>
      </c>
      <c r="AM339" s="225">
        <f t="shared" si="300"/>
        <v>0</v>
      </c>
      <c r="AN339" s="225">
        <f t="shared" si="300"/>
        <v>0</v>
      </c>
      <c r="AO339" s="225">
        <f t="shared" si="300"/>
        <v>0</v>
      </c>
      <c r="AP339" s="225">
        <f t="shared" si="300"/>
        <v>0</v>
      </c>
      <c r="AQ339" s="225">
        <f t="shared" si="300"/>
        <v>0</v>
      </c>
      <c r="AR339" s="225">
        <f t="shared" si="300"/>
        <v>0</v>
      </c>
      <c r="AS339" s="225">
        <f t="shared" si="300"/>
        <v>0</v>
      </c>
      <c r="AT339" s="225">
        <f t="shared" si="300"/>
        <v>0</v>
      </c>
      <c r="AU339" s="225">
        <f t="shared" si="300"/>
        <v>0</v>
      </c>
      <c r="AV339" s="225">
        <f t="shared" si="300"/>
        <v>0</v>
      </c>
      <c r="AW339" s="225">
        <f t="shared" si="300"/>
        <v>0</v>
      </c>
      <c r="AX339" s="225">
        <f t="shared" si="300"/>
        <v>0</v>
      </c>
      <c r="AY339" s="225">
        <f t="shared" si="300"/>
        <v>0</v>
      </c>
      <c r="AZ339" s="225"/>
    </row>
    <row r="341" spans="1:52" s="227" customFormat="1" x14ac:dyDescent="0.2">
      <c r="B341" s="227" t="s">
        <v>664</v>
      </c>
      <c r="C341" s="227">
        <v>2012</v>
      </c>
      <c r="D341" s="227">
        <v>2013</v>
      </c>
      <c r="E341" s="227">
        <v>2014</v>
      </c>
      <c r="F341" s="227">
        <v>2015</v>
      </c>
      <c r="G341" s="227">
        <v>2016</v>
      </c>
      <c r="H341" s="227">
        <v>2017</v>
      </c>
      <c r="I341" s="227">
        <v>2018</v>
      </c>
      <c r="J341" s="227">
        <v>2019</v>
      </c>
      <c r="K341" s="227">
        <v>2020</v>
      </c>
      <c r="L341" s="227">
        <v>2021</v>
      </c>
      <c r="M341" s="227">
        <v>2022</v>
      </c>
      <c r="N341" s="227">
        <v>2023</v>
      </c>
      <c r="O341" s="227">
        <v>2024</v>
      </c>
      <c r="P341" s="227">
        <v>2025</v>
      </c>
      <c r="Q341" s="227">
        <v>2026</v>
      </c>
      <c r="R341" s="227">
        <v>2027</v>
      </c>
      <c r="S341" s="227">
        <v>2028</v>
      </c>
      <c r="T341" s="227">
        <v>2029</v>
      </c>
      <c r="U341" s="227">
        <v>2030</v>
      </c>
      <c r="V341" s="227">
        <v>2031</v>
      </c>
      <c r="W341" s="227">
        <v>2032</v>
      </c>
      <c r="X341" s="227">
        <v>2033</v>
      </c>
      <c r="Y341" s="227">
        <v>2034</v>
      </c>
      <c r="Z341" s="227">
        <v>2035</v>
      </c>
      <c r="AA341" s="227">
        <v>2036</v>
      </c>
      <c r="AB341" s="227">
        <v>2037</v>
      </c>
      <c r="AC341" s="227">
        <v>2038</v>
      </c>
      <c r="AD341" s="227">
        <v>2039</v>
      </c>
      <c r="AE341" s="227">
        <v>2040</v>
      </c>
      <c r="AF341" s="227">
        <v>2041</v>
      </c>
      <c r="AG341" s="227">
        <v>2042</v>
      </c>
      <c r="AH341" s="227">
        <v>2043</v>
      </c>
      <c r="AI341" s="227">
        <v>2044</v>
      </c>
      <c r="AJ341" s="227">
        <v>2045</v>
      </c>
      <c r="AK341" s="227">
        <v>2046</v>
      </c>
      <c r="AL341" s="227">
        <v>2047</v>
      </c>
      <c r="AM341" s="227">
        <v>2048</v>
      </c>
      <c r="AN341" s="227">
        <v>2049</v>
      </c>
      <c r="AO341" s="227">
        <v>2050</v>
      </c>
      <c r="AP341" s="227">
        <v>2051</v>
      </c>
      <c r="AQ341" s="227">
        <v>2052</v>
      </c>
      <c r="AR341" s="227">
        <v>2053</v>
      </c>
      <c r="AS341" s="227">
        <v>2054</v>
      </c>
      <c r="AT341" s="227">
        <v>2055</v>
      </c>
      <c r="AU341" s="227">
        <v>2056</v>
      </c>
      <c r="AV341" s="227">
        <v>2057</v>
      </c>
      <c r="AW341" s="227">
        <v>2058</v>
      </c>
      <c r="AX341" s="227">
        <v>2059</v>
      </c>
      <c r="AY341" s="227">
        <v>2060</v>
      </c>
    </row>
    <row r="342" spans="1:52" x14ac:dyDescent="0.2">
      <c r="A342" s="250" t="s">
        <v>564</v>
      </c>
      <c r="B342" s="251" t="s">
        <v>373</v>
      </c>
      <c r="C342" s="225">
        <f>IFERROR(VLOOKUP($B342,$B$45:$AY$69,C$1-2010,FALSE),VLOOKUP("no-convert-"&amp;$B342,$B$45:$AY$69,C$1-2010,FALSE))</f>
        <v>345503226203617.63</v>
      </c>
      <c r="D342" s="225">
        <f>IFERROR(VLOOKUP($B342,$B$45:$AY$69,D$1-2010,FALSE),VLOOKUP("no-convert-"&amp;$B342,$B$45:$AY$69,D$1-2010,FALSE))</f>
        <v>350382588751107.31</v>
      </c>
      <c r="E342" s="225">
        <f>IFERROR(VLOOKUP($B342,$B$45:$AY$69,E$1-2010,FALSE),VLOOKUP("no-convert-"&amp;$B342,$B$45:$AY$69,E$1-2010,FALSE))</f>
        <v>345783021818228.88</v>
      </c>
      <c r="F342" s="225">
        <f>IFERROR(VLOOKUP($B342,$B$45:$AY$69,F$1-2010,FALSE),VLOOKUP("no-convert-"&amp;$B342,$B$45:$AY$69,F$1-2010,FALSE))</f>
        <v>354804724318622.56</v>
      </c>
      <c r="G342" s="225">
        <f>IFERROR(VLOOKUP($B342,$B$45:$AY$69,G$1-2010,FALSE),VLOOKUP("no-convert-"&amp;$B342,$B$45:$AY$69,G$1-2010,FALSE))</f>
        <v>372575157988081.94</v>
      </c>
      <c r="H342" s="225">
        <f>IFERROR(VLOOKUP($B342,$B$45:$AY$69,H$1-2010,FALSE),VLOOKUP("no-convert-"&amp;$B342,$B$45:$AY$69,H$1-2010,FALSE))</f>
        <v>400967588587845.81</v>
      </c>
      <c r="I342" s="225">
        <f>IFERROR(VLOOKUP($B342,$B$45:$AY$69,I$1-2010,FALSE),VLOOKUP("no-convert-"&amp;$B342,$B$45:$AY$69,I$1-2010,FALSE))</f>
        <v>423968835393879.88</v>
      </c>
      <c r="J342" s="225">
        <f>IFERROR(VLOOKUP($B342,$B$45:$AY$69,J$1-2010,FALSE),VLOOKUP("no-convert-"&amp;$B342,$B$45:$AY$69,J$1-2010,FALSE))</f>
        <v>455930366150758.81</v>
      </c>
      <c r="K342" s="225">
        <f>IFERROR(VLOOKUP($B342,$B$45:$AY$69,K$1-2010,FALSE),VLOOKUP("no-convert-"&amp;$B342,$B$45:$AY$69,K$1-2010,FALSE))</f>
        <v>485244074993755</v>
      </c>
      <c r="L342" s="225">
        <f>IFERROR(VLOOKUP($B342,$B$45:$AY$69,L$1-2010,FALSE),VLOOKUP("no-convert-"&amp;$B342,$B$45:$AY$69,L$1-2010,FALSE))</f>
        <v>509365583742738.13</v>
      </c>
      <c r="M342" s="225">
        <f>IFERROR(VLOOKUP($B342,$B$45:$AY$69,M$1-2010,FALSE),VLOOKUP("no-convert-"&amp;$B342,$B$45:$AY$69,M$1-2010,FALSE))</f>
        <v>530315753228261.25</v>
      </c>
      <c r="N342" s="225">
        <f>IFERROR(VLOOKUP($B342,$B$45:$AY$69,N$1-2010,FALSE),VLOOKUP("no-convert-"&amp;$B342,$B$45:$AY$69,N$1-2010,FALSE))</f>
        <v>551091846383398.13</v>
      </c>
      <c r="O342" s="225">
        <f>IFERROR(VLOOKUP($B342,$B$45:$AY$69,O$1-2010,FALSE),VLOOKUP("no-convert-"&amp;$B342,$B$45:$AY$69,O$1-2010,FALSE))</f>
        <v>571490540294842.63</v>
      </c>
      <c r="P342" s="225">
        <f>IFERROR(VLOOKUP($B342,$B$45:$AY$69,P$1-2010,FALSE),VLOOKUP("no-convert-"&amp;$B342,$B$45:$AY$69,P$1-2010,FALSE))</f>
        <v>591709541101017.25</v>
      </c>
      <c r="Q342" s="225">
        <f>IFERROR(VLOOKUP($B342,$B$45:$AY$69,Q$1-2010,FALSE),VLOOKUP("no-convert-"&amp;$B342,$B$45:$AY$69,Q$1-2010,FALSE))</f>
        <v>611475762230137.88</v>
      </c>
      <c r="R342" s="225">
        <f>IFERROR(VLOOKUP($B342,$B$45:$AY$69,R$1-2010,FALSE),VLOOKUP("no-convert-"&amp;$B342,$B$45:$AY$69,R$1-2010,FALSE))</f>
        <v>630825872531132.38</v>
      </c>
      <c r="S342" s="225">
        <f>IFERROR(VLOOKUP($B342,$B$45:$AY$69,S$1-2010,FALSE),VLOOKUP("no-convert-"&amp;$B342,$B$45:$AY$69,S$1-2010,FALSE))</f>
        <v>649819942628425</v>
      </c>
      <c r="T342" s="225">
        <f>IFERROR(VLOOKUP($B342,$B$45:$AY$69,T$1-2010,FALSE),VLOOKUP("no-convert-"&amp;$B342,$B$45:$AY$69,T$1-2010,FALSE))</f>
        <v>668361746677002.75</v>
      </c>
      <c r="U342" s="225">
        <f>IFERROR(VLOOKUP($B342,$B$45:$AY$69,U$1-2010,FALSE),VLOOKUP("no-convert-"&amp;$B342,$B$45:$AY$69,U$1-2010,FALSE))</f>
        <v>686587905278258.88</v>
      </c>
      <c r="V342" s="225">
        <f>IFERROR(VLOOKUP($B342,$B$45:$AY$69,V$1-2010,FALSE),VLOOKUP("no-convert-"&amp;$B342,$B$45:$AY$69,V$1-2010,FALSE))</f>
        <v>704393897442715.75</v>
      </c>
      <c r="W342" s="225">
        <f>IFERROR(VLOOKUP($B342,$B$45:$AY$69,W$1-2010,FALSE),VLOOKUP("no-convert-"&amp;$B342,$B$45:$AY$69,W$1-2010,FALSE))</f>
        <v>721766227135607.88</v>
      </c>
      <c r="X342" s="225">
        <f>IFERROR(VLOOKUP($B342,$B$45:$AY$69,X$1-2010,FALSE),VLOOKUP("no-convert-"&amp;$B342,$B$45:$AY$69,X$1-2010,FALSE))</f>
        <v>738833386001150.38</v>
      </c>
      <c r="Y342" s="225">
        <f>IFERROR(VLOOKUP($B342,$B$45:$AY$69,Y$1-2010,FALSE),VLOOKUP("no-convert-"&amp;$B342,$B$45:$AY$69,Y$1-2010,FALSE))</f>
        <v>755523110205160.13</v>
      </c>
      <c r="Z342" s="225">
        <f>IFERROR(VLOOKUP($B342,$B$45:$AY$69,Z$1-2010,FALSE),VLOOKUP("no-convert-"&amp;$B342,$B$45:$AY$69,Z$1-2010,FALSE))</f>
        <v>771828542180707.25</v>
      </c>
      <c r="AA342" s="225">
        <f>IFERROR(VLOOKUP($B342,$B$45:$AY$69,AA$1-2010,FALSE),VLOOKUP("no-convert-"&amp;$B342,$B$45:$AY$69,AA$1-2010,FALSE))</f>
        <v>787835887535911.38</v>
      </c>
      <c r="AB342" s="225">
        <f>IFERROR(VLOOKUP($B342,$B$45:$AY$69,AB$1-2010,FALSE),VLOOKUP("no-convert-"&amp;$B342,$B$45:$AY$69,AB$1-2010,FALSE))</f>
        <v>803507543539172.75</v>
      </c>
      <c r="AC342" s="225">
        <f>IFERROR(VLOOKUP($B342,$B$45:$AY$69,AC$1-2010,FALSE),VLOOKUP("no-convert-"&amp;$B342,$B$45:$AY$69,AC$1-2010,FALSE))</f>
        <v>818954037024398.13</v>
      </c>
      <c r="AD342" s="225">
        <f>IFERROR(VLOOKUP($B342,$B$45:$AY$69,AD$1-2010,FALSE),VLOOKUP("no-convert-"&amp;$B342,$B$45:$AY$69,AD$1-2010,FALSE))</f>
        <v>834098190206750.75</v>
      </c>
      <c r="AE342" s="225">
        <f>IFERROR(VLOOKUP($B342,$B$45:$AY$69,AE$1-2010,FALSE),VLOOKUP("no-convert-"&amp;$B342,$B$45:$AY$69,AE$1-2010,FALSE))</f>
        <v>848940041789564.25</v>
      </c>
      <c r="AF342" s="225">
        <f>IFERROR(VLOOKUP($B342,$B$45:$AY$69,AF$1-2010,FALSE),VLOOKUP("no-convert-"&amp;$B342,$B$45:$AY$69,AF$1-2010,FALSE))</f>
        <v>863574512791965</v>
      </c>
      <c r="AG342" s="225">
        <f>IFERROR(VLOOKUP($B342,$B$45:$AY$69,AG$1-2010,FALSE),VLOOKUP("no-convert-"&amp;$B342,$B$45:$AY$69,AG$1-2010,FALSE))</f>
        <v>877977213610681.88</v>
      </c>
      <c r="AH342" s="225">
        <f>IFERROR(VLOOKUP($B342,$B$45:$AY$69,AH$1-2010,FALSE),VLOOKUP("no-convert-"&amp;$B342,$B$45:$AY$69,AH$1-2010,FALSE))</f>
        <v>892149527155737</v>
      </c>
      <c r="AI342" s="225">
        <f>IFERROR(VLOOKUP($B342,$B$45:$AY$69,AI$1-2010,FALSE),VLOOKUP("no-convert-"&amp;$B342,$B$45:$AY$69,AI$1-2010,FALSE))</f>
        <v>906120013437990.38</v>
      </c>
      <c r="AJ342" s="225">
        <f>IFERROR(VLOOKUP($B342,$B$45:$AY$69,AJ$1-2010,FALSE),VLOOKUP("no-convert-"&amp;$B342,$B$45:$AY$69,AJ$1-2010,FALSE))</f>
        <v>919914477925103.13</v>
      </c>
      <c r="AK342" s="225">
        <f>IFERROR(VLOOKUP($B342,$B$45:$AY$69,AK$1-2010,FALSE),VLOOKUP("no-convert-"&amp;$B342,$B$45:$AY$69,AK$1-2010,FALSE))</f>
        <v>933572648202486.63</v>
      </c>
      <c r="AL342" s="225">
        <f>IFERROR(VLOOKUP($B342,$B$45:$AY$69,AL$1-2010,FALSE),VLOOKUP("no-convert-"&amp;$B342,$B$45:$AY$69,AL$1-2010,FALSE))</f>
        <v>947061704559811.38</v>
      </c>
      <c r="AM342" s="225">
        <f>IFERROR(VLOOKUP($B342,$B$45:$AY$69,AM$1-2010,FALSE),VLOOKUP("no-convert-"&amp;$B342,$B$45:$AY$69,AM$1-2010,FALSE))</f>
        <v>960403052638197.13</v>
      </c>
      <c r="AN342" s="225">
        <f>IFERROR(VLOOKUP($B342,$B$45:$AY$69,AN$1-2010,FALSE),VLOOKUP("no-convert-"&amp;$B342,$B$45:$AY$69,AN$1-2010,FALSE))</f>
        <v>973663008570703.25</v>
      </c>
      <c r="AO342" s="225">
        <f>IFERROR(VLOOKUP($B342,$B$45:$AY$69,AO$1-2010,FALSE),VLOOKUP("no-convert-"&amp;$B342,$B$45:$AY$69,AO$1-2010,FALSE))</f>
        <v>986790806757338.63</v>
      </c>
      <c r="AP342" s="225">
        <f>IFERROR(VLOOKUP($B342,$B$45:$AY$69,AP$1-2010,FALSE),VLOOKUP("no-convert-"&amp;$B342,$B$45:$AY$69,AP$1-2010,FALSE))</f>
        <v>999837287130294.75</v>
      </c>
      <c r="AQ342" s="225">
        <f>IFERROR(VLOOKUP($B342,$B$45:$AY$69,AQ$1-2010,FALSE),VLOOKUP("no-convert-"&amp;$B342,$B$45:$AY$69,AQ$1-2010,FALSE))</f>
        <v>1012815889177488.1</v>
      </c>
      <c r="AR342" s="225">
        <f>IFERROR(VLOOKUP($B342,$B$45:$AY$69,AR$1-2010,FALSE),VLOOKUP("no-convert-"&amp;$B342,$B$45:$AY$69,AR$1-2010,FALSE))</f>
        <v>1025715121226740.5</v>
      </c>
      <c r="AS342" s="225">
        <f>IFERROR(VLOOKUP($B342,$B$45:$AY$69,AS$1-2010,FALSE),VLOOKUP("no-convert-"&amp;$B342,$B$45:$AY$69,AS$1-2010,FALSE))</f>
        <v>1038909915852647.1</v>
      </c>
      <c r="AT342" s="225">
        <f>IFERROR(VLOOKUP($B342,$B$45:$AY$69,AT$1-2010,FALSE),VLOOKUP("no-convert-"&amp;$B342,$B$45:$AY$69,AT$1-2010,FALSE))</f>
        <v>1052764209905776.9</v>
      </c>
      <c r="AU342" s="225">
        <f>IFERROR(VLOOKUP($B342,$B$45:$AY$69,AU$1-2010,FALSE),VLOOKUP("no-convert-"&amp;$B342,$B$45:$AY$69,AU$1-2010,FALSE))</f>
        <v>1066627207950583.3</v>
      </c>
      <c r="AV342" s="225">
        <f>IFERROR(VLOOKUP($B342,$B$45:$AY$69,AV$1-2010,FALSE),VLOOKUP("no-convert-"&amp;$B342,$B$45:$AY$69,AV$1-2010,FALSE))</f>
        <v>1080514413566911.6</v>
      </c>
      <c r="AW342" s="225">
        <f>IFERROR(VLOOKUP($B342,$B$45:$AY$69,AW$1-2010,FALSE),VLOOKUP("no-convert-"&amp;$B342,$B$45:$AY$69,AW$1-2010,FALSE))</f>
        <v>1094423679470647.1</v>
      </c>
      <c r="AX342" s="225">
        <f>IFERROR(VLOOKUP($B342,$B$45:$AY$69,AX$1-2010,FALSE),VLOOKUP("no-convert-"&amp;$B342,$B$45:$AY$69,AX$1-2010,FALSE))</f>
        <v>1108389129542092.5</v>
      </c>
      <c r="AY342" s="225">
        <f>IFERROR(VLOOKUP($B342,$B$45:$AY$69,AY$1-2010,FALSE),VLOOKUP("no-convert-"&amp;$B342,$B$45:$AY$69,AY$1-2010,FALSE))</f>
        <v>1122405093051053.1</v>
      </c>
      <c r="AZ342" s="225"/>
    </row>
    <row r="343" spans="1:52" x14ac:dyDescent="0.2">
      <c r="A343" s="250" t="s">
        <v>564</v>
      </c>
      <c r="B343" s="251" t="s">
        <v>662</v>
      </c>
      <c r="C343" s="225">
        <f>IFERROR(VLOOKUP($B343,$B$45:$AY$69,C$1-2010,FALSE),VLOOKUP("no-convert-"&amp;$B343,$B$45:$AY$69,C$1-2010,FALSE))</f>
        <v>299975020279732.13</v>
      </c>
      <c r="D343" s="225">
        <f>IFERROR(VLOOKUP($B343,$B$45:$AY$69,D$1-2010,FALSE),VLOOKUP("no-convert-"&amp;$B343,$B$45:$AY$69,D$1-2010,FALSE))</f>
        <v>326122261679322.5</v>
      </c>
      <c r="E343" s="225">
        <f>IFERROR(VLOOKUP($B343,$B$45:$AY$69,E$1-2010,FALSE),VLOOKUP("no-convert-"&amp;$B343,$B$45:$AY$69,E$1-2010,FALSE))</f>
        <v>320625301494702.88</v>
      </c>
      <c r="F343" s="225">
        <f>IFERROR(VLOOKUP($B343,$B$45:$AY$69,F$1-2010,FALSE),VLOOKUP("no-convert-"&amp;$B343,$B$45:$AY$69,F$1-2010,FALSE))</f>
        <v>301561666143076.69</v>
      </c>
      <c r="G343" s="225">
        <f>IFERROR(VLOOKUP($B343,$B$45:$AY$69,G$1-2010,FALSE),VLOOKUP("no-convert-"&amp;$B343,$B$45:$AY$69,G$1-2010,FALSE))</f>
        <v>289022045610192.13</v>
      </c>
      <c r="H343" s="225">
        <f>IFERROR(VLOOKUP($B343,$B$45:$AY$69,H$1-2010,FALSE),VLOOKUP("no-convert-"&amp;$B343,$B$45:$AY$69,H$1-2010,FALSE))</f>
        <v>300804170698641.25</v>
      </c>
      <c r="I343" s="225">
        <f>IFERROR(VLOOKUP($B343,$B$45:$AY$69,I$1-2010,FALSE),VLOOKUP("no-convert-"&amp;$B343,$B$45:$AY$69,I$1-2010,FALSE))</f>
        <v>309235572695037.94</v>
      </c>
      <c r="J343" s="225">
        <f>IFERROR(VLOOKUP($B343,$B$45:$AY$69,J$1-2010,FALSE),VLOOKUP("no-convert-"&amp;$B343,$B$45:$AY$69,J$1-2010,FALSE))</f>
        <v>350345055193049.75</v>
      </c>
      <c r="K343" s="225">
        <f>IFERROR(VLOOKUP($B343,$B$45:$AY$69,K$1-2010,FALSE),VLOOKUP("no-convert-"&amp;$B343,$B$45:$AY$69,K$1-2010,FALSE))</f>
        <v>310098844530363</v>
      </c>
      <c r="L343" s="225">
        <f>IFERROR(VLOOKUP($B343,$B$45:$AY$69,L$1-2010,FALSE),VLOOKUP("no-convert-"&amp;$B343,$B$45:$AY$69,L$1-2010,FALSE))</f>
        <v>297218204999178</v>
      </c>
      <c r="M343" s="225">
        <f>IFERROR(VLOOKUP($B343,$B$45:$AY$69,M$1-2010,FALSE),VLOOKUP("no-convert-"&amp;$B343,$B$45:$AY$69,M$1-2010,FALSE))</f>
        <v>282081905565067.5</v>
      </c>
      <c r="N343" s="225">
        <f>IFERROR(VLOOKUP($B343,$B$45:$AY$69,N$1-2010,FALSE),VLOOKUP("no-convert-"&amp;$B343,$B$45:$AY$69,N$1-2010,FALSE))</f>
        <v>265127198677175.44</v>
      </c>
      <c r="O343" s="225">
        <f>IFERROR(VLOOKUP($B343,$B$45:$AY$69,O$1-2010,FALSE),VLOOKUP("no-convert-"&amp;$B343,$B$45:$AY$69,O$1-2010,FALSE))</f>
        <v>246773290254944.75</v>
      </c>
      <c r="P343" s="225">
        <f>IFERROR(VLOOKUP($B343,$B$45:$AY$69,P$1-2010,FALSE),VLOOKUP("no-convert-"&amp;$B343,$B$45:$AY$69,P$1-2010,FALSE))</f>
        <v>227346054496190.72</v>
      </c>
      <c r="Q343" s="225">
        <f>IFERROR(VLOOKUP($B343,$B$45:$AY$69,Q$1-2010,FALSE),VLOOKUP("no-convert-"&amp;$B343,$B$45:$AY$69,Q$1-2010,FALSE))</f>
        <v>207102876297874.91</v>
      </c>
      <c r="R343" s="225">
        <f>IFERROR(VLOOKUP($B343,$B$45:$AY$69,R$1-2010,FALSE),VLOOKUP("no-convert-"&amp;$B343,$B$45:$AY$69,R$1-2010,FALSE))</f>
        <v>196483792038660.75</v>
      </c>
      <c r="S343" s="225">
        <f>IFERROR(VLOOKUP($B343,$B$45:$AY$69,S$1-2010,FALSE),VLOOKUP("no-convert-"&amp;$B343,$B$45:$AY$69,S$1-2010,FALSE))</f>
        <v>201106096569483.63</v>
      </c>
      <c r="T343" s="225">
        <f>IFERROR(VLOOKUP($B343,$B$45:$AY$69,T$1-2010,FALSE),VLOOKUP("no-convert-"&amp;$B343,$B$45:$AY$69,T$1-2010,FALSE))</f>
        <v>205435776744294.84</v>
      </c>
      <c r="U343" s="225">
        <f>IFERROR(VLOOKUP($B343,$B$45:$AY$69,U$1-2010,FALSE),VLOOKUP("no-convert-"&amp;$B343,$B$45:$AY$69,U$1-2010,FALSE))</f>
        <v>209495330663074.28</v>
      </c>
      <c r="V343" s="225">
        <f>IFERROR(VLOOKUP($B343,$B$45:$AY$69,V$1-2010,FALSE),VLOOKUP("no-convert-"&amp;$B343,$B$45:$AY$69,V$1-2010,FALSE))</f>
        <v>213306605233717.25</v>
      </c>
      <c r="W343" s="225">
        <f>IFERROR(VLOOKUP($B343,$B$45:$AY$69,W$1-2010,FALSE),VLOOKUP("no-convert-"&amp;$B343,$B$45:$AY$69,W$1-2010,FALSE))</f>
        <v>216890302610604.06</v>
      </c>
      <c r="X343" s="225">
        <f>IFERROR(VLOOKUP($B343,$B$45:$AY$69,X$1-2010,FALSE),VLOOKUP("no-convert-"&amp;$B343,$B$45:$AY$69,X$1-2010,FALSE))</f>
        <v>220265733948692.34</v>
      </c>
      <c r="Y343" s="225">
        <f>IFERROR(VLOOKUP($B343,$B$45:$AY$69,Y$1-2010,FALSE),VLOOKUP("no-convert-"&amp;$B343,$B$45:$AY$69,Y$1-2010,FALSE))</f>
        <v>223450723705740.03</v>
      </c>
      <c r="Z343" s="225">
        <f>IFERROR(VLOOKUP($B343,$B$45:$AY$69,Z$1-2010,FALSE),VLOOKUP("no-convert-"&amp;$B343,$B$45:$AY$69,Z$1-2010,FALSE))</f>
        <v>226461605242007.19</v>
      </c>
      <c r="AA343" s="225">
        <f>IFERROR(VLOOKUP($B343,$B$45:$AY$69,AA$1-2010,FALSE),VLOOKUP("no-convert-"&amp;$B343,$B$45:$AY$69,AA$1-2010,FALSE))</f>
        <v>229313270627877.09</v>
      </c>
      <c r="AB343" s="225">
        <f>IFERROR(VLOOKUP($B343,$B$45:$AY$69,AB$1-2010,FALSE),VLOOKUP("no-convert-"&amp;$B343,$B$45:$AY$69,AB$1-2010,FALSE))</f>
        <v>232019251118845.41</v>
      </c>
      <c r="AC343" s="225">
        <f>IFERROR(VLOOKUP($B343,$B$45:$AY$69,AC$1-2010,FALSE),VLOOKUP("no-convert-"&amp;$B343,$B$45:$AY$69,AC$1-2010,FALSE))</f>
        <v>234591813274276.25</v>
      </c>
      <c r="AD343" s="225">
        <f>IFERROR(VLOOKUP($B343,$B$45:$AY$69,AD$1-2010,FALSE),VLOOKUP("no-convert-"&amp;$B343,$B$45:$AY$69,AD$1-2010,FALSE))</f>
        <v>237042061164370.22</v>
      </c>
      <c r="AE343" s="225">
        <f>IFERROR(VLOOKUP($B343,$B$45:$AY$69,AE$1-2010,FALSE),VLOOKUP("no-convert-"&amp;$B343,$B$45:$AY$69,AE$1-2010,FALSE))</f>
        <v>239380038672788.84</v>
      </c>
      <c r="AF343" s="225">
        <f>IFERROR(VLOOKUP($B343,$B$45:$AY$69,AF$1-2010,FALSE),VLOOKUP("no-convert-"&amp;$B343,$B$45:$AY$69,AF$1-2010,FALSE))</f>
        <v>241614828244201.97</v>
      </c>
      <c r="AG343" s="225">
        <f>IFERROR(VLOOKUP($B343,$B$45:$AY$69,AG$1-2010,FALSE),VLOOKUP("no-convert-"&amp;$B343,$B$45:$AY$69,AG$1-2010,FALSE))</f>
        <v>243754643969922.91</v>
      </c>
      <c r="AH343" s="225">
        <f>IFERROR(VLOOKUP($B343,$B$45:$AY$69,AH$1-2010,FALSE),VLOOKUP("no-convert-"&amp;$B343,$B$45:$AY$69,AH$1-2010,FALSE))</f>
        <v>245806917919295.88</v>
      </c>
      <c r="AI343" s="225">
        <f>IFERROR(VLOOKUP($B343,$B$45:$AY$69,AI$1-2010,FALSE),VLOOKUP("no-convert-"&amp;$B343,$B$45:$AY$69,AI$1-2010,FALSE))</f>
        <v>247778379284531.88</v>
      </c>
      <c r="AJ343" s="225">
        <f>IFERROR(VLOOKUP($B343,$B$45:$AY$69,AJ$1-2010,FALSE),VLOOKUP("no-convert-"&amp;$B343,$B$45:$AY$69,AJ$1-2010,FALSE))</f>
        <v>249675126328121.25</v>
      </c>
      <c r="AK343" s="225">
        <f>IFERROR(VLOOKUP($B343,$B$45:$AY$69,AK$1-2010,FALSE),VLOOKUP("no-convert-"&amp;$B343,$B$45:$AY$69,AK$1-2010,FALSE))</f>
        <v>251502691382245.09</v>
      </c>
      <c r="AL343" s="225">
        <f>IFERROR(VLOOKUP($B343,$B$45:$AY$69,AL$1-2010,FALSE),VLOOKUP("no-convert-"&amp;$B343,$B$45:$AY$69,AL$1-2010,FALSE))</f>
        <v>253266099301865.94</v>
      </c>
      <c r="AM343" s="225">
        <f>IFERROR(VLOOKUP($B343,$B$45:$AY$69,AM$1-2010,FALSE),VLOOKUP("no-convert-"&amp;$B343,$B$45:$AY$69,AM$1-2010,FALSE))</f>
        <v>254969919853080.94</v>
      </c>
      <c r="AN343" s="225">
        <f>IFERROR(VLOOKUP($B343,$B$45:$AY$69,AN$1-2010,FALSE),VLOOKUP("no-convert-"&amp;$B343,$B$45:$AY$69,AN$1-2010,FALSE))</f>
        <v>256618314550664.38</v>
      </c>
      <c r="AO343" s="225">
        <f>IFERROR(VLOOKUP($B343,$B$45:$AY$69,AO$1-2010,FALSE),VLOOKUP("no-convert-"&amp;$B343,$B$45:$AY$69,AO$1-2010,FALSE))</f>
        <v>258215078460437.44</v>
      </c>
      <c r="AP343" s="225">
        <f>IFERROR(VLOOKUP($B343,$B$45:$AY$69,AP$1-2010,FALSE),VLOOKUP("no-convert-"&amp;$B343,$B$45:$AY$69,AP$1-2010,FALSE))</f>
        <v>259763677464646.91</v>
      </c>
      <c r="AQ343" s="225">
        <f>IFERROR(VLOOKUP($B343,$B$45:$AY$69,AQ$1-2010,FALSE),VLOOKUP("no-convert-"&amp;$B343,$B$45:$AY$69,AQ$1-2010,FALSE))</f>
        <v>261267281459771.06</v>
      </c>
      <c r="AR343" s="225">
        <f>IFERROR(VLOOKUP($B343,$B$45:$AY$69,AR$1-2010,FALSE),VLOOKUP("no-convert-"&amp;$B343,$B$45:$AY$69,AR$1-2010,FALSE))</f>
        <v>262728793921482.59</v>
      </c>
      <c r="AS343" s="225">
        <f>IFERROR(VLOOKUP($B343,$B$45:$AY$69,AS$1-2010,FALSE),VLOOKUP("no-convert-"&amp;$B343,$B$45:$AY$69,AS$1-2010,FALSE))</f>
        <v>264150878234264.34</v>
      </c>
      <c r="AT343" s="225">
        <f>IFERROR(VLOOKUP($B343,$B$45:$AY$69,AT$1-2010,FALSE),VLOOKUP("no-convert-"&amp;$B343,$B$45:$AY$69,AT$1-2010,FALSE))</f>
        <v>265535981145751.72</v>
      </c>
      <c r="AU343" s="225">
        <f>IFERROR(VLOOKUP($B343,$B$45:$AY$69,AU$1-2010,FALSE),VLOOKUP("no-convert-"&amp;$B343,$B$45:$AY$69,AU$1-2010,FALSE))</f>
        <v>266886353669686.09</v>
      </c>
      <c r="AV343" s="225">
        <f>IFERROR(VLOOKUP($B343,$B$45:$AY$69,AV$1-2010,FALSE),VLOOKUP("no-convert-"&amp;$B343,$B$45:$AY$69,AV$1-2010,FALSE))</f>
        <v>268204069727232.22</v>
      </c>
      <c r="AW343" s="225">
        <f>IFERROR(VLOOKUP($B343,$B$45:$AY$69,AW$1-2010,FALSE),VLOOKUP("no-convert-"&amp;$B343,$B$45:$AY$69,AW$1-2010,FALSE))</f>
        <v>269491042784767.56</v>
      </c>
      <c r="AX343" s="225">
        <f>IFERROR(VLOOKUP($B343,$B$45:$AY$69,AX$1-2010,FALSE),VLOOKUP("no-convert-"&amp;$B343,$B$45:$AY$69,AX$1-2010,FALSE))</f>
        <v>270749040717440.91</v>
      </c>
      <c r="AY343" s="225">
        <f>IFERROR(VLOOKUP($B343,$B$45:$AY$69,AY$1-2010,FALSE),VLOOKUP("no-convert-"&amp;$B343,$B$45:$AY$69,AY$1-2010,FALSE))</f>
        <v>271979699101538.94</v>
      </c>
      <c r="AZ343" s="225"/>
    </row>
    <row r="344" spans="1:52" x14ac:dyDescent="0.2">
      <c r="A344" s="250" t="s">
        <v>564</v>
      </c>
      <c r="B344" s="251" t="s">
        <v>375</v>
      </c>
      <c r="C344" s="225">
        <f>IFERROR(VLOOKUP($B344,$B$45:$AY$69,C$1-2010,FALSE),VLOOKUP("no-convert-"&amp;$B344,$B$45:$AY$69,C$1-2010,FALSE))</f>
        <v>135397192480379.13</v>
      </c>
      <c r="D344" s="225">
        <f>IFERROR(VLOOKUP($B344,$B$45:$AY$69,D$1-2010,FALSE),VLOOKUP("no-convert-"&amp;$B344,$B$45:$AY$69,D$1-2010,FALSE))</f>
        <v>141385501061389.31</v>
      </c>
      <c r="E344" s="225">
        <f>IFERROR(VLOOKUP($B344,$B$45:$AY$69,E$1-2010,FALSE),VLOOKUP("no-convert-"&amp;$B344,$B$45:$AY$69,E$1-2010,FALSE))</f>
        <v>147397694633890.72</v>
      </c>
      <c r="F344" s="225">
        <f>IFERROR(VLOOKUP($B344,$B$45:$AY$69,F$1-2010,FALSE),VLOOKUP("no-convert-"&amp;$B344,$B$45:$AY$69,F$1-2010,FALSE))</f>
        <v>156706017032178.91</v>
      </c>
      <c r="G344" s="225">
        <f>IFERROR(VLOOKUP($B344,$B$45:$AY$69,G$1-2010,FALSE),VLOOKUP("no-convert-"&amp;$B344,$B$45:$AY$69,G$1-2010,FALSE))</f>
        <v>158043576555686.63</v>
      </c>
      <c r="H344" s="225">
        <f>IFERROR(VLOOKUP($B344,$B$45:$AY$69,H$1-2010,FALSE),VLOOKUP("no-convert-"&amp;$B344,$B$45:$AY$69,H$1-2010,FALSE))</f>
        <v>154931703378546.28</v>
      </c>
      <c r="I344" s="225">
        <f>IFERROR(VLOOKUP($B344,$B$45:$AY$69,I$1-2010,FALSE),VLOOKUP("no-convert-"&amp;$B344,$B$45:$AY$69,I$1-2010,FALSE))</f>
        <v>142398907128944.88</v>
      </c>
      <c r="J344" s="225">
        <f>IFERROR(VLOOKUP($B344,$B$45:$AY$69,J$1-2010,FALSE),VLOOKUP("no-convert-"&amp;$B344,$B$45:$AY$69,J$1-2010,FALSE))</f>
        <v>148237081477724.63</v>
      </c>
      <c r="K344" s="225">
        <f>IFERROR(VLOOKUP($B344,$B$45:$AY$69,K$1-2010,FALSE),VLOOKUP("no-convert-"&amp;$B344,$B$45:$AY$69,K$1-2010,FALSE))</f>
        <v>158091346538669.03</v>
      </c>
      <c r="L344" s="225">
        <f>IFERROR(VLOOKUP($B344,$B$45:$AY$69,L$1-2010,FALSE),VLOOKUP("no-convert-"&amp;$B344,$B$45:$AY$69,L$1-2010,FALSE))</f>
        <v>165327172157665.03</v>
      </c>
      <c r="M344" s="225">
        <f>IFERROR(VLOOKUP($B344,$B$45:$AY$69,M$1-2010,FALSE),VLOOKUP("no-convert-"&amp;$B344,$B$45:$AY$69,M$1-2010,FALSE))</f>
        <v>160420723987116.34</v>
      </c>
      <c r="N344" s="225">
        <f>IFERROR(VLOOKUP($B344,$B$45:$AY$69,N$1-2010,FALSE),VLOOKUP("no-convert-"&amp;$B344,$B$45:$AY$69,N$1-2010,FALSE))</f>
        <v>155348448955186.41</v>
      </c>
      <c r="O344" s="225">
        <f>IFERROR(VLOOKUP($B344,$B$45:$AY$69,O$1-2010,FALSE),VLOOKUP("no-convert-"&amp;$B344,$B$45:$AY$69,O$1-2010,FALSE))</f>
        <v>150151266256738.44</v>
      </c>
      <c r="P344" s="225">
        <f>IFERROR(VLOOKUP($B344,$B$45:$AY$69,P$1-2010,FALSE),VLOOKUP("no-convert-"&amp;$B344,$B$45:$AY$69,P$1-2010,FALSE))</f>
        <v>144865017986614.41</v>
      </c>
      <c r="Q344" s="225">
        <f>IFERROR(VLOOKUP($B344,$B$45:$AY$69,Q$1-2010,FALSE),VLOOKUP("no-convert-"&amp;$B344,$B$45:$AY$69,Q$1-2010,FALSE))</f>
        <v>139520554312893.31</v>
      </c>
      <c r="R344" s="225">
        <f>IFERROR(VLOOKUP($B344,$B$45:$AY$69,R$1-2010,FALSE),VLOOKUP("no-convert-"&amp;$B344,$B$45:$AY$69,R$1-2010,FALSE))</f>
        <v>134144035343618.5</v>
      </c>
      <c r="S344" s="225">
        <f>IFERROR(VLOOKUP($B344,$B$45:$AY$69,S$1-2010,FALSE),VLOOKUP("no-convert-"&amp;$B344,$B$45:$AY$69,S$1-2010,FALSE))</f>
        <v>128757351782729.25</v>
      </c>
      <c r="T344" s="225">
        <f>IFERROR(VLOOKUP($B344,$B$45:$AY$69,T$1-2010,FALSE),VLOOKUP("no-convert-"&amp;$B344,$B$45:$AY$69,T$1-2010,FALSE))</f>
        <v>123378596484748.64</v>
      </c>
      <c r="U344" s="225">
        <f>IFERROR(VLOOKUP($B344,$B$45:$AY$69,U$1-2010,FALSE),VLOOKUP("no-convert-"&amp;$B344,$B$45:$AY$69,U$1-2010,FALSE))</f>
        <v>118022542415714.36</v>
      </c>
      <c r="V344" s="225">
        <f>IFERROR(VLOOKUP($B344,$B$45:$AY$69,V$1-2010,FALSE),VLOOKUP("no-convert-"&amp;$B344,$B$45:$AY$69,V$1-2010,FALSE))</f>
        <v>112701099724871.22</v>
      </c>
      <c r="W344" s="225">
        <f>IFERROR(VLOOKUP($B344,$B$45:$AY$69,W$1-2010,FALSE),VLOOKUP("no-convert-"&amp;$B344,$B$45:$AY$69,W$1-2010,FALSE))</f>
        <v>107423736695043.41</v>
      </c>
      <c r="X344" s="225">
        <f>IFERROR(VLOOKUP($B344,$B$45:$AY$69,X$1-2010,FALSE),VLOOKUP("no-convert-"&amp;$B344,$B$45:$AY$69,X$1-2010,FALSE))</f>
        <v>102197857452156.7</v>
      </c>
      <c r="Y344" s="225">
        <f>IFERROR(VLOOKUP($B344,$B$45:$AY$69,Y$1-2010,FALSE),VLOOKUP("no-convert-"&amp;$B344,$B$45:$AY$69,Y$1-2010,FALSE))</f>
        <v>97029134534594.641</v>
      </c>
      <c r="Z344" s="225">
        <f>IFERROR(VLOOKUP($B344,$B$45:$AY$69,Z$1-2010,FALSE),VLOOKUP("no-convert-"&amp;$B344,$B$45:$AY$69,Z$1-2010,FALSE))</f>
        <v>91921797605767.734</v>
      </c>
      <c r="AA344" s="225">
        <f>IFERROR(VLOOKUP($B344,$B$45:$AY$69,AA$1-2010,FALSE),VLOOKUP("no-convert-"&amp;$B344,$B$45:$AY$69,AA$1-2010,FALSE))</f>
        <v>86878881387338.328</v>
      </c>
      <c r="AB344" s="225">
        <f>IFERROR(VLOOKUP($B344,$B$45:$AY$69,AB$1-2010,FALSE),VLOOKUP("no-convert-"&amp;$B344,$B$45:$AY$69,AB$1-2010,FALSE))</f>
        <v>81902436768493.297</v>
      </c>
      <c r="AC344" s="225">
        <f>IFERROR(VLOOKUP($B344,$B$45:$AY$69,AC$1-2010,FALSE),VLOOKUP("no-convert-"&amp;$B344,$B$45:$AY$69,AC$1-2010,FALSE))</f>
        <v>77804923712257.828</v>
      </c>
      <c r="AD344" s="225">
        <f>IFERROR(VLOOKUP($B344,$B$45:$AY$69,AD$1-2010,FALSE),VLOOKUP("no-convert-"&amp;$B344,$B$45:$AY$69,AD$1-2010,FALSE))</f>
        <v>77117841464063.625</v>
      </c>
      <c r="AE344" s="225">
        <f>IFERROR(VLOOKUP($B344,$B$45:$AY$69,AE$1-2010,FALSE),VLOOKUP("no-convert-"&amp;$B344,$B$45:$AY$69,AE$1-2010,FALSE))</f>
        <v>76440789984969.25</v>
      </c>
      <c r="AF344" s="225">
        <f>IFERROR(VLOOKUP($B344,$B$45:$AY$69,AF$1-2010,FALSE),VLOOKUP("no-convert-"&amp;$B344,$B$45:$AY$69,AF$1-2010,FALSE))</f>
        <v>75774800791446.813</v>
      </c>
      <c r="AG344" s="225">
        <f>IFERROR(VLOOKUP($B344,$B$45:$AY$69,AG$1-2010,FALSE),VLOOKUP("no-convert-"&amp;$B344,$B$45:$AY$69,AG$1-2010,FALSE))</f>
        <v>75120658689565.203</v>
      </c>
      <c r="AH344" s="225">
        <f>IFERROR(VLOOKUP($B344,$B$45:$AY$69,AH$1-2010,FALSE),VLOOKUP("no-convert-"&amp;$B344,$B$45:$AY$69,AH$1-2010,FALSE))</f>
        <v>74478943029543.063</v>
      </c>
      <c r="AI344" s="225">
        <f>IFERROR(VLOOKUP($B344,$B$45:$AY$69,AI$1-2010,FALSE),VLOOKUP("no-convert-"&amp;$B344,$B$45:$AY$69,AI$1-2010,FALSE))</f>
        <v>73850062625616.219</v>
      </c>
      <c r="AJ344" s="225">
        <f>IFERROR(VLOOKUP($B344,$B$45:$AY$69,AJ$1-2010,FALSE),VLOOKUP("no-convert-"&amp;$B344,$B$45:$AY$69,AJ$1-2010,FALSE))</f>
        <v>73234285239104.922</v>
      </c>
      <c r="AK344" s="225">
        <f>IFERROR(VLOOKUP($B344,$B$45:$AY$69,AK$1-2010,FALSE),VLOOKUP("no-convert-"&amp;$B344,$B$45:$AY$69,AK$1-2010,FALSE))</f>
        <v>72631762417883.125</v>
      </c>
      <c r="AL344" s="225">
        <f>IFERROR(VLOOKUP($B344,$B$45:$AY$69,AL$1-2010,FALSE),VLOOKUP("no-convert-"&amp;$B344,$B$45:$AY$69,AL$1-2010,FALSE))</f>
        <v>72042550384846.953</v>
      </c>
      <c r="AM344" s="225">
        <f>IFERROR(VLOOKUP($B344,$B$45:$AY$69,AM$1-2010,FALSE),VLOOKUP("no-convert-"&amp;$B344,$B$45:$AY$69,AM$1-2010,FALSE))</f>
        <v>71466627574805.609</v>
      </c>
      <c r="AN344" s="225">
        <f>IFERROR(VLOOKUP($B344,$B$45:$AY$69,AN$1-2010,FALSE),VLOOKUP("no-convert-"&amp;$B344,$B$45:$AY$69,AN$1-2010,FALSE))</f>
        <v>70903909335055.578</v>
      </c>
      <c r="AO344" s="225">
        <f>IFERROR(VLOOKUP($B344,$B$45:$AY$69,AO$1-2010,FALSE),VLOOKUP("no-convert-"&amp;$B344,$B$45:$AY$69,AO$1-2010,FALSE))</f>
        <v>70354260230243.32</v>
      </c>
      <c r="AP344" s="225">
        <f>IFERROR(VLOOKUP($B344,$B$45:$AY$69,AP$1-2010,FALSE),VLOOKUP("no-convert-"&amp;$B344,$B$45:$AY$69,AP$1-2010,FALSE))</f>
        <v>69817504326733.883</v>
      </c>
      <c r="AQ344" s="225">
        <f>IFERROR(VLOOKUP($B344,$B$45:$AY$69,AQ$1-2010,FALSE),VLOOKUP("no-convert-"&amp;$B344,$B$45:$AY$69,AQ$1-2010,FALSE))</f>
        <v>69293433775013.695</v>
      </c>
      <c r="AR344" s="225">
        <f>IFERROR(VLOOKUP($B344,$B$45:$AY$69,AR$1-2010,FALSE),VLOOKUP("no-convert-"&amp;$B344,$B$45:$AY$69,AR$1-2010,FALSE))</f>
        <v>68781815959857.273</v>
      </c>
      <c r="AS344" s="225">
        <f>IFERROR(VLOOKUP($B344,$B$45:$AY$69,AS$1-2010,FALSE),VLOOKUP("no-convert-"&amp;$B344,$B$45:$AY$69,AS$1-2010,FALSE))</f>
        <v>68282399446219.578</v>
      </c>
      <c r="AT344" s="225">
        <f>IFERROR(VLOOKUP($B344,$B$45:$AY$69,AT$1-2010,FALSE),VLOOKUP("no-convert-"&amp;$B344,$B$45:$AY$69,AT$1-2010,FALSE))</f>
        <v>67794918913251.508</v>
      </c>
      <c r="AU344" s="225">
        <f>IFERROR(VLOOKUP($B344,$B$45:$AY$69,AU$1-2010,FALSE),VLOOKUP("no-convert-"&amp;$B344,$B$45:$AY$69,AU$1-2010,FALSE))</f>
        <v>67319099238611.977</v>
      </c>
      <c r="AV344" s="225">
        <f>IFERROR(VLOOKUP($B344,$B$45:$AY$69,AV$1-2010,FALSE),VLOOKUP("no-convert-"&amp;$B344,$B$45:$AY$69,AV$1-2010,FALSE))</f>
        <v>66854658869679.078</v>
      </c>
      <c r="AW344" s="225">
        <f>IFERROR(VLOOKUP($B344,$B$45:$AY$69,AW$1-2010,FALSE),VLOOKUP("no-convert-"&amp;$B344,$B$45:$AY$69,AW$1-2010,FALSE))</f>
        <v>66401312596640.242</v>
      </c>
      <c r="AX344" s="225">
        <f>IFERROR(VLOOKUP($B344,$B$45:$AY$69,AX$1-2010,FALSE),VLOOKUP("no-convert-"&amp;$B344,$B$45:$AY$69,AX$1-2010,FALSE))</f>
        <v>65958773824199.477</v>
      </c>
      <c r="AY344" s="225">
        <f>IFERROR(VLOOKUP($B344,$B$45:$AY$69,AY$1-2010,FALSE),VLOOKUP("no-convert-"&amp;$B344,$B$45:$AY$69,AY$1-2010,FALSE))</f>
        <v>65526756423265.742</v>
      </c>
      <c r="AZ344" s="225"/>
    </row>
    <row r="345" spans="1:52" x14ac:dyDescent="0.2">
      <c r="A345" s="250" t="s">
        <v>564</v>
      </c>
      <c r="B345" s="251" t="s">
        <v>376</v>
      </c>
      <c r="C345" s="225">
        <f>IFERROR(VLOOKUP($B345,$B$45:$AY$69,C$1-2010,FALSE),VLOOKUP("no-convert-"&amp;$B345,$B$45:$AY$69,C$1-2010,FALSE))</f>
        <v>337962393175678.81</v>
      </c>
      <c r="D345" s="225">
        <f>IFERROR(VLOOKUP($B345,$B$45:$AY$69,D$1-2010,FALSE),VLOOKUP("no-convert-"&amp;$B345,$B$45:$AY$69,D$1-2010,FALSE))</f>
        <v>362383090904618.94</v>
      </c>
      <c r="E345" s="225">
        <f>IFERROR(VLOOKUP($B345,$B$45:$AY$69,E$1-2010,FALSE),VLOOKUP("no-convert-"&amp;$B345,$B$45:$AY$69,E$1-2010,FALSE))</f>
        <v>362396739471185.31</v>
      </c>
      <c r="F345" s="225">
        <f>IFERROR(VLOOKUP($B345,$B$45:$AY$69,F$1-2010,FALSE),VLOOKUP("no-convert-"&amp;$B345,$B$45:$AY$69,F$1-2010,FALSE))</f>
        <v>305666472537923</v>
      </c>
      <c r="G345" s="225">
        <f>IFERROR(VLOOKUP($B345,$B$45:$AY$69,G$1-2010,FALSE),VLOOKUP("no-convert-"&amp;$B345,$B$45:$AY$69,G$1-2010,FALSE))</f>
        <v>288888972086169.69</v>
      </c>
      <c r="H345" s="225">
        <f>IFERROR(VLOOKUP($B345,$B$45:$AY$69,H$1-2010,FALSE),VLOOKUP("no-convert-"&amp;$B345,$B$45:$AY$69,H$1-2010,FALSE))</f>
        <v>317039140629380</v>
      </c>
      <c r="I345" s="225">
        <f>IFERROR(VLOOKUP($B345,$B$45:$AY$69,I$1-2010,FALSE),VLOOKUP("no-convert-"&amp;$B345,$B$45:$AY$69,I$1-2010,FALSE))</f>
        <v>347526626197087.13</v>
      </c>
      <c r="J345" s="225">
        <f>IFERROR(VLOOKUP($B345,$B$45:$AY$69,J$1-2010,FALSE),VLOOKUP("no-convert-"&amp;$B345,$B$45:$AY$69,J$1-2010,FALSE))</f>
        <v>362645825811022.25</v>
      </c>
      <c r="K345" s="225">
        <f>IFERROR(VLOOKUP($B345,$B$45:$AY$69,K$1-2010,FALSE),VLOOKUP("no-convert-"&amp;$B345,$B$45:$AY$69,K$1-2010,FALSE))</f>
        <v>342104733128582.75</v>
      </c>
      <c r="L345" s="225">
        <f>IFERROR(VLOOKUP($B345,$B$45:$AY$69,L$1-2010,FALSE),VLOOKUP("no-convert-"&amp;$B345,$B$45:$AY$69,L$1-2010,FALSE))</f>
        <v>380248767484935.38</v>
      </c>
      <c r="M345" s="225">
        <f>IFERROR(VLOOKUP($B345,$B$45:$AY$69,M$1-2010,FALSE),VLOOKUP("no-convert-"&amp;$B345,$B$45:$AY$69,M$1-2010,FALSE))</f>
        <v>381899280415987.19</v>
      </c>
      <c r="N345" s="225">
        <f>IFERROR(VLOOKUP($B345,$B$45:$AY$69,N$1-2010,FALSE),VLOOKUP("no-convert-"&amp;$B345,$B$45:$AY$69,N$1-2010,FALSE))</f>
        <v>382589056062147.25</v>
      </c>
      <c r="O345" s="225">
        <f>IFERROR(VLOOKUP($B345,$B$45:$AY$69,O$1-2010,FALSE),VLOOKUP("no-convert-"&amp;$B345,$B$45:$AY$69,O$1-2010,FALSE))</f>
        <v>382442828755571.63</v>
      </c>
      <c r="P345" s="225">
        <f>IFERROR(VLOOKUP($B345,$B$45:$AY$69,P$1-2010,FALSE),VLOOKUP("no-convert-"&amp;$B345,$B$45:$AY$69,P$1-2010,FALSE))</f>
        <v>381579359834229.44</v>
      </c>
      <c r="Q345" s="225">
        <f>IFERROR(VLOOKUP($B345,$B$45:$AY$69,Q$1-2010,FALSE),VLOOKUP("no-convert-"&amp;$B345,$B$45:$AY$69,Q$1-2010,FALSE))</f>
        <v>380107541868007.63</v>
      </c>
      <c r="R345" s="225">
        <f>IFERROR(VLOOKUP($B345,$B$45:$AY$69,R$1-2010,FALSE),VLOOKUP("no-convert-"&amp;$B345,$B$45:$AY$69,R$1-2010,FALSE))</f>
        <v>378125008814820.88</v>
      </c>
      <c r="S345" s="225">
        <f>IFERROR(VLOOKUP($B345,$B$45:$AY$69,S$1-2010,FALSE),VLOOKUP("no-convert-"&amp;$B345,$B$45:$AY$69,S$1-2010,FALSE))</f>
        <v>375717999234555.06</v>
      </c>
      <c r="T345" s="225">
        <f>IFERROR(VLOOKUP($B345,$B$45:$AY$69,T$1-2010,FALSE),VLOOKUP("no-convert-"&amp;$B345,$B$45:$AY$69,T$1-2010,FALSE))</f>
        <v>372961864400044.13</v>
      </c>
      <c r="U345" s="225">
        <f>IFERROR(VLOOKUP($B345,$B$45:$AY$69,U$1-2010,FALSE),VLOOKUP("no-convert-"&amp;$B345,$B$45:$AY$69,U$1-2010,FALSE))</f>
        <v>369921898145358.81</v>
      </c>
      <c r="V345" s="225">
        <f>IFERROR(VLOOKUP($B345,$B$45:$AY$69,V$1-2010,FALSE),VLOOKUP("no-convert-"&amp;$B345,$B$45:$AY$69,V$1-2010,FALSE))</f>
        <v>366654305732583.25</v>
      </c>
      <c r="W345" s="225">
        <f>IFERROR(VLOOKUP($B345,$B$45:$AY$69,W$1-2010,FALSE),VLOOKUP("no-convert-"&amp;$B345,$B$45:$AY$69,W$1-2010,FALSE))</f>
        <v>363207205331864.19</v>
      </c>
      <c r="X345" s="225">
        <f>IFERROR(VLOOKUP($B345,$B$45:$AY$69,X$1-2010,FALSE),VLOOKUP("no-convert-"&amp;$B345,$B$45:$AY$69,X$1-2010,FALSE))</f>
        <v>359621600412970.81</v>
      </c>
      <c r="Y345" s="225">
        <f>IFERROR(VLOOKUP($B345,$B$45:$AY$69,Y$1-2010,FALSE),VLOOKUP("no-convert-"&amp;$B345,$B$45:$AY$69,Y$1-2010,FALSE))</f>
        <v>355932288807260.44</v>
      </c>
      <c r="Z345" s="225">
        <f>IFERROR(VLOOKUP($B345,$B$45:$AY$69,Z$1-2010,FALSE),VLOOKUP("no-convert-"&amp;$B345,$B$45:$AY$69,Z$1-2010,FALSE))</f>
        <v>352168691435622.81</v>
      </c>
      <c r="AA345" s="225">
        <f>IFERROR(VLOOKUP($B345,$B$45:$AY$69,AA$1-2010,FALSE),VLOOKUP("no-convert-"&amp;$B345,$B$45:$AY$69,AA$1-2010,FALSE))</f>
        <v>348355594511667.06</v>
      </c>
      <c r="AB345" s="225">
        <f>IFERROR(VLOOKUP($B345,$B$45:$AY$69,AB$1-2010,FALSE),VLOOKUP("no-convert-"&amp;$B345,$B$45:$AY$69,AB$1-2010,FALSE))</f>
        <v>344513805673479.31</v>
      </c>
      <c r="AC345" s="225">
        <f>IFERROR(VLOOKUP($B345,$B$45:$AY$69,AC$1-2010,FALSE),VLOOKUP("no-convert-"&amp;$B345,$B$45:$AY$69,AC$1-2010,FALSE))</f>
        <v>340660728398505.25</v>
      </c>
      <c r="AD345" s="225">
        <f>IFERROR(VLOOKUP($B345,$B$45:$AY$69,AD$1-2010,FALSE),VLOOKUP("no-convert-"&amp;$B345,$B$45:$AY$69,AD$1-2010,FALSE))</f>
        <v>336810861156645.19</v>
      </c>
      <c r="AE345" s="225">
        <f>IFERROR(VLOOKUP($B345,$B$45:$AY$69,AE$1-2010,FALSE),VLOOKUP("no-convert-"&amp;$B345,$B$45:$AY$69,AE$1-2010,FALSE))</f>
        <v>332976228690916.56</v>
      </c>
      <c r="AF345" s="225">
        <f>IFERROR(VLOOKUP($B345,$B$45:$AY$69,AF$1-2010,FALSE),VLOOKUP("no-convert-"&amp;$B345,$B$45:$AY$69,AF$1-2010,FALSE))</f>
        <v>329166753013008.38</v>
      </c>
      <c r="AG345" s="225">
        <f>IFERROR(VLOOKUP($B345,$B$45:$AY$69,AG$1-2010,FALSE),VLOOKUP("no-convert-"&amp;$B345,$B$45:$AY$69,AG$1-2010,FALSE))</f>
        <v>325390571453461.88</v>
      </c>
      <c r="AH345" s="225">
        <f>IFERROR(VLOOKUP($B345,$B$45:$AY$69,AH$1-2010,FALSE),VLOOKUP("no-convert-"&amp;$B345,$B$45:$AY$69,AH$1-2010,FALSE))</f>
        <v>321654308606803.19</v>
      </c>
      <c r="AI345" s="225">
        <f>IFERROR(VLOOKUP($B345,$B$45:$AY$69,AI$1-2010,FALSE),VLOOKUP("no-convert-"&amp;$B345,$B$45:$AY$69,AI$1-2010,FALSE))</f>
        <v>317963308388141.81</v>
      </c>
      <c r="AJ345" s="225">
        <f>IFERROR(VLOOKUP($B345,$B$45:$AY$69,AJ$1-2010,FALSE),VLOOKUP("no-convert-"&amp;$B345,$B$45:$AY$69,AJ$1-2010,FALSE))</f>
        <v>314321831751071.31</v>
      </c>
      <c r="AK345" s="225">
        <f>IFERROR(VLOOKUP($B345,$B$45:$AY$69,AK$1-2010,FALSE),VLOOKUP("no-convert-"&amp;$B345,$B$45:$AY$69,AK$1-2010,FALSE))</f>
        <v>310733224957190.13</v>
      </c>
      <c r="AL345" s="225">
        <f>IFERROR(VLOOKUP($B345,$B$45:$AY$69,AL$1-2010,FALSE),VLOOKUP("no-convert-"&amp;$B345,$B$45:$AY$69,AL$1-2010,FALSE))</f>
        <v>307200062664635.88</v>
      </c>
      <c r="AM345" s="225">
        <f>IFERROR(VLOOKUP($B345,$B$45:$AY$69,AM$1-2010,FALSE),VLOOKUP("no-convert-"&amp;$B345,$B$45:$AY$69,AM$1-2010,FALSE))</f>
        <v>303724269531956.38</v>
      </c>
      <c r="AN345" s="225">
        <f>IFERROR(VLOOKUP($B345,$B$45:$AY$69,AN$1-2010,FALSE),VLOOKUP("no-convert-"&amp;$B345,$B$45:$AY$69,AN$1-2010,FALSE))</f>
        <v>300307223520972.56</v>
      </c>
      <c r="AO345" s="225">
        <f>IFERROR(VLOOKUP($B345,$B$45:$AY$69,AO$1-2010,FALSE),VLOOKUP("no-convert-"&amp;$B345,$B$45:$AY$69,AO$1-2010,FALSE))</f>
        <v>296949843628861.38</v>
      </c>
      <c r="AP345" s="225">
        <f>IFERROR(VLOOKUP($B345,$B$45:$AY$69,AP$1-2010,FALSE),VLOOKUP("no-convert-"&amp;$B345,$B$45:$AY$69,AP$1-2010,FALSE))</f>
        <v>293652664383106.19</v>
      </c>
      <c r="AQ345" s="225">
        <f>IFERROR(VLOOKUP($B345,$B$45:$AY$69,AQ$1-2010,FALSE),VLOOKUP("no-convert-"&amp;$B345,$B$45:$AY$69,AQ$1-2010,FALSE))</f>
        <v>290415899089027.31</v>
      </c>
      <c r="AR345" s="225">
        <f>IFERROR(VLOOKUP($B345,$B$45:$AY$69,AR$1-2010,FALSE),VLOOKUP("no-convert-"&amp;$B345,$B$45:$AY$69,AR$1-2010,FALSE))</f>
        <v>287239493523171.69</v>
      </c>
      <c r="AS345" s="225">
        <f>IFERROR(VLOOKUP($B345,$B$45:$AY$69,AS$1-2010,FALSE),VLOOKUP("no-convert-"&amp;$B345,$B$45:$AY$69,AS$1-2010,FALSE))</f>
        <v>284123171511610.56</v>
      </c>
      <c r="AT345" s="225">
        <f>IFERROR(VLOOKUP($B345,$B$45:$AY$69,AT$1-2010,FALSE),VLOOKUP("no-convert-"&amp;$B345,$B$45:$AY$69,AT$1-2010,FALSE))</f>
        <v>281066473615035.13</v>
      </c>
      <c r="AU345" s="225">
        <f>IFERROR(VLOOKUP($B345,$B$45:$AY$69,AU$1-2010,FALSE),VLOOKUP("no-convert-"&amp;$B345,$B$45:$AY$69,AU$1-2010,FALSE))</f>
        <v>278068789957431.44</v>
      </c>
      <c r="AV345" s="225">
        <f>IFERROR(VLOOKUP($B345,$B$45:$AY$69,AV$1-2010,FALSE),VLOOKUP("no-convert-"&amp;$B345,$B$45:$AY$69,AV$1-2010,FALSE))</f>
        <v>275129388077843.75</v>
      </c>
      <c r="AW345" s="225">
        <f>IFERROR(VLOOKUP($B345,$B$45:$AY$69,AW$1-2010,FALSE),VLOOKUP("no-convert-"&amp;$B345,$B$45:$AY$69,AW$1-2010,FALSE))</f>
        <v>272247436551182.06</v>
      </c>
      <c r="AX345" s="225">
        <f>IFERROR(VLOOKUP($B345,$B$45:$AY$69,AX$1-2010,FALSE),VLOOKUP("no-convert-"&amp;$B345,$B$45:$AY$69,AX$1-2010,FALSE))</f>
        <v>269422025010802.78</v>
      </c>
      <c r="AY345" s="225">
        <f>IFERROR(VLOOKUP($B345,$B$45:$AY$69,AY$1-2010,FALSE),VLOOKUP("no-convert-"&amp;$B345,$B$45:$AY$69,AY$1-2010,FALSE))</f>
        <v>266652181109697.03</v>
      </c>
      <c r="AZ345" s="225"/>
    </row>
    <row r="346" spans="1:52" x14ac:dyDescent="0.2">
      <c r="A346" s="250" t="s">
        <v>564</v>
      </c>
      <c r="B346" s="251" t="s">
        <v>377</v>
      </c>
      <c r="C346" s="225">
        <f>IFERROR(VLOOKUP($B346,$B$45:$AY$69,C$1-2010,FALSE),VLOOKUP("no-convert-"&amp;$B346,$B$45:$AY$69,C$1-2010,FALSE))</f>
        <v>325552434025175.13</v>
      </c>
      <c r="D346" s="225">
        <f>IFERROR(VLOOKUP($B346,$B$45:$AY$69,D$1-2010,FALSE),VLOOKUP("no-convert-"&amp;$B346,$B$45:$AY$69,D$1-2010,FALSE))</f>
        <v>350027726020380.81</v>
      </c>
      <c r="E346" s="225">
        <f>IFERROR(VLOOKUP($B346,$B$45:$AY$69,E$1-2010,FALSE),VLOOKUP("no-convert-"&amp;$B346,$B$45:$AY$69,E$1-2010,FALSE))</f>
        <v>359885403222966.88</v>
      </c>
      <c r="F346" s="225">
        <f>IFERROR(VLOOKUP($B346,$B$45:$AY$69,F$1-2010,FALSE),VLOOKUP("no-convert-"&amp;$B346,$B$45:$AY$69,F$1-2010,FALSE))</f>
        <v>373844474678757.56</v>
      </c>
      <c r="G346" s="225">
        <f>IFERROR(VLOOKUP($B346,$B$45:$AY$69,G$1-2010,FALSE),VLOOKUP("no-convert-"&amp;$B346,$B$45:$AY$69,G$1-2010,FALSE))</f>
        <v>389772351861752.25</v>
      </c>
      <c r="H346" s="225">
        <f>IFERROR(VLOOKUP($B346,$B$45:$AY$69,H$1-2010,FALSE),VLOOKUP("no-convert-"&amp;$B346,$B$45:$AY$69,H$1-2010,FALSE))</f>
        <v>405348778455661.88</v>
      </c>
      <c r="I346" s="225">
        <f>IFERROR(VLOOKUP($B346,$B$45:$AY$69,I$1-2010,FALSE),VLOOKUP("no-convert-"&amp;$B346,$B$45:$AY$69,I$1-2010,FALSE))</f>
        <v>431049029300202.5</v>
      </c>
      <c r="J346" s="225">
        <f>IFERROR(VLOOKUP($B346,$B$45:$AY$69,J$1-2010,FALSE),VLOOKUP("no-convert-"&amp;$B346,$B$45:$AY$69,J$1-2010,FALSE))</f>
        <v>452395387410059.88</v>
      </c>
      <c r="K346" s="225">
        <f>IFERROR(VLOOKUP($B346,$B$45:$AY$69,K$1-2010,FALSE),VLOOKUP("no-convert-"&amp;$B346,$B$45:$AY$69,K$1-2010,FALSE))</f>
        <v>478873606548885.5</v>
      </c>
      <c r="L346" s="225">
        <f>IFERROR(VLOOKUP($B346,$B$45:$AY$69,L$1-2010,FALSE),VLOOKUP("no-convert-"&amp;$B346,$B$45:$AY$69,L$1-2010,FALSE))</f>
        <v>511808300644100.94</v>
      </c>
      <c r="M346" s="225">
        <f>IFERROR(VLOOKUP($B346,$B$45:$AY$69,M$1-2010,FALSE),VLOOKUP("no-convert-"&amp;$B346,$B$45:$AY$69,M$1-2010,FALSE))</f>
        <v>549220560667156.5</v>
      </c>
      <c r="N346" s="225">
        <f>IFERROR(VLOOKUP($B346,$B$45:$AY$69,N$1-2010,FALSE),VLOOKUP("no-convert-"&amp;$B346,$B$45:$AY$69,N$1-2010,FALSE))</f>
        <v>588605840165356.25</v>
      </c>
      <c r="O346" s="225">
        <f>IFERROR(VLOOKUP($B346,$B$45:$AY$69,O$1-2010,FALSE),VLOOKUP("no-convert-"&amp;$B346,$B$45:$AY$69,O$1-2010,FALSE))</f>
        <v>630027189293762.38</v>
      </c>
      <c r="P346" s="225">
        <f>IFERROR(VLOOKUP($B346,$B$45:$AY$69,P$1-2010,FALSE),VLOOKUP("no-convert-"&amp;$B346,$B$45:$AY$69,P$1-2010,FALSE))</f>
        <v>655786231422436.5</v>
      </c>
      <c r="Q346" s="225">
        <f>IFERROR(VLOOKUP($B346,$B$45:$AY$69,Q$1-2010,FALSE),VLOOKUP("no-convert-"&amp;$B346,$B$45:$AY$69,Q$1-2010,FALSE))</f>
        <v>675420134808707.88</v>
      </c>
      <c r="R346" s="225">
        <f>IFERROR(VLOOKUP($B346,$B$45:$AY$69,R$1-2010,FALSE),VLOOKUP("no-convert-"&amp;$B346,$B$45:$AY$69,R$1-2010,FALSE))</f>
        <v>693914142904673.25</v>
      </c>
      <c r="S346" s="225">
        <f>IFERROR(VLOOKUP($B346,$B$45:$AY$69,S$1-2010,FALSE),VLOOKUP("no-convert-"&amp;$B346,$B$45:$AY$69,S$1-2010,FALSE))</f>
        <v>711331209557388.25</v>
      </c>
      <c r="T346" s="225">
        <f>IFERROR(VLOOKUP($B346,$B$45:$AY$69,T$1-2010,FALSE),VLOOKUP("no-convert-"&amp;$B346,$B$45:$AY$69,T$1-2010,FALSE))</f>
        <v>727741617301759.88</v>
      </c>
      <c r="U346" s="225">
        <f>IFERROR(VLOOKUP($B346,$B$45:$AY$69,U$1-2010,FALSE),VLOOKUP("no-convert-"&amp;$B346,$B$45:$AY$69,U$1-2010,FALSE))</f>
        <v>743217496503171.13</v>
      </c>
      <c r="V346" s="225">
        <f>IFERROR(VLOOKUP($B346,$B$45:$AY$69,V$1-2010,FALSE),VLOOKUP("no-convert-"&amp;$B346,$B$45:$AY$69,V$1-2010,FALSE))</f>
        <v>757829651442347.88</v>
      </c>
      <c r="W346" s="225">
        <f>IFERROR(VLOOKUP($B346,$B$45:$AY$69,W$1-2010,FALSE),VLOOKUP("no-convert-"&amp;$B346,$B$45:$AY$69,W$1-2010,FALSE))</f>
        <v>771645763647467.63</v>
      </c>
      <c r="X346" s="225">
        <f>IFERROR(VLOOKUP($B346,$B$45:$AY$69,X$1-2010,FALSE),VLOOKUP("no-convert-"&amp;$B346,$B$45:$AY$69,X$1-2010,FALSE))</f>
        <v>784729437323082.13</v>
      </c>
      <c r="Y346" s="225">
        <f>IFERROR(VLOOKUP($B346,$B$45:$AY$69,Y$1-2010,FALSE),VLOOKUP("no-convert-"&amp;$B346,$B$45:$AY$69,Y$1-2010,FALSE))</f>
        <v>797139766254164.25</v>
      </c>
      <c r="Z346" s="225">
        <f>IFERROR(VLOOKUP($B346,$B$45:$AY$69,Z$1-2010,FALSE),VLOOKUP("no-convert-"&amp;$B346,$B$45:$AY$69,Z$1-2010,FALSE))</f>
        <v>808931223876115.5</v>
      </c>
      <c r="AA346" s="225">
        <f>IFERROR(VLOOKUP($B346,$B$45:$AY$69,AA$1-2010,FALSE),VLOOKUP("no-convert-"&amp;$B346,$B$45:$AY$69,AA$1-2010,FALSE))</f>
        <v>820153750924052.25</v>
      </c>
      <c r="AB346" s="225">
        <f>IFERROR(VLOOKUP($B346,$B$45:$AY$69,AB$1-2010,FALSE),VLOOKUP("no-convert-"&amp;$B346,$B$45:$AY$69,AB$1-2010,FALSE))</f>
        <v>830852959881486.88</v>
      </c>
      <c r="AC346" s="225">
        <f>IFERROR(VLOOKUP($B346,$B$45:$AY$69,AC$1-2010,FALSE),VLOOKUP("no-convert-"&amp;$B346,$B$45:$AY$69,AC$1-2010,FALSE))</f>
        <v>841070403864995.88</v>
      </c>
      <c r="AD346" s="225">
        <f>IFERROR(VLOOKUP($B346,$B$45:$AY$69,AD$1-2010,FALSE),VLOOKUP("no-convert-"&amp;$B346,$B$45:$AY$69,AD$1-2010,FALSE))</f>
        <v>850843876007073</v>
      </c>
      <c r="AE346" s="225">
        <f>IFERROR(VLOOKUP($B346,$B$45:$AY$69,AE$1-2010,FALSE),VLOOKUP("no-convert-"&amp;$B346,$B$45:$AY$69,AE$1-2010,FALSE))</f>
        <v>860207717538693.88</v>
      </c>
      <c r="AF346" s="225">
        <f>IFERROR(VLOOKUP($B346,$B$45:$AY$69,AF$1-2010,FALSE),VLOOKUP("no-convert-"&amp;$B346,$B$45:$AY$69,AF$1-2010,FALSE))</f>
        <v>869193120850812.38</v>
      </c>
      <c r="AG346" s="225">
        <f>IFERROR(VLOOKUP($B346,$B$45:$AY$69,AG$1-2010,FALSE),VLOOKUP("no-convert-"&amp;$B346,$B$45:$AY$69,AG$1-2010,FALSE))</f>
        <v>877828419214160.5</v>
      </c>
      <c r="AH346" s="225">
        <f>IFERROR(VLOOKUP($B346,$B$45:$AY$69,AH$1-2010,FALSE),VLOOKUP("no-convert-"&amp;$B346,$B$45:$AY$69,AH$1-2010,FALSE))</f>
        <v>886139358444084.88</v>
      </c>
      <c r="AI346" s="225">
        <f>IFERROR(VLOOKUP($B346,$B$45:$AY$69,AI$1-2010,FALSE),VLOOKUP("no-convert-"&amp;$B346,$B$45:$AY$69,AI$1-2010,FALSE))</f>
        <v>894149348191163.38</v>
      </c>
      <c r="AJ346" s="225">
        <f>IFERROR(VLOOKUP($B346,$B$45:$AY$69,AJ$1-2010,FALSE),VLOOKUP("no-convert-"&amp;$B346,$B$45:$AY$69,AJ$1-2010,FALSE))</f>
        <v>901879692106428.25</v>
      </c>
      <c r="AK346" s="225">
        <f>IFERROR(VLOOKUP($B346,$B$45:$AY$69,AK$1-2010,FALSE),VLOOKUP("no-convert-"&amp;$B346,$B$45:$AY$69,AK$1-2010,FALSE))</f>
        <v>909349797133754</v>
      </c>
      <c r="AL346" s="225">
        <f>IFERROR(VLOOKUP($B346,$B$45:$AY$69,AL$1-2010,FALSE),VLOOKUP("no-convert-"&amp;$B346,$B$45:$AY$69,AL$1-2010,FALSE))</f>
        <v>916577362801002</v>
      </c>
      <c r="AM346" s="225">
        <f>IFERROR(VLOOKUP($B346,$B$45:$AY$69,AM$1-2010,FALSE),VLOOKUP("no-convert-"&amp;$B346,$B$45:$AY$69,AM$1-2010,FALSE))</f>
        <v>923578551739160.63</v>
      </c>
      <c r="AN346" s="225">
        <f>IFERROR(VLOOKUP($B346,$B$45:$AY$69,AN$1-2010,FALSE),VLOOKUP("no-convert-"&amp;$B346,$B$45:$AY$69,AN$1-2010,FALSE))</f>
        <v>930368142840909.63</v>
      </c>
      <c r="AO346" s="225">
        <f>IFERROR(VLOOKUP($B346,$B$45:$AY$69,AO$1-2010,FALSE),VLOOKUP("no-convert-"&amp;$B346,$B$45:$AY$69,AO$1-2010,FALSE))</f>
        <v>936959668535409.5</v>
      </c>
      <c r="AP346" s="225">
        <f>IFERROR(VLOOKUP($B346,$B$45:$AY$69,AP$1-2010,FALSE),VLOOKUP("no-convert-"&amp;$B346,$B$45:$AY$69,AP$1-2010,FALSE))</f>
        <v>943365537646589.25</v>
      </c>
      <c r="AQ346" s="225">
        <f>IFERROR(VLOOKUP($B346,$B$45:$AY$69,AQ$1-2010,FALSE),VLOOKUP("no-convert-"&amp;$B346,$B$45:$AY$69,AQ$1-2010,FALSE))</f>
        <v>949597145245174.88</v>
      </c>
      <c r="AR346" s="225">
        <f>IFERROR(VLOOKUP($B346,$B$45:$AY$69,AR$1-2010,FALSE),VLOOKUP("no-convert-"&amp;$B346,$B$45:$AY$69,AR$1-2010,FALSE))</f>
        <v>955664970820392.13</v>
      </c>
      <c r="AS346" s="225">
        <f>IFERROR(VLOOKUP($B346,$B$45:$AY$69,AS$1-2010,FALSE),VLOOKUP("no-convert-"&amp;$B346,$B$45:$AY$69,AS$1-2010,FALSE))</f>
        <v>961578665998305.38</v>
      </c>
      <c r="AT346" s="225">
        <f>IFERROR(VLOOKUP($B346,$B$45:$AY$69,AT$1-2010,FALSE),VLOOKUP("no-convert-"&amp;$B346,$B$45:$AY$69,AT$1-2010,FALSE))</f>
        <v>967347132929058.25</v>
      </c>
      <c r="AU346" s="225">
        <f>IFERROR(VLOOKUP($B346,$B$45:$AY$69,AU$1-2010,FALSE),VLOOKUP("no-convert-"&amp;$B346,$B$45:$AY$69,AU$1-2010,FALSE))</f>
        <v>972978594360756</v>
      </c>
      <c r="AV346" s="225">
        <f>IFERROR(VLOOKUP($B346,$B$45:$AY$69,AV$1-2010,FALSE),VLOOKUP("no-convert-"&amp;$B346,$B$45:$AY$69,AV$1-2010,FALSE))</f>
        <v>978480656317002.13</v>
      </c>
      <c r="AW346" s="225">
        <f>IFERROR(VLOOKUP($B346,$B$45:$AY$69,AW$1-2010,FALSE),VLOOKUP("no-convert-"&amp;$B346,$B$45:$AY$69,AW$1-2010,FALSE))</f>
        <v>983860364199604.25</v>
      </c>
      <c r="AX346" s="225">
        <f>IFERROR(VLOOKUP($B346,$B$45:$AY$69,AX$1-2010,FALSE),VLOOKUP("no-convert-"&amp;$B346,$B$45:$AY$69,AX$1-2010,FALSE))</f>
        <v>989124253050353.25</v>
      </c>
      <c r="AY346" s="225">
        <f>IFERROR(VLOOKUP($B346,$B$45:$AY$69,AY$1-2010,FALSE),VLOOKUP("no-convert-"&amp;$B346,$B$45:$AY$69,AY$1-2010,FALSE))</f>
        <v>994278392624916.25</v>
      </c>
      <c r="AZ346" s="225"/>
    </row>
    <row r="347" spans="1:52" x14ac:dyDescent="0.2">
      <c r="A347" s="250" t="s">
        <v>564</v>
      </c>
      <c r="B347" s="251" t="s">
        <v>378</v>
      </c>
      <c r="C347" s="225">
        <f>IFERROR(VLOOKUP($B347,$B$45:$AY$69,C$1-2010,FALSE),VLOOKUP("no-convert-"&amp;$B347,$B$45:$AY$69,C$1-2010,FALSE))</f>
        <v>613554249284528.5</v>
      </c>
      <c r="D347" s="225">
        <f>IFERROR(VLOOKUP($B347,$B$45:$AY$69,D$1-2010,FALSE),VLOOKUP("no-convert-"&amp;$B347,$B$45:$AY$69,D$1-2010,FALSE))</f>
        <v>647931576323661</v>
      </c>
      <c r="E347" s="225">
        <f>IFERROR(VLOOKUP($B347,$B$45:$AY$69,E$1-2010,FALSE),VLOOKUP("no-convert-"&amp;$B347,$B$45:$AY$69,E$1-2010,FALSE))</f>
        <v>650231359790100.25</v>
      </c>
      <c r="F347" s="225">
        <f>IFERROR(VLOOKUP($B347,$B$45:$AY$69,F$1-2010,FALSE),VLOOKUP("no-convert-"&amp;$B347,$B$45:$AY$69,F$1-2010,FALSE))</f>
        <v>660860181003688.25</v>
      </c>
      <c r="G347" s="225">
        <f>IFERROR(VLOOKUP($B347,$B$45:$AY$69,G$1-2010,FALSE),VLOOKUP("no-convert-"&amp;$B347,$B$45:$AY$69,G$1-2010,FALSE))</f>
        <v>673508990069104</v>
      </c>
      <c r="H347" s="225">
        <f>IFERROR(VLOOKUP($B347,$B$45:$AY$69,H$1-2010,FALSE),VLOOKUP("no-convert-"&amp;$B347,$B$45:$AY$69,H$1-2010,FALSE))</f>
        <v>698799783916652.38</v>
      </c>
      <c r="I347" s="225">
        <f>IFERROR(VLOOKUP($B347,$B$45:$AY$69,I$1-2010,FALSE),VLOOKUP("no-convert-"&amp;$B347,$B$45:$AY$69,I$1-2010,FALSE))</f>
        <v>729945812821188.75</v>
      </c>
      <c r="J347" s="225">
        <f>IFERROR(VLOOKUP($B347,$B$45:$AY$69,J$1-2010,FALSE),VLOOKUP("no-convert-"&amp;$B347,$B$45:$AY$69,J$1-2010,FALSE))</f>
        <v>733115692406236.25</v>
      </c>
      <c r="K347" s="225">
        <f>IFERROR(VLOOKUP($B347,$B$45:$AY$69,K$1-2010,FALSE),VLOOKUP("no-convert-"&amp;$B347,$B$45:$AY$69,K$1-2010,FALSE))</f>
        <v>686379588341223.88</v>
      </c>
      <c r="L347" s="225">
        <f>IFERROR(VLOOKUP($B347,$B$45:$AY$69,L$1-2010,FALSE),VLOOKUP("no-convert-"&amp;$B347,$B$45:$AY$69,L$1-2010,FALSE))</f>
        <v>743139802041607.25</v>
      </c>
      <c r="M347" s="225">
        <f>IFERROR(VLOOKUP($B347,$B$45:$AY$69,M$1-2010,FALSE),VLOOKUP("no-convert-"&amp;$B347,$B$45:$AY$69,M$1-2010,FALSE))</f>
        <v>743831887464087.75</v>
      </c>
      <c r="N347" s="225">
        <f>IFERROR(VLOOKUP($B347,$B$45:$AY$69,N$1-2010,FALSE),VLOOKUP("no-convert-"&amp;$B347,$B$45:$AY$69,N$1-2010,FALSE))</f>
        <v>743308011152215</v>
      </c>
      <c r="O347" s="225">
        <f>IFERROR(VLOOKUP($B347,$B$45:$AY$69,O$1-2010,FALSE),VLOOKUP("no-convert-"&amp;$B347,$B$45:$AY$69,O$1-2010,FALSE))</f>
        <v>741755248963794</v>
      </c>
      <c r="P347" s="225">
        <f>IFERROR(VLOOKUP($B347,$B$45:$AY$69,P$1-2010,FALSE),VLOOKUP("no-convert-"&amp;$B347,$B$45:$AY$69,P$1-2010,FALSE))</f>
        <v>739332657990781.25</v>
      </c>
      <c r="Q347" s="225">
        <f>IFERROR(VLOOKUP($B347,$B$45:$AY$69,Q$1-2010,FALSE),VLOOKUP("no-convert-"&amp;$B347,$B$45:$AY$69,Q$1-2010,FALSE))</f>
        <v>736177584332119.13</v>
      </c>
      <c r="R347" s="225">
        <f>IFERROR(VLOOKUP($B347,$B$45:$AY$69,R$1-2010,FALSE),VLOOKUP("no-convert-"&amp;$B347,$B$45:$AY$69,R$1-2010,FALSE))</f>
        <v>732409332184382.25</v>
      </c>
      <c r="S347" s="225">
        <f>IFERROR(VLOOKUP($B347,$B$45:$AY$69,S$1-2010,FALSE),VLOOKUP("no-convert-"&amp;$B347,$B$45:$AY$69,S$1-2010,FALSE))</f>
        <v>727507849586584.38</v>
      </c>
      <c r="T347" s="225">
        <f>IFERROR(VLOOKUP($B347,$B$45:$AY$69,T$1-2010,FALSE),VLOOKUP("no-convert-"&amp;$B347,$B$45:$AY$69,T$1-2010,FALSE))</f>
        <v>719666643083653.5</v>
      </c>
      <c r="U347" s="225">
        <f>IFERROR(VLOOKUP($B347,$B$45:$AY$69,U$1-2010,FALSE),VLOOKUP("no-convert-"&amp;$B347,$B$45:$AY$69,U$1-2010,FALSE))</f>
        <v>711452137246098.5</v>
      </c>
      <c r="V347" s="225">
        <f>IFERROR(VLOOKUP($B347,$B$45:$AY$69,V$1-2010,FALSE),VLOOKUP("no-convert-"&amp;$B347,$B$45:$AY$69,V$1-2010,FALSE))</f>
        <v>702962337092169.5</v>
      </c>
      <c r="W347" s="225">
        <f>IFERROR(VLOOKUP($B347,$B$45:$AY$69,W$1-2010,FALSE),VLOOKUP("no-convert-"&amp;$B347,$B$45:$AY$69,W$1-2010,FALSE))</f>
        <v>694279490547032</v>
      </c>
      <c r="X347" s="225">
        <f>IFERROR(VLOOKUP($B347,$B$45:$AY$69,X$1-2010,FALSE),VLOOKUP("no-convert-"&amp;$B347,$B$45:$AY$69,X$1-2010,FALSE))</f>
        <v>685472303467142.88</v>
      </c>
      <c r="Y347" s="225">
        <f>IFERROR(VLOOKUP($B347,$B$45:$AY$69,Y$1-2010,FALSE),VLOOKUP("no-convert-"&amp;$B347,$B$45:$AY$69,Y$1-2010,FALSE))</f>
        <v>676597894843398.38</v>
      </c>
      <c r="Z347" s="225">
        <f>IFERROR(VLOOKUP($B347,$B$45:$AY$69,Z$1-2010,FALSE),VLOOKUP("no-convert-"&amp;$B347,$B$45:$AY$69,Z$1-2010,FALSE))</f>
        <v>667703510043021</v>
      </c>
      <c r="AA347" s="225">
        <f>IFERROR(VLOOKUP($B347,$B$45:$AY$69,AA$1-2010,FALSE),VLOOKUP("no-convert-"&amp;$B347,$B$45:$AY$69,AA$1-2010,FALSE))</f>
        <v>658828011335528.5</v>
      </c>
      <c r="AB347" s="225">
        <f>IFERROR(VLOOKUP($B347,$B$45:$AY$69,AB$1-2010,FALSE),VLOOKUP("no-convert-"&amp;$B347,$B$45:$AY$69,AB$1-2010,FALSE))</f>
        <v>650003166345801.75</v>
      </c>
      <c r="AC347" s="225">
        <f>IFERROR(VLOOKUP($B347,$B$45:$AY$69,AC$1-2010,FALSE),VLOOKUP("no-convert-"&amp;$B347,$B$45:$AY$69,AC$1-2010,FALSE))</f>
        <v>641254755667798.38</v>
      </c>
      <c r="AD347" s="225">
        <f>IFERROR(VLOOKUP($B347,$B$45:$AY$69,AD$1-2010,FALSE),VLOOKUP("no-convert-"&amp;$B347,$B$45:$AY$69,AD$1-2010,FALSE))</f>
        <v>632603520576466.75</v>
      </c>
      <c r="AE347" s="225">
        <f>IFERROR(VLOOKUP($B347,$B$45:$AY$69,AE$1-2010,FALSE),VLOOKUP("no-convert-"&amp;$B347,$B$45:$AY$69,AE$1-2010,FALSE))</f>
        <v>624065970774492.75</v>
      </c>
      <c r="AF347" s="225">
        <f>IFERROR(VLOOKUP($B347,$B$45:$AY$69,AF$1-2010,FALSE),VLOOKUP("no-convert-"&amp;$B347,$B$45:$AY$69,AF$1-2010,FALSE))</f>
        <v>615655070642259.13</v>
      </c>
      <c r="AG347" s="225">
        <f>IFERROR(VLOOKUP($B347,$B$45:$AY$69,AG$1-2010,FALSE),VLOOKUP("no-convert-"&amp;$B347,$B$45:$AY$69,AG$1-2010,FALSE))</f>
        <v>607380820737105.75</v>
      </c>
      <c r="AH347" s="225">
        <f>IFERROR(VLOOKUP($B347,$B$45:$AY$69,AH$1-2010,FALSE),VLOOKUP("no-convert-"&amp;$B347,$B$45:$AY$69,AH$1-2010,FALSE))</f>
        <v>599250749474959.25</v>
      </c>
      <c r="AI347" s="225">
        <f>IFERROR(VLOOKUP($B347,$B$45:$AY$69,AI$1-2010,FALSE),VLOOKUP("no-convert-"&amp;$B347,$B$45:$AY$69,AI$1-2010,FALSE))</f>
        <v>591270328137946.75</v>
      </c>
      <c r="AJ347" s="225">
        <f>IFERROR(VLOOKUP($B347,$B$45:$AY$69,AJ$1-2010,FALSE),VLOOKUP("no-convert-"&amp;$B347,$B$45:$AY$69,AJ$1-2010,FALSE))</f>
        <v>583443320658785.5</v>
      </c>
      <c r="AK347" s="225">
        <f>IFERROR(VLOOKUP($B347,$B$45:$AY$69,AK$1-2010,FALSE),VLOOKUP("no-convert-"&amp;$B347,$B$45:$AY$69,AK$1-2010,FALSE))</f>
        <v>575772078077351.13</v>
      </c>
      <c r="AL347" s="225">
        <f>IFERROR(VLOOKUP($B347,$B$45:$AY$69,AL$1-2010,FALSE),VLOOKUP("no-convert-"&amp;$B347,$B$45:$AY$69,AL$1-2010,FALSE))</f>
        <v>568257786166552.38</v>
      </c>
      <c r="AM347" s="225">
        <f>IFERROR(VLOOKUP($B347,$B$45:$AY$69,AM$1-2010,FALSE),VLOOKUP("no-convert-"&amp;$B347,$B$45:$AY$69,AM$1-2010,FALSE))</f>
        <v>560900673487177.69</v>
      </c>
      <c r="AN347" s="225">
        <f>IFERROR(VLOOKUP($B347,$B$45:$AY$69,AN$1-2010,FALSE),VLOOKUP("no-convert-"&amp;$B347,$B$45:$AY$69,AN$1-2010,FALSE))</f>
        <v>553700186049682.31</v>
      </c>
      <c r="AO347" s="225">
        <f>IFERROR(VLOOKUP($B347,$B$45:$AY$69,AO$1-2010,FALSE),VLOOKUP("no-convert-"&amp;$B347,$B$45:$AY$69,AO$1-2010,FALSE))</f>
        <v>546655133824115.81</v>
      </c>
      <c r="AP347" s="225">
        <f>IFERROR(VLOOKUP($B347,$B$45:$AY$69,AP$1-2010,FALSE),VLOOKUP("no-convert-"&amp;$B347,$B$45:$AY$69,AP$1-2010,FALSE))</f>
        <v>539763813533923.19</v>
      </c>
      <c r="AQ347" s="225">
        <f>IFERROR(VLOOKUP($B347,$B$45:$AY$69,AQ$1-2010,FALSE),VLOOKUP("no-convert-"&amp;$B347,$B$45:$AY$69,AQ$1-2010,FALSE))</f>
        <v>533024111480897.63</v>
      </c>
      <c r="AR347" s="225">
        <f>IFERROR(VLOOKUP($B347,$B$45:$AY$69,AR$1-2010,FALSE),VLOOKUP("no-convert-"&amp;$B347,$B$45:$AY$69,AR$1-2010,FALSE))</f>
        <v>526433589562527.81</v>
      </c>
      <c r="AS347" s="225">
        <f>IFERROR(VLOOKUP($B347,$B$45:$AY$69,AS$1-2010,FALSE),VLOOKUP("no-convert-"&amp;$B347,$B$45:$AY$69,AS$1-2010,FALSE))</f>
        <v>519989557145919.38</v>
      </c>
      <c r="AT347" s="225">
        <f>IFERROR(VLOOKUP($B347,$B$45:$AY$69,AT$1-2010,FALSE),VLOOKUP("no-convert-"&amp;$B347,$B$45:$AY$69,AT$1-2010,FALSE))</f>
        <v>513689131042083.75</v>
      </c>
      <c r="AU347" s="225">
        <f>IFERROR(VLOOKUP($B347,$B$45:$AY$69,AU$1-2010,FALSE),VLOOKUP("no-convert-"&amp;$B347,$B$45:$AY$69,AU$1-2010,FALSE))</f>
        <v>507529285469355.56</v>
      </c>
      <c r="AV347" s="225">
        <f>IFERROR(VLOOKUP($B347,$B$45:$AY$69,AV$1-2010,FALSE),VLOOKUP("no-convert-"&amp;$B347,$B$45:$AY$69,AV$1-2010,FALSE))</f>
        <v>501506893595583.44</v>
      </c>
      <c r="AW347" s="225">
        <f>IFERROR(VLOOKUP($B347,$B$45:$AY$69,AW$1-2010,FALSE),VLOOKUP("no-convert-"&amp;$B347,$B$45:$AY$69,AW$1-2010,FALSE))</f>
        <v>495618761996771.44</v>
      </c>
      <c r="AX347" s="225">
        <f>IFERROR(VLOOKUP($B347,$B$45:$AY$69,AX$1-2010,FALSE),VLOOKUP("no-convert-"&amp;$B347,$B$45:$AY$69,AX$1-2010,FALSE))</f>
        <v>489861659157901.44</v>
      </c>
      <c r="AY347" s="225">
        <f>IFERROR(VLOOKUP($B347,$B$45:$AY$69,AY$1-2010,FALSE),VLOOKUP("no-convert-"&amp;$B347,$B$45:$AY$69,AY$1-2010,FALSE))</f>
        <v>484232338963462.94</v>
      </c>
      <c r="AZ347" s="225"/>
    </row>
    <row r="348" spans="1:52" x14ac:dyDescent="0.2">
      <c r="A348" s="250" t="s">
        <v>564</v>
      </c>
      <c r="B348" s="251" t="s">
        <v>379</v>
      </c>
      <c r="C348" s="225">
        <f>IFERROR(VLOOKUP($B348,$B$45:$AY$69,C$1-2010,FALSE),VLOOKUP("no-convert-"&amp;$B348,$B$45:$AY$69,C$1-2010,FALSE))</f>
        <v>105745681614864.27</v>
      </c>
      <c r="D348" s="225">
        <f>IFERROR(VLOOKUP($B348,$B$45:$AY$69,D$1-2010,FALSE),VLOOKUP("no-convert-"&amp;$B348,$B$45:$AY$69,D$1-2010,FALSE))</f>
        <v>108669887001716.56</v>
      </c>
      <c r="E348" s="225">
        <f>IFERROR(VLOOKUP($B348,$B$45:$AY$69,E$1-2010,FALSE),VLOOKUP("no-convert-"&amp;$B348,$B$45:$AY$69,E$1-2010,FALSE))</f>
        <v>120550964197772.09</v>
      </c>
      <c r="F348" s="225">
        <f>IFERROR(VLOOKUP($B348,$B$45:$AY$69,F$1-2010,FALSE),VLOOKUP("no-convert-"&amp;$B348,$B$45:$AY$69,F$1-2010,FALSE))</f>
        <v>118449084946545.72</v>
      </c>
      <c r="G348" s="225">
        <f>IFERROR(VLOOKUP($B348,$B$45:$AY$69,G$1-2010,FALSE),VLOOKUP("no-convert-"&amp;$B348,$B$45:$AY$69,G$1-2010,FALSE))</f>
        <v>118438848521620.94</v>
      </c>
      <c r="H348" s="225">
        <f>IFERROR(VLOOKUP($B348,$B$45:$AY$69,H$1-2010,FALSE),VLOOKUP("no-convert-"&amp;$B348,$B$45:$AY$69,H$1-2010,FALSE))</f>
        <v>117336726771383.72</v>
      </c>
      <c r="I348" s="225">
        <f>IFERROR(VLOOKUP($B348,$B$45:$AY$69,I$1-2010,FALSE),VLOOKUP("no-convert-"&amp;$B348,$B$45:$AY$69,I$1-2010,FALSE))</f>
        <v>129217803967439.28</v>
      </c>
      <c r="J348" s="225">
        <f>IFERROR(VLOOKUP($B348,$B$45:$AY$69,J$1-2010,FALSE),VLOOKUP("no-convert-"&amp;$B348,$B$45:$AY$69,J$1-2010,FALSE))</f>
        <v>134670406310718.06</v>
      </c>
      <c r="K348" s="225">
        <f>IFERROR(VLOOKUP($B348,$B$45:$AY$69,K$1-2010,FALSE),VLOOKUP("no-convert-"&amp;$B348,$B$45:$AY$69,K$1-2010,FALSE))</f>
        <v>138096196518885.72</v>
      </c>
      <c r="L348" s="225">
        <f>IFERROR(VLOOKUP($B348,$B$45:$AY$69,L$1-2010,FALSE),VLOOKUP("no-convert-"&amp;$B348,$B$45:$AY$69,L$1-2010,FALSE))</f>
        <v>141246864995644.66</v>
      </c>
      <c r="M348" s="225">
        <f>IFERROR(VLOOKUP($B348,$B$45:$AY$69,M$1-2010,FALSE),VLOOKUP("no-convert-"&amp;$B348,$B$45:$AY$69,M$1-2010,FALSE))</f>
        <v>132482357530983.94</v>
      </c>
      <c r="N348" s="225">
        <f>IFERROR(VLOOKUP($B348,$B$45:$AY$69,N$1-2010,FALSE),VLOOKUP("no-convert-"&amp;$B348,$B$45:$AY$69,N$1-2010,FALSE))</f>
        <v>122979247421156.25</v>
      </c>
      <c r="O348" s="225">
        <f>IFERROR(VLOOKUP($B348,$B$45:$AY$69,O$1-2010,FALSE),VLOOKUP("no-convert-"&amp;$B348,$B$45:$AY$69,O$1-2010,FALSE))</f>
        <v>112854463003395.59</v>
      </c>
      <c r="P348" s="225">
        <f>IFERROR(VLOOKUP($B348,$B$45:$AY$69,P$1-2010,FALSE),VLOOKUP("no-convert-"&amp;$B348,$B$45:$AY$69,P$1-2010,FALSE))</f>
        <v>102223295000528.98</v>
      </c>
      <c r="Q348" s="225">
        <f>IFERROR(VLOOKUP($B348,$B$45:$AY$69,Q$1-2010,FALSE),VLOOKUP("no-convert-"&amp;$B348,$B$45:$AY$69,Q$1-2010,FALSE))</f>
        <v>91537434931112.844</v>
      </c>
      <c r="R348" s="225">
        <f>IFERROR(VLOOKUP($B348,$B$45:$AY$69,R$1-2010,FALSE),VLOOKUP("no-convert-"&amp;$B348,$B$45:$AY$69,R$1-2010,FALSE))</f>
        <v>92535444723515.281</v>
      </c>
      <c r="S348" s="225">
        <f>IFERROR(VLOOKUP($B348,$B$45:$AY$69,S$1-2010,FALSE),VLOOKUP("no-convert-"&amp;$B348,$B$45:$AY$69,S$1-2010,FALSE))</f>
        <v>93356581640294.922</v>
      </c>
      <c r="T348" s="225">
        <f>IFERROR(VLOOKUP($B348,$B$45:$AY$69,T$1-2010,FALSE),VLOOKUP("no-convert-"&amp;$B348,$B$45:$AY$69,T$1-2010,FALSE))</f>
        <v>94020661641935.281</v>
      </c>
      <c r="U348" s="225">
        <f>IFERROR(VLOOKUP($B348,$B$45:$AY$69,U$1-2010,FALSE),VLOOKUP("no-convert-"&amp;$B348,$B$45:$AY$69,U$1-2010,FALSE))</f>
        <v>94546052716470.234</v>
      </c>
      <c r="V348" s="225">
        <f>IFERROR(VLOOKUP($B348,$B$45:$AY$69,V$1-2010,FALSE),VLOOKUP("no-convert-"&amp;$B348,$B$45:$AY$69,V$1-2010,FALSE))</f>
        <v>94949475046684.641</v>
      </c>
      <c r="W348" s="225">
        <f>IFERROR(VLOOKUP($B348,$B$45:$AY$69,W$1-2010,FALSE),VLOOKUP("no-convert-"&amp;$B348,$B$45:$AY$69,W$1-2010,FALSE))</f>
        <v>94285317824425.391</v>
      </c>
      <c r="X348" s="225">
        <f>IFERROR(VLOOKUP($B348,$B$45:$AY$69,X$1-2010,FALSE),VLOOKUP("no-convert-"&amp;$B348,$B$45:$AY$69,X$1-2010,FALSE))</f>
        <v>92861243378142.641</v>
      </c>
      <c r="Y348" s="225">
        <f>IFERROR(VLOOKUP($B348,$B$45:$AY$69,Y$1-2010,FALSE),VLOOKUP("no-convert-"&amp;$B348,$B$45:$AY$69,Y$1-2010,FALSE))</f>
        <v>91454861367216.828</v>
      </c>
      <c r="Z348" s="225">
        <f>IFERROR(VLOOKUP($B348,$B$45:$AY$69,Z$1-2010,FALSE),VLOOKUP("no-convert-"&amp;$B348,$B$45:$AY$69,Z$1-2010,FALSE))</f>
        <v>90069936493794.109</v>
      </c>
      <c r="AA348" s="225">
        <f>IFERROR(VLOOKUP($B348,$B$45:$AY$69,AA$1-2010,FALSE),VLOOKUP("no-convert-"&amp;$B348,$B$45:$AY$69,AA$1-2010,FALSE))</f>
        <v>88709377516843.156</v>
      </c>
      <c r="AB348" s="225">
        <f>IFERROR(VLOOKUP($B348,$B$45:$AY$69,AB$1-2010,FALSE),VLOOKUP("no-convert-"&amp;$B348,$B$45:$AY$69,AB$1-2010,FALSE))</f>
        <v>87375378789400.453</v>
      </c>
      <c r="AC348" s="225">
        <f>IFERROR(VLOOKUP($B348,$B$45:$AY$69,AC$1-2010,FALSE),VLOOKUP("no-convert-"&amp;$B348,$B$45:$AY$69,AC$1-2010,FALSE))</f>
        <v>86069541947864.328</v>
      </c>
      <c r="AD348" s="225">
        <f>IFERROR(VLOOKUP($B348,$B$45:$AY$69,AD$1-2010,FALSE),VLOOKUP("no-convert-"&amp;$B348,$B$45:$AY$69,AD$1-2010,FALSE))</f>
        <v>84792979681335.984</v>
      </c>
      <c r="AE348" s="225">
        <f>IFERROR(VLOOKUP($B348,$B$45:$AY$69,AE$1-2010,FALSE),VLOOKUP("no-convert-"&amp;$B348,$B$45:$AY$69,AE$1-2010,FALSE))</f>
        <v>83546403635441.719</v>
      </c>
      <c r="AF348" s="225">
        <f>IFERROR(VLOOKUP($B348,$B$45:$AY$69,AF$1-2010,FALSE),VLOOKUP("no-convert-"&amp;$B348,$B$45:$AY$69,AF$1-2010,FALSE))</f>
        <v>82330198471697.359</v>
      </c>
      <c r="AG348" s="225">
        <f>IFERROR(VLOOKUP($B348,$B$45:$AY$69,AG$1-2010,FALSE),VLOOKUP("no-convert-"&amp;$B348,$B$45:$AY$69,AG$1-2010,FALSE))</f>
        <v>81144483978171.078</v>
      </c>
      <c r="AH348" s="225">
        <f>IFERROR(VLOOKUP($B348,$B$45:$AY$69,AH$1-2010,FALSE),VLOOKUP("no-convert-"&amp;$B348,$B$45:$AY$69,AH$1-2010,FALSE))</f>
        <v>79989166954878.031</v>
      </c>
      <c r="AI348" s="225">
        <f>IFERROR(VLOOKUP($B348,$B$45:$AY$69,AI$1-2010,FALSE),VLOOKUP("no-convert-"&amp;$B348,$B$45:$AY$69,AI$1-2010,FALSE))</f>
        <v>78863984406840.5</v>
      </c>
      <c r="AJ348" s="225">
        <f>IFERROR(VLOOKUP($B348,$B$45:$AY$69,AJ$1-2010,FALSE),VLOOKUP("no-convert-"&amp;$B348,$B$45:$AY$69,AJ$1-2010,FALSE))</f>
        <v>77768539386913.375</v>
      </c>
      <c r="AK348" s="225">
        <f>IFERROR(VLOOKUP($B348,$B$45:$AY$69,AK$1-2010,FALSE),VLOOKUP("no-convert-"&amp;$B348,$B$45:$AY$69,AK$1-2010,FALSE))</f>
        <v>76702330649545.141</v>
      </c>
      <c r="AL348" s="225">
        <f>IFERROR(VLOOKUP($B348,$B$45:$AY$69,AL$1-2010,FALSE),VLOOKUP("no-convert-"&amp;$B348,$B$45:$AY$69,AL$1-2010,FALSE))</f>
        <v>75664777111155.25</v>
      </c>
      <c r="AM348" s="225">
        <f>IFERROR(VLOOKUP($B348,$B$45:$AY$69,AM$1-2010,FALSE),VLOOKUP("no-convert-"&amp;$B348,$B$45:$AY$69,AM$1-2010,FALSE))</f>
        <v>74655237964964.469</v>
      </c>
      <c r="AN348" s="225">
        <f>IFERROR(VLOOKUP($B348,$B$45:$AY$69,AN$1-2010,FALSE),VLOOKUP("no-convert-"&amp;$B348,$B$45:$AY$69,AN$1-2010,FALSE))</f>
        <v>73673029168360.328</v>
      </c>
      <c r="AO348" s="225">
        <f>IFERROR(VLOOKUP($B348,$B$45:$AY$69,AO$1-2010,FALSE),VLOOKUP("no-convert-"&amp;$B348,$B$45:$AY$69,AO$1-2010,FALSE))</f>
        <v>72717436908377.016</v>
      </c>
      <c r="AP348" s="225">
        <f>IFERROR(VLOOKUP($B348,$B$45:$AY$69,AP$1-2010,FALSE),VLOOKUP("no-convert-"&amp;$B348,$B$45:$AY$69,AP$1-2010,FALSE))</f>
        <v>71787728554297.109</v>
      </c>
      <c r="AQ348" s="225">
        <f>IFERROR(VLOOKUP($B348,$B$45:$AY$69,AQ$1-2010,FALSE),VLOOKUP("no-convert-"&amp;$B348,$B$45:$AY$69,AQ$1-2010,FALSE))</f>
        <v>70883161524069.578</v>
      </c>
      <c r="AR348" s="225">
        <f>IFERROR(VLOOKUP($B348,$B$45:$AY$69,AR$1-2010,FALSE),VLOOKUP("no-convert-"&amp;$B348,$B$45:$AY$69,AR$1-2010,FALSE))</f>
        <v>70002990421466.664</v>
      </c>
      <c r="AS348" s="225">
        <f>IFERROR(VLOOKUP($B348,$B$45:$AY$69,AS$1-2010,FALSE),VLOOKUP("no-convert-"&amp;$B348,$B$45:$AY$69,AS$1-2010,FALSE))</f>
        <v>69146472742040.992</v>
      </c>
      <c r="AT348" s="225">
        <f>IFERROR(VLOOKUP($B348,$B$45:$AY$69,AT$1-2010,FALSE),VLOOKUP("no-convert-"&amp;$B348,$B$45:$AY$69,AT$1-2010,FALSE))</f>
        <v>68312873396438.477</v>
      </c>
      <c r="AU348" s="225">
        <f>IFERROR(VLOOKUP($B348,$B$45:$AY$69,AU$1-2010,FALSE),VLOOKUP("no-convert-"&amp;$B348,$B$45:$AY$69,AU$1-2010,FALSE))</f>
        <v>67501468258100.953</v>
      </c>
      <c r="AV348" s="225">
        <f>IFERROR(VLOOKUP($B348,$B$45:$AY$69,AV$1-2010,FALSE),VLOOKUP("no-convert-"&amp;$B348,$B$45:$AY$69,AV$1-2010,FALSE))</f>
        <v>66711546907648.141</v>
      </c>
      <c r="AW348" s="225">
        <f>IFERROR(VLOOKUP($B348,$B$45:$AY$69,AW$1-2010,FALSE),VLOOKUP("no-convert-"&amp;$B348,$B$45:$AY$69,AW$1-2010,FALSE))</f>
        <v>65942414717189.594</v>
      </c>
      <c r="AX348" s="225">
        <f>IFERROR(VLOOKUP($B348,$B$45:$AY$69,AX$1-2010,FALSE),VLOOKUP("no-convert-"&amp;$B348,$B$45:$AY$69,AX$1-2010,FALSE))</f>
        <v>65193394393580.648</v>
      </c>
      <c r="AY348" s="225">
        <f>IFERROR(VLOOKUP($B348,$B$45:$AY$69,AY$1-2010,FALSE),VLOOKUP("no-convert-"&amp;$B348,$B$45:$AY$69,AY$1-2010,FALSE))</f>
        <v>64463827079443.711</v>
      </c>
      <c r="AZ348" s="225"/>
    </row>
    <row r="349" spans="1:52" x14ac:dyDescent="0.2">
      <c r="A349" s="250" t="s">
        <v>564</v>
      </c>
      <c r="B349" s="251" t="s">
        <v>380</v>
      </c>
      <c r="C349" s="225">
        <f>IFERROR(VLOOKUP($B349,$B$45:$AY$69,C$1-2010,FALSE),VLOOKUP("no-convert-"&amp;$B349,$B$45:$AY$69,C$1-2010,FALSE))</f>
        <v>255989102377850.44</v>
      </c>
      <c r="D349" s="225">
        <f>IFERROR(VLOOKUP($B349,$B$45:$AY$69,D$1-2010,FALSE),VLOOKUP("no-convert-"&amp;$B349,$B$45:$AY$69,D$1-2010,FALSE))</f>
        <v>265713706056413.97</v>
      </c>
      <c r="E349" s="225">
        <f>IFERROR(VLOOKUP($B349,$B$45:$AY$69,E$1-2010,FALSE),VLOOKUP("no-convert-"&amp;$B349,$B$45:$AY$69,E$1-2010,FALSE))</f>
        <v>278597952895100.31</v>
      </c>
      <c r="F349" s="225">
        <f>IFERROR(VLOOKUP($B349,$B$45:$AY$69,F$1-2010,FALSE),VLOOKUP("no-convert-"&amp;$B349,$B$45:$AY$69,F$1-2010,FALSE))</f>
        <v>279799026752943.91</v>
      </c>
      <c r="G349" s="225">
        <f>IFERROR(VLOOKUP($B349,$B$45:$AY$69,G$1-2010,FALSE),VLOOKUP("no-convert-"&amp;$B349,$B$45:$AY$69,G$1-2010,FALSE))</f>
        <v>296337677289785.19</v>
      </c>
      <c r="H349" s="225">
        <f>IFERROR(VLOOKUP($B349,$B$45:$AY$69,H$1-2010,FALSE),VLOOKUP("no-convert-"&amp;$B349,$B$45:$AY$69,H$1-2010,FALSE))</f>
        <v>312644302194997.63</v>
      </c>
      <c r="I349" s="225">
        <f>IFERROR(VLOOKUP($B349,$B$45:$AY$69,I$1-2010,FALSE),VLOOKUP("no-convert-"&amp;$B349,$B$45:$AY$69,I$1-2010,FALSE))</f>
        <v>321741071811506.5</v>
      </c>
      <c r="J349" s="225">
        <f>IFERROR(VLOOKUP($B349,$B$45:$AY$69,J$1-2010,FALSE),VLOOKUP("no-convert-"&amp;$B349,$B$45:$AY$69,J$1-2010,FALSE))</f>
        <v>329421802646750.94</v>
      </c>
      <c r="K349" s="225">
        <f>IFERROR(VLOOKUP($B349,$B$45:$AY$69,K$1-2010,FALSE),VLOOKUP("no-convert-"&amp;$B349,$B$45:$AY$69,K$1-2010,FALSE))</f>
        <v>346615584378779.56</v>
      </c>
      <c r="L349" s="225">
        <f>IFERROR(VLOOKUP($B349,$B$45:$AY$69,L$1-2010,FALSE),VLOOKUP("no-convert-"&amp;$B349,$B$45:$AY$69,L$1-2010,FALSE))</f>
        <v>377348245655340.75</v>
      </c>
      <c r="M349" s="225">
        <f>IFERROR(VLOOKUP($B349,$B$45:$AY$69,M$1-2010,FALSE),VLOOKUP("no-convert-"&amp;$B349,$B$45:$AY$69,M$1-2010,FALSE))</f>
        <v>403606830466078.56</v>
      </c>
      <c r="N349" s="225">
        <f>IFERROR(VLOOKUP($B349,$B$45:$AY$69,N$1-2010,FALSE),VLOOKUP("no-convert-"&amp;$B349,$B$45:$AY$69,N$1-2010,FALSE))</f>
        <v>431088255800302.69</v>
      </c>
      <c r="O349" s="225">
        <f>IFERROR(VLOOKUP($B349,$B$45:$AY$69,O$1-2010,FALSE),VLOOKUP("no-convert-"&amp;$B349,$B$45:$AY$69,O$1-2010,FALSE))</f>
        <v>459817488891391.88</v>
      </c>
      <c r="P349" s="225">
        <f>IFERROR(VLOOKUP($B349,$B$45:$AY$69,P$1-2010,FALSE),VLOOKUP("no-convert-"&amp;$B349,$B$45:$AY$69,P$1-2010,FALSE))</f>
        <v>479122080240167.56</v>
      </c>
      <c r="Q349" s="225">
        <f>IFERROR(VLOOKUP($B349,$B$45:$AY$69,Q$1-2010,FALSE),VLOOKUP("no-convert-"&amp;$B349,$B$45:$AY$69,Q$1-2010,FALSE))</f>
        <v>493103999755649.19</v>
      </c>
      <c r="R349" s="225">
        <f>IFERROR(VLOOKUP($B349,$B$45:$AY$69,R$1-2010,FALSE),VLOOKUP("no-convert-"&amp;$B349,$B$45:$AY$69,R$1-2010,FALSE))</f>
        <v>506294975104169.5</v>
      </c>
      <c r="S349" s="225">
        <f>IFERROR(VLOOKUP($B349,$B$45:$AY$69,S$1-2010,FALSE),VLOOKUP("no-convert-"&amp;$B349,$B$45:$AY$69,S$1-2010,FALSE))</f>
        <v>518739748923665.69</v>
      </c>
      <c r="T349" s="225">
        <f>IFERROR(VLOOKUP($B349,$B$45:$AY$69,T$1-2010,FALSE),VLOOKUP("no-convert-"&amp;$B349,$B$45:$AY$69,T$1-2010,FALSE))</f>
        <v>530487035661675.81</v>
      </c>
      <c r="U349" s="225">
        <f>IFERROR(VLOOKUP($B349,$B$45:$AY$69,U$1-2010,FALSE),VLOOKUP("no-convert-"&amp;$B349,$B$45:$AY$69,U$1-2010,FALSE))</f>
        <v>541586299642456.88</v>
      </c>
      <c r="V349" s="225">
        <f>IFERROR(VLOOKUP($B349,$B$45:$AY$69,V$1-2010,FALSE),VLOOKUP("no-convert-"&amp;$B349,$B$45:$AY$69,V$1-2010,FALSE))</f>
        <v>552085865188233.88</v>
      </c>
      <c r="W349" s="225">
        <f>IFERROR(VLOOKUP($B349,$B$45:$AY$69,W$1-2010,FALSE),VLOOKUP("no-convert-"&amp;$B349,$B$45:$AY$69,W$1-2010,FALSE))</f>
        <v>562031836688081.81</v>
      </c>
      <c r="X349" s="225">
        <f>IFERROR(VLOOKUP($B349,$B$45:$AY$69,X$1-2010,FALSE),VLOOKUP("no-convert-"&amp;$B349,$B$45:$AY$69,X$1-2010,FALSE))</f>
        <v>571467522666595.75</v>
      </c>
      <c r="Y349" s="225">
        <f>IFERROR(VLOOKUP($B349,$B$45:$AY$69,Y$1-2010,FALSE),VLOOKUP("no-convert-"&amp;$B349,$B$45:$AY$69,Y$1-2010,FALSE))</f>
        <v>580433177049515.88</v>
      </c>
      <c r="Z349" s="225">
        <f>IFERROR(VLOOKUP($B349,$B$45:$AY$69,Z$1-2010,FALSE),VLOOKUP("no-convert-"&amp;$B349,$B$45:$AY$69,Z$1-2010,FALSE))</f>
        <v>588965939883554.63</v>
      </c>
      <c r="AA349" s="225">
        <f>IFERROR(VLOOKUP($B349,$B$45:$AY$69,AA$1-2010,FALSE),VLOOKUP("no-convert-"&amp;$B349,$B$45:$AY$69,AA$1-2010,FALSE))</f>
        <v>597099901590494.13</v>
      </c>
      <c r="AB349" s="225">
        <f>IFERROR(VLOOKUP($B349,$B$45:$AY$69,AB$1-2010,FALSE),VLOOKUP("no-convert-"&amp;$B349,$B$45:$AY$69,AB$1-2010,FALSE))</f>
        <v>604866241102421.38</v>
      </c>
      <c r="AC349" s="225">
        <f>IFERROR(VLOOKUP($B349,$B$45:$AY$69,AC$1-2010,FALSE),VLOOKUP("no-convert-"&amp;$B349,$B$45:$AY$69,AC$1-2010,FALSE))</f>
        <v>612293405199788.38</v>
      </c>
      <c r="AD349" s="225">
        <f>IFERROR(VLOOKUP($B349,$B$45:$AY$69,AD$1-2010,FALSE),VLOOKUP("no-convert-"&amp;$B349,$B$45:$AY$69,AD$1-2010,FALSE))</f>
        <v>619407307579504.38</v>
      </c>
      <c r="AE349" s="225">
        <f>IFERROR(VLOOKUP($B349,$B$45:$AY$69,AE$1-2010,FALSE),VLOOKUP("no-convert-"&amp;$B349,$B$45:$AY$69,AE$1-2010,FALSE))</f>
        <v>626231533684284.38</v>
      </c>
      <c r="AF349" s="225">
        <f>IFERROR(VLOOKUP($B349,$B$45:$AY$69,AF$1-2010,FALSE),VLOOKUP("no-convert-"&amp;$B349,$B$45:$AY$69,AF$1-2010,FALSE))</f>
        <v>632787542393127.13</v>
      </c>
      <c r="AG349" s="225">
        <f>IFERROR(VLOOKUP($B349,$B$45:$AY$69,AG$1-2010,FALSE),VLOOKUP("no-convert-"&amp;$B349,$B$45:$AY$69,AG$1-2010,FALSE))</f>
        <v>639094859107025.25</v>
      </c>
      <c r="AH349" s="225">
        <f>IFERROR(VLOOKUP($B349,$B$45:$AY$69,AH$1-2010,FALSE),VLOOKUP("no-convert-"&amp;$B349,$B$45:$AY$69,AH$1-2010,FALSE))</f>
        <v>645171257086619.13</v>
      </c>
      <c r="AI349" s="225">
        <f>IFERROR(VLOOKUP($B349,$B$45:$AY$69,AI$1-2010,FALSE),VLOOKUP("no-convert-"&amp;$B349,$B$45:$AY$69,AI$1-2010,FALSE))</f>
        <v>651032925457454.75</v>
      </c>
      <c r="AJ349" s="225">
        <f>IFERROR(VLOOKUP($B349,$B$45:$AY$69,AJ$1-2010,FALSE),VLOOKUP("no-convert-"&amp;$B349,$B$45:$AY$69,AJ$1-2010,FALSE))</f>
        <v>656694623331267.88</v>
      </c>
      <c r="AK349" s="225">
        <f>IFERROR(VLOOKUP($B349,$B$45:$AY$69,AK$1-2010,FALSE),VLOOKUP("no-convert-"&amp;$B349,$B$45:$AY$69,AK$1-2010,FALSE))</f>
        <v>662169820160392.63</v>
      </c>
      <c r="AL349" s="225">
        <f>IFERROR(VLOOKUP($B349,$B$45:$AY$69,AL$1-2010,FALSE),VLOOKUP("no-convert-"&amp;$B349,$B$45:$AY$69,AL$1-2010,FALSE))</f>
        <v>667470822860190.63</v>
      </c>
      <c r="AM349" s="225">
        <f>IFERROR(VLOOKUP($B349,$B$45:$AY$69,AM$1-2010,FALSE),VLOOKUP("no-convert-"&amp;$B349,$B$45:$AY$69,AM$1-2010,FALSE))</f>
        <v>672608890480266.75</v>
      </c>
      <c r="AN349" s="225">
        <f>IFERROR(VLOOKUP($B349,$B$45:$AY$69,AN$1-2010,FALSE),VLOOKUP("no-convert-"&amp;$B349,$B$45:$AY$69,AN$1-2010,FALSE))</f>
        <v>677594337334108.38</v>
      </c>
      <c r="AO349" s="225">
        <f>IFERROR(VLOOKUP($B349,$B$45:$AY$69,AO$1-2010,FALSE),VLOOKUP("no-convert-"&amp;$B349,$B$45:$AY$69,AO$1-2010,FALSE))</f>
        <v>682436625547674.13</v>
      </c>
      <c r="AP349" s="225">
        <f>IFERROR(VLOOKUP($B349,$B$45:$AY$69,AP$1-2010,FALSE),VLOOKUP("no-convert-"&amp;$B349,$B$45:$AY$69,AP$1-2010,FALSE))</f>
        <v>687144447986814.25</v>
      </c>
      <c r="AQ349" s="225">
        <f>IFERROR(VLOOKUP($B349,$B$45:$AY$69,AQ$1-2010,FALSE),VLOOKUP("no-convert-"&amp;$B349,$B$45:$AY$69,AQ$1-2010,FALSE))</f>
        <v>691725802490570.75</v>
      </c>
      <c r="AR349" s="225">
        <f>IFERROR(VLOOKUP($B349,$B$45:$AY$69,AR$1-2010,FALSE),VLOOKUP("no-convert-"&amp;$B349,$B$45:$AY$69,AR$1-2010,FALSE))</f>
        <v>696188058285259.5</v>
      </c>
      <c r="AS349" s="225">
        <f>IFERROR(VLOOKUP($B349,$B$45:$AY$69,AS$1-2010,FALSE),VLOOKUP("no-convert-"&amp;$B349,$B$45:$AY$69,AS$1-2010,FALSE))</f>
        <v>700538015391201.5</v>
      </c>
      <c r="AT349" s="225">
        <f>IFERROR(VLOOKUP($B349,$B$45:$AY$69,AT$1-2010,FALSE),VLOOKUP("no-convert-"&amp;$B349,$B$45:$AY$69,AT$1-2010,FALSE))</f>
        <v>704781957766815</v>
      </c>
      <c r="AU349" s="225">
        <f>IFERROR(VLOOKUP($B349,$B$45:$AY$69,AU$1-2010,FALSE),VLOOKUP("no-convert-"&amp;$B349,$B$45:$AY$69,AU$1-2010,FALSE))</f>
        <v>708925700866794.38</v>
      </c>
      <c r="AV349" s="225">
        <f>IFERROR(VLOOKUP($B349,$B$45:$AY$69,AV$1-2010,FALSE),VLOOKUP("no-convert-"&amp;$B349,$B$45:$AY$69,AV$1-2010,FALSE))</f>
        <v>712974634225211.5</v>
      </c>
      <c r="AW349" s="225">
        <f>IFERROR(VLOOKUP($B349,$B$45:$AY$69,AW$1-2010,FALSE),VLOOKUP("no-convert-"&amp;$B349,$B$45:$AY$69,AW$1-2010,FALSE))</f>
        <v>716933759612008.38</v>
      </c>
      <c r="AX349" s="225">
        <f>IFERROR(VLOOKUP($B349,$B$45:$AY$69,AX$1-2010,FALSE),VLOOKUP("no-convert-"&amp;$B349,$B$45:$AY$69,AX$1-2010,FALSE))</f>
        <v>720807725253070.25</v>
      </c>
      <c r="AY349" s="225">
        <f>IFERROR(VLOOKUP($B349,$B$45:$AY$69,AY$1-2010,FALSE),VLOOKUP("no-convert-"&amp;$B349,$B$45:$AY$69,AY$1-2010,FALSE))</f>
        <v>724600856551113.5</v>
      </c>
      <c r="AZ349" s="225"/>
    </row>
    <row r="350" spans="1:52" x14ac:dyDescent="0.2">
      <c r="A350" s="250" t="s">
        <v>564</v>
      </c>
      <c r="B350" s="251" t="s">
        <v>661</v>
      </c>
      <c r="C350" s="225">
        <f>IFERROR(VLOOKUP($B350,$B$45:$AY$69,C$1-2010,FALSE),VLOOKUP("no-convert-"&amp;$B350,$B$45:$AY$69,C$1-2010,FALSE))</f>
        <v>202995130542141.44</v>
      </c>
      <c r="D350" s="225">
        <f>IFERROR(VLOOKUP($B350,$B$45:$AY$69,D$1-2010,FALSE),VLOOKUP("no-convert-"&amp;$B350,$B$45:$AY$69,D$1-2010,FALSE))</f>
        <v>231169184076842.97</v>
      </c>
      <c r="E350" s="225">
        <f>IFERROR(VLOOKUP($B350,$B$45:$AY$69,E$1-2010,FALSE),VLOOKUP("no-convert-"&amp;$B350,$B$45:$AY$69,E$1-2010,FALSE))</f>
        <v>245271565481580.94</v>
      </c>
      <c r="F350" s="225">
        <f>IFERROR(VLOOKUP($B350,$B$45:$AY$69,F$1-2010,FALSE),VLOOKUP("no-convert-"&amp;$B350,$B$45:$AY$69,F$1-2010,FALSE))</f>
        <v>266119750911764.53</v>
      </c>
      <c r="G350" s="225">
        <f>IFERROR(VLOOKUP($B350,$B$45:$AY$69,G$1-2010,FALSE),VLOOKUP("no-convert-"&amp;$B350,$B$45:$AY$69,G$1-2010,FALSE))</f>
        <v>285282338370997.19</v>
      </c>
      <c r="H350" s="225">
        <f>IFERROR(VLOOKUP($B350,$B$45:$AY$69,H$1-2010,FALSE),VLOOKUP("no-convert-"&amp;$B350,$B$45:$AY$69,H$1-2010,FALSE))</f>
        <v>322938733527708.56</v>
      </c>
      <c r="I350" s="225">
        <f>IFERROR(VLOOKUP($B350,$B$45:$AY$69,I$1-2010,FALSE),VLOOKUP("no-convert-"&amp;$B350,$B$45:$AY$69,I$1-2010,FALSE))</f>
        <v>380259300964967.94</v>
      </c>
      <c r="J350" s="225">
        <f>IFERROR(VLOOKUP($B350,$B$45:$AY$69,J$1-2010,FALSE),VLOOKUP("no-convert-"&amp;$B350,$B$45:$AY$69,J$1-2010,FALSE))</f>
        <v>409091897836498.44</v>
      </c>
      <c r="K350" s="225">
        <f>IFERROR(VLOOKUP($B350,$B$45:$AY$69,K$1-2010,FALSE),VLOOKUP("no-convert-"&amp;$B350,$B$45:$AY$69,K$1-2010,FALSE))</f>
        <v>437880136866688.19</v>
      </c>
      <c r="L350" s="225">
        <f>IFERROR(VLOOKUP($B350,$B$45:$AY$69,L$1-2010,FALSE),VLOOKUP("no-convert-"&amp;$B350,$B$45:$AY$69,L$1-2010,FALSE))</f>
        <v>566580022976217.38</v>
      </c>
      <c r="M350" s="225">
        <f>IFERROR(VLOOKUP($B350,$B$45:$AY$69,M$1-2010,FALSE),VLOOKUP("no-convert-"&amp;$B350,$B$45:$AY$69,M$1-2010,FALSE))</f>
        <v>624290192462247.5</v>
      </c>
      <c r="N350" s="225">
        <f>IFERROR(VLOOKUP($B350,$B$45:$AY$69,N$1-2010,FALSE),VLOOKUP("no-convert-"&amp;$B350,$B$45:$AY$69,N$1-2010,FALSE))</f>
        <v>678277599476065.63</v>
      </c>
      <c r="O350" s="225">
        <f>IFERROR(VLOOKUP($B350,$B$45:$AY$69,O$1-2010,FALSE),VLOOKUP("no-convert-"&amp;$B350,$B$45:$AY$69,O$1-2010,FALSE))</f>
        <v>726707403734044.25</v>
      </c>
      <c r="P350" s="225">
        <f>IFERROR(VLOOKUP($B350,$B$45:$AY$69,P$1-2010,FALSE),VLOOKUP("no-convert-"&amp;$B350,$B$45:$AY$69,P$1-2010,FALSE))</f>
        <v>775151114318452.25</v>
      </c>
      <c r="Q350" s="225">
        <f>IFERROR(VLOOKUP($B350,$B$45:$AY$69,Q$1-2010,FALSE),VLOOKUP("no-convert-"&amp;$B350,$B$45:$AY$69,Q$1-2010,FALSE))</f>
        <v>823537886382372.13</v>
      </c>
      <c r="R350" s="225">
        <f>IFERROR(VLOOKUP($B350,$B$45:$AY$69,R$1-2010,FALSE),VLOOKUP("no-convert-"&amp;$B350,$B$45:$AY$69,R$1-2010,FALSE))</f>
        <v>871814394216843.88</v>
      </c>
      <c r="S350" s="225">
        <f>IFERROR(VLOOKUP($B350,$B$45:$AY$69,S$1-2010,FALSE),VLOOKUP("no-convert-"&amp;$B350,$B$45:$AY$69,S$1-2010,FALSE))</f>
        <v>919941589961541.5</v>
      </c>
      <c r="T350" s="225">
        <f>IFERROR(VLOOKUP($B350,$B$45:$AY$69,T$1-2010,FALSE),VLOOKUP("no-convert-"&amp;$B350,$B$45:$AY$69,T$1-2010,FALSE))</f>
        <v>967891876928137.88</v>
      </c>
      <c r="U350" s="225">
        <f>IFERROR(VLOOKUP($B350,$B$45:$AY$69,U$1-2010,FALSE),VLOOKUP("no-convert-"&amp;$B350,$B$45:$AY$69,U$1-2010,FALSE))</f>
        <v>1015646709570158.5</v>
      </c>
      <c r="V350" s="225">
        <f>IFERROR(VLOOKUP($B350,$B$45:$AY$69,V$1-2010,FALSE),VLOOKUP("no-convert-"&amp;$B350,$B$45:$AY$69,V$1-2010,FALSE))</f>
        <v>1063194597606872.6</v>
      </c>
      <c r="W350" s="225">
        <f>IFERROR(VLOOKUP($B350,$B$45:$AY$69,W$1-2010,FALSE),VLOOKUP("no-convert-"&amp;$B350,$B$45:$AY$69,W$1-2010,FALSE))</f>
        <v>1110529473753729.4</v>
      </c>
      <c r="X350" s="225">
        <f>IFERROR(VLOOKUP($B350,$B$45:$AY$69,X$1-2010,FALSE),VLOOKUP("no-convert-"&amp;$B350,$B$45:$AY$69,X$1-2010,FALSE))</f>
        <v>1157649377249336.3</v>
      </c>
      <c r="Y350" s="225">
        <f>IFERROR(VLOOKUP($B350,$B$45:$AY$69,Y$1-2010,FALSE),VLOOKUP("no-convert-"&amp;$B350,$B$45:$AY$69,Y$1-2010,FALSE))</f>
        <v>1204555404729268.5</v>
      </c>
      <c r="Z350" s="225">
        <f>IFERROR(VLOOKUP($B350,$B$45:$AY$69,Z$1-2010,FALSE),VLOOKUP("no-convert-"&amp;$B350,$B$45:$AY$69,Z$1-2010,FALSE))</f>
        <v>1251250883085130</v>
      </c>
      <c r="AA350" s="225">
        <f>IFERROR(VLOOKUP($B350,$B$45:$AY$69,AA$1-2010,FALSE),VLOOKUP("no-convert-"&amp;$B350,$B$45:$AY$69,AA$1-2010,FALSE))</f>
        <v>1297740723861881.5</v>
      </c>
      <c r="AB350" s="225">
        <f>IFERROR(VLOOKUP($B350,$B$45:$AY$69,AB$1-2010,FALSE),VLOOKUP("no-convert-"&amp;$B350,$B$45:$AY$69,AB$1-2010,FALSE))</f>
        <v>1344030924298812.5</v>
      </c>
      <c r="AC350" s="225">
        <f>IFERROR(VLOOKUP($B350,$B$45:$AY$69,AC$1-2010,FALSE),VLOOKUP("no-convert-"&amp;$B350,$B$45:$AY$69,AC$1-2010,FALSE))</f>
        <v>1390128185613862.5</v>
      </c>
      <c r="AD350" s="225">
        <f>IFERROR(VLOOKUP($B350,$B$45:$AY$69,AD$1-2010,FALSE),VLOOKUP("no-convert-"&amp;$B350,$B$45:$AY$69,AD$1-2010,FALSE))</f>
        <v>1436039624194510.3</v>
      </c>
      <c r="AE350" s="225">
        <f>IFERROR(VLOOKUP($B350,$B$45:$AY$69,AE$1-2010,FALSE),VLOOKUP("no-convert-"&amp;$B350,$B$45:$AY$69,AE$1-2010,FALSE))</f>
        <v>1481772555824419</v>
      </c>
      <c r="AF350" s="225">
        <f>IFERROR(VLOOKUP($B350,$B$45:$AY$69,AF$1-2010,FALSE),VLOOKUP("no-convert-"&amp;$B350,$B$45:$AY$69,AF$1-2010,FALSE))</f>
        <v>1527334336896156.5</v>
      </c>
      <c r="AG350" s="225">
        <f>IFERROR(VLOOKUP($B350,$B$45:$AY$69,AG$1-2010,FALSE),VLOOKUP("no-convert-"&amp;$B350,$B$45:$AY$69,AG$1-2010,FALSE))</f>
        <v>1572732249762961</v>
      </c>
      <c r="AH350" s="225">
        <f>IFERROR(VLOOKUP($B350,$B$45:$AY$69,AH$1-2010,FALSE),VLOOKUP("no-convert-"&amp;$B350,$B$45:$AY$69,AH$1-2010,FALSE))</f>
        <v>1617973422022014.5</v>
      </c>
      <c r="AI350" s="225">
        <f>IFERROR(VLOOKUP($B350,$B$45:$AY$69,AI$1-2010,FALSE),VLOOKUP("no-convert-"&amp;$B350,$B$45:$AY$69,AI$1-2010,FALSE))</f>
        <v>1663064771672181.3</v>
      </c>
      <c r="AJ350" s="225">
        <f>IFERROR(VLOOKUP($B350,$B$45:$AY$69,AJ$1-2010,FALSE),VLOOKUP("no-convert-"&amp;$B350,$B$45:$AY$69,AJ$1-2010,FALSE))</f>
        <v>1708012971824479.3</v>
      </c>
      <c r="AK350" s="225">
        <f>IFERROR(VLOOKUP($B350,$B$45:$AY$69,AK$1-2010,FALSE),VLOOKUP("no-convert-"&amp;$B350,$B$45:$AY$69,AK$1-2010,FALSE))</f>
        <v>1752824430032194.8</v>
      </c>
      <c r="AL350" s="225">
        <f>IFERROR(VLOOKUP($B350,$B$45:$AY$69,AL$1-2010,FALSE),VLOOKUP("no-convert-"&amp;$B350,$B$45:$AY$69,AL$1-2010,FALSE))</f>
        <v>1797505278412918.3</v>
      </c>
      <c r="AM350" s="225">
        <f>IFERROR(VLOOKUP($B350,$B$45:$AY$69,AM$1-2010,FALSE),VLOOKUP("no-convert-"&amp;$B350,$B$45:$AY$69,AM$1-2010,FALSE))</f>
        <v>1842061371608924.3</v>
      </c>
      <c r="AN350" s="225">
        <f>IFERROR(VLOOKUP($B350,$B$45:$AY$69,AN$1-2010,FALSE),VLOOKUP("no-convert-"&amp;$B350,$B$45:$AY$69,AN$1-2010,FALSE))</f>
        <v>1886498290321081.5</v>
      </c>
      <c r="AO350" s="225">
        <f>IFERROR(VLOOKUP($B350,$B$45:$AY$69,AO$1-2010,FALSE),VLOOKUP("no-convert-"&amp;$B350,$B$45:$AY$69,AO$1-2010,FALSE))</f>
        <v>1930821348691261.3</v>
      </c>
      <c r="AP350" s="225">
        <f>IFERROR(VLOOKUP($B350,$B$45:$AY$69,AP$1-2010,FALSE),VLOOKUP("no-convert-"&amp;$B350,$B$45:$AY$69,AP$1-2010,FALSE))</f>
        <v>1975035604229919</v>
      </c>
      <c r="AQ350" s="225">
        <f>IFERROR(VLOOKUP($B350,$B$45:$AY$69,AQ$1-2010,FALSE),VLOOKUP("no-convert-"&amp;$B350,$B$45:$AY$69,AQ$1-2010,FALSE))</f>
        <v>2019145869313489.8</v>
      </c>
      <c r="AR350" s="225">
        <f>IFERROR(VLOOKUP($B350,$B$45:$AY$69,AR$1-2010,FALSE),VLOOKUP("no-convert-"&amp;$B350,$B$45:$AY$69,AR$1-2010,FALSE))</f>
        <v>2063156723529607.5</v>
      </c>
      <c r="AS350" s="225">
        <f>IFERROR(VLOOKUP($B350,$B$45:$AY$69,AS$1-2010,FALSE),VLOOKUP("no-convert-"&amp;$B350,$B$45:$AY$69,AS$1-2010,FALSE))</f>
        <v>2107072526344924.8</v>
      </c>
      <c r="AT350" s="225">
        <f>IFERROR(VLOOKUP($B350,$B$45:$AY$69,AT$1-2010,FALSE),VLOOKUP("no-convert-"&amp;$B350,$B$45:$AY$69,AT$1-2010,FALSE))</f>
        <v>2150897429718699.3</v>
      </c>
      <c r="AU350" s="225">
        <f>IFERROR(VLOOKUP($B350,$B$45:$AY$69,AU$1-2010,FALSE),VLOOKUP("no-convert-"&amp;$B350,$B$45:$AY$69,AU$1-2010,FALSE))</f>
        <v>2194635390401288.5</v>
      </c>
      <c r="AV350" s="225">
        <f>IFERROR(VLOOKUP($B350,$B$45:$AY$69,AV$1-2010,FALSE),VLOOKUP("no-convert-"&amp;$B350,$B$45:$AY$69,AV$1-2010,FALSE))</f>
        <v>2238290181741932.8</v>
      </c>
      <c r="AW350" s="225">
        <f>IFERROR(VLOOKUP($B350,$B$45:$AY$69,AW$1-2010,FALSE),VLOOKUP("no-convert-"&amp;$B350,$B$45:$AY$69,AW$1-2010,FALSE))</f>
        <v>2281865404895542.5</v>
      </c>
      <c r="AX350" s="225">
        <f>IFERROR(VLOOKUP($B350,$B$45:$AY$69,AX$1-2010,FALSE),VLOOKUP("no-convert-"&amp;$B350,$B$45:$AY$69,AX$1-2010,FALSE))</f>
        <v>2325364499366298</v>
      </c>
      <c r="AY350" s="225">
        <f>IFERROR(VLOOKUP($B350,$B$45:$AY$69,AY$1-2010,FALSE),VLOOKUP("no-convert-"&amp;$B350,$B$45:$AY$69,AY$1-2010,FALSE))</f>
        <v>2368790752860947</v>
      </c>
      <c r="AZ350" s="225"/>
    </row>
    <row r="351" spans="1:52" x14ac:dyDescent="0.2">
      <c r="A351" s="250" t="s">
        <v>564</v>
      </c>
      <c r="B351" s="251" t="s">
        <v>382</v>
      </c>
      <c r="C351" s="225">
        <f>IFERROR(VLOOKUP($B351,$B$45:$AY$69,C$1-2010,FALSE),VLOOKUP("no-convert-"&amp;$B351,$B$45:$AY$69,C$1-2010,FALSE))</f>
        <v>1455510435774561.3</v>
      </c>
      <c r="D351" s="225">
        <f>IFERROR(VLOOKUP($B351,$B$45:$AY$69,D$1-2010,FALSE),VLOOKUP("no-convert-"&amp;$B351,$B$45:$AY$69,D$1-2010,FALSE))</f>
        <v>1600649292641712</v>
      </c>
      <c r="E351" s="225">
        <f>IFERROR(VLOOKUP($B351,$B$45:$AY$69,E$1-2010,FALSE),VLOOKUP("no-convert-"&amp;$B351,$B$45:$AY$69,E$1-2010,FALSE))</f>
        <v>1699041809018925.3</v>
      </c>
      <c r="F351" s="225">
        <f>IFERROR(VLOOKUP($B351,$B$45:$AY$69,F$1-2010,FALSE),VLOOKUP("no-convert-"&amp;$B351,$B$45:$AY$69,F$1-2010,FALSE))</f>
        <v>1745682373117973</v>
      </c>
      <c r="G351" s="225">
        <f>IFERROR(VLOOKUP($B351,$B$45:$AY$69,G$1-2010,FALSE),VLOOKUP("no-convert-"&amp;$B351,$B$45:$AY$69,G$1-2010,FALSE))</f>
        <v>1796461865028282.8</v>
      </c>
      <c r="H351" s="225">
        <f>IFERROR(VLOOKUP($B351,$B$45:$AY$69,H$1-2010,FALSE),VLOOKUP("no-convert-"&amp;$B351,$B$45:$AY$69,H$1-2010,FALSE))</f>
        <v>1892964054936049.5</v>
      </c>
      <c r="I351" s="225">
        <f>IFERROR(VLOOKUP($B351,$B$45:$AY$69,I$1-2010,FALSE),VLOOKUP("no-convert-"&amp;$B351,$B$45:$AY$69,I$1-2010,FALSE))</f>
        <v>2008676602286031</v>
      </c>
      <c r="J351" s="225">
        <f>IFERROR(VLOOKUP($B351,$B$45:$AY$69,J$1-2010,FALSE),VLOOKUP("no-convert-"&amp;$B351,$B$45:$AY$69,J$1-2010,FALSE))</f>
        <v>2007202557096859</v>
      </c>
      <c r="K351" s="225">
        <f>IFERROR(VLOOKUP($B351,$B$45:$AY$69,K$1-2010,FALSE),VLOOKUP("no-convert-"&amp;$B351,$B$45:$AY$69,K$1-2010,FALSE))</f>
        <v>2126279476105459.5</v>
      </c>
      <c r="L351" s="225">
        <f>IFERROR(VLOOKUP($B351,$B$45:$AY$69,L$1-2010,FALSE),VLOOKUP("no-convert-"&amp;$B351,$B$45:$AY$69,L$1-2010,FALSE))</f>
        <v>2464959165140102</v>
      </c>
      <c r="M351" s="225">
        <f>IFERROR(VLOOKUP($B351,$B$45:$AY$69,M$1-2010,FALSE),VLOOKUP("no-convert-"&amp;$B351,$B$45:$AY$69,M$1-2010,FALSE))</f>
        <v>2602747866712499</v>
      </c>
      <c r="N351" s="225">
        <f>IFERROR(VLOOKUP($B351,$B$45:$AY$69,N$1-2010,FALSE),VLOOKUP("no-convert-"&amp;$B351,$B$45:$AY$69,N$1-2010,FALSE))</f>
        <v>2742328534808361</v>
      </c>
      <c r="O351" s="225">
        <f>IFERROR(VLOOKUP($B351,$B$45:$AY$69,O$1-2010,FALSE),VLOOKUP("no-convert-"&amp;$B351,$B$45:$AY$69,O$1-2010,FALSE))</f>
        <v>2855379146204226</v>
      </c>
      <c r="P351" s="225">
        <f>IFERROR(VLOOKUP($B351,$B$45:$AY$69,P$1-2010,FALSE),VLOOKUP("no-convert-"&amp;$B351,$B$45:$AY$69,P$1-2010,FALSE))</f>
        <v>2943364117036384</v>
      </c>
      <c r="Q351" s="225">
        <f>IFERROR(VLOOKUP($B351,$B$45:$AY$69,Q$1-2010,FALSE),VLOOKUP("no-convert-"&amp;$B351,$B$45:$AY$69,Q$1-2010,FALSE))</f>
        <v>3028044033242934</v>
      </c>
      <c r="R351" s="225">
        <f>IFERROR(VLOOKUP($B351,$B$45:$AY$69,R$1-2010,FALSE),VLOOKUP("no-convert-"&amp;$B351,$B$45:$AY$69,R$1-2010,FALSE))</f>
        <v>3109646978996538.5</v>
      </c>
      <c r="S351" s="225">
        <f>IFERROR(VLOOKUP($B351,$B$45:$AY$69,S$1-2010,FALSE),VLOOKUP("no-convert-"&amp;$B351,$B$45:$AY$69,S$1-2010,FALSE))</f>
        <v>3188403363942189</v>
      </c>
      <c r="T351" s="225">
        <f>IFERROR(VLOOKUP($B351,$B$45:$AY$69,T$1-2010,FALSE),VLOOKUP("no-convert-"&amp;$B351,$B$45:$AY$69,T$1-2010,FALSE))</f>
        <v>3264539017483522</v>
      </c>
      <c r="U351" s="225">
        <f>IFERROR(VLOOKUP($B351,$B$45:$AY$69,U$1-2010,FALSE),VLOOKUP("no-convert-"&amp;$B351,$B$45:$AY$69,U$1-2010,FALSE))</f>
        <v>3338270553360930</v>
      </c>
      <c r="V351" s="225">
        <f>IFERROR(VLOOKUP($B351,$B$45:$AY$69,V$1-2010,FALSE),VLOOKUP("no-convert-"&amp;$B351,$B$45:$AY$69,V$1-2010,FALSE))</f>
        <v>3409802470883822</v>
      </c>
      <c r="W351" s="225">
        <f>IFERROR(VLOOKUP($B351,$B$45:$AY$69,W$1-2010,FALSE),VLOOKUP("no-convert-"&amp;$B351,$B$45:$AY$69,W$1-2010,FALSE))</f>
        <v>3479325546204707.5</v>
      </c>
      <c r="X351" s="225">
        <f>IFERROR(VLOOKUP($B351,$B$45:$AY$69,X$1-2010,FALSE),VLOOKUP("no-convert-"&amp;$B351,$B$45:$AY$69,X$1-2010,FALSE))</f>
        <v>3547016154396350.5</v>
      </c>
      <c r="Y351" s="225">
        <f>IFERROR(VLOOKUP($B351,$B$45:$AY$69,Y$1-2010,FALSE),VLOOKUP("no-convert-"&amp;$B351,$B$45:$AY$69,Y$1-2010,FALSE))</f>
        <v>3613036242067669.5</v>
      </c>
      <c r="Z351" s="225">
        <f>IFERROR(VLOOKUP($B351,$B$45:$AY$69,Z$1-2010,FALSE),VLOOKUP("no-convert-"&amp;$B351,$B$45:$AY$69,Z$1-2010,FALSE))</f>
        <v>3677533737318271</v>
      </c>
      <c r="AA351" s="225">
        <f>IFERROR(VLOOKUP($B351,$B$45:$AY$69,AA$1-2010,FALSE),VLOOKUP("no-convert-"&amp;$B351,$B$45:$AY$69,AA$1-2010,FALSE))</f>
        <v>3740643238439578.5</v>
      </c>
      <c r="AB351" s="225">
        <f>IFERROR(VLOOKUP($B351,$B$45:$AY$69,AB$1-2010,FALSE),VLOOKUP("no-convert-"&amp;$B351,$B$45:$AY$69,AB$1-2010,FALSE))</f>
        <v>3802486865901382.5</v>
      </c>
      <c r="AC351" s="225">
        <f>IFERROR(VLOOKUP($B351,$B$45:$AY$69,AC$1-2010,FALSE),VLOOKUP("no-convert-"&amp;$B351,$B$45:$AY$69,AC$1-2010,FALSE))</f>
        <v>3863175195417483.5</v>
      </c>
      <c r="AD351" s="225">
        <f>IFERROR(VLOOKUP($B351,$B$45:$AY$69,AD$1-2010,FALSE),VLOOKUP("no-convert-"&amp;$B351,$B$45:$AY$69,AD$1-2010,FALSE))</f>
        <v>3922808215032650</v>
      </c>
      <c r="AE351" s="225">
        <f>IFERROR(VLOOKUP($B351,$B$45:$AY$69,AE$1-2010,FALSE),VLOOKUP("no-convert-"&amp;$B351,$B$45:$AY$69,AE$1-2010,FALSE))</f>
        <v>3981476267856822</v>
      </c>
      <c r="AF351" s="225">
        <f>IFERROR(VLOOKUP($B351,$B$45:$AY$69,AF$1-2010,FALSE),VLOOKUP("no-convert-"&amp;$B351,$B$45:$AY$69,AF$1-2010,FALSE))</f>
        <v>4039260955732405.5</v>
      </c>
      <c r="AG351" s="225">
        <f>IFERROR(VLOOKUP($B351,$B$45:$AY$69,AG$1-2010,FALSE),VLOOKUP("no-convert-"&amp;$B351,$B$45:$AY$69,AG$1-2010,FALSE))</f>
        <v>4096235988941953.5</v>
      </c>
      <c r="AH351" s="225">
        <f>IFERROR(VLOOKUP($B351,$B$45:$AY$69,AH$1-2010,FALSE),VLOOKUP("no-convert-"&amp;$B351,$B$45:$AY$69,AH$1-2010,FALSE))</f>
        <v>4152467973999069.5</v>
      </c>
      <c r="AI351" s="225">
        <f>IFERROR(VLOOKUP($B351,$B$45:$AY$69,AI$1-2010,FALSE),VLOOKUP("no-convert-"&amp;$B351,$B$45:$AY$69,AI$1-2010,FALSE))</f>
        <v>4208017136362546</v>
      </c>
      <c r="AJ351" s="225">
        <f>IFERROR(VLOOKUP($B351,$B$45:$AY$69,AJ$1-2010,FALSE),VLOOKUP("no-convert-"&amp;$B351,$B$45:$AY$69,AJ$1-2010,FALSE))</f>
        <v>4262937978142154.5</v>
      </c>
      <c r="AK351" s="225">
        <f>IFERROR(VLOOKUP($B351,$B$45:$AY$69,AK$1-2010,FALSE),VLOOKUP("no-convert-"&amp;$B351,$B$45:$AY$69,AK$1-2010,FALSE))</f>
        <v>4317279872958731.5</v>
      </c>
      <c r="AL351" s="225">
        <f>IFERROR(VLOOKUP($B351,$B$45:$AY$69,AL$1-2010,FALSE),VLOOKUP("no-convert-"&amp;$B351,$B$45:$AY$69,AL$1-2010,FALSE))</f>
        <v>4371087601409996.5</v>
      </c>
      <c r="AM351" s="225">
        <f>IFERROR(VLOOKUP($B351,$B$45:$AY$69,AM$1-2010,FALSE),VLOOKUP("no-convert-"&amp;$B351,$B$45:$AY$69,AM$1-2010,FALSE))</f>
        <v>4424401831308402.5</v>
      </c>
      <c r="AN351" s="225">
        <f>IFERROR(VLOOKUP($B351,$B$45:$AY$69,AN$1-2010,FALSE),VLOOKUP("no-convert-"&amp;$B351,$B$45:$AY$69,AN$1-2010,FALSE))</f>
        <v>4477259547184670.5</v>
      </c>
      <c r="AO351" s="225">
        <f>IFERROR(VLOOKUP($B351,$B$45:$AY$69,AO$1-2010,FALSE),VLOOKUP("no-convert-"&amp;$B351,$B$45:$AY$69,AO$1-2010,FALSE))</f>
        <v>4529694433609621</v>
      </c>
      <c r="AP351" s="225">
        <f>IFERROR(VLOOKUP($B351,$B$45:$AY$69,AP$1-2010,FALSE),VLOOKUP("no-convert-"&amp;$B351,$B$45:$AY$69,AP$1-2010,FALSE))</f>
        <v>4581737216773680</v>
      </c>
      <c r="AQ351" s="225">
        <f>IFERROR(VLOOKUP($B351,$B$45:$AY$69,AQ$1-2010,FALSE),VLOOKUP("no-convert-"&amp;$B351,$B$45:$AY$69,AQ$1-2010,FALSE))</f>
        <v>4633415968545552</v>
      </c>
      <c r="AR351" s="225">
        <f>IFERROR(VLOOKUP($B351,$B$45:$AY$69,AR$1-2010,FALSE),VLOOKUP("no-convert-"&amp;$B351,$B$45:$AY$69,AR$1-2010,FALSE))</f>
        <v>4684756376944857</v>
      </c>
      <c r="AS351" s="225">
        <f>IFERROR(VLOOKUP($B351,$B$45:$AY$69,AS$1-2010,FALSE),VLOOKUP("no-convert-"&amp;$B351,$B$45:$AY$69,AS$1-2010,FALSE))</f>
        <v>4735781986654928</v>
      </c>
      <c r="AT351" s="225">
        <f>IFERROR(VLOOKUP($B351,$B$45:$AY$69,AT$1-2010,FALSE),VLOOKUP("no-convert-"&amp;$B351,$B$45:$AY$69,AT$1-2010,FALSE))</f>
        <v>4786514412877690</v>
      </c>
      <c r="AU351" s="225">
        <f>IFERROR(VLOOKUP($B351,$B$45:$AY$69,AU$1-2010,FALSE),VLOOKUP("no-convert-"&amp;$B351,$B$45:$AY$69,AU$1-2010,FALSE))</f>
        <v>4836973531515836</v>
      </c>
      <c r="AV351" s="225">
        <f>IFERROR(VLOOKUP($B351,$B$45:$AY$69,AV$1-2010,FALSE),VLOOKUP("no-convert-"&amp;$B351,$B$45:$AY$69,AV$1-2010,FALSE))</f>
        <v>4887177648367205</v>
      </c>
      <c r="AW351" s="225">
        <f>IFERROR(VLOOKUP($B351,$B$45:$AY$69,AW$1-2010,FALSE),VLOOKUP("no-convert-"&amp;$B351,$B$45:$AY$69,AW$1-2010,FALSE))</f>
        <v>4937143649728669</v>
      </c>
      <c r="AX351" s="225">
        <f>IFERROR(VLOOKUP($B351,$B$45:$AY$69,AX$1-2010,FALSE),VLOOKUP("no-convert-"&amp;$B351,$B$45:$AY$69,AX$1-2010,FALSE))</f>
        <v>4986887136549572</v>
      </c>
      <c r="AY351" s="225">
        <f>IFERROR(VLOOKUP($B351,$B$45:$AY$69,AY$1-2010,FALSE),VLOOKUP("no-convert-"&amp;$B351,$B$45:$AY$69,AY$1-2010,FALSE))</f>
        <v>5036422544031959</v>
      </c>
      <c r="AZ351" s="225"/>
    </row>
    <row r="352" spans="1:52" x14ac:dyDescent="0.2">
      <c r="A352" s="250" t="s">
        <v>564</v>
      </c>
      <c r="B352" s="251" t="s">
        <v>383</v>
      </c>
      <c r="C352" s="225">
        <f>IFERROR(VLOOKUP($B352,$B$45:$AY$69,C$1-2010,FALSE),VLOOKUP("no-convert-"&amp;$B352,$B$45:$AY$69,C$1-2010,FALSE))</f>
        <v>349597796173539.06</v>
      </c>
      <c r="D352" s="225">
        <f>IFERROR(VLOOKUP($B352,$B$45:$AY$69,D$1-2010,FALSE),VLOOKUP("no-convert-"&amp;$B352,$B$45:$AY$69,D$1-2010,FALSE))</f>
        <v>374963657137202.81</v>
      </c>
      <c r="E352" s="225">
        <f>IFERROR(VLOOKUP($B352,$B$45:$AY$69,E$1-2010,FALSE),VLOOKUP("no-convert-"&amp;$B352,$B$45:$AY$69,E$1-2010,FALSE))</f>
        <v>399428712707483.69</v>
      </c>
      <c r="F352" s="225">
        <f>IFERROR(VLOOKUP($B352,$B$45:$AY$69,F$1-2010,FALSE),VLOOKUP("no-convert-"&amp;$B352,$B$45:$AY$69,F$1-2010,FALSE))</f>
        <v>400820866497257.13</v>
      </c>
      <c r="G352" s="225">
        <f>IFERROR(VLOOKUP($B352,$B$45:$AY$69,G$1-2010,FALSE),VLOOKUP("no-convert-"&amp;$B352,$B$45:$AY$69,G$1-2010,FALSE))</f>
        <v>422545972329332.13</v>
      </c>
      <c r="H352" s="225">
        <f>IFERROR(VLOOKUP($B352,$B$45:$AY$69,H$1-2010,FALSE),VLOOKUP("no-convert-"&amp;$B352,$B$45:$AY$69,H$1-2010,FALSE))</f>
        <v>460417332409464.38</v>
      </c>
      <c r="I352" s="225">
        <f>IFERROR(VLOOKUP($B352,$B$45:$AY$69,I$1-2010,FALSE),VLOOKUP("no-convert-"&amp;$B352,$B$45:$AY$69,I$1-2010,FALSE))</f>
        <v>469568696292239</v>
      </c>
      <c r="J352" s="225">
        <f>IFERROR(VLOOKUP($B352,$B$45:$AY$69,J$1-2010,FALSE),VLOOKUP("no-convert-"&amp;$B352,$B$45:$AY$69,J$1-2010,FALSE))</f>
        <v>486701059474718.88</v>
      </c>
      <c r="K352" s="225">
        <f>IFERROR(VLOOKUP($B352,$B$45:$AY$69,K$1-2010,FALSE),VLOOKUP("no-convert-"&amp;$B352,$B$45:$AY$69,K$1-2010,FALSE))</f>
        <v>505256285721746.44</v>
      </c>
      <c r="L352" s="225">
        <f>IFERROR(VLOOKUP($B352,$B$45:$AY$69,L$1-2010,FALSE),VLOOKUP("no-convert-"&amp;$B352,$B$45:$AY$69,L$1-2010,FALSE))</f>
        <v>563804884054658</v>
      </c>
      <c r="M352" s="225">
        <f>IFERROR(VLOOKUP($B352,$B$45:$AY$69,M$1-2010,FALSE),VLOOKUP("no-convert-"&amp;$B352,$B$45:$AY$69,M$1-2010,FALSE))</f>
        <v>583755979598880.5</v>
      </c>
      <c r="N352" s="225">
        <f>IFERROR(VLOOKUP($B352,$B$45:$AY$69,N$1-2010,FALSE),VLOOKUP("no-convert-"&amp;$B352,$B$45:$AY$69,N$1-2010,FALSE))</f>
        <v>602784900792717.25</v>
      </c>
      <c r="O352" s="225">
        <f>IFERROR(VLOOKUP($B352,$B$45:$AY$69,O$1-2010,FALSE),VLOOKUP("no-convert-"&amp;$B352,$B$45:$AY$69,O$1-2010,FALSE))</f>
        <v>620933049078982.75</v>
      </c>
      <c r="P352" s="225">
        <f>IFERROR(VLOOKUP($B352,$B$45:$AY$69,P$1-2010,FALSE),VLOOKUP("no-convert-"&amp;$B352,$B$45:$AY$69,P$1-2010,FALSE))</f>
        <v>638263058210588.38</v>
      </c>
      <c r="Q352" s="225">
        <f>IFERROR(VLOOKUP($B352,$B$45:$AY$69,Q$1-2010,FALSE),VLOOKUP("no-convert-"&amp;$B352,$B$45:$AY$69,Q$1-2010,FALSE))</f>
        <v>654843465180308</v>
      </c>
      <c r="R352" s="225">
        <f>IFERROR(VLOOKUP($B352,$B$45:$AY$69,R$1-2010,FALSE),VLOOKUP("no-convert-"&amp;$B352,$B$45:$AY$69,R$1-2010,FALSE))</f>
        <v>670741567042500.13</v>
      </c>
      <c r="S352" s="225">
        <f>IFERROR(VLOOKUP($B352,$B$45:$AY$69,S$1-2010,FALSE),VLOOKUP("no-convert-"&amp;$B352,$B$45:$AY$69,S$1-2010,FALSE))</f>
        <v>686020217600345.5</v>
      </c>
      <c r="T352" s="225">
        <f>IFERROR(VLOOKUP($B352,$B$45:$AY$69,T$1-2010,FALSE),VLOOKUP("no-convert-"&amp;$B352,$B$45:$AY$69,T$1-2010,FALSE))</f>
        <v>700736589413352.75</v>
      </c>
      <c r="U352" s="225">
        <f>IFERROR(VLOOKUP($B352,$B$45:$AY$69,U$1-2010,FALSE),VLOOKUP("no-convert-"&amp;$B352,$B$45:$AY$69,U$1-2010,FALSE))</f>
        <v>714941926174988.38</v>
      </c>
      <c r="V352" s="225">
        <f>IFERROR(VLOOKUP($B352,$B$45:$AY$69,V$1-2010,FALSE),VLOOKUP("no-convert-"&amp;$B352,$B$45:$AY$69,V$1-2010,FALSE))</f>
        <v>728681782790778.5</v>
      </c>
      <c r="W352" s="225">
        <f>IFERROR(VLOOKUP($B352,$B$45:$AY$69,W$1-2010,FALSE),VLOOKUP("no-convert-"&amp;$B352,$B$45:$AY$69,W$1-2010,FALSE))</f>
        <v>741996487198010.38</v>
      </c>
      <c r="X352" s="225">
        <f>IFERROR(VLOOKUP($B352,$B$45:$AY$69,X$1-2010,FALSE),VLOOKUP("no-convert-"&amp;$B352,$B$45:$AY$69,X$1-2010,FALSE))</f>
        <v>754921682198225.88</v>
      </c>
      <c r="Y352" s="225">
        <f>IFERROR(VLOOKUP($B352,$B$45:$AY$69,Y$1-2010,FALSE),VLOOKUP("no-convert-"&amp;$B352,$B$45:$AY$69,Y$1-2010,FALSE))</f>
        <v>767488872922028.5</v>
      </c>
      <c r="Z352" s="225">
        <f>IFERROR(VLOOKUP($B352,$B$45:$AY$69,Z$1-2010,FALSE),VLOOKUP("no-convert-"&amp;$B352,$B$45:$AY$69,Z$1-2010,FALSE))</f>
        <v>779725942747653.88</v>
      </c>
      <c r="AA352" s="225">
        <f>IFERROR(VLOOKUP($B352,$B$45:$AY$69,AA$1-2010,FALSE),VLOOKUP("no-convert-"&amp;$B352,$B$45:$AY$69,AA$1-2010,FALSE))</f>
        <v>791657621140165.25</v>
      </c>
      <c r="AB352" s="225">
        <f>IFERROR(VLOOKUP($B352,$B$45:$AY$69,AB$1-2010,FALSE),VLOOKUP("no-convert-"&amp;$B352,$B$45:$AY$69,AB$1-2010,FALSE))</f>
        <v>803305898207439.88</v>
      </c>
      <c r="AC352" s="225">
        <f>IFERROR(VLOOKUP($B352,$B$45:$AY$69,AC$1-2010,FALSE),VLOOKUP("no-convert-"&amp;$B352,$B$45:$AY$69,AC$1-2010,FALSE))</f>
        <v>814690386785017</v>
      </c>
      <c r="AD352" s="225">
        <f>IFERROR(VLOOKUP($B352,$B$45:$AY$69,AD$1-2010,FALSE),VLOOKUP("no-convert-"&amp;$B352,$B$45:$AY$69,AD$1-2010,FALSE))</f>
        <v>825828635840249</v>
      </c>
      <c r="AE352" s="225">
        <f>IFERROR(VLOOKUP($B352,$B$45:$AY$69,AE$1-2010,FALSE),VLOOKUP("no-convert-"&amp;$B352,$B$45:$AY$69,AE$1-2010,FALSE))</f>
        <v>836736400242902.63</v>
      </c>
      <c r="AF352" s="225">
        <f>IFERROR(VLOOKUP($B352,$B$45:$AY$69,AF$1-2010,FALSE),VLOOKUP("no-convert-"&amp;$B352,$B$45:$AY$69,AF$1-2010,FALSE))</f>
        <v>847427872253663.75</v>
      </c>
      <c r="AG352" s="225">
        <f>IFERROR(VLOOKUP($B352,$B$45:$AY$69,AG$1-2010,FALSE),VLOOKUP("no-convert-"&amp;$B352,$B$45:$AY$69,AG$1-2010,FALSE))</f>
        <v>857915879883336.38</v>
      </c>
      <c r="AH352" s="225">
        <f>IFERROR(VLOOKUP($B352,$B$45:$AY$69,AH$1-2010,FALSE),VLOOKUP("no-convert-"&amp;$B352,$B$45:$AY$69,AH$1-2010,FALSE))</f>
        <v>860990956423396.5</v>
      </c>
      <c r="AI352" s="225">
        <f>IFERROR(VLOOKUP($B352,$B$45:$AY$69,AI$1-2010,FALSE),VLOOKUP("no-convert-"&amp;$B352,$B$45:$AY$69,AI$1-2010,FALSE))</f>
        <v>862071751223417.13</v>
      </c>
      <c r="AJ352" s="225">
        <f>IFERROR(VLOOKUP($B352,$B$45:$AY$69,AJ$1-2010,FALSE),VLOOKUP("no-convert-"&amp;$B352,$B$45:$AY$69,AJ$1-2010,FALSE))</f>
        <v>863099603401737</v>
      </c>
      <c r="AK352" s="225">
        <f>IFERROR(VLOOKUP($B352,$B$45:$AY$69,AK$1-2010,FALSE),VLOOKUP("no-convert-"&amp;$B352,$B$45:$AY$69,AK$1-2010,FALSE))</f>
        <v>864080108309723.63</v>
      </c>
      <c r="AL352" s="225">
        <f>IFERROR(VLOOKUP($B352,$B$45:$AY$69,AL$1-2010,FALSE),VLOOKUP("no-convert-"&amp;$B352,$B$45:$AY$69,AL$1-2010,FALSE))</f>
        <v>865018162165771</v>
      </c>
      <c r="AM352" s="225">
        <f>IFERROR(VLOOKUP($B352,$B$45:$AY$69,AM$1-2010,FALSE),VLOOKUP("no-convert-"&amp;$B352,$B$45:$AY$69,AM$1-2010,FALSE))</f>
        <v>865918061924892</v>
      </c>
      <c r="AN352" s="225">
        <f>IFERROR(VLOOKUP($B352,$B$45:$AY$69,AN$1-2010,FALSE),VLOOKUP("no-convert-"&amp;$B352,$B$45:$AY$69,AN$1-2010,FALSE))</f>
        <v>866783589504875</v>
      </c>
      <c r="AO352" s="225">
        <f>IFERROR(VLOOKUP($B352,$B$45:$AY$69,AO$1-2010,FALSE),VLOOKUP("no-convert-"&amp;$B352,$B$45:$AY$69,AO$1-2010,FALSE))</f>
        <v>867618082977583.75</v>
      </c>
      <c r="AP352" s="225">
        <f>IFERROR(VLOOKUP($B352,$B$45:$AY$69,AP$1-2010,FALSE),VLOOKUP("no-convert-"&amp;$B352,$B$45:$AY$69,AP$1-2010,FALSE))</f>
        <v>868424496881610.75</v>
      </c>
      <c r="AQ352" s="225">
        <f>IFERROR(VLOOKUP($B352,$B$45:$AY$69,AQ$1-2010,FALSE),VLOOKUP("no-convert-"&amp;$B352,$B$45:$AY$69,AQ$1-2010,FALSE))</f>
        <v>869205453439770.88</v>
      </c>
      <c r="AR352" s="225">
        <f>IFERROR(VLOOKUP($B352,$B$45:$AY$69,AR$1-2010,FALSE),VLOOKUP("no-convert-"&amp;$B352,$B$45:$AY$69,AR$1-2010,FALSE))</f>
        <v>869963286157694.63</v>
      </c>
      <c r="AS352" s="225">
        <f>IFERROR(VLOOKUP($B352,$B$45:$AY$69,AS$1-2010,FALSE),VLOOKUP("no-convert-"&amp;$B352,$B$45:$AY$69,AS$1-2010,FALSE))</f>
        <v>870700077027397</v>
      </c>
      <c r="AT352" s="225">
        <f>IFERROR(VLOOKUP($B352,$B$45:$AY$69,AT$1-2010,FALSE),VLOOKUP("no-convert-"&amp;$B352,$B$45:$AY$69,AT$1-2010,FALSE))</f>
        <v>871417688351641.13</v>
      </c>
      <c r="AU352" s="225">
        <f>IFERROR(VLOOKUP($B352,$B$45:$AY$69,AU$1-2010,FALSE),VLOOKUP("no-convert-"&amp;$B352,$B$45:$AY$69,AU$1-2010,FALSE))</f>
        <v>872117790033748.13</v>
      </c>
      <c r="AV352" s="225">
        <f>IFERROR(VLOOKUP($B352,$B$45:$AY$69,AV$1-2010,FALSE),VLOOKUP("no-convert-"&amp;$B352,$B$45:$AY$69,AV$1-2010,FALSE))</f>
        <v>872801883036529.38</v>
      </c>
      <c r="AW352" s="225">
        <f>IFERROR(VLOOKUP($B352,$B$45:$AY$69,AW$1-2010,FALSE),VLOOKUP("no-convert-"&amp;$B352,$B$45:$AY$69,AW$1-2010,FALSE))</f>
        <v>873471319597422.75</v>
      </c>
      <c r="AX352" s="225">
        <f>IFERROR(VLOOKUP($B352,$B$45:$AY$69,AX$1-2010,FALSE),VLOOKUP("no-convert-"&amp;$B352,$B$45:$AY$69,AX$1-2010,FALSE))</f>
        <v>874127320690952</v>
      </c>
      <c r="AY352" s="225">
        <f>IFERROR(VLOOKUP($B352,$B$45:$AY$69,AY$1-2010,FALSE),VLOOKUP("no-convert-"&amp;$B352,$B$45:$AY$69,AY$1-2010,FALSE))</f>
        <v>874770991149847.13</v>
      </c>
      <c r="AZ352" s="225"/>
    </row>
    <row r="353" spans="1:52" x14ac:dyDescent="0.2">
      <c r="A353" s="250" t="s">
        <v>564</v>
      </c>
      <c r="B353" s="251" t="s">
        <v>384</v>
      </c>
      <c r="C353" s="225">
        <f>IFERROR(VLOOKUP($B353,$B$45:$AY$69,C$1-2010,FALSE),VLOOKUP("no-convert-"&amp;$B353,$B$45:$AY$69,C$1-2010,FALSE))</f>
        <v>1007011714119209.9</v>
      </c>
      <c r="D353" s="225">
        <f>IFERROR(VLOOKUP($B353,$B$45:$AY$69,D$1-2010,FALSE),VLOOKUP("no-convert-"&amp;$B353,$B$45:$AY$69,D$1-2010,FALSE))</f>
        <v>1074309383716511.1</v>
      </c>
      <c r="E353" s="225">
        <f>IFERROR(VLOOKUP($B353,$B$45:$AY$69,E$1-2010,FALSE),VLOOKUP("no-convert-"&amp;$B353,$B$45:$AY$69,E$1-2010,FALSE))</f>
        <v>1134339191617202.3</v>
      </c>
      <c r="F353" s="225">
        <f>IFERROR(VLOOKUP($B353,$B$45:$AY$69,F$1-2010,FALSE),VLOOKUP("no-convert-"&amp;$B353,$B$45:$AY$69,F$1-2010,FALSE))</f>
        <v>1059613289666134.9</v>
      </c>
      <c r="G353" s="225">
        <f>IFERROR(VLOOKUP($B353,$B$45:$AY$69,G$1-2010,FALSE),VLOOKUP("no-convert-"&amp;$B353,$B$45:$AY$69,G$1-2010,FALSE))</f>
        <v>1087787343200836.3</v>
      </c>
      <c r="H353" s="225">
        <f>IFERROR(VLOOKUP($B353,$B$45:$AY$69,H$1-2010,FALSE),VLOOKUP("no-convert-"&amp;$B353,$B$45:$AY$69,H$1-2010,FALSE))</f>
        <v>1127740109682345.3</v>
      </c>
      <c r="I353" s="225">
        <f>IFERROR(VLOOKUP($B353,$B$45:$AY$69,I$1-2010,FALSE),VLOOKUP("no-convert-"&amp;$B353,$B$45:$AY$69,I$1-2010,FALSE))</f>
        <v>1196433345211061.8</v>
      </c>
      <c r="J353" s="225">
        <f>IFERROR(VLOOKUP($B353,$B$45:$AY$69,J$1-2010,FALSE),VLOOKUP("no-convert-"&amp;$B353,$B$45:$AY$69,J$1-2010,FALSE))</f>
        <v>1283183634307131.8</v>
      </c>
      <c r="K353" s="225">
        <f>IFERROR(VLOOKUP($B353,$B$45:$AY$69,K$1-2010,FALSE),VLOOKUP("no-convert-"&amp;$B353,$B$45:$AY$69,K$1-2010,FALSE))</f>
        <v>1340811294492135.3</v>
      </c>
      <c r="L353" s="225">
        <f>IFERROR(VLOOKUP($B353,$B$45:$AY$69,L$1-2010,FALSE),VLOOKUP("no-convert-"&amp;$B353,$B$45:$AY$69,L$1-2010,FALSE))</f>
        <v>1474136715132193.8</v>
      </c>
      <c r="M353" s="225">
        <f>IFERROR(VLOOKUP($B353,$B$45:$AY$69,M$1-2010,FALSE),VLOOKUP("no-convert-"&amp;$B353,$B$45:$AY$69,M$1-2010,FALSE))</f>
        <v>1455764446584927.5</v>
      </c>
      <c r="N353" s="225">
        <f>IFERROR(VLOOKUP($B353,$B$45:$AY$69,N$1-2010,FALSE),VLOOKUP("no-convert-"&amp;$B353,$B$45:$AY$69,N$1-2010,FALSE))</f>
        <v>1426688273431593.5</v>
      </c>
      <c r="O353" s="225">
        <f>IFERROR(VLOOKUP($B353,$B$45:$AY$69,O$1-2010,FALSE),VLOOKUP("no-convert-"&amp;$B353,$B$45:$AY$69,O$1-2010,FALSE))</f>
        <v>1387712516547978.3</v>
      </c>
      <c r="P353" s="225">
        <f>IFERROR(VLOOKUP($B353,$B$45:$AY$69,P$1-2010,FALSE),VLOOKUP("no-convert-"&amp;$B353,$B$45:$AY$69,P$1-2010,FALSE))</f>
        <v>1339629474226741</v>
      </c>
      <c r="Q353" s="225">
        <f>IFERROR(VLOOKUP($B353,$B$45:$AY$69,Q$1-2010,FALSE),VLOOKUP("no-convert-"&amp;$B353,$B$45:$AY$69,Q$1-2010,FALSE))</f>
        <v>1283194907523458</v>
      </c>
      <c r="R353" s="225">
        <f>IFERROR(VLOOKUP($B353,$B$45:$AY$69,R$1-2010,FALSE),VLOOKUP("no-convert-"&amp;$B353,$B$45:$AY$69,R$1-2010,FALSE))</f>
        <v>1219115253702276.3</v>
      </c>
      <c r="S353" s="225">
        <f>IFERROR(VLOOKUP($B353,$B$45:$AY$69,S$1-2010,FALSE),VLOOKUP("no-convert-"&amp;$B353,$B$45:$AY$69,S$1-2010,FALSE))</f>
        <v>1148041804299793.5</v>
      </c>
      <c r="T353" s="225">
        <f>IFERROR(VLOOKUP($B353,$B$45:$AY$69,T$1-2010,FALSE),VLOOKUP("no-convert-"&amp;$B353,$B$45:$AY$69,T$1-2010,FALSE))</f>
        <v>1117060508799871.3</v>
      </c>
      <c r="U353" s="225">
        <f>IFERROR(VLOOKUP($B353,$B$45:$AY$69,U$1-2010,FALSE),VLOOKUP("no-convert-"&amp;$B353,$B$45:$AY$69,U$1-2010,FALSE))</f>
        <v>1148017678618206</v>
      </c>
      <c r="V353" s="225">
        <f>IFERROR(VLOOKUP($B353,$B$45:$AY$69,V$1-2010,FALSE),VLOOKUP("no-convert-"&amp;$B353,$B$45:$AY$69,V$1-2010,FALSE))</f>
        <v>1177607370304379</v>
      </c>
      <c r="W353" s="225">
        <f>IFERROR(VLOOKUP($B353,$B$45:$AY$69,W$1-2010,FALSE),VLOOKUP("no-convert-"&amp;$B353,$B$45:$AY$69,W$1-2010,FALSE))</f>
        <v>1205915469659275</v>
      </c>
      <c r="X353" s="225">
        <f>IFERROR(VLOOKUP($B353,$B$45:$AY$69,X$1-2010,FALSE),VLOOKUP("no-convert-"&amp;$B353,$B$45:$AY$69,X$1-2010,FALSE))</f>
        <v>1233024053233983.5</v>
      </c>
      <c r="Y353" s="225">
        <f>IFERROR(VLOOKUP($B353,$B$45:$AY$69,Y$1-2010,FALSE),VLOOKUP("no-convert-"&amp;$B353,$B$45:$AY$69,Y$1-2010,FALSE))</f>
        <v>1259010804729586.8</v>
      </c>
      <c r="Z353" s="225">
        <f>IFERROR(VLOOKUP($B353,$B$45:$AY$69,Z$1-2010,FALSE),VLOOKUP("no-convert-"&amp;$B353,$B$45:$AY$69,Z$1-2010,FALSE))</f>
        <v>1283948723773150.3</v>
      </c>
      <c r="AA353" s="225">
        <f>IFERROR(VLOOKUP($B353,$B$45:$AY$69,AA$1-2010,FALSE),VLOOKUP("no-convert-"&amp;$B353,$B$45:$AY$69,AA$1-2010,FALSE))</f>
        <v>1307906041480252.8</v>
      </c>
      <c r="AB353" s="225">
        <f>IFERROR(VLOOKUP($B353,$B$45:$AY$69,AB$1-2010,FALSE),VLOOKUP("no-convert-"&amp;$B353,$B$45:$AY$69,AB$1-2010,FALSE))</f>
        <v>1330946278907035.5</v>
      </c>
      <c r="AC353" s="225">
        <f>IFERROR(VLOOKUP($B353,$B$45:$AY$69,AC$1-2010,FALSE),VLOOKUP("no-convert-"&amp;$B353,$B$45:$AY$69,AC$1-2010,FALSE))</f>
        <v>1353128401010099.8</v>
      </c>
      <c r="AD353" s="225">
        <f>IFERROR(VLOOKUP($B353,$B$45:$AY$69,AD$1-2010,FALSE),VLOOKUP("no-convert-"&amp;$B353,$B$45:$AY$69,AD$1-2010,FALSE))</f>
        <v>1374507031312127.8</v>
      </c>
      <c r="AE353" s="225">
        <f>IFERROR(VLOOKUP($B353,$B$45:$AY$69,AE$1-2010,FALSE),VLOOKUP("no-convert-"&amp;$B353,$B$45:$AY$69,AE$1-2010,FALSE))</f>
        <v>1395132702016911.5</v>
      </c>
      <c r="AF353" s="225">
        <f>IFERROR(VLOOKUP($B353,$B$45:$AY$69,AF$1-2010,FALSE),VLOOKUP("no-convert-"&amp;$B353,$B$45:$AY$69,AF$1-2010,FALSE))</f>
        <v>1415052121517130</v>
      </c>
      <c r="AG353" s="225">
        <f>IFERROR(VLOOKUP($B353,$B$45:$AY$69,AG$1-2010,FALSE),VLOOKUP("no-convert-"&amp;$B353,$B$45:$AY$69,AG$1-2010,FALSE))</f>
        <v>1434308446630364.3</v>
      </c>
      <c r="AH353" s="225">
        <f>IFERROR(VLOOKUP($B353,$B$45:$AY$69,AH$1-2010,FALSE),VLOOKUP("no-convert-"&amp;$B353,$B$45:$AY$69,AH$1-2010,FALSE))</f>
        <v>1452941550901463</v>
      </c>
      <c r="AI353" s="225">
        <f>IFERROR(VLOOKUP($B353,$B$45:$AY$69,AI$1-2010,FALSE),VLOOKUP("no-convert-"&amp;$B353,$B$45:$AY$69,AI$1-2010,FALSE))</f>
        <v>1470988283254995.5</v>
      </c>
      <c r="AJ353" s="225">
        <f>IFERROR(VLOOKUP($B353,$B$45:$AY$69,AJ$1-2010,FALSE),VLOOKUP("no-convert-"&amp;$B353,$B$45:$AY$69,AJ$1-2010,FALSE))</f>
        <v>1488482713425121</v>
      </c>
      <c r="AK353" s="225">
        <f>IFERROR(VLOOKUP($B353,$B$45:$AY$69,AK$1-2010,FALSE),VLOOKUP("no-convert-"&amp;$B353,$B$45:$AY$69,AK$1-2010,FALSE))</f>
        <v>1505456362131558</v>
      </c>
      <c r="AL353" s="225">
        <f>IFERROR(VLOOKUP($B353,$B$45:$AY$69,AL$1-2010,FALSE),VLOOKUP("no-convert-"&amp;$B353,$B$45:$AY$69,AL$1-2010,FALSE))</f>
        <v>1521938415060382.3</v>
      </c>
      <c r="AM353" s="225">
        <f>IFERROR(VLOOKUP($B353,$B$45:$AY$69,AM$1-2010,FALSE),VLOOKUP("no-convert-"&amp;$B353,$B$45:$AY$69,AM$1-2010,FALSE))</f>
        <v>1537955920465850.3</v>
      </c>
      <c r="AN353" s="225">
        <f>IFERROR(VLOOKUP($B353,$B$45:$AY$69,AN$1-2010,FALSE),VLOOKUP("no-convert-"&amp;$B353,$B$45:$AY$69,AN$1-2010,FALSE))</f>
        <v>1553533970720198</v>
      </c>
      <c r="AO353" s="225">
        <f>IFERROR(VLOOKUP($B353,$B$45:$AY$69,AO$1-2010,FALSE),VLOOKUP("no-convert-"&amp;$B353,$B$45:$AY$69,AO$1-2010,FALSE))</f>
        <v>1572186994829303.5</v>
      </c>
      <c r="AP353" s="225">
        <f>IFERROR(VLOOKUP($B353,$B$45:$AY$69,AP$1-2010,FALSE),VLOOKUP("no-convert-"&amp;$B353,$B$45:$AY$69,AP$1-2010,FALSE))</f>
        <v>1592478275414825</v>
      </c>
      <c r="AQ353" s="225">
        <f>IFERROR(VLOOKUP($B353,$B$45:$AY$69,AQ$1-2010,FALSE),VLOOKUP("no-convert-"&amp;$B353,$B$45:$AY$69,AQ$1-2010,FALSE))</f>
        <v>1612598654433209.8</v>
      </c>
      <c r="AR353" s="225">
        <f>IFERROR(VLOOKUP($B353,$B$45:$AY$69,AR$1-2010,FALSE),VLOOKUP("no-convert-"&amp;$B353,$B$45:$AY$69,AR$1-2010,FALSE))</f>
        <v>1632558767896065.3</v>
      </c>
      <c r="AS353" s="225">
        <f>IFERROR(VLOOKUP($B353,$B$45:$AY$69,AS$1-2010,FALSE),VLOOKUP("no-convert-"&amp;$B353,$B$45:$AY$69,AS$1-2010,FALSE))</f>
        <v>1652368446412469.3</v>
      </c>
      <c r="AT353" s="225">
        <f>IFERROR(VLOOKUP($B353,$B$45:$AY$69,AT$1-2010,FALSE),VLOOKUP("no-convert-"&amp;$B353,$B$45:$AY$69,AT$1-2010,FALSE))</f>
        <v>1672036788845596.3</v>
      </c>
      <c r="AU353" s="225">
        <f>IFERROR(VLOOKUP($B353,$B$45:$AY$69,AU$1-2010,FALSE),VLOOKUP("no-convert-"&amp;$B353,$B$45:$AY$69,AU$1-2010,FALSE))</f>
        <v>1691572228475717</v>
      </c>
      <c r="AV353" s="225">
        <f>IFERROR(VLOOKUP($B353,$B$45:$AY$69,AV$1-2010,FALSE),VLOOKUP("no-convert-"&amp;$B353,$B$45:$AY$69,AV$1-2010,FALSE))</f>
        <v>1710982592434260</v>
      </c>
      <c r="AW353" s="225">
        <f>IFERROR(VLOOKUP($B353,$B$45:$AY$69,AW$1-2010,FALSE),VLOOKUP("no-convert-"&amp;$B353,$B$45:$AY$69,AW$1-2010,FALSE))</f>
        <v>1730275155107335.3</v>
      </c>
      <c r="AX353" s="225">
        <f>IFERROR(VLOOKUP($B353,$B$45:$AY$69,AX$1-2010,FALSE),VLOOKUP("no-convert-"&amp;$B353,$B$45:$AY$69,AX$1-2010,FALSE))</f>
        <v>1749456686142837.3</v>
      </c>
      <c r="AY353" s="225">
        <f>IFERROR(VLOOKUP($B353,$B$45:$AY$69,AY$1-2010,FALSE),VLOOKUP("no-convert-"&amp;$B353,$B$45:$AY$69,AY$1-2010,FALSE))</f>
        <v>1768533493633782.3</v>
      </c>
      <c r="AZ353" s="225"/>
    </row>
    <row r="354" spans="1:52" x14ac:dyDescent="0.2">
      <c r="A354" s="250" t="s">
        <v>564</v>
      </c>
      <c r="B354" s="251" t="s">
        <v>385</v>
      </c>
      <c r="C354" s="225">
        <f>IFERROR(VLOOKUP($B354,$B$45:$AY$69,C$1-2010,FALSE),VLOOKUP("no-convert-"&amp;$B354,$B$45:$AY$69,C$1-2010,FALSE))</f>
        <v>132534405643075.69</v>
      </c>
      <c r="D354" s="225">
        <f>IFERROR(VLOOKUP($B354,$B$45:$AY$69,D$1-2010,FALSE),VLOOKUP("no-convert-"&amp;$B354,$B$45:$AY$69,D$1-2010,FALSE))</f>
        <v>139638484540889.48</v>
      </c>
      <c r="E354" s="225">
        <f>IFERROR(VLOOKUP($B354,$B$45:$AY$69,E$1-2010,FALSE),VLOOKUP("no-convert-"&amp;$B354,$B$45:$AY$69,E$1-2010,FALSE))</f>
        <v>151099868315028.06</v>
      </c>
      <c r="F354" s="225">
        <f>IFERROR(VLOOKUP($B354,$B$45:$AY$69,F$1-2010,FALSE),VLOOKUP("no-convert-"&amp;$B354,$B$45:$AY$69,F$1-2010,FALSE))</f>
        <v>147059892611372.19</v>
      </c>
      <c r="G354" s="225">
        <f>IFERROR(VLOOKUP($B354,$B$45:$AY$69,G$1-2010,FALSE),VLOOKUP("no-convert-"&amp;$B354,$B$45:$AY$69,G$1-2010,FALSE))</f>
        <v>142678702743556.19</v>
      </c>
      <c r="H354" s="225">
        <f>IFERROR(VLOOKUP($B354,$B$45:$AY$69,H$1-2010,FALSE),VLOOKUP("no-convert-"&amp;$B354,$B$45:$AY$69,H$1-2010,FALSE))</f>
        <v>144630447762552.09</v>
      </c>
      <c r="I354" s="225">
        <f>IFERROR(VLOOKUP($B354,$B$45:$AY$69,I$1-2010,FALSE),VLOOKUP("no-convert-"&amp;$B354,$B$45:$AY$69,I$1-2010,FALSE))</f>
        <v>153829581628309.06</v>
      </c>
      <c r="J354" s="225">
        <f>IFERROR(VLOOKUP($B354,$B$45:$AY$69,J$1-2010,FALSE),VLOOKUP("no-convert-"&amp;$B354,$B$45:$AY$69,J$1-2010,FALSE))</f>
        <v>170409177864849.53</v>
      </c>
      <c r="K354" s="225">
        <f>IFERROR(VLOOKUP($B354,$B$45:$AY$69,K$1-2010,FALSE),VLOOKUP("no-convert-"&amp;$B354,$B$45:$AY$69,K$1-2010,FALSE))</f>
        <v>170108909400388.63</v>
      </c>
      <c r="L354" s="225">
        <f>IFERROR(VLOOKUP($B354,$B$45:$AY$69,L$1-2010,FALSE),VLOOKUP("no-convert-"&amp;$B354,$B$45:$AY$69,L$1-2010,FALSE))</f>
        <v>166800690086349.78</v>
      </c>
      <c r="M354" s="225">
        <f>IFERROR(VLOOKUP($B354,$B$45:$AY$69,M$1-2010,FALSE),VLOOKUP("no-convert-"&amp;$B354,$B$45:$AY$69,M$1-2010,FALSE))</f>
        <v>157185263065969.53</v>
      </c>
      <c r="N354" s="225">
        <f>IFERROR(VLOOKUP($B354,$B$45:$AY$69,N$1-2010,FALSE),VLOOKUP("no-convert-"&amp;$B354,$B$45:$AY$69,N$1-2010,FALSE))</f>
        <v>145895995407848.78</v>
      </c>
      <c r="O354" s="225">
        <f>IFERROR(VLOOKUP($B354,$B$45:$AY$69,O$1-2010,FALSE),VLOOKUP("no-convert-"&amp;$B354,$B$45:$AY$69,O$1-2010,FALSE))</f>
        <v>133036200801845.13</v>
      </c>
      <c r="P354" s="225">
        <f>IFERROR(VLOOKUP($B354,$B$45:$AY$69,P$1-2010,FALSE),VLOOKUP("no-convert-"&amp;$B354,$B$45:$AY$69,P$1-2010,FALSE))</f>
        <v>118718044678759.67</v>
      </c>
      <c r="Q354" s="225">
        <f>IFERROR(VLOOKUP($B354,$B$45:$AY$69,Q$1-2010,FALSE),VLOOKUP("no-convert-"&amp;$B354,$B$45:$AY$69,Q$1-2010,FALSE))</f>
        <v>110090008713441.55</v>
      </c>
      <c r="R354" s="225">
        <f>IFERROR(VLOOKUP($B354,$B$45:$AY$69,R$1-2010,FALSE),VLOOKUP("no-convert-"&amp;$B354,$B$45:$AY$69,R$1-2010,FALSE))</f>
        <v>113270989809204.75</v>
      </c>
      <c r="S354" s="225">
        <f>IFERROR(VLOOKUP($B354,$B$45:$AY$69,S$1-2010,FALSE),VLOOKUP("no-convert-"&amp;$B354,$B$45:$AY$69,S$1-2010,FALSE))</f>
        <v>116284926499390.31</v>
      </c>
      <c r="T354" s="225">
        <f>IFERROR(VLOOKUP($B354,$B$45:$AY$69,T$1-2010,FALSE),VLOOKUP("no-convert-"&amp;$B354,$B$45:$AY$69,T$1-2010,FALSE))</f>
        <v>119142201152568.83</v>
      </c>
      <c r="U354" s="225">
        <f>IFERROR(VLOOKUP($B354,$B$45:$AY$69,U$1-2010,FALSE),VLOOKUP("no-convert-"&amp;$B354,$B$45:$AY$69,U$1-2010,FALSE))</f>
        <v>121853286459562.88</v>
      </c>
      <c r="V354" s="225">
        <f>IFERROR(VLOOKUP($B354,$B$45:$AY$69,V$1-2010,FALSE),VLOOKUP("no-convert-"&amp;$B354,$B$45:$AY$69,V$1-2010,FALSE))</f>
        <v>124428411410255.25</v>
      </c>
      <c r="W354" s="225">
        <f>IFERROR(VLOOKUP($B354,$B$45:$AY$69,W$1-2010,FALSE),VLOOKUP("no-convert-"&amp;$B354,$B$45:$AY$69,W$1-2010,FALSE))</f>
        <v>126877362433587.69</v>
      </c>
      <c r="X354" s="225">
        <f>IFERROR(VLOOKUP($B354,$B$45:$AY$69,X$1-2010,FALSE),VLOOKUP("no-convert-"&amp;$B354,$B$45:$AY$69,X$1-2010,FALSE))</f>
        <v>129209372209520.25</v>
      </c>
      <c r="Y354" s="225">
        <f>IFERROR(VLOOKUP($B354,$B$45:$AY$69,Y$1-2010,FALSE),VLOOKUP("no-convert-"&amp;$B354,$B$45:$AY$69,Y$1-2010,FALSE))</f>
        <v>131433065921554.14</v>
      </c>
      <c r="Z354" s="225">
        <f>IFERROR(VLOOKUP($B354,$B$45:$AY$69,Z$1-2010,FALSE),VLOOKUP("no-convert-"&amp;$B354,$B$45:$AY$69,Z$1-2010,FALSE))</f>
        <v>133556445081720.36</v>
      </c>
      <c r="AA354" s="225">
        <f>IFERROR(VLOOKUP($B354,$B$45:$AY$69,AA$1-2010,FALSE),VLOOKUP("no-convert-"&amp;$B354,$B$45:$AY$69,AA$1-2010,FALSE))</f>
        <v>135586895590697.72</v>
      </c>
      <c r="AB354" s="225">
        <f>IFERROR(VLOOKUP($B354,$B$45:$AY$69,AB$1-2010,FALSE),VLOOKUP("no-convert-"&amp;$B354,$B$45:$AY$69,AB$1-2010,FALSE))</f>
        <v>137531210971034.66</v>
      </c>
      <c r="AC354" s="225">
        <f>IFERROR(VLOOKUP($B354,$B$45:$AY$69,AC$1-2010,FALSE),VLOOKUP("no-convert-"&amp;$B354,$B$45:$AY$69,AC$1-2010,FALSE))</f>
        <v>139395624589496.69</v>
      </c>
      <c r="AD354" s="225">
        <f>IFERROR(VLOOKUP($B354,$B$45:$AY$69,AD$1-2010,FALSE),VLOOKUP("no-convert-"&amp;$B354,$B$45:$AY$69,AD$1-2010,FALSE))</f>
        <v>141185846659408.81</v>
      </c>
      <c r="AE354" s="225">
        <f>IFERROR(VLOOKUP($B354,$B$45:$AY$69,AE$1-2010,FALSE),VLOOKUP("no-convert-"&amp;$B354,$B$45:$AY$69,AE$1-2010,FALSE))</f>
        <v>142907103185215.25</v>
      </c>
      <c r="AF354" s="225">
        <f>IFERROR(VLOOKUP($B354,$B$45:$AY$69,AF$1-2010,FALSE),VLOOKUP("no-convert-"&amp;$B354,$B$45:$AY$69,AF$1-2010,FALSE))</f>
        <v>144564174969340.34</v>
      </c>
      <c r="AG354" s="225">
        <f>IFERROR(VLOOKUP($B354,$B$45:$AY$69,AG$1-2010,FALSE),VLOOKUP("no-convert-"&amp;$B354,$B$45:$AY$69,AG$1-2010,FALSE))</f>
        <v>146161435471448.81</v>
      </c>
      <c r="AH354" s="225">
        <f>IFERROR(VLOOKUP($B354,$B$45:$AY$69,AH$1-2010,FALSE),VLOOKUP("no-convert-"&amp;$B354,$B$45:$AY$69,AH$1-2010,FALSE))</f>
        <v>147702886777389.59</v>
      </c>
      <c r="AI354" s="225">
        <f>IFERROR(VLOOKUP($B354,$B$45:$AY$69,AI$1-2010,FALSE),VLOOKUP("no-convert-"&amp;$B354,$B$45:$AY$69,AI$1-2010,FALSE))</f>
        <v>149192193258592.38</v>
      </c>
      <c r="AJ354" s="225">
        <f>IFERROR(VLOOKUP($B354,$B$45:$AY$69,AJ$1-2010,FALSE),VLOOKUP("no-convert-"&amp;$B354,$B$45:$AY$69,AJ$1-2010,FALSE))</f>
        <v>150632712724086.84</v>
      </c>
      <c r="AK354" s="225">
        <f>IFERROR(VLOOKUP($B354,$B$45:$AY$69,AK$1-2010,FALSE),VLOOKUP("no-convert-"&amp;$B354,$B$45:$AY$69,AK$1-2010,FALSE))</f>
        <v>152027525016159.53</v>
      </c>
      <c r="AL354" s="225">
        <f>IFERROR(VLOOKUP($B354,$B$45:$AY$69,AL$1-2010,FALSE),VLOOKUP("no-convert-"&amp;$B354,$B$45:$AY$69,AL$1-2010,FALSE))</f>
        <v>153379458098186.28</v>
      </c>
      <c r="AM354" s="225">
        <f>IFERROR(VLOOKUP($B354,$B$45:$AY$69,AM$1-2010,FALSE),VLOOKUP("no-convert-"&amp;$B354,$B$45:$AY$69,AM$1-2010,FALSE))</f>
        <v>154691111744450.97</v>
      </c>
      <c r="AN354" s="225">
        <f>IFERROR(VLOOKUP($B354,$B$45:$AY$69,AN$1-2010,FALSE),VLOOKUP("no-convert-"&amp;$B354,$B$45:$AY$69,AN$1-2010,FALSE))</f>
        <v>155964878977831.97</v>
      </c>
      <c r="AO354" s="225">
        <f>IFERROR(VLOOKUP($B354,$B$45:$AY$69,AO$1-2010,FALSE),VLOOKUP("no-convert-"&amp;$B354,$B$45:$AY$69,AO$1-2010,FALSE))</f>
        <v>157202965419802.66</v>
      </c>
      <c r="AP354" s="225">
        <f>IFERROR(VLOOKUP($B354,$B$45:$AY$69,AP$1-2010,FALSE),VLOOKUP("no-convert-"&amp;$B354,$B$45:$AY$69,AP$1-2010,FALSE))</f>
        <v>158407406723932.09</v>
      </c>
      <c r="AQ354" s="225">
        <f>IFERROR(VLOOKUP($B354,$B$45:$AY$69,AQ$1-2010,FALSE),VLOOKUP("no-convert-"&amp;$B354,$B$45:$AY$69,AQ$1-2010,FALSE))</f>
        <v>159580084262927.59</v>
      </c>
      <c r="AR354" s="225">
        <f>IFERROR(VLOOKUP($B354,$B$45:$AY$69,AR$1-2010,FALSE),VLOOKUP("no-convert-"&amp;$B354,$B$45:$AY$69,AR$1-2010,FALSE))</f>
        <v>160722739233119</v>
      </c>
      <c r="AS354" s="225">
        <f>IFERROR(VLOOKUP($B354,$B$45:$AY$69,AS$1-2010,FALSE),VLOOKUP("no-convert-"&amp;$B354,$B$45:$AY$69,AS$1-2010,FALSE))</f>
        <v>161836985331038.47</v>
      </c>
      <c r="AT354" s="225">
        <f>IFERROR(VLOOKUP($B354,$B$45:$AY$69,AT$1-2010,FALSE),VLOOKUP("no-convert-"&amp;$B354,$B$45:$AY$69,AT$1-2010,FALSE))</f>
        <v>162924320145902.41</v>
      </c>
      <c r="AU354" s="225">
        <f>IFERROR(VLOOKUP($B354,$B$45:$AY$69,AU$1-2010,FALSE),VLOOKUP("no-convert-"&amp;$B354,$B$45:$AY$69,AU$1-2010,FALSE))</f>
        <v>163465080842480.31</v>
      </c>
      <c r="AV354" s="225">
        <f>IFERROR(VLOOKUP($B354,$B$45:$AY$69,AV$1-2010,FALSE),VLOOKUP("no-convert-"&amp;$B354,$B$45:$AY$69,AV$1-2010,FALSE))</f>
        <v>163591011936147.97</v>
      </c>
      <c r="AW354" s="225">
        <f>IFERROR(VLOOKUP($B354,$B$45:$AY$69,AW$1-2010,FALSE),VLOOKUP("no-convert-"&amp;$B354,$B$45:$AY$69,AW$1-2010,FALSE))</f>
        <v>163706509600808</v>
      </c>
      <c r="AX354" s="225">
        <f>IFERROR(VLOOKUP($B354,$B$45:$AY$69,AX$1-2010,FALSE),VLOOKUP("no-convert-"&amp;$B354,$B$45:$AY$69,AX$1-2010,FALSE))</f>
        <v>163812385653961.28</v>
      </c>
      <c r="AY354" s="225">
        <f>IFERROR(VLOOKUP($B354,$B$45:$AY$69,AY$1-2010,FALSE),VLOOKUP("no-convert-"&amp;$B354,$B$45:$AY$69,AY$1-2010,FALSE))</f>
        <v>163909383566101.78</v>
      </c>
      <c r="AZ354" s="225"/>
    </row>
    <row r="355" spans="1:52" x14ac:dyDescent="0.2">
      <c r="A355" s="250" t="s">
        <v>564</v>
      </c>
      <c r="B355" s="251" t="s">
        <v>386</v>
      </c>
      <c r="C355" s="225">
        <f>IFERROR(VLOOKUP($B355,$B$45:$AY$69,C$1-2010,FALSE),VLOOKUP("no-convert-"&amp;$B355,$B$45:$AY$69,C$1-2010,FALSE))</f>
        <v>1781315368281215</v>
      </c>
      <c r="D355" s="225">
        <f>IFERROR(VLOOKUP($B355,$B$45:$AY$69,D$1-2010,FALSE),VLOOKUP("no-convert-"&amp;$B355,$B$45:$AY$69,D$1-2010,FALSE))</f>
        <v>1946364071627108.8</v>
      </c>
      <c r="E355" s="225">
        <f>IFERROR(VLOOKUP($B355,$B$45:$AY$69,E$1-2010,FALSE),VLOOKUP("no-convert-"&amp;$B355,$B$45:$AY$69,E$1-2010,FALSE))</f>
        <v>1977540809806419.5</v>
      </c>
      <c r="F355" s="225">
        <f>IFERROR(VLOOKUP($B355,$B$45:$AY$69,F$1-2010,FALSE),VLOOKUP("no-convert-"&amp;$B355,$B$45:$AY$69,F$1-2010,FALSE))</f>
        <v>1819562063941923</v>
      </c>
      <c r="G355" s="225">
        <f>IFERROR(VLOOKUP($B355,$B$45:$AY$69,G$1-2010,FALSE),VLOOKUP("no-convert-"&amp;$B355,$B$45:$AY$69,G$1-2010,FALSE))</f>
        <v>1802180614419606.5</v>
      </c>
      <c r="H355" s="225">
        <f>IFERROR(VLOOKUP($B355,$B$45:$AY$69,H$1-2010,FALSE),VLOOKUP("no-convert-"&amp;$B355,$B$45:$AY$69,H$1-2010,FALSE))</f>
        <v>1905182934154623.3</v>
      </c>
      <c r="I355" s="225">
        <f>IFERROR(VLOOKUP($B355,$B$45:$AY$69,I$1-2010,FALSE),VLOOKUP("no-convert-"&amp;$B355,$B$45:$AY$69,I$1-2010,FALSE))</f>
        <v>2095860233370584.3</v>
      </c>
      <c r="J355" s="225">
        <f>IFERROR(VLOOKUP($B355,$B$45:$AY$69,J$1-2010,FALSE),VLOOKUP("no-convert-"&amp;$B355,$B$45:$AY$69,J$1-2010,FALSE))</f>
        <v>2204134311941875.3</v>
      </c>
      <c r="K355" s="225">
        <f>IFERROR(VLOOKUP($B355,$B$45:$AY$69,K$1-2010,FALSE),VLOOKUP("no-convert-"&amp;$B355,$B$45:$AY$69,K$1-2010,FALSE))</f>
        <v>2315329183758376.5</v>
      </c>
      <c r="L355" s="225">
        <f>IFERROR(VLOOKUP($B355,$B$45:$AY$69,L$1-2010,FALSE),VLOOKUP("no-convert-"&amp;$B355,$B$45:$AY$69,L$1-2010,FALSE))</f>
        <v>2590154694656982</v>
      </c>
      <c r="M355" s="225">
        <f>IFERROR(VLOOKUP($B355,$B$45:$AY$69,M$1-2010,FALSE),VLOOKUP("no-convert-"&amp;$B355,$B$45:$AY$69,M$1-2010,FALSE))</f>
        <v>2787728250864493.5</v>
      </c>
      <c r="N355" s="225">
        <f>IFERROR(VLOOKUP($B355,$B$45:$AY$69,N$1-2010,FALSE),VLOOKUP("no-convert-"&amp;$B355,$B$45:$AY$69,N$1-2010,FALSE))</f>
        <v>2907113880927649</v>
      </c>
      <c r="O355" s="225">
        <f>IFERROR(VLOOKUP($B355,$B$45:$AY$69,O$1-2010,FALSE),VLOOKUP("no-convert-"&amp;$B355,$B$45:$AY$69,O$1-2010,FALSE))</f>
        <v>3022156458178549.5</v>
      </c>
      <c r="P355" s="225">
        <f>IFERROR(VLOOKUP($B355,$B$45:$AY$69,P$1-2010,FALSE),VLOOKUP("no-convert-"&amp;$B355,$B$45:$AY$69,P$1-2010,FALSE))</f>
        <v>3134084020155494.5</v>
      </c>
      <c r="Q355" s="225">
        <f>IFERROR(VLOOKUP($B355,$B$45:$AY$69,Q$1-2010,FALSE),VLOOKUP("no-convert-"&amp;$B355,$B$45:$AY$69,Q$1-2010,FALSE))</f>
        <v>3243036450782395.5</v>
      </c>
      <c r="R355" s="225">
        <f>IFERROR(VLOOKUP($B355,$B$45:$AY$69,R$1-2010,FALSE),VLOOKUP("no-convert-"&amp;$B355,$B$45:$AY$69,R$1-2010,FALSE))</f>
        <v>3349176988073660.5</v>
      </c>
      <c r="S355" s="225">
        <f>IFERROR(VLOOKUP($B355,$B$45:$AY$69,S$1-2010,FALSE),VLOOKUP("no-convert-"&amp;$B355,$B$45:$AY$69,S$1-2010,FALSE))</f>
        <v>3452681259412189.5</v>
      </c>
      <c r="T355" s="225">
        <f>IFERROR(VLOOKUP($B355,$B$45:$AY$69,T$1-2010,FALSE),VLOOKUP("no-convert-"&amp;$B355,$B$45:$AY$69,T$1-2010,FALSE))</f>
        <v>3553729145936711</v>
      </c>
      <c r="U355" s="225">
        <f>IFERROR(VLOOKUP($B355,$B$45:$AY$69,U$1-2010,FALSE),VLOOKUP("no-convert-"&amp;$B355,$B$45:$AY$69,U$1-2010,FALSE))</f>
        <v>3652498955031413</v>
      </c>
      <c r="V355" s="225">
        <f>IFERROR(VLOOKUP($B355,$B$45:$AY$69,V$1-2010,FALSE),VLOOKUP("no-convert-"&amp;$B355,$B$45:$AY$69,V$1-2010,FALSE))</f>
        <v>3749163415472112.5</v>
      </c>
      <c r="W355" s="225">
        <f>IFERROR(VLOOKUP($B355,$B$45:$AY$69,W$1-2010,FALSE),VLOOKUP("no-convert-"&amp;$B355,$B$45:$AY$69,W$1-2010,FALSE))</f>
        <v>3843887072956411</v>
      </c>
      <c r="X355" s="225">
        <f>IFERROR(VLOOKUP($B355,$B$45:$AY$69,X$1-2010,FALSE),VLOOKUP("no-convert-"&amp;$B355,$B$45:$AY$69,X$1-2010,FALSE))</f>
        <v>3936824735175847.5</v>
      </c>
      <c r="Y355" s="225">
        <f>IFERROR(VLOOKUP($B355,$B$45:$AY$69,Y$1-2010,FALSE),VLOOKUP("no-convert-"&amp;$B355,$B$45:$AY$69,Y$1-2010,FALSE))</f>
        <v>4028120684520584</v>
      </c>
      <c r="Z355" s="225">
        <f>IFERROR(VLOOKUP($B355,$B$45:$AY$69,Z$1-2010,FALSE),VLOOKUP("no-convert-"&amp;$B355,$B$45:$AY$69,Z$1-2010,FALSE))</f>
        <v>4117908437717443</v>
      </c>
      <c r="AA355" s="225">
        <f>IFERROR(VLOOKUP($B355,$B$45:$AY$69,AA$1-2010,FALSE),VLOOKUP("no-convert-"&amp;$B355,$B$45:$AY$69,AA$1-2010,FALSE))</f>
        <v>4206310883313874.5</v>
      </c>
      <c r="AB355" s="225">
        <f>IFERROR(VLOOKUP($B355,$B$45:$AY$69,AB$1-2010,FALSE),VLOOKUP("no-convert-"&amp;$B355,$B$45:$AY$69,AB$1-2010,FALSE))</f>
        <v>4293440669909652.5</v>
      </c>
      <c r="AC355" s="225">
        <f>IFERROR(VLOOKUP($B355,$B$45:$AY$69,AC$1-2010,FALSE),VLOOKUP("no-convert-"&amp;$B355,$B$45:$AY$69,AC$1-2010,FALSE))</f>
        <v>4379400751310024</v>
      </c>
      <c r="AD355" s="225">
        <f>IFERROR(VLOOKUP($B355,$B$45:$AY$69,AD$1-2010,FALSE),VLOOKUP("no-convert-"&amp;$B355,$B$45:$AY$69,AD$1-2010,FALSE))</f>
        <v>4464285020598500.5</v>
      </c>
      <c r="AE355" s="225">
        <f>IFERROR(VLOOKUP($B355,$B$45:$AY$69,AE$1-2010,FALSE),VLOOKUP("no-convert-"&amp;$B355,$B$45:$AY$69,AE$1-2010,FALSE))</f>
        <v>4548178984833743</v>
      </c>
      <c r="AF355" s="225">
        <f>IFERROR(VLOOKUP($B355,$B$45:$AY$69,AF$1-2010,FALSE),VLOOKUP("no-convert-"&amp;$B355,$B$45:$AY$69,AF$1-2010,FALSE))</f>
        <v>4631160446888137</v>
      </c>
      <c r="AG355" s="225">
        <f>IFERROR(VLOOKUP($B355,$B$45:$AY$69,AG$1-2010,FALSE),VLOOKUP("no-convert-"&amp;$B355,$B$45:$AY$69,AG$1-2010,FALSE))</f>
        <v>4713300171930735</v>
      </c>
      <c r="AH355" s="225">
        <f>IFERROR(VLOOKUP($B355,$B$45:$AY$69,AH$1-2010,FALSE),VLOOKUP("no-convert-"&amp;$B355,$B$45:$AY$69,AH$1-2010,FALSE))</f>
        <v>4794662524092131</v>
      </c>
      <c r="AI355" s="225">
        <f>IFERROR(VLOOKUP($B355,$B$45:$AY$69,AI$1-2010,FALSE),VLOOKUP("no-convert-"&amp;$B355,$B$45:$AY$69,AI$1-2010,FALSE))</f>
        <v>4875306064642646</v>
      </c>
      <c r="AJ355" s="225">
        <f>IFERROR(VLOOKUP($B355,$B$45:$AY$69,AJ$1-2010,FALSE),VLOOKUP("no-convert-"&amp;$B355,$B$45:$AY$69,AJ$1-2010,FALSE))</f>
        <v>4955284107126429</v>
      </c>
      <c r="AK355" s="225">
        <f>IFERROR(VLOOKUP($B355,$B$45:$AY$69,AK$1-2010,FALSE),VLOOKUP("no-convert-"&amp;$B355,$B$45:$AY$69,AK$1-2010,FALSE))</f>
        <v>5034645227753307</v>
      </c>
      <c r="AL355" s="225">
        <f>IFERROR(VLOOKUP($B355,$B$45:$AY$69,AL$1-2010,FALSE),VLOOKUP("no-convert-"&amp;$B355,$B$45:$AY$69,AL$1-2010,FALSE))</f>
        <v>5113433731291955</v>
      </c>
      <c r="AM355" s="225">
        <f>IFERROR(VLOOKUP($B355,$B$45:$AY$69,AM$1-2010,FALSE),VLOOKUP("no-convert-"&amp;$B355,$B$45:$AY$69,AM$1-2010,FALSE))</f>
        <v>5191690073977961</v>
      </c>
      <c r="AN355" s="225">
        <f>IFERROR(VLOOKUP($B355,$B$45:$AY$69,AN$1-2010,FALSE),VLOOKUP("no-convert-"&amp;$B355,$B$45:$AY$69,AN$1-2010,FALSE))</f>
        <v>5269451245740487</v>
      </c>
      <c r="AO355" s="225">
        <f>IFERROR(VLOOKUP($B355,$B$45:$AY$69,AO$1-2010,FALSE),VLOOKUP("no-convert-"&amp;$B355,$B$45:$AY$69,AO$1-2010,FALSE))</f>
        <v>5346751114498904</v>
      </c>
      <c r="AP355" s="225">
        <f>IFERROR(VLOOKUP($B355,$B$45:$AY$69,AP$1-2010,FALSE),VLOOKUP("no-convert-"&amp;$B355,$B$45:$AY$69,AP$1-2010,FALSE))</f>
        <v>5423620735490111</v>
      </c>
      <c r="AQ355" s="225">
        <f>IFERROR(VLOOKUP($B355,$B$45:$AY$69,AQ$1-2010,FALSE),VLOOKUP("no-convert-"&amp;$B355,$B$45:$AY$69,AQ$1-2010,FALSE))</f>
        <v>5500088628631470</v>
      </c>
      <c r="AR355" s="225">
        <f>IFERROR(VLOOKUP($B355,$B$45:$AY$69,AR$1-2010,FALSE),VLOOKUP("no-convert-"&amp;$B355,$B$45:$AY$69,AR$1-2010,FALSE))</f>
        <v>5576181026862980</v>
      </c>
      <c r="AS355" s="225">
        <f>IFERROR(VLOOKUP($B355,$B$45:$AY$69,AS$1-2010,FALSE),VLOOKUP("no-convert-"&amp;$B355,$B$45:$AY$69,AS$1-2010,FALSE))</f>
        <v>5651922098278096</v>
      </c>
      <c r="AT355" s="225">
        <f>IFERROR(VLOOKUP($B355,$B$45:$AY$69,AT$1-2010,FALSE),VLOOKUP("no-convert-"&amp;$B355,$B$45:$AY$69,AT$1-2010,FALSE))</f>
        <v>5727334144679911</v>
      </c>
      <c r="AU355" s="225">
        <f>IFERROR(VLOOKUP($B355,$B$45:$AY$69,AU$1-2010,FALSE),VLOOKUP("no-convert-"&amp;$B355,$B$45:$AY$69,AU$1-2010,FALSE))</f>
        <v>5802437779003740</v>
      </c>
      <c r="AV355" s="225">
        <f>IFERROR(VLOOKUP($B355,$B$45:$AY$69,AV$1-2010,FALSE),VLOOKUP("no-convert-"&amp;$B355,$B$45:$AY$69,AV$1-2010,FALSE))</f>
        <v>5877252083843346</v>
      </c>
      <c r="AW355" s="225">
        <f>IFERROR(VLOOKUP($B355,$B$45:$AY$69,AW$1-2010,FALSE),VLOOKUP("no-convert-"&amp;$B355,$B$45:$AY$69,AW$1-2010,FALSE))</f>
        <v>5951794753116310</v>
      </c>
      <c r="AX355" s="225">
        <f>IFERROR(VLOOKUP($B355,$B$45:$AY$69,AX$1-2010,FALSE),VLOOKUP("no-convert-"&amp;$B355,$B$45:$AY$69,AX$1-2010,FALSE))</f>
        <v>6026082218707891</v>
      </c>
      <c r="AY355" s="225">
        <f>IFERROR(VLOOKUP($B355,$B$45:$AY$69,AY$1-2010,FALSE),VLOOKUP("no-convert-"&amp;$B355,$B$45:$AY$69,AY$1-2010,FALSE))</f>
        <v>6100129763748370</v>
      </c>
      <c r="AZ355" s="225"/>
    </row>
    <row r="356" spans="1:52" x14ac:dyDescent="0.2">
      <c r="A356" s="250" t="s">
        <v>564</v>
      </c>
      <c r="B356" s="251" t="s">
        <v>387</v>
      </c>
      <c r="C356" s="225">
        <f>IFERROR(VLOOKUP($B356,$B$45:$AY$69,C$1-2010,FALSE),VLOOKUP("no-convert-"&amp;$B356,$B$45:$AY$69,C$1-2010,FALSE))</f>
        <v>1303124190060649.5</v>
      </c>
      <c r="D356" s="225">
        <f>IFERROR(VLOOKUP($B356,$B$45:$AY$69,D$1-2010,FALSE),VLOOKUP("no-convert-"&amp;$B356,$B$45:$AY$69,D$1-2010,FALSE))</f>
        <v>1403724362079979</v>
      </c>
      <c r="E356" s="225">
        <f>IFERROR(VLOOKUP($B356,$B$45:$AY$69,E$1-2010,FALSE),VLOOKUP("no-convert-"&amp;$B356,$B$45:$AY$69,E$1-2010,FALSE))</f>
        <v>1927645062581284</v>
      </c>
      <c r="F356" s="225">
        <f>IFERROR(VLOOKUP($B356,$B$45:$AY$69,F$1-2010,FALSE),VLOOKUP("no-convert-"&amp;$B356,$B$45:$AY$69,F$1-2010,FALSE))</f>
        <v>1878547756500283.5</v>
      </c>
      <c r="G356" s="225">
        <f>IFERROR(VLOOKUP($B356,$B$45:$AY$69,G$1-2010,FALSE),VLOOKUP("no-convert-"&amp;$B356,$B$45:$AY$69,G$1-2010,FALSE))</f>
        <v>1935168834901015</v>
      </c>
      <c r="H356" s="225">
        <f>IFERROR(VLOOKUP($B356,$B$45:$AY$69,H$1-2010,FALSE),VLOOKUP("no-convert-"&amp;$B356,$B$45:$AY$69,H$1-2010,FALSE))</f>
        <v>2174714826707989.3</v>
      </c>
      <c r="I356" s="225">
        <f>IFERROR(VLOOKUP($B356,$B$45:$AY$69,I$1-2010,FALSE),VLOOKUP("no-convert-"&amp;$B356,$B$45:$AY$69,I$1-2010,FALSE))</f>
        <v>2285479768677649</v>
      </c>
      <c r="J356" s="225">
        <f>IFERROR(VLOOKUP($B356,$B$45:$AY$69,J$1-2010,FALSE),VLOOKUP("no-convert-"&amp;$B356,$B$45:$AY$69,J$1-2010,FALSE))</f>
        <v>2277150730930500</v>
      </c>
      <c r="K356" s="225">
        <f>IFERROR(VLOOKUP($B356,$B$45:$AY$69,K$1-2010,FALSE),VLOOKUP("no-convert-"&amp;$B356,$B$45:$AY$69,K$1-2010,FALSE))</f>
        <v>2433853335821037.5</v>
      </c>
      <c r="L356" s="225">
        <f>IFERROR(VLOOKUP($B356,$B$45:$AY$69,L$1-2010,FALSE),VLOOKUP("no-convert-"&amp;$B356,$B$45:$AY$69,L$1-2010,FALSE))</f>
        <v>2755487319118406</v>
      </c>
      <c r="M356" s="225">
        <f>IFERROR(VLOOKUP($B356,$B$45:$AY$69,M$1-2010,FALSE),VLOOKUP("no-convert-"&amp;$B356,$B$45:$AY$69,M$1-2010,FALSE))</f>
        <v>2862083602608179.5</v>
      </c>
      <c r="N356" s="225">
        <f>IFERROR(VLOOKUP($B356,$B$45:$AY$69,N$1-2010,FALSE),VLOOKUP("no-convert-"&amp;$B356,$B$45:$AY$69,N$1-2010,FALSE))</f>
        <v>2947082235858618.5</v>
      </c>
      <c r="O356" s="225">
        <f>IFERROR(VLOOKUP($B356,$B$45:$AY$69,O$1-2010,FALSE),VLOOKUP("no-convert-"&amp;$B356,$B$45:$AY$69,O$1-2010,FALSE))</f>
        <v>3026057679903890.5</v>
      </c>
      <c r="P356" s="225">
        <f>IFERROR(VLOOKUP($B356,$B$45:$AY$69,P$1-2010,FALSE),VLOOKUP("no-convert-"&amp;$B356,$B$45:$AY$69,P$1-2010,FALSE))</f>
        <v>3099394335767447</v>
      </c>
      <c r="Q356" s="225">
        <f>IFERROR(VLOOKUP($B356,$B$45:$AY$69,Q$1-2010,FALSE),VLOOKUP("no-convert-"&amp;$B356,$B$45:$AY$69,Q$1-2010,FALSE))</f>
        <v>3167493743743218.5</v>
      </c>
      <c r="R356" s="225">
        <f>IFERROR(VLOOKUP($B356,$B$45:$AY$69,R$1-2010,FALSE),VLOOKUP("no-convert-"&amp;$B356,$B$45:$AY$69,R$1-2010,FALSE))</f>
        <v>3230757566133982.5</v>
      </c>
      <c r="S356" s="225">
        <f>IFERROR(VLOOKUP($B356,$B$45:$AY$69,S$1-2010,FALSE),VLOOKUP("no-convert-"&amp;$B356,$B$45:$AY$69,S$1-2010,FALSE))</f>
        <v>3289576258034265</v>
      </c>
      <c r="T356" s="225">
        <f>IFERROR(VLOOKUP($B356,$B$45:$AY$69,T$1-2010,FALSE),VLOOKUP("no-convert-"&amp;$B356,$B$45:$AY$69,T$1-2010,FALSE))</f>
        <v>3344321809576665</v>
      </c>
      <c r="U356" s="225">
        <f>IFERROR(VLOOKUP($B356,$B$45:$AY$69,U$1-2010,FALSE),VLOOKUP("no-convert-"&amp;$B356,$B$45:$AY$69,U$1-2010,FALSE))</f>
        <v>3395343436598134</v>
      </c>
      <c r="V356" s="225">
        <f>IFERROR(VLOOKUP($B356,$B$45:$AY$69,V$1-2010,FALSE),VLOOKUP("no-convert-"&amp;$B356,$B$45:$AY$69,V$1-2010,FALSE))</f>
        <v>3442965388842589</v>
      </c>
      <c r="W356" s="225">
        <f>IFERROR(VLOOKUP($B356,$B$45:$AY$69,W$1-2010,FALSE),VLOOKUP("no-convert-"&amp;$B356,$B$45:$AY$69,W$1-2010,FALSE))</f>
        <v>3487486248582581</v>
      </c>
      <c r="X356" s="225">
        <f>IFERROR(VLOOKUP($B356,$B$45:$AY$69,X$1-2010,FALSE),VLOOKUP("no-convert-"&amp;$B356,$B$45:$AY$69,X$1-2010,FALSE))</f>
        <v>3529179247196803</v>
      </c>
      <c r="Y356" s="225">
        <f>IFERROR(VLOOKUP($B356,$B$45:$AY$69,Y$1-2010,FALSE),VLOOKUP("no-convert-"&amp;$B356,$B$45:$AY$69,Y$1-2010,FALSE))</f>
        <v>3568293247950131.5</v>
      </c>
      <c r="Z356" s="225">
        <f>IFERROR(VLOOKUP($B356,$B$45:$AY$69,Z$1-2010,FALSE),VLOOKUP("no-convert-"&amp;$B356,$B$45:$AY$69,Z$1-2010,FALSE))</f>
        <v>3605054137430761</v>
      </c>
      <c r="AA356" s="225">
        <f>IFERROR(VLOOKUP($B356,$B$45:$AY$69,AA$1-2010,FALSE),VLOOKUP("no-convert-"&amp;$B356,$B$45:$AY$69,AA$1-2010,FALSE))</f>
        <v>3639666440796678.5</v>
      </c>
      <c r="AB356" s="225">
        <f>IFERROR(VLOOKUP($B356,$B$45:$AY$69,AB$1-2010,FALSE),VLOOKUP("no-convert-"&amp;$B356,$B$45:$AY$69,AB$1-2010,FALSE))</f>
        <v>3672315031235355</v>
      </c>
      <c r="AC356" s="225">
        <f>IFERROR(VLOOKUP($B356,$B$45:$AY$69,AC$1-2010,FALSE),VLOOKUP("no-convert-"&amp;$B356,$B$45:$AY$69,AC$1-2010,FALSE))</f>
        <v>3703166845358836</v>
      </c>
      <c r="AD356" s="225">
        <f>IFERROR(VLOOKUP($B356,$B$45:$AY$69,AD$1-2010,FALSE),VLOOKUP("no-convert-"&amp;$B356,$B$45:$AY$69,AD$1-2010,FALSE))</f>
        <v>3732372546648924.5</v>
      </c>
      <c r="AE356" s="225">
        <f>IFERROR(VLOOKUP($B356,$B$45:$AY$69,AE$1-2010,FALSE),VLOOKUP("no-convert-"&amp;$B356,$B$45:$AY$69,AE$1-2010,FALSE))</f>
        <v>3760068101046682</v>
      </c>
      <c r="AF356" s="225">
        <f>IFERROR(VLOOKUP($B356,$B$45:$AY$69,AF$1-2010,FALSE),VLOOKUP("no-convert-"&amp;$B356,$B$45:$AY$69,AF$1-2010,FALSE))</f>
        <v>3786376244385175.5</v>
      </c>
      <c r="AG356" s="225">
        <f>IFERROR(VLOOKUP($B356,$B$45:$AY$69,AG$1-2010,FALSE),VLOOKUP("no-convert-"&amp;$B356,$B$45:$AY$69,AG$1-2010,FALSE))</f>
        <v>3811407832215474.5</v>
      </c>
      <c r="AH356" s="225">
        <f>IFERROR(VLOOKUP($B356,$B$45:$AY$69,AH$1-2010,FALSE),VLOOKUP("no-convert-"&amp;$B356,$B$45:$AY$69,AH$1-2010,FALSE))</f>
        <v>3835263069928912.5</v>
      </c>
      <c r="AI356" s="225">
        <f>IFERROR(VLOOKUP($B356,$B$45:$AY$69,AI$1-2010,FALSE),VLOOKUP("no-convert-"&amp;$B356,$B$45:$AY$69,AI$1-2010,FALSE))</f>
        <v>3858032625895068.5</v>
      </c>
      <c r="AJ356" s="225">
        <f>IFERROR(VLOOKUP($B356,$B$45:$AY$69,AJ$1-2010,FALSE),VLOOKUP("no-convert-"&amp;$B356,$B$45:$AY$69,AJ$1-2010,FALSE))</f>
        <v>3879798633338203.5</v>
      </c>
      <c r="AK356" s="225">
        <f>IFERROR(VLOOKUP($B356,$B$45:$AY$69,AK$1-2010,FALSE),VLOOKUP("no-convert-"&amp;$B356,$B$45:$AY$69,AK$1-2010,FALSE))</f>
        <v>3900635588400753.5</v>
      </c>
      <c r="AL356" s="225">
        <f>IFERROR(VLOOKUP($B356,$B$45:$AY$69,AL$1-2010,FALSE),VLOOKUP("no-convert-"&amp;$B356,$B$45:$AY$69,AL$1-2010,FALSE))</f>
        <v>3920611152688627.5</v>
      </c>
      <c r="AM356" s="225">
        <f>IFERROR(VLOOKUP($B356,$B$45:$AY$69,AM$1-2010,FALSE),VLOOKUP("no-convert-"&amp;$B356,$B$45:$AY$69,AM$1-2010,FALSE))</f>
        <v>3939786868842012</v>
      </c>
      <c r="AN356" s="225">
        <f>IFERROR(VLOOKUP($B356,$B$45:$AY$69,AN$1-2010,FALSE),VLOOKUP("no-convert-"&amp;$B356,$B$45:$AY$69,AN$1-2010,FALSE))</f>
        <v>3958218797536432</v>
      </c>
      <c r="AO356" s="225">
        <f>IFERROR(VLOOKUP($B356,$B$45:$AY$69,AO$1-2010,FALSE),VLOOKUP("no-convert-"&amp;$B356,$B$45:$AY$69,AO$1-2010,FALSE))</f>
        <v>3975958083935697</v>
      </c>
      <c r="AP356" s="225">
        <f>IFERROR(VLOOKUP($B356,$B$45:$AY$69,AP$1-2010,FALSE),VLOOKUP("no-convert-"&amp;$B356,$B$45:$AY$69,AP$1-2010,FALSE))</f>
        <v>3993051461094270</v>
      </c>
      <c r="AQ356" s="225">
        <f>IFERROR(VLOOKUP($B356,$B$45:$AY$69,AQ$1-2010,FALSE),VLOOKUP("no-convert-"&amp;$B356,$B$45:$AY$69,AQ$1-2010,FALSE))</f>
        <v>4009541697209769.5</v>
      </c>
      <c r="AR356" s="225">
        <f>IFERROR(VLOOKUP($B356,$B$45:$AY$69,AR$1-2010,FALSE),VLOOKUP("no-convert-"&amp;$B356,$B$45:$AY$69,AR$1-2010,FALSE))</f>
        <v>4025467993007859</v>
      </c>
      <c r="AS356" s="225">
        <f>IFERROR(VLOOKUP($B356,$B$45:$AY$69,AS$1-2010,FALSE),VLOOKUP("no-convert-"&amp;$B356,$B$45:$AY$69,AS$1-2010,FALSE))</f>
        <v>4040866334927421.5</v>
      </c>
      <c r="AT356" s="225">
        <f>IFERROR(VLOOKUP($B356,$B$45:$AY$69,AT$1-2010,FALSE),VLOOKUP("no-convert-"&amp;$B356,$B$45:$AY$69,AT$1-2010,FALSE))</f>
        <v>4055769809187810</v>
      </c>
      <c r="AU356" s="225">
        <f>IFERROR(VLOOKUP($B356,$B$45:$AY$69,AU$1-2010,FALSE),VLOOKUP("no-convert-"&amp;$B356,$B$45:$AY$69,AU$1-2010,FALSE))</f>
        <v>4070208881270440</v>
      </c>
      <c r="AV356" s="225">
        <f>IFERROR(VLOOKUP($B356,$B$45:$AY$69,AV$1-2010,FALSE),VLOOKUP("no-convert-"&amp;$B356,$B$45:$AY$69,AV$1-2010,FALSE))</f>
        <v>4084211644840807</v>
      </c>
      <c r="AW356" s="225">
        <f>IFERROR(VLOOKUP($B356,$B$45:$AY$69,AW$1-2010,FALSE),VLOOKUP("no-convert-"&amp;$B356,$B$45:$AY$69,AW$1-2010,FALSE))</f>
        <v>4097804043677033</v>
      </c>
      <c r="AX356" s="225">
        <f>IFERROR(VLOOKUP($B356,$B$45:$AY$69,AX$1-2010,FALSE),VLOOKUP("no-convert-"&amp;$B356,$B$45:$AY$69,AX$1-2010,FALSE))</f>
        <v>4111010069755226</v>
      </c>
      <c r="AY356" s="225">
        <f>IFERROR(VLOOKUP($B356,$B$45:$AY$69,AY$1-2010,FALSE),VLOOKUP("no-convert-"&amp;$B356,$B$45:$AY$69,AY$1-2010,FALSE))</f>
        <v>4123851940270409</v>
      </c>
      <c r="AZ356" s="225"/>
    </row>
    <row r="357" spans="1:52" x14ac:dyDescent="0.2">
      <c r="A357" s="250" t="s">
        <v>564</v>
      </c>
      <c r="B357" s="251" t="s">
        <v>388</v>
      </c>
      <c r="C357" s="225">
        <f>IFERROR(VLOOKUP($B357,$B$45:$AY$69,C$1-2010,FALSE),VLOOKUP("no-convert-"&amp;$B357,$B$45:$AY$69,C$1-2010,FALSE))</f>
        <v>354036992449262.31</v>
      </c>
      <c r="D357" s="225">
        <f>IFERROR(VLOOKUP($B357,$B$45:$AY$69,D$1-2010,FALSE),VLOOKUP("no-convert-"&amp;$B357,$B$45:$AY$69,D$1-2010,FALSE))</f>
        <v>413967848242346.69</v>
      </c>
      <c r="E357" s="225">
        <f>IFERROR(VLOOKUP($B357,$B$45:$AY$69,E$1-2010,FALSE),VLOOKUP("no-convert-"&amp;$B357,$B$45:$AY$69,E$1-2010,FALSE))</f>
        <v>444465570234978.56</v>
      </c>
      <c r="F357" s="225">
        <f>IFERROR(VLOOKUP($B357,$B$45:$AY$69,F$1-2010,FALSE),VLOOKUP("no-convert-"&amp;$B357,$B$45:$AY$69,F$1-2010,FALSE))</f>
        <v>431359534189588.19</v>
      </c>
      <c r="G357" s="225">
        <f>IFERROR(VLOOKUP($B357,$B$45:$AY$69,G$1-2010,FALSE),VLOOKUP("no-convert-"&amp;$B357,$B$45:$AY$69,G$1-2010,FALSE))</f>
        <v>467695430530999.88</v>
      </c>
      <c r="H357" s="225">
        <f>IFERROR(VLOOKUP($B357,$B$45:$AY$69,H$1-2010,FALSE),VLOOKUP("no-convert-"&amp;$B357,$B$45:$AY$69,H$1-2010,FALSE))</f>
        <v>630690024608649.88</v>
      </c>
      <c r="I357" s="225">
        <f>IFERROR(VLOOKUP($B357,$B$45:$AY$69,I$1-2010,FALSE),VLOOKUP("no-convert-"&amp;$B357,$B$45:$AY$69,I$1-2010,FALSE))</f>
        <v>553848594839789.75</v>
      </c>
      <c r="J357" s="225">
        <f>IFERROR(VLOOKUP($B357,$B$45:$AY$69,J$1-2010,FALSE),VLOOKUP("no-convert-"&amp;$B357,$B$45:$AY$69,J$1-2010,FALSE))</f>
        <v>570796702373623.13</v>
      </c>
      <c r="K357" s="225">
        <f>IFERROR(VLOOKUP($B357,$B$45:$AY$69,K$1-2010,FALSE),VLOOKUP("no-convert-"&amp;$B357,$B$45:$AY$69,K$1-2010,FALSE))</f>
        <v>529516612793531.31</v>
      </c>
      <c r="L357" s="225">
        <f>IFERROR(VLOOKUP($B357,$B$45:$AY$69,L$1-2010,FALSE),VLOOKUP("no-convert-"&amp;$B357,$B$45:$AY$69,L$1-2010,FALSE))</f>
        <v>598262635157466.25</v>
      </c>
      <c r="M357" s="225">
        <f>IFERROR(VLOOKUP($B357,$B$45:$AY$69,M$1-2010,FALSE),VLOOKUP("no-convert-"&amp;$B357,$B$45:$AY$69,M$1-2010,FALSE))</f>
        <v>613272942043834.25</v>
      </c>
      <c r="N357" s="225">
        <f>IFERROR(VLOOKUP($B357,$B$45:$AY$69,N$1-2010,FALSE),VLOOKUP("no-convert-"&amp;$B357,$B$45:$AY$69,N$1-2010,FALSE))</f>
        <v>627173311944305.13</v>
      </c>
      <c r="O357" s="225">
        <f>IFERROR(VLOOKUP($B357,$B$45:$AY$69,O$1-2010,FALSE),VLOOKUP("no-convert-"&amp;$B357,$B$45:$AY$69,O$1-2010,FALSE))</f>
        <v>640039436650015.13</v>
      </c>
      <c r="P357" s="225">
        <f>IFERROR(VLOOKUP($B357,$B$45:$AY$69,P$1-2010,FALSE),VLOOKUP("no-convert-"&amp;$B357,$B$45:$AY$69,P$1-2010,FALSE))</f>
        <v>651951623162846.75</v>
      </c>
      <c r="Q357" s="225">
        <f>IFERROR(VLOOKUP($B357,$B$45:$AY$69,Q$1-2010,FALSE),VLOOKUP("no-convert-"&amp;$B357,$B$45:$AY$69,Q$1-2010,FALSE))</f>
        <v>662990974314865.88</v>
      </c>
      <c r="R357" s="225">
        <f>IFERROR(VLOOKUP($B357,$B$45:$AY$69,R$1-2010,FALSE),VLOOKUP("no-convert-"&amp;$B357,$B$45:$AY$69,R$1-2010,FALSE))</f>
        <v>673236688243357.13</v>
      </c>
      <c r="S357" s="225">
        <f>IFERROR(VLOOKUP($B357,$B$45:$AY$69,S$1-2010,FALSE),VLOOKUP("no-convert-"&amp;$B357,$B$45:$AY$69,S$1-2010,FALSE))</f>
        <v>682764262749527.25</v>
      </c>
      <c r="T357" s="225">
        <f>IFERROR(VLOOKUP($B357,$B$45:$AY$69,T$1-2010,FALSE),VLOOKUP("no-convert-"&amp;$B357,$B$45:$AY$69,T$1-2010,FALSE))</f>
        <v>691644399162965.5</v>
      </c>
      <c r="U357" s="225">
        <f>IFERROR(VLOOKUP($B357,$B$45:$AY$69,U$1-2010,FALSE),VLOOKUP("no-convert-"&amp;$B357,$B$45:$AY$69,U$1-2010,FALSE))</f>
        <v>699942426165195.63</v>
      </c>
      <c r="V357" s="225">
        <f>IFERROR(VLOOKUP($B357,$B$45:$AY$69,V$1-2010,FALSE),VLOOKUP("no-convert-"&amp;$B357,$B$45:$AY$69,V$1-2010,FALSE))</f>
        <v>707718095806369.75</v>
      </c>
      <c r="W357" s="225">
        <f>IFERROR(VLOOKUP($B357,$B$45:$AY$69,W$1-2010,FALSE),VLOOKUP("no-convert-"&amp;$B357,$B$45:$AY$69,W$1-2010,FALSE))</f>
        <v>715025635313576.75</v>
      </c>
      <c r="X357" s="225">
        <f>IFERROR(VLOOKUP($B357,$B$45:$AY$69,X$1-2010,FALSE),VLOOKUP("no-convert-"&amp;$B357,$B$45:$AY$69,X$1-2010,FALSE))</f>
        <v>721913966124719.63</v>
      </c>
      <c r="Y357" s="225">
        <f>IFERROR(VLOOKUP($B357,$B$45:$AY$69,Y$1-2010,FALSE),VLOOKUP("no-convert-"&amp;$B357,$B$45:$AY$69,Y$1-2010,FALSE))</f>
        <v>728427024750728.38</v>
      </c>
      <c r="Z357" s="225">
        <f>IFERROR(VLOOKUP($B357,$B$45:$AY$69,Z$1-2010,FALSE),VLOOKUP("no-convert-"&amp;$B357,$B$45:$AY$69,Z$1-2010,FALSE))</f>
        <v>734604138524548</v>
      </c>
      <c r="AA357" s="225">
        <f>IFERROR(VLOOKUP($B357,$B$45:$AY$69,AA$1-2010,FALSE),VLOOKUP("no-convert-"&amp;$B357,$B$45:$AY$69,AA$1-2010,FALSE))</f>
        <v>740480423520459.25</v>
      </c>
      <c r="AB357" s="225">
        <f>IFERROR(VLOOKUP($B357,$B$45:$AY$69,AB$1-2010,FALSE),VLOOKUP("no-convert-"&amp;$B357,$B$45:$AY$69,AB$1-2010,FALSE))</f>
        <v>746087182604032.25</v>
      </c>
      <c r="AC357" s="225">
        <f>IFERROR(VLOOKUP($B357,$B$45:$AY$69,AC$1-2010,FALSE),VLOOKUP("no-convert-"&amp;$B357,$B$45:$AY$69,AC$1-2010,FALSE))</f>
        <v>751452289403890.5</v>
      </c>
      <c r="AD357" s="225">
        <f>IFERROR(VLOOKUP($B357,$B$45:$AY$69,AD$1-2010,FALSE),VLOOKUP("no-convert-"&amp;$B357,$B$45:$AY$69,AD$1-2010,FALSE))</f>
        <v>756600549616138.88</v>
      </c>
      <c r="AE357" s="225">
        <f>IFERROR(VLOOKUP($B357,$B$45:$AY$69,AE$1-2010,FALSE),VLOOKUP("no-convert-"&amp;$B357,$B$45:$AY$69,AE$1-2010,FALSE))</f>
        <v>761554034996768.88</v>
      </c>
      <c r="AF357" s="225">
        <f>IFERROR(VLOOKUP($B357,$B$45:$AY$69,AF$1-2010,FALSE),VLOOKUP("no-convert-"&amp;$B357,$B$45:$AY$69,AF$1-2010,FALSE))</f>
        <v>766332388097916.63</v>
      </c>
      <c r="AG357" s="225">
        <f>IFERROR(VLOOKUP($B357,$B$45:$AY$69,AG$1-2010,FALSE),VLOOKUP("no-convert-"&amp;$B357,$B$45:$AY$69,AG$1-2010,FALSE))</f>
        <v>770953097597408.5</v>
      </c>
      <c r="AH357" s="225">
        <f>IFERROR(VLOOKUP($B357,$B$45:$AY$69,AH$1-2010,FALSE),VLOOKUP("no-convert-"&amp;$B357,$B$45:$AY$69,AH$1-2010,FALSE))</f>
        <v>775431745214242</v>
      </c>
      <c r="AI357" s="225">
        <f>IFERROR(VLOOKUP($B357,$B$45:$AY$69,AI$1-2010,FALSE),VLOOKUP("no-convert-"&amp;$B357,$B$45:$AY$69,AI$1-2010,FALSE))</f>
        <v>779782225887820.88</v>
      </c>
      <c r="AJ357" s="225">
        <f>IFERROR(VLOOKUP($B357,$B$45:$AY$69,AJ$1-2010,FALSE),VLOOKUP("no-convert-"&amp;$B357,$B$45:$AY$69,AJ$1-2010,FALSE))</f>
        <v>784016943266642.5</v>
      </c>
      <c r="AK357" s="225">
        <f>IFERROR(VLOOKUP($B357,$B$45:$AY$69,AK$1-2010,FALSE),VLOOKUP("no-convert-"&amp;$B357,$B$45:$AY$69,AK$1-2010,FALSE))</f>
        <v>788146982706132.88</v>
      </c>
      <c r="AL357" s="225">
        <f>IFERROR(VLOOKUP($B357,$B$45:$AY$69,AL$1-2010,FALSE),VLOOKUP("no-convert-"&amp;$B357,$B$45:$AY$69,AL$1-2010,FALSE))</f>
        <v>792182263988315.63</v>
      </c>
      <c r="AM357" s="225">
        <f>IFERROR(VLOOKUP($B357,$B$45:$AY$69,AM$1-2010,FALSE),VLOOKUP("no-convert-"&amp;$B357,$B$45:$AY$69,AM$1-2010,FALSE))</f>
        <v>796131675900018.5</v>
      </c>
      <c r="AN357" s="225">
        <f>IFERROR(VLOOKUP($B357,$B$45:$AY$69,AN$1-2010,FALSE),VLOOKUP("no-convert-"&amp;$B357,$B$45:$AY$69,AN$1-2010,FALSE))</f>
        <v>800003194677843.25</v>
      </c>
      <c r="AO357" s="225">
        <f>IFERROR(VLOOKUP($B357,$B$45:$AY$69,AO$1-2010,FALSE),VLOOKUP("no-convert-"&amp;$B357,$B$45:$AY$69,AO$1-2010,FALSE))</f>
        <v>803803988171417.38</v>
      </c>
      <c r="AP357" s="225">
        <f>IFERROR(VLOOKUP($B357,$B$45:$AY$69,AP$1-2010,FALSE),VLOOKUP("no-convert-"&amp;$B357,$B$45:$AY$69,AP$1-2010,FALSE))</f>
        <v>807540507408462.75</v>
      </c>
      <c r="AQ357" s="225">
        <f>IFERROR(VLOOKUP($B357,$B$45:$AY$69,AQ$1-2010,FALSE),VLOOKUP("no-convert-"&amp;$B357,$B$45:$AY$69,AQ$1-2010,FALSE))</f>
        <v>811218567076513.25</v>
      </c>
      <c r="AR357" s="225">
        <f>IFERROR(VLOOKUP($B357,$B$45:$AY$69,AR$1-2010,FALSE),VLOOKUP("no-convert-"&amp;$B357,$B$45:$AY$69,AR$1-2010,FALSE))</f>
        <v>814843416273582.25</v>
      </c>
      <c r="AS357" s="225">
        <f>IFERROR(VLOOKUP($B357,$B$45:$AY$69,AS$1-2010,FALSE),VLOOKUP("no-convert-"&amp;$B357,$B$45:$AY$69,AS$1-2010,FALSE))</f>
        <v>818419800727662.25</v>
      </c>
      <c r="AT357" s="225">
        <f>IFERROR(VLOOKUP($B357,$B$45:$AY$69,AT$1-2010,FALSE),VLOOKUP("no-convert-"&amp;$B357,$B$45:$AY$69,AT$1-2010,FALSE))</f>
        <v>821952017544686.38</v>
      </c>
      <c r="AU357" s="225">
        <f>IFERROR(VLOOKUP($B357,$B$45:$AY$69,AU$1-2010,FALSE),VLOOKUP("no-convert-"&amp;$B357,$B$45:$AY$69,AU$1-2010,FALSE))</f>
        <v>825443963417206.5</v>
      </c>
      <c r="AV357" s="225">
        <f>IFERROR(VLOOKUP($B357,$B$45:$AY$69,AV$1-2010,FALSE),VLOOKUP("no-convert-"&amp;$B357,$B$45:$AY$69,AV$1-2010,FALSE))</f>
        <v>828899177111873.38</v>
      </c>
      <c r="AW357" s="225">
        <f>IFERROR(VLOOKUP($B357,$B$45:$AY$69,AW$1-2010,FALSE),VLOOKUP("no-convert-"&amp;$B357,$B$45:$AY$69,AW$1-2010,FALSE))</f>
        <v>832320876951743.75</v>
      </c>
      <c r="AX357" s="225">
        <f>IFERROR(VLOOKUP($B357,$B$45:$AY$69,AX$1-2010,FALSE),VLOOKUP("no-convert-"&amp;$B357,$B$45:$AY$69,AX$1-2010,FALSE))</f>
        <v>835711993919550.38</v>
      </c>
      <c r="AY357" s="225">
        <f>IFERROR(VLOOKUP($B357,$B$45:$AY$69,AY$1-2010,FALSE),VLOOKUP("no-convert-"&amp;$B357,$B$45:$AY$69,AY$1-2010,FALSE))</f>
        <v>839075200928212</v>
      </c>
      <c r="AZ357" s="225"/>
    </row>
    <row r="358" spans="1:52" x14ac:dyDescent="0.2">
      <c r="A358" s="250" t="s">
        <v>564</v>
      </c>
      <c r="B358" s="251" t="s">
        <v>389</v>
      </c>
      <c r="C358" s="225">
        <f>IFERROR(VLOOKUP($B358,$B$45:$AY$69,C$1-2010,FALSE),VLOOKUP("no-convert-"&amp;$B358,$B$45:$AY$69,C$1-2010,FALSE))</f>
        <v>289011809185267.31</v>
      </c>
      <c r="D358" s="225">
        <f>IFERROR(VLOOKUP($B358,$B$45:$AY$69,D$1-2010,FALSE),VLOOKUP("no-convert-"&amp;$B358,$B$45:$AY$69,D$1-2010,FALSE))</f>
        <v>304421040838738.56</v>
      </c>
      <c r="E358" s="225">
        <f>IFERROR(VLOOKUP($B358,$B$45:$AY$69,E$1-2010,FALSE),VLOOKUP("no-convert-"&amp;$B358,$B$45:$AY$69,E$1-2010,FALSE))</f>
        <v>326002836721866.5</v>
      </c>
      <c r="F358" s="225">
        <f>IFERROR(VLOOKUP($B358,$B$45:$AY$69,F$1-2010,FALSE),VLOOKUP("no-convert-"&amp;$B358,$B$45:$AY$69,F$1-2010,FALSE))</f>
        <v>350092556711571.25</v>
      </c>
      <c r="G358" s="225">
        <f>IFERROR(VLOOKUP($B358,$B$45:$AY$69,G$1-2010,FALSE),VLOOKUP("no-convert-"&amp;$B358,$B$45:$AY$69,G$1-2010,FALSE))</f>
        <v>372141815999598.56</v>
      </c>
      <c r="H358" s="225">
        <f>IFERROR(VLOOKUP($B358,$B$45:$AY$69,H$1-2010,FALSE),VLOOKUP("no-convert-"&amp;$B358,$B$45:$AY$69,H$1-2010,FALSE))</f>
        <v>407907884686862.81</v>
      </c>
      <c r="I358" s="225">
        <f>IFERROR(VLOOKUP($B358,$B$45:$AY$69,I$1-2010,FALSE),VLOOKUP("no-convert-"&amp;$B358,$B$45:$AY$69,I$1-2010,FALSE))</f>
        <v>503147582187236.81</v>
      </c>
      <c r="J358" s="225">
        <f>IFERROR(VLOOKUP($B358,$B$45:$AY$69,J$1-2010,FALSE),VLOOKUP("no-convert-"&amp;$B358,$B$45:$AY$69,J$1-2010,FALSE))</f>
        <v>537405484268913.38</v>
      </c>
      <c r="K358" s="225">
        <f>IFERROR(VLOOKUP($B358,$B$45:$AY$69,K$1-2010,FALSE),VLOOKUP("no-convert-"&amp;$B358,$B$45:$AY$69,K$1-2010,FALSE))</f>
        <v>562266348269620.06</v>
      </c>
      <c r="L358" s="225">
        <f>IFERROR(VLOOKUP($B358,$B$45:$AY$69,L$1-2010,FALSE),VLOOKUP("no-convert-"&amp;$B358,$B$45:$AY$69,L$1-2010,FALSE))</f>
        <v>641881543911167.38</v>
      </c>
      <c r="M358" s="225">
        <f>IFERROR(VLOOKUP($B358,$B$45:$AY$69,M$1-2010,FALSE),VLOOKUP("no-convert-"&amp;$B358,$B$45:$AY$69,M$1-2010,FALSE))</f>
        <v>626499676764099</v>
      </c>
      <c r="N358" s="225">
        <f>IFERROR(VLOOKUP($B358,$B$45:$AY$69,N$1-2010,FALSE),VLOOKUP("no-convert-"&amp;$B358,$B$45:$AY$69,N$1-2010,FALSE))</f>
        <v>603307018610465.5</v>
      </c>
      <c r="O358" s="225">
        <f>IFERROR(VLOOKUP($B358,$B$45:$AY$69,O$1-2010,FALSE),VLOOKUP("no-convert-"&amp;$B358,$B$45:$AY$69,O$1-2010,FALSE))</f>
        <v>572604301912708.38</v>
      </c>
      <c r="P358" s="225">
        <f>IFERROR(VLOOKUP($B358,$B$45:$AY$69,P$1-2010,FALSE),VLOOKUP("no-convert-"&amp;$B358,$B$45:$AY$69,P$1-2010,FALSE))</f>
        <v>534735575801374.88</v>
      </c>
      <c r="Q358" s="225">
        <f>IFERROR(VLOOKUP($B358,$B$45:$AY$69,Q$1-2010,FALSE),VLOOKUP("no-convert-"&amp;$B358,$B$45:$AY$69,Q$1-2010,FALSE))</f>
        <v>490069743820258.44</v>
      </c>
      <c r="R358" s="225">
        <f>IFERROR(VLOOKUP($B358,$B$45:$AY$69,R$1-2010,FALSE),VLOOKUP("no-convert-"&amp;$B358,$B$45:$AY$69,R$1-2010,FALSE))</f>
        <v>438986478623978.5</v>
      </c>
      <c r="S358" s="225">
        <f>IFERROR(VLOOKUP($B358,$B$45:$AY$69,S$1-2010,FALSE),VLOOKUP("no-convert-"&amp;$B358,$B$45:$AY$69,S$1-2010,FALSE))</f>
        <v>442231664657470.56</v>
      </c>
      <c r="T358" s="225">
        <f>IFERROR(VLOOKUP($B358,$B$45:$AY$69,T$1-2010,FALSE),VLOOKUP("no-convert-"&amp;$B358,$B$45:$AY$69,T$1-2010,FALSE))</f>
        <v>455055471379372.69</v>
      </c>
      <c r="U358" s="225">
        <f>IFERROR(VLOOKUP($B358,$B$45:$AY$69,U$1-2010,FALSE),VLOOKUP("no-convert-"&amp;$B358,$B$45:$AY$69,U$1-2010,FALSE))</f>
        <v>467201905553958.69</v>
      </c>
      <c r="V358" s="225">
        <f>IFERROR(VLOOKUP($B358,$B$45:$AY$69,V$1-2010,FALSE),VLOOKUP("no-convert-"&amp;$B358,$B$45:$AY$69,V$1-2010,FALSE))</f>
        <v>478711737256176.56</v>
      </c>
      <c r="W358" s="225">
        <f>IFERROR(VLOOKUP($B358,$B$45:$AY$69,W$1-2010,FALSE),VLOOKUP("no-convert-"&amp;$B358,$B$45:$AY$69,W$1-2010,FALSE))</f>
        <v>489624839834624.25</v>
      </c>
      <c r="X358" s="225">
        <f>IFERROR(VLOOKUP($B358,$B$45:$AY$69,X$1-2010,FALSE),VLOOKUP("no-convert-"&amp;$B358,$B$45:$AY$69,X$1-2010,FALSE))</f>
        <v>499979608429007.56</v>
      </c>
      <c r="Y358" s="225">
        <f>IFERROR(VLOOKUP($B358,$B$45:$AY$69,Y$1-2010,FALSE),VLOOKUP("no-convert-"&amp;$B358,$B$45:$AY$69,Y$1-2010,FALSE))</f>
        <v>509812598552496.25</v>
      </c>
      <c r="Z358" s="225">
        <f>IFERROR(VLOOKUP($B358,$B$45:$AY$69,Z$1-2010,FALSE),VLOOKUP("no-convert-"&amp;$B358,$B$45:$AY$69,Z$1-2010,FALSE))</f>
        <v>519158323538270.69</v>
      </c>
      <c r="AA358" s="225">
        <f>IFERROR(VLOOKUP($B358,$B$45:$AY$69,AA$1-2010,FALSE),VLOOKUP("no-convert-"&amp;$B358,$B$45:$AY$69,AA$1-2010,FALSE))</f>
        <v>528049165229032.44</v>
      </c>
      <c r="AB358" s="225">
        <f>IFERROR(VLOOKUP($B358,$B$45:$AY$69,AB$1-2010,FALSE),VLOOKUP("no-convert-"&amp;$B358,$B$45:$AY$69,AB$1-2010,FALSE))</f>
        <v>536515363935685.56</v>
      </c>
      <c r="AC358" s="225">
        <f>IFERROR(VLOOKUP($B358,$B$45:$AY$69,AC$1-2010,FALSE),VLOOKUP("no-convert-"&amp;$B358,$B$45:$AY$69,AC$1-2010,FALSE))</f>
        <v>544801662592418.19</v>
      </c>
      <c r="AD358" s="225">
        <f>IFERROR(VLOOKUP($B358,$B$45:$AY$69,AD$1-2010,FALSE),VLOOKUP("no-convert-"&amp;$B358,$B$45:$AY$69,AD$1-2010,FALSE))</f>
        <v>552901847016321.94</v>
      </c>
      <c r="AE358" s="225">
        <f>IFERROR(VLOOKUP($B358,$B$45:$AY$69,AE$1-2010,FALSE),VLOOKUP("no-convert-"&amp;$B358,$B$45:$AY$69,AE$1-2010,FALSE))</f>
        <v>560694075419757.88</v>
      </c>
      <c r="AF358" s="225">
        <f>IFERROR(VLOOKUP($B358,$B$45:$AY$69,AF$1-2010,FALSE),VLOOKUP("no-convert-"&amp;$B358,$B$45:$AY$69,AF$1-2010,FALSE))</f>
        <v>568199366173257.63</v>
      </c>
      <c r="AG358" s="225">
        <f>IFERROR(VLOOKUP($B358,$B$45:$AY$69,AG$1-2010,FALSE),VLOOKUP("no-convert-"&amp;$B358,$B$45:$AY$69,AG$1-2010,FALSE))</f>
        <v>575437087347347.25</v>
      </c>
      <c r="AH358" s="225">
        <f>IFERROR(VLOOKUP($B358,$B$45:$AY$69,AH$1-2010,FALSE),VLOOKUP("no-convert-"&amp;$B358,$B$45:$AY$69,AH$1-2010,FALSE))</f>
        <v>582425083334801.63</v>
      </c>
      <c r="AI358" s="225">
        <f>IFERROR(VLOOKUP($B358,$B$45:$AY$69,AI$1-2010,FALSE),VLOOKUP("no-convert-"&amp;$B358,$B$45:$AY$69,AI$1-2010,FALSE))</f>
        <v>589179796536902.88</v>
      </c>
      <c r="AJ358" s="225">
        <f>IFERROR(VLOOKUP($B358,$B$45:$AY$69,AJ$1-2010,FALSE),VLOOKUP("no-convert-"&amp;$B358,$B$45:$AY$69,AJ$1-2010,FALSE))</f>
        <v>595716382580007.63</v>
      </c>
      <c r="AK358" s="225">
        <f>IFERROR(VLOOKUP($B358,$B$45:$AY$69,AK$1-2010,FALSE),VLOOKUP("no-convert-"&amp;$B358,$B$45:$AY$69,AK$1-2010,FALSE))</f>
        <v>602048818207082.38</v>
      </c>
      <c r="AL358" s="225">
        <f>IFERROR(VLOOKUP($B358,$B$45:$AY$69,AL$1-2010,FALSE),VLOOKUP("no-convert-"&amp;$B358,$B$45:$AY$69,AL$1-2010,FALSE))</f>
        <v>608190001469412.5</v>
      </c>
      <c r="AM358" s="225">
        <f>IFERROR(VLOOKUP($B358,$B$45:$AY$69,AM$1-2010,FALSE),VLOOKUP("no-convert-"&amp;$B358,$B$45:$AY$69,AM$1-2010,FALSE))</f>
        <v>614151844176985.13</v>
      </c>
      <c r="AN358" s="225">
        <f>IFERROR(VLOOKUP($B358,$B$45:$AY$69,AN$1-2010,FALSE),VLOOKUP("no-convert-"&amp;$B358,$B$45:$AY$69,AN$1-2010,FALSE))</f>
        <v>619945356790637.63</v>
      </c>
      <c r="AO358" s="225">
        <f>IFERROR(VLOOKUP($B358,$B$45:$AY$69,AO$1-2010,FALSE),VLOOKUP("no-convert-"&amp;$B358,$B$45:$AY$69,AO$1-2010,FALSE))</f>
        <v>625580726084316.75</v>
      </c>
      <c r="AP358" s="225">
        <f>IFERROR(VLOOKUP($B358,$B$45:$AY$69,AP$1-2010,FALSE),VLOOKUP("no-convert-"&amp;$B358,$B$45:$AY$69,AP$1-2010,FALSE))</f>
        <v>631067385993438.38</v>
      </c>
      <c r="AQ358" s="225">
        <f>IFERROR(VLOOKUP($B358,$B$45:$AY$69,AQ$1-2010,FALSE),VLOOKUP("no-convert-"&amp;$B358,$B$45:$AY$69,AQ$1-2010,FALSE))</f>
        <v>636414082112287.75</v>
      </c>
      <c r="AR358" s="225">
        <f>IFERROR(VLOOKUP($B358,$B$45:$AY$69,AR$1-2010,FALSE),VLOOKUP("no-convert-"&amp;$B358,$B$45:$AY$69,AR$1-2010,FALSE))</f>
        <v>641628930321676.63</v>
      </c>
      <c r="AS358" s="225">
        <f>IFERROR(VLOOKUP($B358,$B$45:$AY$69,AS$1-2010,FALSE),VLOOKUP("no-convert-"&amp;$B358,$B$45:$AY$69,AS$1-2010,FALSE))</f>
        <v>646719470026468.38</v>
      </c>
      <c r="AT358" s="225">
        <f>IFERROR(VLOOKUP($B358,$B$45:$AY$69,AT$1-2010,FALSE),VLOOKUP("no-convert-"&amp;$B358,$B$45:$AY$69,AT$1-2010,FALSE))</f>
        <v>651692712468270.75</v>
      </c>
      <c r="AU358" s="225">
        <f>IFERROR(VLOOKUP($B358,$B$45:$AY$69,AU$1-2010,FALSE),VLOOKUP("no-convert-"&amp;$B358,$B$45:$AY$69,AU$1-2010,FALSE))</f>
        <v>656555184555756.75</v>
      </c>
      <c r="AV358" s="225">
        <f>IFERROR(VLOOKUP($B358,$B$45:$AY$69,AV$1-2010,FALSE),VLOOKUP("no-convert-"&amp;$B358,$B$45:$AY$69,AV$1-2010,FALSE))</f>
        <v>661312968627415.75</v>
      </c>
      <c r="AW358" s="225">
        <f>IFERROR(VLOOKUP($B358,$B$45:$AY$69,AW$1-2010,FALSE),VLOOKUP("no-convert-"&amp;$B358,$B$45:$AY$69,AW$1-2010,FALSE))</f>
        <v>665971738531695</v>
      </c>
      <c r="AX358" s="225">
        <f>IFERROR(VLOOKUP($B358,$B$45:$AY$69,AX$1-2010,FALSE),VLOOKUP("no-convert-"&amp;$B358,$B$45:$AY$69,AX$1-2010,FALSE))</f>
        <v>670536792378411.38</v>
      </c>
      <c r="AY358" s="225">
        <f>IFERROR(VLOOKUP($B358,$B$45:$AY$69,AY$1-2010,FALSE),VLOOKUP("no-convert-"&amp;$B358,$B$45:$AY$69,AY$1-2010,FALSE))</f>
        <v>675013082285249.88</v>
      </c>
      <c r="AZ358" s="225"/>
    </row>
    <row r="359" spans="1:52" x14ac:dyDescent="0.2">
      <c r="A359" s="250" t="s">
        <v>564</v>
      </c>
      <c r="B359" s="251" t="s">
        <v>390</v>
      </c>
      <c r="C359" s="225">
        <f>IFERROR(VLOOKUP($B359,$B$45:$AY$69,C$1-2010,FALSE),VLOOKUP("no-convert-"&amp;$B359,$B$45:$AY$69,C$1-2010,FALSE))</f>
        <v>209382659695219</v>
      </c>
      <c r="D359" s="225">
        <f>IFERROR(VLOOKUP($B359,$B$45:$AY$69,D$1-2010,FALSE),VLOOKUP("no-convert-"&amp;$B359,$B$45:$AY$69,D$1-2010,FALSE))</f>
        <v>221946165219594.81</v>
      </c>
      <c r="E359" s="225">
        <f>IFERROR(VLOOKUP($B359,$B$45:$AY$69,E$1-2010,FALSE),VLOOKUP("no-convert-"&amp;$B359,$B$45:$AY$69,E$1-2010,FALSE))</f>
        <v>233595216784021.5</v>
      </c>
      <c r="F359" s="225">
        <f>IFERROR(VLOOKUP($B359,$B$45:$AY$69,F$1-2010,FALSE),VLOOKUP("no-convert-"&amp;$B359,$B$45:$AY$69,F$1-2010,FALSE))</f>
        <v>240955206304955.31</v>
      </c>
      <c r="G359" s="225">
        <f>IFERROR(VLOOKUP($B359,$B$45:$AY$69,G$1-2010,FALSE),VLOOKUP("no-convert-"&amp;$B359,$B$45:$AY$69,G$1-2010,FALSE))</f>
        <v>251314468328856.72</v>
      </c>
      <c r="H359" s="225">
        <f>IFERROR(VLOOKUP($B359,$B$45:$AY$69,H$1-2010,FALSE),VLOOKUP("no-convert-"&amp;$B359,$B$45:$AY$69,H$1-2010,FALSE))</f>
        <v>254405868656147.47</v>
      </c>
      <c r="I359" s="225">
        <f>IFERROR(VLOOKUP($B359,$B$45:$AY$69,I$1-2010,FALSE),VLOOKUP("no-convert-"&amp;$B359,$B$45:$AY$69,I$1-2010,FALSE))</f>
        <v>273667408222986.5</v>
      </c>
      <c r="J359" s="225">
        <f>IFERROR(VLOOKUP($B359,$B$45:$AY$69,J$1-2010,FALSE),VLOOKUP("no-convert-"&amp;$B359,$B$45:$AY$69,J$1-2010,FALSE))</f>
        <v>293208743404436.81</v>
      </c>
      <c r="K359" s="225">
        <f>IFERROR(VLOOKUP($B359,$B$45:$AY$69,K$1-2010,FALSE),VLOOKUP("no-convert-"&amp;$B359,$B$45:$AY$69,K$1-2010,FALSE))</f>
        <v>321717186820015.31</v>
      </c>
      <c r="L359" s="225">
        <f>IFERROR(VLOOKUP($B359,$B$45:$AY$69,L$1-2010,FALSE),VLOOKUP("no-convert-"&amp;$B359,$B$45:$AY$69,L$1-2010,FALSE))</f>
        <v>367942889748446.25</v>
      </c>
      <c r="M359" s="225">
        <f>IFERROR(VLOOKUP($B359,$B$45:$AY$69,M$1-2010,FALSE),VLOOKUP("no-convert-"&amp;$B359,$B$45:$AY$69,M$1-2010,FALSE))</f>
        <v>402187558809553.13</v>
      </c>
      <c r="N359" s="225">
        <f>IFERROR(VLOOKUP($B359,$B$45:$AY$69,N$1-2010,FALSE),VLOOKUP("no-convert-"&amp;$B359,$B$45:$AY$69,N$1-2010,FALSE))</f>
        <v>420522946710843.69</v>
      </c>
      <c r="O359" s="225">
        <f>IFERROR(VLOOKUP($B359,$B$45:$AY$69,O$1-2010,FALSE),VLOOKUP("no-convert-"&amp;$B359,$B$45:$AY$69,O$1-2010,FALSE))</f>
        <v>437939026352779.81</v>
      </c>
      <c r="P359" s="225">
        <f>IFERROR(VLOOKUP($B359,$B$45:$AY$69,P$1-2010,FALSE),VLOOKUP("no-convert-"&amp;$B359,$B$45:$AY$69,P$1-2010,FALSE))</f>
        <v>454470463452218.06</v>
      </c>
      <c r="Q359" s="225">
        <f>IFERROR(VLOOKUP($B359,$B$45:$AY$69,Q$1-2010,FALSE),VLOOKUP("no-convert-"&amp;$B359,$B$45:$AY$69,Q$1-2010,FALSE))</f>
        <v>470158254647931.88</v>
      </c>
      <c r="R359" s="225">
        <f>IFERROR(VLOOKUP($B359,$B$45:$AY$69,R$1-2010,FALSE),VLOOKUP("no-convert-"&amp;$B359,$B$45:$AY$69,R$1-2010,FALSE))</f>
        <v>485047090645914.13</v>
      </c>
      <c r="S359" s="225">
        <f>IFERROR(VLOOKUP($B359,$B$45:$AY$69,S$1-2010,FALSE),VLOOKUP("no-convert-"&amp;$B359,$B$45:$AY$69,S$1-2010,FALSE))</f>
        <v>499183348562865.56</v>
      </c>
      <c r="T359" s="225">
        <f>IFERROR(VLOOKUP($B359,$B$45:$AY$69,T$1-2010,FALSE),VLOOKUP("no-convert-"&amp;$B359,$B$45:$AY$69,T$1-2010,FALSE))</f>
        <v>512613600061550.75</v>
      </c>
      <c r="U359" s="225">
        <f>IFERROR(VLOOKUP($B359,$B$45:$AY$69,U$1-2010,FALSE),VLOOKUP("no-convert-"&amp;$B359,$B$45:$AY$69,U$1-2010,FALSE))</f>
        <v>525383538664262.75</v>
      </c>
      <c r="V359" s="225">
        <f>IFERROR(VLOOKUP($B359,$B$45:$AY$69,V$1-2010,FALSE),VLOOKUP("no-convert-"&amp;$B359,$B$45:$AY$69,V$1-2010,FALSE))</f>
        <v>537537240750680.56</v>
      </c>
      <c r="W359" s="225">
        <f>IFERROR(VLOOKUP($B359,$B$45:$AY$69,W$1-2010,FALSE),VLOOKUP("no-convert-"&amp;$B359,$B$45:$AY$69,W$1-2010,FALSE))</f>
        <v>549116685993573.13</v>
      </c>
      <c r="X359" s="225">
        <f>IFERROR(VLOOKUP($B359,$B$45:$AY$69,X$1-2010,FALSE),VLOOKUP("no-convert-"&amp;$B359,$B$45:$AY$69,X$1-2010,FALSE))</f>
        <v>560161474709155.31</v>
      </c>
      <c r="Y359" s="225">
        <f>IFERROR(VLOOKUP($B359,$B$45:$AY$69,Y$1-2010,FALSE),VLOOKUP("no-convert-"&amp;$B359,$B$45:$AY$69,Y$1-2010,FALSE))</f>
        <v>570708691013820.88</v>
      </c>
      <c r="Z359" s="225">
        <f>IFERROR(VLOOKUP($B359,$B$45:$AY$69,Z$1-2010,FALSE),VLOOKUP("no-convert-"&amp;$B359,$B$45:$AY$69,Z$1-2010,FALSE))</f>
        <v>579652536890748.38</v>
      </c>
      <c r="AA359" s="225">
        <f>IFERROR(VLOOKUP($B359,$B$45:$AY$69,AA$1-2010,FALSE),VLOOKUP("no-convert-"&amp;$B359,$B$45:$AY$69,AA$1-2010,FALSE))</f>
        <v>584756511002041</v>
      </c>
      <c r="AB359" s="225">
        <f>IFERROR(VLOOKUP($B359,$B$45:$AY$69,AB$1-2010,FALSE),VLOOKUP("no-convert-"&amp;$B359,$B$45:$AY$69,AB$1-2010,FALSE))</f>
        <v>589514122946974</v>
      </c>
      <c r="AC359" s="225">
        <f>IFERROR(VLOOKUP($B359,$B$45:$AY$69,AC$1-2010,FALSE),VLOOKUP("no-convert-"&amp;$B359,$B$45:$AY$69,AC$1-2010,FALSE))</f>
        <v>593954471712073.5</v>
      </c>
      <c r="AD359" s="225">
        <f>IFERROR(VLOOKUP($B359,$B$45:$AY$69,AD$1-2010,FALSE),VLOOKUP("no-convert-"&amp;$B359,$B$45:$AY$69,AD$1-2010,FALSE))</f>
        <v>598103922884241.88</v>
      </c>
      <c r="AE359" s="225">
        <f>IFERROR(VLOOKUP($B359,$B$45:$AY$69,AE$1-2010,FALSE),VLOOKUP("no-convert-"&amp;$B359,$B$45:$AY$69,AE$1-2010,FALSE))</f>
        <v>601986358108963</v>
      </c>
      <c r="AF359" s="225">
        <f>IFERROR(VLOOKUP($B359,$B$45:$AY$69,AF$1-2010,FALSE),VLOOKUP("no-convert-"&amp;$B359,$B$45:$AY$69,AF$1-2010,FALSE))</f>
        <v>605623410498575.75</v>
      </c>
      <c r="AG359" s="225">
        <f>IFERROR(VLOOKUP($B359,$B$45:$AY$69,AG$1-2010,FALSE),VLOOKUP("no-convert-"&amp;$B359,$B$45:$AY$69,AG$1-2010,FALSE))</f>
        <v>609034683508428.63</v>
      </c>
      <c r="AH359" s="225">
        <f>IFERROR(VLOOKUP($B359,$B$45:$AY$69,AH$1-2010,FALSE),VLOOKUP("no-convert-"&amp;$B359,$B$45:$AY$69,AH$1-2010,FALSE))</f>
        <v>612237952212292.75</v>
      </c>
      <c r="AI359" s="225">
        <f>IFERROR(VLOOKUP($B359,$B$45:$AY$69,AI$1-2010,FALSE),VLOOKUP("no-convert-"&amp;$B359,$B$45:$AY$69,AI$1-2010,FALSE))</f>
        <v>615249346863575.38</v>
      </c>
      <c r="AJ359" s="225">
        <f>IFERROR(VLOOKUP($B359,$B$45:$AY$69,AJ$1-2010,FALSE),VLOOKUP("no-convert-"&amp;$B359,$B$45:$AY$69,AJ$1-2010,FALSE))</f>
        <v>618083519251828.38</v>
      </c>
      <c r="AK359" s="225">
        <f>IFERROR(VLOOKUP($B359,$B$45:$AY$69,AK$1-2010,FALSE),VLOOKUP("no-convert-"&amp;$B359,$B$45:$AY$69,AK$1-2010,FALSE))</f>
        <v>620753792749126.75</v>
      </c>
      <c r="AL359" s="225">
        <f>IFERROR(VLOOKUP($B359,$B$45:$AY$69,AL$1-2010,FALSE),VLOOKUP("no-convert-"&amp;$B359,$B$45:$AY$69,AL$1-2010,FALSE))</f>
        <v>623272297159164.13</v>
      </c>
      <c r="AM359" s="225">
        <f>IFERROR(VLOOKUP($B359,$B$45:$AY$69,AM$1-2010,FALSE),VLOOKUP("no-convert-"&amp;$B359,$B$45:$AY$69,AM$1-2010,FALSE))</f>
        <v>625650089584404</v>
      </c>
      <c r="AN359" s="225">
        <f>IFERROR(VLOOKUP($B359,$B$45:$AY$69,AN$1-2010,FALSE),VLOOKUP("no-convert-"&amp;$B359,$B$45:$AY$69,AN$1-2010,FALSE))</f>
        <v>627897262551441.88</v>
      </c>
      <c r="AO359" s="225">
        <f>IFERROR(VLOOKUP($B359,$B$45:$AY$69,AO$1-2010,FALSE),VLOOKUP("no-convert-"&amp;$B359,$B$45:$AY$69,AO$1-2010,FALSE))</f>
        <v>630023040608467.75</v>
      </c>
      <c r="AP359" s="225">
        <f>IFERROR(VLOOKUP($B359,$B$45:$AY$69,AP$1-2010,FALSE),VLOOKUP("no-convert-"&amp;$B359,$B$45:$AY$69,AP$1-2010,FALSE))</f>
        <v>632035866550750.13</v>
      </c>
      <c r="AQ359" s="225">
        <f>IFERROR(VLOOKUP($B359,$B$45:$AY$69,AQ$1-2010,FALSE),VLOOKUP("no-convert-"&amp;$B359,$B$45:$AY$69,AQ$1-2010,FALSE))</f>
        <v>633943478353743.75</v>
      </c>
      <c r="AR359" s="225">
        <f>IFERROR(VLOOKUP($B359,$B$45:$AY$69,AR$1-2010,FALSE),VLOOKUP("no-convert-"&amp;$B359,$B$45:$AY$69,AR$1-2010,FALSE))</f>
        <v>635752977807955.13</v>
      </c>
      <c r="AS359" s="225">
        <f>IFERROR(VLOOKUP($B359,$B$45:$AY$69,AS$1-2010,FALSE),VLOOKUP("no-convert-"&amp;$B359,$B$45:$AY$69,AS$1-2010,FALSE))</f>
        <v>637470891761430.25</v>
      </c>
      <c r="AT359" s="225">
        <f>IFERROR(VLOOKUP($B359,$B$45:$AY$69,AT$1-2010,FALSE),VLOOKUP("no-convert-"&amp;$B359,$B$45:$AY$69,AT$1-2010,FALSE))</f>
        <v>639103226788651.63</v>
      </c>
      <c r="AU359" s="225">
        <f>IFERROR(VLOOKUP($B359,$B$45:$AY$69,AU$1-2010,FALSE),VLOOKUP("no-convert-"&amp;$B359,$B$45:$AY$69,AU$1-2010,FALSE))</f>
        <v>640655518021354.38</v>
      </c>
      <c r="AV359" s="225">
        <f>IFERROR(VLOOKUP($B359,$B$45:$AY$69,AV$1-2010,FALSE),VLOOKUP("no-convert-"&amp;$B359,$B$45:$AY$69,AV$1-2010,FALSE))</f>
        <v>642132872798860</v>
      </c>
      <c r="AW359" s="225">
        <f>IFERROR(VLOOKUP($B359,$B$45:$AY$69,AW$1-2010,FALSE),VLOOKUP("no-convert-"&amp;$B359,$B$45:$AY$69,AW$1-2010,FALSE))</f>
        <v>643540009723566.63</v>
      </c>
      <c r="AX359" s="225">
        <f>IFERROR(VLOOKUP($B359,$B$45:$AY$69,AX$1-2010,FALSE),VLOOKUP("no-convert-"&amp;$B359,$B$45:$AY$69,AX$1-2010,FALSE))</f>
        <v>644881293641824.63</v>
      </c>
      <c r="AY359" s="225">
        <f>IFERROR(VLOOKUP($B359,$B$45:$AY$69,AY$1-2010,FALSE),VLOOKUP("no-convert-"&amp;$B359,$B$45:$AY$69,AY$1-2010,FALSE))</f>
        <v>646160767011085.88</v>
      </c>
      <c r="AZ359" s="225"/>
    </row>
    <row r="360" spans="1:52" x14ac:dyDescent="0.2">
      <c r="A360" s="250" t="s">
        <v>564</v>
      </c>
      <c r="B360" s="251" t="s">
        <v>391</v>
      </c>
      <c r="C360" s="225">
        <f>IFERROR(VLOOKUP($B360,$B$45:$AY$69,C$1-2010,FALSE),VLOOKUP("no-convert-"&amp;$B360,$B$45:$AY$69,C$1-2010,FALSE))</f>
        <v>153959243010689.94</v>
      </c>
      <c r="D360" s="225">
        <f>IFERROR(VLOOKUP($B360,$B$45:$AY$69,D$1-2010,FALSE),VLOOKUP("no-convert-"&amp;$B360,$B$45:$AY$69,D$1-2010,FALSE))</f>
        <v>146189796492763.88</v>
      </c>
      <c r="E360" s="225">
        <f>IFERROR(VLOOKUP($B360,$B$45:$AY$69,E$1-2010,FALSE),VLOOKUP("no-convert-"&amp;$B360,$B$45:$AY$69,E$1-2010,FALSE))</f>
        <v>153989952285464.34</v>
      </c>
      <c r="F360" s="225">
        <f>IFERROR(VLOOKUP($B360,$B$45:$AY$69,F$1-2010,FALSE),VLOOKUP("no-convert-"&amp;$B360,$B$45:$AY$69,F$1-2010,FALSE))</f>
        <v>158896611966086.94</v>
      </c>
      <c r="G360" s="225">
        <f>IFERROR(VLOOKUP($B360,$B$45:$AY$69,G$1-2010,FALSE),VLOOKUP("no-convert-"&amp;$B360,$B$45:$AY$69,G$1-2010,FALSE))</f>
        <v>166942441956982.66</v>
      </c>
      <c r="H360" s="225">
        <f>IFERROR(VLOOKUP($B360,$B$45:$AY$69,H$1-2010,FALSE),VLOOKUP("no-convert-"&amp;$B360,$B$45:$AY$69,H$1-2010,FALSE))</f>
        <v>169528845321316.41</v>
      </c>
      <c r="I360" s="225">
        <f>IFERROR(VLOOKUP($B360,$B$45:$AY$69,I$1-2010,FALSE),VLOOKUP("no-convert-"&amp;$B360,$B$45:$AY$69,I$1-2010,FALSE))</f>
        <v>183133054046380.59</v>
      </c>
      <c r="J360" s="225">
        <f>IFERROR(VLOOKUP($B360,$B$45:$AY$69,J$1-2010,FALSE),VLOOKUP("no-convert-"&amp;$B360,$B$45:$AY$69,J$1-2010,FALSE))</f>
        <v>203012191250349.44</v>
      </c>
      <c r="K360" s="225">
        <f>IFERROR(VLOOKUP($B360,$B$45:$AY$69,K$1-2010,FALSE),VLOOKUP("no-convert-"&amp;$B360,$B$45:$AY$69,K$1-2010,FALSE))</f>
        <v>210030966607123.25</v>
      </c>
      <c r="L360" s="225">
        <f>IFERROR(VLOOKUP($B360,$B$45:$AY$69,L$1-2010,FALSE),VLOOKUP("no-convert-"&amp;$B360,$B$45:$AY$69,L$1-2010,FALSE))</f>
        <v>65257848179784.219</v>
      </c>
      <c r="M360" s="225">
        <f>IFERROR(VLOOKUP($B360,$B$45:$AY$69,M$1-2010,FALSE),VLOOKUP("no-convert-"&amp;$B360,$B$45:$AY$69,M$1-2010,FALSE))</f>
        <v>52670048883990.164</v>
      </c>
      <c r="N360" s="225">
        <f>IFERROR(VLOOKUP($B360,$B$45:$AY$69,N$1-2010,FALSE),VLOOKUP("no-convert-"&amp;$B360,$B$45:$AY$69,N$1-2010,FALSE))</f>
        <v>53688396512636.188</v>
      </c>
      <c r="O360" s="225">
        <f>IFERROR(VLOOKUP($B360,$B$45:$AY$69,O$1-2010,FALSE),VLOOKUP("no-convert-"&amp;$B360,$B$45:$AY$69,O$1-2010,FALSE))</f>
        <v>54611446804128.172</v>
      </c>
      <c r="P360" s="225">
        <f>IFERROR(VLOOKUP($B360,$B$45:$AY$69,P$1-2010,FALSE),VLOOKUP("no-convert-"&amp;$B360,$B$45:$AY$69,P$1-2010,FALSE))</f>
        <v>55445897797387.469</v>
      </c>
      <c r="Q360" s="225">
        <f>IFERROR(VLOOKUP($B360,$B$45:$AY$69,Q$1-2010,FALSE),VLOOKUP("no-convert-"&amp;$B360,$B$45:$AY$69,Q$1-2010,FALSE))</f>
        <v>56199086945053.898</v>
      </c>
      <c r="R360" s="225">
        <f>IFERROR(VLOOKUP($B360,$B$45:$AY$69,R$1-2010,FALSE),VLOOKUP("no-convert-"&amp;$B360,$B$45:$AY$69,R$1-2010,FALSE))</f>
        <v>56878422898612.586</v>
      </c>
      <c r="S360" s="225">
        <f>IFERROR(VLOOKUP($B360,$B$45:$AY$69,S$1-2010,FALSE),VLOOKUP("no-convert-"&amp;$B360,$B$45:$AY$69,S$1-2010,FALSE))</f>
        <v>57491066115560.578</v>
      </c>
      <c r="T360" s="225">
        <f>IFERROR(VLOOKUP($B360,$B$45:$AY$69,T$1-2010,FALSE),VLOOKUP("no-convert-"&amp;$B360,$B$45:$AY$69,T$1-2010,FALSE))</f>
        <v>58043754114701.43</v>
      </c>
      <c r="U360" s="225">
        <f>IFERROR(VLOOKUP($B360,$B$45:$AY$69,U$1-2010,FALSE),VLOOKUP("no-convert-"&amp;$B360,$B$45:$AY$69,U$1-2010,FALSE))</f>
        <v>58542714554354.695</v>
      </c>
      <c r="V360" s="225">
        <f>IFERROR(VLOOKUP($B360,$B$45:$AY$69,V$1-2010,FALSE),VLOOKUP("no-convert-"&amp;$B360,$B$45:$AY$69,V$1-2010,FALSE))</f>
        <v>58993632692402.875</v>
      </c>
      <c r="W360" s="225">
        <f>IFERROR(VLOOKUP($B360,$B$45:$AY$69,W$1-2010,FALSE),VLOOKUP("no-convert-"&amp;$B360,$B$45:$AY$69,W$1-2010,FALSE))</f>
        <v>59270567819710.406</v>
      </c>
      <c r="X360" s="225">
        <f>IFERROR(VLOOKUP($B360,$B$45:$AY$69,X$1-2010,FALSE),VLOOKUP("no-convert-"&amp;$B360,$B$45:$AY$69,X$1-2010,FALSE))</f>
        <v>59420577023025.359</v>
      </c>
      <c r="Y360" s="225">
        <f>IFERROR(VLOOKUP($B360,$B$45:$AY$69,Y$1-2010,FALSE),VLOOKUP("no-convert-"&amp;$B360,$B$45:$AY$69,Y$1-2010,FALSE))</f>
        <v>59542389835830.344</v>
      </c>
      <c r="Z360" s="225">
        <f>IFERROR(VLOOKUP($B360,$B$45:$AY$69,Z$1-2010,FALSE),VLOOKUP("no-convert-"&amp;$B360,$B$45:$AY$69,Z$1-2010,FALSE))</f>
        <v>59639529200408.258</v>
      </c>
      <c r="AA360" s="225">
        <f>IFERROR(VLOOKUP($B360,$B$45:$AY$69,AA$1-2010,FALSE),VLOOKUP("no-convert-"&amp;$B360,$B$45:$AY$69,AA$1-2010,FALSE))</f>
        <v>59715092419263.594</v>
      </c>
      <c r="AB360" s="225">
        <f>IFERROR(VLOOKUP($B360,$B$45:$AY$69,AB$1-2010,FALSE),VLOOKUP("no-convert-"&amp;$B360,$B$45:$AY$69,AB$1-2010,FALSE))</f>
        <v>59771798447257.18</v>
      </c>
      <c r="AC360" s="225">
        <f>IFERROR(VLOOKUP($B360,$B$45:$AY$69,AC$1-2010,FALSE),VLOOKUP("no-convert-"&amp;$B360,$B$45:$AY$69,AC$1-2010,FALSE))</f>
        <v>59812031691041.445</v>
      </c>
      <c r="AD360" s="225">
        <f>IFERROR(VLOOKUP($B360,$B$45:$AY$69,AD$1-2010,FALSE),VLOOKUP("no-convert-"&amp;$B360,$B$45:$AY$69,AD$1-2010,FALSE))</f>
        <v>59837881917139.969</v>
      </c>
      <c r="AE360" s="225">
        <f>IFERROR(VLOOKUP($B360,$B$45:$AY$69,AE$1-2010,FALSE),VLOOKUP("no-convert-"&amp;$B360,$B$45:$AY$69,AE$1-2010,FALSE))</f>
        <v>59851180176662.656</v>
      </c>
      <c r="AF360" s="225">
        <f>IFERROR(VLOOKUP($B360,$B$45:$AY$69,AF$1-2010,FALSE),VLOOKUP("no-convert-"&amp;$B360,$B$45:$AY$69,AF$1-2010,FALSE))</f>
        <v>59853530850132.961</v>
      </c>
      <c r="AG360" s="225">
        <f>IFERROR(VLOOKUP($B360,$B$45:$AY$69,AG$1-2010,FALSE),VLOOKUP("no-convert-"&amp;$B360,$B$45:$AY$69,AG$1-2010,FALSE))</f>
        <v>59846340033297.328</v>
      </c>
      <c r="AH360" s="225">
        <f>IFERROR(VLOOKUP($B360,$B$45:$AY$69,AH$1-2010,FALSE),VLOOKUP("no-convert-"&amp;$B360,$B$45:$AY$69,AH$1-2010,FALSE))</f>
        <v>59830840548399.297</v>
      </c>
      <c r="AI360" s="225">
        <f>IFERROR(VLOOKUP($B360,$B$45:$AY$69,AI$1-2010,FALSE),VLOOKUP("no-convert-"&amp;$B360,$B$45:$AY$69,AI$1-2010,FALSE))</f>
        <v>59808113892926.891</v>
      </c>
      <c r="AJ360" s="225">
        <f>IFERROR(VLOOKUP($B360,$B$45:$AY$69,AJ$1-2010,FALSE),VLOOKUP("no-convert-"&amp;$B360,$B$45:$AY$69,AJ$1-2010,FALSE))</f>
        <v>59779109441892.25</v>
      </c>
      <c r="AK360" s="225">
        <f>IFERROR(VLOOKUP($B360,$B$45:$AY$69,AK$1-2010,FALSE),VLOOKUP("no-convert-"&amp;$B360,$B$45:$AY$69,AK$1-2010,FALSE))</f>
        <v>59744661209069.172</v>
      </c>
      <c r="AL360" s="225">
        <f>IFERROR(VLOOKUP($B360,$B$45:$AY$69,AL$1-2010,FALSE),VLOOKUP("no-convert-"&amp;$B360,$B$45:$AY$69,AL$1-2010,FALSE))</f>
        <v>59705502453427.406</v>
      </c>
      <c r="AM360" s="225">
        <f>IFERROR(VLOOKUP($B360,$B$45:$AY$69,AM$1-2010,FALSE),VLOOKUP("no-convert-"&amp;$B360,$B$45:$AY$69,AM$1-2010,FALSE))</f>
        <v>59662278393390.195</v>
      </c>
      <c r="AN360" s="225">
        <f>IFERROR(VLOOKUP($B360,$B$45:$AY$69,AN$1-2010,FALSE),VLOOKUP("no-convert-"&amp;$B360,$B$45:$AY$69,AN$1-2010,FALSE))</f>
        <v>59615557266169.734</v>
      </c>
      <c r="AO360" s="225">
        <f>IFERROR(VLOOKUP($B360,$B$45:$AY$69,AO$1-2010,FALSE),VLOOKUP("no-convert-"&amp;$B360,$B$45:$AY$69,AO$1-2010,FALSE))</f>
        <v>59565839944127.617</v>
      </c>
      <c r="AP360" s="225">
        <f>IFERROR(VLOOKUP($B360,$B$45:$AY$69,AP$1-2010,FALSE),VLOOKUP("no-convert-"&amp;$B360,$B$45:$AY$69,AP$1-2010,FALSE))</f>
        <v>59513568295847.703</v>
      </c>
      <c r="AQ360" s="225">
        <f>IFERROR(VLOOKUP($B360,$B$45:$AY$69,AQ$1-2010,FALSE),VLOOKUP("no-convert-"&amp;$B360,$B$45:$AY$69,AQ$1-2010,FALSE))</f>
        <v>59459132457053.625</v>
      </c>
      <c r="AR360" s="225">
        <f>IFERROR(VLOOKUP($B360,$B$45:$AY$69,AR$1-2010,FALSE),VLOOKUP("no-convert-"&amp;$B360,$B$45:$AY$69,AR$1-2010,FALSE))</f>
        <v>59402877155920.234</v>
      </c>
      <c r="AS360" s="225">
        <f>IFERROR(VLOOKUP($B360,$B$45:$AY$69,AS$1-2010,FALSE),VLOOKUP("no-convert-"&amp;$B360,$B$45:$AY$69,AS$1-2010,FALSE))</f>
        <v>59345107218814.797</v>
      </c>
      <c r="AT360" s="225">
        <f>IFERROR(VLOOKUP($B360,$B$45:$AY$69,AT$1-2010,FALSE),VLOOKUP("no-convert-"&amp;$B360,$B$45:$AY$69,AT$1-2010,FALSE))</f>
        <v>59286092366043.359</v>
      </c>
      <c r="AU360" s="225">
        <f>IFERROR(VLOOKUP($B360,$B$45:$AY$69,AU$1-2010,FALSE),VLOOKUP("no-convert-"&amp;$B360,$B$45:$AY$69,AU$1-2010,FALSE))</f>
        <v>59226071392635.523</v>
      </c>
      <c r="AV360" s="225">
        <f>IFERROR(VLOOKUP($B360,$B$45:$AY$69,AV$1-2010,FALSE),VLOOKUP("no-convert-"&amp;$B360,$B$45:$AY$69,AV$1-2010,FALSE))</f>
        <v>59165255816461.172</v>
      </c>
      <c r="AW360" s="225">
        <f>IFERROR(VLOOKUP($B360,$B$45:$AY$69,AW$1-2010,FALSE),VLOOKUP("no-convert-"&amp;$B360,$B$45:$AY$69,AW$1-2010,FALSE))</f>
        <v>59103833064848.742</v>
      </c>
      <c r="AX360" s="225">
        <f>IFERROR(VLOOKUP($B360,$B$45:$AY$69,AX$1-2010,FALSE),VLOOKUP("no-convert-"&amp;$B360,$B$45:$AY$69,AX$1-2010,FALSE))</f>
        <v>59041969261187.531</v>
      </c>
      <c r="AY360" s="225">
        <f>IFERROR(VLOOKUP($B360,$B$45:$AY$69,AY$1-2010,FALSE),VLOOKUP("no-convert-"&amp;$B360,$B$45:$AY$69,AY$1-2010,FALSE))</f>
        <v>58979811664629.391</v>
      </c>
      <c r="AZ360" s="225"/>
    </row>
    <row r="361" spans="1:52" x14ac:dyDescent="0.2">
      <c r="A361" s="250" t="s">
        <v>564</v>
      </c>
      <c r="B361" s="251" t="s">
        <v>392</v>
      </c>
      <c r="C361" s="225">
        <f>IFERROR(VLOOKUP($B361,$B$45:$AY$69,C$1-2010,FALSE),VLOOKUP("no-convert-"&amp;$B361,$B$45:$AY$69,C$1-2010,FALSE))</f>
        <v>200166465121254.03</v>
      </c>
      <c r="D361" s="225">
        <f>IFERROR(VLOOKUP($B361,$B$45:$AY$69,D$1-2010,FALSE),VLOOKUP("no-convert-"&amp;$B361,$B$45:$AY$69,D$1-2010,FALSE))</f>
        <v>229869158111392.88</v>
      </c>
      <c r="E361" s="225">
        <f>IFERROR(VLOOKUP($B361,$B$45:$AY$69,E$1-2010,FALSE),VLOOKUP("no-convert-"&amp;$B361,$B$45:$AY$69,E$1-2010,FALSE))</f>
        <v>249536742533582.5</v>
      </c>
      <c r="F361" s="225">
        <f>IFERROR(VLOOKUP($B361,$B$45:$AY$69,F$1-2010,FALSE),VLOOKUP("no-convert-"&amp;$B361,$B$45:$AY$69,F$1-2010,FALSE))</f>
        <v>262414165088985.56</v>
      </c>
      <c r="G361" s="225">
        <f>IFERROR(VLOOKUP($B361,$B$45:$AY$69,G$1-2010,FALSE),VLOOKUP("no-convert-"&amp;$B361,$B$45:$AY$69,G$1-2010,FALSE))</f>
        <v>284811462824456.19</v>
      </c>
      <c r="H361" s="225">
        <f>IFERROR(VLOOKUP($B361,$B$45:$AY$69,H$1-2010,FALSE),VLOOKUP("no-convert-"&amp;$B361,$B$45:$AY$69,H$1-2010,FALSE))</f>
        <v>302117845230657.69</v>
      </c>
      <c r="I361" s="225">
        <f>IFERROR(VLOOKUP($B361,$B$45:$AY$69,I$1-2010,FALSE),VLOOKUP("no-convert-"&amp;$B361,$B$45:$AY$69,I$1-2010,FALSE))</f>
        <v>343326279836276</v>
      </c>
      <c r="J361" s="225">
        <f>IFERROR(VLOOKUP($B361,$B$45:$AY$69,J$1-2010,FALSE),VLOOKUP("no-convert-"&amp;$B361,$B$45:$AY$69,J$1-2010,FALSE))</f>
        <v>351931701056394.38</v>
      </c>
      <c r="K361" s="225">
        <f>IFERROR(VLOOKUP($B361,$B$45:$AY$69,K$1-2010,FALSE),VLOOKUP("no-convert-"&amp;$B361,$B$45:$AY$69,K$1-2010,FALSE))</f>
        <v>403584701226954</v>
      </c>
      <c r="L361" s="225">
        <f>IFERROR(VLOOKUP($B361,$B$45:$AY$69,L$1-2010,FALSE),VLOOKUP("no-convert-"&amp;$B361,$B$45:$AY$69,L$1-2010,FALSE))</f>
        <v>473448058058338.88</v>
      </c>
      <c r="M361" s="225">
        <f>IFERROR(VLOOKUP($B361,$B$45:$AY$69,M$1-2010,FALSE),VLOOKUP("no-convert-"&amp;$B361,$B$45:$AY$69,M$1-2010,FALSE))</f>
        <v>512808285077426.13</v>
      </c>
      <c r="N361" s="225">
        <f>IFERROR(VLOOKUP($B361,$B$45:$AY$69,N$1-2010,FALSE),VLOOKUP("no-convert-"&amp;$B361,$B$45:$AY$69,N$1-2010,FALSE))</f>
        <v>553485478654034.5</v>
      </c>
      <c r="O361" s="225">
        <f>IFERROR(VLOOKUP($B361,$B$45:$AY$69,O$1-2010,FALSE),VLOOKUP("no-convert-"&amp;$B361,$B$45:$AY$69,O$1-2010,FALSE))</f>
        <v>592739482828947.75</v>
      </c>
      <c r="P361" s="225">
        <f>IFERROR(VLOOKUP($B361,$B$45:$AY$69,P$1-2010,FALSE),VLOOKUP("no-convert-"&amp;$B361,$B$45:$AY$69,P$1-2010,FALSE))</f>
        <v>619394895087756.63</v>
      </c>
      <c r="Q361" s="225">
        <f>IFERROR(VLOOKUP($B361,$B$45:$AY$69,Q$1-2010,FALSE),VLOOKUP("no-convert-"&amp;$B361,$B$45:$AY$69,Q$1-2010,FALSE))</f>
        <v>644963633524576.38</v>
      </c>
      <c r="R361" s="225">
        <f>IFERROR(VLOOKUP($B361,$B$45:$AY$69,R$1-2010,FALSE),VLOOKUP("no-convert-"&amp;$B361,$B$45:$AY$69,R$1-2010,FALSE))</f>
        <v>669470129216666.75</v>
      </c>
      <c r="S361" s="225">
        <f>IFERROR(VLOOKUP($B361,$B$45:$AY$69,S$1-2010,FALSE),VLOOKUP("no-convert-"&amp;$B361,$B$45:$AY$69,S$1-2010,FALSE))</f>
        <v>692951583366439.38</v>
      </c>
      <c r="T361" s="225">
        <f>IFERROR(VLOOKUP($B361,$B$45:$AY$69,T$1-2010,FALSE),VLOOKUP("no-convert-"&amp;$B361,$B$45:$AY$69,T$1-2010,FALSE))</f>
        <v>715452604547816.5</v>
      </c>
      <c r="U361" s="225">
        <f>IFERROR(VLOOKUP($B361,$B$45:$AY$69,U$1-2010,FALSE),VLOOKUP("no-convert-"&amp;$B361,$B$45:$AY$69,U$1-2010,FALSE))</f>
        <v>737021663925228.88</v>
      </c>
      <c r="V361" s="225">
        <f>IFERROR(VLOOKUP($B361,$B$45:$AY$69,V$1-2010,FALSE),VLOOKUP("no-convert-"&amp;$B361,$B$45:$AY$69,V$1-2010,FALSE))</f>
        <v>757708719009006.5</v>
      </c>
      <c r="W361" s="225">
        <f>IFERROR(VLOOKUP($B361,$B$45:$AY$69,W$1-2010,FALSE),VLOOKUP("no-convert-"&amp;$B361,$B$45:$AY$69,W$1-2010,FALSE))</f>
        <v>777563620871433.88</v>
      </c>
      <c r="X361" s="225">
        <f>IFERROR(VLOOKUP($B361,$B$45:$AY$69,X$1-2010,FALSE),VLOOKUP("no-convert-"&amp;$B361,$B$45:$AY$69,X$1-2010,FALSE))</f>
        <v>796635061316747</v>
      </c>
      <c r="Y361" s="225">
        <f>IFERROR(VLOOKUP($B361,$B$45:$AY$69,Y$1-2010,FALSE),VLOOKUP("no-convert-"&amp;$B361,$B$45:$AY$69,Y$1-2010,FALSE))</f>
        <v>814969898057535.38</v>
      </c>
      <c r="Z361" s="225">
        <f>IFERROR(VLOOKUP($B361,$B$45:$AY$69,Z$1-2010,FALSE),VLOOKUP("no-convert-"&amp;$B361,$B$45:$AY$69,Z$1-2010,FALSE))</f>
        <v>832612746208764</v>
      </c>
      <c r="AA361" s="225">
        <f>IFERROR(VLOOKUP($B361,$B$45:$AY$69,AA$1-2010,FALSE),VLOOKUP("no-convert-"&amp;$B361,$B$45:$AY$69,AA$1-2010,FALSE))</f>
        <v>846629097425662.13</v>
      </c>
      <c r="AB361" s="225">
        <f>IFERROR(VLOOKUP($B361,$B$45:$AY$69,AB$1-2010,FALSE),VLOOKUP("no-convert-"&amp;$B361,$B$45:$AY$69,AB$1-2010,FALSE))</f>
        <v>853753715140200</v>
      </c>
      <c r="AC361" s="225">
        <f>IFERROR(VLOOKUP($B361,$B$45:$AY$69,AC$1-2010,FALSE),VLOOKUP("no-convert-"&amp;$B361,$B$45:$AY$69,AC$1-2010,FALSE))</f>
        <v>860410216125582.63</v>
      </c>
      <c r="AD361" s="225">
        <f>IFERROR(VLOOKUP($B361,$B$45:$AY$69,AD$1-2010,FALSE),VLOOKUP("no-convert-"&amp;$B361,$B$45:$AY$69,AD$1-2010,FALSE))</f>
        <v>866637105308319.88</v>
      </c>
      <c r="AE361" s="225">
        <f>IFERROR(VLOOKUP($B361,$B$45:$AY$69,AE$1-2010,FALSE),VLOOKUP("no-convert-"&amp;$B361,$B$45:$AY$69,AE$1-2010,FALSE))</f>
        <v>872469294070716.13</v>
      </c>
      <c r="AF361" s="225">
        <f>IFERROR(VLOOKUP($B361,$B$45:$AY$69,AF$1-2010,FALSE),VLOOKUP("no-convert-"&amp;$B361,$B$45:$AY$69,AF$1-2010,FALSE))</f>
        <v>877938436672913.75</v>
      </c>
      <c r="AG361" s="225">
        <f>IFERROR(VLOOKUP($B361,$B$45:$AY$69,AG$1-2010,FALSE),VLOOKUP("no-convert-"&amp;$B361,$B$45:$AY$69,AG$1-2010,FALSE))</f>
        <v>883073243824671</v>
      </c>
      <c r="AH361" s="225">
        <f>IFERROR(VLOOKUP($B361,$B$45:$AY$69,AH$1-2010,FALSE),VLOOKUP("no-convert-"&amp;$B361,$B$45:$AY$69,AH$1-2010,FALSE))</f>
        <v>887899771643082.5</v>
      </c>
      <c r="AI361" s="225">
        <f>IFERROR(VLOOKUP($B361,$B$45:$AY$69,AI$1-2010,FALSE),VLOOKUP("no-convert-"&amp;$B361,$B$45:$AY$69,AI$1-2010,FALSE))</f>
        <v>892441685653648.75</v>
      </c>
      <c r="AJ361" s="225">
        <f>IFERROR(VLOOKUP($B361,$B$45:$AY$69,AJ$1-2010,FALSE),VLOOKUP("no-convert-"&amp;$B361,$B$45:$AY$69,AJ$1-2010,FALSE))</f>
        <v>896720500426888.88</v>
      </c>
      <c r="AK361" s="225">
        <f>IFERROR(VLOOKUP($B361,$B$45:$AY$69,AK$1-2010,FALSE),VLOOKUP("no-convert-"&amp;$B361,$B$45:$AY$69,AK$1-2010,FALSE))</f>
        <v>900755796027847.38</v>
      </c>
      <c r="AL361" s="225">
        <f>IFERROR(VLOOKUP($B361,$B$45:$AY$69,AL$1-2010,FALSE),VLOOKUP("no-convert-"&amp;$B361,$B$45:$AY$69,AL$1-2010,FALSE))</f>
        <v>904565412794530</v>
      </c>
      <c r="AM361" s="225">
        <f>IFERROR(VLOOKUP($B361,$B$45:$AY$69,AM$1-2010,FALSE),VLOOKUP("no-convert-"&amp;$B361,$B$45:$AY$69,AM$1-2010,FALSE))</f>
        <v>908165626128670.75</v>
      </c>
      <c r="AN361" s="225">
        <f>IFERROR(VLOOKUP($B361,$B$45:$AY$69,AN$1-2010,FALSE),VLOOKUP("no-convert-"&amp;$B361,$B$45:$AY$69,AN$1-2010,FALSE))</f>
        <v>911571303033347.88</v>
      </c>
      <c r="AO361" s="225">
        <f>IFERROR(VLOOKUP($B361,$B$45:$AY$69,AO$1-2010,FALSE),VLOOKUP("no-convert-"&amp;$B361,$B$45:$AY$69,AO$1-2010,FALSE))</f>
        <v>914796042106573.75</v>
      </c>
      <c r="AP361" s="225">
        <f>IFERROR(VLOOKUP($B361,$B$45:$AY$69,AP$1-2010,FALSE),VLOOKUP("no-convert-"&amp;$B361,$B$45:$AY$69,AP$1-2010,FALSE))</f>
        <v>917852298625994</v>
      </c>
      <c r="AQ361" s="225">
        <f>IFERROR(VLOOKUP($B361,$B$45:$AY$69,AQ$1-2010,FALSE),VLOOKUP("no-convert-"&amp;$B361,$B$45:$AY$69,AQ$1-2010,FALSE))</f>
        <v>920751496257597.13</v>
      </c>
      <c r="AR361" s="225">
        <f>IFERROR(VLOOKUP($B361,$B$45:$AY$69,AR$1-2010,FALSE),VLOOKUP("no-convert-"&amp;$B361,$B$45:$AY$69,AR$1-2010,FALSE))</f>
        <v>923504126804068.75</v>
      </c>
      <c r="AS361" s="225">
        <f>IFERROR(VLOOKUP($B361,$B$45:$AY$69,AS$1-2010,FALSE),VLOOKUP("no-convert-"&amp;$B361,$B$45:$AY$69,AS$1-2010,FALSE))</f>
        <v>926119839285809.38</v>
      </c>
      <c r="AT361" s="225">
        <f>IFERROR(VLOOKUP($B361,$B$45:$AY$69,AT$1-2010,FALSE),VLOOKUP("no-convert-"&amp;$B361,$B$45:$AY$69,AT$1-2010,FALSE))</f>
        <v>928607519525868.63</v>
      </c>
      <c r="AU361" s="225">
        <f>IFERROR(VLOOKUP($B361,$B$45:$AY$69,AU$1-2010,FALSE),VLOOKUP("no-convert-"&amp;$B361,$B$45:$AY$69,AU$1-2010,FALSE))</f>
        <v>930975361292620.5</v>
      </c>
      <c r="AV361" s="225">
        <f>IFERROR(VLOOKUP($B361,$B$45:$AY$69,AV$1-2010,FALSE),VLOOKUP("no-convert-"&amp;$B361,$B$45:$AY$69,AV$1-2010,FALSE))</f>
        <v>933230929943998.25</v>
      </c>
      <c r="AW361" s="225">
        <f>IFERROR(VLOOKUP($B361,$B$45:$AY$69,AW$1-2010,FALSE),VLOOKUP("no-convert-"&amp;$B361,$B$45:$AY$69,AW$1-2010,FALSE))</f>
        <v>935381219414916.13</v>
      </c>
      <c r="AX361" s="225">
        <f>IFERROR(VLOOKUP($B361,$B$45:$AY$69,AX$1-2010,FALSE),VLOOKUP("no-convert-"&amp;$B361,$B$45:$AY$69,AX$1-2010,FALSE))</f>
        <v>937432703296418.38</v>
      </c>
      <c r="AY361" s="225">
        <f>IFERROR(VLOOKUP($B361,$B$45:$AY$69,AY$1-2010,FALSE),VLOOKUP("no-convert-"&amp;$B361,$B$45:$AY$69,AY$1-2010,FALSE))</f>
        <v>939391380670706.88</v>
      </c>
      <c r="AZ361" s="225"/>
    </row>
    <row r="362" spans="1:52" x14ac:dyDescent="0.2">
      <c r="A362" s="250" t="s">
        <v>564</v>
      </c>
      <c r="B362" s="251" t="s">
        <v>393</v>
      </c>
      <c r="C362" s="225">
        <f>IFERROR(VLOOKUP($B362,$B$45:$AY$69,C$1-2010,FALSE),VLOOKUP("no-convert-"&amp;$B362,$B$45:$AY$69,C$1-2010,FALSE))</f>
        <v>79212868209772.984</v>
      </c>
      <c r="D362" s="225">
        <f>IFERROR(VLOOKUP($B362,$B$45:$AY$69,D$1-2010,FALSE),VLOOKUP("no-convert-"&amp;$B362,$B$45:$AY$69,D$1-2010,FALSE))</f>
        <v>72047370762410.359</v>
      </c>
      <c r="E362" s="225">
        <f>IFERROR(VLOOKUP($B362,$B$45:$AY$69,E$1-2010,FALSE),VLOOKUP("no-convert-"&amp;$B362,$B$45:$AY$69,E$1-2010,FALSE))</f>
        <v>61602805197468.93</v>
      </c>
      <c r="F362" s="225">
        <f>IFERROR(VLOOKUP($B362,$B$45:$AY$69,F$1-2010,FALSE),VLOOKUP("no-convert-"&amp;$B362,$B$45:$AY$69,F$1-2010,FALSE))</f>
        <v>62356888500262.82</v>
      </c>
      <c r="G362" s="225">
        <f>IFERROR(VLOOKUP($B362,$B$45:$AY$69,G$1-2010,FALSE),VLOOKUP("no-convert-"&amp;$B362,$B$45:$AY$69,G$1-2010,FALSE))</f>
        <v>59603290195490.609</v>
      </c>
      <c r="H362" s="225">
        <f>IFERROR(VLOOKUP($B362,$B$45:$AY$69,H$1-2010,FALSE),VLOOKUP("no-convert-"&amp;$B362,$B$45:$AY$69,H$1-2010,FALSE))</f>
        <v>59545283787583.375</v>
      </c>
      <c r="I362" s="225">
        <f>IFERROR(VLOOKUP($B362,$B$45:$AY$69,I$1-2010,FALSE),VLOOKUP("no-convert-"&amp;$B362,$B$45:$AY$69,I$1-2010,FALSE))</f>
        <v>56924759006833.625</v>
      </c>
      <c r="J362" s="225">
        <f>IFERROR(VLOOKUP($B362,$B$45:$AY$69,J$1-2010,FALSE),VLOOKUP("no-convert-"&amp;$B362,$B$45:$AY$69,J$1-2010,FALSE))</f>
        <v>56702969800129.547</v>
      </c>
      <c r="K362" s="225">
        <f>IFERROR(VLOOKUP($B362,$B$45:$AY$69,K$1-2010,FALSE),VLOOKUP("no-convert-"&amp;$B362,$B$45:$AY$69,K$1-2010,FALSE))</f>
        <v>54512374866221.539</v>
      </c>
      <c r="L362" s="225">
        <f>IFERROR(VLOOKUP($B362,$B$45:$AY$69,L$1-2010,FALSE),VLOOKUP("no-convert-"&amp;$B362,$B$45:$AY$69,L$1-2010,FALSE))</f>
        <v>50242282428812.766</v>
      </c>
      <c r="M362" s="225">
        <f>IFERROR(VLOOKUP($B362,$B$45:$AY$69,M$1-2010,FALSE),VLOOKUP("no-convert-"&amp;$B362,$B$45:$AY$69,M$1-2010,FALSE))</f>
        <v>50796166411398.602</v>
      </c>
      <c r="N362" s="225">
        <f>IFERROR(VLOOKUP($B362,$B$45:$AY$69,N$1-2010,FALSE),VLOOKUP("no-convert-"&amp;$B362,$B$45:$AY$69,N$1-2010,FALSE))</f>
        <v>51408270746444.875</v>
      </c>
      <c r="O362" s="225">
        <f>IFERROR(VLOOKUP($B362,$B$45:$AY$69,O$1-2010,FALSE),VLOOKUP("no-convert-"&amp;$B362,$B$45:$AY$69,O$1-2010,FALSE))</f>
        <v>52104985818753.406</v>
      </c>
      <c r="P362" s="225">
        <f>IFERROR(VLOOKUP($B362,$B$45:$AY$69,P$1-2010,FALSE),VLOOKUP("no-convert-"&amp;$B362,$B$45:$AY$69,P$1-2010,FALSE))</f>
        <v>52906714712465.359</v>
      </c>
      <c r="Q362" s="225">
        <f>IFERROR(VLOOKUP($B362,$B$45:$AY$69,Q$1-2010,FALSE),VLOOKUP("no-convert-"&amp;$B362,$B$45:$AY$69,Q$1-2010,FALSE))</f>
        <v>53828564361051.469</v>
      </c>
      <c r="R362" s="225">
        <f>IFERROR(VLOOKUP($B362,$B$45:$AY$69,R$1-2010,FALSE),VLOOKUP("no-convert-"&amp;$B362,$B$45:$AY$69,R$1-2010,FALSE))</f>
        <v>54881130015265.805</v>
      </c>
      <c r="S362" s="225">
        <f>IFERROR(VLOOKUP($B362,$B$45:$AY$69,S$1-2010,FALSE),VLOOKUP("no-convert-"&amp;$B362,$B$45:$AY$69,S$1-2010,FALSE))</f>
        <v>56071280728197.547</v>
      </c>
      <c r="T362" s="225">
        <f>IFERROR(VLOOKUP($B362,$B$45:$AY$69,T$1-2010,FALSE),VLOOKUP("no-convert-"&amp;$B362,$B$45:$AY$69,T$1-2010,FALSE))</f>
        <v>57402889953074.594</v>
      </c>
      <c r="U362" s="225">
        <f>IFERROR(VLOOKUP($B362,$B$45:$AY$69,U$1-2010,FALSE),VLOOKUP("no-convert-"&amp;$B362,$B$45:$AY$69,U$1-2010,FALSE))</f>
        <v>58877482277217.414</v>
      </c>
      <c r="V362" s="225">
        <f>IFERROR(VLOOKUP($B362,$B$45:$AY$69,V$1-2010,FALSE),VLOOKUP("no-convert-"&amp;$B362,$B$45:$AY$69,V$1-2010,FALSE))</f>
        <v>60494785655650.891</v>
      </c>
      <c r="W362" s="225">
        <f>IFERROR(VLOOKUP($B362,$B$45:$AY$69,W$1-2010,FALSE),VLOOKUP("no-convert-"&amp;$B362,$B$45:$AY$69,W$1-2010,FALSE))</f>
        <v>62253190004392.313</v>
      </c>
      <c r="X362" s="225">
        <f>IFERROR(VLOOKUP($B362,$B$45:$AY$69,X$1-2010,FALSE),VLOOKUP("no-convert-"&amp;$B362,$B$45:$AY$69,X$1-2010,FALSE))</f>
        <v>64150119510659.805</v>
      </c>
      <c r="Y362" s="225">
        <f>IFERROR(VLOOKUP($B362,$B$45:$AY$69,Y$1-2010,FALSE),VLOOKUP("no-convert-"&amp;$B362,$B$45:$AY$69,Y$1-2010,FALSE))</f>
        <v>66182329110727.328</v>
      </c>
      <c r="Z362" s="225">
        <f>IFERROR(VLOOKUP($B362,$B$45:$AY$69,Z$1-2010,FALSE),VLOOKUP("no-convert-"&amp;$B362,$B$45:$AY$69,Z$1-2010,FALSE))</f>
        <v>68346136513248.281</v>
      </c>
      <c r="AA362" s="225">
        <f>IFERROR(VLOOKUP($B362,$B$45:$AY$69,AA$1-2010,FALSE),VLOOKUP("no-convert-"&amp;$B362,$B$45:$AY$69,AA$1-2010,FALSE))</f>
        <v>70637600796748.172</v>
      </c>
      <c r="AB362" s="225">
        <f>IFERROR(VLOOKUP($B362,$B$45:$AY$69,AB$1-2010,FALSE),VLOOKUP("no-convert-"&amp;$B362,$B$45:$AY$69,AB$1-2010,FALSE))</f>
        <v>73052657588143.781</v>
      </c>
      <c r="AC362" s="225">
        <f>IFERROR(VLOOKUP($B362,$B$45:$AY$69,AC$1-2010,FALSE),VLOOKUP("no-convert-"&amp;$B362,$B$45:$AY$69,AC$1-2010,FALSE))</f>
        <v>75587219521361.953</v>
      </c>
      <c r="AD362" s="225">
        <f>IFERROR(VLOOKUP($B362,$B$45:$AY$69,AD$1-2010,FALSE),VLOOKUP("no-convert-"&amp;$B362,$B$45:$AY$69,AD$1-2010,FALSE))</f>
        <v>78237249314024.297</v>
      </c>
      <c r="AE362" s="225">
        <f>IFERROR(VLOOKUP($B362,$B$45:$AY$69,AE$1-2010,FALSE),VLOOKUP("no-convert-"&amp;$B362,$B$45:$AY$69,AE$1-2010,FALSE))</f>
        <v>80998811515718.141</v>
      </c>
      <c r="AF362" s="225">
        <f>IFERROR(VLOOKUP($B362,$B$45:$AY$69,AF$1-2010,FALSE),VLOOKUP("no-convert-"&amp;$B362,$B$45:$AY$69,AF$1-2010,FALSE))</f>
        <v>83868107836091.25</v>
      </c>
      <c r="AG362" s="225">
        <f>IFERROR(VLOOKUP($B362,$B$45:$AY$69,AG$1-2010,FALSE),VLOOKUP("no-convert-"&amp;$B362,$B$45:$AY$69,AG$1-2010,FALSE))</f>
        <v>86841499977769.063</v>
      </c>
      <c r="AH362" s="225">
        <f>IFERROR(VLOOKUP($B362,$B$45:$AY$69,AH$1-2010,FALSE),VLOOKUP("no-convert-"&amp;$B362,$B$45:$AY$69,AH$1-2010,FALSE))</f>
        <v>89915523076640.984</v>
      </c>
      <c r="AI362" s="225">
        <f>IFERROR(VLOOKUP($B362,$B$45:$AY$69,AI$1-2010,FALSE),VLOOKUP("no-convert-"&amp;$B362,$B$45:$AY$69,AI$1-2010,FALSE))</f>
        <v>93086892177653.672</v>
      </c>
      <c r="AJ362" s="225">
        <f>IFERROR(VLOOKUP($B362,$B$45:$AY$69,AJ$1-2010,FALSE),VLOOKUP("no-convert-"&amp;$B362,$B$45:$AY$69,AJ$1-2010,FALSE))</f>
        <v>96352503629316.906</v>
      </c>
      <c r="AK362" s="225">
        <f>IFERROR(VLOOKUP($B362,$B$45:$AY$69,AK$1-2010,FALSE),VLOOKUP("no-convert-"&amp;$B362,$B$45:$AY$69,AK$1-2010,FALSE))</f>
        <v>99709432845151.266</v>
      </c>
      <c r="AL362" s="225">
        <f>IFERROR(VLOOKUP($B362,$B$45:$AY$69,AL$1-2010,FALSE),VLOOKUP("no-convert-"&amp;$B362,$B$45:$AY$69,AL$1-2010,FALSE))</f>
        <v>103154929536417.47</v>
      </c>
      <c r="AM362" s="225">
        <f>IFERROR(VLOOKUP($B362,$B$45:$AY$69,AM$1-2010,FALSE),VLOOKUP("no-convert-"&amp;$B362,$B$45:$AY$69,AM$1-2010,FALSE))</f>
        <v>106686411250868.2</v>
      </c>
      <c r="AN362" s="225">
        <f>IFERROR(VLOOKUP($B362,$B$45:$AY$69,AN$1-2010,FALSE),VLOOKUP("no-convert-"&amp;$B362,$B$45:$AY$69,AN$1-2010,FALSE))</f>
        <v>110301455842436.67</v>
      </c>
      <c r="AO362" s="225">
        <f>IFERROR(VLOOKUP($B362,$B$45:$AY$69,AO$1-2010,FALSE),VLOOKUP("no-convert-"&amp;$B362,$B$45:$AY$69,AO$1-2010,FALSE))</f>
        <v>113997793334533.36</v>
      </c>
      <c r="AP362" s="225">
        <f>IFERROR(VLOOKUP($B362,$B$45:$AY$69,AP$1-2010,FALSE),VLOOKUP("no-convert-"&amp;$B362,$B$45:$AY$69,AP$1-2010,FALSE))</f>
        <v>115549449386905.06</v>
      </c>
      <c r="AQ362" s="225">
        <f>IFERROR(VLOOKUP($B362,$B$45:$AY$69,AQ$1-2010,FALSE),VLOOKUP("no-convert-"&amp;$B362,$B$45:$AY$69,AQ$1-2010,FALSE))</f>
        <v>116572739189502.39</v>
      </c>
      <c r="AR362" s="225">
        <f>IFERROR(VLOOKUP($B362,$B$45:$AY$69,AR$1-2010,FALSE),VLOOKUP("no-convert-"&amp;$B362,$B$45:$AY$69,AR$1-2010,FALSE))</f>
        <v>117581513576197.02</v>
      </c>
      <c r="AS362" s="225">
        <f>IFERROR(VLOOKUP($B362,$B$45:$AY$69,AS$1-2010,FALSE),VLOOKUP("no-convert-"&amp;$B362,$B$45:$AY$69,AS$1-2010,FALSE))</f>
        <v>118576693597391.47</v>
      </c>
      <c r="AT362" s="225">
        <f>IFERROR(VLOOKUP($B362,$B$45:$AY$69,AT$1-2010,FALSE),VLOOKUP("no-convert-"&amp;$B362,$B$45:$AY$69,AT$1-2010,FALSE))</f>
        <v>119559129635989.91</v>
      </c>
      <c r="AU362" s="225">
        <f>IFERROR(VLOOKUP($B362,$B$45:$AY$69,AU$1-2010,FALSE),VLOOKUP("no-convert-"&amp;$B362,$B$45:$AY$69,AU$1-2010,FALSE))</f>
        <v>120529607889649.17</v>
      </c>
      <c r="AV362" s="225">
        <f>IFERROR(VLOOKUP($B362,$B$45:$AY$69,AV$1-2010,FALSE),VLOOKUP("no-convert-"&amp;$B362,$B$45:$AY$69,AV$1-2010,FALSE))</f>
        <v>121488856182063.25</v>
      </c>
      <c r="AW362" s="225">
        <f>IFERROR(VLOOKUP($B362,$B$45:$AY$69,AW$1-2010,FALSE),VLOOKUP("no-convert-"&amp;$B362,$B$45:$AY$69,AW$1-2010,FALSE))</f>
        <v>122437549175919.77</v>
      </c>
      <c r="AX362" s="225">
        <f>IFERROR(VLOOKUP($B362,$B$45:$AY$69,AX$1-2010,FALSE),VLOOKUP("no-convert-"&amp;$B362,$B$45:$AY$69,AX$1-2010,FALSE))</f>
        <v>123376313052728.3</v>
      </c>
      <c r="AY362" s="225">
        <f>IFERROR(VLOOKUP($B362,$B$45:$AY$69,AY$1-2010,FALSE),VLOOKUP("no-convert-"&amp;$B362,$B$45:$AY$69,AY$1-2010,FALSE))</f>
        <v>124305729717835.11</v>
      </c>
      <c r="AZ362" s="225"/>
    </row>
    <row r="363" spans="1:52" x14ac:dyDescent="0.2">
      <c r="A363" s="250" t="s">
        <v>564</v>
      </c>
      <c r="B363" s="251" t="s">
        <v>394</v>
      </c>
      <c r="C363" s="225">
        <f>IFERROR(VLOOKUP($B363,$B$45:$AY$69,C$1-2010,FALSE),VLOOKUP("no-convert-"&amp;$B363,$B$45:$AY$69,C$1-2010,FALSE))</f>
        <v>238815793495671.34</v>
      </c>
      <c r="D363" s="225">
        <f>IFERROR(VLOOKUP($B363,$B$45:$AY$69,D$1-2010,FALSE),VLOOKUP("no-convert-"&amp;$B363,$B$45:$AY$69,D$1-2010,FALSE))</f>
        <v>254576475738227.53</v>
      </c>
      <c r="E363" s="225">
        <f>IFERROR(VLOOKUP($B363,$B$45:$AY$69,E$1-2010,FALSE),VLOOKUP("no-convert-"&amp;$B363,$B$45:$AY$69,E$1-2010,FALSE))</f>
        <v>270207496598402.84</v>
      </c>
      <c r="F363" s="225">
        <f>IFERROR(VLOOKUP($B363,$B$45:$AY$69,F$1-2010,FALSE),VLOOKUP("no-convert-"&amp;$B363,$B$45:$AY$69,F$1-2010,FALSE))</f>
        <v>264236248725600.66</v>
      </c>
      <c r="G363" s="225">
        <f>IFERROR(VLOOKUP($B363,$B$45:$AY$69,G$1-2010,FALSE),VLOOKUP("no-convert-"&amp;$B363,$B$45:$AY$69,G$1-2010,FALSE))</f>
        <v>282733468564721</v>
      </c>
      <c r="H363" s="225">
        <f>IFERROR(VLOOKUP($B363,$B$45:$AY$69,H$1-2010,FALSE),VLOOKUP("no-convert-"&amp;$B363,$B$45:$AY$69,H$1-2010,FALSE))</f>
        <v>311852685334146.06</v>
      </c>
      <c r="I363" s="225">
        <f>IFERROR(VLOOKUP($B363,$B$45:$AY$69,I$1-2010,FALSE),VLOOKUP("no-convert-"&amp;$B363,$B$45:$AY$69,I$1-2010,FALSE))</f>
        <v>339016744942933.63</v>
      </c>
      <c r="J363" s="225">
        <f>IFERROR(VLOOKUP($B363,$B$45:$AY$69,J$1-2010,FALSE),VLOOKUP("no-convert-"&amp;$B363,$B$45:$AY$69,J$1-2010,FALSE))</f>
        <v>343749385399834.5</v>
      </c>
      <c r="K363" s="225">
        <f>IFERROR(VLOOKUP($B363,$B$45:$AY$69,K$1-2010,FALSE),VLOOKUP("no-convert-"&amp;$B363,$B$45:$AY$69,K$1-2010,FALSE))</f>
        <v>367648025457609.69</v>
      </c>
      <c r="L363" s="225">
        <f>IFERROR(VLOOKUP($B363,$B$45:$AY$69,L$1-2010,FALSE),VLOOKUP("no-convert-"&amp;$B363,$B$45:$AY$69,L$1-2010,FALSE))</f>
        <v>387521604366681.25</v>
      </c>
      <c r="M363" s="225">
        <f>IFERROR(VLOOKUP($B363,$B$45:$AY$69,M$1-2010,FALSE),VLOOKUP("no-convert-"&amp;$B363,$B$45:$AY$69,M$1-2010,FALSE))</f>
        <v>400132691122279.69</v>
      </c>
      <c r="N363" s="225">
        <f>IFERROR(VLOOKUP($B363,$B$45:$AY$69,N$1-2010,FALSE),VLOOKUP("no-convert-"&amp;$B363,$B$45:$AY$69,N$1-2010,FALSE))</f>
        <v>411984439843472.94</v>
      </c>
      <c r="O363" s="225">
        <f>IFERROR(VLOOKUP($B363,$B$45:$AY$69,O$1-2010,FALSE),VLOOKUP("no-convert-"&amp;$B363,$B$45:$AY$69,O$1-2010,FALSE))</f>
        <v>423190333131919.31</v>
      </c>
      <c r="P363" s="225">
        <f>IFERROR(VLOOKUP($B363,$B$45:$AY$69,P$1-2010,FALSE),VLOOKUP("no-convert-"&amp;$B363,$B$45:$AY$69,P$1-2010,FALSE))</f>
        <v>433845867049171.88</v>
      </c>
      <c r="Q363" s="225">
        <f>IFERROR(VLOOKUP($B363,$B$45:$AY$69,Q$1-2010,FALSE),VLOOKUP("no-convert-"&amp;$B363,$B$45:$AY$69,Q$1-2010,FALSE))</f>
        <v>444032310146566.44</v>
      </c>
      <c r="R363" s="225">
        <f>IFERROR(VLOOKUP($B363,$B$45:$AY$69,R$1-2010,FALSE),VLOOKUP("no-convert-"&amp;$B363,$B$45:$AY$69,R$1-2010,FALSE))</f>
        <v>453819163264335.13</v>
      </c>
      <c r="S363" s="225">
        <f>IFERROR(VLOOKUP($B363,$B$45:$AY$69,S$1-2010,FALSE),VLOOKUP("no-convert-"&amp;$B363,$B$45:$AY$69,S$1-2010,FALSE))</f>
        <v>463265977384259.56</v>
      </c>
      <c r="T363" s="225">
        <f>IFERROR(VLOOKUP($B363,$B$45:$AY$69,T$1-2010,FALSE),VLOOKUP("no-convert-"&amp;$B363,$B$45:$AY$69,T$1-2010,FALSE))</f>
        <v>472423810802385.06</v>
      </c>
      <c r="U363" s="225">
        <f>IFERROR(VLOOKUP($B363,$B$45:$AY$69,U$1-2010,FALSE),VLOOKUP("no-convert-"&amp;$B363,$B$45:$AY$69,U$1-2010,FALSE))</f>
        <v>481336450441193.81</v>
      </c>
      <c r="V363" s="225">
        <f>IFERROR(VLOOKUP($B363,$B$45:$AY$69,V$1-2010,FALSE),VLOOKUP("no-convert-"&amp;$B363,$B$45:$AY$69,V$1-2010,FALSE))</f>
        <v>490041456367135.13</v>
      </c>
      <c r="W363" s="225">
        <f>IFERROR(VLOOKUP($B363,$B$45:$AY$69,W$1-2010,FALSE),VLOOKUP("no-convert-"&amp;$B363,$B$45:$AY$69,W$1-2010,FALSE))</f>
        <v>498571061154296</v>
      </c>
      <c r="X363" s="225">
        <f>IFERROR(VLOOKUP($B363,$B$45:$AY$69,X$1-2010,FALSE),VLOOKUP("no-convert-"&amp;$B363,$B$45:$AY$69,X$1-2010,FALSE))</f>
        <v>506952944462678.81</v>
      </c>
      <c r="Y363" s="225">
        <f>IFERROR(VLOOKUP($B363,$B$45:$AY$69,Y$1-2010,FALSE),VLOOKUP("no-convert-"&amp;$B363,$B$45:$AY$69,Y$1-2010,FALSE))</f>
        <v>515210898529670.81</v>
      </c>
      <c r="Z363" s="225">
        <f>IFERROR(VLOOKUP($B363,$B$45:$AY$69,Z$1-2010,FALSE),VLOOKUP("no-convert-"&amp;$B363,$B$45:$AY$69,Z$1-2010,FALSE))</f>
        <v>523365398124013.81</v>
      </c>
      <c r="AA363" s="225">
        <f>IFERROR(VLOOKUP($B363,$B$45:$AY$69,AA$1-2010,FALSE),VLOOKUP("no-convert-"&amp;$B363,$B$45:$AY$69,AA$1-2010,FALSE))</f>
        <v>531434087203416.69</v>
      </c>
      <c r="AB363" s="225">
        <f>IFERROR(VLOOKUP($B363,$B$45:$AY$69,AB$1-2010,FALSE),VLOOKUP("no-convert-"&amp;$B363,$B$45:$AY$69,AB$1-2010,FALSE))</f>
        <v>539432193416376.63</v>
      </c>
      <c r="AC363" s="225">
        <f>IFERROR(VLOOKUP($B363,$B$45:$AY$69,AC$1-2010,FALSE),VLOOKUP("no-convert-"&amp;$B363,$B$45:$AY$69,AC$1-2010,FALSE))</f>
        <v>547372880501384.69</v>
      </c>
      <c r="AD363" s="225">
        <f>IFERROR(VLOOKUP($B363,$B$45:$AY$69,AD$1-2010,FALSE),VLOOKUP("no-convert-"&amp;$B363,$B$45:$AY$69,AD$1-2010,FALSE))</f>
        <v>555267547537442.19</v>
      </c>
      <c r="AE363" s="225">
        <f>IFERROR(VLOOKUP($B363,$B$45:$AY$69,AE$1-2010,FALSE),VLOOKUP("no-convert-"&amp;$B363,$B$45:$AY$69,AE$1-2010,FALSE))</f>
        <v>563126082917392.25</v>
      </c>
      <c r="AF363" s="225">
        <f>IFERROR(VLOOKUP($B363,$B$45:$AY$69,AF$1-2010,FALSE),VLOOKUP("no-convert-"&amp;$B363,$B$45:$AY$69,AF$1-2010,FALSE))</f>
        <v>570957079885136.75</v>
      </c>
      <c r="AG363" s="225">
        <f>IFERROR(VLOOKUP($B363,$B$45:$AY$69,AG$1-2010,FALSE),VLOOKUP("no-convert-"&amp;$B363,$B$45:$AY$69,AG$1-2010,FALSE))</f>
        <v>578768019526852.13</v>
      </c>
      <c r="AH363" s="225">
        <f>IFERROR(VLOOKUP($B363,$B$45:$AY$69,AH$1-2010,FALSE),VLOOKUP("no-convert-"&amp;$B363,$B$45:$AY$69,AH$1-2010,FALSE))</f>
        <v>586565426249767</v>
      </c>
      <c r="AI363" s="225">
        <f>IFERROR(VLOOKUP($B363,$B$45:$AY$69,AI$1-2010,FALSE),VLOOKUP("no-convert-"&amp;$B363,$B$45:$AY$69,AI$1-2010,FALSE))</f>
        <v>594355000025492.25</v>
      </c>
      <c r="AJ363" s="225">
        <f>IFERROR(VLOOKUP($B363,$B$45:$AY$69,AJ$1-2010,FALSE),VLOOKUP("no-convert-"&amp;$B363,$B$45:$AY$69,AJ$1-2010,FALSE))</f>
        <v>602141729016592.5</v>
      </c>
      <c r="AK363" s="225">
        <f>IFERROR(VLOOKUP($B363,$B$45:$AY$69,AK$1-2010,FALSE),VLOOKUP("no-convert-"&amp;$B363,$B$45:$AY$69,AK$1-2010,FALSE))</f>
        <v>609929985638630</v>
      </c>
      <c r="AL363" s="225">
        <f>IFERROR(VLOOKUP($B363,$B$45:$AY$69,AL$1-2010,FALSE),VLOOKUP("no-convert-"&amp;$B363,$B$45:$AY$69,AL$1-2010,FALSE))</f>
        <v>617723608626924.5</v>
      </c>
      <c r="AM363" s="225">
        <f>IFERROR(VLOOKUP($B363,$B$45:$AY$69,AM$1-2010,FALSE),VLOOKUP("no-convert-"&amp;$B363,$B$45:$AY$69,AM$1-2010,FALSE))</f>
        <v>625525973268000</v>
      </c>
      <c r="AN363" s="225">
        <f>IFERROR(VLOOKUP($B363,$B$45:$AY$69,AN$1-2010,FALSE),VLOOKUP("no-convert-"&amp;$B363,$B$45:$AY$69,AN$1-2010,FALSE))</f>
        <v>633340051610484.25</v>
      </c>
      <c r="AO363" s="225">
        <f>IFERROR(VLOOKUP($B363,$B$45:$AY$69,AO$1-2010,FALSE),VLOOKUP("no-convert-"&amp;$B363,$B$45:$AY$69,AO$1-2010,FALSE))</f>
        <v>641168464180376.5</v>
      </c>
      <c r="AP363" s="225">
        <f>IFERROR(VLOOKUP($B363,$B$45:$AY$69,AP$1-2010,FALSE),VLOOKUP("no-convert-"&amp;$B363,$B$45:$AY$69,AP$1-2010,FALSE))</f>
        <v>649013524482324.25</v>
      </c>
      <c r="AQ363" s="225">
        <f>IFERROR(VLOOKUP($B363,$B$45:$AY$69,AQ$1-2010,FALSE),VLOOKUP("no-convert-"&amp;$B363,$B$45:$AY$69,AQ$1-2010,FALSE))</f>
        <v>656689253769506.75</v>
      </c>
      <c r="AR363" s="225">
        <f>IFERROR(VLOOKUP($B363,$B$45:$AY$69,AR$1-2010,FALSE),VLOOKUP("no-convert-"&amp;$B363,$B$45:$AY$69,AR$1-2010,FALSE))</f>
        <v>664238207239203.88</v>
      </c>
      <c r="AS363" s="225">
        <f>IFERROR(VLOOKUP($B363,$B$45:$AY$69,AS$1-2010,FALSE),VLOOKUP("no-convert-"&amp;$B363,$B$45:$AY$69,AS$1-2010,FALSE))</f>
        <v>671767926347339</v>
      </c>
      <c r="AT363" s="225">
        <f>IFERROR(VLOOKUP($B363,$B$45:$AY$69,AT$1-2010,FALSE),VLOOKUP("no-convert-"&amp;$B363,$B$45:$AY$69,AT$1-2010,FALSE))</f>
        <v>677804883725349.88</v>
      </c>
      <c r="AU363" s="225">
        <f>IFERROR(VLOOKUP($B363,$B$45:$AY$69,AU$1-2010,FALSE),VLOOKUP("no-convert-"&amp;$B363,$B$45:$AY$69,AU$1-2010,FALSE))</f>
        <v>677777793137487.25</v>
      </c>
      <c r="AV363" s="225">
        <f>IFERROR(VLOOKUP($B363,$B$45:$AY$69,AV$1-2010,FALSE),VLOOKUP("no-convert-"&amp;$B363,$B$45:$AY$69,AV$1-2010,FALSE))</f>
        <v>677721727324004.38</v>
      </c>
      <c r="AW363" s="225">
        <f>IFERROR(VLOOKUP($B363,$B$45:$AY$69,AW$1-2010,FALSE),VLOOKUP("no-convert-"&amp;$B363,$B$45:$AY$69,AW$1-2010,FALSE))</f>
        <v>677639637709064.38</v>
      </c>
      <c r="AX363" s="225">
        <f>IFERROR(VLOOKUP($B363,$B$45:$AY$69,AX$1-2010,FALSE),VLOOKUP("no-convert-"&amp;$B363,$B$45:$AY$69,AX$1-2010,FALSE))</f>
        <v>677534194961920.13</v>
      </c>
      <c r="AY363" s="225">
        <f>IFERROR(VLOOKUP($B363,$B$45:$AY$69,AY$1-2010,FALSE),VLOOKUP("no-convert-"&amp;$B363,$B$45:$AY$69,AY$1-2010,FALSE))</f>
        <v>677407818408071.88</v>
      </c>
      <c r="AZ363" s="225"/>
    </row>
    <row r="364" spans="1:52" x14ac:dyDescent="0.2">
      <c r="A364" s="250" t="s">
        <v>564</v>
      </c>
      <c r="B364" s="251" t="s">
        <v>660</v>
      </c>
      <c r="C364" s="225">
        <f>IFERROR(VLOOKUP($B364,$B$45:$AY$69,C$1-2010,FALSE),VLOOKUP("no-convert-"&amp;$B364,$B$45:$AY$69,C$1-2010,FALSE))</f>
        <v>37158222477037.594</v>
      </c>
      <c r="D364" s="225">
        <f>IFERROR(VLOOKUP($B364,$B$45:$AY$69,D$1-2010,FALSE),VLOOKUP("no-convert-"&amp;$B364,$B$45:$AY$69,D$1-2010,FALSE))</f>
        <v>44780946904374.781</v>
      </c>
      <c r="E364" s="225">
        <f>IFERROR(VLOOKUP($B364,$B$45:$AY$69,E$1-2010,FALSE),VLOOKUP("no-convert-"&amp;$B364,$B$45:$AY$69,E$1-2010,FALSE))</f>
        <v>47357113843783.711</v>
      </c>
      <c r="F364" s="225">
        <f>IFERROR(VLOOKUP($B364,$B$45:$AY$69,F$1-2010,FALSE),VLOOKUP("no-convert-"&amp;$B364,$B$45:$AY$69,F$1-2010,FALSE))</f>
        <v>50625945536437.719</v>
      </c>
      <c r="G364" s="225">
        <f>IFERROR(VLOOKUP($B364,$B$45:$AY$69,G$1-2010,FALSE),VLOOKUP("no-convert-"&amp;$B364,$B$45:$AY$69,G$1-2010,FALSE))</f>
        <v>53485320232099.563</v>
      </c>
      <c r="H364" s="225">
        <f>IFERROR(VLOOKUP($B364,$B$45:$AY$69,H$1-2010,FALSE),VLOOKUP("no-convert-"&amp;$B364,$B$45:$AY$69,H$1-2010,FALSE))</f>
        <v>62333003508771.602</v>
      </c>
      <c r="I364" s="225">
        <f>IFERROR(VLOOKUP($B364,$B$45:$AY$69,I$1-2010,FALSE),VLOOKUP("no-convert-"&amp;$B364,$B$45:$AY$69,I$1-2010,FALSE))</f>
        <v>59241603181480.875</v>
      </c>
      <c r="J364" s="225">
        <f>IFERROR(VLOOKUP($B364,$B$45:$AY$69,J$1-2010,FALSE),VLOOKUP("no-convert-"&amp;$B364,$B$45:$AY$69,J$1-2010,FALSE))</f>
        <v>63414652409159.195</v>
      </c>
      <c r="K364" s="225">
        <f>IFERROR(VLOOKUP($B364,$B$45:$AY$69,K$1-2010,FALSE),VLOOKUP("no-convert-"&amp;$B364,$B$45:$AY$69,K$1-2010,FALSE))</f>
        <v>57846037250065.961</v>
      </c>
      <c r="L364" s="225">
        <f>IFERROR(VLOOKUP($B364,$B$45:$AY$69,L$1-2010,FALSE),VLOOKUP("no-convert-"&amp;$B364,$B$45:$AY$69,L$1-2010,FALSE))</f>
        <v>64231797436673.508</v>
      </c>
      <c r="M364" s="225">
        <f>IFERROR(VLOOKUP($B364,$B$45:$AY$69,M$1-2010,FALSE),VLOOKUP("no-convert-"&amp;$B364,$B$45:$AY$69,M$1-2010,FALSE))</f>
        <v>65477443803862.852</v>
      </c>
      <c r="N364" s="225">
        <f>IFERROR(VLOOKUP($B364,$B$45:$AY$69,N$1-2010,FALSE),VLOOKUP("no-convert-"&amp;$B364,$B$45:$AY$69,N$1-2010,FALSE))</f>
        <v>66032149117709.266</v>
      </c>
      <c r="O364" s="225">
        <f>IFERROR(VLOOKUP($B364,$B$45:$AY$69,O$1-2010,FALSE),VLOOKUP("no-convert-"&amp;$B364,$B$45:$AY$69,O$1-2010,FALSE))</f>
        <v>65953505114582.734</v>
      </c>
      <c r="P364" s="225">
        <f>IFERROR(VLOOKUP($B364,$B$45:$AY$69,P$1-2010,FALSE),VLOOKUP("no-convert-"&amp;$B364,$B$45:$AY$69,P$1-2010,FALSE))</f>
        <v>65298742830782.945</v>
      </c>
      <c r="Q364" s="225">
        <f>IFERROR(VLOOKUP($B364,$B$45:$AY$69,Q$1-2010,FALSE),VLOOKUP("no-convert-"&amp;$B364,$B$45:$AY$69,Q$1-2010,FALSE))</f>
        <v>64122944067810.828</v>
      </c>
      <c r="R364" s="225">
        <f>IFERROR(VLOOKUP($B364,$B$45:$AY$69,R$1-2010,FALSE),VLOOKUP("no-convert-"&amp;$B364,$B$45:$AY$69,R$1-2010,FALSE))</f>
        <v>62477878698316.563</v>
      </c>
      <c r="S364" s="225">
        <f>IFERROR(VLOOKUP($B364,$B$45:$AY$69,S$1-2010,FALSE),VLOOKUP("no-convert-"&amp;$B364,$B$45:$AY$69,S$1-2010,FALSE))</f>
        <v>60411336699705.398</v>
      </c>
      <c r="T364" s="225">
        <f>IFERROR(VLOOKUP($B364,$B$45:$AY$69,T$1-2010,FALSE),VLOOKUP("no-convert-"&amp;$B364,$B$45:$AY$69,T$1-2010,FALSE))</f>
        <v>58962271342050.422</v>
      </c>
      <c r="U364" s="225">
        <f>IFERROR(VLOOKUP($B364,$B$45:$AY$69,U$1-2010,FALSE),VLOOKUP("no-convert-"&amp;$B364,$B$45:$AY$69,U$1-2010,FALSE))</f>
        <v>61410829123473.633</v>
      </c>
      <c r="V364" s="225">
        <f>IFERROR(VLOOKUP($B364,$B$45:$AY$69,V$1-2010,FALSE),VLOOKUP("no-convert-"&amp;$B364,$B$45:$AY$69,V$1-2010,FALSE))</f>
        <v>63780837077004.109</v>
      </c>
      <c r="W364" s="225">
        <f>IFERROR(VLOOKUP($B364,$B$45:$AY$69,W$1-2010,FALSE),VLOOKUP("no-convert-"&amp;$B364,$B$45:$AY$69,W$1-2010,FALSE))</f>
        <v>66076295361242.086</v>
      </c>
      <c r="X364" s="225">
        <f>IFERROR(VLOOKUP($B364,$B$45:$AY$69,X$1-2010,FALSE),VLOOKUP("no-convert-"&amp;$B364,$B$45:$AY$69,X$1-2010,FALSE))</f>
        <v>68301210083886.945</v>
      </c>
      <c r="Y364" s="225">
        <f>IFERROR(VLOOKUP($B364,$B$45:$AY$69,Y$1-2010,FALSE),VLOOKUP("no-convert-"&amp;$B364,$B$45:$AY$69,Y$1-2010,FALSE))</f>
        <v>70459521005233.438</v>
      </c>
      <c r="Z364" s="225">
        <f>IFERROR(VLOOKUP($B364,$B$45:$AY$69,Z$1-2010,FALSE),VLOOKUP("no-convert-"&amp;$B364,$B$45:$AY$69,Z$1-2010,FALSE))</f>
        <v>72555050847560.281</v>
      </c>
      <c r="AA364" s="225">
        <f>IFERROR(VLOOKUP($B364,$B$45:$AY$69,AA$1-2010,FALSE),VLOOKUP("no-convert-"&amp;$B364,$B$45:$AY$69,AA$1-2010,FALSE))</f>
        <v>74591471342461.234</v>
      </c>
      <c r="AB364" s="225">
        <f>IFERROR(VLOOKUP($B364,$B$45:$AY$69,AB$1-2010,FALSE),VLOOKUP("no-convert-"&amp;$B364,$B$45:$AY$69,AB$1-2010,FALSE))</f>
        <v>76572282037422.063</v>
      </c>
      <c r="AC364" s="225">
        <f>IFERROR(VLOOKUP($B364,$B$45:$AY$69,AC$1-2010,FALSE),VLOOKUP("no-convert-"&amp;$B364,$B$45:$AY$69,AC$1-2010,FALSE))</f>
        <v>78500798670982.109</v>
      </c>
      <c r="AD364" s="225">
        <f>IFERROR(VLOOKUP($B364,$B$45:$AY$69,AD$1-2010,FALSE),VLOOKUP("no-convert-"&amp;$B364,$B$45:$AY$69,AD$1-2010,FALSE))</f>
        <v>80380148597166.609</v>
      </c>
      <c r="AE364" s="225">
        <f>IFERROR(VLOOKUP($B364,$B$45:$AY$69,AE$1-2010,FALSE),VLOOKUP("no-convert-"&amp;$B364,$B$45:$AY$69,AE$1-2010,FALSE))</f>
        <v>82213271296399.641</v>
      </c>
      <c r="AF364" s="225">
        <f>IFERROR(VLOOKUP($B364,$B$45:$AY$69,AF$1-2010,FALSE),VLOOKUP("no-convert-"&amp;$B364,$B$45:$AY$69,AF$1-2010,FALSE))</f>
        <v>84002922461995.469</v>
      </c>
      <c r="AG364" s="225">
        <f>IFERROR(VLOOKUP($B364,$B$45:$AY$69,AG$1-2010,FALSE),VLOOKUP("no-convert-"&amp;$B364,$B$45:$AY$69,AG$1-2010,FALSE))</f>
        <v>85751680512422.156</v>
      </c>
      <c r="AH364" s="225">
        <f>IFERROR(VLOOKUP($B364,$B$45:$AY$69,AH$1-2010,FALSE),VLOOKUP("no-convert-"&amp;$B364,$B$45:$AY$69,AH$1-2010,FALSE))</f>
        <v>87461954664425.453</v>
      </c>
      <c r="AI364" s="225">
        <f>IFERROR(VLOOKUP($B364,$B$45:$AY$69,AI$1-2010,FALSE),VLOOKUP("no-convert-"&amp;$B364,$B$45:$AY$69,AI$1-2010,FALSE))</f>
        <v>89135993924547.734</v>
      </c>
      <c r="AJ364" s="225">
        <f>IFERROR(VLOOKUP($B364,$B$45:$AY$69,AJ$1-2010,FALSE),VLOOKUP("no-convert-"&amp;$B364,$B$45:$AY$69,AJ$1-2010,FALSE))</f>
        <v>90775896528459.484</v>
      </c>
      <c r="AK364" s="225">
        <f>IFERROR(VLOOKUP($B364,$B$45:$AY$69,AK$1-2010,FALSE),VLOOKUP("no-convert-"&amp;$B364,$B$45:$AY$69,AK$1-2010,FALSE))</f>
        <v>92383619489331.641</v>
      </c>
      <c r="AL364" s="225">
        <f>IFERROR(VLOOKUP($B364,$B$45:$AY$69,AL$1-2010,FALSE),VLOOKUP("no-convert-"&amp;$B364,$B$45:$AY$69,AL$1-2010,FALSE))</f>
        <v>93960988016748.984</v>
      </c>
      <c r="AM364" s="225">
        <f>IFERROR(VLOOKUP($B364,$B$45:$AY$69,AM$1-2010,FALSE),VLOOKUP("no-convert-"&amp;$B364,$B$45:$AY$69,AM$1-2010,FALSE))</f>
        <v>95509704643109.656</v>
      </c>
      <c r="AN364" s="225">
        <f>IFERROR(VLOOKUP($B364,$B$45:$AY$69,AN$1-2010,FALSE),VLOOKUP("no-convert-"&amp;$B364,$B$45:$AY$69,AN$1-2010,FALSE))</f>
        <v>97031357950932.594</v>
      </c>
      <c r="AO364" s="225">
        <f>IFERROR(VLOOKUP($B364,$B$45:$AY$69,AO$1-2010,FALSE),VLOOKUP("no-convert-"&amp;$B364,$B$45:$AY$69,AO$1-2010,FALSE))</f>
        <v>98527430836240.672</v>
      </c>
      <c r="AP364" s="225">
        <f>IFERROR(VLOOKUP($B364,$B$45:$AY$69,AP$1-2010,FALSE),VLOOKUP("no-convert-"&amp;$B364,$B$45:$AY$69,AP$1-2010,FALSE))</f>
        <v>99999308273597.844</v>
      </c>
      <c r="AQ364" s="225">
        <f>IFERROR(VLOOKUP($B364,$B$45:$AY$69,AQ$1-2010,FALSE),VLOOKUP("no-convert-"&amp;$B364,$B$45:$AY$69,AQ$1-2010,FALSE))</f>
        <v>101448284570357.38</v>
      </c>
      <c r="AR364" s="225">
        <f>IFERROR(VLOOKUP($B364,$B$45:$AY$69,AR$1-2010,FALSE),VLOOKUP("no-convert-"&amp;$B364,$B$45:$AY$69,AR$1-2010,FALSE))</f>
        <v>102875570113147.31</v>
      </c>
      <c r="AS364" s="225">
        <f>IFERROR(VLOOKUP($B364,$B$45:$AY$69,AS$1-2010,FALSE),VLOOKUP("no-convert-"&amp;$B364,$B$45:$AY$69,AS$1-2010,FALSE))</f>
        <v>104282297620232.03</v>
      </c>
      <c r="AT364" s="225">
        <f>IFERROR(VLOOKUP($B364,$B$45:$AY$69,AT$1-2010,FALSE),VLOOKUP("no-convert-"&amp;$B364,$B$45:$AY$69,AT$1-2010,FALSE))</f>
        <v>105669527920392.25</v>
      </c>
      <c r="AU364" s="225">
        <f>IFERROR(VLOOKUP($B364,$B$45:$AY$69,AU$1-2010,FALSE),VLOOKUP("no-convert-"&amp;$B364,$B$45:$AY$69,AU$1-2010,FALSE))</f>
        <v>107038255283381.58</v>
      </c>
      <c r="AV364" s="225">
        <f>IFERROR(VLOOKUP($B364,$B$45:$AY$69,AV$1-2010,FALSE),VLOOKUP("no-convert-"&amp;$B364,$B$45:$AY$69,AV$1-2010,FALSE))</f>
        <v>108389412329369.61</v>
      </c>
      <c r="AW364" s="225">
        <f>IFERROR(VLOOKUP($B364,$B$45:$AY$69,AW$1-2010,FALSE),VLOOKUP("no-convert-"&amp;$B364,$B$45:$AY$69,AW$1-2010,FALSE))</f>
        <v>109723874545816.09</v>
      </c>
      <c r="AX364" s="225">
        <f>IFERROR(VLOOKUP($B364,$B$45:$AY$69,AX$1-2010,FALSE),VLOOKUP("no-convert-"&amp;$B364,$B$45:$AY$69,AX$1-2010,FALSE))</f>
        <v>111042464440268.2</v>
      </c>
      <c r="AY364" s="225">
        <f>IFERROR(VLOOKUP($B364,$B$45:$AY$69,AY$1-2010,FALSE),VLOOKUP("no-convert-"&amp;$B364,$B$45:$AY$69,AY$1-2010,FALSE))</f>
        <v>112345955356886.86</v>
      </c>
      <c r="AZ364" s="225"/>
    </row>
    <row r="365" spans="1:52" x14ac:dyDescent="0.2">
      <c r="A365" s="250" t="s">
        <v>564</v>
      </c>
      <c r="B365" s="251" t="s">
        <v>396</v>
      </c>
      <c r="C365" s="225">
        <f>IFERROR(VLOOKUP($B365,$B$45:$AY$69,C$1-2010,FALSE),VLOOKUP("no-convert-"&amp;$B365,$B$45:$AY$69,C$1-2010,FALSE))</f>
        <v>123724255924461.25</v>
      </c>
      <c r="D365" s="225">
        <f>IFERROR(VLOOKUP($B365,$B$45:$AY$69,D$1-2010,FALSE),VLOOKUP("no-convert-"&amp;$B365,$B$45:$AY$69,D$1-2010,FALSE))</f>
        <v>131531236000444.92</v>
      </c>
      <c r="E365" s="225">
        <f>IFERROR(VLOOKUP($B365,$B$45:$AY$69,E$1-2010,FALSE),VLOOKUP("no-convert-"&amp;$B365,$B$45:$AY$69,E$1-2010,FALSE))</f>
        <v>142364785712528.88</v>
      </c>
      <c r="F365" s="225">
        <f>IFERROR(VLOOKUP($B365,$B$45:$AY$69,F$1-2010,FALSE),VLOOKUP("no-convert-"&amp;$B365,$B$45:$AY$69,F$1-2010,FALSE))</f>
        <v>150523216377597.47</v>
      </c>
      <c r="G365" s="225">
        <f>IFERROR(VLOOKUP($B365,$B$45:$AY$69,G$1-2010,FALSE),VLOOKUP("no-convert-"&amp;$B365,$B$45:$AY$69,G$1-2010,FALSE))</f>
        <v>163523476032098.22</v>
      </c>
      <c r="H365" s="225">
        <f>IFERROR(VLOOKUP($B365,$B$45:$AY$69,H$1-2010,FALSE),VLOOKUP("no-convert-"&amp;$B365,$B$45:$AY$69,H$1-2010,FALSE))</f>
        <v>178768924886772.59</v>
      </c>
      <c r="I365" s="225">
        <f>IFERROR(VLOOKUP($B365,$B$45:$AY$69,I$1-2010,FALSE),VLOOKUP("no-convert-"&amp;$B365,$B$45:$AY$69,I$1-2010,FALSE))</f>
        <v>194225926523226.25</v>
      </c>
      <c r="J365" s="225">
        <f>IFERROR(VLOOKUP($B365,$B$45:$AY$69,J$1-2010,FALSE),VLOOKUP("no-convert-"&amp;$B365,$B$45:$AY$69,J$1-2010,FALSE))</f>
        <v>222369270783153.34</v>
      </c>
      <c r="K365" s="225">
        <f>IFERROR(VLOOKUP($B365,$B$45:$AY$69,K$1-2010,FALSE),VLOOKUP("no-convert-"&amp;$B365,$B$45:$AY$69,K$1-2010,FALSE))</f>
        <v>242995667006632.88</v>
      </c>
      <c r="L365" s="225">
        <f>IFERROR(VLOOKUP($B365,$B$45:$AY$69,L$1-2010,FALSE),VLOOKUP("no-convert-"&amp;$B365,$B$45:$AY$69,L$1-2010,FALSE))</f>
        <v>254148016331525.06</v>
      </c>
      <c r="M365" s="225">
        <f>IFERROR(VLOOKUP($B365,$B$45:$AY$69,M$1-2010,FALSE),VLOOKUP("no-convert-"&amp;$B365,$B$45:$AY$69,M$1-2010,FALSE))</f>
        <v>267475000516900.53</v>
      </c>
      <c r="N365" s="225">
        <f>IFERROR(VLOOKUP($B365,$B$45:$AY$69,N$1-2010,FALSE),VLOOKUP("no-convert-"&amp;$B365,$B$45:$AY$69,N$1-2010,FALSE))</f>
        <v>280174394968369.38</v>
      </c>
      <c r="O365" s="225">
        <f>IFERROR(VLOOKUP($B365,$B$45:$AY$69,O$1-2010,FALSE),VLOOKUP("no-convert-"&amp;$B365,$B$45:$AY$69,O$1-2010,FALSE))</f>
        <v>292257854830854.31</v>
      </c>
      <c r="P365" s="225">
        <f>IFERROR(VLOOKUP($B365,$B$45:$AY$69,P$1-2010,FALSE),VLOOKUP("no-convert-"&amp;$B365,$B$45:$AY$69,P$1-2010,FALSE))</f>
        <v>303745005543501.44</v>
      </c>
      <c r="Q365" s="225">
        <f>IFERROR(VLOOKUP($B365,$B$45:$AY$69,Q$1-2010,FALSE),VLOOKUP("no-convert-"&amp;$B365,$B$45:$AY$69,Q$1-2010,FALSE))</f>
        <v>314660966587578.75</v>
      </c>
      <c r="R365" s="225">
        <f>IFERROR(VLOOKUP($B365,$B$45:$AY$69,R$1-2010,FALSE),VLOOKUP("no-convert-"&amp;$B365,$B$45:$AY$69,R$1-2010,FALSE))</f>
        <v>325034335413466.19</v>
      </c>
      <c r="S365" s="225">
        <f>IFERROR(VLOOKUP($B365,$B$45:$AY$69,S$1-2010,FALSE),VLOOKUP("no-convert-"&amp;$B365,$B$45:$AY$69,S$1-2010,FALSE))</f>
        <v>334895605309793.69</v>
      </c>
      <c r="T365" s="225">
        <f>IFERROR(VLOOKUP($B365,$B$45:$AY$69,T$1-2010,FALSE),VLOOKUP("no-convert-"&amp;$B365,$B$45:$AY$69,T$1-2010,FALSE))</f>
        <v>344275965045046.13</v>
      </c>
      <c r="U365" s="225">
        <f>IFERROR(VLOOKUP($B365,$B$45:$AY$69,U$1-2010,FALSE),VLOOKUP("no-convert-"&amp;$B365,$B$45:$AY$69,U$1-2010,FALSE))</f>
        <v>353206418660894</v>
      </c>
      <c r="V365" s="225">
        <f>IFERROR(VLOOKUP($B365,$B$45:$AY$69,V$1-2010,FALSE),VLOOKUP("no-convert-"&amp;$B365,$B$45:$AY$69,V$1-2010,FALSE))</f>
        <v>361717164219205.88</v>
      </c>
      <c r="W365" s="225">
        <f>IFERROR(VLOOKUP($B365,$B$45:$AY$69,W$1-2010,FALSE),VLOOKUP("no-convert-"&amp;$B365,$B$45:$AY$69,W$1-2010,FALSE))</f>
        <v>369837175966135.88</v>
      </c>
      <c r="X365" s="225">
        <f>IFERROR(VLOOKUP($B365,$B$45:$AY$69,X$1-2010,FALSE),VLOOKUP("no-convert-"&amp;$B365,$B$45:$AY$69,X$1-2010,FALSE))</f>
        <v>377593942278151.63</v>
      </c>
      <c r="Y365" s="225">
        <f>IFERROR(VLOOKUP($B365,$B$45:$AY$69,Y$1-2010,FALSE),VLOOKUP("no-convert-"&amp;$B365,$B$45:$AY$69,Y$1-2010,FALSE))</f>
        <v>385013320103053.69</v>
      </c>
      <c r="Z365" s="225">
        <f>IFERROR(VLOOKUP($B365,$B$45:$AY$69,Z$1-2010,FALSE),VLOOKUP("no-convert-"&amp;$B365,$B$45:$AY$69,Z$1-2010,FALSE))</f>
        <v>392119474432629.5</v>
      </c>
      <c r="AA365" s="225">
        <f>IFERROR(VLOOKUP($B365,$B$45:$AY$69,AA$1-2010,FALSE),VLOOKUP("no-convert-"&amp;$B365,$B$45:$AY$69,AA$1-2010,FALSE))</f>
        <v>398934878192731.56</v>
      </c>
      <c r="AB365" s="225">
        <f>IFERROR(VLOOKUP($B365,$B$45:$AY$69,AB$1-2010,FALSE),VLOOKUP("no-convert-"&amp;$B365,$B$45:$AY$69,AB$1-2010,FALSE))</f>
        <v>405480353673219.88</v>
      </c>
      <c r="AC365" s="225">
        <f>IFERROR(VLOOKUP($B365,$B$45:$AY$69,AC$1-2010,FALSE),VLOOKUP("no-convert-"&amp;$B365,$B$45:$AY$69,AC$1-2010,FALSE))</f>
        <v>411775141276803.81</v>
      </c>
      <c r="AD365" s="225">
        <f>IFERROR(VLOOKUP($B365,$B$45:$AY$69,AD$1-2010,FALSE),VLOOKUP("no-convert-"&amp;$B365,$B$45:$AY$69,AD$1-2010,FALSE))</f>
        <v>417836985057155</v>
      </c>
      <c r="AE365" s="225">
        <f>IFERROR(VLOOKUP($B365,$B$45:$AY$69,AE$1-2010,FALSE),VLOOKUP("no-convert-"&amp;$B365,$B$45:$AY$69,AE$1-2010,FALSE))</f>
        <v>423682227388793.06</v>
      </c>
      <c r="AF365" s="225">
        <f>IFERROR(VLOOKUP($B365,$B$45:$AY$69,AF$1-2010,FALSE),VLOOKUP("no-convert-"&amp;$B365,$B$45:$AY$69,AF$1-2010,FALSE))</f>
        <v>429325907310668.63</v>
      </c>
      <c r="AG365" s="225">
        <f>IFERROR(VLOOKUP($B365,$B$45:$AY$69,AG$1-2010,FALSE),VLOOKUP("no-convert-"&amp;$B365,$B$45:$AY$69,AG$1-2010,FALSE))</f>
        <v>434781858746641.13</v>
      </c>
      <c r="AH365" s="225">
        <f>IFERROR(VLOOKUP($B365,$B$45:$AY$69,AH$1-2010,FALSE),VLOOKUP("no-convert-"&amp;$B365,$B$45:$AY$69,AH$1-2010,FALSE))</f>
        <v>440062806044737.38</v>
      </c>
      <c r="AI365" s="225">
        <f>IFERROR(VLOOKUP($B365,$B$45:$AY$69,AI$1-2010,FALSE),VLOOKUP("no-convert-"&amp;$B365,$B$45:$AY$69,AI$1-2010,FALSE))</f>
        <v>445180455188536.31</v>
      </c>
      <c r="AJ365" s="225">
        <f>IFERROR(VLOOKUP($B365,$B$45:$AY$69,AJ$1-2010,FALSE),VLOOKUP("no-convert-"&amp;$B365,$B$45:$AY$69,AJ$1-2010,FALSE))</f>
        <v>450145579695795.38</v>
      </c>
      <c r="AK365" s="225">
        <f>IFERROR(VLOOKUP($B365,$B$45:$AY$69,AK$1-2010,FALSE),VLOOKUP("no-convert-"&amp;$B365,$B$45:$AY$69,AK$1-2010,FALSE))</f>
        <v>454968100692334.88</v>
      </c>
      <c r="AL365" s="225">
        <f>IFERROR(VLOOKUP($B365,$B$45:$AY$69,AL$1-2010,FALSE),VLOOKUP("no-convert-"&amp;$B365,$B$45:$AY$69,AL$1-2010,FALSE))</f>
        <v>459657160980812.56</v>
      </c>
      <c r="AM365" s="225">
        <f>IFERROR(VLOOKUP($B365,$B$45:$AY$69,AM$1-2010,FALSE),VLOOKUP("no-convert-"&amp;$B365,$B$45:$AY$69,AM$1-2010,FALSE))</f>
        <v>464221193151000.81</v>
      </c>
      <c r="AN365" s="225">
        <f>IFERROR(VLOOKUP($B365,$B$45:$AY$69,AN$1-2010,FALSE),VLOOKUP("no-convert-"&amp;$B365,$B$45:$AY$69,AN$1-2010,FALSE))</f>
        <v>468667981928368</v>
      </c>
      <c r="AO365" s="225">
        <f>IFERROR(VLOOKUP($B365,$B$45:$AY$69,AO$1-2010,FALSE),VLOOKUP("no-convert-"&amp;$B365,$B$45:$AY$69,AO$1-2010,FALSE))</f>
        <v>473004721052233.56</v>
      </c>
      <c r="AP365" s="225">
        <f>IFERROR(VLOOKUP($B365,$B$45:$AY$69,AP$1-2010,FALSE),VLOOKUP("no-convert-"&amp;$B365,$B$45:$AY$69,AP$1-2010,FALSE))</f>
        <v>477238065029174.25</v>
      </c>
      <c r="AQ365" s="225">
        <f>IFERROR(VLOOKUP($B365,$B$45:$AY$69,AQ$1-2010,FALSE),VLOOKUP("no-convert-"&amp;$B365,$B$45:$AY$69,AQ$1-2010,FALSE))</f>
        <v>481374176133830.31</v>
      </c>
      <c r="AR365" s="225">
        <f>IFERROR(VLOOKUP($B365,$B$45:$AY$69,AR$1-2010,FALSE),VLOOKUP("no-convert-"&amp;$B365,$B$45:$AY$69,AR$1-2010,FALSE))</f>
        <v>485418767035856.75</v>
      </c>
      <c r="AS365" s="225">
        <f>IFERROR(VLOOKUP($B365,$B$45:$AY$69,AS$1-2010,FALSE),VLOOKUP("no-convert-"&amp;$B365,$B$45:$AY$69,AS$1-2010,FALSE))</f>
        <v>489377139425509.69</v>
      </c>
      <c r="AT365" s="225">
        <f>IFERROR(VLOOKUP($B365,$B$45:$AY$69,AT$1-2010,FALSE),VLOOKUP("no-convert-"&amp;$B365,$B$45:$AY$69,AT$1-2010,FALSE))</f>
        <v>493254218995325.94</v>
      </c>
      <c r="AU365" s="225">
        <f>IFERROR(VLOOKUP($B365,$B$45:$AY$69,AU$1-2010,FALSE),VLOOKUP("no-convert-"&amp;$B365,$B$45:$AY$69,AU$1-2010,FALSE))</f>
        <v>497054587115214.56</v>
      </c>
      <c r="AV365" s="225">
        <f>IFERROR(VLOOKUP($B365,$B$45:$AY$69,AV$1-2010,FALSE),VLOOKUP("no-convert-"&amp;$B365,$B$45:$AY$69,AV$1-2010,FALSE))</f>
        <v>500782509515163.56</v>
      </c>
      <c r="AW365" s="225">
        <f>IFERROR(VLOOKUP($B365,$B$45:$AY$69,AW$1-2010,FALSE),VLOOKUP("no-convert-"&amp;$B365,$B$45:$AY$69,AW$1-2010,FALSE))</f>
        <v>504441962265547.38</v>
      </c>
      <c r="AX365" s="225">
        <f>IFERROR(VLOOKUP($B365,$B$45:$AY$69,AX$1-2010,FALSE),VLOOKUP("no-convert-"&amp;$B365,$B$45:$AY$69,AX$1-2010,FALSE))</f>
        <v>508036655320557.5</v>
      </c>
      <c r="AY365" s="225">
        <f>IFERROR(VLOOKUP($B365,$B$45:$AY$69,AY$1-2010,FALSE),VLOOKUP("no-convert-"&amp;$B365,$B$45:$AY$69,AY$1-2010,FALSE))</f>
        <v>511570053866537.5</v>
      </c>
      <c r="AZ365" s="225"/>
    </row>
    <row r="366" spans="1:52" x14ac:dyDescent="0.2">
      <c r="A366" s="250" t="s">
        <v>564</v>
      </c>
      <c r="B366" s="251" t="s">
        <v>397</v>
      </c>
      <c r="C366" s="225">
        <f>IFERROR(VLOOKUP($B366,$B$45:$AY$69,C$1-2010,FALSE),VLOOKUP("no-convert-"&amp;$B366,$B$45:$AY$69,C$1-2010,FALSE))</f>
        <v>207594697475019.94</v>
      </c>
      <c r="D366" s="225">
        <f>IFERROR(VLOOKUP($B366,$B$45:$AY$69,D$1-2010,FALSE),VLOOKUP("no-convert-"&amp;$B366,$B$45:$AY$69,D$1-2010,FALSE))</f>
        <v>230343445799575.47</v>
      </c>
      <c r="E366" s="225">
        <f>IFERROR(VLOOKUP($B366,$B$45:$AY$69,E$1-2010,FALSE),VLOOKUP("no-convert-"&amp;$B366,$B$45:$AY$69,E$1-2010,FALSE))</f>
        <v>246244025849437.25</v>
      </c>
      <c r="F366" s="225">
        <f>IFERROR(VLOOKUP($B366,$B$45:$AY$69,F$1-2010,FALSE),VLOOKUP("no-convert-"&amp;$B366,$B$45:$AY$69,F$1-2010,FALSE))</f>
        <v>238396100073754.41</v>
      </c>
      <c r="G366" s="225">
        <f>IFERROR(VLOOKUP($B366,$B$45:$AY$69,G$1-2010,FALSE),VLOOKUP("no-convert-"&amp;$B366,$B$45:$AY$69,G$1-2010,FALSE))</f>
        <v>247591821797869.78</v>
      </c>
      <c r="H366" s="225">
        <f>IFERROR(VLOOKUP($B366,$B$45:$AY$69,H$1-2010,FALSE),VLOOKUP("no-convert-"&amp;$B366,$B$45:$AY$69,H$1-2010,FALSE))</f>
        <v>269293042638453.75</v>
      </c>
      <c r="I366" s="225">
        <f>IFERROR(VLOOKUP($B366,$B$45:$AY$69,I$1-2010,FALSE),VLOOKUP("no-convert-"&amp;$B366,$B$45:$AY$69,I$1-2010,FALSE))</f>
        <v>302936759224642.06</v>
      </c>
      <c r="J366" s="225">
        <f>IFERROR(VLOOKUP($B366,$B$45:$AY$69,J$1-2010,FALSE),VLOOKUP("no-convert-"&amp;$B366,$B$45:$AY$69,J$1-2010,FALSE))</f>
        <v>338208067373874.13</v>
      </c>
      <c r="K366" s="225">
        <f>IFERROR(VLOOKUP($B366,$B$45:$AY$69,K$1-2010,FALSE),VLOOKUP("no-convert-"&amp;$B366,$B$45:$AY$69,K$1-2010,FALSE))</f>
        <v>345001641382302.19</v>
      </c>
      <c r="L366" s="225">
        <f>IFERROR(VLOOKUP($B366,$B$45:$AY$69,L$1-2010,FALSE),VLOOKUP("no-convert-"&amp;$B366,$B$45:$AY$69,L$1-2010,FALSE))</f>
        <v>375735949814846.38</v>
      </c>
      <c r="M366" s="225">
        <f>IFERROR(VLOOKUP($B366,$B$45:$AY$69,M$1-2010,FALSE),VLOOKUP("no-convert-"&amp;$B366,$B$45:$AY$69,M$1-2010,FALSE))</f>
        <v>400660297968629.94</v>
      </c>
      <c r="N366" s="225">
        <f>IFERROR(VLOOKUP($B366,$B$45:$AY$69,N$1-2010,FALSE),VLOOKUP("no-convert-"&amp;$B366,$B$45:$AY$69,N$1-2010,FALSE))</f>
        <v>426200944354024.88</v>
      </c>
      <c r="O366" s="225">
        <f>IFERROR(VLOOKUP($B366,$B$45:$AY$69,O$1-2010,FALSE),VLOOKUP("no-convert-"&amp;$B366,$B$45:$AY$69,O$1-2010,FALSE))</f>
        <v>452168781371824.38</v>
      </c>
      <c r="P366" s="225">
        <f>IFERROR(VLOOKUP($B366,$B$45:$AY$69,P$1-2010,FALSE),VLOOKUP("no-convert-"&amp;$B366,$B$45:$AY$69,P$1-2010,FALSE))</f>
        <v>478841213741978</v>
      </c>
      <c r="Q366" s="225">
        <f>IFERROR(VLOOKUP($B366,$B$45:$AY$69,Q$1-2010,FALSE),VLOOKUP("no-convert-"&amp;$B366,$B$45:$AY$69,Q$1-2010,FALSE))</f>
        <v>505938441277673.06</v>
      </c>
      <c r="R366" s="225">
        <f>IFERROR(VLOOKUP($B366,$B$45:$AY$69,R$1-2010,FALSE),VLOOKUP("no-convert-"&amp;$B366,$B$45:$AY$69,R$1-2010,FALSE))</f>
        <v>533516542944184.94</v>
      </c>
      <c r="S366" s="225">
        <f>IFERROR(VLOOKUP($B366,$B$45:$AY$69,S$1-2010,FALSE),VLOOKUP("no-convert-"&amp;$B366,$B$45:$AY$69,S$1-2010,FALSE))</f>
        <v>561633004724233.88</v>
      </c>
      <c r="T366" s="225">
        <f>IFERROR(VLOOKUP($B366,$B$45:$AY$69,T$1-2010,FALSE),VLOOKUP("no-convert-"&amp;$B366,$B$45:$AY$69,T$1-2010,FALSE))</f>
        <v>590090467616295</v>
      </c>
      <c r="U366" s="225">
        <f>IFERROR(VLOOKUP($B366,$B$45:$AY$69,U$1-2010,FALSE),VLOOKUP("no-convert-"&amp;$B366,$B$45:$AY$69,U$1-2010,FALSE))</f>
        <v>619054509067572.5</v>
      </c>
      <c r="V366" s="225">
        <f>IFERROR(VLOOKUP($B366,$B$45:$AY$69,V$1-2010,FALSE),VLOOKUP("no-convert-"&amp;$B366,$B$45:$AY$69,V$1-2010,FALSE))</f>
        <v>648408019616262</v>
      </c>
      <c r="W366" s="225">
        <f>IFERROR(VLOOKUP($B366,$B$45:$AY$69,W$1-2010,FALSE),VLOOKUP("no-convert-"&amp;$B366,$B$45:$AY$69,W$1-2010,FALSE))</f>
        <v>678024824091367.5</v>
      </c>
      <c r="X366" s="225">
        <f>IFERROR(VLOOKUP($B366,$B$45:$AY$69,X$1-2010,FALSE),VLOOKUP("no-convert-"&amp;$B366,$B$45:$AY$69,X$1-2010,FALSE))</f>
        <v>708088209630741.88</v>
      </c>
      <c r="Y366" s="225">
        <f>IFERROR(VLOOKUP($B366,$B$45:$AY$69,Y$1-2010,FALSE),VLOOKUP("no-convert-"&amp;$B366,$B$45:$AY$69,Y$1-2010,FALSE))</f>
        <v>738450027343837</v>
      </c>
      <c r="Z366" s="225">
        <f>IFERROR(VLOOKUP($B366,$B$45:$AY$69,Z$1-2010,FALSE),VLOOKUP("no-convert-"&amp;$B366,$B$45:$AY$69,Z$1-2010,FALSE))</f>
        <v>769032005697064.88</v>
      </c>
      <c r="AA366" s="225">
        <f>IFERROR(VLOOKUP($B366,$B$45:$AY$69,AA$1-2010,FALSE),VLOOKUP("no-convert-"&amp;$B366,$B$45:$AY$69,AA$1-2010,FALSE))</f>
        <v>799961500088688.25</v>
      </c>
      <c r="AB366" s="225">
        <f>IFERROR(VLOOKUP($B366,$B$45:$AY$69,AB$1-2010,FALSE),VLOOKUP("no-convert-"&amp;$B366,$B$45:$AY$69,AB$1-2010,FALSE))</f>
        <v>831110761565211.88</v>
      </c>
      <c r="AC366" s="225">
        <f>IFERROR(VLOOKUP($B366,$B$45:$AY$69,AC$1-2010,FALSE),VLOOKUP("no-convert-"&amp;$B366,$B$45:$AY$69,AC$1-2010,FALSE))</f>
        <v>862595565864182.63</v>
      </c>
      <c r="AD366" s="225">
        <f>IFERROR(VLOOKUP($B366,$B$45:$AY$69,AD$1-2010,FALSE),VLOOKUP("no-convert-"&amp;$B366,$B$45:$AY$69,AD$1-2010,FALSE))</f>
        <v>894253715604341.88</v>
      </c>
      <c r="AE366" s="225">
        <f>IFERROR(VLOOKUP($B366,$B$45:$AY$69,AE$1-2010,FALSE),VLOOKUP("no-convert-"&amp;$B366,$B$45:$AY$69,AE$1-2010,FALSE))</f>
        <v>926050255928183.38</v>
      </c>
      <c r="AF366" s="225">
        <f>IFERROR(VLOOKUP($B366,$B$45:$AY$69,AF$1-2010,FALSE),VLOOKUP("no-convert-"&amp;$B366,$B$45:$AY$69,AF$1-2010,FALSE))</f>
        <v>958099614012523.5</v>
      </c>
      <c r="AG366" s="225">
        <f>IFERROR(VLOOKUP($B366,$B$45:$AY$69,AG$1-2010,FALSE),VLOOKUP("no-convert-"&amp;$B366,$B$45:$AY$69,AG$1-2010,FALSE))</f>
        <v>990317692144588</v>
      </c>
      <c r="AH366" s="225">
        <f>IFERROR(VLOOKUP($B366,$B$45:$AY$69,AH$1-2010,FALSE),VLOOKUP("no-convert-"&amp;$B366,$B$45:$AY$69,AH$1-2010,FALSE))</f>
        <v>1022697104202982.4</v>
      </c>
      <c r="AI366" s="225">
        <f>IFERROR(VLOOKUP($B366,$B$45:$AY$69,AI$1-2010,FALSE),VLOOKUP("no-convert-"&amp;$B366,$B$45:$AY$69,AI$1-2010,FALSE))</f>
        <v>1055189678947761</v>
      </c>
      <c r="AJ366" s="225">
        <f>IFERROR(VLOOKUP($B366,$B$45:$AY$69,AJ$1-2010,FALSE),VLOOKUP("no-convert-"&amp;$B366,$B$45:$AY$69,AJ$1-2010,FALSE))</f>
        <v>1087863147455046.9</v>
      </c>
      <c r="AK366" s="225">
        <f>IFERROR(VLOOKUP($B366,$B$45:$AY$69,AK$1-2010,FALSE),VLOOKUP("no-convert-"&amp;$B366,$B$45:$AY$69,AK$1-2010,FALSE))</f>
        <v>1120734017780458</v>
      </c>
      <c r="AL366" s="225">
        <f>IFERROR(VLOOKUP($B366,$B$45:$AY$69,AL$1-2010,FALSE),VLOOKUP("no-convert-"&amp;$B366,$B$45:$AY$69,AL$1-2010,FALSE))</f>
        <v>1153679201561429.3</v>
      </c>
      <c r="AM366" s="225">
        <f>IFERROR(VLOOKUP($B366,$B$45:$AY$69,AM$1-2010,FALSE),VLOOKUP("no-convert-"&amp;$B366,$B$45:$AY$69,AM$1-2010,FALSE))</f>
        <v>1186747944287384</v>
      </c>
      <c r="AN366" s="225">
        <f>IFERROR(VLOOKUP($B366,$B$45:$AY$69,AN$1-2010,FALSE),VLOOKUP("no-convert-"&amp;$B366,$B$45:$AY$69,AN$1-2010,FALSE))</f>
        <v>1220061201782901.3</v>
      </c>
      <c r="AO366" s="225">
        <f>IFERROR(VLOOKUP($B366,$B$45:$AY$69,AO$1-2010,FALSE),VLOOKUP("no-convert-"&amp;$B366,$B$45:$AY$69,AO$1-2010,FALSE))</f>
        <v>1253479459317087.8</v>
      </c>
      <c r="AP366" s="225">
        <f>IFERROR(VLOOKUP($B366,$B$45:$AY$69,AP$1-2010,FALSE),VLOOKUP("no-convert-"&amp;$B366,$B$45:$AY$69,AP$1-2010,FALSE))</f>
        <v>1287097039884610</v>
      </c>
      <c r="AQ366" s="225">
        <f>IFERROR(VLOOKUP($B366,$B$45:$AY$69,AQ$1-2010,FALSE),VLOOKUP("no-convert-"&amp;$B366,$B$45:$AY$69,AQ$1-2010,FALSE))</f>
        <v>1320912354494999</v>
      </c>
      <c r="AR366" s="225">
        <f>IFERROR(VLOOKUP($B366,$B$45:$AY$69,AR$1-2010,FALSE),VLOOKUP("no-convert-"&amp;$B366,$B$45:$AY$69,AR$1-2010,FALSE))</f>
        <v>1354917557154388.5</v>
      </c>
      <c r="AS366" s="225">
        <f>IFERROR(VLOOKUP($B366,$B$45:$AY$69,AS$1-2010,FALSE),VLOOKUP("no-convert-"&amp;$B366,$B$45:$AY$69,AS$1-2010,FALSE))</f>
        <v>1389198938188702.5</v>
      </c>
      <c r="AT366" s="225">
        <f>IFERROR(VLOOKUP($B366,$B$45:$AY$69,AT$1-2010,FALSE),VLOOKUP("no-convert-"&amp;$B366,$B$45:$AY$69,AT$1-2010,FALSE))</f>
        <v>1423785622705144.5</v>
      </c>
      <c r="AU366" s="225">
        <f>IFERROR(VLOOKUP($B366,$B$45:$AY$69,AU$1-2010,FALSE),VLOOKUP("no-convert-"&amp;$B366,$B$45:$AY$69,AU$1-2010,FALSE))</f>
        <v>1458741480827159.5</v>
      </c>
      <c r="AV366" s="225">
        <f>IFERROR(VLOOKUP($B366,$B$45:$AY$69,AV$1-2010,FALSE),VLOOKUP("no-convert-"&amp;$B366,$B$45:$AY$69,AV$1-2010,FALSE))</f>
        <v>1494053932926941.8</v>
      </c>
      <c r="AW366" s="225">
        <f>IFERROR(VLOOKUP($B366,$B$45:$AY$69,AW$1-2010,FALSE),VLOOKUP("no-convert-"&amp;$B366,$B$45:$AY$69,AW$1-2010,FALSE))</f>
        <v>1529822368886549</v>
      </c>
      <c r="AX366" s="225">
        <f>IFERROR(VLOOKUP($B366,$B$45:$AY$69,AX$1-2010,FALSE),VLOOKUP("no-convert-"&amp;$B366,$B$45:$AY$69,AX$1-2010,FALSE))</f>
        <v>1566141366426468</v>
      </c>
      <c r="AY366" s="225">
        <f>IFERROR(VLOOKUP($B366,$B$45:$AY$69,AY$1-2010,FALSE),VLOOKUP("no-convert-"&amp;$B366,$B$45:$AY$69,AY$1-2010,FALSE))</f>
        <v>1603013718404032.3</v>
      </c>
      <c r="AZ366" s="225"/>
    </row>
  </sheetData>
  <phoneticPr fontId="3" type="noConversion"/>
  <pageMargins left="0.7" right="0.7" top="0.75" bottom="0.75" header="0.3" footer="0.3"/>
  <pageSetup paperSize="9" orientation="portrait" horizontalDpi="1200" verticalDpi="1200"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24FB1-0AB7-4092-B899-8EBFFFE5950A}">
  <sheetPr codeName="Sheet24">
    <tabColor theme="4"/>
  </sheetPr>
  <dimension ref="A1:AP26"/>
  <sheetViews>
    <sheetView workbookViewId="0"/>
  </sheetViews>
  <sheetFormatPr defaultRowHeight="14.25" x14ac:dyDescent="0.2"/>
  <cols>
    <col min="1" max="1" width="45.125" bestFit="1" customWidth="1"/>
    <col min="2" max="2" width="12" bestFit="1" customWidth="1"/>
  </cols>
  <sheetData>
    <row r="1" spans="1:42" x14ac:dyDescent="0.2">
      <c r="A1" t="s">
        <v>666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x14ac:dyDescent="0.2">
      <c r="A2" t="s">
        <v>373</v>
      </c>
      <c r="B2" s="249">
        <f>SUMIFS('Predicted Energy Consumption'!K$98:K$366,'Predicted Energy Consumption'!$B$98:$B$366,$A2,'Predicted Energy Consumption'!$A$98:$A$366,"electricity")</f>
        <v>485244074993755</v>
      </c>
      <c r="C2" s="249">
        <f>SUMIFS('Predicted Energy Consumption'!L$98:L$366,'Predicted Energy Consumption'!$B$98:$B$366,$A2,'Predicted Energy Consumption'!$A$98:$A$366,"electricity")</f>
        <v>509365583742738.13</v>
      </c>
      <c r="D2" s="249">
        <f>SUMIFS('Predicted Energy Consumption'!M$98:M$366,'Predicted Energy Consumption'!$B$98:$B$366,$A2,'Predicted Energy Consumption'!$A$98:$A$366,"electricity")</f>
        <v>530315753228261.25</v>
      </c>
      <c r="E2" s="249">
        <f>SUMIFS('Predicted Energy Consumption'!N$98:N$366,'Predicted Energy Consumption'!$B$98:$B$366,$A2,'Predicted Energy Consumption'!$A$98:$A$366,"electricity")</f>
        <v>551091846383398.13</v>
      </c>
      <c r="F2" s="249">
        <f>SUMIFS('Predicted Energy Consumption'!O$98:O$366,'Predicted Energy Consumption'!$B$98:$B$366,$A2,'Predicted Energy Consumption'!$A$98:$A$366,"electricity")</f>
        <v>571490540294842.63</v>
      </c>
      <c r="G2" s="249">
        <f>SUMIFS('Predicted Energy Consumption'!P$98:P$366,'Predicted Energy Consumption'!$B$98:$B$366,$A2,'Predicted Energy Consumption'!$A$98:$A$366,"electricity")</f>
        <v>591709541101017.25</v>
      </c>
      <c r="H2" s="249">
        <f>SUMIFS('Predicted Energy Consumption'!Q$98:Q$366,'Predicted Energy Consumption'!$B$98:$B$366,$A2,'Predicted Energy Consumption'!$A$98:$A$366,"electricity")</f>
        <v>611475762230137.88</v>
      </c>
      <c r="I2" s="249">
        <f>SUMIFS('Predicted Energy Consumption'!R$98:R$366,'Predicted Energy Consumption'!$B$98:$B$366,$A2,'Predicted Energy Consumption'!$A$98:$A$366,"electricity")</f>
        <v>630825872531132.38</v>
      </c>
      <c r="J2" s="249">
        <f>SUMIFS('Predicted Energy Consumption'!S$98:S$366,'Predicted Energy Consumption'!$B$98:$B$366,$A2,'Predicted Energy Consumption'!$A$98:$A$366,"electricity")</f>
        <v>649819942628425</v>
      </c>
      <c r="K2" s="249">
        <f>SUMIFS('Predicted Energy Consumption'!T$98:T$366,'Predicted Energy Consumption'!$B$98:$B$366,$A2,'Predicted Energy Consumption'!$A$98:$A$366,"electricity")</f>
        <v>668361746677002.75</v>
      </c>
      <c r="L2" s="249">
        <f>SUMIFS('Predicted Energy Consumption'!U$98:U$366,'Predicted Energy Consumption'!$B$98:$B$366,$A2,'Predicted Energy Consumption'!$A$98:$A$366,"electricity")</f>
        <v>686587905278258.88</v>
      </c>
      <c r="M2" s="249">
        <f>SUMIFS('Predicted Energy Consumption'!V$98:V$366,'Predicted Energy Consumption'!$B$98:$B$366,$A2,'Predicted Energy Consumption'!$A$98:$A$366,"electricity")</f>
        <v>704393897442715.75</v>
      </c>
      <c r="N2" s="249">
        <f>SUMIFS('Predicted Energy Consumption'!W$98:W$366,'Predicted Energy Consumption'!$B$98:$B$366,$A2,'Predicted Energy Consumption'!$A$98:$A$366,"electricity")</f>
        <v>721766227135607.88</v>
      </c>
      <c r="O2" s="249">
        <f>SUMIFS('Predicted Energy Consumption'!X$98:X$366,'Predicted Energy Consumption'!$B$98:$B$366,$A2,'Predicted Energy Consumption'!$A$98:$A$366,"electricity")</f>
        <v>738833386001150.38</v>
      </c>
      <c r="P2" s="249">
        <f>SUMIFS('Predicted Energy Consumption'!Y$98:Y$366,'Predicted Energy Consumption'!$B$98:$B$366,$A2,'Predicted Energy Consumption'!$A$98:$A$366,"electricity")</f>
        <v>755523110205160.13</v>
      </c>
      <c r="Q2" s="249">
        <f>SUMIFS('Predicted Energy Consumption'!Z$98:Z$366,'Predicted Energy Consumption'!$B$98:$B$366,$A2,'Predicted Energy Consumption'!$A$98:$A$366,"electricity")</f>
        <v>771828542180707.25</v>
      </c>
      <c r="R2" s="249">
        <f>SUMIFS('Predicted Energy Consumption'!AA$98:AA$366,'Predicted Energy Consumption'!$B$98:$B$366,$A2,'Predicted Energy Consumption'!$A$98:$A$366,"electricity")</f>
        <v>787835887535911.38</v>
      </c>
      <c r="S2" s="249">
        <f>SUMIFS('Predicted Energy Consumption'!AB$98:AB$366,'Predicted Energy Consumption'!$B$98:$B$366,$A2,'Predicted Energy Consumption'!$A$98:$A$366,"electricity")</f>
        <v>803507543539172.75</v>
      </c>
      <c r="T2" s="249">
        <f>SUMIFS('Predicted Energy Consumption'!AC$98:AC$366,'Predicted Energy Consumption'!$B$98:$B$366,$A2,'Predicted Energy Consumption'!$A$98:$A$366,"electricity")</f>
        <v>818954037024398.13</v>
      </c>
      <c r="U2" s="249">
        <f>SUMIFS('Predicted Energy Consumption'!AD$98:AD$366,'Predicted Energy Consumption'!$B$98:$B$366,$A2,'Predicted Energy Consumption'!$A$98:$A$366,"electricity")</f>
        <v>834098190206750.75</v>
      </c>
      <c r="V2" s="249">
        <f>SUMIFS('Predicted Energy Consumption'!AE$98:AE$366,'Predicted Energy Consumption'!$B$98:$B$366,$A2,'Predicted Energy Consumption'!$A$98:$A$366,"electricity")</f>
        <v>848940041789564.25</v>
      </c>
      <c r="W2" s="249">
        <f>SUMIFS('Predicted Energy Consumption'!AF$98:AF$366,'Predicted Energy Consumption'!$B$98:$B$366,$A2,'Predicted Energy Consumption'!$A$98:$A$366,"electricity")</f>
        <v>863574512791965</v>
      </c>
      <c r="X2" s="249">
        <f>SUMIFS('Predicted Energy Consumption'!AG$98:AG$366,'Predicted Energy Consumption'!$B$98:$B$366,$A2,'Predicted Energy Consumption'!$A$98:$A$366,"electricity")</f>
        <v>877977213610681.88</v>
      </c>
      <c r="Y2" s="249">
        <f>SUMIFS('Predicted Energy Consumption'!AH$98:AH$366,'Predicted Energy Consumption'!$B$98:$B$366,$A2,'Predicted Energy Consumption'!$A$98:$A$366,"electricity")</f>
        <v>892149527155737</v>
      </c>
      <c r="Z2" s="249">
        <f>SUMIFS('Predicted Energy Consumption'!AI$98:AI$366,'Predicted Energy Consumption'!$B$98:$B$366,$A2,'Predicted Energy Consumption'!$A$98:$A$366,"electricity")</f>
        <v>906120013437990.38</v>
      </c>
      <c r="AA2" s="249">
        <f>SUMIFS('Predicted Energy Consumption'!AJ$98:AJ$366,'Predicted Energy Consumption'!$B$98:$B$366,$A2,'Predicted Energy Consumption'!$A$98:$A$366,"electricity")</f>
        <v>919914477925103.13</v>
      </c>
      <c r="AB2" s="249">
        <f>SUMIFS('Predicted Energy Consumption'!AK$98:AK$366,'Predicted Energy Consumption'!$B$98:$B$366,$A2,'Predicted Energy Consumption'!$A$98:$A$366,"electricity")</f>
        <v>933572648202486.63</v>
      </c>
      <c r="AC2" s="249">
        <f>SUMIFS('Predicted Energy Consumption'!AL$98:AL$366,'Predicted Energy Consumption'!$B$98:$B$366,$A2,'Predicted Energy Consumption'!$A$98:$A$366,"electricity")</f>
        <v>947061704559811.38</v>
      </c>
      <c r="AD2" s="249">
        <f>SUMIFS('Predicted Energy Consumption'!AM$98:AM$366,'Predicted Energy Consumption'!$B$98:$B$366,$A2,'Predicted Energy Consumption'!$A$98:$A$366,"electricity")</f>
        <v>960403052638197.13</v>
      </c>
      <c r="AE2" s="249">
        <f>SUMIFS('Predicted Energy Consumption'!AN$98:AN$366,'Predicted Energy Consumption'!$B$98:$B$366,$A2,'Predicted Energy Consumption'!$A$98:$A$366,"electricity")</f>
        <v>973663008570703.25</v>
      </c>
      <c r="AF2" s="249">
        <f>SUMIFS('Predicted Energy Consumption'!AO$98:AO$366,'Predicted Energy Consumption'!$B$98:$B$366,$A2,'Predicted Energy Consumption'!$A$98:$A$366,"electricity")</f>
        <v>986790806757338.63</v>
      </c>
      <c r="AG2" s="249">
        <f>SUMIFS('Predicted Energy Consumption'!AP$98:AP$366,'Predicted Energy Consumption'!$B$98:$B$366,$A2,'Predicted Energy Consumption'!$A$98:$A$366,"electricity")</f>
        <v>999837287130294.75</v>
      </c>
      <c r="AH2" s="249">
        <f>SUMIFS('Predicted Energy Consumption'!AQ$98:AQ$366,'Predicted Energy Consumption'!$B$98:$B$366,$A2,'Predicted Energy Consumption'!$A$98:$A$366,"electricity")</f>
        <v>1012815889177488.1</v>
      </c>
      <c r="AI2" s="249">
        <f>SUMIFS('Predicted Energy Consumption'!AR$98:AR$366,'Predicted Energy Consumption'!$B$98:$B$366,$A2,'Predicted Energy Consumption'!$A$98:$A$366,"electricity")</f>
        <v>1025715121226740.5</v>
      </c>
      <c r="AJ2" s="249">
        <f>SUMIFS('Predicted Energy Consumption'!AS$98:AS$366,'Predicted Energy Consumption'!$B$98:$B$366,$A2,'Predicted Energy Consumption'!$A$98:$A$366,"electricity")</f>
        <v>1038909915852647.1</v>
      </c>
      <c r="AK2" s="249">
        <f>SUMIFS('Predicted Energy Consumption'!AT$98:AT$366,'Predicted Energy Consumption'!$B$98:$B$366,$A2,'Predicted Energy Consumption'!$A$98:$A$366,"electricity")</f>
        <v>1052764209905776.9</v>
      </c>
      <c r="AL2" s="249">
        <f>SUMIFS('Predicted Energy Consumption'!AU$98:AU$366,'Predicted Energy Consumption'!$B$98:$B$366,$A2,'Predicted Energy Consumption'!$A$98:$A$366,"electricity")</f>
        <v>1066627207950583.3</v>
      </c>
      <c r="AM2" s="249">
        <f>SUMIFS('Predicted Energy Consumption'!AV$98:AV$366,'Predicted Energy Consumption'!$B$98:$B$366,$A2,'Predicted Energy Consumption'!$A$98:$A$366,"electricity")</f>
        <v>1080514413566911.6</v>
      </c>
      <c r="AN2" s="249">
        <f>SUMIFS('Predicted Energy Consumption'!AW$98:AW$366,'Predicted Energy Consumption'!$B$98:$B$366,$A2,'Predicted Energy Consumption'!$A$98:$A$366,"electricity")</f>
        <v>1094423679470647.1</v>
      </c>
      <c r="AO2" s="249">
        <f>SUMIFS('Predicted Energy Consumption'!AX$98:AX$366,'Predicted Energy Consumption'!$B$98:$B$366,$A2,'Predicted Energy Consumption'!$A$98:$A$366,"electricity")</f>
        <v>1108389129542092.5</v>
      </c>
      <c r="AP2" s="249">
        <f>SUMIFS('Predicted Energy Consumption'!AY$98:AY$366,'Predicted Energy Consumption'!$B$98:$B$366,$A2,'Predicted Energy Consumption'!$A$98:$A$366,"electricity")</f>
        <v>1122405093051053.1</v>
      </c>
    </row>
    <row r="3" spans="1:42" x14ac:dyDescent="0.2">
      <c r="A3" t="s">
        <v>374</v>
      </c>
      <c r="B3" s="249">
        <f>SUMIFS('Predicted Energy Consumption'!K$98:K$366,'Predicted Energy Consumption'!$B$98:$B$366,$A3,'Predicted Energy Consumption'!$A$98:$A$366,"electricity")</f>
        <v>310098844530363</v>
      </c>
      <c r="C3" s="249">
        <f>SUMIFS('Predicted Energy Consumption'!L$98:L$366,'Predicted Energy Consumption'!$B$98:$B$366,$A3,'Predicted Energy Consumption'!$A$98:$A$366,"electricity")</f>
        <v>297218204999178</v>
      </c>
      <c r="D3" s="249">
        <f>SUMIFS('Predicted Energy Consumption'!M$98:M$366,'Predicted Energy Consumption'!$B$98:$B$366,$A3,'Predicted Energy Consumption'!$A$98:$A$366,"electricity")</f>
        <v>282081905565067.5</v>
      </c>
      <c r="E3" s="249">
        <f>SUMIFS('Predicted Energy Consumption'!N$98:N$366,'Predicted Energy Consumption'!$B$98:$B$366,$A3,'Predicted Energy Consumption'!$A$98:$A$366,"electricity")</f>
        <v>265127198677175.44</v>
      </c>
      <c r="F3" s="249">
        <f>SUMIFS('Predicted Energy Consumption'!O$98:O$366,'Predicted Energy Consumption'!$B$98:$B$366,$A3,'Predicted Energy Consumption'!$A$98:$A$366,"electricity")</f>
        <v>246773290254944.75</v>
      </c>
      <c r="G3" s="249">
        <f>SUMIFS('Predicted Energy Consumption'!P$98:P$366,'Predicted Energy Consumption'!$B$98:$B$366,$A3,'Predicted Energy Consumption'!$A$98:$A$366,"electricity")</f>
        <v>227346054496190.72</v>
      </c>
      <c r="H3" s="249">
        <f>SUMIFS('Predicted Energy Consumption'!Q$98:Q$366,'Predicted Energy Consumption'!$B$98:$B$366,$A3,'Predicted Energy Consumption'!$A$98:$A$366,"electricity")</f>
        <v>207102876297874.91</v>
      </c>
      <c r="I3" s="249">
        <f>SUMIFS('Predicted Energy Consumption'!R$98:R$366,'Predicted Energy Consumption'!$B$98:$B$366,$A3,'Predicted Energy Consumption'!$A$98:$A$366,"electricity")</f>
        <v>196483792038660.75</v>
      </c>
      <c r="J3" s="249">
        <f>SUMIFS('Predicted Energy Consumption'!S$98:S$366,'Predicted Energy Consumption'!$B$98:$B$366,$A3,'Predicted Energy Consumption'!$A$98:$A$366,"electricity")</f>
        <v>201106096569483.63</v>
      </c>
      <c r="K3" s="249">
        <f>SUMIFS('Predicted Energy Consumption'!T$98:T$366,'Predicted Energy Consumption'!$B$98:$B$366,$A3,'Predicted Energy Consumption'!$A$98:$A$366,"electricity")</f>
        <v>205435776744294.84</v>
      </c>
      <c r="L3" s="249">
        <f>SUMIFS('Predicted Energy Consumption'!U$98:U$366,'Predicted Energy Consumption'!$B$98:$B$366,$A3,'Predicted Energy Consumption'!$A$98:$A$366,"electricity")</f>
        <v>209495330663074.28</v>
      </c>
      <c r="M3" s="249">
        <f>SUMIFS('Predicted Energy Consumption'!V$98:V$366,'Predicted Energy Consumption'!$B$98:$B$366,$A3,'Predicted Energy Consumption'!$A$98:$A$366,"electricity")</f>
        <v>213306605233717.25</v>
      </c>
      <c r="N3" s="249">
        <f>SUMIFS('Predicted Energy Consumption'!W$98:W$366,'Predicted Energy Consumption'!$B$98:$B$366,$A3,'Predicted Energy Consumption'!$A$98:$A$366,"electricity")</f>
        <v>216890302610604.06</v>
      </c>
      <c r="O3" s="249">
        <f>SUMIFS('Predicted Energy Consumption'!X$98:X$366,'Predicted Energy Consumption'!$B$98:$B$366,$A3,'Predicted Energy Consumption'!$A$98:$A$366,"electricity")</f>
        <v>220265733948692.34</v>
      </c>
      <c r="P3" s="249">
        <f>SUMIFS('Predicted Energy Consumption'!Y$98:Y$366,'Predicted Energy Consumption'!$B$98:$B$366,$A3,'Predicted Energy Consumption'!$A$98:$A$366,"electricity")</f>
        <v>223450723705740.03</v>
      </c>
      <c r="Q3" s="249">
        <f>SUMIFS('Predicted Energy Consumption'!Z$98:Z$366,'Predicted Energy Consumption'!$B$98:$B$366,$A3,'Predicted Energy Consumption'!$A$98:$A$366,"electricity")</f>
        <v>226461605242007.19</v>
      </c>
      <c r="R3" s="249">
        <f>SUMIFS('Predicted Energy Consumption'!AA$98:AA$366,'Predicted Energy Consumption'!$B$98:$B$366,$A3,'Predicted Energy Consumption'!$A$98:$A$366,"electricity")</f>
        <v>229313270627877.09</v>
      </c>
      <c r="S3" s="249">
        <f>SUMIFS('Predicted Energy Consumption'!AB$98:AB$366,'Predicted Energy Consumption'!$B$98:$B$366,$A3,'Predicted Energy Consumption'!$A$98:$A$366,"electricity")</f>
        <v>232019251118845.41</v>
      </c>
      <c r="T3" s="249">
        <f>SUMIFS('Predicted Energy Consumption'!AC$98:AC$366,'Predicted Energy Consumption'!$B$98:$B$366,$A3,'Predicted Energy Consumption'!$A$98:$A$366,"electricity")</f>
        <v>234591813274276.25</v>
      </c>
      <c r="U3" s="249">
        <f>SUMIFS('Predicted Energy Consumption'!AD$98:AD$366,'Predicted Energy Consumption'!$B$98:$B$366,$A3,'Predicted Energy Consumption'!$A$98:$A$366,"electricity")</f>
        <v>237042061164370.22</v>
      </c>
      <c r="V3" s="249">
        <f>SUMIFS('Predicted Energy Consumption'!AE$98:AE$366,'Predicted Energy Consumption'!$B$98:$B$366,$A3,'Predicted Energy Consumption'!$A$98:$A$366,"electricity")</f>
        <v>239380038672788.84</v>
      </c>
      <c r="W3" s="249">
        <f>SUMIFS('Predicted Energy Consumption'!AF$98:AF$366,'Predicted Energy Consumption'!$B$98:$B$366,$A3,'Predicted Energy Consumption'!$A$98:$A$366,"electricity")</f>
        <v>241614828244201.97</v>
      </c>
      <c r="X3" s="249">
        <f>SUMIFS('Predicted Energy Consumption'!AG$98:AG$366,'Predicted Energy Consumption'!$B$98:$B$366,$A3,'Predicted Energy Consumption'!$A$98:$A$366,"electricity")</f>
        <v>243754643969922.91</v>
      </c>
      <c r="Y3" s="249">
        <f>SUMIFS('Predicted Energy Consumption'!AH$98:AH$366,'Predicted Energy Consumption'!$B$98:$B$366,$A3,'Predicted Energy Consumption'!$A$98:$A$366,"electricity")</f>
        <v>245806917919295.88</v>
      </c>
      <c r="Z3" s="249">
        <f>SUMIFS('Predicted Energy Consumption'!AI$98:AI$366,'Predicted Energy Consumption'!$B$98:$B$366,$A3,'Predicted Energy Consumption'!$A$98:$A$366,"electricity")</f>
        <v>247778379284531.88</v>
      </c>
      <c r="AA3" s="249">
        <f>SUMIFS('Predicted Energy Consumption'!AJ$98:AJ$366,'Predicted Energy Consumption'!$B$98:$B$366,$A3,'Predicted Energy Consumption'!$A$98:$A$366,"electricity")</f>
        <v>249675126328121.25</v>
      </c>
      <c r="AB3" s="249">
        <f>SUMIFS('Predicted Energy Consumption'!AK$98:AK$366,'Predicted Energy Consumption'!$B$98:$B$366,$A3,'Predicted Energy Consumption'!$A$98:$A$366,"electricity")</f>
        <v>251502691382245.09</v>
      </c>
      <c r="AC3" s="249">
        <f>SUMIFS('Predicted Energy Consumption'!AL$98:AL$366,'Predicted Energy Consumption'!$B$98:$B$366,$A3,'Predicted Energy Consumption'!$A$98:$A$366,"electricity")</f>
        <v>253266099301865.94</v>
      </c>
      <c r="AD3" s="249">
        <f>SUMIFS('Predicted Energy Consumption'!AM$98:AM$366,'Predicted Energy Consumption'!$B$98:$B$366,$A3,'Predicted Energy Consumption'!$A$98:$A$366,"electricity")</f>
        <v>254969919853080.94</v>
      </c>
      <c r="AE3" s="249">
        <f>SUMIFS('Predicted Energy Consumption'!AN$98:AN$366,'Predicted Energy Consumption'!$B$98:$B$366,$A3,'Predicted Energy Consumption'!$A$98:$A$366,"electricity")</f>
        <v>256618314550664.38</v>
      </c>
      <c r="AF3" s="249">
        <f>SUMIFS('Predicted Energy Consumption'!AO$98:AO$366,'Predicted Energy Consumption'!$B$98:$B$366,$A3,'Predicted Energy Consumption'!$A$98:$A$366,"electricity")</f>
        <v>258215078460437.44</v>
      </c>
      <c r="AG3" s="249">
        <f>SUMIFS('Predicted Energy Consumption'!AP$98:AP$366,'Predicted Energy Consumption'!$B$98:$B$366,$A3,'Predicted Energy Consumption'!$A$98:$A$366,"electricity")</f>
        <v>259763677464646.91</v>
      </c>
      <c r="AH3" s="249">
        <f>SUMIFS('Predicted Energy Consumption'!AQ$98:AQ$366,'Predicted Energy Consumption'!$B$98:$B$366,$A3,'Predicted Energy Consumption'!$A$98:$A$366,"electricity")</f>
        <v>261267281459771.06</v>
      </c>
      <c r="AI3" s="249">
        <f>SUMIFS('Predicted Energy Consumption'!AR$98:AR$366,'Predicted Energy Consumption'!$B$98:$B$366,$A3,'Predicted Energy Consumption'!$A$98:$A$366,"electricity")</f>
        <v>262728793921482.59</v>
      </c>
      <c r="AJ3" s="249">
        <f>SUMIFS('Predicted Energy Consumption'!AS$98:AS$366,'Predicted Energy Consumption'!$B$98:$B$366,$A3,'Predicted Energy Consumption'!$A$98:$A$366,"electricity")</f>
        <v>264150878234264.34</v>
      </c>
      <c r="AK3" s="249">
        <f>SUMIFS('Predicted Energy Consumption'!AT$98:AT$366,'Predicted Energy Consumption'!$B$98:$B$366,$A3,'Predicted Energy Consumption'!$A$98:$A$366,"electricity")</f>
        <v>265535981145751.72</v>
      </c>
      <c r="AL3" s="249">
        <f>SUMIFS('Predicted Energy Consumption'!AU$98:AU$366,'Predicted Energy Consumption'!$B$98:$B$366,$A3,'Predicted Energy Consumption'!$A$98:$A$366,"electricity")</f>
        <v>266886353669686.09</v>
      </c>
      <c r="AM3" s="249">
        <f>SUMIFS('Predicted Energy Consumption'!AV$98:AV$366,'Predicted Energy Consumption'!$B$98:$B$366,$A3,'Predicted Energy Consumption'!$A$98:$A$366,"electricity")</f>
        <v>268204069727232.22</v>
      </c>
      <c r="AN3" s="249">
        <f>SUMIFS('Predicted Energy Consumption'!AW$98:AW$366,'Predicted Energy Consumption'!$B$98:$B$366,$A3,'Predicted Energy Consumption'!$A$98:$A$366,"electricity")</f>
        <v>269491042784767.56</v>
      </c>
      <c r="AO3" s="249">
        <f>SUMIFS('Predicted Energy Consumption'!AX$98:AX$366,'Predicted Energy Consumption'!$B$98:$B$366,$A3,'Predicted Energy Consumption'!$A$98:$A$366,"electricity")</f>
        <v>270749040717440.91</v>
      </c>
      <c r="AP3" s="249">
        <f>SUMIFS('Predicted Energy Consumption'!AY$98:AY$366,'Predicted Energy Consumption'!$B$98:$B$366,$A3,'Predicted Energy Consumption'!$A$98:$A$366,"electricity")</f>
        <v>271979699101538.94</v>
      </c>
    </row>
    <row r="4" spans="1:42" x14ac:dyDescent="0.2">
      <c r="A4" t="s">
        <v>375</v>
      </c>
      <c r="B4" s="249">
        <f>SUMIFS('Predicted Energy Consumption'!K$98:K$366,'Predicted Energy Consumption'!$B$98:$B$366,$A4,'Predicted Energy Consumption'!$A$98:$A$366,"electricity")</f>
        <v>158091346538669.03</v>
      </c>
      <c r="C4" s="249">
        <f>SUMIFS('Predicted Energy Consumption'!L$98:L$366,'Predicted Energy Consumption'!$B$98:$B$366,$A4,'Predicted Energy Consumption'!$A$98:$A$366,"electricity")</f>
        <v>165327172157665.03</v>
      </c>
      <c r="D4" s="249">
        <f>SUMIFS('Predicted Energy Consumption'!M$98:M$366,'Predicted Energy Consumption'!$B$98:$B$366,$A4,'Predicted Energy Consumption'!$A$98:$A$366,"electricity")</f>
        <v>160420723987116.34</v>
      </c>
      <c r="E4" s="249">
        <f>SUMIFS('Predicted Energy Consumption'!N$98:N$366,'Predicted Energy Consumption'!$B$98:$B$366,$A4,'Predicted Energy Consumption'!$A$98:$A$366,"electricity")</f>
        <v>155348448955186.41</v>
      </c>
      <c r="F4" s="249">
        <f>SUMIFS('Predicted Energy Consumption'!O$98:O$366,'Predicted Energy Consumption'!$B$98:$B$366,$A4,'Predicted Energy Consumption'!$A$98:$A$366,"electricity")</f>
        <v>150151266256738.44</v>
      </c>
      <c r="G4" s="249">
        <f>SUMIFS('Predicted Energy Consumption'!P$98:P$366,'Predicted Energy Consumption'!$B$98:$B$366,$A4,'Predicted Energy Consumption'!$A$98:$A$366,"electricity")</f>
        <v>144865017986614.41</v>
      </c>
      <c r="H4" s="249">
        <f>SUMIFS('Predicted Energy Consumption'!Q$98:Q$366,'Predicted Energy Consumption'!$B$98:$B$366,$A4,'Predicted Energy Consumption'!$A$98:$A$366,"electricity")</f>
        <v>139520554312893.31</v>
      </c>
      <c r="I4" s="249">
        <f>SUMIFS('Predicted Energy Consumption'!R$98:R$366,'Predicted Energy Consumption'!$B$98:$B$366,$A4,'Predicted Energy Consumption'!$A$98:$A$366,"electricity")</f>
        <v>134144035343618.5</v>
      </c>
      <c r="J4" s="249">
        <f>SUMIFS('Predicted Energy Consumption'!S$98:S$366,'Predicted Energy Consumption'!$B$98:$B$366,$A4,'Predicted Energy Consumption'!$A$98:$A$366,"electricity")</f>
        <v>128757351782729.25</v>
      </c>
      <c r="K4" s="249">
        <f>SUMIFS('Predicted Energy Consumption'!T$98:T$366,'Predicted Energy Consumption'!$B$98:$B$366,$A4,'Predicted Energy Consumption'!$A$98:$A$366,"electricity")</f>
        <v>123378596484748.64</v>
      </c>
      <c r="L4" s="249">
        <f>SUMIFS('Predicted Energy Consumption'!U$98:U$366,'Predicted Energy Consumption'!$B$98:$B$366,$A4,'Predicted Energy Consumption'!$A$98:$A$366,"electricity")</f>
        <v>118022542415714.36</v>
      </c>
      <c r="M4" s="249">
        <f>SUMIFS('Predicted Energy Consumption'!V$98:V$366,'Predicted Energy Consumption'!$B$98:$B$366,$A4,'Predicted Energy Consumption'!$A$98:$A$366,"electricity")</f>
        <v>112701099724871.22</v>
      </c>
      <c r="N4" s="249">
        <f>SUMIFS('Predicted Energy Consumption'!W$98:W$366,'Predicted Energy Consumption'!$B$98:$B$366,$A4,'Predicted Energy Consumption'!$A$98:$A$366,"electricity")</f>
        <v>107423736695043.41</v>
      </c>
      <c r="O4" s="249">
        <f>SUMIFS('Predicted Energy Consumption'!X$98:X$366,'Predicted Energy Consumption'!$B$98:$B$366,$A4,'Predicted Energy Consumption'!$A$98:$A$366,"electricity")</f>
        <v>102197857452156.7</v>
      </c>
      <c r="P4" s="249">
        <f>SUMIFS('Predicted Energy Consumption'!Y$98:Y$366,'Predicted Energy Consumption'!$B$98:$B$366,$A4,'Predicted Energy Consumption'!$A$98:$A$366,"electricity")</f>
        <v>97029134534594.641</v>
      </c>
      <c r="Q4" s="249">
        <f>SUMIFS('Predicted Energy Consumption'!Z$98:Z$366,'Predicted Energy Consumption'!$B$98:$B$366,$A4,'Predicted Energy Consumption'!$A$98:$A$366,"electricity")</f>
        <v>91921797605767.734</v>
      </c>
      <c r="R4" s="249">
        <f>SUMIFS('Predicted Energy Consumption'!AA$98:AA$366,'Predicted Energy Consumption'!$B$98:$B$366,$A4,'Predicted Energy Consumption'!$A$98:$A$366,"electricity")</f>
        <v>86878881387338.328</v>
      </c>
      <c r="S4" s="249">
        <f>SUMIFS('Predicted Energy Consumption'!AB$98:AB$366,'Predicted Energy Consumption'!$B$98:$B$366,$A4,'Predicted Energy Consumption'!$A$98:$A$366,"electricity")</f>
        <v>81902436768493.297</v>
      </c>
      <c r="T4" s="249">
        <f>SUMIFS('Predicted Energy Consumption'!AC$98:AC$366,'Predicted Energy Consumption'!$B$98:$B$366,$A4,'Predicted Energy Consumption'!$A$98:$A$366,"electricity")</f>
        <v>77804923712257.828</v>
      </c>
      <c r="U4" s="249">
        <f>SUMIFS('Predicted Energy Consumption'!AD$98:AD$366,'Predicted Energy Consumption'!$B$98:$B$366,$A4,'Predicted Energy Consumption'!$A$98:$A$366,"electricity")</f>
        <v>77117841464063.625</v>
      </c>
      <c r="V4" s="249">
        <f>SUMIFS('Predicted Energy Consumption'!AE$98:AE$366,'Predicted Energy Consumption'!$B$98:$B$366,$A4,'Predicted Energy Consumption'!$A$98:$A$366,"electricity")</f>
        <v>76440789984969.25</v>
      </c>
      <c r="W4" s="249">
        <f>SUMIFS('Predicted Energy Consumption'!AF$98:AF$366,'Predicted Energy Consumption'!$B$98:$B$366,$A4,'Predicted Energy Consumption'!$A$98:$A$366,"electricity")</f>
        <v>75774800791446.813</v>
      </c>
      <c r="X4" s="249">
        <f>SUMIFS('Predicted Energy Consumption'!AG$98:AG$366,'Predicted Energy Consumption'!$B$98:$B$366,$A4,'Predicted Energy Consumption'!$A$98:$A$366,"electricity")</f>
        <v>75120658689565.203</v>
      </c>
      <c r="Y4" s="249">
        <f>SUMIFS('Predicted Energy Consumption'!AH$98:AH$366,'Predicted Energy Consumption'!$B$98:$B$366,$A4,'Predicted Energy Consumption'!$A$98:$A$366,"electricity")</f>
        <v>74478943029543.063</v>
      </c>
      <c r="Z4" s="249">
        <f>SUMIFS('Predicted Energy Consumption'!AI$98:AI$366,'Predicted Energy Consumption'!$B$98:$B$366,$A4,'Predicted Energy Consumption'!$A$98:$A$366,"electricity")</f>
        <v>73850062625616.219</v>
      </c>
      <c r="AA4" s="249">
        <f>SUMIFS('Predicted Energy Consumption'!AJ$98:AJ$366,'Predicted Energy Consumption'!$B$98:$B$366,$A4,'Predicted Energy Consumption'!$A$98:$A$366,"electricity")</f>
        <v>73234285239104.922</v>
      </c>
      <c r="AB4" s="249">
        <f>SUMIFS('Predicted Energy Consumption'!AK$98:AK$366,'Predicted Energy Consumption'!$B$98:$B$366,$A4,'Predicted Energy Consumption'!$A$98:$A$366,"electricity")</f>
        <v>72631762417883.125</v>
      </c>
      <c r="AC4" s="249">
        <f>SUMIFS('Predicted Energy Consumption'!AL$98:AL$366,'Predicted Energy Consumption'!$B$98:$B$366,$A4,'Predicted Energy Consumption'!$A$98:$A$366,"electricity")</f>
        <v>72042550384846.953</v>
      </c>
      <c r="AD4" s="249">
        <f>SUMIFS('Predicted Energy Consumption'!AM$98:AM$366,'Predicted Energy Consumption'!$B$98:$B$366,$A4,'Predicted Energy Consumption'!$A$98:$A$366,"electricity")</f>
        <v>71466627574805.609</v>
      </c>
      <c r="AE4" s="249">
        <f>SUMIFS('Predicted Energy Consumption'!AN$98:AN$366,'Predicted Energy Consumption'!$B$98:$B$366,$A4,'Predicted Energy Consumption'!$A$98:$A$366,"electricity")</f>
        <v>70903909335055.578</v>
      </c>
      <c r="AF4" s="249">
        <f>SUMIFS('Predicted Energy Consumption'!AO$98:AO$366,'Predicted Energy Consumption'!$B$98:$B$366,$A4,'Predicted Energy Consumption'!$A$98:$A$366,"electricity")</f>
        <v>70354260230243.32</v>
      </c>
      <c r="AG4" s="249">
        <f>SUMIFS('Predicted Energy Consumption'!AP$98:AP$366,'Predicted Energy Consumption'!$B$98:$B$366,$A4,'Predicted Energy Consumption'!$A$98:$A$366,"electricity")</f>
        <v>69817504326733.883</v>
      </c>
      <c r="AH4" s="249">
        <f>SUMIFS('Predicted Energy Consumption'!AQ$98:AQ$366,'Predicted Energy Consumption'!$B$98:$B$366,$A4,'Predicted Energy Consumption'!$A$98:$A$366,"electricity")</f>
        <v>69293433775013.695</v>
      </c>
      <c r="AI4" s="249">
        <f>SUMIFS('Predicted Energy Consumption'!AR$98:AR$366,'Predicted Energy Consumption'!$B$98:$B$366,$A4,'Predicted Energy Consumption'!$A$98:$A$366,"electricity")</f>
        <v>68781815959857.273</v>
      </c>
      <c r="AJ4" s="249">
        <f>SUMIFS('Predicted Energy Consumption'!AS$98:AS$366,'Predicted Energy Consumption'!$B$98:$B$366,$A4,'Predicted Energy Consumption'!$A$98:$A$366,"electricity")</f>
        <v>68282399446219.578</v>
      </c>
      <c r="AK4" s="249">
        <f>SUMIFS('Predicted Energy Consumption'!AT$98:AT$366,'Predicted Energy Consumption'!$B$98:$B$366,$A4,'Predicted Energy Consumption'!$A$98:$A$366,"electricity")</f>
        <v>67794918913251.508</v>
      </c>
      <c r="AL4" s="249">
        <f>SUMIFS('Predicted Energy Consumption'!AU$98:AU$366,'Predicted Energy Consumption'!$B$98:$B$366,$A4,'Predicted Energy Consumption'!$A$98:$A$366,"electricity")</f>
        <v>67319099238611.977</v>
      </c>
      <c r="AM4" s="249">
        <f>SUMIFS('Predicted Energy Consumption'!AV$98:AV$366,'Predicted Energy Consumption'!$B$98:$B$366,$A4,'Predicted Energy Consumption'!$A$98:$A$366,"electricity")</f>
        <v>66854658869679.078</v>
      </c>
      <c r="AN4" s="249">
        <f>SUMIFS('Predicted Energy Consumption'!AW$98:AW$366,'Predicted Energy Consumption'!$B$98:$B$366,$A4,'Predicted Energy Consumption'!$A$98:$A$366,"electricity")</f>
        <v>66401312596640.242</v>
      </c>
      <c r="AO4" s="249">
        <f>SUMIFS('Predicted Energy Consumption'!AX$98:AX$366,'Predicted Energy Consumption'!$B$98:$B$366,$A4,'Predicted Energy Consumption'!$A$98:$A$366,"electricity")</f>
        <v>65958773824199.477</v>
      </c>
      <c r="AP4" s="249">
        <f>SUMIFS('Predicted Energy Consumption'!AY$98:AY$366,'Predicted Energy Consumption'!$B$98:$B$366,$A4,'Predicted Energy Consumption'!$A$98:$A$366,"electricity")</f>
        <v>65526756423265.742</v>
      </c>
    </row>
    <row r="5" spans="1:42" x14ac:dyDescent="0.2">
      <c r="A5" t="s">
        <v>376</v>
      </c>
      <c r="B5" s="249">
        <f>SUMIFS('Predicted Energy Consumption'!K$98:K$366,'Predicted Energy Consumption'!$B$98:$B$366,$A5,'Predicted Energy Consumption'!$A$98:$A$366,"electricity")</f>
        <v>342104733128582.75</v>
      </c>
      <c r="C5" s="249">
        <f>SUMIFS('Predicted Energy Consumption'!L$98:L$366,'Predicted Energy Consumption'!$B$98:$B$366,$A5,'Predicted Energy Consumption'!$A$98:$A$366,"electricity")</f>
        <v>380248767484935.38</v>
      </c>
      <c r="D5" s="249">
        <f>SUMIFS('Predicted Energy Consumption'!M$98:M$366,'Predicted Energy Consumption'!$B$98:$B$366,$A5,'Predicted Energy Consumption'!$A$98:$A$366,"electricity")</f>
        <v>381899280415987.19</v>
      </c>
      <c r="E5" s="249">
        <f>SUMIFS('Predicted Energy Consumption'!N$98:N$366,'Predicted Energy Consumption'!$B$98:$B$366,$A5,'Predicted Energy Consumption'!$A$98:$A$366,"electricity")</f>
        <v>382589056062147.25</v>
      </c>
      <c r="F5" s="249">
        <f>SUMIFS('Predicted Energy Consumption'!O$98:O$366,'Predicted Energy Consumption'!$B$98:$B$366,$A5,'Predicted Energy Consumption'!$A$98:$A$366,"electricity")</f>
        <v>382442828755571.63</v>
      </c>
      <c r="G5" s="249">
        <f>SUMIFS('Predicted Energy Consumption'!P$98:P$366,'Predicted Energy Consumption'!$B$98:$B$366,$A5,'Predicted Energy Consumption'!$A$98:$A$366,"electricity")</f>
        <v>381579359834229.44</v>
      </c>
      <c r="H5" s="249">
        <f>SUMIFS('Predicted Energy Consumption'!Q$98:Q$366,'Predicted Energy Consumption'!$B$98:$B$366,$A5,'Predicted Energy Consumption'!$A$98:$A$366,"electricity")</f>
        <v>380107541868007.63</v>
      </c>
      <c r="I5" s="249">
        <f>SUMIFS('Predicted Energy Consumption'!R$98:R$366,'Predicted Energy Consumption'!$B$98:$B$366,$A5,'Predicted Energy Consumption'!$A$98:$A$366,"electricity")</f>
        <v>378125008814820.88</v>
      </c>
      <c r="J5" s="249">
        <f>SUMIFS('Predicted Energy Consumption'!S$98:S$366,'Predicted Energy Consumption'!$B$98:$B$366,$A5,'Predicted Energy Consumption'!$A$98:$A$366,"electricity")</f>
        <v>375717999234555.06</v>
      </c>
      <c r="K5" s="249">
        <f>SUMIFS('Predicted Energy Consumption'!T$98:T$366,'Predicted Energy Consumption'!$B$98:$B$366,$A5,'Predicted Energy Consumption'!$A$98:$A$366,"electricity")</f>
        <v>372961864400044.13</v>
      </c>
      <c r="L5" s="249">
        <f>SUMIFS('Predicted Energy Consumption'!U$98:U$366,'Predicted Energy Consumption'!$B$98:$B$366,$A5,'Predicted Energy Consumption'!$A$98:$A$366,"electricity")</f>
        <v>369921898145358.81</v>
      </c>
      <c r="M5" s="249">
        <f>SUMIFS('Predicted Energy Consumption'!V$98:V$366,'Predicted Energy Consumption'!$B$98:$B$366,$A5,'Predicted Energy Consumption'!$A$98:$A$366,"electricity")</f>
        <v>366654305732583.25</v>
      </c>
      <c r="N5" s="249">
        <f>SUMIFS('Predicted Energy Consumption'!W$98:W$366,'Predicted Energy Consumption'!$B$98:$B$366,$A5,'Predicted Energy Consumption'!$A$98:$A$366,"electricity")</f>
        <v>363207205331864.19</v>
      </c>
      <c r="O5" s="249">
        <f>SUMIFS('Predicted Energy Consumption'!X$98:X$366,'Predicted Energy Consumption'!$B$98:$B$366,$A5,'Predicted Energy Consumption'!$A$98:$A$366,"electricity")</f>
        <v>359621600412970.81</v>
      </c>
      <c r="P5" s="249">
        <f>SUMIFS('Predicted Energy Consumption'!Y$98:Y$366,'Predicted Energy Consumption'!$B$98:$B$366,$A5,'Predicted Energy Consumption'!$A$98:$A$366,"electricity")</f>
        <v>355932288807260.44</v>
      </c>
      <c r="Q5" s="249">
        <f>SUMIFS('Predicted Energy Consumption'!Z$98:Z$366,'Predicted Energy Consumption'!$B$98:$B$366,$A5,'Predicted Energy Consumption'!$A$98:$A$366,"electricity")</f>
        <v>352168691435622.81</v>
      </c>
      <c r="R5" s="249">
        <f>SUMIFS('Predicted Energy Consumption'!AA$98:AA$366,'Predicted Energy Consumption'!$B$98:$B$366,$A5,'Predicted Energy Consumption'!$A$98:$A$366,"electricity")</f>
        <v>348355594511667.06</v>
      </c>
      <c r="S5" s="249">
        <f>SUMIFS('Predicted Energy Consumption'!AB$98:AB$366,'Predicted Energy Consumption'!$B$98:$B$366,$A5,'Predicted Energy Consumption'!$A$98:$A$366,"electricity")</f>
        <v>344513805673479.31</v>
      </c>
      <c r="T5" s="249">
        <f>SUMIFS('Predicted Energy Consumption'!AC$98:AC$366,'Predicted Energy Consumption'!$B$98:$B$366,$A5,'Predicted Energy Consumption'!$A$98:$A$366,"electricity")</f>
        <v>340660728398505.25</v>
      </c>
      <c r="U5" s="249">
        <f>SUMIFS('Predicted Energy Consumption'!AD$98:AD$366,'Predicted Energy Consumption'!$B$98:$B$366,$A5,'Predicted Energy Consumption'!$A$98:$A$366,"electricity")</f>
        <v>336810861156645.19</v>
      </c>
      <c r="V5" s="249">
        <f>SUMIFS('Predicted Energy Consumption'!AE$98:AE$366,'Predicted Energy Consumption'!$B$98:$B$366,$A5,'Predicted Energy Consumption'!$A$98:$A$366,"electricity")</f>
        <v>332976228690916.56</v>
      </c>
      <c r="W5" s="249">
        <f>SUMIFS('Predicted Energy Consumption'!AF$98:AF$366,'Predicted Energy Consumption'!$B$98:$B$366,$A5,'Predicted Energy Consumption'!$A$98:$A$366,"electricity")</f>
        <v>329166753013008.38</v>
      </c>
      <c r="X5" s="249">
        <f>SUMIFS('Predicted Energy Consumption'!AG$98:AG$366,'Predicted Energy Consumption'!$B$98:$B$366,$A5,'Predicted Energy Consumption'!$A$98:$A$366,"electricity")</f>
        <v>325390571453461.88</v>
      </c>
      <c r="Y5" s="249">
        <f>SUMIFS('Predicted Energy Consumption'!AH$98:AH$366,'Predicted Energy Consumption'!$B$98:$B$366,$A5,'Predicted Energy Consumption'!$A$98:$A$366,"electricity")</f>
        <v>321654308606803.19</v>
      </c>
      <c r="Z5" s="249">
        <f>SUMIFS('Predicted Energy Consumption'!AI$98:AI$366,'Predicted Energy Consumption'!$B$98:$B$366,$A5,'Predicted Energy Consumption'!$A$98:$A$366,"electricity")</f>
        <v>317963308388141.81</v>
      </c>
      <c r="AA5" s="249">
        <f>SUMIFS('Predicted Energy Consumption'!AJ$98:AJ$366,'Predicted Energy Consumption'!$B$98:$B$366,$A5,'Predicted Energy Consumption'!$A$98:$A$366,"electricity")</f>
        <v>314321831751071.31</v>
      </c>
      <c r="AB5" s="249">
        <f>SUMIFS('Predicted Energy Consumption'!AK$98:AK$366,'Predicted Energy Consumption'!$B$98:$B$366,$A5,'Predicted Energy Consumption'!$A$98:$A$366,"electricity")</f>
        <v>310733224957190.13</v>
      </c>
      <c r="AC5" s="249">
        <f>SUMIFS('Predicted Energy Consumption'!AL$98:AL$366,'Predicted Energy Consumption'!$B$98:$B$366,$A5,'Predicted Energy Consumption'!$A$98:$A$366,"electricity")</f>
        <v>307200062664635.88</v>
      </c>
      <c r="AD5" s="249">
        <f>SUMIFS('Predicted Energy Consumption'!AM$98:AM$366,'Predicted Energy Consumption'!$B$98:$B$366,$A5,'Predicted Energy Consumption'!$A$98:$A$366,"electricity")</f>
        <v>303724269531956.38</v>
      </c>
      <c r="AE5" s="249">
        <f>SUMIFS('Predicted Energy Consumption'!AN$98:AN$366,'Predicted Energy Consumption'!$B$98:$B$366,$A5,'Predicted Energy Consumption'!$A$98:$A$366,"electricity")</f>
        <v>300307223520972.56</v>
      </c>
      <c r="AF5" s="249">
        <f>SUMIFS('Predicted Energy Consumption'!AO$98:AO$366,'Predicted Energy Consumption'!$B$98:$B$366,$A5,'Predicted Energy Consumption'!$A$98:$A$366,"electricity")</f>
        <v>296949843628861.38</v>
      </c>
      <c r="AG5" s="249">
        <f>SUMIFS('Predicted Energy Consumption'!AP$98:AP$366,'Predicted Energy Consumption'!$B$98:$B$366,$A5,'Predicted Energy Consumption'!$A$98:$A$366,"electricity")</f>
        <v>293652664383106.19</v>
      </c>
      <c r="AH5" s="249">
        <f>SUMIFS('Predicted Energy Consumption'!AQ$98:AQ$366,'Predicted Energy Consumption'!$B$98:$B$366,$A5,'Predicted Energy Consumption'!$A$98:$A$366,"electricity")</f>
        <v>290415899089027.31</v>
      </c>
      <c r="AI5" s="249">
        <f>SUMIFS('Predicted Energy Consumption'!AR$98:AR$366,'Predicted Energy Consumption'!$B$98:$B$366,$A5,'Predicted Energy Consumption'!$A$98:$A$366,"electricity")</f>
        <v>287239493523171.69</v>
      </c>
      <c r="AJ5" s="249">
        <f>SUMIFS('Predicted Energy Consumption'!AS$98:AS$366,'Predicted Energy Consumption'!$B$98:$B$366,$A5,'Predicted Energy Consumption'!$A$98:$A$366,"electricity")</f>
        <v>284123171511610.56</v>
      </c>
      <c r="AK5" s="249">
        <f>SUMIFS('Predicted Energy Consumption'!AT$98:AT$366,'Predicted Energy Consumption'!$B$98:$B$366,$A5,'Predicted Energy Consumption'!$A$98:$A$366,"electricity")</f>
        <v>281066473615035.13</v>
      </c>
      <c r="AL5" s="249">
        <f>SUMIFS('Predicted Energy Consumption'!AU$98:AU$366,'Predicted Energy Consumption'!$B$98:$B$366,$A5,'Predicted Energy Consumption'!$A$98:$A$366,"electricity")</f>
        <v>278068789957431.44</v>
      </c>
      <c r="AM5" s="249">
        <f>SUMIFS('Predicted Energy Consumption'!AV$98:AV$366,'Predicted Energy Consumption'!$B$98:$B$366,$A5,'Predicted Energy Consumption'!$A$98:$A$366,"electricity")</f>
        <v>275129388077843.75</v>
      </c>
      <c r="AN5" s="249">
        <f>SUMIFS('Predicted Energy Consumption'!AW$98:AW$366,'Predicted Energy Consumption'!$B$98:$B$366,$A5,'Predicted Energy Consumption'!$A$98:$A$366,"electricity")</f>
        <v>272247436551182.06</v>
      </c>
      <c r="AO5" s="249">
        <f>SUMIFS('Predicted Energy Consumption'!AX$98:AX$366,'Predicted Energy Consumption'!$B$98:$B$366,$A5,'Predicted Energy Consumption'!$A$98:$A$366,"electricity")</f>
        <v>269422025010802.78</v>
      </c>
      <c r="AP5" s="249">
        <f>SUMIFS('Predicted Energy Consumption'!AY$98:AY$366,'Predicted Energy Consumption'!$B$98:$B$366,$A5,'Predicted Energy Consumption'!$A$98:$A$366,"electricity")</f>
        <v>266652181109697.03</v>
      </c>
    </row>
    <row r="6" spans="1:42" x14ac:dyDescent="0.2">
      <c r="A6" t="s">
        <v>377</v>
      </c>
      <c r="B6" s="249">
        <f>SUMIFS('Predicted Energy Consumption'!K$98:K$366,'Predicted Energy Consumption'!$B$98:$B$366,$A6,'Predicted Energy Consumption'!$A$98:$A$366,"electricity")</f>
        <v>478873606548885.5</v>
      </c>
      <c r="C6" s="249">
        <f>SUMIFS('Predicted Energy Consumption'!L$98:L$366,'Predicted Energy Consumption'!$B$98:$B$366,$A6,'Predicted Energy Consumption'!$A$98:$A$366,"electricity")</f>
        <v>511808300644100.94</v>
      </c>
      <c r="D6" s="249">
        <f>SUMIFS('Predicted Energy Consumption'!M$98:M$366,'Predicted Energy Consumption'!$B$98:$B$366,$A6,'Predicted Energy Consumption'!$A$98:$A$366,"electricity")</f>
        <v>549220560667156.5</v>
      </c>
      <c r="E6" s="249">
        <f>SUMIFS('Predicted Energy Consumption'!N$98:N$366,'Predicted Energy Consumption'!$B$98:$B$366,$A6,'Predicted Energy Consumption'!$A$98:$A$366,"electricity")</f>
        <v>588605840165356.25</v>
      </c>
      <c r="F6" s="249">
        <f>SUMIFS('Predicted Energy Consumption'!O$98:O$366,'Predicted Energy Consumption'!$B$98:$B$366,$A6,'Predicted Energy Consumption'!$A$98:$A$366,"electricity")</f>
        <v>630027189293762.38</v>
      </c>
      <c r="G6" s="249">
        <f>SUMIFS('Predicted Energy Consumption'!P$98:P$366,'Predicted Energy Consumption'!$B$98:$B$366,$A6,'Predicted Energy Consumption'!$A$98:$A$366,"electricity")</f>
        <v>655786231422436.5</v>
      </c>
      <c r="H6" s="249">
        <f>SUMIFS('Predicted Energy Consumption'!Q$98:Q$366,'Predicted Energy Consumption'!$B$98:$B$366,$A6,'Predicted Energy Consumption'!$A$98:$A$366,"electricity")</f>
        <v>675420134808707.88</v>
      </c>
      <c r="I6" s="249">
        <f>SUMIFS('Predicted Energy Consumption'!R$98:R$366,'Predicted Energy Consumption'!$B$98:$B$366,$A6,'Predicted Energy Consumption'!$A$98:$A$366,"electricity")</f>
        <v>693914142904673.25</v>
      </c>
      <c r="J6" s="249">
        <f>SUMIFS('Predicted Energy Consumption'!S$98:S$366,'Predicted Energy Consumption'!$B$98:$B$366,$A6,'Predicted Energy Consumption'!$A$98:$A$366,"electricity")</f>
        <v>711331209557388.25</v>
      </c>
      <c r="K6" s="249">
        <f>SUMIFS('Predicted Energy Consumption'!T$98:T$366,'Predicted Energy Consumption'!$B$98:$B$366,$A6,'Predicted Energy Consumption'!$A$98:$A$366,"electricity")</f>
        <v>727741617301759.88</v>
      </c>
      <c r="L6" s="249">
        <f>SUMIFS('Predicted Energy Consumption'!U$98:U$366,'Predicted Energy Consumption'!$B$98:$B$366,$A6,'Predicted Energy Consumption'!$A$98:$A$366,"electricity")</f>
        <v>743217496503171.13</v>
      </c>
      <c r="M6" s="249">
        <f>SUMIFS('Predicted Energy Consumption'!V$98:V$366,'Predicted Energy Consumption'!$B$98:$B$366,$A6,'Predicted Energy Consumption'!$A$98:$A$366,"electricity")</f>
        <v>757829651442347.88</v>
      </c>
      <c r="N6" s="249">
        <f>SUMIFS('Predicted Energy Consumption'!W$98:W$366,'Predicted Energy Consumption'!$B$98:$B$366,$A6,'Predicted Energy Consumption'!$A$98:$A$366,"electricity")</f>
        <v>771645763647467.63</v>
      </c>
      <c r="O6" s="249">
        <f>SUMIFS('Predicted Energy Consumption'!X$98:X$366,'Predicted Energy Consumption'!$B$98:$B$366,$A6,'Predicted Energy Consumption'!$A$98:$A$366,"electricity")</f>
        <v>784729437323082.13</v>
      </c>
      <c r="P6" s="249">
        <f>SUMIFS('Predicted Energy Consumption'!Y$98:Y$366,'Predicted Energy Consumption'!$B$98:$B$366,$A6,'Predicted Energy Consumption'!$A$98:$A$366,"electricity")</f>
        <v>797139766254164.25</v>
      </c>
      <c r="Q6" s="249">
        <f>SUMIFS('Predicted Energy Consumption'!Z$98:Z$366,'Predicted Energy Consumption'!$B$98:$B$366,$A6,'Predicted Energy Consumption'!$A$98:$A$366,"electricity")</f>
        <v>808931223876115.5</v>
      </c>
      <c r="R6" s="249">
        <f>SUMIFS('Predicted Energy Consumption'!AA$98:AA$366,'Predicted Energy Consumption'!$B$98:$B$366,$A6,'Predicted Energy Consumption'!$A$98:$A$366,"electricity")</f>
        <v>820153750924052.25</v>
      </c>
      <c r="S6" s="249">
        <f>SUMIFS('Predicted Energy Consumption'!AB$98:AB$366,'Predicted Energy Consumption'!$B$98:$B$366,$A6,'Predicted Energy Consumption'!$A$98:$A$366,"electricity")</f>
        <v>830852959881486.88</v>
      </c>
      <c r="T6" s="249">
        <f>SUMIFS('Predicted Energy Consumption'!AC$98:AC$366,'Predicted Energy Consumption'!$B$98:$B$366,$A6,'Predicted Energy Consumption'!$A$98:$A$366,"electricity")</f>
        <v>841070403864995.88</v>
      </c>
      <c r="U6" s="249">
        <f>SUMIFS('Predicted Energy Consumption'!AD$98:AD$366,'Predicted Energy Consumption'!$B$98:$B$366,$A6,'Predicted Energy Consumption'!$A$98:$A$366,"electricity")</f>
        <v>850843876007073</v>
      </c>
      <c r="V6" s="249">
        <f>SUMIFS('Predicted Energy Consumption'!AE$98:AE$366,'Predicted Energy Consumption'!$B$98:$B$366,$A6,'Predicted Energy Consumption'!$A$98:$A$366,"electricity")</f>
        <v>860207717538693.88</v>
      </c>
      <c r="W6" s="249">
        <f>SUMIFS('Predicted Energy Consumption'!AF$98:AF$366,'Predicted Energy Consumption'!$B$98:$B$366,$A6,'Predicted Energy Consumption'!$A$98:$A$366,"electricity")</f>
        <v>869193120850812.38</v>
      </c>
      <c r="X6" s="249">
        <f>SUMIFS('Predicted Energy Consumption'!AG$98:AG$366,'Predicted Energy Consumption'!$B$98:$B$366,$A6,'Predicted Energy Consumption'!$A$98:$A$366,"electricity")</f>
        <v>877828419214160.5</v>
      </c>
      <c r="Y6" s="249">
        <f>SUMIFS('Predicted Energy Consumption'!AH$98:AH$366,'Predicted Energy Consumption'!$B$98:$B$366,$A6,'Predicted Energy Consumption'!$A$98:$A$366,"electricity")</f>
        <v>886139358444084.88</v>
      </c>
      <c r="Z6" s="249">
        <f>SUMIFS('Predicted Energy Consumption'!AI$98:AI$366,'Predicted Energy Consumption'!$B$98:$B$366,$A6,'Predicted Energy Consumption'!$A$98:$A$366,"electricity")</f>
        <v>894149348191163.38</v>
      </c>
      <c r="AA6" s="249">
        <f>SUMIFS('Predicted Energy Consumption'!AJ$98:AJ$366,'Predicted Energy Consumption'!$B$98:$B$366,$A6,'Predicted Energy Consumption'!$A$98:$A$366,"electricity")</f>
        <v>901879692106428.25</v>
      </c>
      <c r="AB6" s="249">
        <f>SUMIFS('Predicted Energy Consumption'!AK$98:AK$366,'Predicted Energy Consumption'!$B$98:$B$366,$A6,'Predicted Energy Consumption'!$A$98:$A$366,"electricity")</f>
        <v>909349797133754</v>
      </c>
      <c r="AC6" s="249">
        <f>SUMIFS('Predicted Energy Consumption'!AL$98:AL$366,'Predicted Energy Consumption'!$B$98:$B$366,$A6,'Predicted Energy Consumption'!$A$98:$A$366,"electricity")</f>
        <v>916577362801002</v>
      </c>
      <c r="AD6" s="249">
        <f>SUMIFS('Predicted Energy Consumption'!AM$98:AM$366,'Predicted Energy Consumption'!$B$98:$B$366,$A6,'Predicted Energy Consumption'!$A$98:$A$366,"electricity")</f>
        <v>923578551739160.63</v>
      </c>
      <c r="AE6" s="249">
        <f>SUMIFS('Predicted Energy Consumption'!AN$98:AN$366,'Predicted Energy Consumption'!$B$98:$B$366,$A6,'Predicted Energy Consumption'!$A$98:$A$366,"electricity")</f>
        <v>930368142840909.63</v>
      </c>
      <c r="AF6" s="249">
        <f>SUMIFS('Predicted Energy Consumption'!AO$98:AO$366,'Predicted Energy Consumption'!$B$98:$B$366,$A6,'Predicted Energy Consumption'!$A$98:$A$366,"electricity")</f>
        <v>936959668535409.5</v>
      </c>
      <c r="AG6" s="249">
        <f>SUMIFS('Predicted Energy Consumption'!AP$98:AP$366,'Predicted Energy Consumption'!$B$98:$B$366,$A6,'Predicted Energy Consumption'!$A$98:$A$366,"electricity")</f>
        <v>943365537646589.25</v>
      </c>
      <c r="AH6" s="249">
        <f>SUMIFS('Predicted Energy Consumption'!AQ$98:AQ$366,'Predicted Energy Consumption'!$B$98:$B$366,$A6,'Predicted Energy Consumption'!$A$98:$A$366,"electricity")</f>
        <v>949597145245174.88</v>
      </c>
      <c r="AI6" s="249">
        <f>SUMIFS('Predicted Energy Consumption'!AR$98:AR$366,'Predicted Energy Consumption'!$B$98:$B$366,$A6,'Predicted Energy Consumption'!$A$98:$A$366,"electricity")</f>
        <v>955664970820392.13</v>
      </c>
      <c r="AJ6" s="249">
        <f>SUMIFS('Predicted Energy Consumption'!AS$98:AS$366,'Predicted Energy Consumption'!$B$98:$B$366,$A6,'Predicted Energy Consumption'!$A$98:$A$366,"electricity")</f>
        <v>961578665998305.38</v>
      </c>
      <c r="AK6" s="249">
        <f>SUMIFS('Predicted Energy Consumption'!AT$98:AT$366,'Predicted Energy Consumption'!$B$98:$B$366,$A6,'Predicted Energy Consumption'!$A$98:$A$366,"electricity")</f>
        <v>967347132929058.25</v>
      </c>
      <c r="AL6" s="249">
        <f>SUMIFS('Predicted Energy Consumption'!AU$98:AU$366,'Predicted Energy Consumption'!$B$98:$B$366,$A6,'Predicted Energy Consumption'!$A$98:$A$366,"electricity")</f>
        <v>972978594360756</v>
      </c>
      <c r="AM6" s="249">
        <f>SUMIFS('Predicted Energy Consumption'!AV$98:AV$366,'Predicted Energy Consumption'!$B$98:$B$366,$A6,'Predicted Energy Consumption'!$A$98:$A$366,"electricity")</f>
        <v>978480656317002.13</v>
      </c>
      <c r="AN6" s="249">
        <f>SUMIFS('Predicted Energy Consumption'!AW$98:AW$366,'Predicted Energy Consumption'!$B$98:$B$366,$A6,'Predicted Energy Consumption'!$A$98:$A$366,"electricity")</f>
        <v>983860364199604.25</v>
      </c>
      <c r="AO6" s="249">
        <f>SUMIFS('Predicted Energy Consumption'!AX$98:AX$366,'Predicted Energy Consumption'!$B$98:$B$366,$A6,'Predicted Energy Consumption'!$A$98:$A$366,"electricity")</f>
        <v>989124253050353.25</v>
      </c>
      <c r="AP6" s="249">
        <f>SUMIFS('Predicted Energy Consumption'!AY$98:AY$366,'Predicted Energy Consumption'!$B$98:$B$366,$A6,'Predicted Energy Consumption'!$A$98:$A$366,"electricity")</f>
        <v>994278392624916.25</v>
      </c>
    </row>
    <row r="7" spans="1:42" x14ac:dyDescent="0.2">
      <c r="A7" t="s">
        <v>378</v>
      </c>
      <c r="B7" s="249">
        <f>SUMIFS('Predicted Energy Consumption'!K$98:K$366,'Predicted Energy Consumption'!$B$98:$B$366,$A7,'Predicted Energy Consumption'!$A$98:$A$366,"electricity")</f>
        <v>686379588341223.88</v>
      </c>
      <c r="C7" s="249">
        <f>SUMIFS('Predicted Energy Consumption'!L$98:L$366,'Predicted Energy Consumption'!$B$98:$B$366,$A7,'Predicted Energy Consumption'!$A$98:$A$366,"electricity")</f>
        <v>743139802041607.25</v>
      </c>
      <c r="D7" s="249">
        <f>SUMIFS('Predicted Energy Consumption'!M$98:M$366,'Predicted Energy Consumption'!$B$98:$B$366,$A7,'Predicted Energy Consumption'!$A$98:$A$366,"electricity")</f>
        <v>743831887464087.75</v>
      </c>
      <c r="E7" s="249">
        <f>SUMIFS('Predicted Energy Consumption'!N$98:N$366,'Predicted Energy Consumption'!$B$98:$B$366,$A7,'Predicted Energy Consumption'!$A$98:$A$366,"electricity")</f>
        <v>743308011152215</v>
      </c>
      <c r="F7" s="249">
        <f>SUMIFS('Predicted Energy Consumption'!O$98:O$366,'Predicted Energy Consumption'!$B$98:$B$366,$A7,'Predicted Energy Consumption'!$A$98:$A$366,"electricity")</f>
        <v>741755248963794</v>
      </c>
      <c r="G7" s="249">
        <f>SUMIFS('Predicted Energy Consumption'!P$98:P$366,'Predicted Energy Consumption'!$B$98:$B$366,$A7,'Predicted Energy Consumption'!$A$98:$A$366,"electricity")</f>
        <v>739332657990781.25</v>
      </c>
      <c r="H7" s="249">
        <f>SUMIFS('Predicted Energy Consumption'!Q$98:Q$366,'Predicted Energy Consumption'!$B$98:$B$366,$A7,'Predicted Energy Consumption'!$A$98:$A$366,"electricity")</f>
        <v>736177584332119.13</v>
      </c>
      <c r="I7" s="249">
        <f>SUMIFS('Predicted Energy Consumption'!R$98:R$366,'Predicted Energy Consumption'!$B$98:$B$366,$A7,'Predicted Energy Consumption'!$A$98:$A$366,"electricity")</f>
        <v>732409332184382.25</v>
      </c>
      <c r="J7" s="249">
        <f>SUMIFS('Predicted Energy Consumption'!S$98:S$366,'Predicted Energy Consumption'!$B$98:$B$366,$A7,'Predicted Energy Consumption'!$A$98:$A$366,"electricity")</f>
        <v>727507849586584.38</v>
      </c>
      <c r="K7" s="249">
        <f>SUMIFS('Predicted Energy Consumption'!T$98:T$366,'Predicted Energy Consumption'!$B$98:$B$366,$A7,'Predicted Energy Consumption'!$A$98:$A$366,"electricity")</f>
        <v>719666643083653.5</v>
      </c>
      <c r="L7" s="249">
        <f>SUMIFS('Predicted Energy Consumption'!U$98:U$366,'Predicted Energy Consumption'!$B$98:$B$366,$A7,'Predicted Energy Consumption'!$A$98:$A$366,"electricity")</f>
        <v>711452137246098.5</v>
      </c>
      <c r="M7" s="249">
        <f>SUMIFS('Predicted Energy Consumption'!V$98:V$366,'Predicted Energy Consumption'!$B$98:$B$366,$A7,'Predicted Energy Consumption'!$A$98:$A$366,"electricity")</f>
        <v>702962337092169.5</v>
      </c>
      <c r="N7" s="249">
        <f>SUMIFS('Predicted Energy Consumption'!W$98:W$366,'Predicted Energy Consumption'!$B$98:$B$366,$A7,'Predicted Energy Consumption'!$A$98:$A$366,"electricity")</f>
        <v>694279490547032</v>
      </c>
      <c r="O7" s="249">
        <f>SUMIFS('Predicted Energy Consumption'!X$98:X$366,'Predicted Energy Consumption'!$B$98:$B$366,$A7,'Predicted Energy Consumption'!$A$98:$A$366,"electricity")</f>
        <v>685472303467142.88</v>
      </c>
      <c r="P7" s="249">
        <f>SUMIFS('Predicted Energy Consumption'!Y$98:Y$366,'Predicted Energy Consumption'!$B$98:$B$366,$A7,'Predicted Energy Consumption'!$A$98:$A$366,"electricity")</f>
        <v>676597894843398.38</v>
      </c>
      <c r="Q7" s="249">
        <f>SUMIFS('Predicted Energy Consumption'!Z$98:Z$366,'Predicted Energy Consumption'!$B$98:$B$366,$A7,'Predicted Energy Consumption'!$A$98:$A$366,"electricity")</f>
        <v>667703510043021</v>
      </c>
      <c r="R7" s="249">
        <f>SUMIFS('Predicted Energy Consumption'!AA$98:AA$366,'Predicted Energy Consumption'!$B$98:$B$366,$A7,'Predicted Energy Consumption'!$A$98:$A$366,"electricity")</f>
        <v>658828011335528.5</v>
      </c>
      <c r="S7" s="249">
        <f>SUMIFS('Predicted Energy Consumption'!AB$98:AB$366,'Predicted Energy Consumption'!$B$98:$B$366,$A7,'Predicted Energy Consumption'!$A$98:$A$366,"electricity")</f>
        <v>650003166345801.75</v>
      </c>
      <c r="T7" s="249">
        <f>SUMIFS('Predicted Energy Consumption'!AC$98:AC$366,'Predicted Energy Consumption'!$B$98:$B$366,$A7,'Predicted Energy Consumption'!$A$98:$A$366,"electricity")</f>
        <v>641254755667798.38</v>
      </c>
      <c r="U7" s="249">
        <f>SUMIFS('Predicted Energy Consumption'!AD$98:AD$366,'Predicted Energy Consumption'!$B$98:$B$366,$A7,'Predicted Energy Consumption'!$A$98:$A$366,"electricity")</f>
        <v>632603520576466.75</v>
      </c>
      <c r="V7" s="249">
        <f>SUMIFS('Predicted Energy Consumption'!AE$98:AE$366,'Predicted Energy Consumption'!$B$98:$B$366,$A7,'Predicted Energy Consumption'!$A$98:$A$366,"electricity")</f>
        <v>624065970774492.75</v>
      </c>
      <c r="W7" s="249">
        <f>SUMIFS('Predicted Energy Consumption'!AF$98:AF$366,'Predicted Energy Consumption'!$B$98:$B$366,$A7,'Predicted Energy Consumption'!$A$98:$A$366,"electricity")</f>
        <v>615655070642259.13</v>
      </c>
      <c r="X7" s="249">
        <f>SUMIFS('Predicted Energy Consumption'!AG$98:AG$366,'Predicted Energy Consumption'!$B$98:$B$366,$A7,'Predicted Energy Consumption'!$A$98:$A$366,"electricity")</f>
        <v>607380820737105.75</v>
      </c>
      <c r="Y7" s="249">
        <f>SUMIFS('Predicted Energy Consumption'!AH$98:AH$366,'Predicted Energy Consumption'!$B$98:$B$366,$A7,'Predicted Energy Consumption'!$A$98:$A$366,"electricity")</f>
        <v>599250749474959.25</v>
      </c>
      <c r="Z7" s="249">
        <f>SUMIFS('Predicted Energy Consumption'!AI$98:AI$366,'Predicted Energy Consumption'!$B$98:$B$366,$A7,'Predicted Energy Consumption'!$A$98:$A$366,"electricity")</f>
        <v>591270328137946.75</v>
      </c>
      <c r="AA7" s="249">
        <f>SUMIFS('Predicted Energy Consumption'!AJ$98:AJ$366,'Predicted Energy Consumption'!$B$98:$B$366,$A7,'Predicted Energy Consumption'!$A$98:$A$366,"electricity")</f>
        <v>583443320658785.5</v>
      </c>
      <c r="AB7" s="249">
        <f>SUMIFS('Predicted Energy Consumption'!AK$98:AK$366,'Predicted Energy Consumption'!$B$98:$B$366,$A7,'Predicted Energy Consumption'!$A$98:$A$366,"electricity")</f>
        <v>575772078077351.13</v>
      </c>
      <c r="AC7" s="249">
        <f>SUMIFS('Predicted Energy Consumption'!AL$98:AL$366,'Predicted Energy Consumption'!$B$98:$B$366,$A7,'Predicted Energy Consumption'!$A$98:$A$366,"electricity")</f>
        <v>568257786166552.38</v>
      </c>
      <c r="AD7" s="249">
        <f>SUMIFS('Predicted Energy Consumption'!AM$98:AM$366,'Predicted Energy Consumption'!$B$98:$B$366,$A7,'Predicted Energy Consumption'!$A$98:$A$366,"electricity")</f>
        <v>560900673487177.69</v>
      </c>
      <c r="AE7" s="249">
        <f>SUMIFS('Predicted Energy Consumption'!AN$98:AN$366,'Predicted Energy Consumption'!$B$98:$B$366,$A7,'Predicted Energy Consumption'!$A$98:$A$366,"electricity")</f>
        <v>553700186049682.31</v>
      </c>
      <c r="AF7" s="249">
        <f>SUMIFS('Predicted Energy Consumption'!AO$98:AO$366,'Predicted Energy Consumption'!$B$98:$B$366,$A7,'Predicted Energy Consumption'!$A$98:$A$366,"electricity")</f>
        <v>546655133824115.81</v>
      </c>
      <c r="AG7" s="249">
        <f>SUMIFS('Predicted Energy Consumption'!AP$98:AP$366,'Predicted Energy Consumption'!$B$98:$B$366,$A7,'Predicted Energy Consumption'!$A$98:$A$366,"electricity")</f>
        <v>539763813533923.19</v>
      </c>
      <c r="AH7" s="249">
        <f>SUMIFS('Predicted Energy Consumption'!AQ$98:AQ$366,'Predicted Energy Consumption'!$B$98:$B$366,$A7,'Predicted Energy Consumption'!$A$98:$A$366,"electricity")</f>
        <v>533024111480897.63</v>
      </c>
      <c r="AI7" s="249">
        <f>SUMIFS('Predicted Energy Consumption'!AR$98:AR$366,'Predicted Energy Consumption'!$B$98:$B$366,$A7,'Predicted Energy Consumption'!$A$98:$A$366,"electricity")</f>
        <v>526433589562527.81</v>
      </c>
      <c r="AJ7" s="249">
        <f>SUMIFS('Predicted Energy Consumption'!AS$98:AS$366,'Predicted Energy Consumption'!$B$98:$B$366,$A7,'Predicted Energy Consumption'!$A$98:$A$366,"electricity")</f>
        <v>519989557145919.38</v>
      </c>
      <c r="AK7" s="249">
        <f>SUMIFS('Predicted Energy Consumption'!AT$98:AT$366,'Predicted Energy Consumption'!$B$98:$B$366,$A7,'Predicted Energy Consumption'!$A$98:$A$366,"electricity")</f>
        <v>513689131042083.75</v>
      </c>
      <c r="AL7" s="249">
        <f>SUMIFS('Predicted Energy Consumption'!AU$98:AU$366,'Predicted Energy Consumption'!$B$98:$B$366,$A7,'Predicted Energy Consumption'!$A$98:$A$366,"electricity")</f>
        <v>507529285469355.56</v>
      </c>
      <c r="AM7" s="249">
        <f>SUMIFS('Predicted Energy Consumption'!AV$98:AV$366,'Predicted Energy Consumption'!$B$98:$B$366,$A7,'Predicted Energy Consumption'!$A$98:$A$366,"electricity")</f>
        <v>501506893595583.44</v>
      </c>
      <c r="AN7" s="249">
        <f>SUMIFS('Predicted Energy Consumption'!AW$98:AW$366,'Predicted Energy Consumption'!$B$98:$B$366,$A7,'Predicted Energy Consumption'!$A$98:$A$366,"electricity")</f>
        <v>495618761996771.44</v>
      </c>
      <c r="AO7" s="249">
        <f>SUMIFS('Predicted Energy Consumption'!AX$98:AX$366,'Predicted Energy Consumption'!$B$98:$B$366,$A7,'Predicted Energy Consumption'!$A$98:$A$366,"electricity")</f>
        <v>489861659157901.44</v>
      </c>
      <c r="AP7" s="249">
        <f>SUMIFS('Predicted Energy Consumption'!AY$98:AY$366,'Predicted Energy Consumption'!$B$98:$B$366,$A7,'Predicted Energy Consumption'!$A$98:$A$366,"electricity")</f>
        <v>484232338963462.94</v>
      </c>
    </row>
    <row r="8" spans="1:42" x14ac:dyDescent="0.2">
      <c r="A8" t="s">
        <v>379</v>
      </c>
      <c r="B8" s="249">
        <f>SUMIFS('Predicted Energy Consumption'!K$98:K$366,'Predicted Energy Consumption'!$B$98:$B$366,$A8,'Predicted Energy Consumption'!$A$98:$A$366,"electricity")</f>
        <v>138096196518885.72</v>
      </c>
      <c r="C8" s="249">
        <f>SUMIFS('Predicted Energy Consumption'!L$98:L$366,'Predicted Energy Consumption'!$B$98:$B$366,$A8,'Predicted Energy Consumption'!$A$98:$A$366,"electricity")</f>
        <v>141246864995644.66</v>
      </c>
      <c r="D8" s="249">
        <f>SUMIFS('Predicted Energy Consumption'!M$98:M$366,'Predicted Energy Consumption'!$B$98:$B$366,$A8,'Predicted Energy Consumption'!$A$98:$A$366,"electricity")</f>
        <v>132482357530983.94</v>
      </c>
      <c r="E8" s="249">
        <f>SUMIFS('Predicted Energy Consumption'!N$98:N$366,'Predicted Energy Consumption'!$B$98:$B$366,$A8,'Predicted Energy Consumption'!$A$98:$A$366,"electricity")</f>
        <v>122979247421156.25</v>
      </c>
      <c r="F8" s="249">
        <f>SUMIFS('Predicted Energy Consumption'!O$98:O$366,'Predicted Energy Consumption'!$B$98:$B$366,$A8,'Predicted Energy Consumption'!$A$98:$A$366,"electricity")</f>
        <v>112854463003395.59</v>
      </c>
      <c r="G8" s="249">
        <f>SUMIFS('Predicted Energy Consumption'!P$98:P$366,'Predicted Energy Consumption'!$B$98:$B$366,$A8,'Predicted Energy Consumption'!$A$98:$A$366,"electricity")</f>
        <v>102223295000528.98</v>
      </c>
      <c r="H8" s="249">
        <f>SUMIFS('Predicted Energy Consumption'!Q$98:Q$366,'Predicted Energy Consumption'!$B$98:$B$366,$A8,'Predicted Energy Consumption'!$A$98:$A$366,"electricity")</f>
        <v>91537434931112.844</v>
      </c>
      <c r="I8" s="249">
        <f>SUMIFS('Predicted Energy Consumption'!R$98:R$366,'Predicted Energy Consumption'!$B$98:$B$366,$A8,'Predicted Energy Consumption'!$A$98:$A$366,"electricity")</f>
        <v>92535444723515.281</v>
      </c>
      <c r="J8" s="249">
        <f>SUMIFS('Predicted Energy Consumption'!S$98:S$366,'Predicted Energy Consumption'!$B$98:$B$366,$A8,'Predicted Energy Consumption'!$A$98:$A$366,"electricity")</f>
        <v>93356581640294.922</v>
      </c>
      <c r="K8" s="249">
        <f>SUMIFS('Predicted Energy Consumption'!T$98:T$366,'Predicted Energy Consumption'!$B$98:$B$366,$A8,'Predicted Energy Consumption'!$A$98:$A$366,"electricity")</f>
        <v>94020661641935.281</v>
      </c>
      <c r="L8" s="249">
        <f>SUMIFS('Predicted Energy Consumption'!U$98:U$366,'Predicted Energy Consumption'!$B$98:$B$366,$A8,'Predicted Energy Consumption'!$A$98:$A$366,"electricity")</f>
        <v>94546052716470.234</v>
      </c>
      <c r="M8" s="249">
        <f>SUMIFS('Predicted Energy Consumption'!V$98:V$366,'Predicted Energy Consumption'!$B$98:$B$366,$A8,'Predicted Energy Consumption'!$A$98:$A$366,"electricity")</f>
        <v>94949475046684.641</v>
      </c>
      <c r="N8" s="249">
        <f>SUMIFS('Predicted Energy Consumption'!W$98:W$366,'Predicted Energy Consumption'!$B$98:$B$366,$A8,'Predicted Energy Consumption'!$A$98:$A$366,"electricity")</f>
        <v>94285317824425.391</v>
      </c>
      <c r="O8" s="249">
        <f>SUMIFS('Predicted Energy Consumption'!X$98:X$366,'Predicted Energy Consumption'!$B$98:$B$366,$A8,'Predicted Energy Consumption'!$A$98:$A$366,"electricity")</f>
        <v>92861243378142.641</v>
      </c>
      <c r="P8" s="249">
        <f>SUMIFS('Predicted Energy Consumption'!Y$98:Y$366,'Predicted Energy Consumption'!$B$98:$B$366,$A8,'Predicted Energy Consumption'!$A$98:$A$366,"electricity")</f>
        <v>91454861367216.828</v>
      </c>
      <c r="Q8" s="249">
        <f>SUMIFS('Predicted Energy Consumption'!Z$98:Z$366,'Predicted Energy Consumption'!$B$98:$B$366,$A8,'Predicted Energy Consumption'!$A$98:$A$366,"electricity")</f>
        <v>90069936493794.109</v>
      </c>
      <c r="R8" s="249">
        <f>SUMIFS('Predicted Energy Consumption'!AA$98:AA$366,'Predicted Energy Consumption'!$B$98:$B$366,$A8,'Predicted Energy Consumption'!$A$98:$A$366,"electricity")</f>
        <v>88709377516843.156</v>
      </c>
      <c r="S8" s="249">
        <f>SUMIFS('Predicted Energy Consumption'!AB$98:AB$366,'Predicted Energy Consumption'!$B$98:$B$366,$A8,'Predicted Energy Consumption'!$A$98:$A$366,"electricity")</f>
        <v>87375378789400.453</v>
      </c>
      <c r="T8" s="249">
        <f>SUMIFS('Predicted Energy Consumption'!AC$98:AC$366,'Predicted Energy Consumption'!$B$98:$B$366,$A8,'Predicted Energy Consumption'!$A$98:$A$366,"electricity")</f>
        <v>86069541947864.328</v>
      </c>
      <c r="U8" s="249">
        <f>SUMIFS('Predicted Energy Consumption'!AD$98:AD$366,'Predicted Energy Consumption'!$B$98:$B$366,$A8,'Predicted Energy Consumption'!$A$98:$A$366,"electricity")</f>
        <v>84792979681335.984</v>
      </c>
      <c r="V8" s="249">
        <f>SUMIFS('Predicted Energy Consumption'!AE$98:AE$366,'Predicted Energy Consumption'!$B$98:$B$366,$A8,'Predicted Energy Consumption'!$A$98:$A$366,"electricity")</f>
        <v>83546403635441.719</v>
      </c>
      <c r="W8" s="249">
        <f>SUMIFS('Predicted Energy Consumption'!AF$98:AF$366,'Predicted Energy Consumption'!$B$98:$B$366,$A8,'Predicted Energy Consumption'!$A$98:$A$366,"electricity")</f>
        <v>82330198471697.359</v>
      </c>
      <c r="X8" s="249">
        <f>SUMIFS('Predicted Energy Consumption'!AG$98:AG$366,'Predicted Energy Consumption'!$B$98:$B$366,$A8,'Predicted Energy Consumption'!$A$98:$A$366,"electricity")</f>
        <v>81144483978171.078</v>
      </c>
      <c r="Y8" s="249">
        <f>SUMIFS('Predicted Energy Consumption'!AH$98:AH$366,'Predicted Energy Consumption'!$B$98:$B$366,$A8,'Predicted Energy Consumption'!$A$98:$A$366,"electricity")</f>
        <v>79989166954878.031</v>
      </c>
      <c r="Z8" s="249">
        <f>SUMIFS('Predicted Energy Consumption'!AI$98:AI$366,'Predicted Energy Consumption'!$B$98:$B$366,$A8,'Predicted Energy Consumption'!$A$98:$A$366,"electricity")</f>
        <v>78863984406840.5</v>
      </c>
      <c r="AA8" s="249">
        <f>SUMIFS('Predicted Energy Consumption'!AJ$98:AJ$366,'Predicted Energy Consumption'!$B$98:$B$366,$A8,'Predicted Energy Consumption'!$A$98:$A$366,"electricity")</f>
        <v>77768539386913.375</v>
      </c>
      <c r="AB8" s="249">
        <f>SUMIFS('Predicted Energy Consumption'!AK$98:AK$366,'Predicted Energy Consumption'!$B$98:$B$366,$A8,'Predicted Energy Consumption'!$A$98:$A$366,"electricity")</f>
        <v>76702330649545.141</v>
      </c>
      <c r="AC8" s="249">
        <f>SUMIFS('Predicted Energy Consumption'!AL$98:AL$366,'Predicted Energy Consumption'!$B$98:$B$366,$A8,'Predicted Energy Consumption'!$A$98:$A$366,"electricity")</f>
        <v>75664777111155.25</v>
      </c>
      <c r="AD8" s="249">
        <f>SUMIFS('Predicted Energy Consumption'!AM$98:AM$366,'Predicted Energy Consumption'!$B$98:$B$366,$A8,'Predicted Energy Consumption'!$A$98:$A$366,"electricity")</f>
        <v>74655237964964.469</v>
      </c>
      <c r="AE8" s="249">
        <f>SUMIFS('Predicted Energy Consumption'!AN$98:AN$366,'Predicted Energy Consumption'!$B$98:$B$366,$A8,'Predicted Energy Consumption'!$A$98:$A$366,"electricity")</f>
        <v>73673029168360.328</v>
      </c>
      <c r="AF8" s="249">
        <f>SUMIFS('Predicted Energy Consumption'!AO$98:AO$366,'Predicted Energy Consumption'!$B$98:$B$366,$A8,'Predicted Energy Consumption'!$A$98:$A$366,"electricity")</f>
        <v>72717436908377.016</v>
      </c>
      <c r="AG8" s="249">
        <f>SUMIFS('Predicted Energy Consumption'!AP$98:AP$366,'Predicted Energy Consumption'!$B$98:$B$366,$A8,'Predicted Energy Consumption'!$A$98:$A$366,"electricity")</f>
        <v>71787728554297.109</v>
      </c>
      <c r="AH8" s="249">
        <f>SUMIFS('Predicted Energy Consumption'!AQ$98:AQ$366,'Predicted Energy Consumption'!$B$98:$B$366,$A8,'Predicted Energy Consumption'!$A$98:$A$366,"electricity")</f>
        <v>70883161524069.578</v>
      </c>
      <c r="AI8" s="249">
        <f>SUMIFS('Predicted Energy Consumption'!AR$98:AR$366,'Predicted Energy Consumption'!$B$98:$B$366,$A8,'Predicted Energy Consumption'!$A$98:$A$366,"electricity")</f>
        <v>70002990421466.664</v>
      </c>
      <c r="AJ8" s="249">
        <f>SUMIFS('Predicted Energy Consumption'!AS$98:AS$366,'Predicted Energy Consumption'!$B$98:$B$366,$A8,'Predicted Energy Consumption'!$A$98:$A$366,"electricity")</f>
        <v>69146472742040.992</v>
      </c>
      <c r="AK8" s="249">
        <f>SUMIFS('Predicted Energy Consumption'!AT$98:AT$366,'Predicted Energy Consumption'!$B$98:$B$366,$A8,'Predicted Energy Consumption'!$A$98:$A$366,"electricity")</f>
        <v>68312873396438.477</v>
      </c>
      <c r="AL8" s="249">
        <f>SUMIFS('Predicted Energy Consumption'!AU$98:AU$366,'Predicted Energy Consumption'!$B$98:$B$366,$A8,'Predicted Energy Consumption'!$A$98:$A$366,"electricity")</f>
        <v>67501468258100.953</v>
      </c>
      <c r="AM8" s="249">
        <f>SUMIFS('Predicted Energy Consumption'!AV$98:AV$366,'Predicted Energy Consumption'!$B$98:$B$366,$A8,'Predicted Energy Consumption'!$A$98:$A$366,"electricity")</f>
        <v>66711546907648.141</v>
      </c>
      <c r="AN8" s="249">
        <f>SUMIFS('Predicted Energy Consumption'!AW$98:AW$366,'Predicted Energy Consumption'!$B$98:$B$366,$A8,'Predicted Energy Consumption'!$A$98:$A$366,"electricity")</f>
        <v>65942414717189.594</v>
      </c>
      <c r="AO8" s="249">
        <f>SUMIFS('Predicted Energy Consumption'!AX$98:AX$366,'Predicted Energy Consumption'!$B$98:$B$366,$A8,'Predicted Energy Consumption'!$A$98:$A$366,"electricity")</f>
        <v>65193394393580.648</v>
      </c>
      <c r="AP8" s="249">
        <f>SUMIFS('Predicted Energy Consumption'!AY$98:AY$366,'Predicted Energy Consumption'!$B$98:$B$366,$A8,'Predicted Energy Consumption'!$A$98:$A$366,"electricity")</f>
        <v>64463827079443.711</v>
      </c>
    </row>
    <row r="9" spans="1:42" x14ac:dyDescent="0.2">
      <c r="A9" t="s">
        <v>380</v>
      </c>
      <c r="B9" s="249">
        <f>SUMIFS('Predicted Energy Consumption'!K$98:K$366,'Predicted Energy Consumption'!$B$98:$B$366,$A9,'Predicted Energy Consumption'!$A$98:$A$366,"electricity")</f>
        <v>346615584378779.56</v>
      </c>
      <c r="C9" s="249">
        <f>SUMIFS('Predicted Energy Consumption'!L$98:L$366,'Predicted Energy Consumption'!$B$98:$B$366,$A9,'Predicted Energy Consumption'!$A$98:$A$366,"electricity")</f>
        <v>377348245655340.75</v>
      </c>
      <c r="D9" s="249">
        <f>SUMIFS('Predicted Energy Consumption'!M$98:M$366,'Predicted Energy Consumption'!$B$98:$B$366,$A9,'Predicted Energy Consumption'!$A$98:$A$366,"electricity")</f>
        <v>403606830466078.56</v>
      </c>
      <c r="E9" s="249">
        <f>SUMIFS('Predicted Energy Consumption'!N$98:N$366,'Predicted Energy Consumption'!$B$98:$B$366,$A9,'Predicted Energy Consumption'!$A$98:$A$366,"electricity")</f>
        <v>431088255800302.69</v>
      </c>
      <c r="F9" s="249">
        <f>SUMIFS('Predicted Energy Consumption'!O$98:O$366,'Predicted Energy Consumption'!$B$98:$B$366,$A9,'Predicted Energy Consumption'!$A$98:$A$366,"electricity")</f>
        <v>459817488891391.88</v>
      </c>
      <c r="G9" s="249">
        <f>SUMIFS('Predicted Energy Consumption'!P$98:P$366,'Predicted Energy Consumption'!$B$98:$B$366,$A9,'Predicted Energy Consumption'!$A$98:$A$366,"electricity")</f>
        <v>479122080240167.56</v>
      </c>
      <c r="H9" s="249">
        <f>SUMIFS('Predicted Energy Consumption'!Q$98:Q$366,'Predicted Energy Consumption'!$B$98:$B$366,$A9,'Predicted Energy Consumption'!$A$98:$A$366,"electricity")</f>
        <v>493103999755649.19</v>
      </c>
      <c r="I9" s="249">
        <f>SUMIFS('Predicted Energy Consumption'!R$98:R$366,'Predicted Energy Consumption'!$B$98:$B$366,$A9,'Predicted Energy Consumption'!$A$98:$A$366,"electricity")</f>
        <v>506294975104169.5</v>
      </c>
      <c r="J9" s="249">
        <f>SUMIFS('Predicted Energy Consumption'!S$98:S$366,'Predicted Energy Consumption'!$B$98:$B$366,$A9,'Predicted Energy Consumption'!$A$98:$A$366,"electricity")</f>
        <v>518739748923665.69</v>
      </c>
      <c r="K9" s="249">
        <f>SUMIFS('Predicted Energy Consumption'!T$98:T$366,'Predicted Energy Consumption'!$B$98:$B$366,$A9,'Predicted Energy Consumption'!$A$98:$A$366,"electricity")</f>
        <v>530487035661675.81</v>
      </c>
      <c r="L9" s="249">
        <f>SUMIFS('Predicted Energy Consumption'!U$98:U$366,'Predicted Energy Consumption'!$B$98:$B$366,$A9,'Predicted Energy Consumption'!$A$98:$A$366,"electricity")</f>
        <v>541586299642456.88</v>
      </c>
      <c r="M9" s="249">
        <f>SUMIFS('Predicted Energy Consumption'!V$98:V$366,'Predicted Energy Consumption'!$B$98:$B$366,$A9,'Predicted Energy Consumption'!$A$98:$A$366,"electricity")</f>
        <v>552085865188233.88</v>
      </c>
      <c r="N9" s="249">
        <f>SUMIFS('Predicted Energy Consumption'!W$98:W$366,'Predicted Energy Consumption'!$B$98:$B$366,$A9,'Predicted Energy Consumption'!$A$98:$A$366,"electricity")</f>
        <v>562031836688081.81</v>
      </c>
      <c r="O9" s="249">
        <f>SUMIFS('Predicted Energy Consumption'!X$98:X$366,'Predicted Energy Consumption'!$B$98:$B$366,$A9,'Predicted Energy Consumption'!$A$98:$A$366,"electricity")</f>
        <v>571467522666595.75</v>
      </c>
      <c r="P9" s="249">
        <f>SUMIFS('Predicted Energy Consumption'!Y$98:Y$366,'Predicted Energy Consumption'!$B$98:$B$366,$A9,'Predicted Energy Consumption'!$A$98:$A$366,"electricity")</f>
        <v>580433177049515.88</v>
      </c>
      <c r="Q9" s="249">
        <f>SUMIFS('Predicted Energy Consumption'!Z$98:Z$366,'Predicted Energy Consumption'!$B$98:$B$366,$A9,'Predicted Energy Consumption'!$A$98:$A$366,"electricity")</f>
        <v>588965939883554.63</v>
      </c>
      <c r="R9" s="249">
        <f>SUMIFS('Predicted Energy Consumption'!AA$98:AA$366,'Predicted Energy Consumption'!$B$98:$B$366,$A9,'Predicted Energy Consumption'!$A$98:$A$366,"electricity")</f>
        <v>597099901590494.13</v>
      </c>
      <c r="S9" s="249">
        <f>SUMIFS('Predicted Energy Consumption'!AB$98:AB$366,'Predicted Energy Consumption'!$B$98:$B$366,$A9,'Predicted Energy Consumption'!$A$98:$A$366,"electricity")</f>
        <v>604866241102421.38</v>
      </c>
      <c r="T9" s="249">
        <f>SUMIFS('Predicted Energy Consumption'!AC$98:AC$366,'Predicted Energy Consumption'!$B$98:$B$366,$A9,'Predicted Energy Consumption'!$A$98:$A$366,"electricity")</f>
        <v>612293405199788.38</v>
      </c>
      <c r="U9" s="249">
        <f>SUMIFS('Predicted Energy Consumption'!AD$98:AD$366,'Predicted Energy Consumption'!$B$98:$B$366,$A9,'Predicted Energy Consumption'!$A$98:$A$366,"electricity")</f>
        <v>619407307579504.38</v>
      </c>
      <c r="V9" s="249">
        <f>SUMIFS('Predicted Energy Consumption'!AE$98:AE$366,'Predicted Energy Consumption'!$B$98:$B$366,$A9,'Predicted Energy Consumption'!$A$98:$A$366,"electricity")</f>
        <v>626231533684284.38</v>
      </c>
      <c r="W9" s="249">
        <f>SUMIFS('Predicted Energy Consumption'!AF$98:AF$366,'Predicted Energy Consumption'!$B$98:$B$366,$A9,'Predicted Energy Consumption'!$A$98:$A$366,"electricity")</f>
        <v>632787542393127.13</v>
      </c>
      <c r="X9" s="249">
        <f>SUMIFS('Predicted Energy Consumption'!AG$98:AG$366,'Predicted Energy Consumption'!$B$98:$B$366,$A9,'Predicted Energy Consumption'!$A$98:$A$366,"electricity")</f>
        <v>639094859107025.25</v>
      </c>
      <c r="Y9" s="249">
        <f>SUMIFS('Predicted Energy Consumption'!AH$98:AH$366,'Predicted Energy Consumption'!$B$98:$B$366,$A9,'Predicted Energy Consumption'!$A$98:$A$366,"electricity")</f>
        <v>645171257086619.13</v>
      </c>
      <c r="Z9" s="249">
        <f>SUMIFS('Predicted Energy Consumption'!AI$98:AI$366,'Predicted Energy Consumption'!$B$98:$B$366,$A9,'Predicted Energy Consumption'!$A$98:$A$366,"electricity")</f>
        <v>651032925457454.75</v>
      </c>
      <c r="AA9" s="249">
        <f>SUMIFS('Predicted Energy Consumption'!AJ$98:AJ$366,'Predicted Energy Consumption'!$B$98:$B$366,$A9,'Predicted Energy Consumption'!$A$98:$A$366,"electricity")</f>
        <v>656694623331267.88</v>
      </c>
      <c r="AB9" s="249">
        <f>SUMIFS('Predicted Energy Consumption'!AK$98:AK$366,'Predicted Energy Consumption'!$B$98:$B$366,$A9,'Predicted Energy Consumption'!$A$98:$A$366,"electricity")</f>
        <v>662169820160392.63</v>
      </c>
      <c r="AC9" s="249">
        <f>SUMIFS('Predicted Energy Consumption'!AL$98:AL$366,'Predicted Energy Consumption'!$B$98:$B$366,$A9,'Predicted Energy Consumption'!$A$98:$A$366,"electricity")</f>
        <v>667470822860190.63</v>
      </c>
      <c r="AD9" s="249">
        <f>SUMIFS('Predicted Energy Consumption'!AM$98:AM$366,'Predicted Energy Consumption'!$B$98:$B$366,$A9,'Predicted Energy Consumption'!$A$98:$A$366,"electricity")</f>
        <v>672608890480266.75</v>
      </c>
      <c r="AE9" s="249">
        <f>SUMIFS('Predicted Energy Consumption'!AN$98:AN$366,'Predicted Energy Consumption'!$B$98:$B$366,$A9,'Predicted Energy Consumption'!$A$98:$A$366,"electricity")</f>
        <v>677594337334108.38</v>
      </c>
      <c r="AF9" s="249">
        <f>SUMIFS('Predicted Energy Consumption'!AO$98:AO$366,'Predicted Energy Consumption'!$B$98:$B$366,$A9,'Predicted Energy Consumption'!$A$98:$A$366,"electricity")</f>
        <v>682436625547674.13</v>
      </c>
      <c r="AG9" s="249">
        <f>SUMIFS('Predicted Energy Consumption'!AP$98:AP$366,'Predicted Energy Consumption'!$B$98:$B$366,$A9,'Predicted Energy Consumption'!$A$98:$A$366,"electricity")</f>
        <v>687144447986814.25</v>
      </c>
      <c r="AH9" s="249">
        <f>SUMIFS('Predicted Energy Consumption'!AQ$98:AQ$366,'Predicted Energy Consumption'!$B$98:$B$366,$A9,'Predicted Energy Consumption'!$A$98:$A$366,"electricity")</f>
        <v>691725802490570.75</v>
      </c>
      <c r="AI9" s="249">
        <f>SUMIFS('Predicted Energy Consumption'!AR$98:AR$366,'Predicted Energy Consumption'!$B$98:$B$366,$A9,'Predicted Energy Consumption'!$A$98:$A$366,"electricity")</f>
        <v>696188058285259.5</v>
      </c>
      <c r="AJ9" s="249">
        <f>SUMIFS('Predicted Energy Consumption'!AS$98:AS$366,'Predicted Energy Consumption'!$B$98:$B$366,$A9,'Predicted Energy Consumption'!$A$98:$A$366,"electricity")</f>
        <v>700538015391201.5</v>
      </c>
      <c r="AK9" s="249">
        <f>SUMIFS('Predicted Energy Consumption'!AT$98:AT$366,'Predicted Energy Consumption'!$B$98:$B$366,$A9,'Predicted Energy Consumption'!$A$98:$A$366,"electricity")</f>
        <v>704781957766815</v>
      </c>
      <c r="AL9" s="249">
        <f>SUMIFS('Predicted Energy Consumption'!AU$98:AU$366,'Predicted Energy Consumption'!$B$98:$B$366,$A9,'Predicted Energy Consumption'!$A$98:$A$366,"electricity")</f>
        <v>708925700866794.38</v>
      </c>
      <c r="AM9" s="249">
        <f>SUMIFS('Predicted Energy Consumption'!AV$98:AV$366,'Predicted Energy Consumption'!$B$98:$B$366,$A9,'Predicted Energy Consumption'!$A$98:$A$366,"electricity")</f>
        <v>712974634225211.5</v>
      </c>
      <c r="AN9" s="249">
        <f>SUMIFS('Predicted Energy Consumption'!AW$98:AW$366,'Predicted Energy Consumption'!$B$98:$B$366,$A9,'Predicted Energy Consumption'!$A$98:$A$366,"electricity")</f>
        <v>716933759612008.38</v>
      </c>
      <c r="AO9" s="249">
        <f>SUMIFS('Predicted Energy Consumption'!AX$98:AX$366,'Predicted Energy Consumption'!$B$98:$B$366,$A9,'Predicted Energy Consumption'!$A$98:$A$366,"electricity")</f>
        <v>720807725253070.25</v>
      </c>
      <c r="AP9" s="249">
        <f>SUMIFS('Predicted Energy Consumption'!AY$98:AY$366,'Predicted Energy Consumption'!$B$98:$B$366,$A9,'Predicted Energy Consumption'!$A$98:$A$366,"electricity")</f>
        <v>724600856551113.5</v>
      </c>
    </row>
    <row r="10" spans="1:42" x14ac:dyDescent="0.2">
      <c r="A10" t="s">
        <v>381</v>
      </c>
      <c r="B10" s="249">
        <f>SUMIFS('Predicted Energy Consumption'!K$98:K$366,'Predicted Energy Consumption'!$B$98:$B$366,$A10,'Predicted Energy Consumption'!$A$98:$A$366,"electricity")</f>
        <v>437880136866688.19</v>
      </c>
      <c r="C10" s="249">
        <f>SUMIFS('Predicted Energy Consumption'!L$98:L$366,'Predicted Energy Consumption'!$B$98:$B$366,$A10,'Predicted Energy Consumption'!$A$98:$A$366,"electricity")</f>
        <v>566580022976217.38</v>
      </c>
      <c r="D10" s="249">
        <f>SUMIFS('Predicted Energy Consumption'!M$98:M$366,'Predicted Energy Consumption'!$B$98:$B$366,$A10,'Predicted Energy Consumption'!$A$98:$A$366,"electricity")</f>
        <v>624290192462247.5</v>
      </c>
      <c r="E10" s="249">
        <f>SUMIFS('Predicted Energy Consumption'!N$98:N$366,'Predicted Energy Consumption'!$B$98:$B$366,$A10,'Predicted Energy Consumption'!$A$98:$A$366,"electricity")</f>
        <v>678277599476065.63</v>
      </c>
      <c r="F10" s="249">
        <f>SUMIFS('Predicted Energy Consumption'!O$98:O$366,'Predicted Energy Consumption'!$B$98:$B$366,$A10,'Predicted Energy Consumption'!$A$98:$A$366,"electricity")</f>
        <v>726707403734044.25</v>
      </c>
      <c r="G10" s="249">
        <f>SUMIFS('Predicted Energy Consumption'!P$98:P$366,'Predicted Energy Consumption'!$B$98:$B$366,$A10,'Predicted Energy Consumption'!$A$98:$A$366,"electricity")</f>
        <v>775151114318452.25</v>
      </c>
      <c r="H10" s="249">
        <f>SUMIFS('Predicted Energy Consumption'!Q$98:Q$366,'Predicted Energy Consumption'!$B$98:$B$366,$A10,'Predicted Energy Consumption'!$A$98:$A$366,"electricity")</f>
        <v>823537886382372.13</v>
      </c>
      <c r="I10" s="249">
        <f>SUMIFS('Predicted Energy Consumption'!R$98:R$366,'Predicted Energy Consumption'!$B$98:$B$366,$A10,'Predicted Energy Consumption'!$A$98:$A$366,"electricity")</f>
        <v>871814394216843.88</v>
      </c>
      <c r="J10" s="249">
        <f>SUMIFS('Predicted Energy Consumption'!S$98:S$366,'Predicted Energy Consumption'!$B$98:$B$366,$A10,'Predicted Energy Consumption'!$A$98:$A$366,"electricity")</f>
        <v>919941589961541.5</v>
      </c>
      <c r="K10" s="249">
        <f>SUMIFS('Predicted Energy Consumption'!T$98:T$366,'Predicted Energy Consumption'!$B$98:$B$366,$A10,'Predicted Energy Consumption'!$A$98:$A$366,"electricity")</f>
        <v>967891876928137.88</v>
      </c>
      <c r="L10" s="249">
        <f>SUMIFS('Predicted Energy Consumption'!U$98:U$366,'Predicted Energy Consumption'!$B$98:$B$366,$A10,'Predicted Energy Consumption'!$A$98:$A$366,"electricity")</f>
        <v>1015646709570158.5</v>
      </c>
      <c r="M10" s="249">
        <f>SUMIFS('Predicted Energy Consumption'!V$98:V$366,'Predicted Energy Consumption'!$B$98:$B$366,$A10,'Predicted Energy Consumption'!$A$98:$A$366,"electricity")</f>
        <v>1063194597606872.6</v>
      </c>
      <c r="N10" s="249">
        <f>SUMIFS('Predicted Energy Consumption'!W$98:W$366,'Predicted Energy Consumption'!$B$98:$B$366,$A10,'Predicted Energy Consumption'!$A$98:$A$366,"electricity")</f>
        <v>1110529473753729.4</v>
      </c>
      <c r="O10" s="249">
        <f>SUMIFS('Predicted Energy Consumption'!X$98:X$366,'Predicted Energy Consumption'!$B$98:$B$366,$A10,'Predicted Energy Consumption'!$A$98:$A$366,"electricity")</f>
        <v>1157649377249336.3</v>
      </c>
      <c r="P10" s="249">
        <f>SUMIFS('Predicted Energy Consumption'!Y$98:Y$366,'Predicted Energy Consumption'!$B$98:$B$366,$A10,'Predicted Energy Consumption'!$A$98:$A$366,"electricity")</f>
        <v>1204555404729268.5</v>
      </c>
      <c r="Q10" s="249">
        <f>SUMIFS('Predicted Energy Consumption'!Z$98:Z$366,'Predicted Energy Consumption'!$B$98:$B$366,$A10,'Predicted Energy Consumption'!$A$98:$A$366,"electricity")</f>
        <v>1251250883085130</v>
      </c>
      <c r="R10" s="249">
        <f>SUMIFS('Predicted Energy Consumption'!AA$98:AA$366,'Predicted Energy Consumption'!$B$98:$B$366,$A10,'Predicted Energy Consumption'!$A$98:$A$366,"electricity")</f>
        <v>1297740723861881.5</v>
      </c>
      <c r="S10" s="249">
        <f>SUMIFS('Predicted Energy Consumption'!AB$98:AB$366,'Predicted Energy Consumption'!$B$98:$B$366,$A10,'Predicted Energy Consumption'!$A$98:$A$366,"electricity")</f>
        <v>1344030924298812.5</v>
      </c>
      <c r="T10" s="249">
        <f>SUMIFS('Predicted Energy Consumption'!AC$98:AC$366,'Predicted Energy Consumption'!$B$98:$B$366,$A10,'Predicted Energy Consumption'!$A$98:$A$366,"electricity")</f>
        <v>1390128185613862.5</v>
      </c>
      <c r="U10" s="249">
        <f>SUMIFS('Predicted Energy Consumption'!AD$98:AD$366,'Predicted Energy Consumption'!$B$98:$B$366,$A10,'Predicted Energy Consumption'!$A$98:$A$366,"electricity")</f>
        <v>1436039624194510.3</v>
      </c>
      <c r="V10" s="249">
        <f>SUMIFS('Predicted Energy Consumption'!AE$98:AE$366,'Predicted Energy Consumption'!$B$98:$B$366,$A10,'Predicted Energy Consumption'!$A$98:$A$366,"electricity")</f>
        <v>1481772555824419</v>
      </c>
      <c r="W10" s="249">
        <f>SUMIFS('Predicted Energy Consumption'!AF$98:AF$366,'Predicted Energy Consumption'!$B$98:$B$366,$A10,'Predicted Energy Consumption'!$A$98:$A$366,"electricity")</f>
        <v>1527334336896156.5</v>
      </c>
      <c r="X10" s="249">
        <f>SUMIFS('Predicted Energy Consumption'!AG$98:AG$366,'Predicted Energy Consumption'!$B$98:$B$366,$A10,'Predicted Energy Consumption'!$A$98:$A$366,"electricity")</f>
        <v>1572732249762961</v>
      </c>
      <c r="Y10" s="249">
        <f>SUMIFS('Predicted Energy Consumption'!AH$98:AH$366,'Predicted Energy Consumption'!$B$98:$B$366,$A10,'Predicted Energy Consumption'!$A$98:$A$366,"electricity")</f>
        <v>1617973422022014.5</v>
      </c>
      <c r="Z10" s="249">
        <f>SUMIFS('Predicted Energy Consumption'!AI$98:AI$366,'Predicted Energy Consumption'!$B$98:$B$366,$A10,'Predicted Energy Consumption'!$A$98:$A$366,"electricity")</f>
        <v>1663064771672181.3</v>
      </c>
      <c r="AA10" s="249">
        <f>SUMIFS('Predicted Energy Consumption'!AJ$98:AJ$366,'Predicted Energy Consumption'!$B$98:$B$366,$A10,'Predicted Energy Consumption'!$A$98:$A$366,"electricity")</f>
        <v>1708012971824479.3</v>
      </c>
      <c r="AB10" s="249">
        <f>SUMIFS('Predicted Energy Consumption'!AK$98:AK$366,'Predicted Energy Consumption'!$B$98:$B$366,$A10,'Predicted Energy Consumption'!$A$98:$A$366,"electricity")</f>
        <v>1752824430032194.8</v>
      </c>
      <c r="AC10" s="249">
        <f>SUMIFS('Predicted Energy Consumption'!AL$98:AL$366,'Predicted Energy Consumption'!$B$98:$B$366,$A10,'Predicted Energy Consumption'!$A$98:$A$366,"electricity")</f>
        <v>1797505278412918.3</v>
      </c>
      <c r="AD10" s="249">
        <f>SUMIFS('Predicted Energy Consumption'!AM$98:AM$366,'Predicted Energy Consumption'!$B$98:$B$366,$A10,'Predicted Energy Consumption'!$A$98:$A$366,"electricity")</f>
        <v>1842061371608924.3</v>
      </c>
      <c r="AE10" s="249">
        <f>SUMIFS('Predicted Energy Consumption'!AN$98:AN$366,'Predicted Energy Consumption'!$B$98:$B$366,$A10,'Predicted Energy Consumption'!$A$98:$A$366,"electricity")</f>
        <v>1886498290321081.5</v>
      </c>
      <c r="AF10" s="249">
        <f>SUMIFS('Predicted Energy Consumption'!AO$98:AO$366,'Predicted Energy Consumption'!$B$98:$B$366,$A10,'Predicted Energy Consumption'!$A$98:$A$366,"electricity")</f>
        <v>1930821348691261.3</v>
      </c>
      <c r="AG10" s="249">
        <f>SUMIFS('Predicted Energy Consumption'!AP$98:AP$366,'Predicted Energy Consumption'!$B$98:$B$366,$A10,'Predicted Energy Consumption'!$A$98:$A$366,"electricity")</f>
        <v>1975035604229919</v>
      </c>
      <c r="AH10" s="249">
        <f>SUMIFS('Predicted Energy Consumption'!AQ$98:AQ$366,'Predicted Energy Consumption'!$B$98:$B$366,$A10,'Predicted Energy Consumption'!$A$98:$A$366,"electricity")</f>
        <v>2019145869313489.8</v>
      </c>
      <c r="AI10" s="249">
        <f>SUMIFS('Predicted Energy Consumption'!AR$98:AR$366,'Predicted Energy Consumption'!$B$98:$B$366,$A10,'Predicted Energy Consumption'!$A$98:$A$366,"electricity")</f>
        <v>2063156723529607.5</v>
      </c>
      <c r="AJ10" s="249">
        <f>SUMIFS('Predicted Energy Consumption'!AS$98:AS$366,'Predicted Energy Consumption'!$B$98:$B$366,$A10,'Predicted Energy Consumption'!$A$98:$A$366,"electricity")</f>
        <v>2107072526344924.8</v>
      </c>
      <c r="AK10" s="249">
        <f>SUMIFS('Predicted Energy Consumption'!AT$98:AT$366,'Predicted Energy Consumption'!$B$98:$B$366,$A10,'Predicted Energy Consumption'!$A$98:$A$366,"electricity")</f>
        <v>2150897429718699.3</v>
      </c>
      <c r="AL10" s="249">
        <f>SUMIFS('Predicted Energy Consumption'!AU$98:AU$366,'Predicted Energy Consumption'!$B$98:$B$366,$A10,'Predicted Energy Consumption'!$A$98:$A$366,"electricity")</f>
        <v>2194635390401288.5</v>
      </c>
      <c r="AM10" s="249">
        <f>SUMIFS('Predicted Energy Consumption'!AV$98:AV$366,'Predicted Energy Consumption'!$B$98:$B$366,$A10,'Predicted Energy Consumption'!$A$98:$A$366,"electricity")</f>
        <v>2238290181741932.8</v>
      </c>
      <c r="AN10" s="249">
        <f>SUMIFS('Predicted Energy Consumption'!AW$98:AW$366,'Predicted Energy Consumption'!$B$98:$B$366,$A10,'Predicted Energy Consumption'!$A$98:$A$366,"electricity")</f>
        <v>2281865404895542.5</v>
      </c>
      <c r="AO10" s="249">
        <f>SUMIFS('Predicted Energy Consumption'!AX$98:AX$366,'Predicted Energy Consumption'!$B$98:$B$366,$A10,'Predicted Energy Consumption'!$A$98:$A$366,"electricity")</f>
        <v>2325364499366298</v>
      </c>
      <c r="AP10" s="249">
        <f>SUMIFS('Predicted Energy Consumption'!AY$98:AY$366,'Predicted Energy Consumption'!$B$98:$B$366,$A10,'Predicted Energy Consumption'!$A$98:$A$366,"electricity")</f>
        <v>2368790752860947</v>
      </c>
    </row>
    <row r="11" spans="1:42" x14ac:dyDescent="0.2">
      <c r="A11" t="s">
        <v>382</v>
      </c>
      <c r="B11" s="249">
        <f>SUMIFS('Predicted Energy Consumption'!K$98:K$366,'Predicted Energy Consumption'!$B$98:$B$366,$A11,'Predicted Energy Consumption'!$A$98:$A$366,"electricity")</f>
        <v>2126279476105459.5</v>
      </c>
      <c r="C11" s="249">
        <f>SUMIFS('Predicted Energy Consumption'!L$98:L$366,'Predicted Energy Consumption'!$B$98:$B$366,$A11,'Predicted Energy Consumption'!$A$98:$A$366,"electricity")</f>
        <v>2464959165140102</v>
      </c>
      <c r="D11" s="249">
        <f>SUMIFS('Predicted Energy Consumption'!M$98:M$366,'Predicted Energy Consumption'!$B$98:$B$366,$A11,'Predicted Energy Consumption'!$A$98:$A$366,"electricity")</f>
        <v>2602747866712499</v>
      </c>
      <c r="E11" s="249">
        <f>SUMIFS('Predicted Energy Consumption'!N$98:N$366,'Predicted Energy Consumption'!$B$98:$B$366,$A11,'Predicted Energy Consumption'!$A$98:$A$366,"electricity")</f>
        <v>2742328534808361</v>
      </c>
      <c r="F11" s="249">
        <f>SUMIFS('Predicted Energy Consumption'!O$98:O$366,'Predicted Energy Consumption'!$B$98:$B$366,$A11,'Predicted Energy Consumption'!$A$98:$A$366,"electricity")</f>
        <v>2855379146204226</v>
      </c>
      <c r="G11" s="249">
        <f>SUMIFS('Predicted Energy Consumption'!P$98:P$366,'Predicted Energy Consumption'!$B$98:$B$366,$A11,'Predicted Energy Consumption'!$A$98:$A$366,"electricity")</f>
        <v>2943364117036384</v>
      </c>
      <c r="H11" s="249">
        <f>SUMIFS('Predicted Energy Consumption'!Q$98:Q$366,'Predicted Energy Consumption'!$B$98:$B$366,$A11,'Predicted Energy Consumption'!$A$98:$A$366,"electricity")</f>
        <v>3028044033242934</v>
      </c>
      <c r="I11" s="249">
        <f>SUMIFS('Predicted Energy Consumption'!R$98:R$366,'Predicted Energy Consumption'!$B$98:$B$366,$A11,'Predicted Energy Consumption'!$A$98:$A$366,"electricity")</f>
        <v>3109646978996538.5</v>
      </c>
      <c r="J11" s="249">
        <f>SUMIFS('Predicted Energy Consumption'!S$98:S$366,'Predicted Energy Consumption'!$B$98:$B$366,$A11,'Predicted Energy Consumption'!$A$98:$A$366,"electricity")</f>
        <v>3188403363942189</v>
      </c>
      <c r="K11" s="249">
        <f>SUMIFS('Predicted Energy Consumption'!T$98:T$366,'Predicted Energy Consumption'!$B$98:$B$366,$A11,'Predicted Energy Consumption'!$A$98:$A$366,"electricity")</f>
        <v>3264539017483522</v>
      </c>
      <c r="L11" s="249">
        <f>SUMIFS('Predicted Energy Consumption'!U$98:U$366,'Predicted Energy Consumption'!$B$98:$B$366,$A11,'Predicted Energy Consumption'!$A$98:$A$366,"electricity")</f>
        <v>3338270553360930</v>
      </c>
      <c r="M11" s="249">
        <f>SUMIFS('Predicted Energy Consumption'!V$98:V$366,'Predicted Energy Consumption'!$B$98:$B$366,$A11,'Predicted Energy Consumption'!$A$98:$A$366,"electricity")</f>
        <v>3409802470883822</v>
      </c>
      <c r="N11" s="249">
        <f>SUMIFS('Predicted Energy Consumption'!W$98:W$366,'Predicted Energy Consumption'!$B$98:$B$366,$A11,'Predicted Energy Consumption'!$A$98:$A$366,"electricity")</f>
        <v>3479325546204707.5</v>
      </c>
      <c r="O11" s="249">
        <f>SUMIFS('Predicted Energy Consumption'!X$98:X$366,'Predicted Energy Consumption'!$B$98:$B$366,$A11,'Predicted Energy Consumption'!$A$98:$A$366,"electricity")</f>
        <v>3547016154396350.5</v>
      </c>
      <c r="P11" s="249">
        <f>SUMIFS('Predicted Energy Consumption'!Y$98:Y$366,'Predicted Energy Consumption'!$B$98:$B$366,$A11,'Predicted Energy Consumption'!$A$98:$A$366,"electricity")</f>
        <v>3613036242067669.5</v>
      </c>
      <c r="Q11" s="249">
        <f>SUMIFS('Predicted Energy Consumption'!Z$98:Z$366,'Predicted Energy Consumption'!$B$98:$B$366,$A11,'Predicted Energy Consumption'!$A$98:$A$366,"electricity")</f>
        <v>3677533737318271</v>
      </c>
      <c r="R11" s="249">
        <f>SUMIFS('Predicted Energy Consumption'!AA$98:AA$366,'Predicted Energy Consumption'!$B$98:$B$366,$A11,'Predicted Energy Consumption'!$A$98:$A$366,"electricity")</f>
        <v>3740643238439578.5</v>
      </c>
      <c r="S11" s="249">
        <f>SUMIFS('Predicted Energy Consumption'!AB$98:AB$366,'Predicted Energy Consumption'!$B$98:$B$366,$A11,'Predicted Energy Consumption'!$A$98:$A$366,"electricity")</f>
        <v>3802486865901382.5</v>
      </c>
      <c r="T11" s="249">
        <f>SUMIFS('Predicted Energy Consumption'!AC$98:AC$366,'Predicted Energy Consumption'!$B$98:$B$366,$A11,'Predicted Energy Consumption'!$A$98:$A$366,"electricity")</f>
        <v>3863175195417483.5</v>
      </c>
      <c r="U11" s="249">
        <f>SUMIFS('Predicted Energy Consumption'!AD$98:AD$366,'Predicted Energy Consumption'!$B$98:$B$366,$A11,'Predicted Energy Consumption'!$A$98:$A$366,"electricity")</f>
        <v>3922808215032650</v>
      </c>
      <c r="V11" s="249">
        <f>SUMIFS('Predicted Energy Consumption'!AE$98:AE$366,'Predicted Energy Consumption'!$B$98:$B$366,$A11,'Predicted Energy Consumption'!$A$98:$A$366,"electricity")</f>
        <v>3981476267856822</v>
      </c>
      <c r="W11" s="249">
        <f>SUMIFS('Predicted Energy Consumption'!AF$98:AF$366,'Predicted Energy Consumption'!$B$98:$B$366,$A11,'Predicted Energy Consumption'!$A$98:$A$366,"electricity")</f>
        <v>4039260955732405.5</v>
      </c>
      <c r="X11" s="249">
        <f>SUMIFS('Predicted Energy Consumption'!AG$98:AG$366,'Predicted Energy Consumption'!$B$98:$B$366,$A11,'Predicted Energy Consumption'!$A$98:$A$366,"electricity")</f>
        <v>4096235988941953.5</v>
      </c>
      <c r="Y11" s="249">
        <f>SUMIFS('Predicted Energy Consumption'!AH$98:AH$366,'Predicted Energy Consumption'!$B$98:$B$366,$A11,'Predicted Energy Consumption'!$A$98:$A$366,"electricity")</f>
        <v>4152467973999069.5</v>
      </c>
      <c r="Z11" s="249">
        <f>SUMIFS('Predicted Energy Consumption'!AI$98:AI$366,'Predicted Energy Consumption'!$B$98:$B$366,$A11,'Predicted Energy Consumption'!$A$98:$A$366,"electricity")</f>
        <v>4208017136362546</v>
      </c>
      <c r="AA11" s="249">
        <f>SUMIFS('Predicted Energy Consumption'!AJ$98:AJ$366,'Predicted Energy Consumption'!$B$98:$B$366,$A11,'Predicted Energy Consumption'!$A$98:$A$366,"electricity")</f>
        <v>4262937978142154.5</v>
      </c>
      <c r="AB11" s="249">
        <f>SUMIFS('Predicted Energy Consumption'!AK$98:AK$366,'Predicted Energy Consumption'!$B$98:$B$366,$A11,'Predicted Energy Consumption'!$A$98:$A$366,"electricity")</f>
        <v>4317279872958731.5</v>
      </c>
      <c r="AC11" s="249">
        <f>SUMIFS('Predicted Energy Consumption'!AL$98:AL$366,'Predicted Energy Consumption'!$B$98:$B$366,$A11,'Predicted Energy Consumption'!$A$98:$A$366,"electricity")</f>
        <v>4371087601409996.5</v>
      </c>
      <c r="AD11" s="249">
        <f>SUMIFS('Predicted Energy Consumption'!AM$98:AM$366,'Predicted Energy Consumption'!$B$98:$B$366,$A11,'Predicted Energy Consumption'!$A$98:$A$366,"electricity")</f>
        <v>4424401831308402.5</v>
      </c>
      <c r="AE11" s="249">
        <f>SUMIFS('Predicted Energy Consumption'!AN$98:AN$366,'Predicted Energy Consumption'!$B$98:$B$366,$A11,'Predicted Energy Consumption'!$A$98:$A$366,"electricity")</f>
        <v>4477259547184670.5</v>
      </c>
      <c r="AF11" s="249">
        <f>SUMIFS('Predicted Energy Consumption'!AO$98:AO$366,'Predicted Energy Consumption'!$B$98:$B$366,$A11,'Predicted Energy Consumption'!$A$98:$A$366,"electricity")</f>
        <v>4529694433609621</v>
      </c>
      <c r="AG11" s="249">
        <f>SUMIFS('Predicted Energy Consumption'!AP$98:AP$366,'Predicted Energy Consumption'!$B$98:$B$366,$A11,'Predicted Energy Consumption'!$A$98:$A$366,"electricity")</f>
        <v>4581737216773680</v>
      </c>
      <c r="AH11" s="249">
        <f>SUMIFS('Predicted Energy Consumption'!AQ$98:AQ$366,'Predicted Energy Consumption'!$B$98:$B$366,$A11,'Predicted Energy Consumption'!$A$98:$A$366,"electricity")</f>
        <v>4633415968545552</v>
      </c>
      <c r="AI11" s="249">
        <f>SUMIFS('Predicted Energy Consumption'!AR$98:AR$366,'Predicted Energy Consumption'!$B$98:$B$366,$A11,'Predicted Energy Consumption'!$A$98:$A$366,"electricity")</f>
        <v>4684756376944857</v>
      </c>
      <c r="AJ11" s="249">
        <f>SUMIFS('Predicted Energy Consumption'!AS$98:AS$366,'Predicted Energy Consumption'!$B$98:$B$366,$A11,'Predicted Energy Consumption'!$A$98:$A$366,"electricity")</f>
        <v>4735781986654928</v>
      </c>
      <c r="AK11" s="249">
        <f>SUMIFS('Predicted Energy Consumption'!AT$98:AT$366,'Predicted Energy Consumption'!$B$98:$B$366,$A11,'Predicted Energy Consumption'!$A$98:$A$366,"electricity")</f>
        <v>4786514412877690</v>
      </c>
      <c r="AL11" s="249">
        <f>SUMIFS('Predicted Energy Consumption'!AU$98:AU$366,'Predicted Energy Consumption'!$B$98:$B$366,$A11,'Predicted Energy Consumption'!$A$98:$A$366,"electricity")</f>
        <v>4836973531515836</v>
      </c>
      <c r="AM11" s="249">
        <f>SUMIFS('Predicted Energy Consumption'!AV$98:AV$366,'Predicted Energy Consumption'!$B$98:$B$366,$A11,'Predicted Energy Consumption'!$A$98:$A$366,"electricity")</f>
        <v>4887177648367205</v>
      </c>
      <c r="AN11" s="249">
        <f>SUMIFS('Predicted Energy Consumption'!AW$98:AW$366,'Predicted Energy Consumption'!$B$98:$B$366,$A11,'Predicted Energy Consumption'!$A$98:$A$366,"electricity")</f>
        <v>4937143649728669</v>
      </c>
      <c r="AO11" s="249">
        <f>SUMIFS('Predicted Energy Consumption'!AX$98:AX$366,'Predicted Energy Consumption'!$B$98:$B$366,$A11,'Predicted Energy Consumption'!$A$98:$A$366,"electricity")</f>
        <v>4986887136549572</v>
      </c>
      <c r="AP11" s="249">
        <f>SUMIFS('Predicted Energy Consumption'!AY$98:AY$366,'Predicted Energy Consumption'!$B$98:$B$366,$A11,'Predicted Energy Consumption'!$A$98:$A$366,"electricity")</f>
        <v>5036422544031959</v>
      </c>
    </row>
    <row r="12" spans="1:42" x14ac:dyDescent="0.2">
      <c r="A12" t="s">
        <v>383</v>
      </c>
      <c r="B12" s="249">
        <f>SUMIFS('Predicted Energy Consumption'!K$98:K$366,'Predicted Energy Consumption'!$B$98:$B$366,$A12,'Predicted Energy Consumption'!$A$98:$A$366,"electricity")</f>
        <v>505256285721746.44</v>
      </c>
      <c r="C12" s="249">
        <f>SUMIFS('Predicted Energy Consumption'!L$98:L$366,'Predicted Energy Consumption'!$B$98:$B$366,$A12,'Predicted Energy Consumption'!$A$98:$A$366,"electricity")</f>
        <v>563804884054658</v>
      </c>
      <c r="D12" s="249">
        <f>SUMIFS('Predicted Energy Consumption'!M$98:M$366,'Predicted Energy Consumption'!$B$98:$B$366,$A12,'Predicted Energy Consumption'!$A$98:$A$366,"electricity")</f>
        <v>583755979598880.5</v>
      </c>
      <c r="E12" s="249">
        <f>SUMIFS('Predicted Energy Consumption'!N$98:N$366,'Predicted Energy Consumption'!$B$98:$B$366,$A12,'Predicted Energy Consumption'!$A$98:$A$366,"electricity")</f>
        <v>602784900792717.25</v>
      </c>
      <c r="F12" s="249">
        <f>SUMIFS('Predicted Energy Consumption'!O$98:O$366,'Predicted Energy Consumption'!$B$98:$B$366,$A12,'Predicted Energy Consumption'!$A$98:$A$366,"electricity")</f>
        <v>620933049078982.75</v>
      </c>
      <c r="G12" s="249">
        <f>SUMIFS('Predicted Energy Consumption'!P$98:P$366,'Predicted Energy Consumption'!$B$98:$B$366,$A12,'Predicted Energy Consumption'!$A$98:$A$366,"electricity")</f>
        <v>638263058210588.38</v>
      </c>
      <c r="H12" s="249">
        <f>SUMIFS('Predicted Energy Consumption'!Q$98:Q$366,'Predicted Energy Consumption'!$B$98:$B$366,$A12,'Predicted Energy Consumption'!$A$98:$A$366,"electricity")</f>
        <v>654843465180308</v>
      </c>
      <c r="I12" s="249">
        <f>SUMIFS('Predicted Energy Consumption'!R$98:R$366,'Predicted Energy Consumption'!$B$98:$B$366,$A12,'Predicted Energy Consumption'!$A$98:$A$366,"electricity")</f>
        <v>670741567042500.13</v>
      </c>
      <c r="J12" s="249">
        <f>SUMIFS('Predicted Energy Consumption'!S$98:S$366,'Predicted Energy Consumption'!$B$98:$B$366,$A12,'Predicted Energy Consumption'!$A$98:$A$366,"electricity")</f>
        <v>686020217600345.5</v>
      </c>
      <c r="K12" s="249">
        <f>SUMIFS('Predicted Energy Consumption'!T$98:T$366,'Predicted Energy Consumption'!$B$98:$B$366,$A12,'Predicted Energy Consumption'!$A$98:$A$366,"electricity")</f>
        <v>700736589413352.75</v>
      </c>
      <c r="L12" s="249">
        <f>SUMIFS('Predicted Energy Consumption'!U$98:U$366,'Predicted Energy Consumption'!$B$98:$B$366,$A12,'Predicted Energy Consumption'!$A$98:$A$366,"electricity")</f>
        <v>714941926174988.38</v>
      </c>
      <c r="M12" s="249">
        <f>SUMIFS('Predicted Energy Consumption'!V$98:V$366,'Predicted Energy Consumption'!$B$98:$B$366,$A12,'Predicted Energy Consumption'!$A$98:$A$366,"electricity")</f>
        <v>728681782790778.5</v>
      </c>
      <c r="N12" s="249">
        <f>SUMIFS('Predicted Energy Consumption'!W$98:W$366,'Predicted Energy Consumption'!$B$98:$B$366,$A12,'Predicted Energy Consumption'!$A$98:$A$366,"electricity")</f>
        <v>741996487198010.38</v>
      </c>
      <c r="O12" s="249">
        <f>SUMIFS('Predicted Energy Consumption'!X$98:X$366,'Predicted Energy Consumption'!$B$98:$B$366,$A12,'Predicted Energy Consumption'!$A$98:$A$366,"electricity")</f>
        <v>754921682198225.88</v>
      </c>
      <c r="P12" s="249">
        <f>SUMIFS('Predicted Energy Consumption'!Y$98:Y$366,'Predicted Energy Consumption'!$B$98:$B$366,$A12,'Predicted Energy Consumption'!$A$98:$A$366,"electricity")</f>
        <v>767488872922028.5</v>
      </c>
      <c r="Q12" s="249">
        <f>SUMIFS('Predicted Energy Consumption'!Z$98:Z$366,'Predicted Energy Consumption'!$B$98:$B$366,$A12,'Predicted Energy Consumption'!$A$98:$A$366,"electricity")</f>
        <v>779725942747653.88</v>
      </c>
      <c r="R12" s="249">
        <f>SUMIFS('Predicted Energy Consumption'!AA$98:AA$366,'Predicted Energy Consumption'!$B$98:$B$366,$A12,'Predicted Energy Consumption'!$A$98:$A$366,"electricity")</f>
        <v>791657621140165.25</v>
      </c>
      <c r="S12" s="249">
        <f>SUMIFS('Predicted Energy Consumption'!AB$98:AB$366,'Predicted Energy Consumption'!$B$98:$B$366,$A12,'Predicted Energy Consumption'!$A$98:$A$366,"electricity")</f>
        <v>803305898207439.88</v>
      </c>
      <c r="T12" s="249">
        <f>SUMIFS('Predicted Energy Consumption'!AC$98:AC$366,'Predicted Energy Consumption'!$B$98:$B$366,$A12,'Predicted Energy Consumption'!$A$98:$A$366,"electricity")</f>
        <v>814690386785017</v>
      </c>
      <c r="U12" s="249">
        <f>SUMIFS('Predicted Energy Consumption'!AD$98:AD$366,'Predicted Energy Consumption'!$B$98:$B$366,$A12,'Predicted Energy Consumption'!$A$98:$A$366,"electricity")</f>
        <v>825828635840249</v>
      </c>
      <c r="V12" s="249">
        <f>SUMIFS('Predicted Energy Consumption'!AE$98:AE$366,'Predicted Energy Consumption'!$B$98:$B$366,$A12,'Predicted Energy Consumption'!$A$98:$A$366,"electricity")</f>
        <v>836736400242902.63</v>
      </c>
      <c r="W12" s="249">
        <f>SUMIFS('Predicted Energy Consumption'!AF$98:AF$366,'Predicted Energy Consumption'!$B$98:$B$366,$A12,'Predicted Energy Consumption'!$A$98:$A$366,"electricity")</f>
        <v>847427872253663.75</v>
      </c>
      <c r="X12" s="249">
        <f>SUMIFS('Predicted Energy Consumption'!AG$98:AG$366,'Predicted Energy Consumption'!$B$98:$B$366,$A12,'Predicted Energy Consumption'!$A$98:$A$366,"electricity")</f>
        <v>857915879883336.38</v>
      </c>
      <c r="Y12" s="249">
        <f>SUMIFS('Predicted Energy Consumption'!AH$98:AH$366,'Predicted Energy Consumption'!$B$98:$B$366,$A12,'Predicted Energy Consumption'!$A$98:$A$366,"electricity")</f>
        <v>860990956423396.5</v>
      </c>
      <c r="Z12" s="249">
        <f>SUMIFS('Predicted Energy Consumption'!AI$98:AI$366,'Predicted Energy Consumption'!$B$98:$B$366,$A12,'Predicted Energy Consumption'!$A$98:$A$366,"electricity")</f>
        <v>862071751223417.13</v>
      </c>
      <c r="AA12" s="249">
        <f>SUMIFS('Predicted Energy Consumption'!AJ$98:AJ$366,'Predicted Energy Consumption'!$B$98:$B$366,$A12,'Predicted Energy Consumption'!$A$98:$A$366,"electricity")</f>
        <v>863099603401737</v>
      </c>
      <c r="AB12" s="249">
        <f>SUMIFS('Predicted Energy Consumption'!AK$98:AK$366,'Predicted Energy Consumption'!$B$98:$B$366,$A12,'Predicted Energy Consumption'!$A$98:$A$366,"electricity")</f>
        <v>864080108309723.63</v>
      </c>
      <c r="AC12" s="249">
        <f>SUMIFS('Predicted Energy Consumption'!AL$98:AL$366,'Predicted Energy Consumption'!$B$98:$B$366,$A12,'Predicted Energy Consumption'!$A$98:$A$366,"electricity")</f>
        <v>865018162165771</v>
      </c>
      <c r="AD12" s="249">
        <f>SUMIFS('Predicted Energy Consumption'!AM$98:AM$366,'Predicted Energy Consumption'!$B$98:$B$366,$A12,'Predicted Energy Consumption'!$A$98:$A$366,"electricity")</f>
        <v>865918061924892</v>
      </c>
      <c r="AE12" s="249">
        <f>SUMIFS('Predicted Energy Consumption'!AN$98:AN$366,'Predicted Energy Consumption'!$B$98:$B$366,$A12,'Predicted Energy Consumption'!$A$98:$A$366,"electricity")</f>
        <v>866783589504875</v>
      </c>
      <c r="AF12" s="249">
        <f>SUMIFS('Predicted Energy Consumption'!AO$98:AO$366,'Predicted Energy Consumption'!$B$98:$B$366,$A12,'Predicted Energy Consumption'!$A$98:$A$366,"electricity")</f>
        <v>867618082977583.75</v>
      </c>
      <c r="AG12" s="249">
        <f>SUMIFS('Predicted Energy Consumption'!AP$98:AP$366,'Predicted Energy Consumption'!$B$98:$B$366,$A12,'Predicted Energy Consumption'!$A$98:$A$366,"electricity")</f>
        <v>868424496881610.75</v>
      </c>
      <c r="AH12" s="249">
        <f>SUMIFS('Predicted Energy Consumption'!AQ$98:AQ$366,'Predicted Energy Consumption'!$B$98:$B$366,$A12,'Predicted Energy Consumption'!$A$98:$A$366,"electricity")</f>
        <v>869205453439770.88</v>
      </c>
      <c r="AI12" s="249">
        <f>SUMIFS('Predicted Energy Consumption'!AR$98:AR$366,'Predicted Energy Consumption'!$B$98:$B$366,$A12,'Predicted Energy Consumption'!$A$98:$A$366,"electricity")</f>
        <v>869963286157694.63</v>
      </c>
      <c r="AJ12" s="249">
        <f>SUMIFS('Predicted Energy Consumption'!AS$98:AS$366,'Predicted Energy Consumption'!$B$98:$B$366,$A12,'Predicted Energy Consumption'!$A$98:$A$366,"electricity")</f>
        <v>870700077027397</v>
      </c>
      <c r="AK12" s="249">
        <f>SUMIFS('Predicted Energy Consumption'!AT$98:AT$366,'Predicted Energy Consumption'!$B$98:$B$366,$A12,'Predicted Energy Consumption'!$A$98:$A$366,"electricity")</f>
        <v>871417688351641.13</v>
      </c>
      <c r="AL12" s="249">
        <f>SUMIFS('Predicted Energy Consumption'!AU$98:AU$366,'Predicted Energy Consumption'!$B$98:$B$366,$A12,'Predicted Energy Consumption'!$A$98:$A$366,"electricity")</f>
        <v>872117790033748.13</v>
      </c>
      <c r="AM12" s="249">
        <f>SUMIFS('Predicted Energy Consumption'!AV$98:AV$366,'Predicted Energy Consumption'!$B$98:$B$366,$A12,'Predicted Energy Consumption'!$A$98:$A$366,"electricity")</f>
        <v>872801883036529.38</v>
      </c>
      <c r="AN12" s="249">
        <f>SUMIFS('Predicted Energy Consumption'!AW$98:AW$366,'Predicted Energy Consumption'!$B$98:$B$366,$A12,'Predicted Energy Consumption'!$A$98:$A$366,"electricity")</f>
        <v>873471319597422.75</v>
      </c>
      <c r="AO12" s="249">
        <f>SUMIFS('Predicted Energy Consumption'!AX$98:AX$366,'Predicted Energy Consumption'!$B$98:$B$366,$A12,'Predicted Energy Consumption'!$A$98:$A$366,"electricity")</f>
        <v>874127320690952</v>
      </c>
      <c r="AP12" s="249">
        <f>SUMIFS('Predicted Energy Consumption'!AY$98:AY$366,'Predicted Energy Consumption'!$B$98:$B$366,$A12,'Predicted Energy Consumption'!$A$98:$A$366,"electricity")</f>
        <v>874770991149847.13</v>
      </c>
    </row>
    <row r="13" spans="1:42" x14ac:dyDescent="0.2">
      <c r="A13" t="s">
        <v>384</v>
      </c>
      <c r="B13" s="249">
        <f>SUMIFS('Predicted Energy Consumption'!K$98:K$366,'Predicted Energy Consumption'!$B$98:$B$366,$A13,'Predicted Energy Consumption'!$A$98:$A$366,"electricity")</f>
        <v>1340811294492135.3</v>
      </c>
      <c r="C13" s="249">
        <f>SUMIFS('Predicted Energy Consumption'!L$98:L$366,'Predicted Energy Consumption'!$B$98:$B$366,$A13,'Predicted Energy Consumption'!$A$98:$A$366,"electricity")</f>
        <v>1474136715132193.8</v>
      </c>
      <c r="D13" s="249">
        <f>SUMIFS('Predicted Energy Consumption'!M$98:M$366,'Predicted Energy Consumption'!$B$98:$B$366,$A13,'Predicted Energy Consumption'!$A$98:$A$366,"electricity")</f>
        <v>1455764446584927.5</v>
      </c>
      <c r="E13" s="249">
        <f>SUMIFS('Predicted Energy Consumption'!N$98:N$366,'Predicted Energy Consumption'!$B$98:$B$366,$A13,'Predicted Energy Consumption'!$A$98:$A$366,"electricity")</f>
        <v>1426688273431593.5</v>
      </c>
      <c r="F13" s="249">
        <f>SUMIFS('Predicted Energy Consumption'!O$98:O$366,'Predicted Energy Consumption'!$B$98:$B$366,$A13,'Predicted Energy Consumption'!$A$98:$A$366,"electricity")</f>
        <v>1387712516547978.3</v>
      </c>
      <c r="G13" s="249">
        <f>SUMIFS('Predicted Energy Consumption'!P$98:P$366,'Predicted Energy Consumption'!$B$98:$B$366,$A13,'Predicted Energy Consumption'!$A$98:$A$366,"electricity")</f>
        <v>1339629474226741</v>
      </c>
      <c r="H13" s="249">
        <f>SUMIFS('Predicted Energy Consumption'!Q$98:Q$366,'Predicted Energy Consumption'!$B$98:$B$366,$A13,'Predicted Energy Consumption'!$A$98:$A$366,"electricity")</f>
        <v>1283194907523458</v>
      </c>
      <c r="I13" s="249">
        <f>SUMIFS('Predicted Energy Consumption'!R$98:R$366,'Predicted Energy Consumption'!$B$98:$B$366,$A13,'Predicted Energy Consumption'!$A$98:$A$366,"electricity")</f>
        <v>1219115253702276.3</v>
      </c>
      <c r="J13" s="249">
        <f>SUMIFS('Predicted Energy Consumption'!S$98:S$366,'Predicted Energy Consumption'!$B$98:$B$366,$A13,'Predicted Energy Consumption'!$A$98:$A$366,"electricity")</f>
        <v>1148041804299793.5</v>
      </c>
      <c r="K13" s="249">
        <f>SUMIFS('Predicted Energy Consumption'!T$98:T$366,'Predicted Energy Consumption'!$B$98:$B$366,$A13,'Predicted Energy Consumption'!$A$98:$A$366,"electricity")</f>
        <v>1117060508799871.3</v>
      </c>
      <c r="L13" s="249">
        <f>SUMIFS('Predicted Energy Consumption'!U$98:U$366,'Predicted Energy Consumption'!$B$98:$B$366,$A13,'Predicted Energy Consumption'!$A$98:$A$366,"electricity")</f>
        <v>1148017678618206</v>
      </c>
      <c r="M13" s="249">
        <f>SUMIFS('Predicted Energy Consumption'!V$98:V$366,'Predicted Energy Consumption'!$B$98:$B$366,$A13,'Predicted Energy Consumption'!$A$98:$A$366,"electricity")</f>
        <v>1177607370304379</v>
      </c>
      <c r="N13" s="249">
        <f>SUMIFS('Predicted Energy Consumption'!W$98:W$366,'Predicted Energy Consumption'!$B$98:$B$366,$A13,'Predicted Energy Consumption'!$A$98:$A$366,"electricity")</f>
        <v>1205915469659275</v>
      </c>
      <c r="O13" s="249">
        <f>SUMIFS('Predicted Energy Consumption'!X$98:X$366,'Predicted Energy Consumption'!$B$98:$B$366,$A13,'Predicted Energy Consumption'!$A$98:$A$366,"electricity")</f>
        <v>1233024053233983.5</v>
      </c>
      <c r="P13" s="249">
        <f>SUMIFS('Predicted Energy Consumption'!Y$98:Y$366,'Predicted Energy Consumption'!$B$98:$B$366,$A13,'Predicted Energy Consumption'!$A$98:$A$366,"electricity")</f>
        <v>1259010804729586.8</v>
      </c>
      <c r="Q13" s="249">
        <f>SUMIFS('Predicted Energy Consumption'!Z$98:Z$366,'Predicted Energy Consumption'!$B$98:$B$366,$A13,'Predicted Energy Consumption'!$A$98:$A$366,"electricity")</f>
        <v>1283948723773150.3</v>
      </c>
      <c r="R13" s="249">
        <f>SUMIFS('Predicted Energy Consumption'!AA$98:AA$366,'Predicted Energy Consumption'!$B$98:$B$366,$A13,'Predicted Energy Consumption'!$A$98:$A$366,"electricity")</f>
        <v>1307906041480252.8</v>
      </c>
      <c r="S13" s="249">
        <f>SUMIFS('Predicted Energy Consumption'!AB$98:AB$366,'Predicted Energy Consumption'!$B$98:$B$366,$A13,'Predicted Energy Consumption'!$A$98:$A$366,"electricity")</f>
        <v>1330946278907035.5</v>
      </c>
      <c r="T13" s="249">
        <f>SUMIFS('Predicted Energy Consumption'!AC$98:AC$366,'Predicted Energy Consumption'!$B$98:$B$366,$A13,'Predicted Energy Consumption'!$A$98:$A$366,"electricity")</f>
        <v>1353128401010099.8</v>
      </c>
      <c r="U13" s="249">
        <f>SUMIFS('Predicted Energy Consumption'!AD$98:AD$366,'Predicted Energy Consumption'!$B$98:$B$366,$A13,'Predicted Energy Consumption'!$A$98:$A$366,"electricity")</f>
        <v>1374507031312127.8</v>
      </c>
      <c r="V13" s="249">
        <f>SUMIFS('Predicted Energy Consumption'!AE$98:AE$366,'Predicted Energy Consumption'!$B$98:$B$366,$A13,'Predicted Energy Consumption'!$A$98:$A$366,"electricity")</f>
        <v>1395132702016911.5</v>
      </c>
      <c r="W13" s="249">
        <f>SUMIFS('Predicted Energy Consumption'!AF$98:AF$366,'Predicted Energy Consumption'!$B$98:$B$366,$A13,'Predicted Energy Consumption'!$A$98:$A$366,"electricity")</f>
        <v>1415052121517130</v>
      </c>
      <c r="X13" s="249">
        <f>SUMIFS('Predicted Energy Consumption'!AG$98:AG$366,'Predicted Energy Consumption'!$B$98:$B$366,$A13,'Predicted Energy Consumption'!$A$98:$A$366,"electricity")</f>
        <v>1434308446630364.3</v>
      </c>
      <c r="Y13" s="249">
        <f>SUMIFS('Predicted Energy Consumption'!AH$98:AH$366,'Predicted Energy Consumption'!$B$98:$B$366,$A13,'Predicted Energy Consumption'!$A$98:$A$366,"electricity")</f>
        <v>1452941550901463</v>
      </c>
      <c r="Z13" s="249">
        <f>SUMIFS('Predicted Energy Consumption'!AI$98:AI$366,'Predicted Energy Consumption'!$B$98:$B$366,$A13,'Predicted Energy Consumption'!$A$98:$A$366,"electricity")</f>
        <v>1470988283254995.5</v>
      </c>
      <c r="AA13" s="249">
        <f>SUMIFS('Predicted Energy Consumption'!AJ$98:AJ$366,'Predicted Energy Consumption'!$B$98:$B$366,$A13,'Predicted Energy Consumption'!$A$98:$A$366,"electricity")</f>
        <v>1488482713425121</v>
      </c>
      <c r="AB13" s="249">
        <f>SUMIFS('Predicted Energy Consumption'!AK$98:AK$366,'Predicted Energy Consumption'!$B$98:$B$366,$A13,'Predicted Energy Consumption'!$A$98:$A$366,"electricity")</f>
        <v>1505456362131558</v>
      </c>
      <c r="AC13" s="249">
        <f>SUMIFS('Predicted Energy Consumption'!AL$98:AL$366,'Predicted Energy Consumption'!$B$98:$B$366,$A13,'Predicted Energy Consumption'!$A$98:$A$366,"electricity")</f>
        <v>1521938415060382.3</v>
      </c>
      <c r="AD13" s="249">
        <f>SUMIFS('Predicted Energy Consumption'!AM$98:AM$366,'Predicted Energy Consumption'!$B$98:$B$366,$A13,'Predicted Energy Consumption'!$A$98:$A$366,"electricity")</f>
        <v>1537955920465850.3</v>
      </c>
      <c r="AE13" s="249">
        <f>SUMIFS('Predicted Energy Consumption'!AN$98:AN$366,'Predicted Energy Consumption'!$B$98:$B$366,$A13,'Predicted Energy Consumption'!$A$98:$A$366,"electricity")</f>
        <v>1553533970720198</v>
      </c>
      <c r="AF13" s="249">
        <f>SUMIFS('Predicted Energy Consumption'!AO$98:AO$366,'Predicted Energy Consumption'!$B$98:$B$366,$A13,'Predicted Energy Consumption'!$A$98:$A$366,"electricity")</f>
        <v>1572186994829303.5</v>
      </c>
      <c r="AG13" s="249">
        <f>SUMIFS('Predicted Energy Consumption'!AP$98:AP$366,'Predicted Energy Consumption'!$B$98:$B$366,$A13,'Predicted Energy Consumption'!$A$98:$A$366,"electricity")</f>
        <v>1592478275414825</v>
      </c>
      <c r="AH13" s="249">
        <f>SUMIFS('Predicted Energy Consumption'!AQ$98:AQ$366,'Predicted Energy Consumption'!$B$98:$B$366,$A13,'Predicted Energy Consumption'!$A$98:$A$366,"electricity")</f>
        <v>1612598654433209.8</v>
      </c>
      <c r="AI13" s="249">
        <f>SUMIFS('Predicted Energy Consumption'!AR$98:AR$366,'Predicted Energy Consumption'!$B$98:$B$366,$A13,'Predicted Energy Consumption'!$A$98:$A$366,"electricity")</f>
        <v>1632558767896065.3</v>
      </c>
      <c r="AJ13" s="249">
        <f>SUMIFS('Predicted Energy Consumption'!AS$98:AS$366,'Predicted Energy Consumption'!$B$98:$B$366,$A13,'Predicted Energy Consumption'!$A$98:$A$366,"electricity")</f>
        <v>1652368446412469.3</v>
      </c>
      <c r="AK13" s="249">
        <f>SUMIFS('Predicted Energy Consumption'!AT$98:AT$366,'Predicted Energy Consumption'!$B$98:$B$366,$A13,'Predicted Energy Consumption'!$A$98:$A$366,"electricity")</f>
        <v>1672036788845596.3</v>
      </c>
      <c r="AL13" s="249">
        <f>SUMIFS('Predicted Energy Consumption'!AU$98:AU$366,'Predicted Energy Consumption'!$B$98:$B$366,$A13,'Predicted Energy Consumption'!$A$98:$A$366,"electricity")</f>
        <v>1691572228475717</v>
      </c>
      <c r="AM13" s="249">
        <f>SUMIFS('Predicted Energy Consumption'!AV$98:AV$366,'Predicted Energy Consumption'!$B$98:$B$366,$A13,'Predicted Energy Consumption'!$A$98:$A$366,"electricity")</f>
        <v>1710982592434260</v>
      </c>
      <c r="AN13" s="249">
        <f>SUMIFS('Predicted Energy Consumption'!AW$98:AW$366,'Predicted Energy Consumption'!$B$98:$B$366,$A13,'Predicted Energy Consumption'!$A$98:$A$366,"electricity")</f>
        <v>1730275155107335.3</v>
      </c>
      <c r="AO13" s="249">
        <f>SUMIFS('Predicted Energy Consumption'!AX$98:AX$366,'Predicted Energy Consumption'!$B$98:$B$366,$A13,'Predicted Energy Consumption'!$A$98:$A$366,"electricity")</f>
        <v>1749456686142837.3</v>
      </c>
      <c r="AP13" s="249">
        <f>SUMIFS('Predicted Energy Consumption'!AY$98:AY$366,'Predicted Energy Consumption'!$B$98:$B$366,$A13,'Predicted Energy Consumption'!$A$98:$A$366,"electricity")</f>
        <v>1768533493633782.3</v>
      </c>
    </row>
    <row r="14" spans="1:42" x14ac:dyDescent="0.2">
      <c r="A14" t="s">
        <v>385</v>
      </c>
      <c r="B14" s="249">
        <f>SUMIFS('Predicted Energy Consumption'!K$98:K$366,'Predicted Energy Consumption'!$B$98:$B$366,$A14,'Predicted Energy Consumption'!$A$98:$A$366,"electricity")</f>
        <v>170108909400388.63</v>
      </c>
      <c r="C14" s="249">
        <f>SUMIFS('Predicted Energy Consumption'!L$98:L$366,'Predicted Energy Consumption'!$B$98:$B$366,$A14,'Predicted Energy Consumption'!$A$98:$A$366,"electricity")</f>
        <v>166800690086349.78</v>
      </c>
      <c r="D14" s="249">
        <f>SUMIFS('Predicted Energy Consumption'!M$98:M$366,'Predicted Energy Consumption'!$B$98:$B$366,$A14,'Predicted Energy Consumption'!$A$98:$A$366,"electricity")</f>
        <v>157185263065969.53</v>
      </c>
      <c r="E14" s="249">
        <f>SUMIFS('Predicted Energy Consumption'!N$98:N$366,'Predicted Energy Consumption'!$B$98:$B$366,$A14,'Predicted Energy Consumption'!$A$98:$A$366,"electricity")</f>
        <v>145895995407848.78</v>
      </c>
      <c r="F14" s="249">
        <f>SUMIFS('Predicted Energy Consumption'!O$98:O$366,'Predicted Energy Consumption'!$B$98:$B$366,$A14,'Predicted Energy Consumption'!$A$98:$A$366,"electricity")</f>
        <v>133036200801845.13</v>
      </c>
      <c r="G14" s="249">
        <f>SUMIFS('Predicted Energy Consumption'!P$98:P$366,'Predicted Energy Consumption'!$B$98:$B$366,$A14,'Predicted Energy Consumption'!$A$98:$A$366,"electricity")</f>
        <v>118718044678759.67</v>
      </c>
      <c r="H14" s="249">
        <f>SUMIFS('Predicted Energy Consumption'!Q$98:Q$366,'Predicted Energy Consumption'!$B$98:$B$366,$A14,'Predicted Energy Consumption'!$A$98:$A$366,"electricity")</f>
        <v>110090008713441.55</v>
      </c>
      <c r="I14" s="249">
        <f>SUMIFS('Predicted Energy Consumption'!R$98:R$366,'Predicted Energy Consumption'!$B$98:$B$366,$A14,'Predicted Energy Consumption'!$A$98:$A$366,"electricity")</f>
        <v>113270989809204.75</v>
      </c>
      <c r="J14" s="249">
        <f>SUMIFS('Predicted Energy Consumption'!S$98:S$366,'Predicted Energy Consumption'!$B$98:$B$366,$A14,'Predicted Energy Consumption'!$A$98:$A$366,"electricity")</f>
        <v>116284926499390.31</v>
      </c>
      <c r="K14" s="249">
        <f>SUMIFS('Predicted Energy Consumption'!T$98:T$366,'Predicted Energy Consumption'!$B$98:$B$366,$A14,'Predicted Energy Consumption'!$A$98:$A$366,"electricity")</f>
        <v>119142201152568.83</v>
      </c>
      <c r="L14" s="249">
        <f>SUMIFS('Predicted Energy Consumption'!U$98:U$366,'Predicted Energy Consumption'!$B$98:$B$366,$A14,'Predicted Energy Consumption'!$A$98:$A$366,"electricity")</f>
        <v>121853286459562.88</v>
      </c>
      <c r="M14" s="249">
        <f>SUMIFS('Predicted Energy Consumption'!V$98:V$366,'Predicted Energy Consumption'!$B$98:$B$366,$A14,'Predicted Energy Consumption'!$A$98:$A$366,"electricity")</f>
        <v>124428411410255.25</v>
      </c>
      <c r="N14" s="249">
        <f>SUMIFS('Predicted Energy Consumption'!W$98:W$366,'Predicted Energy Consumption'!$B$98:$B$366,$A14,'Predicted Energy Consumption'!$A$98:$A$366,"electricity")</f>
        <v>126877362433587.69</v>
      </c>
      <c r="O14" s="249">
        <f>SUMIFS('Predicted Energy Consumption'!X$98:X$366,'Predicted Energy Consumption'!$B$98:$B$366,$A14,'Predicted Energy Consumption'!$A$98:$A$366,"electricity")</f>
        <v>129209372209520.25</v>
      </c>
      <c r="P14" s="249">
        <f>SUMIFS('Predicted Energy Consumption'!Y$98:Y$366,'Predicted Energy Consumption'!$B$98:$B$366,$A14,'Predicted Energy Consumption'!$A$98:$A$366,"electricity")</f>
        <v>131433065921554.14</v>
      </c>
      <c r="Q14" s="249">
        <f>SUMIFS('Predicted Energy Consumption'!Z$98:Z$366,'Predicted Energy Consumption'!$B$98:$B$366,$A14,'Predicted Energy Consumption'!$A$98:$A$366,"electricity")</f>
        <v>133556445081720.36</v>
      </c>
      <c r="R14" s="249">
        <f>SUMIFS('Predicted Energy Consumption'!AA$98:AA$366,'Predicted Energy Consumption'!$B$98:$B$366,$A14,'Predicted Energy Consumption'!$A$98:$A$366,"electricity")</f>
        <v>135586895590697.72</v>
      </c>
      <c r="S14" s="249">
        <f>SUMIFS('Predicted Energy Consumption'!AB$98:AB$366,'Predicted Energy Consumption'!$B$98:$B$366,$A14,'Predicted Energy Consumption'!$A$98:$A$366,"electricity")</f>
        <v>137531210971034.66</v>
      </c>
      <c r="T14" s="249">
        <f>SUMIFS('Predicted Energy Consumption'!AC$98:AC$366,'Predicted Energy Consumption'!$B$98:$B$366,$A14,'Predicted Energy Consumption'!$A$98:$A$366,"electricity")</f>
        <v>139395624589496.69</v>
      </c>
      <c r="U14" s="249">
        <f>SUMIFS('Predicted Energy Consumption'!AD$98:AD$366,'Predicted Energy Consumption'!$B$98:$B$366,$A14,'Predicted Energy Consumption'!$A$98:$A$366,"electricity")</f>
        <v>141185846659408.81</v>
      </c>
      <c r="V14" s="249">
        <f>SUMIFS('Predicted Energy Consumption'!AE$98:AE$366,'Predicted Energy Consumption'!$B$98:$B$366,$A14,'Predicted Energy Consumption'!$A$98:$A$366,"electricity")</f>
        <v>142907103185215.25</v>
      </c>
      <c r="W14" s="249">
        <f>SUMIFS('Predicted Energy Consumption'!AF$98:AF$366,'Predicted Energy Consumption'!$B$98:$B$366,$A14,'Predicted Energy Consumption'!$A$98:$A$366,"electricity")</f>
        <v>144564174969340.34</v>
      </c>
      <c r="X14" s="249">
        <f>SUMIFS('Predicted Energy Consumption'!AG$98:AG$366,'Predicted Energy Consumption'!$B$98:$B$366,$A14,'Predicted Energy Consumption'!$A$98:$A$366,"electricity")</f>
        <v>146161435471448.81</v>
      </c>
      <c r="Y14" s="249">
        <f>SUMIFS('Predicted Energy Consumption'!AH$98:AH$366,'Predicted Energy Consumption'!$B$98:$B$366,$A14,'Predicted Energy Consumption'!$A$98:$A$366,"electricity")</f>
        <v>147702886777389.59</v>
      </c>
      <c r="Z14" s="249">
        <f>SUMIFS('Predicted Energy Consumption'!AI$98:AI$366,'Predicted Energy Consumption'!$B$98:$B$366,$A14,'Predicted Energy Consumption'!$A$98:$A$366,"electricity")</f>
        <v>149192193258592.38</v>
      </c>
      <c r="AA14" s="249">
        <f>SUMIFS('Predicted Energy Consumption'!AJ$98:AJ$366,'Predicted Energy Consumption'!$B$98:$B$366,$A14,'Predicted Energy Consumption'!$A$98:$A$366,"electricity")</f>
        <v>150632712724086.84</v>
      </c>
      <c r="AB14" s="249">
        <f>SUMIFS('Predicted Energy Consumption'!AK$98:AK$366,'Predicted Energy Consumption'!$B$98:$B$366,$A14,'Predicted Energy Consumption'!$A$98:$A$366,"electricity")</f>
        <v>152027525016159.53</v>
      </c>
      <c r="AC14" s="249">
        <f>SUMIFS('Predicted Energy Consumption'!AL$98:AL$366,'Predicted Energy Consumption'!$B$98:$B$366,$A14,'Predicted Energy Consumption'!$A$98:$A$366,"electricity")</f>
        <v>153379458098186.28</v>
      </c>
      <c r="AD14" s="249">
        <f>SUMIFS('Predicted Energy Consumption'!AM$98:AM$366,'Predicted Energy Consumption'!$B$98:$B$366,$A14,'Predicted Energy Consumption'!$A$98:$A$366,"electricity")</f>
        <v>154691111744450.97</v>
      </c>
      <c r="AE14" s="249">
        <f>SUMIFS('Predicted Energy Consumption'!AN$98:AN$366,'Predicted Energy Consumption'!$B$98:$B$366,$A14,'Predicted Energy Consumption'!$A$98:$A$366,"electricity")</f>
        <v>155964878977831.97</v>
      </c>
      <c r="AF14" s="249">
        <f>SUMIFS('Predicted Energy Consumption'!AO$98:AO$366,'Predicted Energy Consumption'!$B$98:$B$366,$A14,'Predicted Energy Consumption'!$A$98:$A$366,"electricity")</f>
        <v>157202965419802.66</v>
      </c>
      <c r="AG14" s="249">
        <f>SUMIFS('Predicted Energy Consumption'!AP$98:AP$366,'Predicted Energy Consumption'!$B$98:$B$366,$A14,'Predicted Energy Consumption'!$A$98:$A$366,"electricity")</f>
        <v>158407406723932.09</v>
      </c>
      <c r="AH14" s="249">
        <f>SUMIFS('Predicted Energy Consumption'!AQ$98:AQ$366,'Predicted Energy Consumption'!$B$98:$B$366,$A14,'Predicted Energy Consumption'!$A$98:$A$366,"electricity")</f>
        <v>159580084262927.59</v>
      </c>
      <c r="AI14" s="249">
        <f>SUMIFS('Predicted Energy Consumption'!AR$98:AR$366,'Predicted Energy Consumption'!$B$98:$B$366,$A14,'Predicted Energy Consumption'!$A$98:$A$366,"electricity")</f>
        <v>160722739233119</v>
      </c>
      <c r="AJ14" s="249">
        <f>SUMIFS('Predicted Energy Consumption'!AS$98:AS$366,'Predicted Energy Consumption'!$B$98:$B$366,$A14,'Predicted Energy Consumption'!$A$98:$A$366,"electricity")</f>
        <v>161836985331038.47</v>
      </c>
      <c r="AK14" s="249">
        <f>SUMIFS('Predicted Energy Consumption'!AT$98:AT$366,'Predicted Energy Consumption'!$B$98:$B$366,$A14,'Predicted Energy Consumption'!$A$98:$A$366,"electricity")</f>
        <v>162924320145902.41</v>
      </c>
      <c r="AL14" s="249">
        <f>SUMIFS('Predicted Energy Consumption'!AU$98:AU$366,'Predicted Energy Consumption'!$B$98:$B$366,$A14,'Predicted Energy Consumption'!$A$98:$A$366,"electricity")</f>
        <v>163465080842480.31</v>
      </c>
      <c r="AM14" s="249">
        <f>SUMIFS('Predicted Energy Consumption'!AV$98:AV$366,'Predicted Energy Consumption'!$B$98:$B$366,$A14,'Predicted Energy Consumption'!$A$98:$A$366,"electricity")</f>
        <v>163591011936147.97</v>
      </c>
      <c r="AN14" s="249">
        <f>SUMIFS('Predicted Energy Consumption'!AW$98:AW$366,'Predicted Energy Consumption'!$B$98:$B$366,$A14,'Predicted Energy Consumption'!$A$98:$A$366,"electricity")</f>
        <v>163706509600808</v>
      </c>
      <c r="AO14" s="249">
        <f>SUMIFS('Predicted Energy Consumption'!AX$98:AX$366,'Predicted Energy Consumption'!$B$98:$B$366,$A14,'Predicted Energy Consumption'!$A$98:$A$366,"electricity")</f>
        <v>163812385653961.28</v>
      </c>
      <c r="AP14" s="249">
        <f>SUMIFS('Predicted Energy Consumption'!AY$98:AY$366,'Predicted Energy Consumption'!$B$98:$B$366,$A14,'Predicted Energy Consumption'!$A$98:$A$366,"electricity")</f>
        <v>163909383566101.78</v>
      </c>
    </row>
    <row r="15" spans="1:42" x14ac:dyDescent="0.2">
      <c r="A15" t="s">
        <v>386</v>
      </c>
      <c r="B15" s="249">
        <f>SUMIFS('Predicted Energy Consumption'!K$98:K$366,'Predicted Energy Consumption'!$B$98:$B$366,$A15,'Predicted Energy Consumption'!$A$98:$A$366,"electricity")</f>
        <v>2315329183758376.5</v>
      </c>
      <c r="C15" s="249">
        <f>SUMIFS('Predicted Energy Consumption'!L$98:L$366,'Predicted Energy Consumption'!$B$98:$B$366,$A15,'Predicted Energy Consumption'!$A$98:$A$366,"electricity")</f>
        <v>2590154694656982</v>
      </c>
      <c r="D15" s="249">
        <f>SUMIFS('Predicted Energy Consumption'!M$98:M$366,'Predicted Energy Consumption'!$B$98:$B$366,$A15,'Predicted Energy Consumption'!$A$98:$A$366,"electricity")</f>
        <v>2787728250864493.5</v>
      </c>
      <c r="E15" s="249">
        <f>SUMIFS('Predicted Energy Consumption'!N$98:N$366,'Predicted Energy Consumption'!$B$98:$B$366,$A15,'Predicted Energy Consumption'!$A$98:$A$366,"electricity")</f>
        <v>2907113880927649</v>
      </c>
      <c r="F15" s="249">
        <f>SUMIFS('Predicted Energy Consumption'!O$98:O$366,'Predicted Energy Consumption'!$B$98:$B$366,$A15,'Predicted Energy Consumption'!$A$98:$A$366,"electricity")</f>
        <v>3022156458178549.5</v>
      </c>
      <c r="G15" s="249">
        <f>SUMIFS('Predicted Energy Consumption'!P$98:P$366,'Predicted Energy Consumption'!$B$98:$B$366,$A15,'Predicted Energy Consumption'!$A$98:$A$366,"electricity")</f>
        <v>3134084020155494.5</v>
      </c>
      <c r="H15" s="249">
        <f>SUMIFS('Predicted Energy Consumption'!Q$98:Q$366,'Predicted Energy Consumption'!$B$98:$B$366,$A15,'Predicted Energy Consumption'!$A$98:$A$366,"electricity")</f>
        <v>3243036450782395.5</v>
      </c>
      <c r="I15" s="249">
        <f>SUMIFS('Predicted Energy Consumption'!R$98:R$366,'Predicted Energy Consumption'!$B$98:$B$366,$A15,'Predicted Energy Consumption'!$A$98:$A$366,"electricity")</f>
        <v>3349176988073660.5</v>
      </c>
      <c r="J15" s="249">
        <f>SUMIFS('Predicted Energy Consumption'!S$98:S$366,'Predicted Energy Consumption'!$B$98:$B$366,$A15,'Predicted Energy Consumption'!$A$98:$A$366,"electricity")</f>
        <v>3452681259412189.5</v>
      </c>
      <c r="K15" s="249">
        <f>SUMIFS('Predicted Energy Consumption'!T$98:T$366,'Predicted Energy Consumption'!$B$98:$B$366,$A15,'Predicted Energy Consumption'!$A$98:$A$366,"electricity")</f>
        <v>3553729145936711</v>
      </c>
      <c r="L15" s="249">
        <f>SUMIFS('Predicted Energy Consumption'!U$98:U$366,'Predicted Energy Consumption'!$B$98:$B$366,$A15,'Predicted Energy Consumption'!$A$98:$A$366,"electricity")</f>
        <v>3652498955031413</v>
      </c>
      <c r="M15" s="249">
        <f>SUMIFS('Predicted Energy Consumption'!V$98:V$366,'Predicted Energy Consumption'!$B$98:$B$366,$A15,'Predicted Energy Consumption'!$A$98:$A$366,"electricity")</f>
        <v>3749163415472112.5</v>
      </c>
      <c r="N15" s="249">
        <f>SUMIFS('Predicted Energy Consumption'!W$98:W$366,'Predicted Energy Consumption'!$B$98:$B$366,$A15,'Predicted Energy Consumption'!$A$98:$A$366,"electricity")</f>
        <v>3843887072956411</v>
      </c>
      <c r="O15" s="249">
        <f>SUMIFS('Predicted Energy Consumption'!X$98:X$366,'Predicted Energy Consumption'!$B$98:$B$366,$A15,'Predicted Energy Consumption'!$A$98:$A$366,"electricity")</f>
        <v>3936824735175847.5</v>
      </c>
      <c r="P15" s="249">
        <f>SUMIFS('Predicted Energy Consumption'!Y$98:Y$366,'Predicted Energy Consumption'!$B$98:$B$366,$A15,'Predicted Energy Consumption'!$A$98:$A$366,"electricity")</f>
        <v>4028120684520584</v>
      </c>
      <c r="Q15" s="249">
        <f>SUMIFS('Predicted Energy Consumption'!Z$98:Z$366,'Predicted Energy Consumption'!$B$98:$B$366,$A15,'Predicted Energy Consumption'!$A$98:$A$366,"electricity")</f>
        <v>4117908437717443</v>
      </c>
      <c r="R15" s="249">
        <f>SUMIFS('Predicted Energy Consumption'!AA$98:AA$366,'Predicted Energy Consumption'!$B$98:$B$366,$A15,'Predicted Energy Consumption'!$A$98:$A$366,"electricity")</f>
        <v>4206310883313874.5</v>
      </c>
      <c r="S15" s="249">
        <f>SUMIFS('Predicted Energy Consumption'!AB$98:AB$366,'Predicted Energy Consumption'!$B$98:$B$366,$A15,'Predicted Energy Consumption'!$A$98:$A$366,"electricity")</f>
        <v>4293440669909652.5</v>
      </c>
      <c r="T15" s="249">
        <f>SUMIFS('Predicted Energy Consumption'!AC$98:AC$366,'Predicted Energy Consumption'!$B$98:$B$366,$A15,'Predicted Energy Consumption'!$A$98:$A$366,"electricity")</f>
        <v>4379400751310024</v>
      </c>
      <c r="U15" s="249">
        <f>SUMIFS('Predicted Energy Consumption'!AD$98:AD$366,'Predicted Energy Consumption'!$B$98:$B$366,$A15,'Predicted Energy Consumption'!$A$98:$A$366,"electricity")</f>
        <v>4464285020598500.5</v>
      </c>
      <c r="V15" s="249">
        <f>SUMIFS('Predicted Energy Consumption'!AE$98:AE$366,'Predicted Energy Consumption'!$B$98:$B$366,$A15,'Predicted Energy Consumption'!$A$98:$A$366,"electricity")</f>
        <v>4548178984833743</v>
      </c>
      <c r="W15" s="249">
        <f>SUMIFS('Predicted Energy Consumption'!AF$98:AF$366,'Predicted Energy Consumption'!$B$98:$B$366,$A15,'Predicted Energy Consumption'!$A$98:$A$366,"electricity")</f>
        <v>4631160446888137</v>
      </c>
      <c r="X15" s="249">
        <f>SUMIFS('Predicted Energy Consumption'!AG$98:AG$366,'Predicted Energy Consumption'!$B$98:$B$366,$A15,'Predicted Energy Consumption'!$A$98:$A$366,"electricity")</f>
        <v>4713300171930735</v>
      </c>
      <c r="Y15" s="249">
        <f>SUMIFS('Predicted Energy Consumption'!AH$98:AH$366,'Predicted Energy Consumption'!$B$98:$B$366,$A15,'Predicted Energy Consumption'!$A$98:$A$366,"electricity")</f>
        <v>4794662524092131</v>
      </c>
      <c r="Z15" s="249">
        <f>SUMIFS('Predicted Energy Consumption'!AI$98:AI$366,'Predicted Energy Consumption'!$B$98:$B$366,$A15,'Predicted Energy Consumption'!$A$98:$A$366,"electricity")</f>
        <v>4875306064642646</v>
      </c>
      <c r="AA15" s="249">
        <f>SUMIFS('Predicted Energy Consumption'!AJ$98:AJ$366,'Predicted Energy Consumption'!$B$98:$B$366,$A15,'Predicted Energy Consumption'!$A$98:$A$366,"electricity")</f>
        <v>4955284107126429</v>
      </c>
      <c r="AB15" s="249">
        <f>SUMIFS('Predicted Energy Consumption'!AK$98:AK$366,'Predicted Energy Consumption'!$B$98:$B$366,$A15,'Predicted Energy Consumption'!$A$98:$A$366,"electricity")</f>
        <v>5034645227753307</v>
      </c>
      <c r="AC15" s="249">
        <f>SUMIFS('Predicted Energy Consumption'!AL$98:AL$366,'Predicted Energy Consumption'!$B$98:$B$366,$A15,'Predicted Energy Consumption'!$A$98:$A$366,"electricity")</f>
        <v>5113433731291955</v>
      </c>
      <c r="AD15" s="249">
        <f>SUMIFS('Predicted Energy Consumption'!AM$98:AM$366,'Predicted Energy Consumption'!$B$98:$B$366,$A15,'Predicted Energy Consumption'!$A$98:$A$366,"electricity")</f>
        <v>5191690073977961</v>
      </c>
      <c r="AE15" s="249">
        <f>SUMIFS('Predicted Energy Consumption'!AN$98:AN$366,'Predicted Energy Consumption'!$B$98:$B$366,$A15,'Predicted Energy Consumption'!$A$98:$A$366,"electricity")</f>
        <v>5269451245740487</v>
      </c>
      <c r="AF15" s="249">
        <f>SUMIFS('Predicted Energy Consumption'!AO$98:AO$366,'Predicted Energy Consumption'!$B$98:$B$366,$A15,'Predicted Energy Consumption'!$A$98:$A$366,"electricity")</f>
        <v>5346751114498904</v>
      </c>
      <c r="AG15" s="249">
        <f>SUMIFS('Predicted Energy Consumption'!AP$98:AP$366,'Predicted Energy Consumption'!$B$98:$B$366,$A15,'Predicted Energy Consumption'!$A$98:$A$366,"electricity")</f>
        <v>5423620735490111</v>
      </c>
      <c r="AH15" s="249">
        <f>SUMIFS('Predicted Energy Consumption'!AQ$98:AQ$366,'Predicted Energy Consumption'!$B$98:$B$366,$A15,'Predicted Energy Consumption'!$A$98:$A$366,"electricity")</f>
        <v>5500088628631470</v>
      </c>
      <c r="AI15" s="249">
        <f>SUMIFS('Predicted Energy Consumption'!AR$98:AR$366,'Predicted Energy Consumption'!$B$98:$B$366,$A15,'Predicted Energy Consumption'!$A$98:$A$366,"electricity")</f>
        <v>5576181026862980</v>
      </c>
      <c r="AJ15" s="249">
        <f>SUMIFS('Predicted Energy Consumption'!AS$98:AS$366,'Predicted Energy Consumption'!$B$98:$B$366,$A15,'Predicted Energy Consumption'!$A$98:$A$366,"electricity")</f>
        <v>5651922098278096</v>
      </c>
      <c r="AK15" s="249">
        <f>SUMIFS('Predicted Energy Consumption'!AT$98:AT$366,'Predicted Energy Consumption'!$B$98:$B$366,$A15,'Predicted Energy Consumption'!$A$98:$A$366,"electricity")</f>
        <v>5727334144679911</v>
      </c>
      <c r="AL15" s="249">
        <f>SUMIFS('Predicted Energy Consumption'!AU$98:AU$366,'Predicted Energy Consumption'!$B$98:$B$366,$A15,'Predicted Energy Consumption'!$A$98:$A$366,"electricity")</f>
        <v>5802437779003740</v>
      </c>
      <c r="AM15" s="249">
        <f>SUMIFS('Predicted Energy Consumption'!AV$98:AV$366,'Predicted Energy Consumption'!$B$98:$B$366,$A15,'Predicted Energy Consumption'!$A$98:$A$366,"electricity")</f>
        <v>5877252083843346</v>
      </c>
      <c r="AN15" s="249">
        <f>SUMIFS('Predicted Energy Consumption'!AW$98:AW$366,'Predicted Energy Consumption'!$B$98:$B$366,$A15,'Predicted Energy Consumption'!$A$98:$A$366,"electricity")</f>
        <v>5951794753116310</v>
      </c>
      <c r="AO15" s="249">
        <f>SUMIFS('Predicted Energy Consumption'!AX$98:AX$366,'Predicted Energy Consumption'!$B$98:$B$366,$A15,'Predicted Energy Consumption'!$A$98:$A$366,"electricity")</f>
        <v>6026082218707891</v>
      </c>
      <c r="AP15" s="249">
        <f>SUMIFS('Predicted Energy Consumption'!AY$98:AY$366,'Predicted Energy Consumption'!$B$98:$B$366,$A15,'Predicted Energy Consumption'!$A$98:$A$366,"electricity")</f>
        <v>6100129763748370</v>
      </c>
    </row>
    <row r="16" spans="1:42" x14ac:dyDescent="0.2">
      <c r="A16" t="s">
        <v>387</v>
      </c>
      <c r="B16" s="249">
        <f>SUMIFS('Predicted Energy Consumption'!K$98:K$366,'Predicted Energy Consumption'!$B$98:$B$366,$A16,'Predicted Energy Consumption'!$A$98:$A$366,"electricity")</f>
        <v>2433853335821037.5</v>
      </c>
      <c r="C16" s="249">
        <f>SUMIFS('Predicted Energy Consumption'!L$98:L$366,'Predicted Energy Consumption'!$B$98:$B$366,$A16,'Predicted Energy Consumption'!$A$98:$A$366,"electricity")</f>
        <v>2755487319118406</v>
      </c>
      <c r="D16" s="249">
        <f>SUMIFS('Predicted Energy Consumption'!M$98:M$366,'Predicted Energy Consumption'!$B$98:$B$366,$A16,'Predicted Energy Consumption'!$A$98:$A$366,"electricity")</f>
        <v>2862083602608179.5</v>
      </c>
      <c r="E16" s="249">
        <f>SUMIFS('Predicted Energy Consumption'!N$98:N$366,'Predicted Energy Consumption'!$B$98:$B$366,$A16,'Predicted Energy Consumption'!$A$98:$A$366,"electricity")</f>
        <v>2947082235858618.5</v>
      </c>
      <c r="F16" s="249">
        <f>SUMIFS('Predicted Energy Consumption'!O$98:O$366,'Predicted Energy Consumption'!$B$98:$B$366,$A16,'Predicted Energy Consumption'!$A$98:$A$366,"electricity")</f>
        <v>3026057679903890.5</v>
      </c>
      <c r="G16" s="249">
        <f>SUMIFS('Predicted Energy Consumption'!P$98:P$366,'Predicted Energy Consumption'!$B$98:$B$366,$A16,'Predicted Energy Consumption'!$A$98:$A$366,"electricity")</f>
        <v>3099394335767447</v>
      </c>
      <c r="H16" s="249">
        <f>SUMIFS('Predicted Energy Consumption'!Q$98:Q$366,'Predicted Energy Consumption'!$B$98:$B$366,$A16,'Predicted Energy Consumption'!$A$98:$A$366,"electricity")</f>
        <v>3167493743743218.5</v>
      </c>
      <c r="I16" s="249">
        <f>SUMIFS('Predicted Energy Consumption'!R$98:R$366,'Predicted Energy Consumption'!$B$98:$B$366,$A16,'Predicted Energy Consumption'!$A$98:$A$366,"electricity")</f>
        <v>3230757566133982.5</v>
      </c>
      <c r="J16" s="249">
        <f>SUMIFS('Predicted Energy Consumption'!S$98:S$366,'Predicted Energy Consumption'!$B$98:$B$366,$A16,'Predicted Energy Consumption'!$A$98:$A$366,"electricity")</f>
        <v>3289576258034265</v>
      </c>
      <c r="K16" s="249">
        <f>SUMIFS('Predicted Energy Consumption'!T$98:T$366,'Predicted Energy Consumption'!$B$98:$B$366,$A16,'Predicted Energy Consumption'!$A$98:$A$366,"electricity")</f>
        <v>3344321809576665</v>
      </c>
      <c r="L16" s="249">
        <f>SUMIFS('Predicted Energy Consumption'!U$98:U$366,'Predicted Energy Consumption'!$B$98:$B$366,$A16,'Predicted Energy Consumption'!$A$98:$A$366,"electricity")</f>
        <v>3395343436598134</v>
      </c>
      <c r="M16" s="249">
        <f>SUMIFS('Predicted Energy Consumption'!V$98:V$366,'Predicted Energy Consumption'!$B$98:$B$366,$A16,'Predicted Energy Consumption'!$A$98:$A$366,"electricity")</f>
        <v>3442965388842589</v>
      </c>
      <c r="N16" s="249">
        <f>SUMIFS('Predicted Energy Consumption'!W$98:W$366,'Predicted Energy Consumption'!$B$98:$B$366,$A16,'Predicted Energy Consumption'!$A$98:$A$366,"electricity")</f>
        <v>3487486248582581</v>
      </c>
      <c r="O16" s="249">
        <f>SUMIFS('Predicted Energy Consumption'!X$98:X$366,'Predicted Energy Consumption'!$B$98:$B$366,$A16,'Predicted Energy Consumption'!$A$98:$A$366,"electricity")</f>
        <v>3529179247196803</v>
      </c>
      <c r="P16" s="249">
        <f>SUMIFS('Predicted Energy Consumption'!Y$98:Y$366,'Predicted Energy Consumption'!$B$98:$B$366,$A16,'Predicted Energy Consumption'!$A$98:$A$366,"electricity")</f>
        <v>3568293247950131.5</v>
      </c>
      <c r="Q16" s="249">
        <f>SUMIFS('Predicted Energy Consumption'!Z$98:Z$366,'Predicted Energy Consumption'!$B$98:$B$366,$A16,'Predicted Energy Consumption'!$A$98:$A$366,"electricity")</f>
        <v>3605054137430761</v>
      </c>
      <c r="R16" s="249">
        <f>SUMIFS('Predicted Energy Consumption'!AA$98:AA$366,'Predicted Energy Consumption'!$B$98:$B$366,$A16,'Predicted Energy Consumption'!$A$98:$A$366,"electricity")</f>
        <v>3639666440796678.5</v>
      </c>
      <c r="S16" s="249">
        <f>SUMIFS('Predicted Energy Consumption'!AB$98:AB$366,'Predicted Energy Consumption'!$B$98:$B$366,$A16,'Predicted Energy Consumption'!$A$98:$A$366,"electricity")</f>
        <v>3672315031235355</v>
      </c>
      <c r="T16" s="249">
        <f>SUMIFS('Predicted Energy Consumption'!AC$98:AC$366,'Predicted Energy Consumption'!$B$98:$B$366,$A16,'Predicted Energy Consumption'!$A$98:$A$366,"electricity")</f>
        <v>3703166845358836</v>
      </c>
      <c r="U16" s="249">
        <f>SUMIFS('Predicted Energy Consumption'!AD$98:AD$366,'Predicted Energy Consumption'!$B$98:$B$366,$A16,'Predicted Energy Consumption'!$A$98:$A$366,"electricity")</f>
        <v>3732372546648924.5</v>
      </c>
      <c r="V16" s="249">
        <f>SUMIFS('Predicted Energy Consumption'!AE$98:AE$366,'Predicted Energy Consumption'!$B$98:$B$366,$A16,'Predicted Energy Consumption'!$A$98:$A$366,"electricity")</f>
        <v>3760068101046682</v>
      </c>
      <c r="W16" s="249">
        <f>SUMIFS('Predicted Energy Consumption'!AF$98:AF$366,'Predicted Energy Consumption'!$B$98:$B$366,$A16,'Predicted Energy Consumption'!$A$98:$A$366,"electricity")</f>
        <v>3786376244385175.5</v>
      </c>
      <c r="X16" s="249">
        <f>SUMIFS('Predicted Energy Consumption'!AG$98:AG$366,'Predicted Energy Consumption'!$B$98:$B$366,$A16,'Predicted Energy Consumption'!$A$98:$A$366,"electricity")</f>
        <v>3811407832215474.5</v>
      </c>
      <c r="Y16" s="249">
        <f>SUMIFS('Predicted Energy Consumption'!AH$98:AH$366,'Predicted Energy Consumption'!$B$98:$B$366,$A16,'Predicted Energy Consumption'!$A$98:$A$366,"electricity")</f>
        <v>3835263069928912.5</v>
      </c>
      <c r="Z16" s="249">
        <f>SUMIFS('Predicted Energy Consumption'!AI$98:AI$366,'Predicted Energy Consumption'!$B$98:$B$366,$A16,'Predicted Energy Consumption'!$A$98:$A$366,"electricity")</f>
        <v>3858032625895068.5</v>
      </c>
      <c r="AA16" s="249">
        <f>SUMIFS('Predicted Energy Consumption'!AJ$98:AJ$366,'Predicted Energy Consumption'!$B$98:$B$366,$A16,'Predicted Energy Consumption'!$A$98:$A$366,"electricity")</f>
        <v>3879798633338203.5</v>
      </c>
      <c r="AB16" s="249">
        <f>SUMIFS('Predicted Energy Consumption'!AK$98:AK$366,'Predicted Energy Consumption'!$B$98:$B$366,$A16,'Predicted Energy Consumption'!$A$98:$A$366,"electricity")</f>
        <v>3900635588400753.5</v>
      </c>
      <c r="AC16" s="249">
        <f>SUMIFS('Predicted Energy Consumption'!AL$98:AL$366,'Predicted Energy Consumption'!$B$98:$B$366,$A16,'Predicted Energy Consumption'!$A$98:$A$366,"electricity")</f>
        <v>3920611152688627.5</v>
      </c>
      <c r="AD16" s="249">
        <f>SUMIFS('Predicted Energy Consumption'!AM$98:AM$366,'Predicted Energy Consumption'!$B$98:$B$366,$A16,'Predicted Energy Consumption'!$A$98:$A$366,"electricity")</f>
        <v>3939786868842012</v>
      </c>
      <c r="AE16" s="249">
        <f>SUMIFS('Predicted Energy Consumption'!AN$98:AN$366,'Predicted Energy Consumption'!$B$98:$B$366,$A16,'Predicted Energy Consumption'!$A$98:$A$366,"electricity")</f>
        <v>3958218797536432</v>
      </c>
      <c r="AF16" s="249">
        <f>SUMIFS('Predicted Energy Consumption'!AO$98:AO$366,'Predicted Energy Consumption'!$B$98:$B$366,$A16,'Predicted Energy Consumption'!$A$98:$A$366,"electricity")</f>
        <v>3975958083935697</v>
      </c>
      <c r="AG16" s="249">
        <f>SUMIFS('Predicted Energy Consumption'!AP$98:AP$366,'Predicted Energy Consumption'!$B$98:$B$366,$A16,'Predicted Energy Consumption'!$A$98:$A$366,"electricity")</f>
        <v>3993051461094270</v>
      </c>
      <c r="AH16" s="249">
        <f>SUMIFS('Predicted Energy Consumption'!AQ$98:AQ$366,'Predicted Energy Consumption'!$B$98:$B$366,$A16,'Predicted Energy Consumption'!$A$98:$A$366,"electricity")</f>
        <v>4009541697209769.5</v>
      </c>
      <c r="AI16" s="249">
        <f>SUMIFS('Predicted Energy Consumption'!AR$98:AR$366,'Predicted Energy Consumption'!$B$98:$B$366,$A16,'Predicted Energy Consumption'!$A$98:$A$366,"electricity")</f>
        <v>4025467993007859</v>
      </c>
      <c r="AJ16" s="249">
        <f>SUMIFS('Predicted Energy Consumption'!AS$98:AS$366,'Predicted Energy Consumption'!$B$98:$B$366,$A16,'Predicted Energy Consumption'!$A$98:$A$366,"electricity")</f>
        <v>4040866334927421.5</v>
      </c>
      <c r="AK16" s="249">
        <f>SUMIFS('Predicted Energy Consumption'!AT$98:AT$366,'Predicted Energy Consumption'!$B$98:$B$366,$A16,'Predicted Energy Consumption'!$A$98:$A$366,"electricity")</f>
        <v>4055769809187810</v>
      </c>
      <c r="AL16" s="249">
        <f>SUMIFS('Predicted Energy Consumption'!AU$98:AU$366,'Predicted Energy Consumption'!$B$98:$B$366,$A16,'Predicted Energy Consumption'!$A$98:$A$366,"electricity")</f>
        <v>4070208881270440</v>
      </c>
      <c r="AM16" s="249">
        <f>SUMIFS('Predicted Energy Consumption'!AV$98:AV$366,'Predicted Energy Consumption'!$B$98:$B$366,$A16,'Predicted Energy Consumption'!$A$98:$A$366,"electricity")</f>
        <v>4084211644840807</v>
      </c>
      <c r="AN16" s="249">
        <f>SUMIFS('Predicted Energy Consumption'!AW$98:AW$366,'Predicted Energy Consumption'!$B$98:$B$366,$A16,'Predicted Energy Consumption'!$A$98:$A$366,"electricity")</f>
        <v>4097804043677033</v>
      </c>
      <c r="AO16" s="249">
        <f>SUMIFS('Predicted Energy Consumption'!AX$98:AX$366,'Predicted Energy Consumption'!$B$98:$B$366,$A16,'Predicted Energy Consumption'!$A$98:$A$366,"electricity")</f>
        <v>4111010069755226</v>
      </c>
      <c r="AP16" s="249">
        <f>SUMIFS('Predicted Energy Consumption'!AY$98:AY$366,'Predicted Energy Consumption'!$B$98:$B$366,$A16,'Predicted Energy Consumption'!$A$98:$A$366,"electricity")</f>
        <v>4123851940270409</v>
      </c>
    </row>
    <row r="17" spans="1:42" x14ac:dyDescent="0.2">
      <c r="A17" t="s">
        <v>388</v>
      </c>
      <c r="B17" s="249">
        <f>SUMIFS('Predicted Energy Consumption'!K$98:K$366,'Predicted Energy Consumption'!$B$98:$B$366,$A17,'Predicted Energy Consumption'!$A$98:$A$366,"electricity")</f>
        <v>529516612793531.31</v>
      </c>
      <c r="C17" s="249">
        <f>SUMIFS('Predicted Energy Consumption'!L$98:L$366,'Predicted Energy Consumption'!$B$98:$B$366,$A17,'Predicted Energy Consumption'!$A$98:$A$366,"electricity")</f>
        <v>598262635157466.25</v>
      </c>
      <c r="D17" s="249">
        <f>SUMIFS('Predicted Energy Consumption'!M$98:M$366,'Predicted Energy Consumption'!$B$98:$B$366,$A17,'Predicted Energy Consumption'!$A$98:$A$366,"electricity")</f>
        <v>613272942043834.25</v>
      </c>
      <c r="E17" s="249">
        <f>SUMIFS('Predicted Energy Consumption'!N$98:N$366,'Predicted Energy Consumption'!$B$98:$B$366,$A17,'Predicted Energy Consumption'!$A$98:$A$366,"electricity")</f>
        <v>627173311944305.13</v>
      </c>
      <c r="F17" s="249">
        <f>SUMIFS('Predicted Energy Consumption'!O$98:O$366,'Predicted Energy Consumption'!$B$98:$B$366,$A17,'Predicted Energy Consumption'!$A$98:$A$366,"electricity")</f>
        <v>640039436650015.13</v>
      </c>
      <c r="G17" s="249">
        <f>SUMIFS('Predicted Energy Consumption'!P$98:P$366,'Predicted Energy Consumption'!$B$98:$B$366,$A17,'Predicted Energy Consumption'!$A$98:$A$366,"electricity")</f>
        <v>651951623162846.75</v>
      </c>
      <c r="H17" s="249">
        <f>SUMIFS('Predicted Energy Consumption'!Q$98:Q$366,'Predicted Energy Consumption'!$B$98:$B$366,$A17,'Predicted Energy Consumption'!$A$98:$A$366,"electricity")</f>
        <v>662990974314865.88</v>
      </c>
      <c r="I17" s="249">
        <f>SUMIFS('Predicted Energy Consumption'!R$98:R$366,'Predicted Energy Consumption'!$B$98:$B$366,$A17,'Predicted Energy Consumption'!$A$98:$A$366,"electricity")</f>
        <v>673236688243357.13</v>
      </c>
      <c r="J17" s="249">
        <f>SUMIFS('Predicted Energy Consumption'!S$98:S$366,'Predicted Energy Consumption'!$B$98:$B$366,$A17,'Predicted Energy Consumption'!$A$98:$A$366,"electricity")</f>
        <v>682764262749527.25</v>
      </c>
      <c r="K17" s="249">
        <f>SUMIFS('Predicted Energy Consumption'!T$98:T$366,'Predicted Energy Consumption'!$B$98:$B$366,$A17,'Predicted Energy Consumption'!$A$98:$A$366,"electricity")</f>
        <v>691644399162965.5</v>
      </c>
      <c r="L17" s="249">
        <f>SUMIFS('Predicted Energy Consumption'!U$98:U$366,'Predicted Energy Consumption'!$B$98:$B$366,$A17,'Predicted Energy Consumption'!$A$98:$A$366,"electricity")</f>
        <v>699942426165195.63</v>
      </c>
      <c r="M17" s="249">
        <f>SUMIFS('Predicted Energy Consumption'!V$98:V$366,'Predicted Energy Consumption'!$B$98:$B$366,$A17,'Predicted Energy Consumption'!$A$98:$A$366,"electricity")</f>
        <v>707718095806369.75</v>
      </c>
      <c r="N17" s="249">
        <f>SUMIFS('Predicted Energy Consumption'!W$98:W$366,'Predicted Energy Consumption'!$B$98:$B$366,$A17,'Predicted Energy Consumption'!$A$98:$A$366,"electricity")</f>
        <v>715025635313576.75</v>
      </c>
      <c r="O17" s="249">
        <f>SUMIFS('Predicted Energy Consumption'!X$98:X$366,'Predicted Energy Consumption'!$B$98:$B$366,$A17,'Predicted Energy Consumption'!$A$98:$A$366,"electricity")</f>
        <v>721913966124719.63</v>
      </c>
      <c r="P17" s="249">
        <f>SUMIFS('Predicted Energy Consumption'!Y$98:Y$366,'Predicted Energy Consumption'!$B$98:$B$366,$A17,'Predicted Energy Consumption'!$A$98:$A$366,"electricity")</f>
        <v>728427024750728.38</v>
      </c>
      <c r="Q17" s="249">
        <f>SUMIFS('Predicted Energy Consumption'!Z$98:Z$366,'Predicted Energy Consumption'!$B$98:$B$366,$A17,'Predicted Energy Consumption'!$A$98:$A$366,"electricity")</f>
        <v>734604138524548</v>
      </c>
      <c r="R17" s="249">
        <f>SUMIFS('Predicted Energy Consumption'!AA$98:AA$366,'Predicted Energy Consumption'!$B$98:$B$366,$A17,'Predicted Energy Consumption'!$A$98:$A$366,"electricity")</f>
        <v>740480423520459.25</v>
      </c>
      <c r="S17" s="249">
        <f>SUMIFS('Predicted Energy Consumption'!AB$98:AB$366,'Predicted Energy Consumption'!$B$98:$B$366,$A17,'Predicted Energy Consumption'!$A$98:$A$366,"electricity")</f>
        <v>746087182604032.25</v>
      </c>
      <c r="T17" s="249">
        <f>SUMIFS('Predicted Energy Consumption'!AC$98:AC$366,'Predicted Energy Consumption'!$B$98:$B$366,$A17,'Predicted Energy Consumption'!$A$98:$A$366,"electricity")</f>
        <v>751452289403890.5</v>
      </c>
      <c r="U17" s="249">
        <f>SUMIFS('Predicted Energy Consumption'!AD$98:AD$366,'Predicted Energy Consumption'!$B$98:$B$366,$A17,'Predicted Energy Consumption'!$A$98:$A$366,"electricity")</f>
        <v>756600549616138.88</v>
      </c>
      <c r="V17" s="249">
        <f>SUMIFS('Predicted Energy Consumption'!AE$98:AE$366,'Predicted Energy Consumption'!$B$98:$B$366,$A17,'Predicted Energy Consumption'!$A$98:$A$366,"electricity")</f>
        <v>761554034996768.88</v>
      </c>
      <c r="W17" s="249">
        <f>SUMIFS('Predicted Energy Consumption'!AF$98:AF$366,'Predicted Energy Consumption'!$B$98:$B$366,$A17,'Predicted Energy Consumption'!$A$98:$A$366,"electricity")</f>
        <v>766332388097916.63</v>
      </c>
      <c r="X17" s="249">
        <f>SUMIFS('Predicted Energy Consumption'!AG$98:AG$366,'Predicted Energy Consumption'!$B$98:$B$366,$A17,'Predicted Energy Consumption'!$A$98:$A$366,"electricity")</f>
        <v>770953097597408.5</v>
      </c>
      <c r="Y17" s="249">
        <f>SUMIFS('Predicted Energy Consumption'!AH$98:AH$366,'Predicted Energy Consumption'!$B$98:$B$366,$A17,'Predicted Energy Consumption'!$A$98:$A$366,"electricity")</f>
        <v>775431745214242</v>
      </c>
      <c r="Z17" s="249">
        <f>SUMIFS('Predicted Energy Consumption'!AI$98:AI$366,'Predicted Energy Consumption'!$B$98:$B$366,$A17,'Predicted Energy Consumption'!$A$98:$A$366,"electricity")</f>
        <v>779782225887820.88</v>
      </c>
      <c r="AA17" s="249">
        <f>SUMIFS('Predicted Energy Consumption'!AJ$98:AJ$366,'Predicted Energy Consumption'!$B$98:$B$366,$A17,'Predicted Energy Consumption'!$A$98:$A$366,"electricity")</f>
        <v>784016943266642.5</v>
      </c>
      <c r="AB17" s="249">
        <f>SUMIFS('Predicted Energy Consumption'!AK$98:AK$366,'Predicted Energy Consumption'!$B$98:$B$366,$A17,'Predicted Energy Consumption'!$A$98:$A$366,"electricity")</f>
        <v>788146982706132.88</v>
      </c>
      <c r="AC17" s="249">
        <f>SUMIFS('Predicted Energy Consumption'!AL$98:AL$366,'Predicted Energy Consumption'!$B$98:$B$366,$A17,'Predicted Energy Consumption'!$A$98:$A$366,"electricity")</f>
        <v>792182263988315.63</v>
      </c>
      <c r="AD17" s="249">
        <f>SUMIFS('Predicted Energy Consumption'!AM$98:AM$366,'Predicted Energy Consumption'!$B$98:$B$366,$A17,'Predicted Energy Consumption'!$A$98:$A$366,"electricity")</f>
        <v>796131675900018.5</v>
      </c>
      <c r="AE17" s="249">
        <f>SUMIFS('Predicted Energy Consumption'!AN$98:AN$366,'Predicted Energy Consumption'!$B$98:$B$366,$A17,'Predicted Energy Consumption'!$A$98:$A$366,"electricity")</f>
        <v>800003194677843.25</v>
      </c>
      <c r="AF17" s="249">
        <f>SUMIFS('Predicted Energy Consumption'!AO$98:AO$366,'Predicted Energy Consumption'!$B$98:$B$366,$A17,'Predicted Energy Consumption'!$A$98:$A$366,"electricity")</f>
        <v>803803988171417.38</v>
      </c>
      <c r="AG17" s="249">
        <f>SUMIFS('Predicted Energy Consumption'!AP$98:AP$366,'Predicted Energy Consumption'!$B$98:$B$366,$A17,'Predicted Energy Consumption'!$A$98:$A$366,"electricity")</f>
        <v>807540507408462.75</v>
      </c>
      <c r="AH17" s="249">
        <f>SUMIFS('Predicted Energy Consumption'!AQ$98:AQ$366,'Predicted Energy Consumption'!$B$98:$B$366,$A17,'Predicted Energy Consumption'!$A$98:$A$366,"electricity")</f>
        <v>811218567076513.25</v>
      </c>
      <c r="AI17" s="249">
        <f>SUMIFS('Predicted Energy Consumption'!AR$98:AR$366,'Predicted Energy Consumption'!$B$98:$B$366,$A17,'Predicted Energy Consumption'!$A$98:$A$366,"electricity")</f>
        <v>814843416273582.25</v>
      </c>
      <c r="AJ17" s="249">
        <f>SUMIFS('Predicted Energy Consumption'!AS$98:AS$366,'Predicted Energy Consumption'!$B$98:$B$366,$A17,'Predicted Energy Consumption'!$A$98:$A$366,"electricity")</f>
        <v>818419800727662.25</v>
      </c>
      <c r="AK17" s="249">
        <f>SUMIFS('Predicted Energy Consumption'!AT$98:AT$366,'Predicted Energy Consumption'!$B$98:$B$366,$A17,'Predicted Energy Consumption'!$A$98:$A$366,"electricity")</f>
        <v>821952017544686.38</v>
      </c>
      <c r="AL17" s="249">
        <f>SUMIFS('Predicted Energy Consumption'!AU$98:AU$366,'Predicted Energy Consumption'!$B$98:$B$366,$A17,'Predicted Energy Consumption'!$A$98:$A$366,"electricity")</f>
        <v>825443963417206.5</v>
      </c>
      <c r="AM17" s="249">
        <f>SUMIFS('Predicted Energy Consumption'!AV$98:AV$366,'Predicted Energy Consumption'!$B$98:$B$366,$A17,'Predicted Energy Consumption'!$A$98:$A$366,"electricity")</f>
        <v>828899177111873.38</v>
      </c>
      <c r="AN17" s="249">
        <f>SUMIFS('Predicted Energy Consumption'!AW$98:AW$366,'Predicted Energy Consumption'!$B$98:$B$366,$A17,'Predicted Energy Consumption'!$A$98:$A$366,"electricity")</f>
        <v>832320876951743.75</v>
      </c>
      <c r="AO17" s="249">
        <f>SUMIFS('Predicted Energy Consumption'!AX$98:AX$366,'Predicted Energy Consumption'!$B$98:$B$366,$A17,'Predicted Energy Consumption'!$A$98:$A$366,"electricity")</f>
        <v>835711993919550.38</v>
      </c>
      <c r="AP17" s="249">
        <f>SUMIFS('Predicted Energy Consumption'!AY$98:AY$366,'Predicted Energy Consumption'!$B$98:$B$366,$A17,'Predicted Energy Consumption'!$A$98:$A$366,"electricity")</f>
        <v>839075200928212</v>
      </c>
    </row>
    <row r="18" spans="1:42" x14ac:dyDescent="0.2">
      <c r="A18" t="s">
        <v>389</v>
      </c>
      <c r="B18" s="249">
        <f>SUMIFS('Predicted Energy Consumption'!K$98:K$366,'Predicted Energy Consumption'!$B$98:$B$366,$A18,'Predicted Energy Consumption'!$A$98:$A$366,"electricity")</f>
        <v>562266348269620.06</v>
      </c>
      <c r="C18" s="249">
        <f>SUMIFS('Predicted Energy Consumption'!L$98:L$366,'Predicted Energy Consumption'!$B$98:$B$366,$A18,'Predicted Energy Consumption'!$A$98:$A$366,"electricity")</f>
        <v>641881543911167.38</v>
      </c>
      <c r="D18" s="249">
        <f>SUMIFS('Predicted Energy Consumption'!M$98:M$366,'Predicted Energy Consumption'!$B$98:$B$366,$A18,'Predicted Energy Consumption'!$A$98:$A$366,"electricity")</f>
        <v>626499676764099</v>
      </c>
      <c r="E18" s="249">
        <f>SUMIFS('Predicted Energy Consumption'!N$98:N$366,'Predicted Energy Consumption'!$B$98:$B$366,$A18,'Predicted Energy Consumption'!$A$98:$A$366,"electricity")</f>
        <v>603307018610465.5</v>
      </c>
      <c r="F18" s="249">
        <f>SUMIFS('Predicted Energy Consumption'!O$98:O$366,'Predicted Energy Consumption'!$B$98:$B$366,$A18,'Predicted Energy Consumption'!$A$98:$A$366,"electricity")</f>
        <v>572604301912708.38</v>
      </c>
      <c r="G18" s="249">
        <f>SUMIFS('Predicted Energy Consumption'!P$98:P$366,'Predicted Energy Consumption'!$B$98:$B$366,$A18,'Predicted Energy Consumption'!$A$98:$A$366,"electricity")</f>
        <v>534735575801374.88</v>
      </c>
      <c r="H18" s="249">
        <f>SUMIFS('Predicted Energy Consumption'!Q$98:Q$366,'Predicted Energy Consumption'!$B$98:$B$366,$A18,'Predicted Energy Consumption'!$A$98:$A$366,"electricity")</f>
        <v>490069743820258.44</v>
      </c>
      <c r="I18" s="249">
        <f>SUMIFS('Predicted Energy Consumption'!R$98:R$366,'Predicted Energy Consumption'!$B$98:$B$366,$A18,'Predicted Energy Consumption'!$A$98:$A$366,"electricity")</f>
        <v>438986478623978.5</v>
      </c>
      <c r="J18" s="249">
        <f>SUMIFS('Predicted Energy Consumption'!S$98:S$366,'Predicted Energy Consumption'!$B$98:$B$366,$A18,'Predicted Energy Consumption'!$A$98:$A$366,"electricity")</f>
        <v>442231664657470.56</v>
      </c>
      <c r="K18" s="249">
        <f>SUMIFS('Predicted Energy Consumption'!T$98:T$366,'Predicted Energy Consumption'!$B$98:$B$366,$A18,'Predicted Energy Consumption'!$A$98:$A$366,"electricity")</f>
        <v>455055471379372.69</v>
      </c>
      <c r="L18" s="249">
        <f>SUMIFS('Predicted Energy Consumption'!U$98:U$366,'Predicted Energy Consumption'!$B$98:$B$366,$A18,'Predicted Energy Consumption'!$A$98:$A$366,"electricity")</f>
        <v>467201905553958.69</v>
      </c>
      <c r="M18" s="249">
        <f>SUMIFS('Predicted Energy Consumption'!V$98:V$366,'Predicted Energy Consumption'!$B$98:$B$366,$A18,'Predicted Energy Consumption'!$A$98:$A$366,"electricity")</f>
        <v>478711737256176.56</v>
      </c>
      <c r="N18" s="249">
        <f>SUMIFS('Predicted Energy Consumption'!W$98:W$366,'Predicted Energy Consumption'!$B$98:$B$366,$A18,'Predicted Energy Consumption'!$A$98:$A$366,"electricity")</f>
        <v>489624839834624.25</v>
      </c>
      <c r="O18" s="249">
        <f>SUMIFS('Predicted Energy Consumption'!X$98:X$366,'Predicted Energy Consumption'!$B$98:$B$366,$A18,'Predicted Energy Consumption'!$A$98:$A$366,"electricity")</f>
        <v>499979608429007.56</v>
      </c>
      <c r="P18" s="249">
        <f>SUMIFS('Predicted Energy Consumption'!Y$98:Y$366,'Predicted Energy Consumption'!$B$98:$B$366,$A18,'Predicted Energy Consumption'!$A$98:$A$366,"electricity")</f>
        <v>509812598552496.25</v>
      </c>
      <c r="Q18" s="249">
        <f>SUMIFS('Predicted Energy Consumption'!Z$98:Z$366,'Predicted Energy Consumption'!$B$98:$B$366,$A18,'Predicted Energy Consumption'!$A$98:$A$366,"electricity")</f>
        <v>519158323538270.69</v>
      </c>
      <c r="R18" s="249">
        <f>SUMIFS('Predicted Energy Consumption'!AA$98:AA$366,'Predicted Energy Consumption'!$B$98:$B$366,$A18,'Predicted Energy Consumption'!$A$98:$A$366,"electricity")</f>
        <v>528049165229032.44</v>
      </c>
      <c r="S18" s="249">
        <f>SUMIFS('Predicted Energy Consumption'!AB$98:AB$366,'Predicted Energy Consumption'!$B$98:$B$366,$A18,'Predicted Energy Consumption'!$A$98:$A$366,"electricity")</f>
        <v>536515363935685.56</v>
      </c>
      <c r="T18" s="249">
        <f>SUMIFS('Predicted Energy Consumption'!AC$98:AC$366,'Predicted Energy Consumption'!$B$98:$B$366,$A18,'Predicted Energy Consumption'!$A$98:$A$366,"electricity")</f>
        <v>544801662592418.19</v>
      </c>
      <c r="U18" s="249">
        <f>SUMIFS('Predicted Energy Consumption'!AD$98:AD$366,'Predicted Energy Consumption'!$B$98:$B$366,$A18,'Predicted Energy Consumption'!$A$98:$A$366,"electricity")</f>
        <v>552901847016321.94</v>
      </c>
      <c r="V18" s="249">
        <f>SUMIFS('Predicted Energy Consumption'!AE$98:AE$366,'Predicted Energy Consumption'!$B$98:$B$366,$A18,'Predicted Energy Consumption'!$A$98:$A$366,"electricity")</f>
        <v>560694075419757.88</v>
      </c>
      <c r="W18" s="249">
        <f>SUMIFS('Predicted Energy Consumption'!AF$98:AF$366,'Predicted Energy Consumption'!$B$98:$B$366,$A18,'Predicted Energy Consumption'!$A$98:$A$366,"electricity")</f>
        <v>568199366173257.63</v>
      </c>
      <c r="X18" s="249">
        <f>SUMIFS('Predicted Energy Consumption'!AG$98:AG$366,'Predicted Energy Consumption'!$B$98:$B$366,$A18,'Predicted Energy Consumption'!$A$98:$A$366,"electricity")</f>
        <v>575437087347347.25</v>
      </c>
      <c r="Y18" s="249">
        <f>SUMIFS('Predicted Energy Consumption'!AH$98:AH$366,'Predicted Energy Consumption'!$B$98:$B$366,$A18,'Predicted Energy Consumption'!$A$98:$A$366,"electricity")</f>
        <v>582425083334801.63</v>
      </c>
      <c r="Z18" s="249">
        <f>SUMIFS('Predicted Energy Consumption'!AI$98:AI$366,'Predicted Energy Consumption'!$B$98:$B$366,$A18,'Predicted Energy Consumption'!$A$98:$A$366,"electricity")</f>
        <v>589179796536902.88</v>
      </c>
      <c r="AA18" s="249">
        <f>SUMIFS('Predicted Energy Consumption'!AJ$98:AJ$366,'Predicted Energy Consumption'!$B$98:$B$366,$A18,'Predicted Energy Consumption'!$A$98:$A$366,"electricity")</f>
        <v>595716382580007.63</v>
      </c>
      <c r="AB18" s="249">
        <f>SUMIFS('Predicted Energy Consumption'!AK$98:AK$366,'Predicted Energy Consumption'!$B$98:$B$366,$A18,'Predicted Energy Consumption'!$A$98:$A$366,"electricity")</f>
        <v>602048818207082.38</v>
      </c>
      <c r="AC18" s="249">
        <f>SUMIFS('Predicted Energy Consumption'!AL$98:AL$366,'Predicted Energy Consumption'!$B$98:$B$366,$A18,'Predicted Energy Consumption'!$A$98:$A$366,"electricity")</f>
        <v>608190001469412.5</v>
      </c>
      <c r="AD18" s="249">
        <f>SUMIFS('Predicted Energy Consumption'!AM$98:AM$366,'Predicted Energy Consumption'!$B$98:$B$366,$A18,'Predicted Energy Consumption'!$A$98:$A$366,"electricity")</f>
        <v>614151844176985.13</v>
      </c>
      <c r="AE18" s="249">
        <f>SUMIFS('Predicted Energy Consumption'!AN$98:AN$366,'Predicted Energy Consumption'!$B$98:$B$366,$A18,'Predicted Energy Consumption'!$A$98:$A$366,"electricity")</f>
        <v>619945356790637.63</v>
      </c>
      <c r="AF18" s="249">
        <f>SUMIFS('Predicted Energy Consumption'!AO$98:AO$366,'Predicted Energy Consumption'!$B$98:$B$366,$A18,'Predicted Energy Consumption'!$A$98:$A$366,"electricity")</f>
        <v>625580726084316.75</v>
      </c>
      <c r="AG18" s="249">
        <f>SUMIFS('Predicted Energy Consumption'!AP$98:AP$366,'Predicted Energy Consumption'!$B$98:$B$366,$A18,'Predicted Energy Consumption'!$A$98:$A$366,"electricity")</f>
        <v>631067385993438.38</v>
      </c>
      <c r="AH18" s="249">
        <f>SUMIFS('Predicted Energy Consumption'!AQ$98:AQ$366,'Predicted Energy Consumption'!$B$98:$B$366,$A18,'Predicted Energy Consumption'!$A$98:$A$366,"electricity")</f>
        <v>636414082112287.75</v>
      </c>
      <c r="AI18" s="249">
        <f>SUMIFS('Predicted Energy Consumption'!AR$98:AR$366,'Predicted Energy Consumption'!$B$98:$B$366,$A18,'Predicted Energy Consumption'!$A$98:$A$366,"electricity")</f>
        <v>641628930321676.63</v>
      </c>
      <c r="AJ18" s="249">
        <f>SUMIFS('Predicted Energy Consumption'!AS$98:AS$366,'Predicted Energy Consumption'!$B$98:$B$366,$A18,'Predicted Energy Consumption'!$A$98:$A$366,"electricity")</f>
        <v>646719470026468.38</v>
      </c>
      <c r="AK18" s="249">
        <f>SUMIFS('Predicted Energy Consumption'!AT$98:AT$366,'Predicted Energy Consumption'!$B$98:$B$366,$A18,'Predicted Energy Consumption'!$A$98:$A$366,"electricity")</f>
        <v>651692712468270.75</v>
      </c>
      <c r="AL18" s="249">
        <f>SUMIFS('Predicted Energy Consumption'!AU$98:AU$366,'Predicted Energy Consumption'!$B$98:$B$366,$A18,'Predicted Energy Consumption'!$A$98:$A$366,"electricity")</f>
        <v>656555184555756.75</v>
      </c>
      <c r="AM18" s="249">
        <f>SUMIFS('Predicted Energy Consumption'!AV$98:AV$366,'Predicted Energy Consumption'!$B$98:$B$366,$A18,'Predicted Energy Consumption'!$A$98:$A$366,"electricity")</f>
        <v>661312968627415.75</v>
      </c>
      <c r="AN18" s="249">
        <f>SUMIFS('Predicted Energy Consumption'!AW$98:AW$366,'Predicted Energy Consumption'!$B$98:$B$366,$A18,'Predicted Energy Consumption'!$A$98:$A$366,"electricity")</f>
        <v>665971738531695</v>
      </c>
      <c r="AO18" s="249">
        <f>SUMIFS('Predicted Energy Consumption'!AX$98:AX$366,'Predicted Energy Consumption'!$B$98:$B$366,$A18,'Predicted Energy Consumption'!$A$98:$A$366,"electricity")</f>
        <v>670536792378411.38</v>
      </c>
      <c r="AP18" s="249">
        <f>SUMIFS('Predicted Energy Consumption'!AY$98:AY$366,'Predicted Energy Consumption'!$B$98:$B$366,$A18,'Predicted Energy Consumption'!$A$98:$A$366,"electricity")</f>
        <v>675013082285249.88</v>
      </c>
    </row>
    <row r="19" spans="1:42" x14ac:dyDescent="0.2">
      <c r="A19" t="s">
        <v>390</v>
      </c>
      <c r="B19" s="249">
        <f>SUMIFS('Predicted Energy Consumption'!K$98:K$366,'Predicted Energy Consumption'!$B$98:$B$366,$A19,'Predicted Energy Consumption'!$A$98:$A$366,"electricity")</f>
        <v>321717186820015.31</v>
      </c>
      <c r="C19" s="249">
        <f>SUMIFS('Predicted Energy Consumption'!L$98:L$366,'Predicted Energy Consumption'!$B$98:$B$366,$A19,'Predicted Energy Consumption'!$A$98:$A$366,"electricity")</f>
        <v>367942889748446.25</v>
      </c>
      <c r="D19" s="249">
        <f>SUMIFS('Predicted Energy Consumption'!M$98:M$366,'Predicted Energy Consumption'!$B$98:$B$366,$A19,'Predicted Energy Consumption'!$A$98:$A$366,"electricity")</f>
        <v>402187558809553.13</v>
      </c>
      <c r="E19" s="249">
        <f>SUMIFS('Predicted Energy Consumption'!N$98:N$366,'Predicted Energy Consumption'!$B$98:$B$366,$A19,'Predicted Energy Consumption'!$A$98:$A$366,"electricity")</f>
        <v>420522946710843.69</v>
      </c>
      <c r="F19" s="249">
        <f>SUMIFS('Predicted Energy Consumption'!O$98:O$366,'Predicted Energy Consumption'!$B$98:$B$366,$A19,'Predicted Energy Consumption'!$A$98:$A$366,"electricity")</f>
        <v>437939026352779.81</v>
      </c>
      <c r="G19" s="249">
        <f>SUMIFS('Predicted Energy Consumption'!P$98:P$366,'Predicted Energy Consumption'!$B$98:$B$366,$A19,'Predicted Energy Consumption'!$A$98:$A$366,"electricity")</f>
        <v>454470463452218.06</v>
      </c>
      <c r="H19" s="249">
        <f>SUMIFS('Predicted Energy Consumption'!Q$98:Q$366,'Predicted Energy Consumption'!$B$98:$B$366,$A19,'Predicted Energy Consumption'!$A$98:$A$366,"electricity")</f>
        <v>470158254647931.88</v>
      </c>
      <c r="I19" s="249">
        <f>SUMIFS('Predicted Energy Consumption'!R$98:R$366,'Predicted Energy Consumption'!$B$98:$B$366,$A19,'Predicted Energy Consumption'!$A$98:$A$366,"electricity")</f>
        <v>485047090645914.13</v>
      </c>
      <c r="J19" s="249">
        <f>SUMIFS('Predicted Energy Consumption'!S$98:S$366,'Predicted Energy Consumption'!$B$98:$B$366,$A19,'Predicted Energy Consumption'!$A$98:$A$366,"electricity")</f>
        <v>499183348562865.56</v>
      </c>
      <c r="K19" s="249">
        <f>SUMIFS('Predicted Energy Consumption'!T$98:T$366,'Predicted Energy Consumption'!$B$98:$B$366,$A19,'Predicted Energy Consumption'!$A$98:$A$366,"electricity")</f>
        <v>512613600061550.75</v>
      </c>
      <c r="L19" s="249">
        <f>SUMIFS('Predicted Energy Consumption'!U$98:U$366,'Predicted Energy Consumption'!$B$98:$B$366,$A19,'Predicted Energy Consumption'!$A$98:$A$366,"electricity")</f>
        <v>525383538664262.75</v>
      </c>
      <c r="M19" s="249">
        <f>SUMIFS('Predicted Energy Consumption'!V$98:V$366,'Predicted Energy Consumption'!$B$98:$B$366,$A19,'Predicted Energy Consumption'!$A$98:$A$366,"electricity")</f>
        <v>537537240750680.56</v>
      </c>
      <c r="N19" s="249">
        <f>SUMIFS('Predicted Energy Consumption'!W$98:W$366,'Predicted Energy Consumption'!$B$98:$B$366,$A19,'Predicted Energy Consumption'!$A$98:$A$366,"electricity")</f>
        <v>549116685993573.13</v>
      </c>
      <c r="O19" s="249">
        <f>SUMIFS('Predicted Energy Consumption'!X$98:X$366,'Predicted Energy Consumption'!$B$98:$B$366,$A19,'Predicted Energy Consumption'!$A$98:$A$366,"electricity")</f>
        <v>560161474709155.31</v>
      </c>
      <c r="P19" s="249">
        <f>SUMIFS('Predicted Energy Consumption'!Y$98:Y$366,'Predicted Energy Consumption'!$B$98:$B$366,$A19,'Predicted Energy Consumption'!$A$98:$A$366,"electricity")</f>
        <v>570708691013820.88</v>
      </c>
      <c r="Q19" s="249">
        <f>SUMIFS('Predicted Energy Consumption'!Z$98:Z$366,'Predicted Energy Consumption'!$B$98:$B$366,$A19,'Predicted Energy Consumption'!$A$98:$A$366,"electricity")</f>
        <v>579652536890748.38</v>
      </c>
      <c r="R19" s="249">
        <f>SUMIFS('Predicted Energy Consumption'!AA$98:AA$366,'Predicted Energy Consumption'!$B$98:$B$366,$A19,'Predicted Energy Consumption'!$A$98:$A$366,"electricity")</f>
        <v>584756511002041</v>
      </c>
      <c r="S19" s="249">
        <f>SUMIFS('Predicted Energy Consumption'!AB$98:AB$366,'Predicted Energy Consumption'!$B$98:$B$366,$A19,'Predicted Energy Consumption'!$A$98:$A$366,"electricity")</f>
        <v>589514122946974</v>
      </c>
      <c r="T19" s="249">
        <f>SUMIFS('Predicted Energy Consumption'!AC$98:AC$366,'Predicted Energy Consumption'!$B$98:$B$366,$A19,'Predicted Energy Consumption'!$A$98:$A$366,"electricity")</f>
        <v>593954471712073.5</v>
      </c>
      <c r="U19" s="249">
        <f>SUMIFS('Predicted Energy Consumption'!AD$98:AD$366,'Predicted Energy Consumption'!$B$98:$B$366,$A19,'Predicted Energy Consumption'!$A$98:$A$366,"electricity")</f>
        <v>598103922884241.88</v>
      </c>
      <c r="V19" s="249">
        <f>SUMIFS('Predicted Energy Consumption'!AE$98:AE$366,'Predicted Energy Consumption'!$B$98:$B$366,$A19,'Predicted Energy Consumption'!$A$98:$A$366,"electricity")</f>
        <v>601986358108963</v>
      </c>
      <c r="W19" s="249">
        <f>SUMIFS('Predicted Energy Consumption'!AF$98:AF$366,'Predicted Energy Consumption'!$B$98:$B$366,$A19,'Predicted Energy Consumption'!$A$98:$A$366,"electricity")</f>
        <v>605623410498575.75</v>
      </c>
      <c r="X19" s="249">
        <f>SUMIFS('Predicted Energy Consumption'!AG$98:AG$366,'Predicted Energy Consumption'!$B$98:$B$366,$A19,'Predicted Energy Consumption'!$A$98:$A$366,"electricity")</f>
        <v>609034683508428.63</v>
      </c>
      <c r="Y19" s="249">
        <f>SUMIFS('Predicted Energy Consumption'!AH$98:AH$366,'Predicted Energy Consumption'!$B$98:$B$366,$A19,'Predicted Energy Consumption'!$A$98:$A$366,"electricity")</f>
        <v>612237952212292.75</v>
      </c>
      <c r="Z19" s="249">
        <f>SUMIFS('Predicted Energy Consumption'!AI$98:AI$366,'Predicted Energy Consumption'!$B$98:$B$366,$A19,'Predicted Energy Consumption'!$A$98:$A$366,"electricity")</f>
        <v>615249346863575.38</v>
      </c>
      <c r="AA19" s="249">
        <f>SUMIFS('Predicted Energy Consumption'!AJ$98:AJ$366,'Predicted Energy Consumption'!$B$98:$B$366,$A19,'Predicted Energy Consumption'!$A$98:$A$366,"electricity")</f>
        <v>618083519251828.38</v>
      </c>
      <c r="AB19" s="249">
        <f>SUMIFS('Predicted Energy Consumption'!AK$98:AK$366,'Predicted Energy Consumption'!$B$98:$B$366,$A19,'Predicted Energy Consumption'!$A$98:$A$366,"electricity")</f>
        <v>620753792749126.75</v>
      </c>
      <c r="AC19" s="249">
        <f>SUMIFS('Predicted Energy Consumption'!AL$98:AL$366,'Predicted Energy Consumption'!$B$98:$B$366,$A19,'Predicted Energy Consumption'!$A$98:$A$366,"electricity")</f>
        <v>623272297159164.13</v>
      </c>
      <c r="AD19" s="249">
        <f>SUMIFS('Predicted Energy Consumption'!AM$98:AM$366,'Predicted Energy Consumption'!$B$98:$B$366,$A19,'Predicted Energy Consumption'!$A$98:$A$366,"electricity")</f>
        <v>625650089584404</v>
      </c>
      <c r="AE19" s="249">
        <f>SUMIFS('Predicted Energy Consumption'!AN$98:AN$366,'Predicted Energy Consumption'!$B$98:$B$366,$A19,'Predicted Energy Consumption'!$A$98:$A$366,"electricity")</f>
        <v>627897262551441.88</v>
      </c>
      <c r="AF19" s="249">
        <f>SUMIFS('Predicted Energy Consumption'!AO$98:AO$366,'Predicted Energy Consumption'!$B$98:$B$366,$A19,'Predicted Energy Consumption'!$A$98:$A$366,"electricity")</f>
        <v>630023040608467.75</v>
      </c>
      <c r="AG19" s="249">
        <f>SUMIFS('Predicted Energy Consumption'!AP$98:AP$366,'Predicted Energy Consumption'!$B$98:$B$366,$A19,'Predicted Energy Consumption'!$A$98:$A$366,"electricity")</f>
        <v>632035866550750.13</v>
      </c>
      <c r="AH19" s="249">
        <f>SUMIFS('Predicted Energy Consumption'!AQ$98:AQ$366,'Predicted Energy Consumption'!$B$98:$B$366,$A19,'Predicted Energy Consumption'!$A$98:$A$366,"electricity")</f>
        <v>633943478353743.75</v>
      </c>
      <c r="AI19" s="249">
        <f>SUMIFS('Predicted Energy Consumption'!AR$98:AR$366,'Predicted Energy Consumption'!$B$98:$B$366,$A19,'Predicted Energy Consumption'!$A$98:$A$366,"electricity")</f>
        <v>635752977807955.13</v>
      </c>
      <c r="AJ19" s="249">
        <f>SUMIFS('Predicted Energy Consumption'!AS$98:AS$366,'Predicted Energy Consumption'!$B$98:$B$366,$A19,'Predicted Energy Consumption'!$A$98:$A$366,"electricity")</f>
        <v>637470891761430.25</v>
      </c>
      <c r="AK19" s="249">
        <f>SUMIFS('Predicted Energy Consumption'!AT$98:AT$366,'Predicted Energy Consumption'!$B$98:$B$366,$A19,'Predicted Energy Consumption'!$A$98:$A$366,"electricity")</f>
        <v>639103226788651.63</v>
      </c>
      <c r="AL19" s="249">
        <f>SUMIFS('Predicted Energy Consumption'!AU$98:AU$366,'Predicted Energy Consumption'!$B$98:$B$366,$A19,'Predicted Energy Consumption'!$A$98:$A$366,"electricity")</f>
        <v>640655518021354.38</v>
      </c>
      <c r="AM19" s="249">
        <f>SUMIFS('Predicted Energy Consumption'!AV$98:AV$366,'Predicted Energy Consumption'!$B$98:$B$366,$A19,'Predicted Energy Consumption'!$A$98:$A$366,"electricity")</f>
        <v>642132872798860</v>
      </c>
      <c r="AN19" s="249">
        <f>SUMIFS('Predicted Energy Consumption'!AW$98:AW$366,'Predicted Energy Consumption'!$B$98:$B$366,$A19,'Predicted Energy Consumption'!$A$98:$A$366,"electricity")</f>
        <v>643540009723566.63</v>
      </c>
      <c r="AO19" s="249">
        <f>SUMIFS('Predicted Energy Consumption'!AX$98:AX$366,'Predicted Energy Consumption'!$B$98:$B$366,$A19,'Predicted Energy Consumption'!$A$98:$A$366,"electricity")</f>
        <v>644881293641824.63</v>
      </c>
      <c r="AP19" s="249">
        <f>SUMIFS('Predicted Energy Consumption'!AY$98:AY$366,'Predicted Energy Consumption'!$B$98:$B$366,$A19,'Predicted Energy Consumption'!$A$98:$A$366,"electricity")</f>
        <v>646160767011085.88</v>
      </c>
    </row>
    <row r="20" spans="1:42" x14ac:dyDescent="0.2">
      <c r="A20" t="s">
        <v>391</v>
      </c>
      <c r="B20" s="249">
        <f>SUMIFS('Predicted Energy Consumption'!K$98:K$366,'Predicted Energy Consumption'!$B$98:$B$366,$A20,'Predicted Energy Consumption'!$A$98:$A$366,"electricity")</f>
        <v>210030966607123.25</v>
      </c>
      <c r="C20" s="249">
        <f>SUMIFS('Predicted Energy Consumption'!L$98:L$366,'Predicted Energy Consumption'!$B$98:$B$366,$A20,'Predicted Energy Consumption'!$A$98:$A$366,"electricity")</f>
        <v>65257848179784.219</v>
      </c>
      <c r="D20" s="249">
        <f>SUMIFS('Predicted Energy Consumption'!M$98:M$366,'Predicted Energy Consumption'!$B$98:$B$366,$A20,'Predicted Energy Consumption'!$A$98:$A$366,"electricity")</f>
        <v>52670048883990.164</v>
      </c>
      <c r="E20" s="249">
        <f>SUMIFS('Predicted Energy Consumption'!N$98:N$366,'Predicted Energy Consumption'!$B$98:$B$366,$A20,'Predicted Energy Consumption'!$A$98:$A$366,"electricity")</f>
        <v>53688396512636.188</v>
      </c>
      <c r="F20" s="249">
        <f>SUMIFS('Predicted Energy Consumption'!O$98:O$366,'Predicted Energy Consumption'!$B$98:$B$366,$A20,'Predicted Energy Consumption'!$A$98:$A$366,"electricity")</f>
        <v>54611446804128.172</v>
      </c>
      <c r="G20" s="249">
        <f>SUMIFS('Predicted Energy Consumption'!P$98:P$366,'Predicted Energy Consumption'!$B$98:$B$366,$A20,'Predicted Energy Consumption'!$A$98:$A$366,"electricity")</f>
        <v>55445897797387.469</v>
      </c>
      <c r="H20" s="249">
        <f>SUMIFS('Predicted Energy Consumption'!Q$98:Q$366,'Predicted Energy Consumption'!$B$98:$B$366,$A20,'Predicted Energy Consumption'!$A$98:$A$366,"electricity")</f>
        <v>56199086945053.898</v>
      </c>
      <c r="I20" s="249">
        <f>SUMIFS('Predicted Energy Consumption'!R$98:R$366,'Predicted Energy Consumption'!$B$98:$B$366,$A20,'Predicted Energy Consumption'!$A$98:$A$366,"electricity")</f>
        <v>56878422898612.586</v>
      </c>
      <c r="J20" s="249">
        <f>SUMIFS('Predicted Energy Consumption'!S$98:S$366,'Predicted Energy Consumption'!$B$98:$B$366,$A20,'Predicted Energy Consumption'!$A$98:$A$366,"electricity")</f>
        <v>57491066115560.578</v>
      </c>
      <c r="K20" s="249">
        <f>SUMIFS('Predicted Energy Consumption'!T$98:T$366,'Predicted Energy Consumption'!$B$98:$B$366,$A20,'Predicted Energy Consumption'!$A$98:$A$366,"electricity")</f>
        <v>58043754114701.43</v>
      </c>
      <c r="L20" s="249">
        <f>SUMIFS('Predicted Energy Consumption'!U$98:U$366,'Predicted Energy Consumption'!$B$98:$B$366,$A20,'Predicted Energy Consumption'!$A$98:$A$366,"electricity")</f>
        <v>58542714554354.695</v>
      </c>
      <c r="M20" s="249">
        <f>SUMIFS('Predicted Energy Consumption'!V$98:V$366,'Predicted Energy Consumption'!$B$98:$B$366,$A20,'Predicted Energy Consumption'!$A$98:$A$366,"electricity")</f>
        <v>58993632692402.875</v>
      </c>
      <c r="N20" s="249">
        <f>SUMIFS('Predicted Energy Consumption'!W$98:W$366,'Predicted Energy Consumption'!$B$98:$B$366,$A20,'Predicted Energy Consumption'!$A$98:$A$366,"electricity")</f>
        <v>59270567819710.406</v>
      </c>
      <c r="O20" s="249">
        <f>SUMIFS('Predicted Energy Consumption'!X$98:X$366,'Predicted Energy Consumption'!$B$98:$B$366,$A20,'Predicted Energy Consumption'!$A$98:$A$366,"electricity")</f>
        <v>59420577023025.359</v>
      </c>
      <c r="P20" s="249">
        <f>SUMIFS('Predicted Energy Consumption'!Y$98:Y$366,'Predicted Energy Consumption'!$B$98:$B$366,$A20,'Predicted Energy Consumption'!$A$98:$A$366,"electricity")</f>
        <v>59542389835830.344</v>
      </c>
      <c r="Q20" s="249">
        <f>SUMIFS('Predicted Energy Consumption'!Z$98:Z$366,'Predicted Energy Consumption'!$B$98:$B$366,$A20,'Predicted Energy Consumption'!$A$98:$A$366,"electricity")</f>
        <v>59639529200408.258</v>
      </c>
      <c r="R20" s="249">
        <f>SUMIFS('Predicted Energy Consumption'!AA$98:AA$366,'Predicted Energy Consumption'!$B$98:$B$366,$A20,'Predicted Energy Consumption'!$A$98:$A$366,"electricity")</f>
        <v>59715092419263.594</v>
      </c>
      <c r="S20" s="249">
        <f>SUMIFS('Predicted Energy Consumption'!AB$98:AB$366,'Predicted Energy Consumption'!$B$98:$B$366,$A20,'Predicted Energy Consumption'!$A$98:$A$366,"electricity")</f>
        <v>59771798447257.18</v>
      </c>
      <c r="T20" s="249">
        <f>SUMIFS('Predicted Energy Consumption'!AC$98:AC$366,'Predicted Energy Consumption'!$B$98:$B$366,$A20,'Predicted Energy Consumption'!$A$98:$A$366,"electricity")</f>
        <v>59812031691041.445</v>
      </c>
      <c r="U20" s="249">
        <f>SUMIFS('Predicted Energy Consumption'!AD$98:AD$366,'Predicted Energy Consumption'!$B$98:$B$366,$A20,'Predicted Energy Consumption'!$A$98:$A$366,"electricity")</f>
        <v>59837881917139.969</v>
      </c>
      <c r="V20" s="249">
        <f>SUMIFS('Predicted Energy Consumption'!AE$98:AE$366,'Predicted Energy Consumption'!$B$98:$B$366,$A20,'Predicted Energy Consumption'!$A$98:$A$366,"electricity")</f>
        <v>59851180176662.656</v>
      </c>
      <c r="W20" s="249">
        <f>SUMIFS('Predicted Energy Consumption'!AF$98:AF$366,'Predicted Energy Consumption'!$B$98:$B$366,$A20,'Predicted Energy Consumption'!$A$98:$A$366,"electricity")</f>
        <v>59853530850132.961</v>
      </c>
      <c r="X20" s="249">
        <f>SUMIFS('Predicted Energy Consumption'!AG$98:AG$366,'Predicted Energy Consumption'!$B$98:$B$366,$A20,'Predicted Energy Consumption'!$A$98:$A$366,"electricity")</f>
        <v>59846340033297.328</v>
      </c>
      <c r="Y20" s="249">
        <f>SUMIFS('Predicted Energy Consumption'!AH$98:AH$366,'Predicted Energy Consumption'!$B$98:$B$366,$A20,'Predicted Energy Consumption'!$A$98:$A$366,"electricity")</f>
        <v>59830840548399.297</v>
      </c>
      <c r="Z20" s="249">
        <f>SUMIFS('Predicted Energy Consumption'!AI$98:AI$366,'Predicted Energy Consumption'!$B$98:$B$366,$A20,'Predicted Energy Consumption'!$A$98:$A$366,"electricity")</f>
        <v>59808113892926.891</v>
      </c>
      <c r="AA20" s="249">
        <f>SUMIFS('Predicted Energy Consumption'!AJ$98:AJ$366,'Predicted Energy Consumption'!$B$98:$B$366,$A20,'Predicted Energy Consumption'!$A$98:$A$366,"electricity")</f>
        <v>59779109441892.25</v>
      </c>
      <c r="AB20" s="249">
        <f>SUMIFS('Predicted Energy Consumption'!AK$98:AK$366,'Predicted Energy Consumption'!$B$98:$B$366,$A20,'Predicted Energy Consumption'!$A$98:$A$366,"electricity")</f>
        <v>59744661209069.172</v>
      </c>
      <c r="AC20" s="249">
        <f>SUMIFS('Predicted Energy Consumption'!AL$98:AL$366,'Predicted Energy Consumption'!$B$98:$B$366,$A20,'Predicted Energy Consumption'!$A$98:$A$366,"electricity")</f>
        <v>59705502453427.406</v>
      </c>
      <c r="AD20" s="249">
        <f>SUMIFS('Predicted Energy Consumption'!AM$98:AM$366,'Predicted Energy Consumption'!$B$98:$B$366,$A20,'Predicted Energy Consumption'!$A$98:$A$366,"electricity")</f>
        <v>59662278393390.195</v>
      </c>
      <c r="AE20" s="249">
        <f>SUMIFS('Predicted Energy Consumption'!AN$98:AN$366,'Predicted Energy Consumption'!$B$98:$B$366,$A20,'Predicted Energy Consumption'!$A$98:$A$366,"electricity")</f>
        <v>59615557266169.734</v>
      </c>
      <c r="AF20" s="249">
        <f>SUMIFS('Predicted Energy Consumption'!AO$98:AO$366,'Predicted Energy Consumption'!$B$98:$B$366,$A20,'Predicted Energy Consumption'!$A$98:$A$366,"electricity")</f>
        <v>59565839944127.617</v>
      </c>
      <c r="AG20" s="249">
        <f>SUMIFS('Predicted Energy Consumption'!AP$98:AP$366,'Predicted Energy Consumption'!$B$98:$B$366,$A20,'Predicted Energy Consumption'!$A$98:$A$366,"electricity")</f>
        <v>59513568295847.703</v>
      </c>
      <c r="AH20" s="249">
        <f>SUMIFS('Predicted Energy Consumption'!AQ$98:AQ$366,'Predicted Energy Consumption'!$B$98:$B$366,$A20,'Predicted Energy Consumption'!$A$98:$A$366,"electricity")</f>
        <v>59459132457053.625</v>
      </c>
      <c r="AI20" s="249">
        <f>SUMIFS('Predicted Energy Consumption'!AR$98:AR$366,'Predicted Energy Consumption'!$B$98:$B$366,$A20,'Predicted Energy Consumption'!$A$98:$A$366,"electricity")</f>
        <v>59402877155920.234</v>
      </c>
      <c r="AJ20" s="249">
        <f>SUMIFS('Predicted Energy Consumption'!AS$98:AS$366,'Predicted Energy Consumption'!$B$98:$B$366,$A20,'Predicted Energy Consumption'!$A$98:$A$366,"electricity")</f>
        <v>59345107218814.797</v>
      </c>
      <c r="AK20" s="249">
        <f>SUMIFS('Predicted Energy Consumption'!AT$98:AT$366,'Predicted Energy Consumption'!$B$98:$B$366,$A20,'Predicted Energy Consumption'!$A$98:$A$366,"electricity")</f>
        <v>59286092366043.359</v>
      </c>
      <c r="AL20" s="249">
        <f>SUMIFS('Predicted Energy Consumption'!AU$98:AU$366,'Predicted Energy Consumption'!$B$98:$B$366,$A20,'Predicted Energy Consumption'!$A$98:$A$366,"electricity")</f>
        <v>59226071392635.523</v>
      </c>
      <c r="AM20" s="249">
        <f>SUMIFS('Predicted Energy Consumption'!AV$98:AV$366,'Predicted Energy Consumption'!$B$98:$B$366,$A20,'Predicted Energy Consumption'!$A$98:$A$366,"electricity")</f>
        <v>59165255816461.172</v>
      </c>
      <c r="AN20" s="249">
        <f>SUMIFS('Predicted Energy Consumption'!AW$98:AW$366,'Predicted Energy Consumption'!$B$98:$B$366,$A20,'Predicted Energy Consumption'!$A$98:$A$366,"electricity")</f>
        <v>59103833064848.742</v>
      </c>
      <c r="AO20" s="249">
        <f>SUMIFS('Predicted Energy Consumption'!AX$98:AX$366,'Predicted Energy Consumption'!$B$98:$B$366,$A20,'Predicted Energy Consumption'!$A$98:$A$366,"electricity")</f>
        <v>59041969261187.531</v>
      </c>
      <c r="AP20" s="249">
        <f>SUMIFS('Predicted Energy Consumption'!AY$98:AY$366,'Predicted Energy Consumption'!$B$98:$B$366,$A20,'Predicted Energy Consumption'!$A$98:$A$366,"electricity")</f>
        <v>58979811664629.391</v>
      </c>
    </row>
    <row r="21" spans="1:42" x14ac:dyDescent="0.2">
      <c r="A21" t="s">
        <v>392</v>
      </c>
      <c r="B21" s="249">
        <f>SUMIFS('Predicted Energy Consumption'!K$98:K$366,'Predicted Energy Consumption'!$B$98:$B$366,$A21,'Predicted Energy Consumption'!$A$98:$A$366,"electricity")</f>
        <v>403584701226954</v>
      </c>
      <c r="C21" s="249">
        <f>SUMIFS('Predicted Energy Consumption'!L$98:L$366,'Predicted Energy Consumption'!$B$98:$B$366,$A21,'Predicted Energy Consumption'!$A$98:$A$366,"electricity")</f>
        <v>473448058058338.88</v>
      </c>
      <c r="D21" s="249">
        <f>SUMIFS('Predicted Energy Consumption'!M$98:M$366,'Predicted Energy Consumption'!$B$98:$B$366,$A21,'Predicted Energy Consumption'!$A$98:$A$366,"electricity")</f>
        <v>512808285077426.13</v>
      </c>
      <c r="E21" s="249">
        <f>SUMIFS('Predicted Energy Consumption'!N$98:N$366,'Predicted Energy Consumption'!$B$98:$B$366,$A21,'Predicted Energy Consumption'!$A$98:$A$366,"electricity")</f>
        <v>553485478654034.5</v>
      </c>
      <c r="F21" s="249">
        <f>SUMIFS('Predicted Energy Consumption'!O$98:O$366,'Predicted Energy Consumption'!$B$98:$B$366,$A21,'Predicted Energy Consumption'!$A$98:$A$366,"electricity")</f>
        <v>592739482828947.75</v>
      </c>
      <c r="G21" s="249">
        <f>SUMIFS('Predicted Energy Consumption'!P$98:P$366,'Predicted Energy Consumption'!$B$98:$B$366,$A21,'Predicted Energy Consumption'!$A$98:$A$366,"electricity")</f>
        <v>619394895087756.63</v>
      </c>
      <c r="H21" s="249">
        <f>SUMIFS('Predicted Energy Consumption'!Q$98:Q$366,'Predicted Energy Consumption'!$B$98:$B$366,$A21,'Predicted Energy Consumption'!$A$98:$A$366,"electricity")</f>
        <v>644963633524576.38</v>
      </c>
      <c r="I21" s="249">
        <f>SUMIFS('Predicted Energy Consumption'!R$98:R$366,'Predicted Energy Consumption'!$B$98:$B$366,$A21,'Predicted Energy Consumption'!$A$98:$A$366,"electricity")</f>
        <v>669470129216666.75</v>
      </c>
      <c r="J21" s="249">
        <f>SUMIFS('Predicted Energy Consumption'!S$98:S$366,'Predicted Energy Consumption'!$B$98:$B$366,$A21,'Predicted Energy Consumption'!$A$98:$A$366,"electricity")</f>
        <v>692951583366439.38</v>
      </c>
      <c r="K21" s="249">
        <f>SUMIFS('Predicted Energy Consumption'!T$98:T$366,'Predicted Energy Consumption'!$B$98:$B$366,$A21,'Predicted Energy Consumption'!$A$98:$A$366,"electricity")</f>
        <v>715452604547816.5</v>
      </c>
      <c r="L21" s="249">
        <f>SUMIFS('Predicted Energy Consumption'!U$98:U$366,'Predicted Energy Consumption'!$B$98:$B$366,$A21,'Predicted Energy Consumption'!$A$98:$A$366,"electricity")</f>
        <v>737021663925228.88</v>
      </c>
      <c r="M21" s="249">
        <f>SUMIFS('Predicted Energy Consumption'!V$98:V$366,'Predicted Energy Consumption'!$B$98:$B$366,$A21,'Predicted Energy Consumption'!$A$98:$A$366,"electricity")</f>
        <v>757708719009006.5</v>
      </c>
      <c r="N21" s="249">
        <f>SUMIFS('Predicted Energy Consumption'!W$98:W$366,'Predicted Energy Consumption'!$B$98:$B$366,$A21,'Predicted Energy Consumption'!$A$98:$A$366,"electricity")</f>
        <v>777563620871433.88</v>
      </c>
      <c r="O21" s="249">
        <f>SUMIFS('Predicted Energy Consumption'!X$98:X$366,'Predicted Energy Consumption'!$B$98:$B$366,$A21,'Predicted Energy Consumption'!$A$98:$A$366,"electricity")</f>
        <v>796635061316747</v>
      </c>
      <c r="P21" s="249">
        <f>SUMIFS('Predicted Energy Consumption'!Y$98:Y$366,'Predicted Energy Consumption'!$B$98:$B$366,$A21,'Predicted Energy Consumption'!$A$98:$A$366,"electricity")</f>
        <v>814969898057535.38</v>
      </c>
      <c r="Q21" s="249">
        <f>SUMIFS('Predicted Energy Consumption'!Z$98:Z$366,'Predicted Energy Consumption'!$B$98:$B$366,$A21,'Predicted Energy Consumption'!$A$98:$A$366,"electricity")</f>
        <v>832612746208764</v>
      </c>
      <c r="R21" s="249">
        <f>SUMIFS('Predicted Energy Consumption'!AA$98:AA$366,'Predicted Energy Consumption'!$B$98:$B$366,$A21,'Predicted Energy Consumption'!$A$98:$A$366,"electricity")</f>
        <v>846629097425662.13</v>
      </c>
      <c r="S21" s="249">
        <f>SUMIFS('Predicted Energy Consumption'!AB$98:AB$366,'Predicted Energy Consumption'!$B$98:$B$366,$A21,'Predicted Energy Consumption'!$A$98:$A$366,"electricity")</f>
        <v>853753715140200</v>
      </c>
      <c r="T21" s="249">
        <f>SUMIFS('Predicted Energy Consumption'!AC$98:AC$366,'Predicted Energy Consumption'!$B$98:$B$366,$A21,'Predicted Energy Consumption'!$A$98:$A$366,"electricity")</f>
        <v>860410216125582.63</v>
      </c>
      <c r="U21" s="249">
        <f>SUMIFS('Predicted Energy Consumption'!AD$98:AD$366,'Predicted Energy Consumption'!$B$98:$B$366,$A21,'Predicted Energy Consumption'!$A$98:$A$366,"electricity")</f>
        <v>866637105308319.88</v>
      </c>
      <c r="V21" s="249">
        <f>SUMIFS('Predicted Energy Consumption'!AE$98:AE$366,'Predicted Energy Consumption'!$B$98:$B$366,$A21,'Predicted Energy Consumption'!$A$98:$A$366,"electricity")</f>
        <v>872469294070716.13</v>
      </c>
      <c r="W21" s="249">
        <f>SUMIFS('Predicted Energy Consumption'!AF$98:AF$366,'Predicted Energy Consumption'!$B$98:$B$366,$A21,'Predicted Energy Consumption'!$A$98:$A$366,"electricity")</f>
        <v>877938436672913.75</v>
      </c>
      <c r="X21" s="249">
        <f>SUMIFS('Predicted Energy Consumption'!AG$98:AG$366,'Predicted Energy Consumption'!$B$98:$B$366,$A21,'Predicted Energy Consumption'!$A$98:$A$366,"electricity")</f>
        <v>883073243824671</v>
      </c>
      <c r="Y21" s="249">
        <f>SUMIFS('Predicted Energy Consumption'!AH$98:AH$366,'Predicted Energy Consumption'!$B$98:$B$366,$A21,'Predicted Energy Consumption'!$A$98:$A$366,"electricity")</f>
        <v>887899771643082.5</v>
      </c>
      <c r="Z21" s="249">
        <f>SUMIFS('Predicted Energy Consumption'!AI$98:AI$366,'Predicted Energy Consumption'!$B$98:$B$366,$A21,'Predicted Energy Consumption'!$A$98:$A$366,"electricity")</f>
        <v>892441685653648.75</v>
      </c>
      <c r="AA21" s="249">
        <f>SUMIFS('Predicted Energy Consumption'!AJ$98:AJ$366,'Predicted Energy Consumption'!$B$98:$B$366,$A21,'Predicted Energy Consumption'!$A$98:$A$366,"electricity")</f>
        <v>896720500426888.88</v>
      </c>
      <c r="AB21" s="249">
        <f>SUMIFS('Predicted Energy Consumption'!AK$98:AK$366,'Predicted Energy Consumption'!$B$98:$B$366,$A21,'Predicted Energy Consumption'!$A$98:$A$366,"electricity")</f>
        <v>900755796027847.38</v>
      </c>
      <c r="AC21" s="249">
        <f>SUMIFS('Predicted Energy Consumption'!AL$98:AL$366,'Predicted Energy Consumption'!$B$98:$B$366,$A21,'Predicted Energy Consumption'!$A$98:$A$366,"electricity")</f>
        <v>904565412794530</v>
      </c>
      <c r="AD21" s="249">
        <f>SUMIFS('Predicted Energy Consumption'!AM$98:AM$366,'Predicted Energy Consumption'!$B$98:$B$366,$A21,'Predicted Energy Consumption'!$A$98:$A$366,"electricity")</f>
        <v>908165626128670.75</v>
      </c>
      <c r="AE21" s="249">
        <f>SUMIFS('Predicted Energy Consumption'!AN$98:AN$366,'Predicted Energy Consumption'!$B$98:$B$366,$A21,'Predicted Energy Consumption'!$A$98:$A$366,"electricity")</f>
        <v>911571303033347.88</v>
      </c>
      <c r="AF21" s="249">
        <f>SUMIFS('Predicted Energy Consumption'!AO$98:AO$366,'Predicted Energy Consumption'!$B$98:$B$366,$A21,'Predicted Energy Consumption'!$A$98:$A$366,"electricity")</f>
        <v>914796042106573.75</v>
      </c>
      <c r="AG21" s="249">
        <f>SUMIFS('Predicted Energy Consumption'!AP$98:AP$366,'Predicted Energy Consumption'!$B$98:$B$366,$A21,'Predicted Energy Consumption'!$A$98:$A$366,"electricity")</f>
        <v>917852298625994</v>
      </c>
      <c r="AH21" s="249">
        <f>SUMIFS('Predicted Energy Consumption'!AQ$98:AQ$366,'Predicted Energy Consumption'!$B$98:$B$366,$A21,'Predicted Energy Consumption'!$A$98:$A$366,"electricity")</f>
        <v>920751496257597.13</v>
      </c>
      <c r="AI21" s="249">
        <f>SUMIFS('Predicted Energy Consumption'!AR$98:AR$366,'Predicted Energy Consumption'!$B$98:$B$366,$A21,'Predicted Energy Consumption'!$A$98:$A$366,"electricity")</f>
        <v>923504126804068.75</v>
      </c>
      <c r="AJ21" s="249">
        <f>SUMIFS('Predicted Energy Consumption'!AS$98:AS$366,'Predicted Energy Consumption'!$B$98:$B$366,$A21,'Predicted Energy Consumption'!$A$98:$A$366,"electricity")</f>
        <v>926119839285809.38</v>
      </c>
      <c r="AK21" s="249">
        <f>SUMIFS('Predicted Energy Consumption'!AT$98:AT$366,'Predicted Energy Consumption'!$B$98:$B$366,$A21,'Predicted Energy Consumption'!$A$98:$A$366,"electricity")</f>
        <v>928607519525868.63</v>
      </c>
      <c r="AL21" s="249">
        <f>SUMIFS('Predicted Energy Consumption'!AU$98:AU$366,'Predicted Energy Consumption'!$B$98:$B$366,$A21,'Predicted Energy Consumption'!$A$98:$A$366,"electricity")</f>
        <v>930975361292620.5</v>
      </c>
      <c r="AM21" s="249">
        <f>SUMIFS('Predicted Energy Consumption'!AV$98:AV$366,'Predicted Energy Consumption'!$B$98:$B$366,$A21,'Predicted Energy Consumption'!$A$98:$A$366,"electricity")</f>
        <v>933230929943998.25</v>
      </c>
      <c r="AN21" s="249">
        <f>SUMIFS('Predicted Energy Consumption'!AW$98:AW$366,'Predicted Energy Consumption'!$B$98:$B$366,$A21,'Predicted Energy Consumption'!$A$98:$A$366,"electricity")</f>
        <v>935381219414916.13</v>
      </c>
      <c r="AO21" s="249">
        <f>SUMIFS('Predicted Energy Consumption'!AX$98:AX$366,'Predicted Energy Consumption'!$B$98:$B$366,$A21,'Predicted Energy Consumption'!$A$98:$A$366,"electricity")</f>
        <v>937432703296418.38</v>
      </c>
      <c r="AP21" s="249">
        <f>SUMIFS('Predicted Energy Consumption'!AY$98:AY$366,'Predicted Energy Consumption'!$B$98:$B$366,$A21,'Predicted Energy Consumption'!$A$98:$A$366,"electricity")</f>
        <v>939391380670706.88</v>
      </c>
    </row>
    <row r="22" spans="1:42" x14ac:dyDescent="0.2">
      <c r="A22" t="s">
        <v>393</v>
      </c>
      <c r="B22" s="249">
        <f>SUMIFS('Predicted Energy Consumption'!K$98:K$366,'Predicted Energy Consumption'!$B$98:$B$366,$A22,'Predicted Energy Consumption'!$A$98:$A$366,"electricity")</f>
        <v>54512374866221.539</v>
      </c>
      <c r="C22" s="249">
        <f>SUMIFS('Predicted Energy Consumption'!L$98:L$366,'Predicted Energy Consumption'!$B$98:$B$366,$A22,'Predicted Energy Consumption'!$A$98:$A$366,"electricity")</f>
        <v>50242282428812.766</v>
      </c>
      <c r="D22" s="249">
        <f>SUMIFS('Predicted Energy Consumption'!M$98:M$366,'Predicted Energy Consumption'!$B$98:$B$366,$A22,'Predicted Energy Consumption'!$A$98:$A$366,"electricity")</f>
        <v>50796166411398.602</v>
      </c>
      <c r="E22" s="249">
        <f>SUMIFS('Predicted Energy Consumption'!N$98:N$366,'Predicted Energy Consumption'!$B$98:$B$366,$A22,'Predicted Energy Consumption'!$A$98:$A$366,"electricity")</f>
        <v>51408270746444.875</v>
      </c>
      <c r="F22" s="249">
        <f>SUMIFS('Predicted Energy Consumption'!O$98:O$366,'Predicted Energy Consumption'!$B$98:$B$366,$A22,'Predicted Energy Consumption'!$A$98:$A$366,"electricity")</f>
        <v>52104985818753.406</v>
      </c>
      <c r="G22" s="249">
        <f>SUMIFS('Predicted Energy Consumption'!P$98:P$366,'Predicted Energy Consumption'!$B$98:$B$366,$A22,'Predicted Energy Consumption'!$A$98:$A$366,"electricity")</f>
        <v>52906714712465.359</v>
      </c>
      <c r="H22" s="249">
        <f>SUMIFS('Predicted Energy Consumption'!Q$98:Q$366,'Predicted Energy Consumption'!$B$98:$B$366,$A22,'Predicted Energy Consumption'!$A$98:$A$366,"electricity")</f>
        <v>53828564361051.469</v>
      </c>
      <c r="I22" s="249">
        <f>SUMIFS('Predicted Energy Consumption'!R$98:R$366,'Predicted Energy Consumption'!$B$98:$B$366,$A22,'Predicted Energy Consumption'!$A$98:$A$366,"electricity")</f>
        <v>54881130015265.805</v>
      </c>
      <c r="J22" s="249">
        <f>SUMIFS('Predicted Energy Consumption'!S$98:S$366,'Predicted Energy Consumption'!$B$98:$B$366,$A22,'Predicted Energy Consumption'!$A$98:$A$366,"electricity")</f>
        <v>56071280728197.547</v>
      </c>
      <c r="K22" s="249">
        <f>SUMIFS('Predicted Energy Consumption'!T$98:T$366,'Predicted Energy Consumption'!$B$98:$B$366,$A22,'Predicted Energy Consumption'!$A$98:$A$366,"electricity")</f>
        <v>57402889953074.594</v>
      </c>
      <c r="L22" s="249">
        <f>SUMIFS('Predicted Energy Consumption'!U$98:U$366,'Predicted Energy Consumption'!$B$98:$B$366,$A22,'Predicted Energy Consumption'!$A$98:$A$366,"electricity")</f>
        <v>58877482277217.414</v>
      </c>
      <c r="M22" s="249">
        <f>SUMIFS('Predicted Energy Consumption'!V$98:V$366,'Predicted Energy Consumption'!$B$98:$B$366,$A22,'Predicted Energy Consumption'!$A$98:$A$366,"electricity")</f>
        <v>60494785655650.891</v>
      </c>
      <c r="N22" s="249">
        <f>SUMIFS('Predicted Energy Consumption'!W$98:W$366,'Predicted Energy Consumption'!$B$98:$B$366,$A22,'Predicted Energy Consumption'!$A$98:$A$366,"electricity")</f>
        <v>62253190004392.313</v>
      </c>
      <c r="O22" s="249">
        <f>SUMIFS('Predicted Energy Consumption'!X$98:X$366,'Predicted Energy Consumption'!$B$98:$B$366,$A22,'Predicted Energy Consumption'!$A$98:$A$366,"electricity")</f>
        <v>64150119510659.805</v>
      </c>
      <c r="P22" s="249">
        <f>SUMIFS('Predicted Energy Consumption'!Y$98:Y$366,'Predicted Energy Consumption'!$B$98:$B$366,$A22,'Predicted Energy Consumption'!$A$98:$A$366,"electricity")</f>
        <v>66182329110727.328</v>
      </c>
      <c r="Q22" s="249">
        <f>SUMIFS('Predicted Energy Consumption'!Z$98:Z$366,'Predicted Energy Consumption'!$B$98:$B$366,$A22,'Predicted Energy Consumption'!$A$98:$A$366,"electricity")</f>
        <v>68346136513248.281</v>
      </c>
      <c r="R22" s="249">
        <f>SUMIFS('Predicted Energy Consumption'!AA$98:AA$366,'Predicted Energy Consumption'!$B$98:$B$366,$A22,'Predicted Energy Consumption'!$A$98:$A$366,"electricity")</f>
        <v>70637600796748.172</v>
      </c>
      <c r="S22" s="249">
        <f>SUMIFS('Predicted Energy Consumption'!AB$98:AB$366,'Predicted Energy Consumption'!$B$98:$B$366,$A22,'Predicted Energy Consumption'!$A$98:$A$366,"electricity")</f>
        <v>73052657588143.781</v>
      </c>
      <c r="T22" s="249">
        <f>SUMIFS('Predicted Energy Consumption'!AC$98:AC$366,'Predicted Energy Consumption'!$B$98:$B$366,$A22,'Predicted Energy Consumption'!$A$98:$A$366,"electricity")</f>
        <v>75587219521361.953</v>
      </c>
      <c r="U22" s="249">
        <f>SUMIFS('Predicted Energy Consumption'!AD$98:AD$366,'Predicted Energy Consumption'!$B$98:$B$366,$A22,'Predicted Energy Consumption'!$A$98:$A$366,"electricity")</f>
        <v>78237249314024.297</v>
      </c>
      <c r="V22" s="249">
        <f>SUMIFS('Predicted Energy Consumption'!AE$98:AE$366,'Predicted Energy Consumption'!$B$98:$B$366,$A22,'Predicted Energy Consumption'!$A$98:$A$366,"electricity")</f>
        <v>80998811515718.141</v>
      </c>
      <c r="W22" s="249">
        <f>SUMIFS('Predicted Energy Consumption'!AF$98:AF$366,'Predicted Energy Consumption'!$B$98:$B$366,$A22,'Predicted Energy Consumption'!$A$98:$A$366,"electricity")</f>
        <v>83868107836091.25</v>
      </c>
      <c r="X22" s="249">
        <f>SUMIFS('Predicted Energy Consumption'!AG$98:AG$366,'Predicted Energy Consumption'!$B$98:$B$366,$A22,'Predicted Energy Consumption'!$A$98:$A$366,"electricity")</f>
        <v>86841499977769.063</v>
      </c>
      <c r="Y22" s="249">
        <f>SUMIFS('Predicted Energy Consumption'!AH$98:AH$366,'Predicted Energy Consumption'!$B$98:$B$366,$A22,'Predicted Energy Consumption'!$A$98:$A$366,"electricity")</f>
        <v>89915523076640.984</v>
      </c>
      <c r="Z22" s="249">
        <f>SUMIFS('Predicted Energy Consumption'!AI$98:AI$366,'Predicted Energy Consumption'!$B$98:$B$366,$A22,'Predicted Energy Consumption'!$A$98:$A$366,"electricity")</f>
        <v>93086892177653.672</v>
      </c>
      <c r="AA22" s="249">
        <f>SUMIFS('Predicted Energy Consumption'!AJ$98:AJ$366,'Predicted Energy Consumption'!$B$98:$B$366,$A22,'Predicted Energy Consumption'!$A$98:$A$366,"electricity")</f>
        <v>96352503629316.906</v>
      </c>
      <c r="AB22" s="249">
        <f>SUMIFS('Predicted Energy Consumption'!AK$98:AK$366,'Predicted Energy Consumption'!$B$98:$B$366,$A22,'Predicted Energy Consumption'!$A$98:$A$366,"electricity")</f>
        <v>99709432845151.266</v>
      </c>
      <c r="AC22" s="249">
        <f>SUMIFS('Predicted Energy Consumption'!AL$98:AL$366,'Predicted Energy Consumption'!$B$98:$B$366,$A22,'Predicted Energy Consumption'!$A$98:$A$366,"electricity")</f>
        <v>103154929536417.47</v>
      </c>
      <c r="AD22" s="249">
        <f>SUMIFS('Predicted Energy Consumption'!AM$98:AM$366,'Predicted Energy Consumption'!$B$98:$B$366,$A22,'Predicted Energy Consumption'!$A$98:$A$366,"electricity")</f>
        <v>106686411250868.2</v>
      </c>
      <c r="AE22" s="249">
        <f>SUMIFS('Predicted Energy Consumption'!AN$98:AN$366,'Predicted Energy Consumption'!$B$98:$B$366,$A22,'Predicted Energy Consumption'!$A$98:$A$366,"electricity")</f>
        <v>110301455842436.67</v>
      </c>
      <c r="AF22" s="249">
        <f>SUMIFS('Predicted Energy Consumption'!AO$98:AO$366,'Predicted Energy Consumption'!$B$98:$B$366,$A22,'Predicted Energy Consumption'!$A$98:$A$366,"electricity")</f>
        <v>113997793334533.36</v>
      </c>
      <c r="AG22" s="249">
        <f>SUMIFS('Predicted Energy Consumption'!AP$98:AP$366,'Predicted Energy Consumption'!$B$98:$B$366,$A22,'Predicted Energy Consumption'!$A$98:$A$366,"electricity")</f>
        <v>115549449386905.06</v>
      </c>
      <c r="AH22" s="249">
        <f>SUMIFS('Predicted Energy Consumption'!AQ$98:AQ$366,'Predicted Energy Consumption'!$B$98:$B$366,$A22,'Predicted Energy Consumption'!$A$98:$A$366,"electricity")</f>
        <v>116572739189502.39</v>
      </c>
      <c r="AI22" s="249">
        <f>SUMIFS('Predicted Energy Consumption'!AR$98:AR$366,'Predicted Energy Consumption'!$B$98:$B$366,$A22,'Predicted Energy Consumption'!$A$98:$A$366,"electricity")</f>
        <v>117581513576197.02</v>
      </c>
      <c r="AJ22" s="249">
        <f>SUMIFS('Predicted Energy Consumption'!AS$98:AS$366,'Predicted Energy Consumption'!$B$98:$B$366,$A22,'Predicted Energy Consumption'!$A$98:$A$366,"electricity")</f>
        <v>118576693597391.47</v>
      </c>
      <c r="AK22" s="249">
        <f>SUMIFS('Predicted Energy Consumption'!AT$98:AT$366,'Predicted Energy Consumption'!$B$98:$B$366,$A22,'Predicted Energy Consumption'!$A$98:$A$366,"electricity")</f>
        <v>119559129635989.91</v>
      </c>
      <c r="AL22" s="249">
        <f>SUMIFS('Predicted Energy Consumption'!AU$98:AU$366,'Predicted Energy Consumption'!$B$98:$B$366,$A22,'Predicted Energy Consumption'!$A$98:$A$366,"electricity")</f>
        <v>120529607889649.17</v>
      </c>
      <c r="AM22" s="249">
        <f>SUMIFS('Predicted Energy Consumption'!AV$98:AV$366,'Predicted Energy Consumption'!$B$98:$B$366,$A22,'Predicted Energy Consumption'!$A$98:$A$366,"electricity")</f>
        <v>121488856182063.25</v>
      </c>
      <c r="AN22" s="249">
        <f>SUMIFS('Predicted Energy Consumption'!AW$98:AW$366,'Predicted Energy Consumption'!$B$98:$B$366,$A22,'Predicted Energy Consumption'!$A$98:$A$366,"electricity")</f>
        <v>122437549175919.77</v>
      </c>
      <c r="AO22" s="249">
        <f>SUMIFS('Predicted Energy Consumption'!AX$98:AX$366,'Predicted Energy Consumption'!$B$98:$B$366,$A22,'Predicted Energy Consumption'!$A$98:$A$366,"electricity")</f>
        <v>123376313052728.3</v>
      </c>
      <c r="AP22" s="249">
        <f>SUMIFS('Predicted Energy Consumption'!AY$98:AY$366,'Predicted Energy Consumption'!$B$98:$B$366,$A22,'Predicted Energy Consumption'!$A$98:$A$366,"electricity")</f>
        <v>124305729717835.11</v>
      </c>
    </row>
    <row r="23" spans="1:42" x14ac:dyDescent="0.2">
      <c r="A23" t="s">
        <v>394</v>
      </c>
      <c r="B23" s="249">
        <f>SUMIFS('Predicted Energy Consumption'!K$98:K$366,'Predicted Energy Consumption'!$B$98:$B$366,$A23,'Predicted Energy Consumption'!$A$98:$A$366,"electricity")</f>
        <v>367648025457609.69</v>
      </c>
      <c r="C23" s="249">
        <f>SUMIFS('Predicted Energy Consumption'!L$98:L$366,'Predicted Energy Consumption'!$B$98:$B$366,$A23,'Predicted Energy Consumption'!$A$98:$A$366,"electricity")</f>
        <v>387521604366681.25</v>
      </c>
      <c r="D23" s="249">
        <f>SUMIFS('Predicted Energy Consumption'!M$98:M$366,'Predicted Energy Consumption'!$B$98:$B$366,$A23,'Predicted Energy Consumption'!$A$98:$A$366,"electricity")</f>
        <v>400132691122279.69</v>
      </c>
      <c r="E23" s="249">
        <f>SUMIFS('Predicted Energy Consumption'!N$98:N$366,'Predicted Energy Consumption'!$B$98:$B$366,$A23,'Predicted Energy Consumption'!$A$98:$A$366,"electricity")</f>
        <v>411984439843472.94</v>
      </c>
      <c r="F23" s="249">
        <f>SUMIFS('Predicted Energy Consumption'!O$98:O$366,'Predicted Energy Consumption'!$B$98:$B$366,$A23,'Predicted Energy Consumption'!$A$98:$A$366,"electricity")</f>
        <v>423190333131919.31</v>
      </c>
      <c r="G23" s="249">
        <f>SUMIFS('Predicted Energy Consumption'!P$98:P$366,'Predicted Energy Consumption'!$B$98:$B$366,$A23,'Predicted Energy Consumption'!$A$98:$A$366,"electricity")</f>
        <v>433845867049171.88</v>
      </c>
      <c r="H23" s="249">
        <f>SUMIFS('Predicted Energy Consumption'!Q$98:Q$366,'Predicted Energy Consumption'!$B$98:$B$366,$A23,'Predicted Energy Consumption'!$A$98:$A$366,"electricity")</f>
        <v>444032310146566.44</v>
      </c>
      <c r="I23" s="249">
        <f>SUMIFS('Predicted Energy Consumption'!R$98:R$366,'Predicted Energy Consumption'!$B$98:$B$366,$A23,'Predicted Energy Consumption'!$A$98:$A$366,"electricity")</f>
        <v>453819163264335.13</v>
      </c>
      <c r="J23" s="249">
        <f>SUMIFS('Predicted Energy Consumption'!S$98:S$366,'Predicted Energy Consumption'!$B$98:$B$366,$A23,'Predicted Energy Consumption'!$A$98:$A$366,"electricity")</f>
        <v>463265977384259.56</v>
      </c>
      <c r="K23" s="249">
        <f>SUMIFS('Predicted Energy Consumption'!T$98:T$366,'Predicted Energy Consumption'!$B$98:$B$366,$A23,'Predicted Energy Consumption'!$A$98:$A$366,"electricity")</f>
        <v>472423810802385.06</v>
      </c>
      <c r="L23" s="249">
        <f>SUMIFS('Predicted Energy Consumption'!U$98:U$366,'Predicted Energy Consumption'!$B$98:$B$366,$A23,'Predicted Energy Consumption'!$A$98:$A$366,"electricity")</f>
        <v>481336450441193.81</v>
      </c>
      <c r="M23" s="249">
        <f>SUMIFS('Predicted Energy Consumption'!V$98:V$366,'Predicted Energy Consumption'!$B$98:$B$366,$A23,'Predicted Energy Consumption'!$A$98:$A$366,"electricity")</f>
        <v>490041456367135.13</v>
      </c>
      <c r="N23" s="249">
        <f>SUMIFS('Predicted Energy Consumption'!W$98:W$366,'Predicted Energy Consumption'!$B$98:$B$366,$A23,'Predicted Energy Consumption'!$A$98:$A$366,"electricity")</f>
        <v>498571061154296</v>
      </c>
      <c r="O23" s="249">
        <f>SUMIFS('Predicted Energy Consumption'!X$98:X$366,'Predicted Energy Consumption'!$B$98:$B$366,$A23,'Predicted Energy Consumption'!$A$98:$A$366,"electricity")</f>
        <v>506952944462678.81</v>
      </c>
      <c r="P23" s="249">
        <f>SUMIFS('Predicted Energy Consumption'!Y$98:Y$366,'Predicted Energy Consumption'!$B$98:$B$366,$A23,'Predicted Energy Consumption'!$A$98:$A$366,"electricity")</f>
        <v>515210898529670.81</v>
      </c>
      <c r="Q23" s="249">
        <f>SUMIFS('Predicted Energy Consumption'!Z$98:Z$366,'Predicted Energy Consumption'!$B$98:$B$366,$A23,'Predicted Energy Consumption'!$A$98:$A$366,"electricity")</f>
        <v>523365398124013.81</v>
      </c>
      <c r="R23" s="249">
        <f>SUMIFS('Predicted Energy Consumption'!AA$98:AA$366,'Predicted Energy Consumption'!$B$98:$B$366,$A23,'Predicted Energy Consumption'!$A$98:$A$366,"electricity")</f>
        <v>531434087203416.69</v>
      </c>
      <c r="S23" s="249">
        <f>SUMIFS('Predicted Energy Consumption'!AB$98:AB$366,'Predicted Energy Consumption'!$B$98:$B$366,$A23,'Predicted Energy Consumption'!$A$98:$A$366,"electricity")</f>
        <v>539432193416376.63</v>
      </c>
      <c r="T23" s="249">
        <f>SUMIFS('Predicted Energy Consumption'!AC$98:AC$366,'Predicted Energy Consumption'!$B$98:$B$366,$A23,'Predicted Energy Consumption'!$A$98:$A$366,"electricity")</f>
        <v>547372880501384.69</v>
      </c>
      <c r="U23" s="249">
        <f>SUMIFS('Predicted Energy Consumption'!AD$98:AD$366,'Predicted Energy Consumption'!$B$98:$B$366,$A23,'Predicted Energy Consumption'!$A$98:$A$366,"electricity")</f>
        <v>555267547537442.19</v>
      </c>
      <c r="V23" s="249">
        <f>SUMIFS('Predicted Energy Consumption'!AE$98:AE$366,'Predicted Energy Consumption'!$B$98:$B$366,$A23,'Predicted Energy Consumption'!$A$98:$A$366,"electricity")</f>
        <v>563126082917392.25</v>
      </c>
      <c r="W23" s="249">
        <f>SUMIFS('Predicted Energy Consumption'!AF$98:AF$366,'Predicted Energy Consumption'!$B$98:$B$366,$A23,'Predicted Energy Consumption'!$A$98:$A$366,"electricity")</f>
        <v>570957079885136.75</v>
      </c>
      <c r="X23" s="249">
        <f>SUMIFS('Predicted Energy Consumption'!AG$98:AG$366,'Predicted Energy Consumption'!$B$98:$B$366,$A23,'Predicted Energy Consumption'!$A$98:$A$366,"electricity")</f>
        <v>578768019526852.13</v>
      </c>
      <c r="Y23" s="249">
        <f>SUMIFS('Predicted Energy Consumption'!AH$98:AH$366,'Predicted Energy Consumption'!$B$98:$B$366,$A23,'Predicted Energy Consumption'!$A$98:$A$366,"electricity")</f>
        <v>586565426249767</v>
      </c>
      <c r="Z23" s="249">
        <f>SUMIFS('Predicted Energy Consumption'!AI$98:AI$366,'Predicted Energy Consumption'!$B$98:$B$366,$A23,'Predicted Energy Consumption'!$A$98:$A$366,"electricity")</f>
        <v>594355000025492.25</v>
      </c>
      <c r="AA23" s="249">
        <f>SUMIFS('Predicted Energy Consumption'!AJ$98:AJ$366,'Predicted Energy Consumption'!$B$98:$B$366,$A23,'Predicted Energy Consumption'!$A$98:$A$366,"electricity")</f>
        <v>602141729016592.5</v>
      </c>
      <c r="AB23" s="249">
        <f>SUMIFS('Predicted Energy Consumption'!AK$98:AK$366,'Predicted Energy Consumption'!$B$98:$B$366,$A23,'Predicted Energy Consumption'!$A$98:$A$366,"electricity")</f>
        <v>609929985638630</v>
      </c>
      <c r="AC23" s="249">
        <f>SUMIFS('Predicted Energy Consumption'!AL$98:AL$366,'Predicted Energy Consumption'!$B$98:$B$366,$A23,'Predicted Energy Consumption'!$A$98:$A$366,"electricity")</f>
        <v>617723608626924.5</v>
      </c>
      <c r="AD23" s="249">
        <f>SUMIFS('Predicted Energy Consumption'!AM$98:AM$366,'Predicted Energy Consumption'!$B$98:$B$366,$A23,'Predicted Energy Consumption'!$A$98:$A$366,"electricity")</f>
        <v>625525973268000</v>
      </c>
      <c r="AE23" s="249">
        <f>SUMIFS('Predicted Energy Consumption'!AN$98:AN$366,'Predicted Energy Consumption'!$B$98:$B$366,$A23,'Predicted Energy Consumption'!$A$98:$A$366,"electricity")</f>
        <v>633340051610484.25</v>
      </c>
      <c r="AF23" s="249">
        <f>SUMIFS('Predicted Energy Consumption'!AO$98:AO$366,'Predicted Energy Consumption'!$B$98:$B$366,$A23,'Predicted Energy Consumption'!$A$98:$A$366,"electricity")</f>
        <v>641168464180376.5</v>
      </c>
      <c r="AG23" s="249">
        <f>SUMIFS('Predicted Energy Consumption'!AP$98:AP$366,'Predicted Energy Consumption'!$B$98:$B$366,$A23,'Predicted Energy Consumption'!$A$98:$A$366,"electricity")</f>
        <v>649013524482324.25</v>
      </c>
      <c r="AH23" s="249">
        <f>SUMIFS('Predicted Energy Consumption'!AQ$98:AQ$366,'Predicted Energy Consumption'!$B$98:$B$366,$A23,'Predicted Energy Consumption'!$A$98:$A$366,"electricity")</f>
        <v>656689253769506.75</v>
      </c>
      <c r="AI23" s="249">
        <f>SUMIFS('Predicted Energy Consumption'!AR$98:AR$366,'Predicted Energy Consumption'!$B$98:$B$366,$A23,'Predicted Energy Consumption'!$A$98:$A$366,"electricity")</f>
        <v>664238207239203.88</v>
      </c>
      <c r="AJ23" s="249">
        <f>SUMIFS('Predicted Energy Consumption'!AS$98:AS$366,'Predicted Energy Consumption'!$B$98:$B$366,$A23,'Predicted Energy Consumption'!$A$98:$A$366,"electricity")</f>
        <v>671767926347339</v>
      </c>
      <c r="AK23" s="249">
        <f>SUMIFS('Predicted Energy Consumption'!AT$98:AT$366,'Predicted Energy Consumption'!$B$98:$B$366,$A23,'Predicted Energy Consumption'!$A$98:$A$366,"electricity")</f>
        <v>677804883725349.88</v>
      </c>
      <c r="AL23" s="249">
        <f>SUMIFS('Predicted Energy Consumption'!AU$98:AU$366,'Predicted Energy Consumption'!$B$98:$B$366,$A23,'Predicted Energy Consumption'!$A$98:$A$366,"electricity")</f>
        <v>677777793137487.25</v>
      </c>
      <c r="AM23" s="249">
        <f>SUMIFS('Predicted Energy Consumption'!AV$98:AV$366,'Predicted Energy Consumption'!$B$98:$B$366,$A23,'Predicted Energy Consumption'!$A$98:$A$366,"electricity")</f>
        <v>677721727324004.38</v>
      </c>
      <c r="AN23" s="249">
        <f>SUMIFS('Predicted Energy Consumption'!AW$98:AW$366,'Predicted Energy Consumption'!$B$98:$B$366,$A23,'Predicted Energy Consumption'!$A$98:$A$366,"electricity")</f>
        <v>677639637709064.38</v>
      </c>
      <c r="AO23" s="249">
        <f>SUMIFS('Predicted Energy Consumption'!AX$98:AX$366,'Predicted Energy Consumption'!$B$98:$B$366,$A23,'Predicted Energy Consumption'!$A$98:$A$366,"electricity")</f>
        <v>677534194961920.13</v>
      </c>
      <c r="AP23" s="249">
        <f>SUMIFS('Predicted Energy Consumption'!AY$98:AY$366,'Predicted Energy Consumption'!$B$98:$B$366,$A23,'Predicted Energy Consumption'!$A$98:$A$366,"electricity")</f>
        <v>677407818408071.88</v>
      </c>
    </row>
    <row r="24" spans="1:42" x14ac:dyDescent="0.2">
      <c r="A24" t="s">
        <v>395</v>
      </c>
      <c r="B24" s="249">
        <f>SUMIFS('Predicted Energy Consumption'!K$98:K$366,'Predicted Energy Consumption'!$B$98:$B$366,$A24,'Predicted Energy Consumption'!$A$98:$A$366,"electricity")</f>
        <v>57846037250065.961</v>
      </c>
      <c r="C24" s="249">
        <f>SUMIFS('Predicted Energy Consumption'!L$98:L$366,'Predicted Energy Consumption'!$B$98:$B$366,$A24,'Predicted Energy Consumption'!$A$98:$A$366,"electricity")</f>
        <v>64231797436673.508</v>
      </c>
      <c r="D24" s="249">
        <f>SUMIFS('Predicted Energy Consumption'!M$98:M$366,'Predicted Energy Consumption'!$B$98:$B$366,$A24,'Predicted Energy Consumption'!$A$98:$A$366,"electricity")</f>
        <v>65477443803862.852</v>
      </c>
      <c r="E24" s="249">
        <f>SUMIFS('Predicted Energy Consumption'!N$98:N$366,'Predicted Energy Consumption'!$B$98:$B$366,$A24,'Predicted Energy Consumption'!$A$98:$A$366,"electricity")</f>
        <v>66032149117709.266</v>
      </c>
      <c r="F24" s="249">
        <f>SUMIFS('Predicted Energy Consumption'!O$98:O$366,'Predicted Energy Consumption'!$B$98:$B$366,$A24,'Predicted Energy Consumption'!$A$98:$A$366,"electricity")</f>
        <v>65953505114582.734</v>
      </c>
      <c r="G24" s="249">
        <f>SUMIFS('Predicted Energy Consumption'!P$98:P$366,'Predicted Energy Consumption'!$B$98:$B$366,$A24,'Predicted Energy Consumption'!$A$98:$A$366,"electricity")</f>
        <v>65298742830782.945</v>
      </c>
      <c r="H24" s="249">
        <f>SUMIFS('Predicted Energy Consumption'!Q$98:Q$366,'Predicted Energy Consumption'!$B$98:$B$366,$A24,'Predicted Energy Consumption'!$A$98:$A$366,"electricity")</f>
        <v>64122944067810.828</v>
      </c>
      <c r="I24" s="249">
        <f>SUMIFS('Predicted Energy Consumption'!R$98:R$366,'Predicted Energy Consumption'!$B$98:$B$366,$A24,'Predicted Energy Consumption'!$A$98:$A$366,"electricity")</f>
        <v>62477878698316.563</v>
      </c>
      <c r="J24" s="249">
        <f>SUMIFS('Predicted Energy Consumption'!S$98:S$366,'Predicted Energy Consumption'!$B$98:$B$366,$A24,'Predicted Energy Consumption'!$A$98:$A$366,"electricity")</f>
        <v>60411336699705.398</v>
      </c>
      <c r="K24" s="249">
        <f>SUMIFS('Predicted Energy Consumption'!T$98:T$366,'Predicted Energy Consumption'!$B$98:$B$366,$A24,'Predicted Energy Consumption'!$A$98:$A$366,"electricity")</f>
        <v>58962271342050.422</v>
      </c>
      <c r="L24" s="249">
        <f>SUMIFS('Predicted Energy Consumption'!U$98:U$366,'Predicted Energy Consumption'!$B$98:$B$366,$A24,'Predicted Energy Consumption'!$A$98:$A$366,"electricity")</f>
        <v>61410829123473.633</v>
      </c>
      <c r="M24" s="249">
        <f>SUMIFS('Predicted Energy Consumption'!V$98:V$366,'Predicted Energy Consumption'!$B$98:$B$366,$A24,'Predicted Energy Consumption'!$A$98:$A$366,"electricity")</f>
        <v>63780837077004.109</v>
      </c>
      <c r="N24" s="249">
        <f>SUMIFS('Predicted Energy Consumption'!W$98:W$366,'Predicted Energy Consumption'!$B$98:$B$366,$A24,'Predicted Energy Consumption'!$A$98:$A$366,"electricity")</f>
        <v>66076295361242.086</v>
      </c>
      <c r="O24" s="249">
        <f>SUMIFS('Predicted Energy Consumption'!X$98:X$366,'Predicted Energy Consumption'!$B$98:$B$366,$A24,'Predicted Energy Consumption'!$A$98:$A$366,"electricity")</f>
        <v>68301210083886.945</v>
      </c>
      <c r="P24" s="249">
        <f>SUMIFS('Predicted Energy Consumption'!Y$98:Y$366,'Predicted Energy Consumption'!$B$98:$B$366,$A24,'Predicted Energy Consumption'!$A$98:$A$366,"electricity")</f>
        <v>70459521005233.438</v>
      </c>
      <c r="Q24" s="249">
        <f>SUMIFS('Predicted Energy Consumption'!Z$98:Z$366,'Predicted Energy Consumption'!$B$98:$B$366,$A24,'Predicted Energy Consumption'!$A$98:$A$366,"electricity")</f>
        <v>72555050847560.281</v>
      </c>
      <c r="R24" s="249">
        <f>SUMIFS('Predicted Energy Consumption'!AA$98:AA$366,'Predicted Energy Consumption'!$B$98:$B$366,$A24,'Predicted Energy Consumption'!$A$98:$A$366,"electricity")</f>
        <v>74591471342461.234</v>
      </c>
      <c r="S24" s="249">
        <f>SUMIFS('Predicted Energy Consumption'!AB$98:AB$366,'Predicted Energy Consumption'!$B$98:$B$366,$A24,'Predicted Energy Consumption'!$A$98:$A$366,"electricity")</f>
        <v>76572282037422.063</v>
      </c>
      <c r="T24" s="249">
        <f>SUMIFS('Predicted Energy Consumption'!AC$98:AC$366,'Predicted Energy Consumption'!$B$98:$B$366,$A24,'Predicted Energy Consumption'!$A$98:$A$366,"electricity")</f>
        <v>78500798670982.109</v>
      </c>
      <c r="U24" s="249">
        <f>SUMIFS('Predicted Energy Consumption'!AD$98:AD$366,'Predicted Energy Consumption'!$B$98:$B$366,$A24,'Predicted Energy Consumption'!$A$98:$A$366,"electricity")</f>
        <v>80380148597166.609</v>
      </c>
      <c r="V24" s="249">
        <f>SUMIFS('Predicted Energy Consumption'!AE$98:AE$366,'Predicted Energy Consumption'!$B$98:$B$366,$A24,'Predicted Energy Consumption'!$A$98:$A$366,"electricity")</f>
        <v>82213271296399.641</v>
      </c>
      <c r="W24" s="249">
        <f>SUMIFS('Predicted Energy Consumption'!AF$98:AF$366,'Predicted Energy Consumption'!$B$98:$B$366,$A24,'Predicted Energy Consumption'!$A$98:$A$366,"electricity")</f>
        <v>84002922461995.469</v>
      </c>
      <c r="X24" s="249">
        <f>SUMIFS('Predicted Energy Consumption'!AG$98:AG$366,'Predicted Energy Consumption'!$B$98:$B$366,$A24,'Predicted Energy Consumption'!$A$98:$A$366,"electricity")</f>
        <v>85751680512422.156</v>
      </c>
      <c r="Y24" s="249">
        <f>SUMIFS('Predicted Energy Consumption'!AH$98:AH$366,'Predicted Energy Consumption'!$B$98:$B$366,$A24,'Predicted Energy Consumption'!$A$98:$A$366,"electricity")</f>
        <v>87461954664425.453</v>
      </c>
      <c r="Z24" s="249">
        <f>SUMIFS('Predicted Energy Consumption'!AI$98:AI$366,'Predicted Energy Consumption'!$B$98:$B$366,$A24,'Predicted Energy Consumption'!$A$98:$A$366,"electricity")</f>
        <v>89135993924547.734</v>
      </c>
      <c r="AA24" s="249">
        <f>SUMIFS('Predicted Energy Consumption'!AJ$98:AJ$366,'Predicted Energy Consumption'!$B$98:$B$366,$A24,'Predicted Energy Consumption'!$A$98:$A$366,"electricity")</f>
        <v>90775896528459.484</v>
      </c>
      <c r="AB24" s="249">
        <f>SUMIFS('Predicted Energy Consumption'!AK$98:AK$366,'Predicted Energy Consumption'!$B$98:$B$366,$A24,'Predicted Energy Consumption'!$A$98:$A$366,"electricity")</f>
        <v>92383619489331.641</v>
      </c>
      <c r="AC24" s="249">
        <f>SUMIFS('Predicted Energy Consumption'!AL$98:AL$366,'Predicted Energy Consumption'!$B$98:$B$366,$A24,'Predicted Energy Consumption'!$A$98:$A$366,"electricity")</f>
        <v>93960988016748.984</v>
      </c>
      <c r="AD24" s="249">
        <f>SUMIFS('Predicted Energy Consumption'!AM$98:AM$366,'Predicted Energy Consumption'!$B$98:$B$366,$A24,'Predicted Energy Consumption'!$A$98:$A$366,"electricity")</f>
        <v>95509704643109.656</v>
      </c>
      <c r="AE24" s="249">
        <f>SUMIFS('Predicted Energy Consumption'!AN$98:AN$366,'Predicted Energy Consumption'!$B$98:$B$366,$A24,'Predicted Energy Consumption'!$A$98:$A$366,"electricity")</f>
        <v>97031357950932.594</v>
      </c>
      <c r="AF24" s="249">
        <f>SUMIFS('Predicted Energy Consumption'!AO$98:AO$366,'Predicted Energy Consumption'!$B$98:$B$366,$A24,'Predicted Energy Consumption'!$A$98:$A$366,"electricity")</f>
        <v>98527430836240.672</v>
      </c>
      <c r="AG24" s="249">
        <f>SUMIFS('Predicted Energy Consumption'!AP$98:AP$366,'Predicted Energy Consumption'!$B$98:$B$366,$A24,'Predicted Energy Consumption'!$A$98:$A$366,"electricity")</f>
        <v>99999308273597.844</v>
      </c>
      <c r="AH24" s="249">
        <f>SUMIFS('Predicted Energy Consumption'!AQ$98:AQ$366,'Predicted Energy Consumption'!$B$98:$B$366,$A24,'Predicted Energy Consumption'!$A$98:$A$366,"electricity")</f>
        <v>101448284570357.38</v>
      </c>
      <c r="AI24" s="249">
        <f>SUMIFS('Predicted Energy Consumption'!AR$98:AR$366,'Predicted Energy Consumption'!$B$98:$B$366,$A24,'Predicted Energy Consumption'!$A$98:$A$366,"electricity")</f>
        <v>102875570113147.31</v>
      </c>
      <c r="AJ24" s="249">
        <f>SUMIFS('Predicted Energy Consumption'!AS$98:AS$366,'Predicted Energy Consumption'!$B$98:$B$366,$A24,'Predicted Energy Consumption'!$A$98:$A$366,"electricity")</f>
        <v>104282297620232.03</v>
      </c>
      <c r="AK24" s="249">
        <f>SUMIFS('Predicted Energy Consumption'!AT$98:AT$366,'Predicted Energy Consumption'!$B$98:$B$366,$A24,'Predicted Energy Consumption'!$A$98:$A$366,"electricity")</f>
        <v>105669527920392.25</v>
      </c>
      <c r="AL24" s="249">
        <f>SUMIFS('Predicted Energy Consumption'!AU$98:AU$366,'Predicted Energy Consumption'!$B$98:$B$366,$A24,'Predicted Energy Consumption'!$A$98:$A$366,"electricity")</f>
        <v>107038255283381.58</v>
      </c>
      <c r="AM24" s="249">
        <f>SUMIFS('Predicted Energy Consumption'!AV$98:AV$366,'Predicted Energy Consumption'!$B$98:$B$366,$A24,'Predicted Energy Consumption'!$A$98:$A$366,"electricity")</f>
        <v>108389412329369.61</v>
      </c>
      <c r="AN24" s="249">
        <f>SUMIFS('Predicted Energy Consumption'!AW$98:AW$366,'Predicted Energy Consumption'!$B$98:$B$366,$A24,'Predicted Energy Consumption'!$A$98:$A$366,"electricity")</f>
        <v>109723874545816.09</v>
      </c>
      <c r="AO24" s="249">
        <f>SUMIFS('Predicted Energy Consumption'!AX$98:AX$366,'Predicted Energy Consumption'!$B$98:$B$366,$A24,'Predicted Energy Consumption'!$A$98:$A$366,"electricity")</f>
        <v>111042464440268.2</v>
      </c>
      <c r="AP24" s="249">
        <f>SUMIFS('Predicted Energy Consumption'!AY$98:AY$366,'Predicted Energy Consumption'!$B$98:$B$366,$A24,'Predicted Energy Consumption'!$A$98:$A$366,"electricity")</f>
        <v>112345955356886.86</v>
      </c>
    </row>
    <row r="25" spans="1:42" x14ac:dyDescent="0.2">
      <c r="A25" t="s">
        <v>396</v>
      </c>
      <c r="B25" s="249">
        <f>SUMIFS('Predicted Energy Consumption'!K$98:K$366,'Predicted Energy Consumption'!$B$98:$B$366,$A25,'Predicted Energy Consumption'!$A$98:$A$366,"electricity")</f>
        <v>242995667006632.88</v>
      </c>
      <c r="C25" s="249">
        <f>SUMIFS('Predicted Energy Consumption'!L$98:L$366,'Predicted Energy Consumption'!$B$98:$B$366,$A25,'Predicted Energy Consumption'!$A$98:$A$366,"electricity")</f>
        <v>254148016331525.06</v>
      </c>
      <c r="D25" s="249">
        <f>SUMIFS('Predicted Energy Consumption'!M$98:M$366,'Predicted Energy Consumption'!$B$98:$B$366,$A25,'Predicted Energy Consumption'!$A$98:$A$366,"electricity")</f>
        <v>267475000516900.53</v>
      </c>
      <c r="E25" s="249">
        <f>SUMIFS('Predicted Energy Consumption'!N$98:N$366,'Predicted Energy Consumption'!$B$98:$B$366,$A25,'Predicted Energy Consumption'!$A$98:$A$366,"electricity")</f>
        <v>280174394968369.38</v>
      </c>
      <c r="F25" s="249">
        <f>SUMIFS('Predicted Energy Consumption'!O$98:O$366,'Predicted Energy Consumption'!$B$98:$B$366,$A25,'Predicted Energy Consumption'!$A$98:$A$366,"electricity")</f>
        <v>292257854830854.31</v>
      </c>
      <c r="G25" s="249">
        <f>SUMIFS('Predicted Energy Consumption'!P$98:P$366,'Predicted Energy Consumption'!$B$98:$B$366,$A25,'Predicted Energy Consumption'!$A$98:$A$366,"electricity")</f>
        <v>303745005543501.44</v>
      </c>
      <c r="H25" s="249">
        <f>SUMIFS('Predicted Energy Consumption'!Q$98:Q$366,'Predicted Energy Consumption'!$B$98:$B$366,$A25,'Predicted Energy Consumption'!$A$98:$A$366,"electricity")</f>
        <v>314660966587578.75</v>
      </c>
      <c r="I25" s="249">
        <f>SUMIFS('Predicted Energy Consumption'!R$98:R$366,'Predicted Energy Consumption'!$B$98:$B$366,$A25,'Predicted Energy Consumption'!$A$98:$A$366,"electricity")</f>
        <v>325034335413466.19</v>
      </c>
      <c r="J25" s="249">
        <f>SUMIFS('Predicted Energy Consumption'!S$98:S$366,'Predicted Energy Consumption'!$B$98:$B$366,$A25,'Predicted Energy Consumption'!$A$98:$A$366,"electricity")</f>
        <v>334895605309793.69</v>
      </c>
      <c r="K25" s="249">
        <f>SUMIFS('Predicted Energy Consumption'!T$98:T$366,'Predicted Energy Consumption'!$B$98:$B$366,$A25,'Predicted Energy Consumption'!$A$98:$A$366,"electricity")</f>
        <v>344275965045046.13</v>
      </c>
      <c r="L25" s="249">
        <f>SUMIFS('Predicted Energy Consumption'!U$98:U$366,'Predicted Energy Consumption'!$B$98:$B$366,$A25,'Predicted Energy Consumption'!$A$98:$A$366,"electricity")</f>
        <v>353206418660894</v>
      </c>
      <c r="M25" s="249">
        <f>SUMIFS('Predicted Energy Consumption'!V$98:V$366,'Predicted Energy Consumption'!$B$98:$B$366,$A25,'Predicted Energy Consumption'!$A$98:$A$366,"electricity")</f>
        <v>361717164219205.88</v>
      </c>
      <c r="N25" s="249">
        <f>SUMIFS('Predicted Energy Consumption'!W$98:W$366,'Predicted Energy Consumption'!$B$98:$B$366,$A25,'Predicted Energy Consumption'!$A$98:$A$366,"electricity")</f>
        <v>369837175966135.88</v>
      </c>
      <c r="O25" s="249">
        <f>SUMIFS('Predicted Energy Consumption'!X$98:X$366,'Predicted Energy Consumption'!$B$98:$B$366,$A25,'Predicted Energy Consumption'!$A$98:$A$366,"electricity")</f>
        <v>377593942278151.63</v>
      </c>
      <c r="P25" s="249">
        <f>SUMIFS('Predicted Energy Consumption'!Y$98:Y$366,'Predicted Energy Consumption'!$B$98:$B$366,$A25,'Predicted Energy Consumption'!$A$98:$A$366,"electricity")</f>
        <v>385013320103053.69</v>
      </c>
      <c r="Q25" s="249">
        <f>SUMIFS('Predicted Energy Consumption'!Z$98:Z$366,'Predicted Energy Consumption'!$B$98:$B$366,$A25,'Predicted Energy Consumption'!$A$98:$A$366,"electricity")</f>
        <v>392119474432629.5</v>
      </c>
      <c r="R25" s="249">
        <f>SUMIFS('Predicted Energy Consumption'!AA$98:AA$366,'Predicted Energy Consumption'!$B$98:$B$366,$A25,'Predicted Energy Consumption'!$A$98:$A$366,"electricity")</f>
        <v>398934878192731.56</v>
      </c>
      <c r="S25" s="249">
        <f>SUMIFS('Predicted Energy Consumption'!AB$98:AB$366,'Predicted Energy Consumption'!$B$98:$B$366,$A25,'Predicted Energy Consumption'!$A$98:$A$366,"electricity")</f>
        <v>405480353673219.88</v>
      </c>
      <c r="T25" s="249">
        <f>SUMIFS('Predicted Energy Consumption'!AC$98:AC$366,'Predicted Energy Consumption'!$B$98:$B$366,$A25,'Predicted Energy Consumption'!$A$98:$A$366,"electricity")</f>
        <v>411775141276803.81</v>
      </c>
      <c r="U25" s="249">
        <f>SUMIFS('Predicted Energy Consumption'!AD$98:AD$366,'Predicted Energy Consumption'!$B$98:$B$366,$A25,'Predicted Energy Consumption'!$A$98:$A$366,"electricity")</f>
        <v>417836985057155</v>
      </c>
      <c r="V25" s="249">
        <f>SUMIFS('Predicted Energy Consumption'!AE$98:AE$366,'Predicted Energy Consumption'!$B$98:$B$366,$A25,'Predicted Energy Consumption'!$A$98:$A$366,"electricity")</f>
        <v>423682227388793.06</v>
      </c>
      <c r="W25" s="249">
        <f>SUMIFS('Predicted Energy Consumption'!AF$98:AF$366,'Predicted Energy Consumption'!$B$98:$B$366,$A25,'Predicted Energy Consumption'!$A$98:$A$366,"electricity")</f>
        <v>429325907310668.63</v>
      </c>
      <c r="X25" s="249">
        <f>SUMIFS('Predicted Energy Consumption'!AG$98:AG$366,'Predicted Energy Consumption'!$B$98:$B$366,$A25,'Predicted Energy Consumption'!$A$98:$A$366,"electricity")</f>
        <v>434781858746641.13</v>
      </c>
      <c r="Y25" s="249">
        <f>SUMIFS('Predicted Energy Consumption'!AH$98:AH$366,'Predicted Energy Consumption'!$B$98:$B$366,$A25,'Predicted Energy Consumption'!$A$98:$A$366,"electricity")</f>
        <v>440062806044737.38</v>
      </c>
      <c r="Z25" s="249">
        <f>SUMIFS('Predicted Energy Consumption'!AI$98:AI$366,'Predicted Energy Consumption'!$B$98:$B$366,$A25,'Predicted Energy Consumption'!$A$98:$A$366,"electricity")</f>
        <v>445180455188536.31</v>
      </c>
      <c r="AA25" s="249">
        <f>SUMIFS('Predicted Energy Consumption'!AJ$98:AJ$366,'Predicted Energy Consumption'!$B$98:$B$366,$A25,'Predicted Energy Consumption'!$A$98:$A$366,"electricity")</f>
        <v>450145579695795.38</v>
      </c>
      <c r="AB25" s="249">
        <f>SUMIFS('Predicted Energy Consumption'!AK$98:AK$366,'Predicted Energy Consumption'!$B$98:$B$366,$A25,'Predicted Energy Consumption'!$A$98:$A$366,"electricity")</f>
        <v>454968100692334.88</v>
      </c>
      <c r="AC25" s="249">
        <f>SUMIFS('Predicted Energy Consumption'!AL$98:AL$366,'Predicted Energy Consumption'!$B$98:$B$366,$A25,'Predicted Energy Consumption'!$A$98:$A$366,"electricity")</f>
        <v>459657160980812.56</v>
      </c>
      <c r="AD25" s="249">
        <f>SUMIFS('Predicted Energy Consumption'!AM$98:AM$366,'Predicted Energy Consumption'!$B$98:$B$366,$A25,'Predicted Energy Consumption'!$A$98:$A$366,"electricity")</f>
        <v>464221193151000.81</v>
      </c>
      <c r="AE25" s="249">
        <f>SUMIFS('Predicted Energy Consumption'!AN$98:AN$366,'Predicted Energy Consumption'!$B$98:$B$366,$A25,'Predicted Energy Consumption'!$A$98:$A$366,"electricity")</f>
        <v>468667981928368</v>
      </c>
      <c r="AF25" s="249">
        <f>SUMIFS('Predicted Energy Consumption'!AO$98:AO$366,'Predicted Energy Consumption'!$B$98:$B$366,$A25,'Predicted Energy Consumption'!$A$98:$A$366,"electricity")</f>
        <v>473004721052233.56</v>
      </c>
      <c r="AG25" s="249">
        <f>SUMIFS('Predicted Energy Consumption'!AP$98:AP$366,'Predicted Energy Consumption'!$B$98:$B$366,$A25,'Predicted Energy Consumption'!$A$98:$A$366,"electricity")</f>
        <v>477238065029174.25</v>
      </c>
      <c r="AH25" s="249">
        <f>SUMIFS('Predicted Energy Consumption'!AQ$98:AQ$366,'Predicted Energy Consumption'!$B$98:$B$366,$A25,'Predicted Energy Consumption'!$A$98:$A$366,"electricity")</f>
        <v>481374176133830.31</v>
      </c>
      <c r="AI25" s="249">
        <f>SUMIFS('Predicted Energy Consumption'!AR$98:AR$366,'Predicted Energy Consumption'!$B$98:$B$366,$A25,'Predicted Energy Consumption'!$A$98:$A$366,"electricity")</f>
        <v>485418767035856.75</v>
      </c>
      <c r="AJ25" s="249">
        <f>SUMIFS('Predicted Energy Consumption'!AS$98:AS$366,'Predicted Energy Consumption'!$B$98:$B$366,$A25,'Predicted Energy Consumption'!$A$98:$A$366,"electricity")</f>
        <v>489377139425509.69</v>
      </c>
      <c r="AK25" s="249">
        <f>SUMIFS('Predicted Energy Consumption'!AT$98:AT$366,'Predicted Energy Consumption'!$B$98:$B$366,$A25,'Predicted Energy Consumption'!$A$98:$A$366,"electricity")</f>
        <v>493254218995325.94</v>
      </c>
      <c r="AL25" s="249">
        <f>SUMIFS('Predicted Energy Consumption'!AU$98:AU$366,'Predicted Energy Consumption'!$B$98:$B$366,$A25,'Predicted Energy Consumption'!$A$98:$A$366,"electricity")</f>
        <v>497054587115214.56</v>
      </c>
      <c r="AM25" s="249">
        <f>SUMIFS('Predicted Energy Consumption'!AV$98:AV$366,'Predicted Energy Consumption'!$B$98:$B$366,$A25,'Predicted Energy Consumption'!$A$98:$A$366,"electricity")</f>
        <v>500782509515163.56</v>
      </c>
      <c r="AN25" s="249">
        <f>SUMIFS('Predicted Energy Consumption'!AW$98:AW$366,'Predicted Energy Consumption'!$B$98:$B$366,$A25,'Predicted Energy Consumption'!$A$98:$A$366,"electricity")</f>
        <v>504441962265547.38</v>
      </c>
      <c r="AO25" s="249">
        <f>SUMIFS('Predicted Energy Consumption'!AX$98:AX$366,'Predicted Energy Consumption'!$B$98:$B$366,$A25,'Predicted Energy Consumption'!$A$98:$A$366,"electricity")</f>
        <v>508036655320557.5</v>
      </c>
      <c r="AP25" s="249">
        <f>SUMIFS('Predicted Energy Consumption'!AY$98:AY$366,'Predicted Energy Consumption'!$B$98:$B$366,$A25,'Predicted Energy Consumption'!$A$98:$A$366,"electricity")</f>
        <v>511570053866537.5</v>
      </c>
    </row>
    <row r="26" spans="1:42" x14ac:dyDescent="0.2">
      <c r="A26" t="s">
        <v>397</v>
      </c>
      <c r="B26" s="249">
        <f>SUMIFS('Predicted Energy Consumption'!K$98:K$366,'Predicted Energy Consumption'!$B$98:$B$366,$A26,'Predicted Energy Consumption'!$A$98:$A$366,"electricity")</f>
        <v>345001641382302.19</v>
      </c>
      <c r="C26" s="249">
        <f>SUMIFS('Predicted Energy Consumption'!L$98:L$366,'Predicted Energy Consumption'!$B$98:$B$366,$A26,'Predicted Energy Consumption'!$A$98:$A$366,"electricity")</f>
        <v>375735949814846.38</v>
      </c>
      <c r="D26" s="249">
        <f>SUMIFS('Predicted Energy Consumption'!M$98:M$366,'Predicted Energy Consumption'!$B$98:$B$366,$A26,'Predicted Energy Consumption'!$A$98:$A$366,"electricity")</f>
        <v>400660297968629.94</v>
      </c>
      <c r="E26" s="249">
        <f>SUMIFS('Predicted Energy Consumption'!N$98:N$366,'Predicted Energy Consumption'!$B$98:$B$366,$A26,'Predicted Energy Consumption'!$A$98:$A$366,"electricity")</f>
        <v>426200944354024.88</v>
      </c>
      <c r="F26" s="249">
        <f>SUMIFS('Predicted Energy Consumption'!O$98:O$366,'Predicted Energy Consumption'!$B$98:$B$366,$A26,'Predicted Energy Consumption'!$A$98:$A$366,"electricity")</f>
        <v>452168781371824.38</v>
      </c>
      <c r="G26" s="249">
        <f>SUMIFS('Predicted Energy Consumption'!P$98:P$366,'Predicted Energy Consumption'!$B$98:$B$366,$A26,'Predicted Energy Consumption'!$A$98:$A$366,"electricity")</f>
        <v>478841213741978</v>
      </c>
      <c r="H26" s="249">
        <f>SUMIFS('Predicted Energy Consumption'!Q$98:Q$366,'Predicted Energy Consumption'!$B$98:$B$366,$A26,'Predicted Energy Consumption'!$A$98:$A$366,"electricity")</f>
        <v>505938441277673.06</v>
      </c>
      <c r="I26" s="249">
        <f>SUMIFS('Predicted Energy Consumption'!R$98:R$366,'Predicted Energy Consumption'!$B$98:$B$366,$A26,'Predicted Energy Consumption'!$A$98:$A$366,"electricity")</f>
        <v>533516542944184.94</v>
      </c>
      <c r="J26" s="249">
        <f>SUMIFS('Predicted Energy Consumption'!S$98:S$366,'Predicted Energy Consumption'!$B$98:$B$366,$A26,'Predicted Energy Consumption'!$A$98:$A$366,"electricity")</f>
        <v>561633004724233.88</v>
      </c>
      <c r="K26" s="249">
        <f>SUMIFS('Predicted Energy Consumption'!T$98:T$366,'Predicted Energy Consumption'!$B$98:$B$366,$A26,'Predicted Energy Consumption'!$A$98:$A$366,"electricity")</f>
        <v>590090467616295</v>
      </c>
      <c r="L26" s="249">
        <f>SUMIFS('Predicted Energy Consumption'!U$98:U$366,'Predicted Energy Consumption'!$B$98:$B$366,$A26,'Predicted Energy Consumption'!$A$98:$A$366,"electricity")</f>
        <v>619054509067572.5</v>
      </c>
      <c r="M26" s="249">
        <f>SUMIFS('Predicted Energy Consumption'!V$98:V$366,'Predicted Energy Consumption'!$B$98:$B$366,$A26,'Predicted Energy Consumption'!$A$98:$A$366,"electricity")</f>
        <v>648408019616262</v>
      </c>
      <c r="N26" s="249">
        <f>SUMIFS('Predicted Energy Consumption'!W$98:W$366,'Predicted Energy Consumption'!$B$98:$B$366,$A26,'Predicted Energy Consumption'!$A$98:$A$366,"electricity")</f>
        <v>678024824091367.5</v>
      </c>
      <c r="O26" s="249">
        <f>SUMIFS('Predicted Energy Consumption'!X$98:X$366,'Predicted Energy Consumption'!$B$98:$B$366,$A26,'Predicted Energy Consumption'!$A$98:$A$366,"electricity")</f>
        <v>708088209630741.88</v>
      </c>
      <c r="P26" s="249">
        <f>SUMIFS('Predicted Energy Consumption'!Y$98:Y$366,'Predicted Energy Consumption'!$B$98:$B$366,$A26,'Predicted Energy Consumption'!$A$98:$A$366,"electricity")</f>
        <v>738450027343837</v>
      </c>
      <c r="Q26" s="249">
        <f>SUMIFS('Predicted Energy Consumption'!Z$98:Z$366,'Predicted Energy Consumption'!$B$98:$B$366,$A26,'Predicted Energy Consumption'!$A$98:$A$366,"electricity")</f>
        <v>769032005697064.88</v>
      </c>
      <c r="R26" s="249">
        <f>SUMIFS('Predicted Energy Consumption'!AA$98:AA$366,'Predicted Energy Consumption'!$B$98:$B$366,$A26,'Predicted Energy Consumption'!$A$98:$A$366,"electricity")</f>
        <v>799961500088688.25</v>
      </c>
      <c r="S26" s="249">
        <f>SUMIFS('Predicted Energy Consumption'!AB$98:AB$366,'Predicted Energy Consumption'!$B$98:$B$366,$A26,'Predicted Energy Consumption'!$A$98:$A$366,"electricity")</f>
        <v>831110761565211.88</v>
      </c>
      <c r="T26" s="249">
        <f>SUMIFS('Predicted Energy Consumption'!AC$98:AC$366,'Predicted Energy Consumption'!$B$98:$B$366,$A26,'Predicted Energy Consumption'!$A$98:$A$366,"electricity")</f>
        <v>862595565864182.63</v>
      </c>
      <c r="U26" s="249">
        <f>SUMIFS('Predicted Energy Consumption'!AD$98:AD$366,'Predicted Energy Consumption'!$B$98:$B$366,$A26,'Predicted Energy Consumption'!$A$98:$A$366,"electricity")</f>
        <v>894253715604341.88</v>
      </c>
      <c r="V26" s="249">
        <f>SUMIFS('Predicted Energy Consumption'!AE$98:AE$366,'Predicted Energy Consumption'!$B$98:$B$366,$A26,'Predicted Energy Consumption'!$A$98:$A$366,"electricity")</f>
        <v>926050255928183.38</v>
      </c>
      <c r="W26" s="249">
        <f>SUMIFS('Predicted Energy Consumption'!AF$98:AF$366,'Predicted Energy Consumption'!$B$98:$B$366,$A26,'Predicted Energy Consumption'!$A$98:$A$366,"electricity")</f>
        <v>958099614012523.5</v>
      </c>
      <c r="X26" s="249">
        <f>SUMIFS('Predicted Energy Consumption'!AG$98:AG$366,'Predicted Energy Consumption'!$B$98:$B$366,$A26,'Predicted Energy Consumption'!$A$98:$A$366,"electricity")</f>
        <v>990317692144588</v>
      </c>
      <c r="Y26" s="249">
        <f>SUMIFS('Predicted Energy Consumption'!AH$98:AH$366,'Predicted Energy Consumption'!$B$98:$B$366,$A26,'Predicted Energy Consumption'!$A$98:$A$366,"electricity")</f>
        <v>1022697104202982.4</v>
      </c>
      <c r="Z26" s="249">
        <f>SUMIFS('Predicted Energy Consumption'!AI$98:AI$366,'Predicted Energy Consumption'!$B$98:$B$366,$A26,'Predicted Energy Consumption'!$A$98:$A$366,"electricity")</f>
        <v>1055189678947761</v>
      </c>
      <c r="AA26" s="249">
        <f>SUMIFS('Predicted Energy Consumption'!AJ$98:AJ$366,'Predicted Energy Consumption'!$B$98:$B$366,$A26,'Predicted Energy Consumption'!$A$98:$A$366,"electricity")</f>
        <v>1087863147455046.9</v>
      </c>
      <c r="AB26" s="249">
        <f>SUMIFS('Predicted Energy Consumption'!AK$98:AK$366,'Predicted Energy Consumption'!$B$98:$B$366,$A26,'Predicted Energy Consumption'!$A$98:$A$366,"electricity")</f>
        <v>1120734017780458</v>
      </c>
      <c r="AC26" s="249">
        <f>SUMIFS('Predicted Energy Consumption'!AL$98:AL$366,'Predicted Energy Consumption'!$B$98:$B$366,$A26,'Predicted Energy Consumption'!$A$98:$A$366,"electricity")</f>
        <v>1153679201561429.3</v>
      </c>
      <c r="AD26" s="249">
        <f>SUMIFS('Predicted Energy Consumption'!AM$98:AM$366,'Predicted Energy Consumption'!$B$98:$B$366,$A26,'Predicted Energy Consumption'!$A$98:$A$366,"electricity")</f>
        <v>1186747944287384</v>
      </c>
      <c r="AE26" s="249">
        <f>SUMIFS('Predicted Energy Consumption'!AN$98:AN$366,'Predicted Energy Consumption'!$B$98:$B$366,$A26,'Predicted Energy Consumption'!$A$98:$A$366,"electricity")</f>
        <v>1220061201782901.3</v>
      </c>
      <c r="AF26" s="249">
        <f>SUMIFS('Predicted Energy Consumption'!AO$98:AO$366,'Predicted Energy Consumption'!$B$98:$B$366,$A26,'Predicted Energy Consumption'!$A$98:$A$366,"electricity")</f>
        <v>1253479459317087.8</v>
      </c>
      <c r="AG26" s="249">
        <f>SUMIFS('Predicted Energy Consumption'!AP$98:AP$366,'Predicted Energy Consumption'!$B$98:$B$366,$A26,'Predicted Energy Consumption'!$A$98:$A$366,"electricity")</f>
        <v>1287097039884610</v>
      </c>
      <c r="AH26" s="249">
        <f>SUMIFS('Predicted Energy Consumption'!AQ$98:AQ$366,'Predicted Energy Consumption'!$B$98:$B$366,$A26,'Predicted Energy Consumption'!$A$98:$A$366,"electricity")</f>
        <v>1320912354494999</v>
      </c>
      <c r="AI26" s="249">
        <f>SUMIFS('Predicted Energy Consumption'!AR$98:AR$366,'Predicted Energy Consumption'!$B$98:$B$366,$A26,'Predicted Energy Consumption'!$A$98:$A$366,"electricity")</f>
        <v>1354917557154388.5</v>
      </c>
      <c r="AJ26" s="249">
        <f>SUMIFS('Predicted Energy Consumption'!AS$98:AS$366,'Predicted Energy Consumption'!$B$98:$B$366,$A26,'Predicted Energy Consumption'!$A$98:$A$366,"electricity")</f>
        <v>1389198938188702.5</v>
      </c>
      <c r="AK26" s="249">
        <f>SUMIFS('Predicted Energy Consumption'!AT$98:AT$366,'Predicted Energy Consumption'!$B$98:$B$366,$A26,'Predicted Energy Consumption'!$A$98:$A$366,"electricity")</f>
        <v>1423785622705144.5</v>
      </c>
      <c r="AL26" s="249">
        <f>SUMIFS('Predicted Energy Consumption'!AU$98:AU$366,'Predicted Energy Consumption'!$B$98:$B$366,$A26,'Predicted Energy Consumption'!$A$98:$A$366,"electricity")</f>
        <v>1458741480827159.5</v>
      </c>
      <c r="AM26" s="249">
        <f>SUMIFS('Predicted Energy Consumption'!AV$98:AV$366,'Predicted Energy Consumption'!$B$98:$B$366,$A26,'Predicted Energy Consumption'!$A$98:$A$366,"electricity")</f>
        <v>1494053932926941.8</v>
      </c>
      <c r="AN26" s="249">
        <f>SUMIFS('Predicted Energy Consumption'!AW$98:AW$366,'Predicted Energy Consumption'!$B$98:$B$366,$A26,'Predicted Energy Consumption'!$A$98:$A$366,"electricity")</f>
        <v>1529822368886549</v>
      </c>
      <c r="AO26" s="249">
        <f>SUMIFS('Predicted Energy Consumption'!AX$98:AX$366,'Predicted Energy Consumption'!$B$98:$B$366,$A26,'Predicted Energy Consumption'!$A$98:$A$366,"electricity")</f>
        <v>1566141366426468</v>
      </c>
      <c r="AP26" s="249">
        <f>SUMIFS('Predicted Energy Consumption'!AY$98:AY$366,'Predicted Energy Consumption'!$B$98:$B$366,$A26,'Predicted Energy Consumption'!$A$98:$A$366,"electricity")</f>
        <v>1603013718404032.3</v>
      </c>
    </row>
  </sheetData>
  <phoneticPr fontId="3"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BA890-7785-48DC-B56E-1E040E6DD707}">
  <sheetPr codeName="Sheet21">
    <tabColor theme="4"/>
  </sheetPr>
  <dimension ref="A1:AP26"/>
  <sheetViews>
    <sheetView workbookViewId="0"/>
  </sheetViews>
  <sheetFormatPr defaultRowHeight="14.25" x14ac:dyDescent="0.2"/>
  <cols>
    <col min="1" max="1" width="45.125" bestFit="1" customWidth="1"/>
  </cols>
  <sheetData>
    <row r="1" spans="1:42" x14ac:dyDescent="0.2">
      <c r="A1" t="s">
        <v>666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x14ac:dyDescent="0.2">
      <c r="A2" t="s">
        <v>373</v>
      </c>
      <c r="B2" s="249">
        <f>SUMIFS('Predicted Energy Consumption'!K$98:K$366,'Predicted Energy Consumption'!$B$98:$B$366,$A2,'Predicted Energy Consumption'!$A$98:$A$366,"biomass")</f>
        <v>184835886460418.19</v>
      </c>
      <c r="C2" s="249">
        <f>SUMIFS('Predicted Energy Consumption'!L$98:L$366,'Predicted Energy Consumption'!$B$98:$B$366,$A2,'Predicted Energy Consumption'!$A$98:$A$366,"biomass")</f>
        <v>190913238380288.78</v>
      </c>
      <c r="D2" s="249">
        <f>SUMIFS('Predicted Energy Consumption'!M$98:M$366,'Predicted Energy Consumption'!$B$98:$B$366,$A2,'Predicted Energy Consumption'!$A$98:$A$366,"biomass")</f>
        <v>195303068844949.25</v>
      </c>
      <c r="E2" s="249">
        <f>SUMIFS('Predicted Energy Consumption'!N$98:N$366,'Predicted Energy Consumption'!$B$98:$B$366,$A2,'Predicted Energy Consumption'!$A$98:$A$366,"biomass")</f>
        <v>199360651318874.56</v>
      </c>
      <c r="F2" s="249">
        <f>SUMIFS('Predicted Energy Consumption'!O$98:O$366,'Predicted Energy Consumption'!$B$98:$B$366,$A2,'Predicted Energy Consumption'!$A$98:$A$366,"biomass")</f>
        <v>203126806742919.72</v>
      </c>
      <c r="G2" s="249">
        <f>SUMIFS('Predicted Energy Consumption'!P$98:P$366,'Predicted Energy Consumption'!$B$98:$B$366,$A2,'Predicted Energy Consumption'!$A$98:$A$366,"biomass")</f>
        <v>206736726253245.22</v>
      </c>
      <c r="H2" s="249">
        <f>SUMIFS('Predicted Energy Consumption'!Q$98:Q$366,'Predicted Energy Consumption'!$B$98:$B$366,$A2,'Predicted Energy Consumption'!$A$98:$A$366,"biomass")</f>
        <v>210132213893662.13</v>
      </c>
      <c r="I2" s="249">
        <f>SUMIFS('Predicted Energy Consumption'!R$98:R$366,'Predicted Energy Consumption'!$B$98:$B$366,$A2,'Predicted Energy Consumption'!$A$98:$A$366,"biomass")</f>
        <v>213351165440068.53</v>
      </c>
      <c r="J2" s="249">
        <f>SUMIFS('Predicted Energy Consumption'!S$98:S$366,'Predicted Energy Consumption'!$B$98:$B$366,$A2,'Predicted Energy Consumption'!$A$98:$A$366,"biomass")</f>
        <v>216429797303899.19</v>
      </c>
      <c r="K2" s="249">
        <f>SUMIFS('Predicted Energy Consumption'!T$98:T$366,'Predicted Energy Consumption'!$B$98:$B$366,$A2,'Predicted Energy Consumption'!$A$98:$A$366,"biomass")</f>
        <v>219346718530545.13</v>
      </c>
      <c r="L2" s="249">
        <f>SUMIFS('Predicted Energy Consumption'!U$98:U$366,'Predicted Energy Consumption'!$B$98:$B$366,$A2,'Predicted Energy Consumption'!$A$98:$A$366,"biomass")</f>
        <v>222154604044902.91</v>
      </c>
      <c r="M2" s="249">
        <f>SUMIFS('Predicted Energy Consumption'!V$98:V$366,'Predicted Energy Consumption'!$B$98:$B$366,$A2,'Predicted Energy Consumption'!$A$98:$A$366,"biomass")</f>
        <v>224824732280393.31</v>
      </c>
      <c r="N2" s="249">
        <f>SUMIFS('Predicted Energy Consumption'!W$98:W$366,'Predicted Energy Consumption'!$B$98:$B$366,$A2,'Predicted Energy Consumption'!$A$98:$A$366,"biomass")</f>
        <v>227357652671258.66</v>
      </c>
      <c r="O2" s="249">
        <f>SUMIFS('Predicted Energy Consumption'!X$98:X$366,'Predicted Energy Consumption'!$B$98:$B$366,$A2,'Predicted Energy Consumption'!$A$98:$A$366,"biomass")</f>
        <v>229797434262289.81</v>
      </c>
      <c r="P2" s="249">
        <f>SUMIFS('Predicted Energy Consumption'!Y$98:Y$366,'Predicted Energy Consumption'!$B$98:$B$366,$A2,'Predicted Energy Consumption'!$A$98:$A$366,"biomass")</f>
        <v>232123918199936.59</v>
      </c>
      <c r="Q2" s="249">
        <f>SUMIFS('Predicted Energy Consumption'!Z$98:Z$366,'Predicted Energy Consumption'!$B$98:$B$366,$A2,'Predicted Energy Consumption'!$A$98:$A$366,"biomass")</f>
        <v>234337557298693.41</v>
      </c>
      <c r="R2" s="249">
        <f>SUMIFS('Predicted Energy Consumption'!AA$98:AA$366,'Predicted Energy Consumption'!$B$98:$B$366,$A2,'Predicted Energy Consumption'!$A$98:$A$366,"biomass")</f>
        <v>236466569562837.72</v>
      </c>
      <c r="S2" s="249">
        <f>SUMIFS('Predicted Energy Consumption'!AB$98:AB$366,'Predicted Energy Consumption'!$B$98:$B$366,$A2,'Predicted Energy Consumption'!$A$98:$A$366,"biomass")</f>
        <v>238501080679271.81</v>
      </c>
      <c r="T2" s="249">
        <f>SUMIFS('Predicted Energy Consumption'!AC$98:AC$366,'Predicted Energy Consumption'!$B$98:$B$366,$A2,'Predicted Energy Consumption'!$A$98:$A$366,"biomass")</f>
        <v>240475111990962.44</v>
      </c>
      <c r="U2" s="249">
        <f>SUMIFS('Predicted Energy Consumption'!AD$98:AD$366,'Predicted Energy Consumption'!$B$98:$B$366,$A2,'Predicted Energy Consumption'!$A$98:$A$366,"biomass")</f>
        <v>242366704470298.63</v>
      </c>
      <c r="V2" s="249">
        <f>SUMIFS('Predicted Energy Consumption'!AE$98:AE$366,'Predicted Energy Consumption'!$B$98:$B$366,$A2,'Predicted Energy Consumption'!$A$98:$A$366,"biomass")</f>
        <v>244177029882022.31</v>
      </c>
      <c r="W2" s="249">
        <f>SUMIFS('Predicted Energy Consumption'!AF$98:AF$366,'Predicted Energy Consumption'!$B$98:$B$366,$A2,'Predicted Energy Consumption'!$A$98:$A$366,"biomass")</f>
        <v>245934245754127.38</v>
      </c>
      <c r="X2" s="249">
        <f>SUMIFS('Predicted Energy Consumption'!AG$98:AG$366,'Predicted Energy Consumption'!$B$98:$B$366,$A2,'Predicted Energy Consumption'!$A$98:$A$366,"biomass")</f>
        <v>247631789943299.31</v>
      </c>
      <c r="Y2" s="249">
        <f>SUMIFS('Predicted Energy Consumption'!AH$98:AH$366,'Predicted Energy Consumption'!$B$98:$B$366,$A2,'Predicted Energy Consumption'!$A$98:$A$366,"biomass")</f>
        <v>249270588357888.09</v>
      </c>
      <c r="Z2" s="249">
        <f>SUMIFS('Predicted Energy Consumption'!AI$98:AI$366,'Predicted Energy Consumption'!$B$98:$B$366,$A2,'Predicted Energy Consumption'!$A$98:$A$366,"biomass")</f>
        <v>250859089774601.91</v>
      </c>
      <c r="AA2" s="249">
        <f>SUMIFS('Predicted Energy Consumption'!AJ$98:AJ$366,'Predicted Energy Consumption'!$B$98:$B$366,$A2,'Predicted Energy Consumption'!$A$98:$A$366,"biomass")</f>
        <v>252404716486515.78</v>
      </c>
      <c r="AB2" s="249">
        <f>SUMIFS('Predicted Energy Consumption'!AK$98:AK$366,'Predicted Energy Consumption'!$B$98:$B$366,$A2,'Predicted Energy Consumption'!$A$98:$A$366,"biomass")</f>
        <v>253918453200841.13</v>
      </c>
      <c r="AC2" s="249">
        <f>SUMIFS('Predicted Energy Consumption'!AL$98:AL$366,'Predicted Energy Consumption'!$B$98:$B$366,$A2,'Predicted Energy Consumption'!$A$98:$A$366,"biomass")</f>
        <v>255391383232792.44</v>
      </c>
      <c r="AD2" s="249">
        <f>SUMIFS('Predicted Energy Consumption'!AM$98:AM$366,'Predicted Energy Consumption'!$B$98:$B$366,$A2,'Predicted Energy Consumption'!$A$98:$A$366,"biomass")</f>
        <v>256829428971087.56</v>
      </c>
      <c r="AE2" s="249">
        <f>SUMIFS('Predicted Energy Consumption'!AN$98:AN$366,'Predicted Energy Consumption'!$B$98:$B$366,$A2,'Predicted Energy Consumption'!$A$98:$A$366,"biomass")</f>
        <v>258250262364736.16</v>
      </c>
      <c r="AF2" s="249">
        <f>SUMIFS('Predicted Energy Consumption'!AO$98:AO$366,'Predicted Energy Consumption'!$B$98:$B$366,$A2,'Predicted Energy Consumption'!$A$98:$A$366,"biomass")</f>
        <v>259640215897188.31</v>
      </c>
      <c r="AG2" s="249">
        <f>SUMIFS('Predicted Energy Consumption'!AP$98:AP$366,'Predicted Energy Consumption'!$B$98:$B$366,$A2,'Predicted Energy Consumption'!$A$98:$A$366,"biomass")</f>
        <v>261012613756815</v>
      </c>
      <c r="AH2" s="249">
        <f>SUMIFS('Predicted Energy Consumption'!AQ$98:AQ$366,'Predicted Energy Consumption'!$B$98:$B$366,$A2,'Predicted Energy Consumption'!$A$98:$A$366,"biomass")</f>
        <v>262370709898725.59</v>
      </c>
      <c r="AI2" s="249">
        <f>SUMIFS('Predicted Energy Consumption'!AR$98:AR$366,'Predicted Energy Consumption'!$B$98:$B$366,$A2,'Predicted Energy Consumption'!$A$98:$A$366,"biomass")</f>
        <v>263711282488526.47</v>
      </c>
      <c r="AJ2" s="249">
        <f>SUMIFS('Predicted Energy Consumption'!AS$98:AS$366,'Predicted Energy Consumption'!$B$98:$B$366,$A2,'Predicted Energy Consumption'!$A$98:$A$366,"biomass")</f>
        <v>264810325311075.34</v>
      </c>
      <c r="AK2" s="249">
        <f>SUMIFS('Predicted Energy Consumption'!AT$98:AT$366,'Predicted Energy Consumption'!$B$98:$B$366,$A2,'Predicted Energy Consumption'!$A$98:$A$366,"biomass")</f>
        <v>265410549663664.66</v>
      </c>
      <c r="AL2" s="249">
        <f>SUMIFS('Predicted Energy Consumption'!AU$98:AU$366,'Predicted Energy Consumption'!$B$98:$B$366,$A2,'Predicted Energy Consumption'!$A$98:$A$366,"biomass")</f>
        <v>265977724490750.53</v>
      </c>
      <c r="AM2" s="249">
        <f>SUMIFS('Predicted Energy Consumption'!AV$98:AV$366,'Predicted Energy Consumption'!$B$98:$B$366,$A2,'Predicted Energy Consumption'!$A$98:$A$366,"biomass")</f>
        <v>266516343823717.13</v>
      </c>
      <c r="AN2" s="249">
        <f>SUMIFS('Predicted Energy Consumption'!AW$98:AW$366,'Predicted Energy Consumption'!$B$98:$B$366,$A2,'Predicted Energy Consumption'!$A$98:$A$366,"biomass")</f>
        <v>267026410937111.78</v>
      </c>
      <c r="AO2" s="249">
        <f>SUMIFS('Predicted Energy Consumption'!AX$98:AX$366,'Predicted Energy Consumption'!$B$98:$B$366,$A2,'Predicted Energy Consumption'!$A$98:$A$366,"biomass")</f>
        <v>267516691407503.63</v>
      </c>
      <c r="AP2" s="249">
        <f>SUMIFS('Predicted Energy Consumption'!AY$98:AY$366,'Predicted Energy Consumption'!$B$98:$B$366,$A2,'Predicted Energy Consumption'!$A$98:$A$366,"biomass")</f>
        <v>267986080580741.09</v>
      </c>
    </row>
    <row r="3" spans="1:42" x14ac:dyDescent="0.2">
      <c r="A3" t="s">
        <v>374</v>
      </c>
      <c r="B3" s="249">
        <f>SUMIFS('Predicted Energy Consumption'!K$98:K$366,'Predicted Energy Consumption'!$B$98:$B$366,$A3,'Predicted Energy Consumption'!$A$98:$A$366,"biomass")</f>
        <v>313502171472.72339</v>
      </c>
      <c r="C3" s="249">
        <f>SUMIFS('Predicted Energy Consumption'!L$98:L$366,'Predicted Energy Consumption'!$B$98:$B$366,$A3,'Predicted Energy Consumption'!$A$98:$A$366,"biomass")</f>
        <v>285737952354.24585</v>
      </c>
      <c r="D3" s="249">
        <f>SUMIFS('Predicted Energy Consumption'!M$98:M$366,'Predicted Energy Consumption'!$B$98:$B$366,$A3,'Predicted Energy Consumption'!$A$98:$A$366,"biomass")</f>
        <v>257908924302.58463</v>
      </c>
      <c r="E3" s="249">
        <f>SUMIFS('Predicted Energy Consumption'!N$98:N$366,'Predicted Energy Consumption'!$B$98:$B$366,$A3,'Predicted Energy Consumption'!$A$98:$A$366,"biomass")</f>
        <v>230847334072.48111</v>
      </c>
      <c r="F3" s="249">
        <f>SUMIFS('Predicted Energy Consumption'!O$98:O$366,'Predicted Energy Consumption'!$B$98:$B$366,$A3,'Predicted Energy Consumption'!$A$98:$A$366,"biomass")</f>
        <v>204987204642.22858</v>
      </c>
      <c r="G3" s="249">
        <f>SUMIFS('Predicted Energy Consumption'!P$98:P$366,'Predicted Energy Consumption'!$B$98:$B$366,$A3,'Predicted Energy Consumption'!$A$98:$A$366,"biomass")</f>
        <v>180509961304.93454</v>
      </c>
      <c r="H3" s="249">
        <f>SUMIFS('Predicted Energy Consumption'!Q$98:Q$366,'Predicted Energy Consumption'!$B$98:$B$366,$A3,'Predicted Energy Consumption'!$A$98:$A$366,"biomass")</f>
        <v>157468764574.26843</v>
      </c>
      <c r="I3" s="249">
        <f>SUMIFS('Predicted Energy Consumption'!R$98:R$366,'Predicted Energy Consumption'!$B$98:$B$366,$A3,'Predicted Energy Consumption'!$A$98:$A$366,"biomass")</f>
        <v>143315482634.14728</v>
      </c>
      <c r="J3" s="249">
        <f>SUMIFS('Predicted Energy Consumption'!S$98:S$366,'Predicted Energy Consumption'!$B$98:$B$366,$A3,'Predicted Energy Consumption'!$A$98:$A$366,"biomass")</f>
        <v>140947482245.16061</v>
      </c>
      <c r="K3" s="249">
        <f>SUMIFS('Predicted Energy Consumption'!T$98:T$366,'Predicted Energy Consumption'!$B$98:$B$366,$A3,'Predicted Energy Consumption'!$A$98:$A$366,"biomass")</f>
        <v>138555560986.57129</v>
      </c>
      <c r="L3" s="249">
        <f>SUMIFS('Predicted Energy Consumption'!U$98:U$366,'Predicted Energy Consumption'!$B$98:$B$366,$A3,'Predicted Energy Consumption'!$A$98:$A$366,"biomass")</f>
        <v>136154784790.20929</v>
      </c>
      <c r="M3" s="249">
        <f>SUMIFS('Predicted Energy Consumption'!V$98:V$366,'Predicted Energy Consumption'!$B$98:$B$366,$A3,'Predicted Energy Consumption'!$A$98:$A$366,"biomass")</f>
        <v>133757202774.00467</v>
      </c>
      <c r="N3" s="249">
        <f>SUMIFS('Predicted Energy Consumption'!W$98:W$366,'Predicted Energy Consumption'!$B$98:$B$366,$A3,'Predicted Energy Consumption'!$A$98:$A$366,"biomass")</f>
        <v>131372420724.10503</v>
      </c>
      <c r="O3" s="249">
        <f>SUMIFS('Predicted Energy Consumption'!X$98:X$366,'Predicted Energy Consumption'!$B$98:$B$366,$A3,'Predicted Energy Consumption'!$A$98:$A$366,"biomass")</f>
        <v>129008046645.2424</v>
      </c>
      <c r="P3" s="249">
        <f>SUMIFS('Predicted Energy Consumption'!Y$98:Y$366,'Predicted Energy Consumption'!$B$98:$B$366,$A3,'Predicted Energy Consumption'!$A$98:$A$366,"biomass")</f>
        <v>126670047607.62646</v>
      </c>
      <c r="Q3" s="249">
        <f>SUMIFS('Predicted Energy Consumption'!Z$98:Z$366,'Predicted Energy Consumption'!$B$98:$B$366,$A3,'Predicted Energy Consumption'!$A$98:$A$366,"biomass")</f>
        <v>124363040924.86816</v>
      </c>
      <c r="R3" s="249">
        <f>SUMIFS('Predicted Energy Consumption'!AA$98:AA$366,'Predicted Energy Consumption'!$B$98:$B$366,$A3,'Predicted Energy Consumption'!$A$98:$A$366,"biomass")</f>
        <v>122090534272.08879</v>
      </c>
      <c r="S3" s="249">
        <f>SUMIFS('Predicted Energy Consumption'!AB$98:AB$366,'Predicted Energy Consumption'!$B$98:$B$366,$A3,'Predicted Energy Consumption'!$A$98:$A$366,"biomass")</f>
        <v>119855124772.43298</v>
      </c>
      <c r="T3" s="249">
        <f>SUMIFS('Predicted Energy Consumption'!AC$98:AC$366,'Predicted Energy Consumption'!$B$98:$B$366,$A3,'Predicted Energy Consumption'!$A$98:$A$366,"biomass")</f>
        <v>117658664436.72353</v>
      </c>
      <c r="U3" s="249">
        <f>SUMIFS('Predicted Energy Consumption'!AD$98:AD$366,'Predicted Energy Consumption'!$B$98:$B$366,$A3,'Predicted Energy Consumption'!$A$98:$A$366,"biomass")</f>
        <v>115502397696.55865</v>
      </c>
      <c r="V3" s="249">
        <f>SUMIFS('Predicted Energy Consumption'!AE$98:AE$366,'Predicted Energy Consumption'!$B$98:$B$366,$A3,'Predicted Energy Consumption'!$A$98:$A$366,"biomass")</f>
        <v>113387075659.73839</v>
      </c>
      <c r="W3" s="249">
        <f>SUMIFS('Predicted Energy Consumption'!AF$98:AF$366,'Predicted Energy Consumption'!$B$98:$B$366,$A3,'Predicted Energy Consumption'!$A$98:$A$366,"biomass")</f>
        <v>111313050904.78477</v>
      </c>
      <c r="X3" s="249">
        <f>SUMIFS('Predicted Energy Consumption'!AG$98:AG$366,'Predicted Energy Consumption'!$B$98:$B$366,$A3,'Predicted Energy Consumption'!$A$98:$A$366,"biomass")</f>
        <v>109280356000.21236</v>
      </c>
      <c r="Y3" s="249">
        <f>SUMIFS('Predicted Energy Consumption'!AH$98:AH$366,'Predicted Energy Consumption'!$B$98:$B$366,$A3,'Predicted Energy Consumption'!$A$98:$A$366,"biomass")</f>
        <v>107288768422.58012</v>
      </c>
      <c r="Z3" s="249">
        <f>SUMIFS('Predicted Energy Consumption'!AI$98:AI$366,'Predicted Energy Consumption'!$B$98:$B$366,$A3,'Predicted Energy Consumption'!$A$98:$A$366,"biomass")</f>
        <v>105337864122.12408</v>
      </c>
      <c r="AA3" s="249">
        <f>SUMIFS('Predicted Energy Consumption'!AJ$98:AJ$366,'Predicted Energy Consumption'!$B$98:$B$366,$A3,'Predicted Energy Consumption'!$A$98:$A$366,"biomass")</f>
        <v>103427061626.77934</v>
      </c>
      <c r="AB3" s="249">
        <f>SUMIFS('Predicted Energy Consumption'!AK$98:AK$366,'Predicted Energy Consumption'!$B$98:$B$366,$A3,'Predicted Energy Consumption'!$A$98:$A$366,"biomass")</f>
        <v>101555658272.29846</v>
      </c>
      <c r="AC3" s="249">
        <f>SUMIFS('Predicted Energy Consumption'!AL$98:AL$366,'Predicted Energy Consumption'!$B$98:$B$366,$A3,'Predicted Energy Consumption'!$A$98:$A$366,"biomass")</f>
        <v>99722859889.41507</v>
      </c>
      <c r="AD3" s="249">
        <f>SUMIFS('Predicted Energy Consumption'!AM$98:AM$366,'Predicted Energy Consumption'!$B$98:$B$366,$A3,'Predicted Energy Consumption'!$A$98:$A$366,"biomass")</f>
        <v>97927805061.664078</v>
      </c>
      <c r="AE3" s="249">
        <f>SUMIFS('Predicted Energy Consumption'!AN$98:AN$366,'Predicted Energy Consumption'!$B$98:$B$366,$A3,'Predicted Energy Consumption'!$A$98:$A$366,"biomass")</f>
        <v>96169584883.966003</v>
      </c>
      <c r="AF3" s="249">
        <f>SUMIFS('Predicted Energy Consumption'!AO$98:AO$366,'Predicted Energy Consumption'!$B$98:$B$366,$A3,'Predicted Energy Consumption'!$A$98:$A$366,"biomass")</f>
        <v>94447258997.568115</v>
      </c>
      <c r="AG3" s="249">
        <f>SUMIFS('Predicted Energy Consumption'!AP$98:AP$366,'Predicted Energy Consumption'!$B$98:$B$366,$A3,'Predicted Energy Consumption'!$A$98:$A$366,"biomass")</f>
        <v>92759868547.138168</v>
      </c>
      <c r="AH3" s="249">
        <f>SUMIFS('Predicted Energy Consumption'!AQ$98:AQ$366,'Predicted Energy Consumption'!$B$98:$B$366,$A3,'Predicted Energy Consumption'!$A$98:$A$366,"biomass")</f>
        <v>91106446597.045013</v>
      </c>
      <c r="AI3" s="249">
        <f>SUMIFS('Predicted Energy Consumption'!AR$98:AR$366,'Predicted Energy Consumption'!$B$98:$B$366,$A3,'Predicted Energy Consumption'!$A$98:$A$366,"biomass")</f>
        <v>89486026452.943848</v>
      </c>
      <c r="AJ3" s="249">
        <f>SUMIFS('Predicted Energy Consumption'!AS$98:AS$366,'Predicted Energy Consumption'!$B$98:$B$366,$A3,'Predicted Energy Consumption'!$A$98:$A$366,"biomass")</f>
        <v>87897648258.890915</v>
      </c>
      <c r="AK3" s="249">
        <f>SUMIFS('Predicted Energy Consumption'!AT$98:AT$366,'Predicted Energy Consumption'!$B$98:$B$366,$A3,'Predicted Energy Consumption'!$A$98:$A$366,"biomass")</f>
        <v>86340364176.977814</v>
      </c>
      <c r="AL3" s="249">
        <f>SUMIFS('Predicted Energy Consumption'!AU$98:AU$366,'Predicted Energy Consumption'!$B$98:$B$366,$A3,'Predicted Energy Consumption'!$A$98:$A$366,"biomass")</f>
        <v>84813242403.855362</v>
      </c>
      <c r="AM3" s="249">
        <f>SUMIFS('Predicted Energy Consumption'!AV$98:AV$366,'Predicted Energy Consumption'!$B$98:$B$366,$A3,'Predicted Energy Consumption'!$A$98:$A$366,"biomass")</f>
        <v>83315370234.768814</v>
      </c>
      <c r="AN3" s="249">
        <f>SUMIFS('Predicted Energy Consumption'!AW$98:AW$366,'Predicted Energy Consumption'!$B$98:$B$366,$A3,'Predicted Energy Consumption'!$A$98:$A$366,"biomass")</f>
        <v>81845856349.374481</v>
      </c>
      <c r="AO3" s="249">
        <f>SUMIFS('Predicted Energy Consumption'!AX$98:AX$366,'Predicted Energy Consumption'!$B$98:$B$366,$A3,'Predicted Energy Consumption'!$A$98:$A$366,"biomass")</f>
        <v>80403832463.469177</v>
      </c>
      <c r="AP3" s="249">
        <f>SUMIFS('Predicted Energy Consumption'!AY$98:AY$366,'Predicted Energy Consumption'!$B$98:$B$366,$A3,'Predicted Energy Consumption'!$A$98:$A$366,"biomass")</f>
        <v>78988454465.703766</v>
      </c>
    </row>
    <row r="4" spans="1:42" x14ac:dyDescent="0.2">
      <c r="A4" t="s">
        <v>375</v>
      </c>
      <c r="B4" s="249">
        <f>SUMIFS('Predicted Energy Consumption'!K$98:K$366,'Predicted Energy Consumption'!$B$98:$B$366,$A4,'Predicted Energy Consumption'!$A$98:$A$366,"biomass")</f>
        <v>0</v>
      </c>
      <c r="C4" s="249">
        <f>SUMIFS('Predicted Energy Consumption'!L$98:L$366,'Predicted Energy Consumption'!$B$98:$B$366,$A4,'Predicted Energy Consumption'!$A$98:$A$366,"biomass")</f>
        <v>0</v>
      </c>
      <c r="D4" s="249">
        <f>SUMIFS('Predicted Energy Consumption'!M$98:M$366,'Predicted Energy Consumption'!$B$98:$B$366,$A4,'Predicted Energy Consumption'!$A$98:$A$366,"biomass")</f>
        <v>0</v>
      </c>
      <c r="E4" s="249">
        <f>SUMIFS('Predicted Energy Consumption'!N$98:N$366,'Predicted Energy Consumption'!$B$98:$B$366,$A4,'Predicted Energy Consumption'!$A$98:$A$366,"biomass")</f>
        <v>0</v>
      </c>
      <c r="F4" s="249">
        <f>SUMIFS('Predicted Energy Consumption'!O$98:O$366,'Predicted Energy Consumption'!$B$98:$B$366,$A4,'Predicted Energy Consumption'!$A$98:$A$366,"biomass")</f>
        <v>0</v>
      </c>
      <c r="G4" s="249">
        <f>SUMIFS('Predicted Energy Consumption'!P$98:P$366,'Predicted Energy Consumption'!$B$98:$B$366,$A4,'Predicted Energy Consumption'!$A$98:$A$366,"biomass")</f>
        <v>0</v>
      </c>
      <c r="H4" s="249">
        <f>SUMIFS('Predicted Energy Consumption'!Q$98:Q$366,'Predicted Energy Consumption'!$B$98:$B$366,$A4,'Predicted Energy Consumption'!$A$98:$A$366,"biomass")</f>
        <v>0</v>
      </c>
      <c r="I4" s="249">
        <f>SUMIFS('Predicted Energy Consumption'!R$98:R$366,'Predicted Energy Consumption'!$B$98:$B$366,$A4,'Predicted Energy Consumption'!$A$98:$A$366,"biomass")</f>
        <v>0</v>
      </c>
      <c r="J4" s="249">
        <f>SUMIFS('Predicted Energy Consumption'!S$98:S$366,'Predicted Energy Consumption'!$B$98:$B$366,$A4,'Predicted Energy Consumption'!$A$98:$A$366,"biomass")</f>
        <v>0</v>
      </c>
      <c r="K4" s="249">
        <f>SUMIFS('Predicted Energy Consumption'!T$98:T$366,'Predicted Energy Consumption'!$B$98:$B$366,$A4,'Predicted Energy Consumption'!$A$98:$A$366,"biomass")</f>
        <v>0</v>
      </c>
      <c r="L4" s="249">
        <f>SUMIFS('Predicted Energy Consumption'!U$98:U$366,'Predicted Energy Consumption'!$B$98:$B$366,$A4,'Predicted Energy Consumption'!$A$98:$A$366,"biomass")</f>
        <v>0</v>
      </c>
      <c r="M4" s="249">
        <f>SUMIFS('Predicted Energy Consumption'!V$98:V$366,'Predicted Energy Consumption'!$B$98:$B$366,$A4,'Predicted Energy Consumption'!$A$98:$A$366,"biomass")</f>
        <v>0</v>
      </c>
      <c r="N4" s="249">
        <f>SUMIFS('Predicted Energy Consumption'!W$98:W$366,'Predicted Energy Consumption'!$B$98:$B$366,$A4,'Predicted Energy Consumption'!$A$98:$A$366,"biomass")</f>
        <v>0</v>
      </c>
      <c r="O4" s="249">
        <f>SUMIFS('Predicted Energy Consumption'!X$98:X$366,'Predicted Energy Consumption'!$B$98:$B$366,$A4,'Predicted Energy Consumption'!$A$98:$A$366,"biomass")</f>
        <v>0</v>
      </c>
      <c r="P4" s="249">
        <f>SUMIFS('Predicted Energy Consumption'!Y$98:Y$366,'Predicted Energy Consumption'!$B$98:$B$366,$A4,'Predicted Energy Consumption'!$A$98:$A$366,"biomass")</f>
        <v>0</v>
      </c>
      <c r="Q4" s="249">
        <f>SUMIFS('Predicted Energy Consumption'!Z$98:Z$366,'Predicted Energy Consumption'!$B$98:$B$366,$A4,'Predicted Energy Consumption'!$A$98:$A$366,"biomass")</f>
        <v>0</v>
      </c>
      <c r="R4" s="249">
        <f>SUMIFS('Predicted Energy Consumption'!AA$98:AA$366,'Predicted Energy Consumption'!$B$98:$B$366,$A4,'Predicted Energy Consumption'!$A$98:$A$366,"biomass")</f>
        <v>0</v>
      </c>
      <c r="S4" s="249">
        <f>SUMIFS('Predicted Energy Consumption'!AB$98:AB$366,'Predicted Energy Consumption'!$B$98:$B$366,$A4,'Predicted Energy Consumption'!$A$98:$A$366,"biomass")</f>
        <v>0</v>
      </c>
      <c r="T4" s="249">
        <f>SUMIFS('Predicted Energy Consumption'!AC$98:AC$366,'Predicted Energy Consumption'!$B$98:$B$366,$A4,'Predicted Energy Consumption'!$A$98:$A$366,"biomass")</f>
        <v>0</v>
      </c>
      <c r="U4" s="249">
        <f>SUMIFS('Predicted Energy Consumption'!AD$98:AD$366,'Predicted Energy Consumption'!$B$98:$B$366,$A4,'Predicted Energy Consumption'!$A$98:$A$366,"biomass")</f>
        <v>0</v>
      </c>
      <c r="V4" s="249">
        <f>SUMIFS('Predicted Energy Consumption'!AE$98:AE$366,'Predicted Energy Consumption'!$B$98:$B$366,$A4,'Predicted Energy Consumption'!$A$98:$A$366,"biomass")</f>
        <v>0</v>
      </c>
      <c r="W4" s="249">
        <f>SUMIFS('Predicted Energy Consumption'!AF$98:AF$366,'Predicted Energy Consumption'!$B$98:$B$366,$A4,'Predicted Energy Consumption'!$A$98:$A$366,"biomass")</f>
        <v>0</v>
      </c>
      <c r="X4" s="249">
        <f>SUMIFS('Predicted Energy Consumption'!AG$98:AG$366,'Predicted Energy Consumption'!$B$98:$B$366,$A4,'Predicted Energy Consumption'!$A$98:$A$366,"biomass")</f>
        <v>0</v>
      </c>
      <c r="Y4" s="249">
        <f>SUMIFS('Predicted Energy Consumption'!AH$98:AH$366,'Predicted Energy Consumption'!$B$98:$B$366,$A4,'Predicted Energy Consumption'!$A$98:$A$366,"biomass")</f>
        <v>0</v>
      </c>
      <c r="Z4" s="249">
        <f>SUMIFS('Predicted Energy Consumption'!AI$98:AI$366,'Predicted Energy Consumption'!$B$98:$B$366,$A4,'Predicted Energy Consumption'!$A$98:$A$366,"biomass")</f>
        <v>0</v>
      </c>
      <c r="AA4" s="249">
        <f>SUMIFS('Predicted Energy Consumption'!AJ$98:AJ$366,'Predicted Energy Consumption'!$B$98:$B$366,$A4,'Predicted Energy Consumption'!$A$98:$A$366,"biomass")</f>
        <v>0</v>
      </c>
      <c r="AB4" s="249">
        <f>SUMIFS('Predicted Energy Consumption'!AK$98:AK$366,'Predicted Energy Consumption'!$B$98:$B$366,$A4,'Predicted Energy Consumption'!$A$98:$A$366,"biomass")</f>
        <v>0</v>
      </c>
      <c r="AC4" s="249">
        <f>SUMIFS('Predicted Energy Consumption'!AL$98:AL$366,'Predicted Energy Consumption'!$B$98:$B$366,$A4,'Predicted Energy Consumption'!$A$98:$A$366,"biomass")</f>
        <v>0</v>
      </c>
      <c r="AD4" s="249">
        <f>SUMIFS('Predicted Energy Consumption'!AM$98:AM$366,'Predicted Energy Consumption'!$B$98:$B$366,$A4,'Predicted Energy Consumption'!$A$98:$A$366,"biomass")</f>
        <v>0</v>
      </c>
      <c r="AE4" s="249">
        <f>SUMIFS('Predicted Energy Consumption'!AN$98:AN$366,'Predicted Energy Consumption'!$B$98:$B$366,$A4,'Predicted Energy Consumption'!$A$98:$A$366,"biomass")</f>
        <v>0</v>
      </c>
      <c r="AF4" s="249">
        <f>SUMIFS('Predicted Energy Consumption'!AO$98:AO$366,'Predicted Energy Consumption'!$B$98:$B$366,$A4,'Predicted Energy Consumption'!$A$98:$A$366,"biomass")</f>
        <v>0</v>
      </c>
      <c r="AG4" s="249">
        <f>SUMIFS('Predicted Energy Consumption'!AP$98:AP$366,'Predicted Energy Consumption'!$B$98:$B$366,$A4,'Predicted Energy Consumption'!$A$98:$A$366,"biomass")</f>
        <v>0</v>
      </c>
      <c r="AH4" s="249">
        <f>SUMIFS('Predicted Energy Consumption'!AQ$98:AQ$366,'Predicted Energy Consumption'!$B$98:$B$366,$A4,'Predicted Energy Consumption'!$A$98:$A$366,"biomass")</f>
        <v>0</v>
      </c>
      <c r="AI4" s="249">
        <f>SUMIFS('Predicted Energy Consumption'!AR$98:AR$366,'Predicted Energy Consumption'!$B$98:$B$366,$A4,'Predicted Energy Consumption'!$A$98:$A$366,"biomass")</f>
        <v>0</v>
      </c>
      <c r="AJ4" s="249">
        <f>SUMIFS('Predicted Energy Consumption'!AS$98:AS$366,'Predicted Energy Consumption'!$B$98:$B$366,$A4,'Predicted Energy Consumption'!$A$98:$A$366,"biomass")</f>
        <v>0</v>
      </c>
      <c r="AK4" s="249">
        <f>SUMIFS('Predicted Energy Consumption'!AT$98:AT$366,'Predicted Energy Consumption'!$B$98:$B$366,$A4,'Predicted Energy Consumption'!$A$98:$A$366,"biomass")</f>
        <v>0</v>
      </c>
      <c r="AL4" s="249">
        <f>SUMIFS('Predicted Energy Consumption'!AU$98:AU$366,'Predicted Energy Consumption'!$B$98:$B$366,$A4,'Predicted Energy Consumption'!$A$98:$A$366,"biomass")</f>
        <v>0</v>
      </c>
      <c r="AM4" s="249">
        <f>SUMIFS('Predicted Energy Consumption'!AV$98:AV$366,'Predicted Energy Consumption'!$B$98:$B$366,$A4,'Predicted Energy Consumption'!$A$98:$A$366,"biomass")</f>
        <v>0</v>
      </c>
      <c r="AN4" s="249">
        <f>SUMIFS('Predicted Energy Consumption'!AW$98:AW$366,'Predicted Energy Consumption'!$B$98:$B$366,$A4,'Predicted Energy Consumption'!$A$98:$A$366,"biomass")</f>
        <v>0</v>
      </c>
      <c r="AO4" s="249">
        <f>SUMIFS('Predicted Energy Consumption'!AX$98:AX$366,'Predicted Energy Consumption'!$B$98:$B$366,$A4,'Predicted Energy Consumption'!$A$98:$A$366,"biomass")</f>
        <v>0</v>
      </c>
      <c r="AP4" s="249">
        <f>SUMIFS('Predicted Energy Consumption'!AY$98:AY$366,'Predicted Energy Consumption'!$B$98:$B$366,$A4,'Predicted Energy Consumption'!$A$98:$A$366,"biomass")</f>
        <v>0</v>
      </c>
    </row>
    <row r="5" spans="1:42" x14ac:dyDescent="0.2">
      <c r="A5" t="s">
        <v>376</v>
      </c>
      <c r="B5" s="249">
        <f>SUMIFS('Predicted Energy Consumption'!K$98:K$366,'Predicted Energy Consumption'!$B$98:$B$366,$A5,'Predicted Energy Consumption'!$A$98:$A$366,"biomass")</f>
        <v>2422012351289.2705</v>
      </c>
      <c r="C5" s="249">
        <f>SUMIFS('Predicted Energy Consumption'!L$98:L$366,'Predicted Energy Consumption'!$B$98:$B$366,$A5,'Predicted Energy Consumption'!$A$98:$A$366,"biomass")</f>
        <v>2576140636716.2134</v>
      </c>
      <c r="D5" s="249">
        <f>SUMIFS('Predicted Energy Consumption'!M$98:M$366,'Predicted Energy Consumption'!$B$98:$B$366,$A5,'Predicted Energy Consumption'!$A$98:$A$366,"biomass")</f>
        <v>2481352302757.6621</v>
      </c>
      <c r="E5" s="249">
        <f>SUMIFS('Predicted Energy Consumption'!N$98:N$366,'Predicted Energy Consumption'!$B$98:$B$366,$A5,'Predicted Energy Consumption'!$A$98:$A$366,"biomass")</f>
        <v>2388812389923.2681</v>
      </c>
      <c r="F5" s="249">
        <f>SUMIFS('Predicted Energy Consumption'!O$98:O$366,'Predicted Energy Consumption'!$B$98:$B$366,$A5,'Predicted Energy Consumption'!$A$98:$A$366,"biomass")</f>
        <v>2298828369828.3589</v>
      </c>
      <c r="G5" s="249">
        <f>SUMIFS('Predicted Energy Consumption'!P$98:P$366,'Predicted Energy Consumption'!$B$98:$B$366,$A5,'Predicted Energy Consumption'!$A$98:$A$366,"biomass")</f>
        <v>2211613585172.7769</v>
      </c>
      <c r="H5" s="249">
        <f>SUMIFS('Predicted Energy Consumption'!Q$98:Q$366,'Predicted Energy Consumption'!$B$98:$B$366,$A5,'Predicted Energy Consumption'!$A$98:$A$366,"biomass")</f>
        <v>2127312757656.3762</v>
      </c>
      <c r="I5" s="249">
        <f>SUMIFS('Predicted Energy Consumption'!R$98:R$366,'Predicted Energy Consumption'!$B$98:$B$366,$A5,'Predicted Energy Consumption'!$A$98:$A$366,"biomass")</f>
        <v>2046015511567.6392</v>
      </c>
      <c r="J5" s="249">
        <f>SUMIFS('Predicted Energy Consumption'!S$98:S$366,'Predicted Energy Consumption'!$B$98:$B$366,$A5,'Predicted Energy Consumption'!$A$98:$A$366,"biomass")</f>
        <v>1967765743627.9468</v>
      </c>
      <c r="K5" s="249">
        <f>SUMIFS('Predicted Energy Consumption'!T$98:T$366,'Predicted Energy Consumption'!$B$98:$B$366,$A5,'Predicted Energy Consumption'!$A$98:$A$366,"biomass")</f>
        <v>1892569414298.2744</v>
      </c>
      <c r="L5" s="249">
        <f>SUMIFS('Predicted Energy Consumption'!U$98:U$366,'Predicted Energy Consumption'!$B$98:$B$366,$A5,'Predicted Energy Consumption'!$A$98:$A$366,"biomass")</f>
        <v>1820401497307.519</v>
      </c>
      <c r="M5" s="249">
        <f>SUMIFS('Predicted Energy Consumption'!V$98:V$366,'Predicted Energy Consumption'!$B$98:$B$366,$A5,'Predicted Energy Consumption'!$A$98:$A$366,"biomass")</f>
        <v>1751212225916.5115</v>
      </c>
      <c r="N5" s="249">
        <f>SUMIFS('Predicted Energy Consumption'!W$98:W$366,'Predicted Energy Consumption'!$B$98:$B$366,$A5,'Predicted Energy Consumption'!$A$98:$A$366,"biomass")</f>
        <v>1684932621092.9951</v>
      </c>
      <c r="O5" s="249">
        <f>SUMIFS('Predicted Energy Consumption'!X$98:X$366,'Predicted Energy Consumption'!$B$98:$B$366,$A5,'Predicted Energy Consumption'!$A$98:$A$366,"biomass")</f>
        <v>1621479280913.594</v>
      </c>
      <c r="P5" s="249">
        <f>SUMIFS('Predicted Energy Consumption'!Y$98:Y$366,'Predicted Energy Consumption'!$B$98:$B$366,$A5,'Predicted Energy Consumption'!$A$98:$A$366,"biomass")</f>
        <v>1560758442279.2266</v>
      </c>
      <c r="Q5" s="249">
        <f>SUMIFS('Predicted Energy Consumption'!Z$98:Z$366,'Predicted Energy Consumption'!$B$98:$B$366,$A5,'Predicted Energy Consumption'!$A$98:$A$366,"biomass")</f>
        <v>1502669357717.3408</v>
      </c>
      <c r="R5" s="249">
        <f>SUMIFS('Predicted Energy Consumption'!AA$98:AA$366,'Predicted Energy Consumption'!$B$98:$B$366,$A5,'Predicted Energy Consumption'!$A$98:$A$366,"biomass")</f>
        <v>1447107051391.051</v>
      </c>
      <c r="S5" s="249">
        <f>SUMIFS('Predicted Energy Consumption'!AB$98:AB$366,'Predicted Energy Consumption'!$B$98:$B$366,$A5,'Predicted Energy Consumption'!$A$98:$A$366,"biomass")</f>
        <v>1393964529010.1892</v>
      </c>
      <c r="T5" s="249">
        <f>SUMIFS('Predicted Energy Consumption'!AC$98:AC$366,'Predicted Energy Consumption'!$B$98:$B$366,$A5,'Predicted Energy Consumption'!$A$98:$A$366,"biomass")</f>
        <v>1343134518622.1296</v>
      </c>
      <c r="U5" s="249">
        <f>SUMIFS('Predicted Energy Consumption'!AD$98:AD$366,'Predicted Energy Consumption'!$B$98:$B$366,$A5,'Predicted Energy Consumption'!$A$98:$A$366,"biomass")</f>
        <v>1294510816071.0779</v>
      </c>
      <c r="V5" s="249">
        <f>SUMIFS('Predicted Energy Consumption'!AE$98:AE$366,'Predicted Energy Consumption'!$B$98:$B$366,$A5,'Predicted Energy Consumption'!$A$98:$A$366,"biomass")</f>
        <v>1247989302578.0366</v>
      </c>
      <c r="W5" s="249">
        <f>SUMIFS('Predicted Energy Consumption'!AF$98:AF$366,'Predicted Energy Consumption'!$B$98:$B$366,$A5,'Predicted Energy Consumption'!$A$98:$A$366,"biomass")</f>
        <v>1203468694084.6331</v>
      </c>
      <c r="X5" s="249">
        <f>SUMIFS('Predicted Energy Consumption'!AG$98:AG$366,'Predicted Energy Consumption'!$B$98:$B$366,$A5,'Predicted Energy Consumption'!$A$98:$A$366,"biomass")</f>
        <v>1160851073827.4165</v>
      </c>
      <c r="Y5" s="249">
        <f>SUMIFS('Predicted Energy Consumption'!AH$98:AH$366,'Predicted Energy Consumption'!$B$98:$B$366,$A5,'Predicted Energy Consumption'!$A$98:$A$366,"biomass")</f>
        <v>1120042251733.8865</v>
      </c>
      <c r="Z5" s="249">
        <f>SUMIFS('Predicted Energy Consumption'!AI$98:AI$366,'Predicted Energy Consumption'!$B$98:$B$366,$A5,'Predicted Energy Consumption'!$A$98:$A$366,"biomass")</f>
        <v>1080951987023.0687</v>
      </c>
      <c r="AA5" s="249">
        <f>SUMIFS('Predicted Energy Consumption'!AJ$98:AJ$366,'Predicted Energy Consumption'!$B$98:$B$366,$A5,'Predicted Energy Consumption'!$A$98:$A$366,"biomass")</f>
        <v>1043494104016.6206</v>
      </c>
      <c r="AB5" s="249">
        <f>SUMIFS('Predicted Energy Consumption'!AK$98:AK$366,'Predicted Energy Consumption'!$B$98:$B$366,$A5,'Predicted Energy Consumption'!$A$98:$A$366,"biomass")</f>
        <v>1007586525659.4634</v>
      </c>
      <c r="AC5" s="249">
        <f>SUMIFS('Predicted Energy Consumption'!AL$98:AL$366,'Predicted Energy Consumption'!$B$98:$B$366,$A5,'Predicted Energy Consumption'!$A$98:$A$366,"biomass")</f>
        <v>973151244578.39136</v>
      </c>
      <c r="AD5" s="249">
        <f>SUMIFS('Predicted Energy Consumption'!AM$98:AM$366,'Predicted Energy Consumption'!$B$98:$B$366,$A5,'Predicted Energy Consumption'!$A$98:$A$366,"biomass")</f>
        <v>940114247599.77026</v>
      </c>
      <c r="AE5" s="249">
        <f>SUMIFS('Predicted Energy Consumption'!AN$98:AN$366,'Predicted Energy Consumption'!$B$98:$B$366,$A5,'Predicted Energy Consumption'!$A$98:$A$366,"biomass")</f>
        <v>908405406414.28442</v>
      </c>
      <c r="AF5" s="249">
        <f>SUMIFS('Predicted Energy Consumption'!AO$98:AO$366,'Predicted Energy Consumption'!$B$98:$B$366,$A5,'Predicted Energy Consumption'!$A$98:$A$366,"biomass")</f>
        <v>877958344424.7738</v>
      </c>
      <c r="AG5" s="249">
        <f>SUMIFS('Predicted Energy Consumption'!AP$98:AP$366,'Predicted Energy Consumption'!$B$98:$B$366,$A5,'Predicted Energy Consumption'!$A$98:$A$366,"biomass")</f>
        <v>848710287654.14697</v>
      </c>
      <c r="AH5" s="249">
        <f>SUMIFS('Predicted Energy Consumption'!AQ$98:AQ$366,'Predicted Energy Consumption'!$B$98:$B$366,$A5,'Predicted Energy Consumption'!$A$98:$A$366,"biomass")</f>
        <v>820601905843.80859</v>
      </c>
      <c r="AI5" s="249">
        <f>SUMIFS('Predicted Energy Consumption'!AR$98:AR$366,'Predicted Energy Consumption'!$B$98:$B$366,$A5,'Predicted Energy Consumption'!$A$98:$A$366,"biomass")</f>
        <v>793577148468.00354</v>
      </c>
      <c r="AJ5" s="249">
        <f>SUMIFS('Predicted Energy Consumption'!AS$98:AS$366,'Predicted Energy Consumption'!$B$98:$B$366,$A5,'Predicted Energy Consumption'!$A$98:$A$366,"biomass")</f>
        <v>767583079265.24121</v>
      </c>
      <c r="AK5" s="249">
        <f>SUMIFS('Predicted Energy Consumption'!AT$98:AT$366,'Predicted Energy Consumption'!$B$98:$B$366,$A5,'Predicted Energy Consumption'!$A$98:$A$366,"biomass")</f>
        <v>742569711992.98291</v>
      </c>
      <c r="AL5" s="249">
        <f>SUMIFS('Predicted Energy Consumption'!AU$98:AU$366,'Predicted Energy Consumption'!$B$98:$B$366,$A5,'Predicted Energy Consumption'!$A$98:$A$366,"biomass")</f>
        <v>718489849402.67444</v>
      </c>
      <c r="AM5" s="249">
        <f>SUMIFS('Predicted Energy Consumption'!AV$98:AV$366,'Predicted Energy Consumption'!$B$98:$B$366,$A5,'Predicted Energy Consumption'!$A$98:$A$366,"biomass")</f>
        <v>695298926873.71228</v>
      </c>
      <c r="AN5" s="249">
        <f>SUMIFS('Predicted Energy Consumption'!AW$98:AW$366,'Predicted Energy Consumption'!$B$98:$B$366,$A5,'Predicted Energy Consumption'!$A$98:$A$366,"biomass")</f>
        <v>672954861707.30908</v>
      </c>
      <c r="AO5" s="249">
        <f>SUMIFS('Predicted Energy Consumption'!AX$98:AX$366,'Predicted Energy Consumption'!$B$98:$B$366,$A5,'Predicted Energy Consumption'!$A$98:$A$366,"biomass")</f>
        <v>651417908740.6394</v>
      </c>
      <c r="AP5" s="249">
        <f>SUMIFS('Predicted Energy Consumption'!AY$98:AY$366,'Predicted Energy Consumption'!$B$98:$B$366,$A5,'Predicted Energy Consumption'!$A$98:$A$366,"biomass")</f>
        <v>630650522678.68921</v>
      </c>
    </row>
    <row r="6" spans="1:42" x14ac:dyDescent="0.2">
      <c r="A6" t="s">
        <v>377</v>
      </c>
      <c r="B6" s="249">
        <f>SUMIFS('Predicted Energy Consumption'!K$98:K$366,'Predicted Energy Consumption'!$B$98:$B$366,$A6,'Predicted Energy Consumption'!$A$98:$A$366,"biomass")</f>
        <v>67361351534139.156</v>
      </c>
      <c r="C6" s="249">
        <f>SUMIFS('Predicted Energy Consumption'!L$98:L$366,'Predicted Energy Consumption'!$B$98:$B$366,$A6,'Predicted Energy Consumption'!$A$98:$A$366,"biomass")</f>
        <v>68977973655112.914</v>
      </c>
      <c r="D6" s="249">
        <f>SUMIFS('Predicted Energy Consumption'!M$98:M$366,'Predicted Energy Consumption'!$B$98:$B$366,$A6,'Predicted Energy Consumption'!$A$98:$A$366,"biomass")</f>
        <v>70936673014830.219</v>
      </c>
      <c r="E6" s="249">
        <f>SUMIFS('Predicted Energy Consumption'!N$98:N$366,'Predicted Energy Consumption'!$B$98:$B$366,$A6,'Predicted Energy Consumption'!$A$98:$A$366,"biomass")</f>
        <v>72951645769362.844</v>
      </c>
      <c r="F6" s="249">
        <f>SUMIFS('Predicted Energy Consumption'!O$98:O$366,'Predicted Energy Consumption'!$B$98:$B$366,$A6,'Predicted Energy Consumption'!$A$98:$A$366,"biomass")</f>
        <v>75056474769260.594</v>
      </c>
      <c r="G6" s="249">
        <f>SUMIFS('Predicted Energy Consumption'!P$98:P$366,'Predicted Energy Consumption'!$B$98:$B$366,$A6,'Predicted Energy Consumption'!$A$98:$A$366,"biomass")</f>
        <v>75227870813499.422</v>
      </c>
      <c r="H6" s="249">
        <f>SUMIFS('Predicted Energy Consumption'!Q$98:Q$366,'Predicted Energy Consumption'!$B$98:$B$366,$A6,'Predicted Energy Consumption'!$A$98:$A$366,"biomass")</f>
        <v>74735665596314.25</v>
      </c>
      <c r="I6" s="249">
        <f>SUMIFS('Predicted Energy Consumption'!R$98:R$366,'Predicted Energy Consumption'!$B$98:$B$366,$A6,'Predicted Energy Consumption'!$A$98:$A$366,"biomass")</f>
        <v>74182880223379.313</v>
      </c>
      <c r="J6" s="249">
        <f>SUMIFS('Predicted Energy Consumption'!S$98:S$366,'Predicted Energy Consumption'!$B$98:$B$366,$A6,'Predicted Energy Consumption'!$A$98:$A$366,"biomass")</f>
        <v>73581572338984.547</v>
      </c>
      <c r="K6" s="249">
        <f>SUMIFS('Predicted Energy Consumption'!T$98:T$366,'Predicted Energy Consumption'!$B$98:$B$366,$A6,'Predicted Energy Consumption'!$A$98:$A$366,"biomass")</f>
        <v>72941807096805.953</v>
      </c>
      <c r="L6" s="249">
        <f>SUMIFS('Predicted Energy Consumption'!U$98:U$366,'Predicted Energy Consumption'!$B$98:$B$366,$A6,'Predicted Energy Consumption'!$A$98:$A$366,"biomass")</f>
        <v>72272030752287.438</v>
      </c>
      <c r="M6" s="249">
        <f>SUMIFS('Predicted Energy Consumption'!V$98:V$366,'Predicted Energy Consumption'!$B$98:$B$366,$A6,'Predicted Energy Consumption'!$A$98:$A$366,"biomass")</f>
        <v>71579341528336.469</v>
      </c>
      <c r="N6" s="249">
        <f>SUMIFS('Predicted Energy Consumption'!W$98:W$366,'Predicted Energy Consumption'!$B$98:$B$366,$A6,'Predicted Energy Consumption'!$A$98:$A$366,"biomass")</f>
        <v>70869700521446.594</v>
      </c>
      <c r="O6" s="249">
        <f>SUMIFS('Predicted Energy Consumption'!X$98:X$366,'Predicted Energy Consumption'!$B$98:$B$366,$A6,'Predicted Energy Consumption'!$A$98:$A$366,"biomass")</f>
        <v>70148103848878.523</v>
      </c>
      <c r="P6" s="249">
        <f>SUMIFS('Predicted Energy Consumption'!Y$98:Y$366,'Predicted Energy Consumption'!$B$98:$B$366,$A6,'Predicted Energy Consumption'!$A$98:$A$366,"biomass")</f>
        <v>69418727068037.711</v>
      </c>
      <c r="Q6" s="249">
        <f>SUMIFS('Predicted Energy Consumption'!Z$98:Z$366,'Predicted Energy Consumption'!$B$98:$B$366,$A6,'Predicted Energy Consumption'!$A$98:$A$366,"biomass")</f>
        <v>68685048052397.82</v>
      </c>
      <c r="R6" s="249">
        <f>SUMIFS('Predicted Energy Consumption'!AA$98:AA$366,'Predicted Energy Consumption'!$B$98:$B$366,$A6,'Predicted Energy Consumption'!$A$98:$A$366,"biomass")</f>
        <v>67949952169265.969</v>
      </c>
      <c r="S6" s="249">
        <f>SUMIFS('Predicted Energy Consumption'!AB$98:AB$366,'Predicted Energy Consumption'!$B$98:$B$366,$A6,'Predicted Energy Consumption'!$A$98:$A$366,"biomass")</f>
        <v>67215822447212.664</v>
      </c>
      <c r="T6" s="249">
        <f>SUMIFS('Predicted Energy Consumption'!AC$98:AC$366,'Predicted Energy Consumption'!$B$98:$B$366,$A6,'Predicted Energy Consumption'!$A$98:$A$366,"biomass")</f>
        <v>66484616815854.383</v>
      </c>
      <c r="U6" s="249">
        <f>SUMIFS('Predicted Energy Consumption'!AD$98:AD$366,'Predicted Energy Consumption'!$B$98:$B$366,$A6,'Predicted Energy Consumption'!$A$98:$A$366,"biomass")</f>
        <v>65757934150187.008</v>
      </c>
      <c r="V6" s="249">
        <f>SUMIFS('Predicted Energy Consumption'!AE$98:AE$366,'Predicted Energy Consumption'!$B$98:$B$366,$A6,'Predicted Energy Consumption'!$A$98:$A$366,"biomass")</f>
        <v>65037070617221.07</v>
      </c>
      <c r="W6" s="249">
        <f>SUMIFS('Predicted Energy Consumption'!AF$98:AF$366,'Predicted Energy Consumption'!$B$98:$B$366,$A6,'Predicted Energy Consumption'!$A$98:$A$366,"biomass")</f>
        <v>64323067641435.992</v>
      </c>
      <c r="X6" s="249">
        <f>SUMIFS('Predicted Energy Consumption'!AG$98:AG$366,'Predicted Energy Consumption'!$B$98:$B$366,$A6,'Predicted Energy Consumption'!$A$98:$A$366,"biomass")</f>
        <v>63616752650661.578</v>
      </c>
      <c r="Y6" s="249">
        <f>SUMIFS('Predicted Energy Consumption'!AH$98:AH$366,'Predicted Energy Consumption'!$B$98:$B$366,$A6,'Predicted Energy Consumption'!$A$98:$A$366,"biomass")</f>
        <v>62918773624778.773</v>
      </c>
      <c r="Z6" s="249">
        <f>SUMIFS('Predicted Energy Consumption'!AI$98:AI$366,'Predicted Energy Consumption'!$B$98:$B$366,$A6,'Predicted Energy Consumption'!$A$98:$A$366,"biomass")</f>
        <v>62229628342519.578</v>
      </c>
      <c r="AA6" s="249">
        <f>SUMIFS('Predicted Energy Consumption'!AJ$98:AJ$366,'Predicted Energy Consumption'!$B$98:$B$366,$A6,'Predicted Energy Consumption'!$A$98:$A$366,"biomass")</f>
        <v>61549689105800.289</v>
      </c>
      <c r="AB6" s="249">
        <f>SUMIFS('Predicted Energy Consumption'!AK$98:AK$366,'Predicted Energy Consumption'!$B$98:$B$366,$A6,'Predicted Energy Consumption'!$A$98:$A$366,"biomass")</f>
        <v>60879223616320.719</v>
      </c>
      <c r="AC6" s="249">
        <f>SUMIFS('Predicted Energy Consumption'!AL$98:AL$366,'Predicted Energy Consumption'!$B$98:$B$366,$A6,'Predicted Energy Consumption'!$A$98:$A$366,"biomass")</f>
        <v>60218412585548.734</v>
      </c>
      <c r="AD6" s="249">
        <f>SUMIFS('Predicted Energy Consumption'!AM$98:AM$366,'Predicted Energy Consumption'!$B$98:$B$366,$A6,'Predicted Energy Consumption'!$A$98:$A$366,"biomass")</f>
        <v>59567364576357.156</v>
      </c>
      <c r="AE6" s="249">
        <f>SUMIFS('Predicted Energy Consumption'!AN$98:AN$366,'Predicted Energy Consumption'!$B$98:$B$366,$A6,'Predicted Energy Consumption'!$A$98:$A$366,"biomass")</f>
        <v>58926128501951.664</v>
      </c>
      <c r="AF6" s="249">
        <f>SUMIFS('Predicted Energy Consumption'!AO$98:AO$366,'Predicted Energy Consumption'!$B$98:$B$366,$A6,'Predicted Energy Consumption'!$A$98:$A$366,"biomass")</f>
        <v>58294704144530.75</v>
      </c>
      <c r="AG6" s="249">
        <f>SUMIFS('Predicted Energy Consumption'!AP$98:AP$366,'Predicted Energy Consumption'!$B$98:$B$366,$A6,'Predicted Energy Consumption'!$A$98:$A$366,"biomass")</f>
        <v>57673051001543.594</v>
      </c>
      <c r="AH6" s="249">
        <f>SUMIFS('Predicted Energy Consumption'!AQ$98:AQ$366,'Predicted Energy Consumption'!$B$98:$B$366,$A6,'Predicted Energy Consumption'!$A$98:$A$366,"biomass")</f>
        <v>57061095720494.094</v>
      </c>
      <c r="AI6" s="249">
        <f>SUMIFS('Predicted Energy Consumption'!AR$98:AR$366,'Predicted Energy Consumption'!$B$98:$B$366,$A6,'Predicted Energy Consumption'!$A$98:$A$366,"biomass")</f>
        <v>56458738343128.523</v>
      </c>
      <c r="AJ6" s="249">
        <f>SUMIFS('Predicted Energy Consumption'!AS$98:AS$366,'Predicted Energy Consumption'!$B$98:$B$366,$A6,'Predicted Energy Consumption'!$A$98:$A$366,"biomass")</f>
        <v>55865857545655</v>
      </c>
      <c r="AK6" s="249">
        <f>SUMIFS('Predicted Energy Consumption'!AT$98:AT$366,'Predicted Energy Consumption'!$B$98:$B$366,$A6,'Predicted Energy Consumption'!$A$98:$A$366,"biomass")</f>
        <v>55282315032590.68</v>
      </c>
      <c r="AL6" s="249">
        <f>SUMIFS('Predicted Energy Consumption'!AU$98:AU$366,'Predicted Energy Consumption'!$B$98:$B$366,$A6,'Predicted Energy Consumption'!$A$98:$A$366,"biomass")</f>
        <v>54707959217215.453</v>
      </c>
      <c r="AM6" s="249">
        <f>SUMIFS('Predicted Energy Consumption'!AV$98:AV$366,'Predicted Energy Consumption'!$B$98:$B$366,$A6,'Predicted Energy Consumption'!$A$98:$A$366,"biomass")</f>
        <v>54142628300790.25</v>
      </c>
      <c r="AN6" s="249">
        <f>SUMIFS('Predicted Energy Consumption'!AW$98:AW$366,'Predicted Energy Consumption'!$B$98:$B$366,$A6,'Predicted Energy Consumption'!$A$98:$A$366,"biomass")</f>
        <v>53586152845077.281</v>
      </c>
      <c r="AO6" s="249">
        <f>SUMIFS('Predicted Energy Consumption'!AX$98:AX$366,'Predicted Energy Consumption'!$B$98:$B$366,$A6,'Predicted Energy Consumption'!$A$98:$A$366,"biomass")</f>
        <v>53038357917877.047</v>
      </c>
      <c r="AP6" s="249">
        <f>SUMIFS('Predicted Energy Consumption'!AY$98:AY$366,'Predicted Energy Consumption'!$B$98:$B$366,$A6,'Predicted Energy Consumption'!$A$98:$A$366,"biomass")</f>
        <v>52499064878761.117</v>
      </c>
    </row>
    <row r="7" spans="1:42" x14ac:dyDescent="0.2">
      <c r="A7" t="s">
        <v>378</v>
      </c>
      <c r="B7" s="249">
        <f>SUMIFS('Predicted Energy Consumption'!K$98:K$366,'Predicted Energy Consumption'!$B$98:$B$366,$A7,'Predicted Energy Consumption'!$A$98:$A$366,"biomass")</f>
        <v>18335715497904.684</v>
      </c>
      <c r="C7" s="249">
        <f>SUMIFS('Predicted Energy Consumption'!L$98:L$366,'Predicted Energy Consumption'!$B$98:$B$366,$A7,'Predicted Energy Consumption'!$A$98:$A$366,"biomass")</f>
        <v>19305939700212.488</v>
      </c>
      <c r="D7" s="249">
        <f>SUMIFS('Predicted Energy Consumption'!M$98:M$366,'Predicted Energy Consumption'!$B$98:$B$366,$A7,'Predicted Energy Consumption'!$A$98:$A$366,"biomass")</f>
        <v>18837700473299.207</v>
      </c>
      <c r="E7" s="249">
        <f>SUMIFS('Predicted Energy Consumption'!N$98:N$366,'Predicted Energy Consumption'!$B$98:$B$366,$A7,'Predicted Energy Consumption'!$A$98:$A$366,"biomass")</f>
        <v>18385203982580.375</v>
      </c>
      <c r="F7" s="249">
        <f>SUMIFS('Predicted Energy Consumption'!O$98:O$366,'Predicted Energy Consumption'!$B$98:$B$366,$A7,'Predicted Energy Consumption'!$A$98:$A$366,"biomass")</f>
        <v>17945936901177.793</v>
      </c>
      <c r="G7" s="249">
        <f>SUMIFS('Predicted Energy Consumption'!P$98:P$366,'Predicted Energy Consumption'!$B$98:$B$366,$A7,'Predicted Energy Consumption'!$A$98:$A$366,"biomass")</f>
        <v>17518669495170.197</v>
      </c>
      <c r="H7" s="249">
        <f>SUMIFS('Predicted Energy Consumption'!Q$98:Q$366,'Predicted Energy Consumption'!$B$98:$B$366,$A7,'Predicted Energy Consumption'!$A$98:$A$366,"biomass")</f>
        <v>17102836065972.189</v>
      </c>
      <c r="I7" s="249">
        <f>SUMIFS('Predicted Energy Consumption'!R$98:R$366,'Predicted Energy Consumption'!$B$98:$B$366,$A7,'Predicted Energy Consumption'!$A$98:$A$366,"biomass")</f>
        <v>16698204506763.537</v>
      </c>
      <c r="J7" s="249">
        <f>SUMIFS('Predicted Energy Consumption'!S$98:S$366,'Predicted Energy Consumption'!$B$98:$B$366,$A7,'Predicted Energy Consumption'!$A$98:$A$366,"biomass")</f>
        <v>16290727010702.158</v>
      </c>
      <c r="K7" s="249">
        <f>SUMIFS('Predicted Energy Consumption'!T$98:T$366,'Predicted Energy Consumption'!$B$98:$B$366,$A7,'Predicted Energy Consumption'!$A$98:$A$366,"biomass")</f>
        <v>15839351942013.529</v>
      </c>
      <c r="L7" s="249">
        <f>SUMIFS('Predicted Energy Consumption'!U$98:U$366,'Predicted Energy Consumption'!$B$98:$B$366,$A7,'Predicted Energy Consumption'!$A$98:$A$366,"biomass")</f>
        <v>15400620671271.041</v>
      </c>
      <c r="M7" s="249">
        <f>SUMIFS('Predicted Energy Consumption'!V$98:V$366,'Predicted Energy Consumption'!$B$98:$B$366,$A7,'Predicted Energy Consumption'!$A$98:$A$366,"biomass")</f>
        <v>14974991163232.254</v>
      </c>
      <c r="N7" s="249">
        <f>SUMIFS('Predicted Energy Consumption'!W$98:W$366,'Predicted Energy Consumption'!$B$98:$B$366,$A7,'Predicted Energy Consumption'!$A$98:$A$366,"biomass")</f>
        <v>14562728274562.27</v>
      </c>
      <c r="O7" s="249">
        <f>SUMIFS('Predicted Energy Consumption'!X$98:X$366,'Predicted Energy Consumption'!$B$98:$B$366,$A7,'Predicted Energy Consumption'!$A$98:$A$366,"biomass")</f>
        <v>14163934055572.736</v>
      </c>
      <c r="P7" s="249">
        <f>SUMIFS('Predicted Energy Consumption'!Y$98:Y$366,'Predicted Energy Consumption'!$B$98:$B$366,$A7,'Predicted Energy Consumption'!$A$98:$A$366,"biomass")</f>
        <v>13778576721268.193</v>
      </c>
      <c r="Q7" s="249">
        <f>SUMIFS('Predicted Energy Consumption'!Z$98:Z$366,'Predicted Energy Consumption'!$B$98:$B$366,$A7,'Predicted Energy Consumption'!$A$98:$A$366,"biomass")</f>
        <v>13406516931911.318</v>
      </c>
      <c r="R7" s="249">
        <f>SUMIFS('Predicted Energy Consumption'!AA$98:AA$366,'Predicted Energy Consumption'!$B$98:$B$366,$A7,'Predicted Energy Consumption'!$A$98:$A$366,"biomass")</f>
        <v>13047530835220.719</v>
      </c>
      <c r="S7" s="249">
        <f>SUMIFS('Predicted Energy Consumption'!AB$98:AB$366,'Predicted Energy Consumption'!$B$98:$B$366,$A7,'Predicted Energy Consumption'!$A$98:$A$366,"biomass")</f>
        <v>12701329788004.469</v>
      </c>
      <c r="T7" s="249">
        <f>SUMIFS('Predicted Energy Consumption'!AC$98:AC$366,'Predicted Energy Consumption'!$B$98:$B$366,$A7,'Predicted Energy Consumption'!$A$98:$A$366,"biomass")</f>
        <v>12367576929047.465</v>
      </c>
      <c r="U7" s="249">
        <f>SUMIFS('Predicted Energy Consumption'!AD$98:AD$366,'Predicted Energy Consumption'!$B$98:$B$366,$A7,'Predicted Energy Consumption'!$A$98:$A$366,"biomass")</f>
        <v>12045900900493.23</v>
      </c>
      <c r="V7" s="249">
        <f>SUMIFS('Predicted Energy Consumption'!AE$98:AE$366,'Predicted Energy Consumption'!$B$98:$B$366,$A7,'Predicted Energy Consumption'!$A$98:$A$366,"biomass")</f>
        <v>11735907063613.648</v>
      </c>
      <c r="W7" s="249">
        <f>SUMIFS('Predicted Energy Consumption'!AF$98:AF$366,'Predicted Energy Consumption'!$B$98:$B$366,$A7,'Predicted Energy Consumption'!$A$98:$A$366,"biomass")</f>
        <v>11437186559148.725</v>
      </c>
      <c r="X7" s="249">
        <f>SUMIFS('Predicted Energy Consumption'!AG$98:AG$366,'Predicted Energy Consumption'!$B$98:$B$366,$A7,'Predicted Energy Consumption'!$A$98:$A$366,"biomass")</f>
        <v>11149323542483.438</v>
      </c>
      <c r="Y7" s="249">
        <f>SUMIFS('Predicted Energy Consumption'!AH$98:AH$366,'Predicted Energy Consumption'!$B$98:$B$366,$A7,'Predicted Energy Consumption'!$A$98:$A$366,"biomass")</f>
        <v>10871900892173.938</v>
      </c>
      <c r="Z7" s="249">
        <f>SUMIFS('Predicted Energy Consumption'!AI$98:AI$366,'Predicted Energy Consumption'!$B$98:$B$366,$A7,'Predicted Energy Consumption'!$A$98:$A$366,"biomass")</f>
        <v>10604504654165.324</v>
      </c>
      <c r="AA7" s="249">
        <f>SUMIFS('Predicted Energy Consumption'!AJ$98:AJ$366,'Predicted Energy Consumption'!$B$98:$B$366,$A7,'Predicted Energy Consumption'!$A$98:$A$366,"biomass")</f>
        <v>10346727447758.512</v>
      </c>
      <c r="AB7" s="249">
        <f>SUMIFS('Predicted Energy Consumption'!AK$98:AK$366,'Predicted Energy Consumption'!$B$98:$B$366,$A7,'Predicted Energy Consumption'!$A$98:$A$366,"biomass")</f>
        <v>10098171025307.344</v>
      </c>
      <c r="AC7" s="249">
        <f>SUMIFS('Predicted Energy Consumption'!AL$98:AL$366,'Predicted Energy Consumption'!$B$98:$B$366,$A7,'Predicted Energy Consumption'!$A$98:$A$366,"biomass")</f>
        <v>9858448146898.3223</v>
      </c>
      <c r="AD7" s="249">
        <f>SUMIFS('Predicted Energy Consumption'!AM$98:AM$366,'Predicted Energy Consumption'!$B$98:$B$366,$A7,'Predicted Energy Consumption'!$A$98:$A$366,"biomass")</f>
        <v>9627183904277.5059</v>
      </c>
      <c r="AE7" s="249">
        <f>SUMIFS('Predicted Energy Consumption'!AN$98:AN$366,'Predicted Energy Consumption'!$B$98:$B$366,$A7,'Predicted Energy Consumption'!$A$98:$A$366,"biomass")</f>
        <v>9404016605032.5352</v>
      </c>
      <c r="AF7" s="249">
        <f>SUMIFS('Predicted Energy Consumption'!AO$98:AO$366,'Predicted Energy Consumption'!$B$98:$B$366,$A7,'Predicted Energy Consumption'!$A$98:$A$366,"biomass")</f>
        <v>9188598308267.4824</v>
      </c>
      <c r="AG7" s="249">
        <f>SUMIFS('Predicted Energy Consumption'!AP$98:AP$366,'Predicted Energy Consumption'!$B$98:$B$366,$A7,'Predicted Energy Consumption'!$A$98:$A$366,"biomass")</f>
        <v>8980595086374.9316</v>
      </c>
      <c r="AH7" s="249">
        <f>SUMIFS('Predicted Energy Consumption'!AQ$98:AQ$366,'Predicted Energy Consumption'!$B$98:$B$366,$A7,'Predicted Energy Consumption'!$A$98:$A$366,"biomass")</f>
        <v>8779687073630.0186</v>
      </c>
      <c r="AI7" s="249">
        <f>SUMIFS('Predicted Energy Consumption'!AR$98:AR$366,'Predicted Energy Consumption'!$B$98:$B$366,$A7,'Predicted Energy Consumption'!$A$98:$A$366,"biomass")</f>
        <v>8585568350819.8896</v>
      </c>
      <c r="AJ7" s="249">
        <f>SUMIFS('Predicted Energy Consumption'!AS$98:AS$366,'Predicted Energy Consumption'!$B$98:$B$366,$A7,'Predicted Energy Consumption'!$A$98:$A$366,"biomass")</f>
        <v>8397946705625.5713</v>
      </c>
      <c r="AK7" s="249">
        <f>SUMIFS('Predicted Energy Consumption'!AT$98:AT$366,'Predicted Energy Consumption'!$B$98:$B$366,$A7,'Predicted Energy Consumption'!$A$98:$A$366,"biomass")</f>
        <v>8216543300673.5713</v>
      </c>
      <c r="AL7" s="249">
        <f>SUMIFS('Predicted Energy Consumption'!AU$98:AU$366,'Predicted Energy Consumption'!$B$98:$B$366,$A7,'Predicted Energy Consumption'!$A$98:$A$366,"biomass")</f>
        <v>8041092274788.5605</v>
      </c>
      <c r="AM7" s="249">
        <f>SUMIFS('Predicted Energy Consumption'!AV$98:AV$366,'Predicted Energy Consumption'!$B$98:$B$366,$A7,'Predicted Energy Consumption'!$A$98:$A$366,"biomass")</f>
        <v>7871340297770.8633</v>
      </c>
      <c r="AN7" s="249">
        <f>SUMIFS('Predicted Energy Consumption'!AW$98:AW$366,'Predicted Energy Consumption'!$B$98:$B$366,$A7,'Predicted Energy Consumption'!$A$98:$A$366,"biomass")</f>
        <v>7707046094784.2842</v>
      </c>
      <c r="AO7" s="249">
        <f>SUMIFS('Predicted Energy Consumption'!AX$98:AX$366,'Predicted Energy Consumption'!$B$98:$B$366,$A7,'Predicted Energy Consumption'!$A$98:$A$366,"biomass")</f>
        <v>7547979953002.1826</v>
      </c>
      <c r="AP7" s="249">
        <f>SUMIFS('Predicted Energy Consumption'!AY$98:AY$366,'Predicted Energy Consumption'!$B$98:$B$366,$A7,'Predicted Energy Consumption'!$A$98:$A$366,"biomass")</f>
        <v>7393923220378.8145</v>
      </c>
    </row>
    <row r="8" spans="1:42" x14ac:dyDescent="0.2">
      <c r="A8" t="s">
        <v>379</v>
      </c>
      <c r="B8" s="249">
        <f>SUMIFS('Predicted Energy Consumption'!K$98:K$366,'Predicted Energy Consumption'!$B$98:$B$366,$A8,'Predicted Energy Consumption'!$A$98:$A$366,"biomass")</f>
        <v>23348975885968.5</v>
      </c>
      <c r="C8" s="249">
        <f>SUMIFS('Predicted Energy Consumption'!L$98:L$366,'Predicted Energy Consumption'!$B$98:$B$366,$A8,'Predicted Energy Consumption'!$A$98:$A$366,"biomass")</f>
        <v>21064701876649.371</v>
      </c>
      <c r="D8" s="249">
        <f>SUMIFS('Predicted Energy Consumption'!M$98:M$366,'Predicted Energy Consumption'!$B$98:$B$366,$A8,'Predicted Energy Consumption'!$A$98:$A$366,"biomass")</f>
        <v>17325482934536.697</v>
      </c>
      <c r="E8" s="249">
        <f>SUMIFS('Predicted Energy Consumption'!N$98:N$366,'Predicted Energy Consumption'!$B$98:$B$366,$A8,'Predicted Energy Consumption'!$A$98:$A$366,"biomass")</f>
        <v>14032443249552.205</v>
      </c>
      <c r="F8" s="249">
        <f>SUMIFS('Predicted Energy Consumption'!O$98:O$366,'Predicted Energy Consumption'!$B$98:$B$366,$A8,'Predicted Energy Consumption'!$A$98:$A$366,"biomass")</f>
        <v>11173917737411.924</v>
      </c>
      <c r="G8" s="249">
        <f>SUMIFS('Predicted Energy Consumption'!P$98:P$366,'Predicted Energy Consumption'!$B$98:$B$366,$A8,'Predicted Energy Consumption'!$A$98:$A$366,"biomass")</f>
        <v>8722821327156.4941</v>
      </c>
      <c r="H8" s="249">
        <f>SUMIFS('Predicted Energy Consumption'!Q$98:Q$366,'Predicted Energy Consumption'!$B$98:$B$366,$A8,'Predicted Energy Consumption'!$A$98:$A$366,"biomass")</f>
        <v>6672143136139.084</v>
      </c>
      <c r="I8" s="249">
        <f>SUMIFS('Predicted Energy Consumption'!R$98:R$366,'Predicted Energy Consumption'!$B$98:$B$366,$A8,'Predicted Energy Consumption'!$A$98:$A$366,"biomass")</f>
        <v>5693724916828.9082</v>
      </c>
      <c r="J8" s="249">
        <f>SUMIFS('Predicted Energy Consumption'!S$98:S$366,'Predicted Energy Consumption'!$B$98:$B$366,$A8,'Predicted Energy Consumption'!$A$98:$A$366,"biomass")</f>
        <v>4771869811786.332</v>
      </c>
      <c r="K8" s="249">
        <f>SUMIFS('Predicted Energy Consumption'!T$98:T$366,'Predicted Energy Consumption'!$B$98:$B$366,$A8,'Predicted Energy Consumption'!$A$98:$A$366,"biomass")</f>
        <v>3904137489479.793</v>
      </c>
      <c r="L8" s="249">
        <f>SUMIFS('Predicted Energy Consumption'!U$98:U$366,'Predicted Energy Consumption'!$B$98:$B$366,$A8,'Predicted Energy Consumption'!$A$98:$A$366,"biomass")</f>
        <v>3087778389623.0347</v>
      </c>
      <c r="M8" s="249">
        <f>SUMIFS('Predicted Energy Consumption'!V$98:V$366,'Predicted Energy Consumption'!$B$98:$B$366,$A8,'Predicted Energy Consumption'!$A$98:$A$366,"biomass")</f>
        <v>2319913616437.9863</v>
      </c>
      <c r="N8" s="249">
        <f>SUMIFS('Predicted Energy Consumption'!W$98:W$366,'Predicted Energy Consumption'!$B$98:$B$366,$A8,'Predicted Energy Consumption'!$A$98:$A$366,"biomass")</f>
        <v>1981176738832.9517</v>
      </c>
      <c r="O8" s="249">
        <f>SUMIFS('Predicted Energy Consumption'!X$98:X$366,'Predicted Energy Consumption'!$B$98:$B$366,$A8,'Predicted Energy Consumption'!$A$98:$A$366,"biomass")</f>
        <v>1951253276384.6909</v>
      </c>
      <c r="P8" s="249">
        <f>SUMIFS('Predicted Energy Consumption'!Y$98:Y$366,'Predicted Energy Consumption'!$B$98:$B$366,$A8,'Predicted Energy Consumption'!$A$98:$A$366,"biomass")</f>
        <v>1921701577453.7083</v>
      </c>
      <c r="Q8" s="249">
        <f>SUMIFS('Predicted Energy Consumption'!Z$98:Z$366,'Predicted Energy Consumption'!$B$98:$B$366,$A8,'Predicted Energy Consumption'!$A$98:$A$366,"biomass")</f>
        <v>1892600748103.3157</v>
      </c>
      <c r="R8" s="249">
        <f>SUMIFS('Predicted Energy Consumption'!AA$98:AA$366,'Predicted Energy Consumption'!$B$98:$B$366,$A8,'Predicted Energy Consumption'!$A$98:$A$366,"biomass")</f>
        <v>1864011908831.804</v>
      </c>
      <c r="S8" s="249">
        <f>SUMIFS('Predicted Energy Consumption'!AB$98:AB$366,'Predicted Energy Consumption'!$B$98:$B$366,$A8,'Predicted Energy Consumption'!$A$98:$A$366,"biomass")</f>
        <v>1835981168633.5911</v>
      </c>
      <c r="T8" s="249">
        <f>SUMIFS('Predicted Energy Consumption'!AC$98:AC$366,'Predicted Energy Consumption'!$B$98:$B$366,$A8,'Predicted Energy Consumption'!$A$98:$A$366,"biomass")</f>
        <v>1808542182003.8813</v>
      </c>
      <c r="U8" s="249">
        <f>SUMIFS('Predicted Energy Consumption'!AD$98:AD$366,'Predicted Energy Consumption'!$B$98:$B$366,$A8,'Predicted Energy Consumption'!$A$98:$A$366,"biomass")</f>
        <v>1781718329399.0959</v>
      </c>
      <c r="V8" s="249">
        <f>SUMIFS('Predicted Energy Consumption'!AE$98:AE$366,'Predicted Energy Consumption'!$B$98:$B$366,$A8,'Predicted Energy Consumption'!$A$98:$A$366,"biomass")</f>
        <v>1755524564322.0056</v>
      </c>
      <c r="W8" s="249">
        <f>SUMIFS('Predicted Energy Consumption'!AF$98:AF$366,'Predicted Energy Consumption'!$B$98:$B$366,$A8,'Predicted Energy Consumption'!$A$98:$A$366,"biomass")</f>
        <v>1729968969499.2156</v>
      </c>
      <c r="X8" s="249">
        <f>SUMIFS('Predicted Energy Consumption'!AG$98:AG$366,'Predicted Energy Consumption'!$B$98:$B$366,$A8,'Predicted Energy Consumption'!$A$98:$A$366,"biomass")</f>
        <v>1705054061985.772</v>
      </c>
      <c r="Y8" s="249">
        <f>SUMIFS('Predicted Energy Consumption'!AH$98:AH$366,'Predicted Energy Consumption'!$B$98:$B$366,$A8,'Predicted Energy Consumption'!$A$98:$A$366,"biomass")</f>
        <v>1680777883410.5647</v>
      </c>
      <c r="Z8" s="249">
        <f>SUMIFS('Predicted Energy Consumption'!AI$98:AI$366,'Predicted Energy Consumption'!$B$98:$B$366,$A8,'Predicted Energy Consumption'!$A$98:$A$366,"biomass")</f>
        <v>1657134907573.4966</v>
      </c>
      <c r="AA8" s="249">
        <f>SUMIFS('Predicted Energy Consumption'!AJ$98:AJ$366,'Predicted Energy Consumption'!$B$98:$B$366,$A8,'Predicted Energy Consumption'!$A$98:$A$366,"biomass")</f>
        <v>1634116793595.3325</v>
      </c>
      <c r="AB8" s="249">
        <f>SUMIFS('Predicted Energy Consumption'!AK$98:AK$366,'Predicted Energy Consumption'!$B$98:$B$366,$A8,'Predicted Energy Consumption'!$A$98:$A$366,"biomass")</f>
        <v>1611713009019.3713</v>
      </c>
      <c r="AC8" s="249">
        <f>SUMIFS('Predicted Energy Consumption'!AL$98:AL$366,'Predicted Energy Consumption'!$B$98:$B$366,$A8,'Predicted Energy Consumption'!$A$98:$A$366,"biomass")</f>
        <v>1589911343786.8357</v>
      </c>
      <c r="AD8" s="249">
        <f>SUMIFS('Predicted Energy Consumption'!AM$98:AM$366,'Predicted Energy Consumption'!$B$98:$B$366,$A8,'Predicted Energy Consumption'!$A$98:$A$366,"biomass")</f>
        <v>1568698332901.0996</v>
      </c>
      <c r="AE8" s="249">
        <f>SUMIFS('Predicted Energy Consumption'!AN$98:AN$366,'Predicted Energy Consumption'!$B$98:$B$366,$A8,'Predicted Energy Consumption'!$A$98:$A$366,"biomass")</f>
        <v>1548059602869.636</v>
      </c>
      <c r="AF8" s="249">
        <f>SUMIFS('Predicted Energy Consumption'!AO$98:AO$366,'Predicted Energy Consumption'!$B$98:$B$366,$A8,'Predicted Energy Consumption'!$A$98:$A$366,"biomass")</f>
        <v>1527980154648.2974</v>
      </c>
      <c r="AG8" s="249">
        <f>SUMIFS('Predicted Energy Consumption'!AP$98:AP$366,'Predicted Energy Consumption'!$B$98:$B$366,$A8,'Predicted Energy Consumption'!$A$98:$A$366,"biomass")</f>
        <v>1508444593783.6501</v>
      </c>
      <c r="AH8" s="249">
        <f>SUMIFS('Predicted Energy Consumption'!AQ$98:AQ$366,'Predicted Energy Consumption'!$B$98:$B$366,$A8,'Predicted Energy Consumption'!$A$98:$A$366,"biomass")</f>
        <v>1489437316719.1631</v>
      </c>
      <c r="AI8" s="249">
        <f>SUMIFS('Predicted Energy Consumption'!AR$98:AR$366,'Predicted Energy Consumption'!$B$98:$B$366,$A8,'Predicted Energy Consumption'!$A$98:$A$366,"biomass")</f>
        <v>1470942660765.2322</v>
      </c>
      <c r="AJ8" s="249">
        <f>SUMIFS('Predicted Energy Consumption'!AS$98:AS$366,'Predicted Energy Consumption'!$B$98:$B$366,$A8,'Predicted Energy Consumption'!$A$98:$A$366,"biomass")</f>
        <v>1452945023995.9795</v>
      </c>
      <c r="AK8" s="249">
        <f>SUMIFS('Predicted Energy Consumption'!AT$98:AT$366,'Predicted Energy Consumption'!$B$98:$B$366,$A8,'Predicted Energy Consumption'!$A$98:$A$366,"biomass")</f>
        <v>1435428960295.699</v>
      </c>
      <c r="AL8" s="249">
        <f>SUMIFS('Predicted Energy Consumption'!AU$98:AU$366,'Predicted Energy Consumption'!$B$98:$B$366,$A8,'Predicted Energy Consumption'!$A$98:$A$366,"biomass")</f>
        <v>1418379253905.1738</v>
      </c>
      <c r="AM8" s="249">
        <f>SUMIFS('Predicted Energy Consumption'!AV$98:AV$366,'Predicted Energy Consumption'!$B$98:$B$366,$A8,'Predicted Energy Consumption'!$A$98:$A$366,"biomass")</f>
        <v>1401780977088.2158</v>
      </c>
      <c r="AN8" s="249">
        <f>SUMIFS('Predicted Energy Consumption'!AW$98:AW$366,'Predicted Energy Consumption'!$B$98:$B$366,$A8,'Predicted Energy Consumption'!$A$98:$A$366,"biomass")</f>
        <v>1385619533928.4036</v>
      </c>
      <c r="AO8" s="249">
        <f>SUMIFS('Predicted Energy Consumption'!AX$98:AX$366,'Predicted Energy Consumption'!$B$98:$B$366,$A8,'Predicted Energy Consumption'!$A$98:$A$366,"biomass")</f>
        <v>1369880692756.8613</v>
      </c>
      <c r="AP8" s="249">
        <f>SUMIFS('Predicted Energy Consumption'!AY$98:AY$366,'Predicted Energy Consumption'!$B$98:$B$366,$A8,'Predicted Energy Consumption'!$A$98:$A$366,"biomass")</f>
        <v>1354550609287.5278</v>
      </c>
    </row>
    <row r="9" spans="1:42" x14ac:dyDescent="0.2">
      <c r="A9" t="s">
        <v>380</v>
      </c>
      <c r="B9" s="249">
        <f>SUMIFS('Predicted Energy Consumption'!K$98:K$366,'Predicted Energy Consumption'!$B$98:$B$366,$A9,'Predicted Energy Consumption'!$A$98:$A$366,"biomass")</f>
        <v>20938060956678.262</v>
      </c>
      <c r="C9" s="249">
        <f>SUMIFS('Predicted Energy Consumption'!L$98:L$366,'Predicted Energy Consumption'!$B$98:$B$366,$A9,'Predicted Energy Consumption'!$A$98:$A$366,"biomass")</f>
        <v>21919679003914.988</v>
      </c>
      <c r="D9" s="249">
        <f>SUMIFS('Predicted Energy Consumption'!M$98:M$366,'Predicted Energy Consumption'!$B$98:$B$366,$A9,'Predicted Energy Consumption'!$A$98:$A$366,"biomass")</f>
        <v>22550542221550.176</v>
      </c>
      <c r="E9" s="249">
        <f>SUMIFS('Predicted Energy Consumption'!N$98:N$366,'Predicted Energy Consumption'!$B$98:$B$366,$A9,'Predicted Energy Consumption'!$A$98:$A$366,"biomass")</f>
        <v>23192527121468.309</v>
      </c>
      <c r="F9" s="249">
        <f>SUMIFS('Predicted Energy Consumption'!O$98:O$366,'Predicted Energy Consumption'!$B$98:$B$366,$A9,'Predicted Energy Consumption'!$A$98:$A$366,"biomass")</f>
        <v>23854213107828.156</v>
      </c>
      <c r="G9" s="249">
        <f>SUMIFS('Predicted Energy Consumption'!P$98:P$366,'Predicted Energy Consumption'!$B$98:$B$366,$A9,'Predicted Energy Consumption'!$A$98:$A$366,"biomass")</f>
        <v>24003262877858.664</v>
      </c>
      <c r="H9" s="249">
        <f>SUMIFS('Predicted Energy Consumption'!Q$98:Q$366,'Predicted Energy Consumption'!$B$98:$B$366,$A9,'Predicted Energy Consumption'!$A$98:$A$366,"biomass")</f>
        <v>23891277568236.191</v>
      </c>
      <c r="I9" s="249">
        <f>SUMIFS('Predicted Energy Consumption'!R$98:R$366,'Predicted Energy Consumption'!$B$98:$B$366,$A9,'Predicted Energy Consumption'!$A$98:$A$366,"biomass")</f>
        <v>23756311547509.938</v>
      </c>
      <c r="J9" s="249">
        <f>SUMIFS('Predicted Energy Consumption'!S$98:S$366,'Predicted Energy Consumption'!$B$98:$B$366,$A9,'Predicted Energy Consumption'!$A$98:$A$366,"biomass")</f>
        <v>23602368160301.336</v>
      </c>
      <c r="K9" s="249">
        <f>SUMIFS('Predicted Energy Consumption'!T$98:T$366,'Predicted Energy Consumption'!$B$98:$B$366,$A9,'Predicted Energy Consumption'!$A$98:$A$366,"biomass")</f>
        <v>23432832284812.336</v>
      </c>
      <c r="L9" s="249">
        <f>SUMIFS('Predicted Energy Consumption'!U$98:U$366,'Predicted Energy Consumption'!$B$98:$B$366,$A9,'Predicted Energy Consumption'!$A$98:$A$366,"biomass")</f>
        <v>23250580852162.535</v>
      </c>
      <c r="M9" s="249">
        <f>SUMIFS('Predicted Energy Consumption'!V$98:V$366,'Predicted Energy Consumption'!$B$98:$B$366,$A9,'Predicted Energy Consumption'!$A$98:$A$366,"biomass")</f>
        <v>23058063195226.277</v>
      </c>
      <c r="N9" s="249">
        <f>SUMIFS('Predicted Energy Consumption'!W$98:W$366,'Predicted Energy Consumption'!$B$98:$B$366,$A9,'Predicted Energy Consumption'!$A$98:$A$366,"biomass")</f>
        <v>22857364085816.734</v>
      </c>
      <c r="O9" s="249">
        <f>SUMIFS('Predicted Energy Consumption'!X$98:X$366,'Predicted Energy Consumption'!$B$98:$B$366,$A9,'Predicted Energy Consumption'!$A$98:$A$366,"biomass")</f>
        <v>22650255720410.988</v>
      </c>
      <c r="P9" s="249">
        <f>SUMIFS('Predicted Energy Consumption'!Y$98:Y$366,'Predicted Energy Consumption'!$B$98:$B$366,$A9,'Predicted Energy Consumption'!$A$98:$A$366,"biomass")</f>
        <v>22438241826699.066</v>
      </c>
      <c r="Q9" s="249">
        <f>SUMIFS('Predicted Energy Consumption'!Z$98:Z$366,'Predicted Energy Consumption'!$B$98:$B$366,$A9,'Predicted Energy Consumption'!$A$98:$A$366,"biomass")</f>
        <v>22222595612804.535</v>
      </c>
      <c r="R9" s="249">
        <f>SUMIFS('Predicted Energy Consumption'!AA$98:AA$366,'Predicted Energy Consumption'!$B$98:$B$366,$A9,'Predicted Energy Consumption'!$A$98:$A$366,"biomass")</f>
        <v>22004392598809.844</v>
      </c>
      <c r="S9" s="249">
        <f>SUMIFS('Predicted Energy Consumption'!AB$98:AB$366,'Predicted Energy Consumption'!$B$98:$B$366,$A9,'Predicted Energy Consumption'!$A$98:$A$366,"biomass")</f>
        <v>21784539046600.82</v>
      </c>
      <c r="T9" s="249">
        <f>SUMIFS('Predicted Energy Consumption'!AC$98:AC$366,'Predicted Energy Consumption'!$B$98:$B$366,$A9,'Predicted Energy Consumption'!$A$98:$A$366,"biomass")</f>
        <v>21563796544907.059</v>
      </c>
      <c r="U9" s="249">
        <f>SUMIFS('Predicted Energy Consumption'!AD$98:AD$366,'Predicted Energy Consumption'!$B$98:$B$366,$A9,'Predicted Energy Consumption'!$A$98:$A$366,"biomass")</f>
        <v>21342803220459.207</v>
      </c>
      <c r="V9" s="249">
        <f>SUMIFS('Predicted Energy Consumption'!AE$98:AE$366,'Predicted Energy Consumption'!$B$98:$B$366,$A9,'Predicted Energy Consumption'!$A$98:$A$366,"biomass")</f>
        <v>21122091991271.645</v>
      </c>
      <c r="W9" s="249">
        <f>SUMIFS('Predicted Energy Consumption'!AF$98:AF$366,'Predicted Energy Consumption'!$B$98:$B$366,$A9,'Predicted Energy Consumption'!$A$98:$A$366,"biomass")</f>
        <v>20902106235623.879</v>
      </c>
      <c r="X9" s="249">
        <f>SUMIFS('Predicted Energy Consumption'!AG$98:AG$366,'Predicted Energy Consumption'!$B$98:$B$366,$A9,'Predicted Energy Consumption'!$A$98:$A$366,"biomass")</f>
        <v>20683213212760.938</v>
      </c>
      <c r="Y9" s="249">
        <f>SUMIFS('Predicted Energy Consumption'!AH$98:AH$366,'Predicted Energy Consumption'!$B$98:$B$366,$A9,'Predicted Energy Consumption'!$A$98:$A$366,"biomass")</f>
        <v>20465715536053.34</v>
      </c>
      <c r="Z9" s="249">
        <f>SUMIFS('Predicted Energy Consumption'!AI$98:AI$366,'Predicted Energy Consumption'!$B$98:$B$366,$A9,'Predicted Energy Consumption'!$A$98:$A$366,"biomass")</f>
        <v>20249860965790.219</v>
      </c>
      <c r="AA9" s="249">
        <f>SUMIFS('Predicted Energy Consumption'!AJ$98:AJ$366,'Predicted Energy Consumption'!$B$98:$B$366,$A9,'Predicted Energy Consumption'!$A$98:$A$366,"biomass")</f>
        <v>20035850757142.855</v>
      </c>
      <c r="AB9" s="249">
        <f>SUMIFS('Predicted Energy Consumption'!AK$98:AK$366,'Predicted Energy Consumption'!$B$98:$B$366,$A9,'Predicted Energy Consumption'!$A$98:$A$366,"biomass")</f>
        <v>19823846769451.844</v>
      </c>
      <c r="AC9" s="249">
        <f>SUMIFS('Predicted Energy Consumption'!AL$98:AL$366,'Predicted Energy Consumption'!$B$98:$B$366,$A9,'Predicted Energy Consumption'!$A$98:$A$366,"biomass")</f>
        <v>19613977516135.43</v>
      </c>
      <c r="AD9" s="249">
        <f>SUMIFS('Predicted Energy Consumption'!AM$98:AM$366,'Predicted Energy Consumption'!$B$98:$B$366,$A9,'Predicted Energy Consumption'!$A$98:$A$366,"biomass")</f>
        <v>19406343310326.5</v>
      </c>
      <c r="AE9" s="249">
        <f>SUMIFS('Predicted Energy Consumption'!AN$98:AN$366,'Predicted Energy Consumption'!$B$98:$B$366,$A9,'Predicted Energy Consumption'!$A$98:$A$366,"biomass")</f>
        <v>19201020639814.191</v>
      </c>
      <c r="AF9" s="249">
        <f>SUMIFS('Predicted Energy Consumption'!AO$98:AO$366,'Predicted Energy Consumption'!$B$98:$B$366,$A9,'Predicted Energy Consumption'!$A$98:$A$366,"biomass")</f>
        <v>18998065885906.75</v>
      </c>
      <c r="AG9" s="249">
        <f>SUMIFS('Predicted Energy Consumption'!AP$98:AP$366,'Predicted Energy Consumption'!$B$98:$B$366,$A9,'Predicted Energy Consumption'!$A$98:$A$366,"biomass")</f>
        <v>18797518484262.07</v>
      </c>
      <c r="AH9" s="249">
        <f>SUMIFS('Predicted Energy Consumption'!AQ$98:AQ$366,'Predicted Energy Consumption'!$B$98:$B$366,$A9,'Predicted Energy Consumption'!$A$98:$A$366,"biomass")</f>
        <v>18599403611363.082</v>
      </c>
      <c r="AI9" s="249">
        <f>SUMIFS('Predicted Energy Consumption'!AR$98:AR$366,'Predicted Energy Consumption'!$B$98:$B$366,$A9,'Predicted Energy Consumption'!$A$98:$A$366,"biomass")</f>
        <v>18403734467920.809</v>
      </c>
      <c r="AJ9" s="249">
        <f>SUMIFS('Predicted Energy Consumption'!AS$98:AS$366,'Predicted Energy Consumption'!$B$98:$B$366,$A9,'Predicted Energy Consumption'!$A$98:$A$366,"biomass")</f>
        <v>18210514219832.527</v>
      </c>
      <c r="AK9" s="249">
        <f>SUMIFS('Predicted Energy Consumption'!AT$98:AT$366,'Predicted Energy Consumption'!$B$98:$B$366,$A9,'Predicted Energy Consumption'!$A$98:$A$366,"biomass")</f>
        <v>18019737648214.051</v>
      </c>
      <c r="AL9" s="249">
        <f>SUMIFS('Predicted Energy Consumption'!AU$98:AU$366,'Predicted Energy Consumption'!$B$98:$B$366,$A9,'Predicted Energy Consumption'!$A$98:$A$366,"biomass")</f>
        <v>17831392552245.152</v>
      </c>
      <c r="AM9" s="249">
        <f>SUMIFS('Predicted Energy Consumption'!AV$98:AV$366,'Predicted Energy Consumption'!$B$98:$B$366,$A9,'Predicted Energy Consumption'!$A$98:$A$366,"biomass")</f>
        <v>17645460941946.117</v>
      </c>
      <c r="AN9" s="249">
        <f>SUMIFS('Predicted Energy Consumption'!AW$98:AW$366,'Predicted Energy Consumption'!$B$98:$B$366,$A9,'Predicted Energy Consumption'!$A$98:$A$366,"biomass")</f>
        <v>17461920052375.859</v>
      </c>
      <c r="AO9" s="249">
        <f>SUMIFS('Predicted Energy Consumption'!AX$98:AX$366,'Predicted Energy Consumption'!$B$98:$B$366,$A9,'Predicted Energy Consumption'!$A$98:$A$366,"biomass")</f>
        <v>17280743205958.559</v>
      </c>
      <c r="AP9" s="249">
        <f>SUMIFS('Predicted Energy Consumption'!AY$98:AY$366,'Predicted Energy Consumption'!$B$98:$B$366,$A9,'Predicted Energy Consumption'!$A$98:$A$366,"biomass")</f>
        <v>17101900545602.422</v>
      </c>
    </row>
    <row r="10" spans="1:42" x14ac:dyDescent="0.2">
      <c r="A10" t="s">
        <v>381</v>
      </c>
      <c r="B10" s="249">
        <f>SUMIFS('Predicted Energy Consumption'!K$98:K$366,'Predicted Energy Consumption'!$B$98:$B$366,$A10,'Predicted Energy Consumption'!$A$98:$A$366,"biomass")</f>
        <v>129656729925719.09</v>
      </c>
      <c r="C10" s="249">
        <f>SUMIFS('Predicted Energy Consumption'!L$98:L$366,'Predicted Energy Consumption'!$B$98:$B$366,$A10,'Predicted Energy Consumption'!$A$98:$A$366,"biomass")</f>
        <v>203803577111373.41</v>
      </c>
      <c r="D10" s="249">
        <f>SUMIFS('Predicted Energy Consumption'!M$98:M$366,'Predicted Energy Consumption'!$B$98:$B$366,$A10,'Predicted Energy Consumption'!$A$98:$A$366,"biomass")</f>
        <v>218984332642675.84</v>
      </c>
      <c r="E10" s="249">
        <f>SUMIFS('Predicted Energy Consumption'!N$98:N$366,'Predicted Energy Consumption'!$B$98:$B$366,$A10,'Predicted Energy Consumption'!$A$98:$A$366,"biomass")</f>
        <v>233104503646214.34</v>
      </c>
      <c r="F10" s="249">
        <f>SUMIFS('Predicted Energy Consumption'!O$98:O$366,'Predicted Energy Consumption'!$B$98:$B$366,$A10,'Predicted Energy Consumption'!$A$98:$A$366,"biomass")</f>
        <v>246161739060207.59</v>
      </c>
      <c r="G10" s="249">
        <f>SUMIFS('Predicted Energy Consumption'!P$98:P$366,'Predicted Energy Consumption'!$B$98:$B$366,$A10,'Predicted Energy Consumption'!$A$98:$A$366,"biomass")</f>
        <v>258368517704868.91</v>
      </c>
      <c r="H10" s="249">
        <f>SUMIFS('Predicted Energy Consumption'!Q$98:Q$366,'Predicted Energy Consumption'!$B$98:$B$366,$A10,'Predicted Energy Consumption'!$A$98:$A$366,"biomass")</f>
        <v>269770225161431.25</v>
      </c>
      <c r="I10" s="249">
        <f>SUMIFS('Predicted Energy Consumption'!R$98:R$366,'Predicted Energy Consumption'!$B$98:$B$366,$A10,'Predicted Energy Consumption'!$A$98:$A$366,"biomass")</f>
        <v>280415123803845</v>
      </c>
      <c r="J10" s="249">
        <f>SUMIFS('Predicted Energy Consumption'!S$98:S$366,'Predicted Energy Consumption'!$B$98:$B$366,$A10,'Predicted Energy Consumption'!$A$98:$A$366,"biomass")</f>
        <v>290352411029240.44</v>
      </c>
      <c r="K10" s="249">
        <f>SUMIFS('Predicted Energy Consumption'!T$98:T$366,'Predicted Energy Consumption'!$B$98:$B$366,$A10,'Predicted Energy Consumption'!$A$98:$A$366,"biomass")</f>
        <v>299630801890964</v>
      </c>
      <c r="L10" s="249">
        <f>SUMIFS('Predicted Energy Consumption'!U$98:U$366,'Predicted Energy Consumption'!$B$98:$B$366,$A10,'Predicted Energy Consumption'!$A$98:$A$366,"biomass")</f>
        <v>308297538436205</v>
      </c>
      <c r="M10" s="249">
        <f>SUMIFS('Predicted Energy Consumption'!V$98:V$366,'Predicted Energy Consumption'!$B$98:$B$366,$A10,'Predicted Energy Consumption'!$A$98:$A$366,"biomass")</f>
        <v>316397734580936.38</v>
      </c>
      <c r="N10" s="249">
        <f>SUMIFS('Predicted Energy Consumption'!W$98:W$366,'Predicted Energy Consumption'!$B$98:$B$366,$A10,'Predicted Energy Consumption'!$A$98:$A$366,"biomass")</f>
        <v>323973977197118.44</v>
      </c>
      <c r="O10" s="249">
        <f>SUMIFS('Predicted Energy Consumption'!X$98:X$366,'Predicted Energy Consumption'!$B$98:$B$366,$A10,'Predicted Energy Consumption'!$A$98:$A$366,"biomass")</f>
        <v>331066117558192.75</v>
      </c>
      <c r="P10" s="249">
        <f>SUMIFS('Predicted Energy Consumption'!Y$98:Y$366,'Predicted Energy Consumption'!$B$98:$B$366,$A10,'Predicted Energy Consumption'!$A$98:$A$366,"biomass")</f>
        <v>337711200325788.88</v>
      </c>
      <c r="Q10" s="249">
        <f>SUMIFS('Predicted Energy Consumption'!Z$98:Z$366,'Predicted Energy Consumption'!$B$98:$B$366,$A10,'Predicted Energy Consumption'!$A$98:$A$366,"biomass")</f>
        <v>343943488851274.19</v>
      </c>
      <c r="R10" s="249">
        <f>SUMIFS('Predicted Energy Consumption'!AA$98:AA$366,'Predicted Energy Consumption'!$B$98:$B$366,$A10,'Predicted Energy Consumption'!$A$98:$A$366,"biomass")</f>
        <v>349794555340345.63</v>
      </c>
      <c r="S10" s="249">
        <f>SUMIFS('Predicted Energy Consumption'!AB$98:AB$366,'Predicted Energy Consumption'!$B$98:$B$366,$A10,'Predicted Energy Consumption'!$A$98:$A$366,"biomass")</f>
        <v>355293412375316.88</v>
      </c>
      <c r="T10" s="249">
        <f>SUMIFS('Predicted Energy Consumption'!AC$98:AC$366,'Predicted Energy Consumption'!$B$98:$B$366,$A10,'Predicted Energy Consumption'!$A$98:$A$366,"biomass")</f>
        <v>360466668576529.63</v>
      </c>
      <c r="U10" s="249">
        <f>SUMIFS('Predicted Energy Consumption'!AD$98:AD$366,'Predicted Energy Consumption'!$B$98:$B$366,$A10,'Predicted Energy Consumption'!$A$98:$A$366,"biomass")</f>
        <v>365338696052027.63</v>
      </c>
      <c r="V10" s="249">
        <f>SUMIFS('Predicted Energy Consumption'!AE$98:AE$366,'Predicted Energy Consumption'!$B$98:$B$366,$A10,'Predicted Energy Consumption'!$A$98:$A$366,"biomass")</f>
        <v>369931800986788.06</v>
      </c>
      <c r="W10" s="249">
        <f>SUMIFS('Predicted Energy Consumption'!AF$98:AF$366,'Predicted Energy Consumption'!$B$98:$B$366,$A10,'Predicted Energy Consumption'!$A$98:$A$366,"biomass")</f>
        <v>374266391493391.56</v>
      </c>
      <c r="X10" s="249">
        <f>SUMIFS('Predicted Energy Consumption'!AG$98:AG$366,'Predicted Energy Consumption'!$B$98:$B$366,$A10,'Predicted Energy Consumption'!$A$98:$A$366,"biomass")</f>
        <v>378361138889246.38</v>
      </c>
      <c r="Y10" s="249">
        <f>SUMIFS('Predicted Energy Consumption'!AH$98:AH$366,'Predicted Energy Consumption'!$B$98:$B$366,$A10,'Predicted Energy Consumption'!$A$98:$A$366,"biomass")</f>
        <v>382233130048767.94</v>
      </c>
      <c r="Z10" s="249">
        <f>SUMIFS('Predicted Energy Consumption'!AI$98:AI$366,'Predicted Energy Consumption'!$B$98:$B$366,$A10,'Predicted Energy Consumption'!$A$98:$A$366,"biomass")</f>
        <v>385898009538524.44</v>
      </c>
      <c r="AA10" s="249">
        <f>SUMIFS('Predicted Energy Consumption'!AJ$98:AJ$366,'Predicted Energy Consumption'!$B$98:$B$366,$A10,'Predicted Energy Consumption'!$A$98:$A$366,"biomass")</f>
        <v>389370110985845.31</v>
      </c>
      <c r="AB10" s="249">
        <f>SUMIFS('Predicted Energy Consumption'!AK$98:AK$366,'Predicted Energy Consumption'!$B$98:$B$366,$A10,'Predicted Energy Consumption'!$A$98:$A$366,"biomass")</f>
        <v>392662577639014.25</v>
      </c>
      <c r="AC10" s="249">
        <f>SUMIFS('Predicted Energy Consumption'!AL$98:AL$366,'Predicted Energy Consumption'!$B$98:$B$366,$A10,'Predicted Energy Consumption'!$A$98:$A$366,"biomass")</f>
        <v>395787472413450.63</v>
      </c>
      <c r="AD10" s="249">
        <f>SUMIFS('Predicted Energy Consumption'!AM$98:AM$366,'Predicted Energy Consumption'!$B$98:$B$366,$A10,'Predicted Energy Consumption'!$A$98:$A$366,"biomass")</f>
        <v>398755877930436.81</v>
      </c>
      <c r="AE10" s="249">
        <f>SUMIFS('Predicted Energy Consumption'!AN$98:AN$366,'Predicted Energy Consumption'!$B$98:$B$366,$A10,'Predicted Energy Consumption'!$A$98:$A$366,"biomass")</f>
        <v>401577987178835.38</v>
      </c>
      <c r="AF10" s="249">
        <f>SUMIFS('Predicted Energy Consumption'!AO$98:AO$366,'Predicted Energy Consumption'!$B$98:$B$366,$A10,'Predicted Energy Consumption'!$A$98:$A$366,"biomass")</f>
        <v>404263185492038.69</v>
      </c>
      <c r="AG10" s="249">
        <f>SUMIFS('Predicted Energy Consumption'!AP$98:AP$366,'Predicted Energy Consumption'!$B$98:$B$366,$A10,'Predicted Energy Consumption'!$A$98:$A$366,"biomass")</f>
        <v>406820124551605.44</v>
      </c>
      <c r="AH10" s="249">
        <f>SUMIFS('Predicted Energy Consumption'!AQ$98:AQ$366,'Predicted Energy Consumption'!$B$98:$B$366,$A10,'Predicted Energy Consumption'!$A$98:$A$366,"biomass")</f>
        <v>409256789119710.69</v>
      </c>
      <c r="AI10" s="249">
        <f>SUMIFS('Predicted Energy Consumption'!AR$98:AR$366,'Predicted Energy Consumption'!$B$98:$B$366,$A10,'Predicted Energy Consumption'!$A$98:$A$366,"biomass")</f>
        <v>411580557174644.31</v>
      </c>
      <c r="AJ10" s="249">
        <f>SUMIFS('Predicted Energy Consumption'!AS$98:AS$366,'Predicted Energy Consumption'!$B$98:$B$366,$A10,'Predicted Energy Consumption'!$A$98:$A$366,"biomass")</f>
        <v>413798254085006</v>
      </c>
      <c r="AK10" s="249">
        <f>SUMIFS('Predicted Energy Consumption'!AT$98:AT$366,'Predicted Energy Consumption'!$B$98:$B$366,$A10,'Predicted Energy Consumption'!$A$98:$A$366,"biomass")</f>
        <v>415916201412845.5</v>
      </c>
      <c r="AL10" s="249">
        <f>SUMIFS('Predicted Energy Consumption'!AU$98:AU$366,'Predicted Energy Consumption'!$B$98:$B$366,$A10,'Predicted Energy Consumption'!$A$98:$A$366,"biomass")</f>
        <v>417940260888965.5</v>
      </c>
      <c r="AM10" s="249">
        <f>SUMIFS('Predicted Energy Consumption'!AV$98:AV$366,'Predicted Energy Consumption'!$B$98:$B$366,$A10,'Predicted Energy Consumption'!$A$98:$A$366,"biomass")</f>
        <v>419875874055622.13</v>
      </c>
      <c r="AN10" s="249">
        <f>SUMIFS('Predicted Energy Consumption'!AW$98:AW$366,'Predicted Energy Consumption'!$B$98:$B$366,$A10,'Predicted Energy Consumption'!$A$98:$A$366,"biomass")</f>
        <v>421728098025746.75</v>
      </c>
      <c r="AO10" s="249">
        <f>SUMIFS('Predicted Energy Consumption'!AX$98:AX$366,'Predicted Energy Consumption'!$B$98:$B$366,$A10,'Predicted Energy Consumption'!$A$98:$A$366,"biomass")</f>
        <v>423501637763926.06</v>
      </c>
      <c r="AP10" s="249">
        <f>SUMIFS('Predicted Energy Consumption'!AY$98:AY$366,'Predicted Energy Consumption'!$B$98:$B$366,$A10,'Predicted Energy Consumption'!$A$98:$A$366,"biomass")</f>
        <v>425200875253402.31</v>
      </c>
    </row>
    <row r="11" spans="1:42" x14ac:dyDescent="0.2">
      <c r="A11" t="s">
        <v>382</v>
      </c>
      <c r="B11" s="249">
        <f>SUMIFS('Predicted Energy Consumption'!K$98:K$366,'Predicted Energy Consumption'!$B$98:$B$366,$A11,'Predicted Energy Consumption'!$A$98:$A$366,"biomass")</f>
        <v>68548775688035.844</v>
      </c>
      <c r="C11" s="249">
        <f>SUMIFS('Predicted Energy Consumption'!L$98:L$366,'Predicted Energy Consumption'!$B$98:$B$366,$A11,'Predicted Energy Consumption'!$A$98:$A$366,"biomass")</f>
        <v>78067773702160.281</v>
      </c>
      <c r="D11" s="249">
        <f>SUMIFS('Predicted Energy Consumption'!M$98:M$366,'Predicted Energy Consumption'!$B$98:$B$366,$A11,'Predicted Energy Consumption'!$A$98:$A$366,"biomass")</f>
        <v>80996484091082.188</v>
      </c>
      <c r="E11" s="249">
        <f>SUMIFS('Predicted Energy Consumption'!N$98:N$366,'Predicted Energy Consumption'!$B$98:$B$366,$A11,'Predicted Energy Consumption'!$A$98:$A$366,"biomass")</f>
        <v>83871063243338.953</v>
      </c>
      <c r="F11" s="249">
        <f>SUMIFS('Predicted Energy Consumption'!O$98:O$366,'Predicted Energy Consumption'!$B$98:$B$366,$A11,'Predicted Energy Consumption'!$A$98:$A$366,"biomass")</f>
        <v>85841847898514.156</v>
      </c>
      <c r="G11" s="249">
        <f>SUMIFS('Predicted Energy Consumption'!P$98:P$366,'Predicted Energy Consumption'!$B$98:$B$366,$A11,'Predicted Energy Consumption'!$A$98:$A$366,"biomass")</f>
        <v>86996825908141.469</v>
      </c>
      <c r="H11" s="249">
        <f>SUMIFS('Predicted Energy Consumption'!Q$98:Q$366,'Predicted Energy Consumption'!$B$98:$B$366,$A11,'Predicted Energy Consumption'!$A$98:$A$366,"biomass")</f>
        <v>88008557269739.969</v>
      </c>
      <c r="I11" s="249">
        <f>SUMIFS('Predicted Energy Consumption'!R$98:R$366,'Predicted Energy Consumption'!$B$98:$B$366,$A11,'Predicted Energy Consumption'!$A$98:$A$366,"biomass")</f>
        <v>88890219487401.094</v>
      </c>
      <c r="J11" s="249">
        <f>SUMIFS('Predicted Energy Consumption'!S$98:S$366,'Predicted Energy Consumption'!$B$98:$B$366,$A11,'Predicted Energy Consumption'!$A$98:$A$366,"biomass")</f>
        <v>89654276014739.828</v>
      </c>
      <c r="K11" s="249">
        <f>SUMIFS('Predicted Energy Consumption'!T$98:T$366,'Predicted Energy Consumption'!$B$98:$B$366,$A11,'Predicted Energy Consumption'!$A$98:$A$366,"biomass")</f>
        <v>90312331038727.594</v>
      </c>
      <c r="L11" s="249">
        <f>SUMIFS('Predicted Energy Consumption'!U$98:U$366,'Predicted Energy Consumption'!$B$98:$B$366,$A11,'Predicted Energy Consumption'!$A$98:$A$366,"biomass")</f>
        <v>90875060839225.484</v>
      </c>
      <c r="M11" s="249">
        <f>SUMIFS('Predicted Energy Consumption'!V$98:V$366,'Predicted Energy Consumption'!$B$98:$B$366,$A11,'Predicted Energy Consumption'!$A$98:$A$366,"biomass")</f>
        <v>91352199254195.547</v>
      </c>
      <c r="N11" s="249">
        <f>SUMIFS('Predicted Energy Consumption'!W$98:W$366,'Predicted Energy Consumption'!$B$98:$B$366,$A11,'Predicted Energy Consumption'!$A$98:$A$366,"biomass")</f>
        <v>91752559694687.922</v>
      </c>
      <c r="O11" s="249">
        <f>SUMIFS('Predicted Energy Consumption'!X$98:X$366,'Predicted Energy Consumption'!$B$98:$B$366,$A11,'Predicted Energy Consumption'!$A$98:$A$366,"biomass")</f>
        <v>92084080462167.141</v>
      </c>
      <c r="P11" s="249">
        <f>SUMIFS('Predicted Energy Consumption'!Y$98:Y$366,'Predicted Energy Consumption'!$B$98:$B$366,$A11,'Predicted Energy Consumption'!$A$98:$A$366,"biomass")</f>
        <v>92353883674223.516</v>
      </c>
      <c r="Q11" s="249">
        <f>SUMIFS('Predicted Energy Consumption'!Z$98:Z$366,'Predicted Energy Consumption'!$B$98:$B$366,$A11,'Predicted Energy Consumption'!$A$98:$A$366,"biomass")</f>
        <v>92568340913275.531</v>
      </c>
      <c r="R11" s="249">
        <f>SUMIFS('Predicted Energy Consumption'!AA$98:AA$366,'Predicted Energy Consumption'!$B$98:$B$366,$A11,'Predicted Energy Consumption'!$A$98:$A$366,"biomass")</f>
        <v>92733140861773.063</v>
      </c>
      <c r="S11" s="249">
        <f>SUMIFS('Predicted Energy Consumption'!AB$98:AB$366,'Predicted Energy Consumption'!$B$98:$B$366,$A11,'Predicted Energy Consumption'!$A$98:$A$366,"biomass")</f>
        <v>92853355788493.406</v>
      </c>
      <c r="T11" s="249">
        <f>SUMIFS('Predicted Energy Consumption'!AC$98:AC$366,'Predicted Energy Consumption'!$B$98:$B$366,$A11,'Predicted Energy Consumption'!$A$98:$A$366,"biomass")</f>
        <v>92933504915330.594</v>
      </c>
      <c r="U11" s="249">
        <f>SUMIFS('Predicted Energy Consumption'!AD$98:AD$366,'Predicted Energy Consumption'!$B$98:$B$366,$A11,'Predicted Energy Consumption'!$A$98:$A$366,"biomass")</f>
        <v>92977613522500.609</v>
      </c>
      <c r="V11" s="249">
        <f>SUMIFS('Predicted Energy Consumption'!AE$98:AE$366,'Predicted Energy Consumption'!$B$98:$B$366,$A11,'Predicted Energy Consumption'!$A$98:$A$366,"biomass")</f>
        <v>92989267225256.125</v>
      </c>
      <c r="W11" s="249">
        <f>SUMIFS('Predicted Energy Consumption'!AF$98:AF$366,'Predicted Energy Consumption'!$B$98:$B$366,$A11,'Predicted Energy Consumption'!$A$98:$A$366,"biomass")</f>
        <v>92971661243668.75</v>
      </c>
      <c r="X11" s="249">
        <f>SUMIFS('Predicted Energy Consumption'!AG$98:AG$366,'Predicted Energy Consumption'!$B$98:$B$366,$A11,'Predicted Energy Consumption'!$A$98:$A$366,"biomass")</f>
        <v>92927644740276.438</v>
      </c>
      <c r="Y11" s="249">
        <f>SUMIFS('Predicted Energy Consumption'!AH$98:AH$366,'Predicted Energy Consumption'!$B$98:$B$366,$A11,'Predicted Energy Consumption'!$A$98:$A$366,"biomass")</f>
        <v>92859760457461.453</v>
      </c>
      <c r="Z11" s="249">
        <f>SUMIFS('Predicted Energy Consumption'!AI$98:AI$366,'Predicted Energy Consumption'!$B$98:$B$366,$A11,'Predicted Energy Consumption'!$A$98:$A$366,"biomass")</f>
        <v>92770279976400.906</v>
      </c>
      <c r="AA11" s="249">
        <f>SUMIFS('Predicted Energy Consumption'!AJ$98:AJ$366,'Predicted Energy Consumption'!$B$98:$B$366,$A11,'Predicted Energy Consumption'!$A$98:$A$366,"biomass")</f>
        <v>92661234963482.297</v>
      </c>
      <c r="AB11" s="249">
        <f>SUMIFS('Predicted Energy Consumption'!AK$98:AK$366,'Predicted Energy Consumption'!$B$98:$B$366,$A11,'Predicted Energy Consumption'!$A$98:$A$366,"biomass")</f>
        <v>92534444783534.938</v>
      </c>
      <c r="AC11" s="249">
        <f>SUMIFS('Predicted Energy Consumption'!AL$98:AL$366,'Predicted Energy Consumption'!$B$98:$B$366,$A11,'Predicted Energy Consumption'!$A$98:$A$366,"biomass")</f>
        <v>92391540853074.922</v>
      </c>
      <c r="AD11" s="249">
        <f>SUMIFS('Predicted Energy Consumption'!AM$98:AM$366,'Predicted Energy Consumption'!$B$98:$B$366,$A11,'Predicted Energy Consumption'!$A$98:$A$366,"biomass")</f>
        <v>92233988088430.672</v>
      </c>
      <c r="AE11" s="249">
        <f>SUMIFS('Predicted Energy Consumption'!AN$98:AN$366,'Predicted Energy Consumption'!$B$98:$B$366,$A11,'Predicted Energy Consumption'!$A$98:$A$366,"biomass")</f>
        <v>92063103778596.75</v>
      </c>
      <c r="AF11" s="249">
        <f>SUMIFS('Predicted Energy Consumption'!AO$98:AO$366,'Predicted Energy Consumption'!$B$98:$B$366,$A11,'Predicted Energy Consumption'!$A$98:$A$366,"biomass")</f>
        <v>91880074184316.781</v>
      </c>
      <c r="AG11" s="249">
        <f>SUMIFS('Predicted Energy Consumption'!AP$98:AP$366,'Predicted Energy Consumption'!$B$98:$B$366,$A11,'Predicted Energy Consumption'!$A$98:$A$366,"biomass")</f>
        <v>91685969135666.922</v>
      </c>
      <c r="AH11" s="249">
        <f>SUMIFS('Predicted Energy Consumption'!AQ$98:AQ$366,'Predicted Energy Consumption'!$B$98:$B$366,$A11,'Predicted Energy Consumption'!$A$98:$A$366,"biomass")</f>
        <v>91481754871831.344</v>
      </c>
      <c r="AI11" s="249">
        <f>SUMIFS('Predicted Energy Consumption'!AR$98:AR$366,'Predicted Energy Consumption'!$B$98:$B$366,$A11,'Predicted Energy Consumption'!$A$98:$A$366,"biomass")</f>
        <v>91268305339534.703</v>
      </c>
      <c r="AJ11" s="249">
        <f>SUMIFS('Predicted Energy Consumption'!AS$98:AS$366,'Predicted Energy Consumption'!$B$98:$B$366,$A11,'Predicted Energy Consumption'!$A$98:$A$366,"biomass")</f>
        <v>91046412141535</v>
      </c>
      <c r="AK11" s="249">
        <f>SUMIFS('Predicted Energy Consumption'!AT$98:AT$366,'Predicted Energy Consumption'!$B$98:$B$366,$A11,'Predicted Energy Consumption'!$A$98:$A$366,"biomass")</f>
        <v>90816793303604.375</v>
      </c>
      <c r="AL11" s="249">
        <f>SUMIFS('Predicted Energy Consumption'!AU$98:AU$366,'Predicted Energy Consumption'!$B$98:$B$366,$A11,'Predicted Energy Consumption'!$A$98:$A$366,"biomass")</f>
        <v>90580101007777.047</v>
      </c>
      <c r="AM11" s="249">
        <f>SUMIFS('Predicted Energy Consumption'!AV$98:AV$366,'Predicted Energy Consumption'!$B$98:$B$366,$A11,'Predicted Energy Consumption'!$A$98:$A$366,"biomass")</f>
        <v>90336928421260.141</v>
      </c>
      <c r="AN11" s="249">
        <f>SUMIFS('Predicted Energy Consumption'!AW$98:AW$366,'Predicted Energy Consumption'!$B$98:$B$366,$A11,'Predicted Energy Consumption'!$A$98:$A$366,"biomass")</f>
        <v>90087815733991.406</v>
      </c>
      <c r="AO11" s="249">
        <f>SUMIFS('Predicted Energy Consumption'!AX$98:AX$366,'Predicted Energy Consumption'!$B$98:$B$366,$A11,'Predicted Energy Consumption'!$A$98:$A$366,"biomass")</f>
        <v>89833255503508.328</v>
      </c>
      <c r="AP11" s="249">
        <f>SUMIFS('Predicted Energy Consumption'!AY$98:AY$366,'Predicted Energy Consumption'!$B$98:$B$366,$A11,'Predicted Energy Consumption'!$A$98:$A$366,"biomass")</f>
        <v>89573697393078.391</v>
      </c>
    </row>
    <row r="12" spans="1:42" x14ac:dyDescent="0.2">
      <c r="A12" t="s">
        <v>383</v>
      </c>
      <c r="B12" s="249">
        <f>SUMIFS('Predicted Energy Consumption'!K$98:K$366,'Predicted Energy Consumption'!$B$98:$B$366,$A12,'Predicted Energy Consumption'!$A$98:$A$366,"biomass")</f>
        <v>3842482367165.6812</v>
      </c>
      <c r="C12" s="249">
        <f>SUMIFS('Predicted Energy Consumption'!L$98:L$366,'Predicted Energy Consumption'!$B$98:$B$366,$A12,'Predicted Energy Consumption'!$A$98:$A$366,"biomass")</f>
        <v>3998238347089.2622</v>
      </c>
      <c r="D12" s="249">
        <f>SUMIFS('Predicted Energy Consumption'!M$98:M$366,'Predicted Energy Consumption'!$B$98:$B$366,$A12,'Predicted Energy Consumption'!$A$98:$A$366,"biomass")</f>
        <v>3861765866514.6079</v>
      </c>
      <c r="E12" s="249">
        <f>SUMIFS('Predicted Energy Consumption'!N$98:N$366,'Predicted Energy Consumption'!$B$98:$B$366,$A12,'Predicted Energy Consumption'!$A$98:$A$366,"biomass")</f>
        <v>3722086989406.5405</v>
      </c>
      <c r="F12" s="249">
        <f>SUMIFS('Predicted Energy Consumption'!O$98:O$366,'Predicted Energy Consumption'!$B$98:$B$366,$A12,'Predicted Energy Consumption'!$A$98:$A$366,"biomass")</f>
        <v>3580697539237.4365</v>
      </c>
      <c r="G12" s="249">
        <f>SUMIFS('Predicted Energy Consumption'!P$98:P$366,'Predicted Energy Consumption'!$B$98:$B$366,$A12,'Predicted Energy Consumption'!$A$98:$A$366,"biomass")</f>
        <v>3438584926893.5308</v>
      </c>
      <c r="H12" s="249">
        <f>SUMIFS('Predicted Energy Consumption'!Q$98:Q$366,'Predicted Energy Consumption'!$B$98:$B$366,$A12,'Predicted Energy Consumption'!$A$98:$A$366,"biomass")</f>
        <v>3296424636516.4995</v>
      </c>
      <c r="I12" s="249">
        <f>SUMIFS('Predicted Energy Consumption'!R$98:R$366,'Predicted Energy Consumption'!$B$98:$B$366,$A12,'Predicted Energy Consumption'!$A$98:$A$366,"biomass")</f>
        <v>3154687606656.1953</v>
      </c>
      <c r="J12" s="249">
        <f>SUMIFS('Predicted Energy Consumption'!S$98:S$366,'Predicted Energy Consumption'!$B$98:$B$366,$A12,'Predicted Energy Consumption'!$A$98:$A$366,"biomass")</f>
        <v>3013704174510.5347</v>
      </c>
      <c r="K12" s="249">
        <f>SUMIFS('Predicted Energy Consumption'!T$98:T$366,'Predicted Energy Consumption'!$B$98:$B$366,$A12,'Predicted Energy Consumption'!$A$98:$A$366,"biomass")</f>
        <v>2873704954092.3521</v>
      </c>
      <c r="L12" s="249">
        <f>SUMIFS('Predicted Energy Consumption'!U$98:U$366,'Predicted Energy Consumption'!$B$98:$B$366,$A12,'Predicted Energy Consumption'!$A$98:$A$366,"biomass")</f>
        <v>2734848424604.1626</v>
      </c>
      <c r="M12" s="249">
        <f>SUMIFS('Predicted Energy Consumption'!V$98:V$366,'Predicted Energy Consumption'!$B$98:$B$366,$A12,'Predicted Energy Consumption'!$A$98:$A$366,"biomass")</f>
        <v>2597240284100.7124</v>
      </c>
      <c r="N12" s="249">
        <f>SUMIFS('Predicted Energy Consumption'!W$98:W$366,'Predicted Energy Consumption'!$B$98:$B$366,$A12,'Predicted Energy Consumption'!$A$98:$A$366,"biomass")</f>
        <v>2460947387063.2437</v>
      </c>
      <c r="O12" s="249">
        <f>SUMIFS('Predicted Energy Consumption'!X$98:X$366,'Predicted Energy Consumption'!$B$98:$B$366,$A12,'Predicted Energy Consumption'!$A$98:$A$366,"biomass")</f>
        <v>2326007954976.0923</v>
      </c>
      <c r="P12" s="249">
        <f>SUMIFS('Predicted Energy Consumption'!Y$98:Y$366,'Predicted Energy Consumption'!$B$98:$B$366,$A12,'Predicted Energy Consumption'!$A$98:$A$366,"biomass")</f>
        <v>2192439138383.824</v>
      </c>
      <c r="Q12" s="249">
        <f>SUMIFS('Predicted Energy Consumption'!Z$98:Z$366,'Predicted Energy Consumption'!$B$98:$B$366,$A12,'Predicted Energy Consumption'!$A$98:$A$366,"biomass")</f>
        <v>2060242655160.0952</v>
      </c>
      <c r="R12" s="249">
        <f>SUMIFS('Predicted Energy Consumption'!AA$98:AA$366,'Predicted Energy Consumption'!$B$98:$B$366,$A12,'Predicted Energy Consumption'!$A$98:$A$366,"biomass")</f>
        <v>1929409010967.4651</v>
      </c>
      <c r="S12" s="249">
        <f>SUMIFS('Predicted Energy Consumption'!AB$98:AB$366,'Predicted Energy Consumption'!$B$98:$B$366,$A12,'Predicted Energy Consumption'!$A$98:$A$366,"biomass")</f>
        <v>1799920664807.4919</v>
      </c>
      <c r="T12" s="249">
        <f>SUMIFS('Predicted Energy Consumption'!AC$98:AC$366,'Predicted Energy Consumption'!$B$98:$B$366,$A12,'Predicted Energy Consumption'!$A$98:$A$366,"biomass")</f>
        <v>1671754404741.2314</v>
      </c>
      <c r="U12" s="249">
        <f>SUMIFS('Predicted Energy Consumption'!AD$98:AD$366,'Predicted Energy Consumption'!$B$98:$B$366,$A12,'Predicted Energy Consumption'!$A$98:$A$366,"biomass")</f>
        <v>1544883129781.1372</v>
      </c>
      <c r="V12" s="249">
        <f>SUMIFS('Predicted Energy Consumption'!AE$98:AE$366,'Predicted Energy Consumption'!$B$98:$B$366,$A12,'Predicted Energy Consumption'!$A$98:$A$366,"biomass")</f>
        <v>1419277184056.7219</v>
      </c>
      <c r="W12" s="249">
        <f>SUMIFS('Predicted Energy Consumption'!AF$98:AF$366,'Predicted Energy Consumption'!$B$98:$B$366,$A12,'Predicted Energy Consumption'!$A$98:$A$366,"biomass")</f>
        <v>1294905352761.6694</v>
      </c>
      <c r="X12" s="249">
        <f>SUMIFS('Predicted Energy Consumption'!AG$98:AG$366,'Predicted Energy Consumption'!$B$98:$B$366,$A12,'Predicted Energy Consumption'!$A$98:$A$366,"biomass")</f>
        <v>1171735602279.2732</v>
      </c>
      <c r="Y12" s="249">
        <f>SUMIFS('Predicted Energy Consumption'!AH$98:AH$366,'Predicted Energy Consumption'!$B$98:$B$366,$A12,'Predicted Energy Consumption'!$A$98:$A$366,"biomass")</f>
        <v>1147187282233.387</v>
      </c>
      <c r="Z12" s="249">
        <f>SUMIFS('Predicted Energy Consumption'!AI$98:AI$366,'Predicted Energy Consumption'!$B$98:$B$366,$A12,'Predicted Energy Consumption'!$A$98:$A$366,"biomass")</f>
        <v>1148627336905.3191</v>
      </c>
      <c r="AA12" s="249">
        <f>SUMIFS('Predicted Energy Consumption'!AJ$98:AJ$366,'Predicted Energy Consumption'!$B$98:$B$366,$A12,'Predicted Energy Consumption'!$A$98:$A$366,"biomass")</f>
        <v>1149996850647.8101</v>
      </c>
      <c r="AB12" s="249">
        <f>SUMIFS('Predicted Energy Consumption'!AK$98:AK$366,'Predicted Energy Consumption'!$B$98:$B$366,$A12,'Predicted Energy Consumption'!$A$98:$A$366,"biomass")</f>
        <v>1151303278726.0825</v>
      </c>
      <c r="AC12" s="249">
        <f>SUMIFS('Predicted Energy Consumption'!AL$98:AL$366,'Predicted Energy Consumption'!$B$98:$B$366,$A12,'Predicted Energy Consumption'!$A$98:$A$366,"biomass")</f>
        <v>1152553144878.1953</v>
      </c>
      <c r="AD12" s="249">
        <f>SUMIFS('Predicted Energy Consumption'!AM$98:AM$366,'Predicted Energy Consumption'!$B$98:$B$366,$A12,'Predicted Energy Consumption'!$A$98:$A$366,"biomass")</f>
        <v>1153752174381.6367</v>
      </c>
      <c r="AE12" s="249">
        <f>SUMIFS('Predicted Energy Consumption'!AN$98:AN$366,'Predicted Energy Consumption'!$B$98:$B$366,$A12,'Predicted Energy Consumption'!$A$98:$A$366,"biomass")</f>
        <v>1154905406276.5491</v>
      </c>
      <c r="AF12" s="249">
        <f>SUMIFS('Predicted Energy Consumption'!AO$98:AO$366,'Predicted Energy Consumption'!$B$98:$B$366,$A12,'Predicted Energy Consumption'!$A$98:$A$366,"biomass")</f>
        <v>1156017288221.2488</v>
      </c>
      <c r="AG12" s="249">
        <f>SUMIFS('Predicted Energy Consumption'!AP$98:AP$366,'Predicted Energy Consumption'!$B$98:$B$366,$A12,'Predicted Energy Consumption'!$A$98:$A$366,"biomass")</f>
        <v>1157091756853.022</v>
      </c>
      <c r="AH12" s="249">
        <f>SUMIFS('Predicted Energy Consumption'!AQ$98:AQ$366,'Predicted Energy Consumption'!$B$98:$B$366,$A12,'Predicted Energy Consumption'!$A$98:$A$366,"biomass")</f>
        <v>1158132306030.4712</v>
      </c>
      <c r="AI12" s="249">
        <f>SUMIFS('Predicted Energy Consumption'!AR$98:AR$366,'Predicted Energy Consumption'!$B$98:$B$366,$A12,'Predicted Energy Consumption'!$A$98:$A$366,"biomass")</f>
        <v>1159142044924.4492</v>
      </c>
      <c r="AJ12" s="249">
        <f>SUMIFS('Predicted Energy Consumption'!AS$98:AS$366,'Predicted Energy Consumption'!$B$98:$B$366,$A12,'Predicted Energy Consumption'!$A$98:$A$366,"biomass")</f>
        <v>1160123747588.2009</v>
      </c>
      <c r="AK12" s="249">
        <f>SUMIFS('Predicted Energy Consumption'!AT$98:AT$366,'Predicted Energy Consumption'!$B$98:$B$366,$A12,'Predicted Energy Consumption'!$A$98:$A$366,"biomass")</f>
        <v>1161079895360.2749</v>
      </c>
      <c r="AL12" s="249">
        <f>SUMIFS('Predicted Energy Consumption'!AU$98:AU$366,'Predicted Energy Consumption'!$B$98:$B$366,$A12,'Predicted Energy Consumption'!$A$98:$A$366,"biomass")</f>
        <v>1162012713225.54</v>
      </c>
      <c r="AM12" s="249">
        <f>SUMIFS('Predicted Energy Consumption'!AV$98:AV$366,'Predicted Energy Consumption'!$B$98:$B$366,$A12,'Predicted Energy Consumption'!$A$98:$A$366,"biomass")</f>
        <v>1162924201071.9585</v>
      </c>
      <c r="AN12" s="249">
        <f>SUMIFS('Predicted Energy Consumption'!AW$98:AW$366,'Predicted Energy Consumption'!$B$98:$B$366,$A12,'Predicted Energy Consumption'!$A$98:$A$366,"biomass")</f>
        <v>1163816160625.2949</v>
      </c>
      <c r="AO12" s="249">
        <f>SUMIFS('Predicted Energy Consumption'!AX$98:AX$366,'Predicted Energy Consumption'!$B$98:$B$366,$A12,'Predicted Energy Consumption'!$A$98:$A$366,"biomass")</f>
        <v>1164690218716.1646</v>
      </c>
      <c r="AP12" s="249">
        <f>SUMIFS('Predicted Energy Consumption'!AY$98:AY$366,'Predicted Energy Consumption'!$B$98:$B$366,$A12,'Predicted Energy Consumption'!$A$98:$A$366,"biomass")</f>
        <v>1165547847427.4609</v>
      </c>
    </row>
    <row r="13" spans="1:42" x14ac:dyDescent="0.2">
      <c r="A13" t="s">
        <v>384</v>
      </c>
      <c r="B13" s="249">
        <f>SUMIFS('Predicted Energy Consumption'!K$98:K$366,'Predicted Energy Consumption'!$B$98:$B$366,$A13,'Predicted Energy Consumption'!$A$98:$A$366,"biomass")</f>
        <v>23035473714495.777</v>
      </c>
      <c r="C13" s="249">
        <f>SUMIFS('Predicted Energy Consumption'!L$98:L$366,'Predicted Energy Consumption'!$B$98:$B$366,$A13,'Predicted Energy Consumption'!$A$98:$A$366,"biomass")</f>
        <v>24631172917664.094</v>
      </c>
      <c r="D13" s="249">
        <f>SUMIFS('Predicted Energy Consumption'!M$98:M$366,'Predicted Energy Consumption'!$B$98:$B$366,$A13,'Predicted Energy Consumption'!$A$98:$A$366,"biomass")</f>
        <v>23703215408867.242</v>
      </c>
      <c r="E13" s="249">
        <f>SUMIFS('Predicted Energy Consumption'!N$98:N$366,'Predicted Energy Consumption'!$B$98:$B$366,$A13,'Predicted Energy Consumption'!$A$98:$A$366,"biomass")</f>
        <v>22677031763378.027</v>
      </c>
      <c r="F13" s="249">
        <f>SUMIFS('Predicted Energy Consumption'!O$98:O$366,'Predicted Energy Consumption'!$B$98:$B$366,$A13,'Predicted Energy Consumption'!$A$98:$A$366,"biomass")</f>
        <v>21566753449482.453</v>
      </c>
      <c r="G13" s="249">
        <f>SUMIFS('Predicted Energy Consumption'!P$98:P$366,'Predicted Energy Consumption'!$B$98:$B$366,$A13,'Predicted Energy Consumption'!$A$98:$A$366,"biomass")</f>
        <v>20384802122062.637</v>
      </c>
      <c r="H13" s="249">
        <f>SUMIFS('Predicted Energy Consumption'!Q$98:Q$366,'Predicted Energy Consumption'!$B$98:$B$366,$A13,'Predicted Energy Consumption'!$A$98:$A$366,"biomass")</f>
        <v>19142116949186.473</v>
      </c>
      <c r="I13" s="249">
        <f>SUMIFS('Predicted Energy Consumption'!R$98:R$366,'Predicted Energy Consumption'!$B$98:$B$366,$A13,'Predicted Energy Consumption'!$A$98:$A$366,"biomass")</f>
        <v>17848294729181.996</v>
      </c>
      <c r="J13" s="249">
        <f>SUMIFS('Predicted Energy Consumption'!S$98:S$366,'Predicted Energy Consumption'!$B$98:$B$366,$A13,'Predicted Energy Consumption'!$A$98:$A$366,"biomass")</f>
        <v>16511708631983.045</v>
      </c>
      <c r="K13" s="249">
        <f>SUMIFS('Predicted Energy Consumption'!T$98:T$366,'Predicted Energy Consumption'!$B$98:$B$366,$A13,'Predicted Energy Consumption'!$A$98:$A$366,"biomass")</f>
        <v>15797088423811.723</v>
      </c>
      <c r="L13" s="249">
        <f>SUMIFS('Predicted Energy Consumption'!U$98:U$366,'Predicted Energy Consumption'!$B$98:$B$366,$A13,'Predicted Energy Consumption'!$A$98:$A$366,"biomass")</f>
        <v>15975733073777.49</v>
      </c>
      <c r="M13" s="249">
        <f>SUMIFS('Predicted Energy Consumption'!V$98:V$366,'Predicted Energy Consumption'!$B$98:$B$366,$A13,'Predicted Energy Consumption'!$A$98:$A$366,"biomass")</f>
        <v>16137556016954.146</v>
      </c>
      <c r="N13" s="249">
        <f>SUMIFS('Predicted Energy Consumption'!W$98:W$366,'Predicted Energy Consumption'!$B$98:$B$366,$A13,'Predicted Energy Consumption'!$A$98:$A$366,"biomass")</f>
        <v>16284107573253.887</v>
      </c>
      <c r="O13" s="249">
        <f>SUMIFS('Predicted Energy Consumption'!X$98:X$366,'Predicted Energy Consumption'!$B$98:$B$366,$A13,'Predicted Energy Consumption'!$A$98:$A$366,"biomass")</f>
        <v>16416803952117.832</v>
      </c>
      <c r="P13" s="249">
        <f>SUMIFS('Predicted Energy Consumption'!Y$98:Y$366,'Predicted Energy Consumption'!$B$98:$B$366,$A13,'Predicted Energy Consumption'!$A$98:$A$366,"biomass")</f>
        <v>16536932888755.57</v>
      </c>
      <c r="Q13" s="249">
        <f>SUMIFS('Predicted Energy Consumption'!Z$98:Z$366,'Predicted Energy Consumption'!$B$98:$B$366,$A13,'Predicted Energy Consumption'!$A$98:$A$366,"biomass")</f>
        <v>16645661272947.176</v>
      </c>
      <c r="R13" s="249">
        <f>SUMIFS('Predicted Energy Consumption'!AA$98:AA$366,'Predicted Energy Consumption'!$B$98:$B$366,$A13,'Predicted Energy Consumption'!$A$98:$A$366,"biomass")</f>
        <v>16744043853016.883</v>
      </c>
      <c r="S13" s="249">
        <f>SUMIFS('Predicted Energy Consumption'!AB$98:AB$366,'Predicted Energy Consumption'!$B$98:$B$366,$A13,'Predicted Energy Consumption'!$A$98:$A$366,"biomass")</f>
        <v>16833032365796.586</v>
      </c>
      <c r="T13" s="249">
        <f>SUMIFS('Predicted Energy Consumption'!AC$98:AC$366,'Predicted Energy Consumption'!$B$98:$B$366,$A13,'Predicted Energy Consumption'!$A$98:$A$366,"biomass")</f>
        <v>16913484648802.645</v>
      </c>
      <c r="U13" s="249">
        <f>SUMIFS('Predicted Energy Consumption'!AD$98:AD$366,'Predicted Energy Consumption'!$B$98:$B$366,$A13,'Predicted Energy Consumption'!$A$98:$A$366,"biomass")</f>
        <v>16986173443998.961</v>
      </c>
      <c r="V13" s="249">
        <f>SUMIFS('Predicted Energy Consumption'!AE$98:AE$366,'Predicted Energy Consumption'!$B$98:$B$366,$A13,'Predicted Energy Consumption'!$A$98:$A$366,"biomass")</f>
        <v>17051794714079.844</v>
      </c>
      <c r="W13" s="249">
        <f>SUMIFS('Predicted Energy Consumption'!AF$98:AF$366,'Predicted Energy Consumption'!$B$98:$B$366,$A13,'Predicted Energy Consumption'!$A$98:$A$366,"biomass")</f>
        <v>17110975371662.807</v>
      </c>
      <c r="X13" s="249">
        <f>SUMIFS('Predicted Energy Consumption'!AG$98:AG$366,'Predicted Energy Consumption'!$B$98:$B$366,$A13,'Predicted Energy Consumption'!$A$98:$A$366,"biomass")</f>
        <v>17164280377051.709</v>
      </c>
      <c r="Y13" s="249">
        <f>SUMIFS('Predicted Energy Consumption'!AH$98:AH$366,'Predicted Energy Consumption'!$B$98:$B$366,$A13,'Predicted Energy Consumption'!$A$98:$A$366,"biomass")</f>
        <v>17212219197577.016</v>
      </c>
      <c r="Z13" s="249">
        <f>SUMIFS('Predicted Energy Consumption'!AI$98:AI$366,'Predicted Energy Consumption'!$B$98:$B$366,$A13,'Predicted Energy Consumption'!$A$98:$A$366,"biomass")</f>
        <v>17255251645862.709</v>
      </c>
      <c r="AA13" s="249">
        <f>SUMIFS('Predicted Energy Consumption'!AJ$98:AJ$366,'Predicted Energy Consumption'!$B$98:$B$366,$A13,'Predicted Energy Consumption'!$A$98:$A$366,"biomass")</f>
        <v>17293793129394.691</v>
      </c>
      <c r="AB13" s="249">
        <f>SUMIFS('Predicted Energy Consumption'!AK$98:AK$366,'Predicted Energy Consumption'!$B$98:$B$366,$A13,'Predicted Energy Consumption'!$A$98:$A$366,"biomass")</f>
        <v>17328219352256.441</v>
      </c>
      <c r="AC13" s="249">
        <f>SUMIFS('Predicted Energy Consumption'!AL$98:AL$366,'Predicted Energy Consumption'!$B$98:$B$366,$A13,'Predicted Energy Consumption'!$A$98:$A$366,"biomass")</f>
        <v>17358870513871.551</v>
      </c>
      <c r="AD13" s="249">
        <f>SUMIFS('Predicted Energy Consumption'!AM$98:AM$366,'Predicted Energy Consumption'!$B$98:$B$366,$A13,'Predicted Energy Consumption'!$A$98:$A$366,"biomass")</f>
        <v>17386055050556.129</v>
      </c>
      <c r="AE13" s="249">
        <f>SUMIFS('Predicted Energy Consumption'!AN$98:AN$366,'Predicted Energy Consumption'!$B$98:$B$366,$A13,'Predicted Energy Consumption'!$A$98:$A$366,"biomass")</f>
        <v>17410052964669.324</v>
      </c>
      <c r="AF13" s="249">
        <f>SUMIFS('Predicted Energy Consumption'!AO$98:AO$366,'Predicted Energy Consumption'!$B$98:$B$366,$A13,'Predicted Energy Consumption'!$A$98:$A$366,"biomass")</f>
        <v>17417621502622.9</v>
      </c>
      <c r="AG13" s="249">
        <f>SUMIFS('Predicted Energy Consumption'!AP$98:AP$366,'Predicted Energy Consumption'!$B$98:$B$366,$A13,'Predicted Energy Consumption'!$A$98:$A$366,"biomass")</f>
        <v>17414630696274.299</v>
      </c>
      <c r="AH13" s="249">
        <f>SUMIFS('Predicted Energy Consumption'!AQ$98:AQ$366,'Predicted Energy Consumption'!$B$98:$B$366,$A13,'Predicted Energy Consumption'!$A$98:$A$366,"biomass")</f>
        <v>17408364186144.922</v>
      </c>
      <c r="AI13" s="249">
        <f>SUMIFS('Predicted Energy Consumption'!AR$98:AR$366,'Predicted Energy Consumption'!$B$98:$B$366,$A13,'Predicted Energy Consumption'!$A$98:$A$366,"biomass")</f>
        <v>17399046233433.422</v>
      </c>
      <c r="AJ13" s="249">
        <f>SUMIFS('Predicted Energy Consumption'!AS$98:AS$366,'Predicted Energy Consumption'!$B$98:$B$366,$A13,'Predicted Energy Consumption'!$A$98:$A$366,"biomass")</f>
        <v>17386882747957.951</v>
      </c>
      <c r="AK13" s="249">
        <f>SUMIFS('Predicted Energy Consumption'!AT$98:AT$366,'Predicted Energy Consumption'!$B$98:$B$366,$A13,'Predicted Energy Consumption'!$A$98:$A$366,"biomass")</f>
        <v>17372063042803.391</v>
      </c>
      <c r="AL13" s="249">
        <f>SUMIFS('Predicted Energy Consumption'!AU$98:AU$366,'Predicted Energy Consumption'!$B$98:$B$366,$A13,'Predicted Energy Consumption'!$A$98:$A$366,"biomass")</f>
        <v>17354761400316.906</v>
      </c>
      <c r="AM13" s="249">
        <f>SUMIFS('Predicted Energy Consumption'!AV$98:AV$366,'Predicted Energy Consumption'!$B$98:$B$366,$A13,'Predicted Energy Consumption'!$A$98:$A$366,"biomass")</f>
        <v>17335138470988.266</v>
      </c>
      <c r="AN13" s="249">
        <f>SUMIFS('Predicted Energy Consumption'!AW$98:AW$366,'Predicted Energy Consumption'!$B$98:$B$366,$A13,'Predicted Energy Consumption'!$A$98:$A$366,"biomass")</f>
        <v>17313342524330.225</v>
      </c>
      <c r="AO13" s="249">
        <f>SUMIFS('Predicted Energy Consumption'!AX$98:AX$366,'Predicted Energy Consumption'!$B$98:$B$366,$A13,'Predicted Energy Consumption'!$A$98:$A$366,"biomass")</f>
        <v>17289510568687.455</v>
      </c>
      <c r="AP13" s="249">
        <f>SUMIFS('Predicted Energy Consumption'!AY$98:AY$366,'Predicted Energy Consumption'!$B$98:$B$366,$A13,'Predicted Energy Consumption'!$A$98:$A$366,"biomass")</f>
        <v>17263769354936.182</v>
      </c>
    </row>
    <row r="14" spans="1:42" x14ac:dyDescent="0.2">
      <c r="A14" t="s">
        <v>385</v>
      </c>
      <c r="B14" s="249">
        <f>SUMIFS('Predicted Energy Consumption'!K$98:K$366,'Predicted Energy Consumption'!$B$98:$B$366,$A14,'Predicted Energy Consumption'!$A$98:$A$366,"biomass")</f>
        <v>1206844642394.9973</v>
      </c>
      <c r="C14" s="249">
        <f>SUMIFS('Predicted Energy Consumption'!L$98:L$366,'Predicted Energy Consumption'!$B$98:$B$366,$A14,'Predicted Energy Consumption'!$A$98:$A$366,"biomass")</f>
        <v>1112797132229.6797</v>
      </c>
      <c r="D14" s="249">
        <f>SUMIFS('Predicted Energy Consumption'!M$98:M$366,'Predicted Energy Consumption'!$B$98:$B$366,$A14,'Predicted Energy Consumption'!$A$98:$A$366,"biomass")</f>
        <v>986014650295.57178</v>
      </c>
      <c r="E14" s="249">
        <f>SUMIFS('Predicted Energy Consumption'!N$98:N$366,'Predicted Energy Consumption'!$B$98:$B$366,$A14,'Predicted Energy Consumption'!$A$98:$A$366,"biomass")</f>
        <v>861153540436.2478</v>
      </c>
      <c r="F14" s="249">
        <f>SUMIFS('Predicted Energy Consumption'!O$98:O$366,'Predicted Energy Consumption'!$B$98:$B$366,$A14,'Predicted Energy Consumption'!$A$98:$A$366,"biomass")</f>
        <v>739617212407.09314</v>
      </c>
      <c r="G14" s="249">
        <f>SUMIFS('Predicted Energy Consumption'!P$98:P$366,'Predicted Energy Consumption'!$B$98:$B$366,$A14,'Predicted Energy Consumption'!$A$98:$A$366,"biomass")</f>
        <v>622309518256.26599</v>
      </c>
      <c r="H14" s="249">
        <f>SUMIFS('Predicted Energy Consumption'!Q$98:Q$366,'Predicted Energy Consumption'!$B$98:$B$366,$A14,'Predicted Energy Consumption'!$A$98:$A$366,"biomass")</f>
        <v>544645482520.15015</v>
      </c>
      <c r="I14" s="249">
        <f>SUMIFS('Predicted Energy Consumption'!R$98:R$366,'Predicted Energy Consumption'!$B$98:$B$366,$A14,'Predicted Energy Consumption'!$A$98:$A$366,"biomass")</f>
        <v>529340449532.68549</v>
      </c>
      <c r="J14" s="249">
        <f>SUMIFS('Predicted Energy Consumption'!S$98:S$366,'Predicted Energy Consumption'!$B$98:$B$366,$A14,'Predicted Energy Consumption'!$A$98:$A$366,"biomass")</f>
        <v>513696112874.21503</v>
      </c>
      <c r="K14" s="249">
        <f>SUMIFS('Predicted Energy Consumption'!T$98:T$366,'Predicted Energy Consumption'!$B$98:$B$366,$A14,'Predicted Energy Consumption'!$A$98:$A$366,"biomass")</f>
        <v>497818013571.54474</v>
      </c>
      <c r="L14" s="249">
        <f>SUMIFS('Predicted Energy Consumption'!U$98:U$366,'Predicted Energy Consumption'!$B$98:$B$366,$A14,'Predicted Energy Consumption'!$A$98:$A$366,"biomass")</f>
        <v>481792354727.23218</v>
      </c>
      <c r="M14" s="249">
        <f>SUMIFS('Predicted Energy Consumption'!V$98:V$366,'Predicted Energy Consumption'!$B$98:$B$366,$A14,'Predicted Energy Consumption'!$A$98:$A$366,"biomass")</f>
        <v>465689754303.99194</v>
      </c>
      <c r="N14" s="249">
        <f>SUMIFS('Predicted Energy Consumption'!W$98:W$366,'Predicted Energy Consumption'!$B$98:$B$366,$A14,'Predicted Energy Consumption'!$A$98:$A$366,"biomass")</f>
        <v>449568049951.03943</v>
      </c>
      <c r="O14" s="249">
        <f>SUMIFS('Predicted Energy Consumption'!X$98:X$366,'Predicted Energy Consumption'!$B$98:$B$366,$A14,'Predicted Energy Consumption'!$A$98:$A$366,"biomass")</f>
        <v>433474495517.30518</v>
      </c>
      <c r="P14" s="249">
        <f>SUMIFS('Predicted Energy Consumption'!Y$98:Y$366,'Predicted Energy Consumption'!$B$98:$B$366,$A14,'Predicted Energy Consumption'!$A$98:$A$366,"biomass")</f>
        <v>417447535150.54303</v>
      </c>
      <c r="Q14" s="249">
        <f>SUMIFS('Predicted Energy Consumption'!Z$98:Z$366,'Predicted Energy Consumption'!$B$98:$B$366,$A14,'Predicted Energy Consumption'!$A$98:$A$366,"biomass")</f>
        <v>401518263605.96448</v>
      </c>
      <c r="R14" s="249">
        <f>SUMIFS('Predicted Energy Consumption'!AA$98:AA$366,'Predicted Energy Consumption'!$B$98:$B$366,$A14,'Predicted Energy Consumption'!$A$98:$A$366,"biomass")</f>
        <v>385711641332.31122</v>
      </c>
      <c r="S14" s="249">
        <f>SUMIFS('Predicted Energy Consumption'!AB$98:AB$366,'Predicted Energy Consumption'!$B$98:$B$366,$A14,'Predicted Energy Consumption'!$A$98:$A$366,"biomass")</f>
        <v>370047511268.62817</v>
      </c>
      <c r="T14" s="249">
        <f>SUMIFS('Predicted Energy Consumption'!AC$98:AC$366,'Predicted Energy Consumption'!$B$98:$B$366,$A14,'Predicted Energy Consumption'!$A$98:$A$366,"biomass")</f>
        <v>354541451913.89673</v>
      </c>
      <c r="U14" s="249">
        <f>SUMIFS('Predicted Energy Consumption'!AD$98:AD$366,'Predicted Energy Consumption'!$B$98:$B$366,$A14,'Predicted Energy Consumption'!$A$98:$A$366,"biomass")</f>
        <v>339205493611.98395</v>
      </c>
      <c r="V14" s="249">
        <f>SUMIFS('Predicted Energy Consumption'!AE$98:AE$366,'Predicted Energy Consumption'!$B$98:$B$366,$A14,'Predicted Energy Consumption'!$A$98:$A$366,"biomass")</f>
        <v>324048719885.23755</v>
      </c>
      <c r="W14" s="249">
        <f>SUMIFS('Predicted Energy Consumption'!AF$98:AF$366,'Predicted Energy Consumption'!$B$98:$B$366,$A14,'Predicted Energy Consumption'!$A$98:$A$366,"biomass")</f>
        <v>309077771931.01471</v>
      </c>
      <c r="X14" s="249">
        <f>SUMIFS('Predicted Energy Consumption'!AG$98:AG$366,'Predicted Energy Consumption'!$B$98:$B$366,$A14,'Predicted Energy Consumption'!$A$98:$A$366,"biomass")</f>
        <v>294297271503.02802</v>
      </c>
      <c r="Y14" s="249">
        <f>SUMIFS('Predicted Energy Consumption'!AH$98:AH$366,'Predicted Energy Consumption'!$B$98:$B$366,$A14,'Predicted Energy Consumption'!$A$98:$A$366,"biomass")</f>
        <v>279710175044.60498</v>
      </c>
      <c r="Z14" s="249">
        <f>SUMIFS('Predicted Energy Consumption'!AI$98:AI$366,'Predicted Energy Consumption'!$B$98:$B$366,$A14,'Predicted Energy Consumption'!$A$98:$A$366,"biomass")</f>
        <v>265318069971.25854</v>
      </c>
      <c r="AA14" s="249">
        <f>SUMIFS('Predicted Energy Consumption'!AJ$98:AJ$366,'Predicted Energy Consumption'!$B$98:$B$366,$A14,'Predicted Energy Consumption'!$A$98:$A$366,"biomass")</f>
        <v>251121422329.38348</v>
      </c>
      <c r="AB14" s="249">
        <f>SUMIFS('Predicted Energy Consumption'!AK$98:AK$366,'Predicted Energy Consumption'!$B$98:$B$366,$A14,'Predicted Energy Consumption'!$A$98:$A$366,"biomass")</f>
        <v>237119783632.95618</v>
      </c>
      <c r="AC14" s="249">
        <f>SUMIFS('Predicted Energy Consumption'!AL$98:AL$366,'Predicted Energy Consumption'!$B$98:$B$366,$A14,'Predicted Energy Consumption'!$A$98:$A$366,"biomass")</f>
        <v>223311963463.66089</v>
      </c>
      <c r="AD14" s="249">
        <f>SUMIFS('Predicted Energy Consumption'!AM$98:AM$366,'Predicted Energy Consumption'!$B$98:$B$366,$A14,'Predicted Energy Consumption'!$A$98:$A$366,"biomass")</f>
        <v>209696173382.80045</v>
      </c>
      <c r="AE14" s="249">
        <f>SUMIFS('Predicted Energy Consumption'!AN$98:AN$366,'Predicted Energy Consumption'!$B$98:$B$366,$A14,'Predicted Energy Consumption'!$A$98:$A$366,"biomass")</f>
        <v>196270146821.64273</v>
      </c>
      <c r="AF14" s="249">
        <f>SUMIFS('Predicted Energy Consumption'!AO$98:AO$366,'Predicted Energy Consumption'!$B$98:$B$366,$A14,'Predicted Energy Consumption'!$A$98:$A$366,"biomass")</f>
        <v>183031238869.25027</v>
      </c>
      <c r="AG14" s="249">
        <f>SUMIFS('Predicted Energy Consumption'!AP$98:AP$366,'Predicted Energy Consumption'!$B$98:$B$366,$A14,'Predicted Energy Consumption'!$A$98:$A$366,"biomass")</f>
        <v>169976509244.8241</v>
      </c>
      <c r="AH14" s="249">
        <f>SUMIFS('Predicted Energy Consumption'!AQ$98:AQ$366,'Predicted Energy Consumption'!$B$98:$B$366,$A14,'Predicted Energy Consumption'!$A$98:$A$366,"biomass")</f>
        <v>157102791208.62207</v>
      </c>
      <c r="AI14" s="249">
        <f>SUMIFS('Predicted Energy Consumption'!AR$98:AR$366,'Predicted Energy Consumption'!$B$98:$B$366,$A14,'Predicted Energy Consumption'!$A$98:$A$366,"biomass")</f>
        <v>144406748717.14987</v>
      </c>
      <c r="AJ14" s="249">
        <f>SUMIFS('Predicted Energy Consumption'!AS$98:AS$366,'Predicted Energy Consumption'!$B$98:$B$366,$A14,'Predicted Energy Consumption'!$A$98:$A$366,"biomass")</f>
        <v>131884923751.72461</v>
      </c>
      <c r="AK14" s="249">
        <f>SUMIFS('Predicted Energy Consumption'!AT$98:AT$366,'Predicted Energy Consumption'!$B$98:$B$366,$A14,'Predicted Energy Consumption'!$A$98:$A$366,"biomass")</f>
        <v>119533775433.84865</v>
      </c>
      <c r="AL14" s="249">
        <f>SUMIFS('Predicted Energy Consumption'!AU$98:AU$366,'Predicted Energy Consumption'!$B$98:$B$366,$A14,'Predicted Energy Consumption'!$A$98:$A$366,"biomass")</f>
        <v>114270337248.64343</v>
      </c>
      <c r="AM14" s="249">
        <f>SUMIFS('Predicted Energy Consumption'!AV$98:AV$366,'Predicted Energy Consumption'!$B$98:$B$366,$A14,'Predicted Energy Consumption'!$A$98:$A$366,"biomass")</f>
        <v>114358369435.51393</v>
      </c>
      <c r="AN14" s="249">
        <f>SUMIFS('Predicted Energy Consumption'!AW$98:AW$366,'Predicted Energy Consumption'!$B$98:$B$366,$A14,'Predicted Energy Consumption'!$A$98:$A$366,"biomass")</f>
        <v>114439108129.20979</v>
      </c>
      <c r="AO14" s="249">
        <f>SUMIFS('Predicted Energy Consumption'!AX$98:AX$366,'Predicted Energy Consumption'!$B$98:$B$366,$A14,'Predicted Energy Consumption'!$A$98:$A$366,"biomass")</f>
        <v>114513120831.11523</v>
      </c>
      <c r="AP14" s="249">
        <f>SUMIFS('Predicted Energy Consumption'!AY$98:AY$366,'Predicted Energy Consumption'!$B$98:$B$366,$A14,'Predicted Energy Consumption'!$A$98:$A$366,"biomass")</f>
        <v>114580927264.60921</v>
      </c>
    </row>
    <row r="15" spans="1:42" x14ac:dyDescent="0.2">
      <c r="A15" t="s">
        <v>386</v>
      </c>
      <c r="B15" s="249">
        <f>SUMIFS('Predicted Energy Consumption'!K$98:K$366,'Predicted Energy Consumption'!$B$98:$B$366,$A15,'Predicted Energy Consumption'!$A$98:$A$366,"biomass")</f>
        <v>13119927158358.488</v>
      </c>
      <c r="C15" s="249">
        <f>SUMIFS('Predicted Energy Consumption'!L$98:L$366,'Predicted Energy Consumption'!$B$98:$B$366,$A15,'Predicted Energy Consumption'!$A$98:$A$366,"biomass")</f>
        <v>14328513530734.604</v>
      </c>
      <c r="D15" s="249">
        <f>SUMIFS('Predicted Energy Consumption'!M$98:M$366,'Predicted Energy Consumption'!$B$98:$B$366,$A15,'Predicted Energy Consumption'!$A$98:$A$366,"biomass")</f>
        <v>15061578762104.885</v>
      </c>
      <c r="E15" s="249">
        <f>SUMIFS('Predicted Energy Consumption'!N$98:N$366,'Predicted Energy Consumption'!$B$98:$B$366,$A15,'Predicted Energy Consumption'!$A$98:$A$366,"biomass")</f>
        <v>15346409781287.473</v>
      </c>
      <c r="F15" s="249">
        <f>SUMIFS('Predicted Energy Consumption'!O$98:O$366,'Predicted Energy Consumption'!$B$98:$B$366,$A15,'Predicted Energy Consumption'!$A$98:$A$366,"biomass")</f>
        <v>15594056061803.254</v>
      </c>
      <c r="G15" s="249">
        <f>SUMIFS('Predicted Energy Consumption'!P$98:P$366,'Predicted Energy Consumption'!$B$98:$B$366,$A15,'Predicted Energy Consumption'!$A$98:$A$366,"biomass")</f>
        <v>15813062459430.396</v>
      </c>
      <c r="H15" s="249">
        <f>SUMIFS('Predicted Energy Consumption'!Q$98:Q$366,'Predicted Energy Consumption'!$B$98:$B$366,$A15,'Predicted Energy Consumption'!$A$98:$A$366,"biomass")</f>
        <v>16005884236996.162</v>
      </c>
      <c r="I15" s="249">
        <f>SUMIFS('Predicted Energy Consumption'!R$98:R$366,'Predicted Energy Consumption'!$B$98:$B$366,$A15,'Predicted Energy Consumption'!$A$98:$A$366,"biomass")</f>
        <v>16174898565663.74</v>
      </c>
      <c r="J15" s="249">
        <f>SUMIFS('Predicted Energy Consumption'!S$98:S$366,'Predicted Energy Consumption'!$B$98:$B$366,$A15,'Predicted Energy Consumption'!$A$98:$A$366,"biomass")</f>
        <v>16322358236897.775</v>
      </c>
      <c r="K15" s="249">
        <f>SUMIFS('Predicted Energy Consumption'!T$98:T$366,'Predicted Energy Consumption'!$B$98:$B$366,$A15,'Predicted Energy Consumption'!$A$98:$A$366,"biomass")</f>
        <v>16450364346033.168</v>
      </c>
      <c r="L15" s="249">
        <f>SUMIFS('Predicted Energy Consumption'!U$98:U$366,'Predicted Energy Consumption'!$B$98:$B$366,$A15,'Predicted Energy Consumption'!$A$98:$A$366,"biomass")</f>
        <v>16560852979134.688</v>
      </c>
      <c r="M15" s="249">
        <f>SUMIFS('Predicted Energy Consumption'!V$98:V$366,'Predicted Energy Consumption'!$B$98:$B$366,$A15,'Predicted Energy Consumption'!$A$98:$A$366,"biomass")</f>
        <v>16655591836418.305</v>
      </c>
      <c r="N15" s="249">
        <f>SUMIFS('Predicted Energy Consumption'!W$98:W$366,'Predicted Energy Consumption'!$B$98:$B$366,$A15,'Predicted Energy Consumption'!$A$98:$A$366,"biomass")</f>
        <v>16736183604863.436</v>
      </c>
      <c r="O15" s="249">
        <f>SUMIFS('Predicted Energy Consumption'!X$98:X$366,'Predicted Energy Consumption'!$B$98:$B$366,$A15,'Predicted Energy Consumption'!$A$98:$A$366,"biomass")</f>
        <v>16804073667427.658</v>
      </c>
      <c r="P15" s="249">
        <f>SUMIFS('Predicted Energy Consumption'!Y$98:Y$366,'Predicted Energy Consumption'!$B$98:$B$366,$A15,'Predicted Energy Consumption'!$A$98:$A$366,"biomass")</f>
        <v>16860560377689.33</v>
      </c>
      <c r="Q15" s="249">
        <f>SUMIFS('Predicted Energy Consumption'!Z$98:Z$366,'Predicted Energy Consumption'!$B$98:$B$366,$A15,'Predicted Energy Consumption'!$A$98:$A$366,"biomass")</f>
        <v>16906806637277.922</v>
      </c>
      <c r="R15" s="249">
        <f>SUMIFS('Predicted Energy Consumption'!AA$98:AA$366,'Predicted Energy Consumption'!$B$98:$B$366,$A15,'Predicted Energy Consumption'!$A$98:$A$366,"biomass")</f>
        <v>16943851903682.916</v>
      </c>
      <c r="S15" s="249">
        <f>SUMIFS('Predicted Energy Consumption'!AB$98:AB$366,'Predicted Energy Consumption'!$B$98:$B$366,$A15,'Predicted Energy Consumption'!$A$98:$A$366,"biomass")</f>
        <v>16972624047581.305</v>
      </c>
      <c r="T15" s="249">
        <f>SUMIFS('Predicted Energy Consumption'!AC$98:AC$366,'Predicted Energy Consumption'!$B$98:$B$366,$A15,'Predicted Energy Consumption'!$A$98:$A$366,"biomass")</f>
        <v>16993950691582.57</v>
      </c>
      <c r="U15" s="249">
        <f>SUMIFS('Predicted Energy Consumption'!AD$98:AD$366,'Predicted Energy Consumption'!$B$98:$B$366,$A15,'Predicted Energy Consumption'!$A$98:$A$366,"biomass")</f>
        <v>17008569814092.566</v>
      </c>
      <c r="V15" s="249">
        <f>SUMIFS('Predicted Energy Consumption'!AE$98:AE$366,'Predicted Energy Consumption'!$B$98:$B$366,$A15,'Predicted Energy Consumption'!$A$98:$A$366,"biomass")</f>
        <v>17017139507799.867</v>
      </c>
      <c r="W15" s="249">
        <f>SUMIFS('Predicted Energy Consumption'!AF$98:AF$366,'Predicted Energy Consumption'!$B$98:$B$366,$A15,'Predicted Energy Consumption'!$A$98:$A$366,"biomass")</f>
        <v>17020246854069.207</v>
      </c>
      <c r="X15" s="249">
        <f>SUMIFS('Predicted Energy Consumption'!AG$98:AG$366,'Predicted Energy Consumption'!$B$98:$B$366,$A15,'Predicted Energy Consumption'!$A$98:$A$366,"biomass")</f>
        <v>17018415921621.488</v>
      </c>
      <c r="Y15" s="249">
        <f>SUMIFS('Predicted Energy Consumption'!AH$98:AH$366,'Predicted Energy Consumption'!$B$98:$B$366,$A15,'Predicted Energy Consumption'!$A$98:$A$366,"biomass")</f>
        <v>17012114927359.258</v>
      </c>
      <c r="Z15" s="249">
        <f>SUMIFS('Predicted Energy Consumption'!AI$98:AI$366,'Predicted Energy Consumption'!$B$98:$B$366,$A15,'Predicted Energy Consumption'!$A$98:$A$366,"biomass")</f>
        <v>17001762614339.133</v>
      </c>
      <c r="AA15" s="249">
        <f>SUMIFS('Predicted Energy Consumption'!AJ$98:AJ$366,'Predicted Energy Consumption'!$B$98:$B$366,$A15,'Predicted Energy Consumption'!$A$98:$A$366,"biomass")</f>
        <v>16987733910569.264</v>
      </c>
      <c r="AB15" s="249">
        <f>SUMIFS('Predicted Energy Consumption'!AK$98:AK$366,'Predicted Energy Consumption'!$B$98:$B$366,$A15,'Predicted Energy Consumption'!$A$98:$A$366,"biomass")</f>
        <v>16970364935310.285</v>
      </c>
      <c r="AC15" s="249">
        <f>SUMIFS('Predicted Energy Consumption'!AL$98:AL$366,'Predicted Energy Consumption'!$B$98:$B$366,$A15,'Predicted Energy Consumption'!$A$98:$A$366,"biomass")</f>
        <v>16949957418889.381</v>
      </c>
      <c r="AD15" s="249">
        <f>SUMIFS('Predicted Energy Consumption'!AM$98:AM$366,'Predicted Energy Consumption'!$B$98:$B$366,$A15,'Predicted Energy Consumption'!$A$98:$A$366,"biomass")</f>
        <v>16926782599083.492</v>
      </c>
      <c r="AE15" s="249">
        <f>SUMIFS('Predicted Energy Consumption'!AN$98:AN$366,'Predicted Energy Consumption'!$B$98:$B$366,$A15,'Predicted Energy Consumption'!$A$98:$A$366,"biomass")</f>
        <v>16901084652873.662</v>
      </c>
      <c r="AF15" s="249">
        <f>SUMIFS('Predicted Energy Consumption'!AO$98:AO$366,'Predicted Energy Consumption'!$B$98:$B$366,$A15,'Predicted Energy Consumption'!$A$98:$A$366,"biomass")</f>
        <v>16873083717467.563</v>
      </c>
      <c r="AG15" s="249">
        <f>SUMIFS('Predicted Energy Consumption'!AP$98:AP$366,'Predicted Energy Consumption'!$B$98:$B$366,$A15,'Predicted Energy Consumption'!$A$98:$A$366,"biomass")</f>
        <v>16842978549372.076</v>
      </c>
      <c r="AH15" s="249">
        <f>SUMIFS('Predicted Energy Consumption'!AQ$98:AQ$366,'Predicted Energy Consumption'!$B$98:$B$366,$A15,'Predicted Energy Consumption'!$A$98:$A$366,"biomass")</f>
        <v>16810948865245.459</v>
      </c>
      <c r="AI15" s="249">
        <f>SUMIFS('Predicted Energy Consumption'!AR$98:AR$366,'Predicted Energy Consumption'!$B$98:$B$366,$A15,'Predicted Energy Consumption'!$A$98:$A$366,"biomass")</f>
        <v>16777157403455.699</v>
      </c>
      <c r="AJ15" s="249">
        <f>SUMIFS('Predicted Energy Consumption'!AS$98:AS$366,'Predicted Energy Consumption'!$B$98:$B$366,$A15,'Predicted Energy Consumption'!$A$98:$A$366,"biomass")</f>
        <v>16741751740794.369</v>
      </c>
      <c r="AK15" s="249">
        <f>SUMIFS('Predicted Energy Consumption'!AT$98:AT$366,'Predicted Energy Consumption'!$B$98:$B$366,$A15,'Predicted Energy Consumption'!$A$98:$A$366,"biomass")</f>
        <v>16704865894709.852</v>
      </c>
      <c r="AL15" s="249">
        <f>SUMIFS('Predicted Energy Consumption'!AU$98:AU$366,'Predicted Energy Consumption'!$B$98:$B$366,$A15,'Predicted Energy Consumption'!$A$98:$A$366,"biomass")</f>
        <v>16666621737731.758</v>
      </c>
      <c r="AM15" s="249">
        <f>SUMIFS('Predicted Energy Consumption'!AV$98:AV$366,'Predicted Energy Consumption'!$B$98:$B$366,$A15,'Predicted Energy Consumption'!$A$98:$A$366,"biomass")</f>
        <v>16627130247456.137</v>
      </c>
      <c r="AN15" s="249">
        <f>SUMIFS('Predicted Energy Consumption'!AW$98:AW$366,'Predicted Energy Consumption'!$B$98:$B$366,$A15,'Predicted Energy Consumption'!$A$98:$A$366,"biomass")</f>
        <v>16586492612531.961</v>
      </c>
      <c r="AO15" s="249">
        <f>SUMIFS('Predicted Energy Consumption'!AX$98:AX$366,'Predicted Energy Consumption'!$B$98:$B$366,$A15,'Predicted Energy Consumption'!$A$98:$A$366,"biomass")</f>
        <v>16544801212499.197</v>
      </c>
      <c r="AP15" s="249">
        <f>SUMIFS('Predicted Energy Consumption'!AY$98:AY$366,'Predicted Energy Consumption'!$B$98:$B$366,$A15,'Predicted Energy Consumption'!$A$98:$A$366,"biomass")</f>
        <v>16502140487054.994</v>
      </c>
    </row>
    <row r="16" spans="1:42" x14ac:dyDescent="0.2">
      <c r="A16" t="s">
        <v>387</v>
      </c>
      <c r="B16" s="249">
        <f>SUMIFS('Predicted Energy Consumption'!K$98:K$366,'Predicted Energy Consumption'!$B$98:$B$366,$A16,'Predicted Energy Consumption'!$A$98:$A$366,"biomass")</f>
        <v>1964243693829.0991</v>
      </c>
      <c r="C16" s="249">
        <f>SUMIFS('Predicted Energy Consumption'!L$98:L$366,'Predicted Energy Consumption'!$B$98:$B$366,$A16,'Predicted Energy Consumption'!$A$98:$A$366,"biomass")</f>
        <v>2157467715467.9976</v>
      </c>
      <c r="D16" s="249">
        <f>SUMIFS('Predicted Energy Consumption'!M$98:M$366,'Predicted Energy Consumption'!$B$98:$B$366,$A16,'Predicted Energy Consumption'!$A$98:$A$366,"biomass")</f>
        <v>2177435669169.8149</v>
      </c>
      <c r="E16" s="249">
        <f>SUMIFS('Predicted Energy Consumption'!N$98:N$366,'Predicted Energy Consumption'!$B$98:$B$366,$A16,'Predicted Energy Consumption'!$A$98:$A$366,"biomass")</f>
        <v>2181586458984.1106</v>
      </c>
      <c r="F16" s="249">
        <f>SUMIFS('Predicted Energy Consumption'!O$98:O$366,'Predicted Energy Consumption'!$B$98:$B$366,$A16,'Predicted Energy Consumption'!$A$98:$A$366,"biomass")</f>
        <v>2182257245521.9709</v>
      </c>
      <c r="G16" s="249">
        <f>SUMIFS('Predicted Energy Consumption'!P$98:P$366,'Predicted Energy Consumption'!$B$98:$B$366,$A16,'Predicted Energy Consumption'!$A$98:$A$366,"biomass")</f>
        <v>2179840448988.2473</v>
      </c>
      <c r="H16" s="249">
        <f>SUMIFS('Predicted Energy Consumption'!Q$98:Q$366,'Predicted Energy Consumption'!$B$98:$B$366,$A16,'Predicted Energy Consumption'!$A$98:$A$366,"biomass")</f>
        <v>2174706777514.5918</v>
      </c>
      <c r="I16" s="249">
        <f>SUMIFS('Predicted Energy Consumption'!R$98:R$366,'Predicted Energy Consumption'!$B$98:$B$366,$A16,'Predicted Energy Consumption'!$A$98:$A$366,"biomass")</f>
        <v>2167200927040.3894</v>
      </c>
      <c r="J16" s="249">
        <f>SUMIFS('Predicted Energy Consumption'!S$98:S$366,'Predicted Energy Consumption'!$B$98:$B$366,$A16,'Predicted Energy Consumption'!$A$98:$A$366,"biomass")</f>
        <v>2157638668462.936</v>
      </c>
      <c r="K16" s="249">
        <f>SUMIFS('Predicted Energy Consumption'!T$98:T$366,'Predicted Energy Consumption'!$B$98:$B$366,$A16,'Predicted Energy Consumption'!$A$98:$A$366,"biomass")</f>
        <v>2146305622134.6348</v>
      </c>
      <c r="L16" s="249">
        <f>SUMIFS('Predicted Energy Consumption'!U$98:U$366,'Predicted Energy Consumption'!$B$98:$B$366,$A16,'Predicted Energy Consumption'!$A$98:$A$366,"biomass")</f>
        <v>2133457449439.6663</v>
      </c>
      <c r="M16" s="249">
        <f>SUMIFS('Predicted Energy Consumption'!V$98:V$366,'Predicted Energy Consumption'!$B$98:$B$366,$A16,'Predicted Energy Consumption'!$A$98:$A$366,"biomass")</f>
        <v>2119321063342.8201</v>
      </c>
      <c r="N16" s="249">
        <f>SUMIFS('Predicted Energy Consumption'!W$98:W$366,'Predicted Energy Consumption'!$B$98:$B$366,$A16,'Predicted Energy Consumption'!$A$98:$A$366,"biomass")</f>
        <v>2104096489458.1182</v>
      </c>
      <c r="O16" s="249">
        <f>SUMIFS('Predicted Energy Consumption'!X$98:X$366,'Predicted Energy Consumption'!$B$98:$B$366,$A16,'Predicted Energy Consumption'!$A$98:$A$366,"biomass")</f>
        <v>2087959084849.946</v>
      </c>
      <c r="P16" s="249">
        <f>SUMIFS('Predicted Energy Consumption'!Y$98:Y$366,'Predicted Energy Consumption'!$B$98:$B$366,$A16,'Predicted Energy Consumption'!$A$98:$A$366,"biomass")</f>
        <v>2071061900639.8894</v>
      </c>
      <c r="Q16" s="249">
        <f>SUMIFS('Predicted Energy Consumption'!Z$98:Z$366,'Predicted Energy Consumption'!$B$98:$B$366,$A16,'Predicted Energy Consumption'!$A$98:$A$366,"biomass")</f>
        <v>2053538041778.3657</v>
      </c>
      <c r="R16" s="249">
        <f>SUMIFS('Predicted Energy Consumption'!AA$98:AA$366,'Predicted Energy Consumption'!$B$98:$B$366,$A16,'Predicted Energy Consumption'!$A$98:$A$366,"biomass")</f>
        <v>2035502929723.2527</v>
      </c>
      <c r="S16" s="249">
        <f>SUMIFS('Predicted Energy Consumption'!AB$98:AB$366,'Predicted Energy Consumption'!$B$98:$B$366,$A16,'Predicted Energy Consumption'!$A$98:$A$366,"biomass")</f>
        <v>2017056412317.8284</v>
      </c>
      <c r="T16" s="249">
        <f>SUMIFS('Predicted Energy Consumption'!AC$98:AC$366,'Predicted Energy Consumption'!$B$98:$B$366,$A16,'Predicted Energy Consumption'!$A$98:$A$366,"biomass")</f>
        <v>1998284692342.9871</v>
      </c>
      <c r="U16" s="249">
        <f>SUMIFS('Predicted Energy Consumption'!AD$98:AD$366,'Predicted Energy Consumption'!$B$98:$B$366,$A16,'Predicted Energy Consumption'!$A$98:$A$366,"biomass")</f>
        <v>1979262064645.2742</v>
      </c>
      <c r="V16" s="249">
        <f>SUMIFS('Predicted Energy Consumption'!AE$98:AE$366,'Predicted Energy Consumption'!$B$98:$B$366,$A16,'Predicted Energy Consumption'!$A$98:$A$366,"biomass")</f>
        <v>1960052463702.562</v>
      </c>
      <c r="W16" s="249">
        <f>SUMIFS('Predicted Energy Consumption'!AF$98:AF$366,'Predicted Energy Consumption'!$B$98:$B$366,$A16,'Predicted Energy Consumption'!$A$98:$A$366,"biomass")</f>
        <v>1940710830823.4734</v>
      </c>
      <c r="X16" s="249">
        <f>SUMIFS('Predicted Energy Consumption'!AG$98:AG$366,'Predicted Energy Consumption'!$B$98:$B$366,$A16,'Predicted Energy Consumption'!$A$98:$A$366,"biomass")</f>
        <v>1921284314294.8667</v>
      </c>
      <c r="Y16" s="249">
        <f>SUMIFS('Predicted Energy Consumption'!AH$98:AH$366,'Predicted Energy Consumption'!$B$98:$B$366,$A16,'Predicted Energy Consumption'!$A$98:$A$366,"biomass")</f>
        <v>1901813317734.9648</v>
      </c>
      <c r="Z16" s="249">
        <f>SUMIFS('Predicted Energy Consumption'!AI$98:AI$366,'Predicted Energy Consumption'!$B$98:$B$366,$A16,'Predicted Energy Consumption'!$A$98:$A$366,"biomass")</f>
        <v>1882332412429.4265</v>
      </c>
      <c r="AA16" s="249">
        <f>SUMIFS('Predicted Energy Consumption'!AJ$98:AJ$366,'Predicted Energy Consumption'!$B$98:$B$366,$A16,'Predicted Energy Consumption'!$A$98:$A$366,"biomass")</f>
        <v>1862871129054.0222</v>
      </c>
      <c r="AB16" s="249">
        <f>SUMIFS('Predicted Energy Consumption'!AK$98:AK$366,'Predicted Energy Consumption'!$B$98:$B$366,$A16,'Predicted Energy Consumption'!$A$98:$A$366,"biomass")</f>
        <v>1843454643286.0098</v>
      </c>
      <c r="AC16" s="249">
        <f>SUMIFS('Predicted Energy Consumption'!AL$98:AL$366,'Predicted Energy Consumption'!$B$98:$B$366,$A16,'Predicted Energy Consumption'!$A$98:$A$366,"biomass")</f>
        <v>1824104368625.7744</v>
      </c>
      <c r="AD16" s="249">
        <f>SUMIFS('Predicted Energy Consumption'!AM$98:AM$366,'Predicted Energy Consumption'!$B$98:$B$366,$A16,'Predicted Energy Consumption'!$A$98:$A$366,"biomass")</f>
        <v>1804838468452.2329</v>
      </c>
      <c r="AE16" s="249">
        <f>SUMIFS('Predicted Energy Consumption'!AN$98:AN$366,'Predicted Energy Consumption'!$B$98:$B$366,$A16,'Predicted Energy Consumption'!$A$98:$A$366,"biomass")</f>
        <v>1785672298025.6636</v>
      </c>
      <c r="AF16" s="249">
        <f>SUMIFS('Predicted Energy Consumption'!AO$98:AO$366,'Predicted Energy Consumption'!$B$98:$B$366,$A16,'Predicted Energy Consumption'!$A$98:$A$366,"biomass")</f>
        <v>1766618785892.5938</v>
      </c>
      <c r="AG16" s="249">
        <f>SUMIFS('Predicted Energy Consumption'!AP$98:AP$366,'Predicted Energy Consumption'!$B$98:$B$366,$A16,'Predicted Energy Consumption'!$A$98:$A$366,"biomass")</f>
        <v>1747688762975.436</v>
      </c>
      <c r="AH16" s="249">
        <f>SUMIFS('Predicted Energy Consumption'!AQ$98:AQ$366,'Predicted Energy Consumption'!$B$98:$B$366,$A16,'Predicted Energy Consumption'!$A$98:$A$366,"biomass")</f>
        <v>1728891246561.7517</v>
      </c>
      <c r="AI16" s="249">
        <f>SUMIFS('Predicted Energy Consumption'!AR$98:AR$366,'Predicted Energy Consumption'!$B$98:$B$366,$A16,'Predicted Energy Consumption'!$A$98:$A$366,"biomass")</f>
        <v>1710233685451.666</v>
      </c>
      <c r="AJ16" s="249">
        <f>SUMIFS('Predicted Energy Consumption'!AS$98:AS$366,'Predicted Energy Consumption'!$B$98:$B$366,$A16,'Predicted Energy Consumption'!$A$98:$A$366,"biomass")</f>
        <v>1691722171673.4702</v>
      </c>
      <c r="AK16" s="249">
        <f>SUMIFS('Predicted Energy Consumption'!AT$98:AT$366,'Predicted Energy Consumption'!$B$98:$B$366,$A16,'Predicted Energy Consumption'!$A$98:$A$366,"biomass")</f>
        <v>1673361623432.9202</v>
      </c>
      <c r="AL16" s="249">
        <f>SUMIFS('Predicted Energy Consumption'!AU$98:AU$366,'Predicted Energy Consumption'!$B$98:$B$366,$A16,'Predicted Energy Consumption'!$A$98:$A$366,"biomass")</f>
        <v>1655155943311.8589</v>
      </c>
      <c r="AM16" s="249">
        <f>SUMIFS('Predicted Energy Consumption'!AV$98:AV$366,'Predicted Energy Consumption'!$B$98:$B$366,$A16,'Predicted Energy Consumption'!$A$98:$A$366,"biomass")</f>
        <v>1637108155167.6099</v>
      </c>
      <c r="AN16" s="249">
        <f>SUMIFS('Predicted Energy Consumption'!AW$98:AW$366,'Predicted Energy Consumption'!$B$98:$B$366,$A16,'Predicted Energy Consumption'!$A$98:$A$366,"biomass")</f>
        <v>1619220522697.1514</v>
      </c>
      <c r="AO16" s="249">
        <f>SUMIFS('Predicted Energy Consumption'!AX$98:AX$366,'Predicted Energy Consumption'!$B$98:$B$366,$A16,'Predicted Energy Consumption'!$A$98:$A$366,"biomass")</f>
        <v>1601494652209.5669</v>
      </c>
      <c r="AP16" s="249">
        <f>SUMIFS('Predicted Energy Consumption'!AY$98:AY$366,'Predicted Energy Consumption'!$B$98:$B$366,$A16,'Predicted Energy Consumption'!$A$98:$A$366,"biomass")</f>
        <v>1583931581789.0061</v>
      </c>
    </row>
    <row r="17" spans="1:42" x14ac:dyDescent="0.2">
      <c r="A17" t="s">
        <v>388</v>
      </c>
      <c r="B17" s="249">
        <f>SUMIFS('Predicted Energy Consumption'!K$98:K$366,'Predicted Energy Consumption'!$B$98:$B$366,$A17,'Predicted Energy Consumption'!$A$98:$A$366,"biomass")</f>
        <v>1287300951887.9971</v>
      </c>
      <c r="C17" s="249">
        <f>SUMIFS('Predicted Energy Consumption'!L$98:L$366,'Predicted Energy Consumption'!$B$98:$B$366,$A17,'Predicted Energy Consumption'!$A$98:$A$366,"biomass")</f>
        <v>1439955503282.843</v>
      </c>
      <c r="D17" s="249">
        <f>SUMIFS('Predicted Energy Consumption'!M$98:M$366,'Predicted Energy Consumption'!$B$98:$B$366,$A17,'Predicted Energy Consumption'!$A$98:$A$366,"biomass")</f>
        <v>1461393553745.8445</v>
      </c>
      <c r="E17" s="249">
        <f>SUMIFS('Predicted Energy Consumption'!N$98:N$366,'Predicted Energy Consumption'!$B$98:$B$366,$A17,'Predicted Energy Consumption'!$A$98:$A$366,"biomass")</f>
        <v>1479641235464.5439</v>
      </c>
      <c r="F17" s="249">
        <f>SUMIFS('Predicted Energy Consumption'!O$98:O$366,'Predicted Energy Consumption'!$B$98:$B$366,$A17,'Predicted Energy Consumption'!$A$98:$A$366,"biomass")</f>
        <v>1494961910644.9309</v>
      </c>
      <c r="G17" s="249">
        <f>SUMIFS('Predicted Energy Consumption'!P$98:P$366,'Predicted Energy Consumption'!$B$98:$B$366,$A17,'Predicted Energy Consumption'!$A$98:$A$366,"biomass")</f>
        <v>1507620893124.9856</v>
      </c>
      <c r="H17" s="249">
        <f>SUMIFS('Predicted Energy Consumption'!Q$98:Q$366,'Predicted Energy Consumption'!$B$98:$B$366,$A17,'Predicted Energy Consumption'!$A$98:$A$366,"biomass")</f>
        <v>1517876382899.1104</v>
      </c>
      <c r="I17" s="249">
        <f>SUMIFS('Predicted Energy Consumption'!R$98:R$366,'Predicted Energy Consumption'!$B$98:$B$366,$A17,'Predicted Energy Consumption'!$A$98:$A$366,"biomass")</f>
        <v>1525973468751.9019</v>
      </c>
      <c r="J17" s="249">
        <f>SUMIFS('Predicted Energy Consumption'!S$98:S$366,'Predicted Energy Consumption'!$B$98:$B$366,$A17,'Predicted Energy Consumption'!$A$98:$A$366,"biomass")</f>
        <v>1532140524068.9976</v>
      </c>
      <c r="K17" s="249">
        <f>SUMIFS('Predicted Energy Consumption'!T$98:T$366,'Predicted Energy Consumption'!$B$98:$B$366,$A17,'Predicted Energy Consumption'!$A$98:$A$366,"biomass")</f>
        <v>1536587385707.7676</v>
      </c>
      <c r="L17" s="249">
        <f>SUMIFS('Predicted Energy Consumption'!U$98:U$366,'Predicted Energy Consumption'!$B$98:$B$366,$A17,'Predicted Energy Consumption'!$A$98:$A$366,"biomass")</f>
        <v>1539504804876.1787</v>
      </c>
      <c r="M17" s="249">
        <f>SUMIFS('Predicted Energy Consumption'!V$98:V$366,'Predicted Energy Consumption'!$B$98:$B$366,$A17,'Predicted Energy Consumption'!$A$98:$A$366,"biomass")</f>
        <v>1541064764092.2197</v>
      </c>
      <c r="N17" s="249">
        <f>SUMIFS('Predicted Energy Consumption'!W$98:W$366,'Predicted Energy Consumption'!$B$98:$B$366,$A17,'Predicted Energy Consumption'!$A$98:$A$366,"biomass")</f>
        <v>1541421350784.5623</v>
      </c>
      <c r="O17" s="249">
        <f>SUMIFS('Predicted Energy Consumption'!X$98:X$366,'Predicted Energy Consumption'!$B$98:$B$366,$A17,'Predicted Energy Consumption'!$A$98:$A$366,"biomass")</f>
        <v>1540711959755.6272</v>
      </c>
      <c r="P17" s="249">
        <f>SUMIFS('Predicted Energy Consumption'!Y$98:Y$366,'Predicted Energy Consumption'!$B$98:$B$366,$A17,'Predicted Energy Consumption'!$A$98:$A$366,"biomass")</f>
        <v>1539058662249.2932</v>
      </c>
      <c r="Q17" s="249">
        <f>SUMIFS('Predicted Energy Consumption'!Z$98:Z$366,'Predicted Energy Consumption'!$B$98:$B$366,$A17,'Predicted Energy Consumption'!$A$98:$A$366,"biomass")</f>
        <v>1536569629927.6077</v>
      </c>
      <c r="R17" s="249">
        <f>SUMIFS('Predicted Energy Consumption'!AA$98:AA$366,'Predicted Energy Consumption'!$B$98:$B$366,$A17,'Predicted Energy Consumption'!$A$98:$A$366,"biomass")</f>
        <v>1533340539885.7693</v>
      </c>
      <c r="S17" s="249">
        <f>SUMIFS('Predicted Energy Consumption'!AB$98:AB$366,'Predicted Energy Consumption'!$B$98:$B$366,$A17,'Predicted Energy Consumption'!$A$98:$A$366,"biomass")</f>
        <v>1529455914381.7375</v>
      </c>
      <c r="T17" s="249">
        <f>SUMIFS('Predicted Energy Consumption'!AC$98:AC$366,'Predicted Energy Consumption'!$B$98:$B$366,$A17,'Predicted Energy Consumption'!$A$98:$A$366,"biomass")</f>
        <v>1524990368518.7656</v>
      </c>
      <c r="U17" s="249">
        <f>SUMIFS('Predicted Energy Consumption'!AD$98:AD$366,'Predicted Energy Consumption'!$B$98:$B$366,$A17,'Predicted Energy Consumption'!$A$98:$A$366,"biomass")</f>
        <v>1520009752651.7629</v>
      </c>
      <c r="V17" s="249">
        <f>SUMIFS('Predicted Energy Consumption'!AE$98:AE$366,'Predicted Energy Consumption'!$B$98:$B$366,$A17,'Predicted Energy Consumption'!$A$98:$A$366,"biomass")</f>
        <v>1514572185376.0256</v>
      </c>
      <c r="W17" s="249">
        <f>SUMIFS('Predicted Energy Consumption'!AF$98:AF$366,'Predicted Energy Consumption'!$B$98:$B$366,$A17,'Predicted Energy Consumption'!$A$98:$A$366,"biomass")</f>
        <v>1508728978834.4248</v>
      </c>
      <c r="X17" s="249">
        <f>SUMIFS('Predicted Energy Consumption'!AG$98:AG$366,'Predicted Energy Consumption'!$B$98:$B$366,$A17,'Predicted Energy Consumption'!$A$98:$A$366,"biomass")</f>
        <v>1502525461683.9387</v>
      </c>
      <c r="Y17" s="249">
        <f>SUMIFS('Predicted Energy Consumption'!AH$98:AH$366,'Predicted Energy Consumption'!$B$98:$B$366,$A17,'Predicted Energy Consumption'!$A$98:$A$366,"biomass")</f>
        <v>1496001707090.7576</v>
      </c>
      <c r="Z17" s="249">
        <f>SUMIFS('Predicted Energy Consumption'!AI$98:AI$366,'Predicted Energy Consumption'!$B$98:$B$366,$A17,'Predicted Energy Consumption'!$A$98:$A$366,"biomass")</f>
        <v>1489193174083.1763</v>
      </c>
      <c r="AA17" s="249">
        <f>SUMIFS('Predicted Energy Consumption'!AJ$98:AJ$366,'Predicted Energy Consumption'!$B$98:$B$366,$A17,'Predicted Energy Consumption'!$A$98:$A$366,"biomass")</f>
        <v>1482131270846.4441</v>
      </c>
      <c r="AB17" s="249">
        <f>SUMIFS('Predicted Energy Consumption'!AK$98:AK$366,'Predicted Energy Consumption'!$B$98:$B$366,$A17,'Predicted Energy Consumption'!$A$98:$A$366,"biomass")</f>
        <v>1474843848352.4436</v>
      </c>
      <c r="AC17" s="249">
        <f>SUMIFS('Predicted Energy Consumption'!AL$98:AL$366,'Predicted Energy Consumption'!$B$98:$B$366,$A17,'Predicted Energy Consumption'!$A$98:$A$366,"biomass")</f>
        <v>1467355632257.2017</v>
      </c>
      <c r="AD17" s="249">
        <f>SUMIFS('Predicted Energy Consumption'!AM$98:AM$366,'Predicted Energy Consumption'!$B$98:$B$366,$A17,'Predicted Energy Consumption'!$A$98:$A$366,"biomass")</f>
        <v>1459688600393.0186</v>
      </c>
      <c r="AE17" s="249">
        <f>SUMIFS('Predicted Energy Consumption'!AN$98:AN$366,'Predicted Energy Consumption'!$B$98:$B$366,$A17,'Predicted Energy Consumption'!$A$98:$A$366,"biomass")</f>
        <v>1451862312511.5142</v>
      </c>
      <c r="AF17" s="249">
        <f>SUMIFS('Predicted Energy Consumption'!AO$98:AO$366,'Predicted Energy Consumption'!$B$98:$B$366,$A17,'Predicted Energy Consumption'!$A$98:$A$366,"biomass")</f>
        <v>1443894198251.1055</v>
      </c>
      <c r="AG17" s="249">
        <f>SUMIFS('Predicted Energy Consumption'!AP$98:AP$366,'Predicted Energy Consumption'!$B$98:$B$366,$A17,'Predicted Energy Consumption'!$A$98:$A$366,"biomass")</f>
        <v>1435799808641.0042</v>
      </c>
      <c r="AH17" s="249">
        <f>SUMIFS('Predicted Energy Consumption'!AQ$98:AQ$366,'Predicted Energy Consumption'!$B$98:$B$366,$A17,'Predicted Energy Consumption'!$A$98:$A$366,"biomass")</f>
        <v>1427593035832.5947</v>
      </c>
      <c r="AI17" s="249">
        <f>SUMIFS('Predicted Energy Consumption'!AR$98:AR$366,'Predicted Energy Consumption'!$B$98:$B$366,$A17,'Predicted Energy Consumption'!$A$98:$A$366,"biomass")</f>
        <v>1419286305178.3843</v>
      </c>
      <c r="AJ17" s="249">
        <f>SUMIFS('Predicted Energy Consumption'!AS$98:AS$366,'Predicted Energy Consumption'!$B$98:$B$366,$A17,'Predicted Energy Consumption'!$A$98:$A$366,"biomass")</f>
        <v>1410890743262.6877</v>
      </c>
      <c r="AK17" s="249">
        <f>SUMIFS('Predicted Energy Consumption'!AT$98:AT$366,'Predicted Energy Consumption'!$B$98:$B$366,$A17,'Predicted Energy Consumption'!$A$98:$A$366,"biomass")</f>
        <v>1402416325026.7842</v>
      </c>
      <c r="AL17" s="249">
        <f>SUMIFS('Predicted Energy Consumption'!AU$98:AU$366,'Predicted Energy Consumption'!$B$98:$B$366,$A17,'Predicted Energy Consumption'!$A$98:$A$366,"biomass")</f>
        <v>1393872002722.3091</v>
      </c>
      <c r="AM17" s="249">
        <f>SUMIFS('Predicted Energy Consumption'!AV$98:AV$366,'Predicted Energy Consumption'!$B$98:$B$366,$A17,'Predicted Energy Consumption'!$A$98:$A$366,"biomass")</f>
        <v>1385265819066.9458</v>
      </c>
      <c r="AN17" s="249">
        <f>SUMIFS('Predicted Energy Consumption'!AW$98:AW$366,'Predicted Energy Consumption'!$B$98:$B$366,$A17,'Predicted Energy Consumption'!$A$98:$A$366,"biomass")</f>
        <v>1376605006661</v>
      </c>
      <c r="AO17" s="249">
        <f>SUMIFS('Predicted Energy Consumption'!AX$98:AX$366,'Predicted Energy Consumption'!$B$98:$B$366,$A17,'Predicted Energy Consumption'!$A$98:$A$366,"biomass")</f>
        <v>1367896075449.0127</v>
      </c>
      <c r="AP17" s="249">
        <f>SUMIFS('Predicted Energy Consumption'!AY$98:AY$366,'Predicted Energy Consumption'!$B$98:$B$366,$A17,'Predicted Energy Consumption'!$A$98:$A$366,"biomass")</f>
        <v>1359144889770.9851</v>
      </c>
    </row>
    <row r="18" spans="1:42" x14ac:dyDescent="0.2">
      <c r="A18" t="s">
        <v>389</v>
      </c>
      <c r="B18" s="249">
        <f>SUMIFS('Predicted Energy Consumption'!K$98:K$366,'Predicted Energy Consumption'!$B$98:$B$366,$A18,'Predicted Energy Consumption'!$A$98:$A$366,"biomass")</f>
        <v>1131937043901.5146</v>
      </c>
      <c r="C18" s="249">
        <f>SUMIFS('Predicted Energy Consumption'!L$98:L$366,'Predicted Energy Consumption'!$B$98:$B$366,$A18,'Predicted Energy Consumption'!$A$98:$A$366,"biomass")</f>
        <v>1268106606858.2368</v>
      </c>
      <c r="D18" s="249">
        <f>SUMIFS('Predicted Energy Consumption'!M$98:M$366,'Predicted Energy Consumption'!$B$98:$B$366,$A18,'Predicted Energy Consumption'!$A$98:$A$366,"biomass")</f>
        <v>1212818367410.9546</v>
      </c>
      <c r="E18" s="249">
        <f>SUMIFS('Predicted Energy Consumption'!N$98:N$366,'Predicted Energy Consumption'!$B$98:$B$366,$A18,'Predicted Energy Consumption'!$A$98:$A$366,"biomass")</f>
        <v>1143857188724.4775</v>
      </c>
      <c r="F18" s="249">
        <f>SUMIFS('Predicted Energy Consumption'!O$98:O$366,'Predicted Energy Consumption'!$B$98:$B$366,$A18,'Predicted Energy Consumption'!$A$98:$A$366,"biomass")</f>
        <v>1063266088230.0137</v>
      </c>
      <c r="G18" s="249">
        <f>SUMIFS('Predicted Energy Consumption'!P$98:P$366,'Predicted Energy Consumption'!$B$98:$B$366,$A18,'Predicted Energy Consumption'!$A$98:$A$366,"biomass")</f>
        <v>972702649241.22363</v>
      </c>
      <c r="H18" s="249">
        <f>SUMIFS('Predicted Energy Consumption'!Q$98:Q$366,'Predicted Energy Consumption'!$B$98:$B$366,$A18,'Predicted Energy Consumption'!$A$98:$A$366,"biomass")</f>
        <v>873579564331.12146</v>
      </c>
      <c r="I18" s="249">
        <f>SUMIFS('Predicted Energy Consumption'!R$98:R$366,'Predicted Energy Consumption'!$B$98:$B$366,$A18,'Predicted Energy Consumption'!$A$98:$A$366,"biomass")</f>
        <v>767133369196.57336</v>
      </c>
      <c r="J18" s="249">
        <f>SUMIFS('Predicted Energy Consumption'!S$98:S$366,'Predicted Energy Consumption'!$B$98:$B$366,$A18,'Predicted Energy Consumption'!$A$98:$A$366,"biomass")</f>
        <v>757919021881.37122</v>
      </c>
      <c r="K18" s="249">
        <f>SUMIFS('Predicted Energy Consumption'!T$98:T$366,'Predicted Energy Consumption'!$B$98:$B$366,$A18,'Predicted Energy Consumption'!$A$98:$A$366,"biomass")</f>
        <v>765185886458.80664</v>
      </c>
      <c r="L18" s="249">
        <f>SUMIFS('Predicted Energy Consumption'!U$98:U$366,'Predicted Energy Consumption'!$B$98:$B$366,$A18,'Predicted Energy Consumption'!$A$98:$A$366,"biomass")</f>
        <v>771093895873.36511</v>
      </c>
      <c r="M18" s="249">
        <f>SUMIFS('Predicted Energy Consumption'!V$98:V$366,'Predicted Energy Consumption'!$B$98:$B$366,$A18,'Predicted Energy Consumption'!$A$98:$A$366,"biomass")</f>
        <v>775780870140.34558</v>
      </c>
      <c r="N18" s="249">
        <f>SUMIFS('Predicted Energy Consumption'!W$98:W$366,'Predicted Energy Consumption'!$B$98:$B$366,$A18,'Predicted Energy Consumption'!$A$98:$A$366,"biomass")</f>
        <v>779370565821.61572</v>
      </c>
      <c r="O18" s="249">
        <f>SUMIFS('Predicted Energy Consumption'!X$98:X$366,'Predicted Energy Consumption'!$B$98:$B$366,$A18,'Predicted Energy Consumption'!$A$98:$A$366,"biomass")</f>
        <v>781974124946.23853</v>
      </c>
      <c r="P18" s="249">
        <f>SUMIFS('Predicted Energy Consumption'!Y$98:Y$366,'Predicted Energy Consumption'!$B$98:$B$366,$A18,'Predicted Energy Consumption'!$A$98:$A$366,"biomass")</f>
        <v>783691332158.22827</v>
      </c>
      <c r="Q18" s="249">
        <f>SUMIFS('Predicted Energy Consumption'!Z$98:Z$366,'Predicted Energy Consumption'!$B$98:$B$366,$A18,'Predicted Energy Consumption'!$A$98:$A$366,"biomass")</f>
        <v>784611741302.75085</v>
      </c>
      <c r="R18" s="249">
        <f>SUMIFS('Predicted Energy Consumption'!AA$98:AA$366,'Predicted Energy Consumption'!$B$98:$B$366,$A18,'Predicted Energy Consumption'!$A$98:$A$366,"biomass")</f>
        <v>784815699705.81177</v>
      </c>
      <c r="S18" s="249">
        <f>SUMIFS('Predicted Energy Consumption'!AB$98:AB$366,'Predicted Energy Consumption'!$B$98:$B$366,$A18,'Predicted Energy Consumption'!$A$98:$A$366,"biomass")</f>
        <v>784375283352.422</v>
      </c>
      <c r="T18" s="249">
        <f>SUMIFS('Predicted Energy Consumption'!AC$98:AC$366,'Predicted Energy Consumption'!$B$98:$B$366,$A18,'Predicted Energy Consumption'!$A$98:$A$366,"biomass")</f>
        <v>781384077958.45276</v>
      </c>
      <c r="U18" s="249">
        <f>SUMIFS('Predicted Energy Consumption'!AD$98:AD$366,'Predicted Energy Consumption'!$B$98:$B$366,$A18,'Predicted Energy Consumption'!$A$98:$A$366,"biomass")</f>
        <v>776194385687.98022</v>
      </c>
      <c r="V18" s="249">
        <f>SUMIFS('Predicted Energy Consumption'!AE$98:AE$366,'Predicted Energy Consumption'!$B$98:$B$366,$A18,'Predicted Energy Consumption'!$A$98:$A$366,"biomass")</f>
        <v>770187346694.81067</v>
      </c>
      <c r="W18" s="249">
        <f>SUMIFS('Predicted Energy Consumption'!AF$98:AF$366,'Predicted Energy Consumption'!$B$98:$B$366,$A18,'Predicted Energy Consumption'!$A$98:$A$366,"biomass")</f>
        <v>763422357407.86768</v>
      </c>
      <c r="X18" s="249">
        <f>SUMIFS('Predicted Energy Consumption'!AG$98:AG$366,'Predicted Energy Consumption'!$B$98:$B$366,$A18,'Predicted Energy Consumption'!$A$98:$A$366,"biomass")</f>
        <v>755953777739.33728</v>
      </c>
      <c r="Y18" s="249">
        <f>SUMIFS('Predicted Energy Consumption'!AH$98:AH$366,'Predicted Energy Consumption'!$B$98:$B$366,$A18,'Predicted Energy Consumption'!$A$98:$A$366,"biomass")</f>
        <v>747831379716.47314</v>
      </c>
      <c r="Z18" s="249">
        <f>SUMIFS('Predicted Energy Consumption'!AI$98:AI$366,'Predicted Energy Consumption'!$B$98:$B$366,$A18,'Predicted Energy Consumption'!$A$98:$A$366,"biomass")</f>
        <v>739100762597.59583</v>
      </c>
      <c r="AA18" s="249">
        <f>SUMIFS('Predicted Energy Consumption'!AJ$98:AJ$366,'Predicted Energy Consumption'!$B$98:$B$366,$A18,'Predicted Energy Consumption'!$A$98:$A$366,"biomass")</f>
        <v>729803734150.7467</v>
      </c>
      <c r="AB18" s="249">
        <f>SUMIFS('Predicted Energy Consumption'!AK$98:AK$366,'Predicted Energy Consumption'!$B$98:$B$366,$A18,'Predicted Energy Consumption'!$A$98:$A$366,"biomass")</f>
        <v>719978658907.78491</v>
      </c>
      <c r="AC18" s="249">
        <f>SUMIFS('Predicted Energy Consumption'!AL$98:AL$366,'Predicted Energy Consumption'!$B$98:$B$366,$A18,'Predicted Energy Consumption'!$A$98:$A$366,"biomass")</f>
        <v>709660774924.72986</v>
      </c>
      <c r="AD18" s="249">
        <f>SUMIFS('Predicted Energy Consumption'!AM$98:AM$366,'Predicted Energy Consumption'!$B$98:$B$366,$A18,'Predicted Energy Consumption'!$A$98:$A$366,"biomass")</f>
        <v>698882481000.71948</v>
      </c>
      <c r="AE18" s="249">
        <f>SUMIFS('Predicted Energy Consumption'!AN$98:AN$366,'Predicted Energy Consumption'!$B$98:$B$366,$A18,'Predicted Energy Consumption'!$A$98:$A$366,"biomass")</f>
        <v>687673596521.76746</v>
      </c>
      <c r="AF18" s="249">
        <f>SUMIFS('Predicted Energy Consumption'!AO$98:AO$366,'Predicted Energy Consumption'!$B$98:$B$366,$A18,'Predicted Energy Consumption'!$A$98:$A$366,"biomass")</f>
        <v>676061596166.70789</v>
      </c>
      <c r="AG18" s="249">
        <f>SUMIFS('Predicted Energy Consumption'!AP$98:AP$366,'Predicted Energy Consumption'!$B$98:$B$366,$A18,'Predicted Energy Consumption'!$A$98:$A$366,"biomass")</f>
        <v>664071821688.35608</v>
      </c>
      <c r="AH18" s="249">
        <f>SUMIFS('Predicted Energy Consumption'!AQ$98:AQ$366,'Predicted Energy Consumption'!$B$98:$B$366,$A18,'Predicted Energy Consumption'!$A$98:$A$366,"biomass")</f>
        <v>651727672897.55017</v>
      </c>
      <c r="AI18" s="249">
        <f>SUMIFS('Predicted Energy Consumption'!AR$98:AR$366,'Predicted Energy Consumption'!$B$98:$B$366,$A18,'Predicted Energy Consumption'!$A$98:$A$366,"biomass")</f>
        <v>639050779855.19836</v>
      </c>
      <c r="AJ18" s="249">
        <f>SUMIFS('Predicted Energy Consumption'!AS$98:AS$366,'Predicted Energy Consumption'!$B$98:$B$366,$A18,'Predicted Energy Consumption'!$A$98:$A$366,"biomass")</f>
        <v>626061158134.69434</v>
      </c>
      <c r="AK18" s="249">
        <f>SUMIFS('Predicted Energy Consumption'!AT$98:AT$366,'Predicted Energy Consumption'!$B$98:$B$366,$A18,'Predicted Energy Consumption'!$A$98:$A$366,"biomass")</f>
        <v>612777348866.15845</v>
      </c>
      <c r="AL18" s="249">
        <f>SUMIFS('Predicted Energy Consumption'!AU$98:AU$366,'Predicted Energy Consumption'!$B$98:$B$366,$A18,'Predicted Energy Consumption'!$A$98:$A$366,"biomass")</f>
        <v>599216545122.30518</v>
      </c>
      <c r="AM18" s="249">
        <f>SUMIFS('Predicted Energy Consumption'!AV$98:AV$366,'Predicted Energy Consumption'!$B$98:$B$366,$A18,'Predicted Energy Consumption'!$A$98:$A$366,"biomass")</f>
        <v>585394706058.63721</v>
      </c>
      <c r="AN18" s="249">
        <f>SUMIFS('Predicted Energy Consumption'!AW$98:AW$366,'Predicted Energy Consumption'!$B$98:$B$366,$A18,'Predicted Energy Consumption'!$A$98:$A$366,"biomass")</f>
        <v>571326660081.56409</v>
      </c>
      <c r="AO18" s="249">
        <f>SUMIFS('Predicted Energy Consumption'!AX$98:AX$366,'Predicted Energy Consumption'!$B$98:$B$366,$A18,'Predicted Energy Consumption'!$A$98:$A$366,"biomass")</f>
        <v>557026198187.93494</v>
      </c>
      <c r="AP18" s="249">
        <f>SUMIFS('Predicted Energy Consumption'!AY$98:AY$366,'Predicted Energy Consumption'!$B$98:$B$366,$A18,'Predicted Energy Consumption'!$A$98:$A$366,"biomass")</f>
        <v>542506158500.37762</v>
      </c>
    </row>
    <row r="19" spans="1:42" x14ac:dyDescent="0.2">
      <c r="A19" t="s">
        <v>390</v>
      </c>
      <c r="B19" s="249">
        <f>SUMIFS('Predicted Energy Consumption'!K$98:K$366,'Predicted Energy Consumption'!$B$98:$B$366,$A19,'Predicted Energy Consumption'!$A$98:$A$366,"biomass")</f>
        <v>1320593217885.1003</v>
      </c>
      <c r="C19" s="249">
        <f>SUMIFS('Predicted Energy Consumption'!L$98:L$366,'Predicted Energy Consumption'!$B$98:$B$366,$A19,'Predicted Energy Consumption'!$A$98:$A$366,"biomass")</f>
        <v>1377249017467.8721</v>
      </c>
      <c r="D19" s="249">
        <f>SUMIFS('Predicted Energy Consumption'!M$98:M$366,'Predicted Energy Consumption'!$B$98:$B$366,$A19,'Predicted Energy Consumption'!$A$98:$A$366,"biomass")</f>
        <v>1374286554182.2539</v>
      </c>
      <c r="E19" s="249">
        <f>SUMIFS('Predicted Energy Consumption'!N$98:N$366,'Predicted Energy Consumption'!$B$98:$B$366,$A19,'Predicted Energy Consumption'!$A$98:$A$366,"biomass")</f>
        <v>1312309043774.9656</v>
      </c>
      <c r="F19" s="249">
        <f>SUMIFS('Predicted Energy Consumption'!O$98:O$366,'Predicted Energy Consumption'!$B$98:$B$366,$A19,'Predicted Energy Consumption'!$A$98:$A$366,"biomass")</f>
        <v>1247834783800.3411</v>
      </c>
      <c r="G19" s="249">
        <f>SUMIFS('Predicted Energy Consumption'!P$98:P$366,'Predicted Energy Consumption'!$B$98:$B$366,$A19,'Predicted Energy Consumption'!$A$98:$A$366,"biomass")</f>
        <v>1181332037187.4197</v>
      </c>
      <c r="H19" s="249">
        <f>SUMIFS('Predicted Energy Consumption'!Q$98:Q$366,'Predicted Energy Consumption'!$B$98:$B$366,$A19,'Predicted Energy Consumption'!$A$98:$A$366,"biomass")</f>
        <v>1113228601172.7888</v>
      </c>
      <c r="I19" s="249">
        <f>SUMIFS('Predicted Energy Consumption'!R$98:R$366,'Predicted Energy Consumption'!$B$98:$B$366,$A19,'Predicted Energy Consumption'!$A$98:$A$366,"biomass")</f>
        <v>1043908004476.8728</v>
      </c>
      <c r="J19" s="249">
        <f>SUMIFS('Predicted Energy Consumption'!S$98:S$366,'Predicted Energy Consumption'!$B$98:$B$366,$A19,'Predicted Energy Consumption'!$A$98:$A$366,"biomass")</f>
        <v>973708536710.69568</v>
      </c>
      <c r="K19" s="249">
        <f>SUMIFS('Predicted Energy Consumption'!T$98:T$366,'Predicted Energy Consumption'!$B$98:$B$366,$A19,'Predicted Energy Consumption'!$A$98:$A$366,"biomass")</f>
        <v>902924504806.39417</v>
      </c>
      <c r="L19" s="249">
        <f>SUMIFS('Predicted Energy Consumption'!U$98:U$366,'Predicted Energy Consumption'!$B$98:$B$366,$A19,'Predicted Energy Consumption'!$A$98:$A$366,"biomass")</f>
        <v>831808965287.52527</v>
      </c>
      <c r="M19" s="249">
        <f>SUMIFS('Predicted Energy Consumption'!V$98:V$366,'Predicted Energy Consumption'!$B$98:$B$366,$A19,'Predicted Energy Consumption'!$A$98:$A$366,"biomass")</f>
        <v>760577293117.02429</v>
      </c>
      <c r="N19" s="249">
        <f>SUMIFS('Predicted Energy Consumption'!W$98:W$366,'Predicted Energy Consumption'!$B$98:$B$366,$A19,'Predicted Energy Consumption'!$A$98:$A$366,"biomass")</f>
        <v>689411113310.09546</v>
      </c>
      <c r="O19" s="249">
        <f>SUMIFS('Predicted Energy Consumption'!X$98:X$366,'Predicted Energy Consumption'!$B$98:$B$366,$A19,'Predicted Energy Consumption'!$A$98:$A$366,"biomass")</f>
        <v>618462272647.34631</v>
      </c>
      <c r="P19" s="249">
        <f>SUMIFS('Predicted Energy Consumption'!Y$98:Y$366,'Predicted Energy Consumption'!$B$98:$B$366,$A19,'Predicted Energy Consumption'!$A$98:$A$366,"biomass")</f>
        <v>547856647767.75073</v>
      </c>
      <c r="Q19" s="249">
        <f>SUMIFS('Predicted Energy Consumption'!Z$98:Z$366,'Predicted Energy Consumption'!$B$98:$B$366,$A19,'Predicted Energy Consumption'!$A$98:$A$366,"biomass")</f>
        <v>496246455799.86188</v>
      </c>
      <c r="R19" s="249">
        <f>SUMIFS('Predicted Energy Consumption'!AA$98:AA$366,'Predicted Energy Consumption'!$B$98:$B$366,$A19,'Predicted Energy Consumption'!$A$98:$A$366,"biomass")</f>
        <v>500616020154.41229</v>
      </c>
      <c r="S19" s="249">
        <f>SUMIFS('Predicted Energy Consumption'!AB$98:AB$366,'Predicted Energy Consumption'!$B$98:$B$366,$A19,'Predicted Energy Consumption'!$A$98:$A$366,"biomass")</f>
        <v>504689060321.55939</v>
      </c>
      <c r="T19" s="249">
        <f>SUMIFS('Predicted Energy Consumption'!AC$98:AC$366,'Predicted Energy Consumption'!$B$98:$B$366,$A19,'Predicted Energy Consumption'!$A$98:$A$366,"biomass")</f>
        <v>508490488240.80035</v>
      </c>
      <c r="U19" s="249">
        <f>SUMIFS('Predicted Energy Consumption'!AD$98:AD$366,'Predicted Energy Consumption'!$B$98:$B$366,$A19,'Predicted Energy Consumption'!$A$98:$A$366,"biomass")</f>
        <v>512042875760.31091</v>
      </c>
      <c r="V19" s="249">
        <f>SUMIFS('Predicted Energy Consumption'!AE$98:AE$366,'Predicted Energy Consumption'!$B$98:$B$366,$A19,'Predicted Energy Consumption'!$A$98:$A$366,"biomass")</f>
        <v>515366668200.64996</v>
      </c>
      <c r="W19" s="249">
        <f>SUMIFS('Predicted Energy Consumption'!AF$98:AF$366,'Predicted Energy Consumption'!$B$98:$B$366,$A19,'Predicted Energy Consumption'!$A$98:$A$366,"biomass")</f>
        <v>518480385890.19049</v>
      </c>
      <c r="X19" s="249">
        <f>SUMIFS('Predicted Energy Consumption'!AG$98:AG$366,'Predicted Energy Consumption'!$B$98:$B$366,$A19,'Predicted Energy Consumption'!$A$98:$A$366,"biomass")</f>
        <v>521400811547.2309</v>
      </c>
      <c r="Y19" s="249">
        <f>SUMIFS('Predicted Energy Consumption'!AH$98:AH$366,'Predicted Energy Consumption'!$B$98:$B$366,$A19,'Predicted Energy Consumption'!$A$98:$A$366,"biomass")</f>
        <v>524143162593.93634</v>
      </c>
      <c r="Z19" s="249">
        <f>SUMIFS('Predicted Energy Consumption'!AI$98:AI$366,'Predicted Energy Consumption'!$B$98:$B$366,$A19,'Predicted Energy Consumption'!$A$98:$A$366,"biomass")</f>
        <v>526721248304.95416</v>
      </c>
      <c r="AA19" s="249">
        <f>SUMIFS('Predicted Energy Consumption'!AJ$98:AJ$366,'Predicted Energy Consumption'!$B$98:$B$366,$A19,'Predicted Energy Consumption'!$A$98:$A$366,"biomass")</f>
        <v>529147612226.9364</v>
      </c>
      <c r="AB19" s="249">
        <f>SUMIFS('Predicted Energy Consumption'!AK$98:AK$366,'Predicted Energy Consumption'!$B$98:$B$366,$A19,'Predicted Energy Consumption'!$A$98:$A$366,"biomass")</f>
        <v>531433660634.76105</v>
      </c>
      <c r="AC19" s="249">
        <f>SUMIFS('Predicted Energy Consumption'!AL$98:AL$366,'Predicted Energy Consumption'!$B$98:$B$366,$A19,'Predicted Energy Consumption'!$A$98:$A$366,"biomass")</f>
        <v>533589777977.23102</v>
      </c>
      <c r="AD19" s="249">
        <f>SUMIFS('Predicted Energy Consumption'!AM$98:AM$366,'Predicted Energy Consumption'!$B$98:$B$366,$A19,'Predicted Energy Consumption'!$A$98:$A$366,"biomass")</f>
        <v>535625430352.67432</v>
      </c>
      <c r="AE19" s="249">
        <f>SUMIFS('Predicted Energy Consumption'!AN$98:AN$366,'Predicted Energy Consumption'!$B$98:$B$366,$A19,'Predicted Energy Consumption'!$A$98:$A$366,"biomass")</f>
        <v>537549258076.16376</v>
      </c>
      <c r="AF19" s="249">
        <f>SUMIFS('Predicted Energy Consumption'!AO$98:AO$366,'Predicted Energy Consumption'!$B$98:$B$366,$A19,'Predicted Energy Consumption'!$A$98:$A$366,"biomass")</f>
        <v>539369158377.60175</v>
      </c>
      <c r="AG19" s="249">
        <f>SUMIFS('Predicted Energy Consumption'!AP$98:AP$366,'Predicted Energy Consumption'!$B$98:$B$366,$A19,'Predicted Energy Consumption'!$A$98:$A$366,"biomass")</f>
        <v>541092359220.22565</v>
      </c>
      <c r="AH19" s="249">
        <f>SUMIFS('Predicted Energy Consumption'!AQ$98:AQ$366,'Predicted Energy Consumption'!$B$98:$B$366,$A19,'Predicted Energy Consumption'!$A$98:$A$366,"biomass")</f>
        <v>542725485163.83789</v>
      </c>
      <c r="AI19" s="249">
        <f>SUMIFS('Predicted Energy Consumption'!AR$98:AR$366,'Predicted Energy Consumption'!$B$98:$B$366,$A19,'Predicted Energy Consumption'!$A$98:$A$366,"biomass")</f>
        <v>544274616123.81183</v>
      </c>
      <c r="AJ19" s="249">
        <f>SUMIFS('Predicted Energy Consumption'!AS$98:AS$366,'Predicted Energy Consumption'!$B$98:$B$366,$A19,'Predicted Energy Consumption'!$A$98:$A$366,"biomass")</f>
        <v>545745339801.4035</v>
      </c>
      <c r="AK19" s="249">
        <f>SUMIFS('Predicted Energy Consumption'!AT$98:AT$366,'Predicted Energy Consumption'!$B$98:$B$366,$A19,'Predicted Energy Consumption'!$A$98:$A$366,"biomass")</f>
        <v>547142798486.36255</v>
      </c>
      <c r="AL19" s="249">
        <f>SUMIFS('Predicted Energy Consumption'!AU$98:AU$366,'Predicted Energy Consumption'!$B$98:$B$366,$A19,'Predicted Energy Consumption'!$A$98:$A$366,"biomass")</f>
        <v>548471730861.48755</v>
      </c>
      <c r="AM19" s="249">
        <f>SUMIFS('Predicted Energy Consumption'!AV$98:AV$366,'Predicted Energy Consumption'!$B$98:$B$366,$A19,'Predicted Energy Consumption'!$A$98:$A$366,"biomass")</f>
        <v>549736509372.12646</v>
      </c>
      <c r="AN19" s="249">
        <f>SUMIFS('Predicted Energy Consumption'!AW$98:AW$366,'Predicted Energy Consumption'!$B$98:$B$366,$A19,'Predicted Energy Consumption'!$A$98:$A$366,"biomass")</f>
        <v>550941173661.97095</v>
      </c>
      <c r="AO19" s="249">
        <f>SUMIFS('Predicted Energy Consumption'!AX$98:AX$366,'Predicted Energy Consumption'!$B$98:$B$366,$A19,'Predicted Energy Consumption'!$A$98:$A$366,"biomass")</f>
        <v>552089460520.55542</v>
      </c>
      <c r="AP19" s="249">
        <f>SUMIFS('Predicted Energy Consumption'!AY$98:AY$366,'Predicted Energy Consumption'!$B$98:$B$366,$A19,'Predicted Energy Consumption'!$A$98:$A$366,"biomass")</f>
        <v>553184830736.98267</v>
      </c>
    </row>
    <row r="20" spans="1:42" x14ac:dyDescent="0.2">
      <c r="A20" t="s">
        <v>391</v>
      </c>
      <c r="B20" s="249">
        <f>SUMIFS('Predicted Energy Consumption'!K$98:K$366,'Predicted Energy Consumption'!$B$98:$B$366,$A20,'Predicted Energy Consumption'!$A$98:$A$366,"biomass")</f>
        <v>210851017981.65469</v>
      </c>
      <c r="C20" s="249">
        <f>SUMIFS('Predicted Energy Consumption'!L$98:L$366,'Predicted Energy Consumption'!$B$98:$B$366,$A20,'Predicted Energy Consumption'!$A$98:$A$366,"biomass")</f>
        <v>61671270045.267014</v>
      </c>
      <c r="D20" s="249">
        <f>SUMIFS('Predicted Energy Consumption'!M$98:M$366,'Predicted Energy Consumption'!$B$98:$B$366,$A20,'Predicted Energy Consumption'!$A$98:$A$366,"biomass")</f>
        <v>46762823473.761597</v>
      </c>
      <c r="E20" s="249">
        <f>SUMIFS('Predicted Energy Consumption'!N$98:N$366,'Predicted Energy Consumption'!$B$98:$B$366,$A20,'Predicted Energy Consumption'!$A$98:$A$366,"biomass")</f>
        <v>44728560776.932198</v>
      </c>
      <c r="F20" s="249">
        <f>SUMIFS('Predicted Energy Consumption'!O$98:O$366,'Predicted Energy Consumption'!$B$98:$B$366,$A20,'Predicted Energy Consumption'!$A$98:$A$366,"biomass")</f>
        <v>42654699393.733368</v>
      </c>
      <c r="G20" s="249">
        <f>SUMIFS('Predicted Energy Consumption'!P$98:P$366,'Predicted Energy Consumption'!$B$98:$B$366,$A20,'Predicted Energy Consumption'!$A$98:$A$366,"biomass")</f>
        <v>40566242763.868507</v>
      </c>
      <c r="H20" s="249">
        <f>SUMIFS('Predicted Energy Consumption'!Q$98:Q$366,'Predicted Energy Consumption'!$B$98:$B$366,$A20,'Predicted Energy Consumption'!$A$98:$A$366,"biomass")</f>
        <v>38479995626.776779</v>
      </c>
      <c r="I20" s="249">
        <f>SUMIFS('Predicted Energy Consumption'!R$98:R$366,'Predicted Energy Consumption'!$B$98:$B$366,$A20,'Predicted Energy Consumption'!$A$98:$A$366,"biomass")</f>
        <v>36407693453.75016</v>
      </c>
      <c r="J20" s="249">
        <f>SUMIFS('Predicted Energy Consumption'!S$98:S$366,'Predicted Energy Consumption'!$B$98:$B$366,$A20,'Predicted Energy Consumption'!$A$98:$A$366,"biomass")</f>
        <v>34357709489.753971</v>
      </c>
      <c r="K20" s="249">
        <f>SUMIFS('Predicted Energy Consumption'!T$98:T$366,'Predicted Energy Consumption'!$B$98:$B$366,$A20,'Predicted Energy Consumption'!$A$98:$A$366,"biomass")</f>
        <v>32336058340.776615</v>
      </c>
      <c r="L20" s="249">
        <f>SUMIFS('Predicted Energy Consumption'!U$98:U$366,'Predicted Energy Consumption'!$B$98:$B$366,$A20,'Predicted Energy Consumption'!$A$98:$A$366,"biomass")</f>
        <v>30347030230.018883</v>
      </c>
      <c r="M20" s="249">
        <f>SUMIFS('Predicted Energy Consumption'!V$98:V$366,'Predicted Energy Consumption'!$B$98:$B$366,$A20,'Predicted Energy Consumption'!$A$98:$A$366,"biomass")</f>
        <v>28393618762.36734</v>
      </c>
      <c r="N20" s="249">
        <f>SUMIFS('Predicted Energy Consumption'!W$98:W$366,'Predicted Energy Consumption'!$B$98:$B$366,$A20,'Predicted Energy Consumption'!$A$98:$A$366,"biomass")</f>
        <v>27639254162.285164</v>
      </c>
      <c r="O20" s="249">
        <f>SUMIFS('Predicted Energy Consumption'!X$98:X$366,'Predicted Energy Consumption'!$B$98:$B$366,$A20,'Predicted Energy Consumption'!$A$98:$A$366,"biomass")</f>
        <v>27709206967.692986</v>
      </c>
      <c r="P20" s="249">
        <f>SUMIFS('Predicted Energy Consumption'!Y$98:Y$366,'Predicted Energy Consumption'!$B$98:$B$366,$A20,'Predicted Energy Consumption'!$A$98:$A$366,"biomass")</f>
        <v>27766011135.717499</v>
      </c>
      <c r="Q20" s="249">
        <f>SUMIFS('Predicted Energy Consumption'!Z$98:Z$366,'Predicted Energy Consumption'!$B$98:$B$366,$A20,'Predicted Energy Consumption'!$A$98:$A$366,"biomass")</f>
        <v>27811309496.868664</v>
      </c>
      <c r="R20" s="249">
        <f>SUMIFS('Predicted Energy Consumption'!AA$98:AA$366,'Predicted Energy Consumption'!$B$98:$B$366,$A20,'Predicted Energy Consumption'!$A$98:$A$366,"biomass")</f>
        <v>27846546395.857323</v>
      </c>
      <c r="S20" s="249">
        <f>SUMIFS('Predicted Energy Consumption'!AB$98:AB$366,'Predicted Energy Consumption'!$B$98:$B$366,$A20,'Predicted Energy Consumption'!$A$98:$A$366,"biomass")</f>
        <v>27872989745.025467</v>
      </c>
      <c r="T20" s="249">
        <f>SUMIFS('Predicted Energy Consumption'!AC$98:AC$366,'Predicted Energy Consumption'!$B$98:$B$366,$A20,'Predicted Energy Consumption'!$A$98:$A$366,"biomass")</f>
        <v>27891751449.048759</v>
      </c>
      <c r="U20" s="249">
        <f>SUMIFS('Predicted Energy Consumption'!AD$98:AD$366,'Predicted Energy Consumption'!$B$98:$B$366,$A20,'Predicted Energy Consumption'!$A$98:$A$366,"biomass")</f>
        <v>27903806015.00909</v>
      </c>
      <c r="V20" s="249">
        <f>SUMIFS('Predicted Energy Consumption'!AE$98:AE$366,'Predicted Energy Consumption'!$B$98:$B$366,$A20,'Predicted Energy Consumption'!$A$98:$A$366,"biomass")</f>
        <v>27910007304.930607</v>
      </c>
      <c r="W20" s="249">
        <f>SUMIFS('Predicted Energy Consumption'!AF$98:AF$366,'Predicted Energy Consumption'!$B$98:$B$366,$A20,'Predicted Energy Consumption'!$A$98:$A$366,"biomass")</f>
        <v>27911103479.033306</v>
      </c>
      <c r="X20" s="249">
        <f>SUMIFS('Predicted Energy Consumption'!AG$98:AG$366,'Predicted Energy Consumption'!$B$98:$B$366,$A20,'Predicted Energy Consumption'!$A$98:$A$366,"biomass")</f>
        <v>27907750232.701046</v>
      </c>
      <c r="Y20" s="249">
        <f>SUMIFS('Predicted Energy Consumption'!AH$98:AH$366,'Predicted Energy Consumption'!$B$98:$B$366,$A20,'Predicted Energy Consumption'!$A$98:$A$366,"biomass")</f>
        <v>27900522459.824219</v>
      </c>
      <c r="Z20" s="249">
        <f>SUMIFS('Predicted Energy Consumption'!AI$98:AI$366,'Predicted Energy Consumption'!$B$98:$B$366,$A20,'Predicted Energy Consumption'!$A$98:$A$366,"biomass")</f>
        <v>27889924488.015175</v>
      </c>
      <c r="AA20" s="249">
        <f>SUMIFS('Predicted Energy Consumption'!AJ$98:AJ$366,'Predicted Energy Consumption'!$B$98:$B$366,$A20,'Predicted Energy Consumption'!$A$98:$A$366,"biomass")</f>
        <v>27876399033.080685</v>
      </c>
      <c r="AB20" s="249">
        <f>SUMIFS('Predicted Energy Consumption'!AK$98:AK$366,'Predicted Energy Consumption'!$B$98:$B$366,$A20,'Predicted Energy Consumption'!$A$98:$A$366,"biomass")</f>
        <v>27860335015.180042</v>
      </c>
      <c r="AC20" s="249">
        <f>SUMIFS('Predicted Energy Consumption'!AL$98:AL$366,'Predicted Energy Consumption'!$B$98:$B$366,$A20,'Predicted Energy Consumption'!$A$98:$A$366,"biomass")</f>
        <v>27842074370.147026</v>
      </c>
      <c r="AD20" s="249">
        <f>SUMIFS('Predicted Energy Consumption'!AM$98:AM$366,'Predicted Energy Consumption'!$B$98:$B$366,$A20,'Predicted Energy Consumption'!$A$98:$A$366,"biomass")</f>
        <v>27821917978.446377</v>
      </c>
      <c r="AE20" s="249">
        <f>SUMIFS('Predicted Energy Consumption'!AN$98:AN$366,'Predicted Energy Consumption'!$B$98:$B$366,$A20,'Predicted Energy Consumption'!$A$98:$A$366,"biomass")</f>
        <v>27800130822.400864</v>
      </c>
      <c r="AF20" s="249">
        <f>SUMIFS('Predicted Energy Consumption'!AO$98:AO$366,'Predicted Energy Consumption'!$B$98:$B$366,$A20,'Predicted Energy Consumption'!$A$98:$A$366,"biomass")</f>
        <v>27776946470.525356</v>
      </c>
      <c r="AG20" s="249">
        <f>SUMIFS('Predicted Energy Consumption'!AP$98:AP$366,'Predicted Energy Consumption'!$B$98:$B$366,$A20,'Predicted Energy Consumption'!$A$98:$A$366,"biomass")</f>
        <v>27752570976.491249</v>
      </c>
      <c r="AH20" s="249">
        <f>SUMIFS('Predicted Energy Consumption'!AQ$98:AQ$366,'Predicted Energy Consumption'!$B$98:$B$366,$A20,'Predicted Energy Consumption'!$A$98:$A$366,"biomass")</f>
        <v>27727186269.725044</v>
      </c>
      <c r="AI20" s="249">
        <f>SUMIFS('Predicted Energy Consumption'!AR$98:AR$366,'Predicted Energy Consumption'!$B$98:$B$366,$A20,'Predicted Energy Consumption'!$A$98:$A$366,"biomass")</f>
        <v>27700953105.049984</v>
      </c>
      <c r="AJ20" s="249">
        <f>SUMIFS('Predicted Energy Consumption'!AS$98:AS$366,'Predicted Energy Consumption'!$B$98:$B$366,$A20,'Predicted Energy Consumption'!$A$98:$A$366,"biomass")</f>
        <v>27674013630.141357</v>
      </c>
      <c r="AK20" s="249">
        <f>SUMIFS('Predicted Energy Consumption'!AT$98:AT$366,'Predicted Energy Consumption'!$B$98:$B$366,$A20,'Predicted Energy Consumption'!$A$98:$A$366,"biomass")</f>
        <v>27646493621.896137</v>
      </c>
      <c r="AL20" s="249">
        <f>SUMIFS('Predicted Energy Consumption'!AU$98:AU$366,'Predicted Energy Consumption'!$B$98:$B$366,$A20,'Predicted Energy Consumption'!$A$98:$A$366,"biomass")</f>
        <v>27618504436.030163</v>
      </c>
      <c r="AM20" s="249">
        <f>SUMIFS('Predicted Energy Consumption'!AV$98:AV$366,'Predicted Energy Consumption'!$B$98:$B$366,$A20,'Predicted Energy Consumption'!$A$98:$A$366,"biomass")</f>
        <v>27590144708.280956</v>
      </c>
      <c r="AN20" s="249">
        <f>SUMIFS('Predicted Energy Consumption'!AW$98:AW$366,'Predicted Energy Consumption'!$B$98:$B$366,$A20,'Predicted Energy Consumption'!$A$98:$A$366,"biomass")</f>
        <v>27561501840.402111</v>
      </c>
      <c r="AO20" s="249">
        <f>SUMIFS('Predicted Energy Consumption'!AX$98:AX$366,'Predicted Energy Consumption'!$B$98:$B$366,$A20,'Predicted Energy Consumption'!$A$98:$A$366,"biomass")</f>
        <v>27532653299.621521</v>
      </c>
      <c r="AP20" s="249">
        <f>SUMIFS('Predicted Energy Consumption'!AY$98:AY$366,'Predicted Energy Consumption'!$B$98:$B$366,$A20,'Predicted Energy Consumption'!$A$98:$A$366,"biomass")</f>
        <v>27503667756.33107</v>
      </c>
    </row>
    <row r="21" spans="1:42" x14ac:dyDescent="0.2">
      <c r="A21" t="s">
        <v>392</v>
      </c>
      <c r="B21" s="249">
        <f>SUMIFS('Predicted Energy Consumption'!K$98:K$366,'Predicted Energy Consumption'!$B$98:$B$366,$A21,'Predicted Energy Consumption'!$A$98:$A$366,"biomass")</f>
        <v>643650475943.99854</v>
      </c>
      <c r="C21" s="249">
        <f>SUMIFS('Predicted Energy Consumption'!L$98:L$366,'Predicted Energy Consumption'!$B$98:$B$366,$A21,'Predicted Energy Consumption'!$A$98:$A$366,"biomass")</f>
        <v>686211166040.4563</v>
      </c>
      <c r="D21" s="249">
        <f>SUMIFS('Predicted Energy Consumption'!M$98:M$366,'Predicted Energy Consumption'!$B$98:$B$366,$A21,'Predicted Energy Consumption'!$A$98:$A$366,"biomass")</f>
        <v>674332106188.80981</v>
      </c>
      <c r="E21" s="249">
        <f>SUMIFS('Predicted Energy Consumption'!N$98:N$366,'Predicted Energy Consumption'!$B$98:$B$366,$A21,'Predicted Energy Consumption'!$A$98:$A$366,"biomass")</f>
        <v>659566310779.32629</v>
      </c>
      <c r="F21" s="249">
        <f>SUMIFS('Predicted Energy Consumption'!O$98:O$366,'Predicted Energy Consumption'!$B$98:$B$366,$A21,'Predicted Energy Consumption'!$A$98:$A$366,"biomass")</f>
        <v>639330577847.63</v>
      </c>
      <c r="G21" s="249">
        <f>SUMIFS('Predicted Energy Consumption'!P$98:P$366,'Predicted Energy Consumption'!$B$98:$B$366,$A21,'Predicted Energy Consumption'!$A$98:$A$366,"biomass")</f>
        <v>603752292987.47046</v>
      </c>
      <c r="H21" s="249">
        <f>SUMIFS('Predicted Energy Consumption'!Q$98:Q$366,'Predicted Energy Consumption'!$B$98:$B$366,$A21,'Predicted Energy Consumption'!$A$98:$A$366,"biomass")</f>
        <v>566945197922.01318</v>
      </c>
      <c r="I21" s="249">
        <f>SUMIFS('Predicted Energy Consumption'!R$98:R$366,'Predicted Energy Consumption'!$B$98:$B$366,$A21,'Predicted Energy Consumption'!$A$98:$A$366,"biomass")</f>
        <v>529225245861.77533</v>
      </c>
      <c r="J21" s="249">
        <f>SUMIFS('Predicted Energy Consumption'!S$98:S$366,'Predicted Energy Consumption'!$B$98:$B$366,$A21,'Predicted Energy Consumption'!$A$98:$A$366,"biomass")</f>
        <v>490847854416.46619</v>
      </c>
      <c r="K21" s="249">
        <f>SUMIFS('Predicted Energy Consumption'!T$98:T$366,'Predicted Energy Consumption'!$B$98:$B$366,$A21,'Predicted Energy Consumption'!$A$98:$A$366,"biomass")</f>
        <v>452021968916.36591</v>
      </c>
      <c r="L21" s="249">
        <f>SUMIFS('Predicted Energy Consumption'!U$98:U$366,'Predicted Energy Consumption'!$B$98:$B$366,$A21,'Predicted Energy Consumption'!$A$98:$A$366,"biomass")</f>
        <v>412919494719.99768</v>
      </c>
      <c r="M21" s="249">
        <f>SUMIFS('Predicted Energy Consumption'!V$98:V$366,'Predicted Energy Consumption'!$B$98:$B$366,$A21,'Predicted Energy Consumption'!$A$98:$A$366,"biomass")</f>
        <v>373682120659.57898</v>
      </c>
      <c r="N21" s="249">
        <f>SUMIFS('Predicted Energy Consumption'!W$98:W$366,'Predicted Energy Consumption'!$B$98:$B$366,$A21,'Predicted Energy Consumption'!$A$98:$A$366,"biomass")</f>
        <v>334426548363.81964</v>
      </c>
      <c r="O21" s="249">
        <f>SUMIFS('Predicted Energy Consumption'!X$98:X$366,'Predicted Energy Consumption'!$B$98:$B$366,$A21,'Predicted Energy Consumption'!$A$98:$A$366,"biomass")</f>
        <v>295248661856.34851</v>
      </c>
      <c r="P21" s="249">
        <f>SUMIFS('Predicted Energy Consumption'!Y$98:Y$366,'Predicted Energy Consumption'!$B$98:$B$366,$A21,'Predicted Energy Consumption'!$A$98:$A$366,"biomass")</f>
        <v>256226936339.63873</v>
      </c>
      <c r="Q21" s="249">
        <f>SUMIFS('Predicted Energy Consumption'!Z$98:Z$366,'Predicted Energy Consumption'!$B$98:$B$366,$A21,'Predicted Energy Consumption'!$A$98:$A$366,"biomass")</f>
        <v>217425266227.6391</v>
      </c>
      <c r="R21" s="249">
        <f>SUMIFS('Predicted Energy Consumption'!AA$98:AA$366,'Predicted Energy Consumption'!$B$98:$B$366,$A21,'Predicted Energy Consumption'!$A$98:$A$366,"biomass")</f>
        <v>191701369405.0574</v>
      </c>
      <c r="S21" s="249">
        <f>SUMIFS('Predicted Energy Consumption'!AB$98:AB$366,'Predicted Energy Consumption'!$B$98:$B$366,$A21,'Predicted Energy Consumption'!$A$98:$A$366,"biomass")</f>
        <v>193314589381.21674</v>
      </c>
      <c r="T21" s="249">
        <f>SUMIFS('Predicted Energy Consumption'!AC$98:AC$366,'Predicted Energy Consumption'!$B$98:$B$366,$A21,'Predicted Energy Consumption'!$A$98:$A$366,"biomass")</f>
        <v>194821814160.31302</v>
      </c>
      <c r="U21" s="249">
        <f>SUMIFS('Predicted Energy Consumption'!AD$98:AD$366,'Predicted Energy Consumption'!$B$98:$B$366,$A21,'Predicted Energy Consumption'!$A$98:$A$366,"biomass")</f>
        <v>196231762373.87424</v>
      </c>
      <c r="V21" s="249">
        <f>SUMIFS('Predicted Energy Consumption'!AE$98:AE$366,'Predicted Energy Consumption'!$B$98:$B$366,$A21,'Predicted Energy Consumption'!$A$98:$A$366,"biomass")</f>
        <v>197552338970.85126</v>
      </c>
      <c r="W21" s="249">
        <f>SUMIFS('Predicted Energy Consumption'!AF$98:AF$366,'Predicted Energy Consumption'!$B$98:$B$366,$A21,'Predicted Energy Consumption'!$A$98:$A$366,"biomass")</f>
        <v>198790711393.32159</v>
      </c>
      <c r="X21" s="249">
        <f>SUMIFS('Predicted Energy Consumption'!AG$98:AG$366,'Predicted Energy Consumption'!$B$98:$B$366,$A21,'Predicted Energy Consumption'!$A$98:$A$366,"biomass")</f>
        <v>199953380578.22906</v>
      </c>
      <c r="Y21" s="249">
        <f>SUMIFS('Predicted Energy Consumption'!AH$98:AH$366,'Predicted Energy Consumption'!$B$98:$B$366,$A21,'Predicted Energy Consumption'!$A$98:$A$366,"biomass")</f>
        <v>201046246385.78806</v>
      </c>
      <c r="Z21" s="249">
        <f>SUMIFS('Predicted Energy Consumption'!AI$98:AI$366,'Predicted Energy Consumption'!$B$98:$B$366,$A21,'Predicted Energy Consumption'!$A$98:$A$366,"biomass")</f>
        <v>202074667376.97882</v>
      </c>
      <c r="AA21" s="249">
        <f>SUMIFS('Predicted Energy Consumption'!AJ$98:AJ$366,'Predicted Energy Consumption'!$B$98:$B$366,$A21,'Predicted Energy Consumption'!$A$98:$A$366,"biomass")</f>
        <v>203043515074.2226</v>
      </c>
      <c r="AB21" s="249">
        <f>SUMIFS('Predicted Energy Consumption'!AK$98:AK$366,'Predicted Energy Consumption'!$B$98:$B$366,$A21,'Predicted Energy Consumption'!$A$98:$A$366,"biomass")</f>
        <v>203957222971.82538</v>
      </c>
      <c r="AC21" s="249">
        <f>SUMIFS('Predicted Energy Consumption'!AL$98:AL$366,'Predicted Energy Consumption'!$B$98:$B$366,$A21,'Predicted Energy Consumption'!$A$98:$A$366,"biomass")</f>
        <v>204819830639.45947</v>
      </c>
      <c r="AD21" s="249">
        <f>SUMIFS('Predicted Energy Consumption'!AM$98:AM$366,'Predicted Energy Consumption'!$B$98:$B$366,$A21,'Predicted Energy Consumption'!$A$98:$A$366,"biomass")</f>
        <v>205635023299.86282</v>
      </c>
      <c r="AE21" s="249">
        <f>SUMIFS('Predicted Energy Consumption'!AN$98:AN$366,'Predicted Energy Consumption'!$B$98:$B$366,$A21,'Predicted Energy Consumption'!$A$98:$A$366,"biomass")</f>
        <v>206406167273.49069</v>
      </c>
      <c r="AF21" s="249">
        <f>SUMIFS('Predicted Energy Consumption'!AO$98:AO$366,'Predicted Energy Consumption'!$B$98:$B$366,$A21,'Predicted Energy Consumption'!$A$98:$A$366,"biomass")</f>
        <v>207136341677.1239</v>
      </c>
      <c r="AG21" s="249">
        <f>SUMIFS('Predicted Energy Consumption'!AP$98:AP$366,'Predicted Energy Consumption'!$B$98:$B$366,$A21,'Predicted Energy Consumption'!$A$98:$A$366,"biomass")</f>
        <v>207828366746.6702</v>
      </c>
      <c r="AH21" s="249">
        <f>SUMIFS('Predicted Energy Consumption'!AQ$98:AQ$366,'Predicted Energy Consumption'!$B$98:$B$366,$A21,'Predicted Energy Consumption'!$A$98:$A$366,"biomass")</f>
        <v>208484829131.25418</v>
      </c>
      <c r="AI21" s="249">
        <f>SUMIFS('Predicted Energy Consumption'!AR$98:AR$366,'Predicted Energy Consumption'!$B$98:$B$366,$A21,'Predicted Energy Consumption'!$A$98:$A$366,"biomass")</f>
        <v>209108104479.13571</v>
      </c>
      <c r="AJ21" s="249">
        <f>SUMIFS('Predicted Energy Consumption'!AS$98:AS$366,'Predicted Energy Consumption'!$B$98:$B$366,$A21,'Predicted Energy Consumption'!$A$98:$A$366,"biomass")</f>
        <v>209700377608.23599</v>
      </c>
      <c r="AK21" s="249">
        <f>SUMIFS('Predicted Energy Consumption'!AT$98:AT$366,'Predicted Energy Consumption'!$B$98:$B$366,$A21,'Predicted Energy Consumption'!$A$98:$A$366,"biomass")</f>
        <v>210263660526.47186</v>
      </c>
      <c r="AL21" s="249">
        <f>SUMIFS('Predicted Energy Consumption'!AU$98:AU$366,'Predicted Energy Consumption'!$B$98:$B$366,$A21,'Predicted Energy Consumption'!$A$98:$A$366,"biomass")</f>
        <v>210799808540.5206</v>
      </c>
      <c r="AM21" s="249">
        <f>SUMIFS('Predicted Energy Consumption'!AV$98:AV$366,'Predicted Energy Consumption'!$B$98:$B$366,$A21,'Predicted Energy Consumption'!$A$98:$A$366,"biomass")</f>
        <v>211310534666.72061</v>
      </c>
      <c r="AN21" s="249">
        <f>SUMIFS('Predicted Energy Consumption'!AW$98:AW$366,'Predicted Energy Consumption'!$B$98:$B$366,$A21,'Predicted Energy Consumption'!$A$98:$A$366,"biomass")</f>
        <v>211797422534.67352</v>
      </c>
      <c r="AO21" s="249">
        <f>SUMIFS('Predicted Energy Consumption'!AX$98:AX$366,'Predicted Energy Consumption'!$B$98:$B$366,$A21,'Predicted Energy Consumption'!$A$98:$A$366,"biomass")</f>
        <v>212261937953.0451</v>
      </c>
      <c r="AP21" s="249">
        <f>SUMIFS('Predicted Energy Consumption'!AY$98:AY$366,'Predicted Energy Consumption'!$B$98:$B$366,$A21,'Predicted Energy Consumption'!$A$98:$A$366,"biomass")</f>
        <v>212705439287.94537</v>
      </c>
    </row>
    <row r="22" spans="1:42" x14ac:dyDescent="0.2">
      <c r="A22" t="s">
        <v>393</v>
      </c>
      <c r="B22" s="249">
        <f>SUMIFS('Predicted Energy Consumption'!K$98:K$366,'Predicted Energy Consumption'!$B$98:$B$366,$A22,'Predicted Energy Consumption'!$A$98:$A$366,"biomass")</f>
        <v>66584531994.206749</v>
      </c>
      <c r="C22" s="249">
        <f>SUMIFS('Predicted Energy Consumption'!L$98:L$366,'Predicted Energy Consumption'!$B$98:$B$366,$A22,'Predicted Energy Consumption'!$A$98:$A$366,"biomass")</f>
        <v>60709602824.940994</v>
      </c>
      <c r="D22" s="249">
        <f>SUMIFS('Predicted Energy Consumption'!M$98:M$366,'Predicted Energy Consumption'!$B$98:$B$366,$A22,'Predicted Energy Consumption'!$A$98:$A$366,"biomass")</f>
        <v>60721482649.301659</v>
      </c>
      <c r="E22" s="249">
        <f>SUMIFS('Predicted Energy Consumption'!N$98:N$366,'Predicted Energy Consumption'!$B$98:$B$366,$A22,'Predicted Energy Consumption'!$A$98:$A$366,"biomass")</f>
        <v>60796854670.038605</v>
      </c>
      <c r="F22" s="249">
        <f>SUMIFS('Predicted Energy Consumption'!O$98:O$366,'Predicted Energy Consumption'!$B$98:$B$366,$A22,'Predicted Energy Consumption'!$A$98:$A$366,"biomass")</f>
        <v>60964504362.761848</v>
      </c>
      <c r="G22" s="249">
        <f>SUMIFS('Predicted Energy Consumption'!P$98:P$366,'Predicted Energy Consumption'!$B$98:$B$366,$A22,'Predicted Energy Consumption'!$A$98:$A$366,"biomass")</f>
        <v>61245030124.492905</v>
      </c>
      <c r="H22" s="249">
        <f>SUMIFS('Predicted Energy Consumption'!Q$98:Q$366,'Predicted Energy Consumption'!$B$98:$B$366,$A22,'Predicted Energy Consumption'!$A$98:$A$366,"biomass")</f>
        <v>61652043573.014046</v>
      </c>
      <c r="I22" s="249">
        <f>SUMIFS('Predicted Energy Consumption'!R$98:R$366,'Predicted Energy Consumption'!$B$98:$B$366,$A22,'Predicted Energy Consumption'!$A$98:$A$366,"biomass")</f>
        <v>62193409286.929039</v>
      </c>
      <c r="J22" s="249">
        <f>SUMIFS('Predicted Energy Consumption'!S$98:S$366,'Predicted Energy Consumption'!$B$98:$B$366,$A22,'Predicted Energy Consumption'!$A$98:$A$366,"biomass")</f>
        <v>62872415720.074409</v>
      </c>
      <c r="K22" s="249">
        <f>SUMIFS('Predicted Energy Consumption'!T$98:T$366,'Predicted Energy Consumption'!$B$98:$B$366,$A22,'Predicted Energy Consumption'!$A$98:$A$366,"biomass")</f>
        <v>63688818358.80365</v>
      </c>
      <c r="L22" s="249">
        <f>SUMIFS('Predicted Energy Consumption'!U$98:U$366,'Predicted Energy Consumption'!$B$98:$B$366,$A22,'Predicted Energy Consumption'!$A$98:$A$366,"biomass")</f>
        <v>64639730798.604225</v>
      </c>
      <c r="M22" s="249">
        <f>SUMIFS('Predicted Energy Consumption'!V$98:V$366,'Predicted Energy Consumption'!$B$98:$B$366,$A22,'Predicted Energy Consumption'!$A$98:$A$366,"biomass")</f>
        <v>65720361620.02565</v>
      </c>
      <c r="N22" s="249">
        <f>SUMIFS('Predicted Energy Consumption'!W$98:W$366,'Predicted Energy Consumption'!$B$98:$B$366,$A22,'Predicted Energy Consumption'!$A$98:$A$366,"biomass")</f>
        <v>66924607787.638817</v>
      </c>
      <c r="O22" s="249">
        <f>SUMIFS('Predicted Energy Consumption'!X$98:X$366,'Predicted Energy Consumption'!$B$98:$B$366,$A22,'Predicted Energy Consumption'!$A$98:$A$366,"biomass")</f>
        <v>68245521634.806885</v>
      </c>
      <c r="P22" s="249">
        <f>SUMIFS('Predicted Energy Consumption'!Y$98:Y$366,'Predicted Energy Consumption'!$B$98:$B$366,$A22,'Predicted Energy Consumption'!$A$98:$A$366,"biomass")</f>
        <v>69675670638.540741</v>
      </c>
      <c r="Q22" s="249">
        <f>SUMIFS('Predicted Energy Consumption'!Z$98:Z$366,'Predicted Energy Consumption'!$B$98:$B$366,$A22,'Predicted Energy Consumption'!$A$98:$A$366,"biomass")</f>
        <v>71207408831.822723</v>
      </c>
      <c r="R22" s="249">
        <f>SUMIFS('Predicted Energy Consumption'!AA$98:AA$366,'Predicted Energy Consumption'!$B$98:$B$366,$A22,'Predicted Energy Consumption'!$A$98:$A$366,"biomass")</f>
        <v>72833077011.941193</v>
      </c>
      <c r="S22" s="249">
        <f>SUMIFS('Predicted Energy Consumption'!AB$98:AB$366,'Predicted Energy Consumption'!$B$98:$B$366,$A22,'Predicted Energy Consumption'!$A$98:$A$366,"biomass")</f>
        <v>74545146635.328003</v>
      </c>
      <c r="T22" s="249">
        <f>SUMIFS('Predicted Energy Consumption'!AC$98:AC$366,'Predicted Energy Consumption'!$B$98:$B$366,$A22,'Predicted Energy Consumption'!$A$98:$A$366,"biomass")</f>
        <v>76336319896.933823</v>
      </c>
      <c r="U22" s="249">
        <f>SUMIFS('Predicted Energy Consumption'!AD$98:AD$366,'Predicted Energy Consumption'!$B$98:$B$366,$A22,'Predicted Energy Consumption'!$A$98:$A$366,"biomass")</f>
        <v>78199596227.519699</v>
      </c>
      <c r="V22" s="249">
        <f>SUMIFS('Predicted Energy Consumption'!AE$98:AE$366,'Predicted Energy Consumption'!$B$98:$B$366,$A22,'Predicted Energy Consumption'!$A$98:$A$366,"biomass")</f>
        <v>80128313428.474197</v>
      </c>
      <c r="W22" s="249">
        <f>SUMIFS('Predicted Energy Consumption'!AF$98:AF$366,'Predicted Energy Consumption'!$B$98:$B$366,$A22,'Predicted Energy Consumption'!$A$98:$A$366,"biomass")</f>
        <v>82116169943.767868</v>
      </c>
      <c r="X22" s="249">
        <f>SUMIFS('Predicted Energy Consumption'!AG$98:AG$366,'Predicted Energy Consumption'!$B$98:$B$366,$A22,'Predicted Energy Consumption'!$A$98:$A$366,"biomass")</f>
        <v>84157233341.229065</v>
      </c>
      <c r="Y22" s="249">
        <f>SUMIFS('Predicted Energy Consumption'!AH$98:AH$366,'Predicted Energy Consumption'!$B$98:$B$366,$A22,'Predicted Energy Consumption'!$A$98:$A$366,"biomass")</f>
        <v>86245938915.155136</v>
      </c>
      <c r="Z22" s="249">
        <f>SUMIFS('Predicted Energy Consumption'!AI$98:AI$366,'Predicted Energy Consumption'!$B$98:$B$366,$A22,'Predicted Energy Consumption'!$A$98:$A$366,"biomass")</f>
        <v>88377081394.843246</v>
      </c>
      <c r="AA22" s="249">
        <f>SUMIFS('Predicted Energy Consumption'!AJ$98:AJ$366,'Predicted Energy Consumption'!$B$98:$B$366,$A22,'Predicted Energy Consumption'!$A$98:$A$366,"biomass")</f>
        <v>90545802011.753571</v>
      </c>
      <c r="AB22" s="249">
        <f>SUMIFS('Predicted Energy Consumption'!AK$98:AK$366,'Predicted Energy Consumption'!$B$98:$B$366,$A22,'Predicted Energy Consumption'!$A$98:$A$366,"biomass")</f>
        <v>92747572606.854034</v>
      </c>
      <c r="AC22" s="249">
        <f>SUMIFS('Predicted Energy Consumption'!AL$98:AL$366,'Predicted Energy Consumption'!$B$98:$B$366,$A22,'Predicted Energy Consumption'!$A$98:$A$366,"biomass")</f>
        <v>94978178018.086716</v>
      </c>
      <c r="AD22" s="249">
        <f>SUMIFS('Predicted Energy Consumption'!AM$98:AM$366,'Predicted Energy Consumption'!$B$98:$B$366,$A22,'Predicted Energy Consumption'!$A$98:$A$366,"biomass")</f>
        <v>97233697649.388824</v>
      </c>
      <c r="AE22" s="249">
        <f>SUMIFS('Predicted Energy Consumption'!AN$98:AN$366,'Predicted Energy Consumption'!$B$98:$B$366,$A22,'Predicted Energy Consumption'!$A$98:$A$366,"biomass")</f>
        <v>99510486865.308945</v>
      </c>
      <c r="AF22" s="249">
        <f>SUMIFS('Predicted Energy Consumption'!AO$98:AO$366,'Predicted Energy Consumption'!$B$98:$B$366,$A22,'Predicted Energy Consumption'!$A$98:$A$366,"biomass")</f>
        <v>101805158661.09096</v>
      </c>
      <c r="AG22" s="249">
        <f>SUMIFS('Predicted Energy Consumption'!AP$98:AP$366,'Predicted Energy Consumption'!$B$98:$B$366,$A22,'Predicted Energy Consumption'!$A$98:$A$366,"biomass")</f>
        <v>102148628069.59496</v>
      </c>
      <c r="AH22" s="249">
        <f>SUMIFS('Predicted Energy Consumption'!AQ$98:AQ$366,'Predicted Energy Consumption'!$B$98:$B$366,$A22,'Predicted Energy Consumption'!$A$98:$A$366,"biomass")</f>
        <v>102013658515.54428</v>
      </c>
      <c r="AI22" s="249">
        <f>SUMIFS('Predicted Energy Consumption'!AR$98:AR$366,'Predicted Energy Consumption'!$B$98:$B$366,$A22,'Predicted Energy Consumption'!$A$98:$A$366,"biomass")</f>
        <v>101859641198.37213</v>
      </c>
      <c r="AJ22" s="249">
        <f>SUMIFS('Predicted Energy Consumption'!AS$98:AS$366,'Predicted Energy Consumption'!$B$98:$B$366,$A22,'Predicted Energy Consumption'!$A$98:$A$366,"biomass")</f>
        <v>101687854115.94029</v>
      </c>
      <c r="AK22" s="249">
        <f>SUMIFS('Predicted Energy Consumption'!AT$98:AT$366,'Predicted Energy Consumption'!$B$98:$B$366,$A22,'Predicted Energy Consumption'!$A$98:$A$366,"biomass")</f>
        <v>101499472663.75485</v>
      </c>
      <c r="AL22" s="249">
        <f>SUMIFS('Predicted Energy Consumption'!AU$98:AU$366,'Predicted Energy Consumption'!$B$98:$B$366,$A22,'Predicted Energy Consumption'!$A$98:$A$366,"biomass")</f>
        <v>101295579272.29552</v>
      </c>
      <c r="AM22" s="249">
        <f>SUMIFS('Predicted Energy Consumption'!AV$98:AV$366,'Predicted Energy Consumption'!$B$98:$B$366,$A22,'Predicted Energy Consumption'!$A$98:$A$366,"biomass")</f>
        <v>101077172020.04453</v>
      </c>
      <c r="AN22" s="249">
        <f>SUMIFS('Predicted Energy Consumption'!AW$98:AW$366,'Predicted Energy Consumption'!$B$98:$B$366,$A22,'Predicted Energy Consumption'!$A$98:$A$366,"biomass")</f>
        <v>100845172339.04129</v>
      </c>
      <c r="AO22" s="249">
        <f>SUMIFS('Predicted Energy Consumption'!AX$98:AX$366,'Predicted Energy Consumption'!$B$98:$B$366,$A22,'Predicted Energy Consumption'!$A$98:$A$366,"biomass")</f>
        <v>100600431916.45117</v>
      </c>
      <c r="AP22" s="249">
        <f>SUMIFS('Predicted Energy Consumption'!AY$98:AY$366,'Predicted Energy Consumption'!$B$98:$B$366,$A22,'Predicted Energy Consumption'!$A$98:$A$366,"biomass")</f>
        <v>100343738883.64716</v>
      </c>
    </row>
    <row r="23" spans="1:42" x14ac:dyDescent="0.2">
      <c r="A23" t="s">
        <v>394</v>
      </c>
      <c r="B23" s="249">
        <f>SUMIFS('Predicted Energy Consumption'!K$98:K$366,'Predicted Energy Consumption'!$B$98:$B$366,$A23,'Predicted Energy Consumption'!$A$98:$A$366,"biomass")</f>
        <v>1403823882877.8589</v>
      </c>
      <c r="C23" s="249">
        <f>SUMIFS('Predicted Energy Consumption'!L$98:L$366,'Predicted Energy Consumption'!$B$98:$B$366,$A23,'Predicted Energy Consumption'!$A$98:$A$366,"biomass")</f>
        <v>1365673504435.0437</v>
      </c>
      <c r="D23" s="249">
        <f>SUMIFS('Predicted Energy Consumption'!M$98:M$366,'Predicted Energy Consumption'!$B$98:$B$366,$A23,'Predicted Energy Consumption'!$A$98:$A$366,"biomass")</f>
        <v>1307130431767.7244</v>
      </c>
      <c r="E23" s="249">
        <f>SUMIFS('Predicted Energy Consumption'!N$98:N$366,'Predicted Energy Consumption'!$B$98:$B$366,$A23,'Predicted Energy Consumption'!$A$98:$A$366,"biomass")</f>
        <v>1251746601742.0872</v>
      </c>
      <c r="F23" s="249">
        <f>SUMIFS('Predicted Energy Consumption'!O$98:O$366,'Predicted Energy Consumption'!$B$98:$B$366,$A23,'Predicted Energy Consumption'!$A$98:$A$366,"biomass")</f>
        <v>1199033413509.5017</v>
      </c>
      <c r="G23" s="249">
        <f>SUMIFS('Predicted Energy Consumption'!P$98:P$366,'Predicted Energy Consumption'!$B$98:$B$366,$A23,'Predicted Energy Consumption'!$A$98:$A$366,"biomass")</f>
        <v>1148649374230.7104</v>
      </c>
      <c r="H23" s="249">
        <f>SUMIFS('Predicted Energy Consumption'!Q$98:Q$366,'Predicted Energy Consumption'!$B$98:$B$366,$A23,'Predicted Energy Consumption'!$A$98:$A$366,"biomass")</f>
        <v>1100339221143.2412</v>
      </c>
      <c r="I23" s="249">
        <f>SUMIFS('Predicted Energy Consumption'!R$98:R$366,'Predicted Energy Consumption'!$B$98:$B$366,$A23,'Predicted Energy Consumption'!$A$98:$A$366,"biomass")</f>
        <v>1053900681648.1127</v>
      </c>
      <c r="J23" s="249">
        <f>SUMIFS('Predicted Energy Consumption'!S$98:S$366,'Predicted Energy Consumption'!$B$98:$B$366,$A23,'Predicted Energy Consumption'!$A$98:$A$366,"biomass")</f>
        <v>1009165726660.5337</v>
      </c>
      <c r="K23" s="249">
        <f>SUMIFS('Predicted Energy Consumption'!T$98:T$366,'Predicted Energy Consumption'!$B$98:$B$366,$A23,'Predicted Energy Consumption'!$A$98:$A$366,"biomass")</f>
        <v>965989718942.12415</v>
      </c>
      <c r="L23" s="249">
        <f>SUMIFS('Predicted Energy Consumption'!U$98:U$366,'Predicted Energy Consumption'!$B$98:$B$366,$A23,'Predicted Energy Consumption'!$A$98:$A$366,"biomass")</f>
        <v>924244975614.4425</v>
      </c>
      <c r="M23" s="249">
        <f>SUMIFS('Predicted Energy Consumption'!V$98:V$366,'Predicted Energy Consumption'!$B$98:$B$366,$A23,'Predicted Energy Consumption'!$A$98:$A$366,"biomass")</f>
        <v>883816842922.59167</v>
      </c>
      <c r="N23" s="249">
        <f>SUMIFS('Predicted Energy Consumption'!W$98:W$366,'Predicted Energy Consumption'!$B$98:$B$366,$A23,'Predicted Energy Consumption'!$A$98:$A$366,"biomass")</f>
        <v>844601218742.96069</v>
      </c>
      <c r="O23" s="249">
        <f>SUMIFS('Predicted Energy Consumption'!X$98:X$366,'Predicted Energy Consumption'!$B$98:$B$366,$A23,'Predicted Energy Consumption'!$A$98:$A$366,"biomass")</f>
        <v>806502917629.74927</v>
      </c>
      <c r="P23" s="249">
        <f>SUMIFS('Predicted Energy Consumption'!Y$98:Y$366,'Predicted Energy Consumption'!$B$98:$B$366,$A23,'Predicted Energy Consumption'!$A$98:$A$366,"biomass")</f>
        <v>769434531082.97998</v>
      </c>
      <c r="Q23" s="249">
        <f>SUMIFS('Predicted Energy Consumption'!Z$98:Z$366,'Predicted Energy Consumption'!$B$98:$B$366,$A23,'Predicted Energy Consumption'!$A$98:$A$366,"biomass")</f>
        <v>733315582796.24927</v>
      </c>
      <c r="R23" s="249">
        <f>SUMIFS('Predicted Energy Consumption'!AA$98:AA$366,'Predicted Energy Consumption'!$B$98:$B$366,$A23,'Predicted Energy Consumption'!$A$98:$A$366,"biomass")</f>
        <v>698071863316.36743</v>
      </c>
      <c r="S23" s="249">
        <f>SUMIFS('Predicted Energy Consumption'!AB$98:AB$366,'Predicted Energy Consumption'!$B$98:$B$366,$A23,'Predicted Energy Consumption'!$A$98:$A$366,"biomass")</f>
        <v>663634877512.06494</v>
      </c>
      <c r="T23" s="249">
        <f>SUMIFS('Predicted Energy Consumption'!AC$98:AC$366,'Predicted Energy Consumption'!$B$98:$B$366,$A23,'Predicted Energy Consumption'!$A$98:$A$366,"biomass")</f>
        <v>629941366568.2124</v>
      </c>
      <c r="U23" s="249">
        <f>SUMIFS('Predicted Energy Consumption'!AD$98:AD$366,'Predicted Energy Consumption'!$B$98:$B$366,$A23,'Predicted Energy Consumption'!$A$98:$A$366,"biomass")</f>
        <v>596932882537.26465</v>
      </c>
      <c r="V23" s="249">
        <f>SUMIFS('Predicted Energy Consumption'!AE$98:AE$366,'Predicted Energy Consumption'!$B$98:$B$366,$A23,'Predicted Energy Consumption'!$A$98:$A$366,"biomass")</f>
        <v>564555402805.17688</v>
      </c>
      <c r="W23" s="249">
        <f>SUMIFS('Predicted Energy Consumption'!AF$98:AF$366,'Predicted Energy Consumption'!$B$98:$B$366,$A23,'Predicted Energy Consumption'!$A$98:$A$366,"biomass")</f>
        <v>532758977093.5658</v>
      </c>
      <c r="X23" s="249">
        <f>SUMIFS('Predicted Energy Consumption'!AG$98:AG$366,'Predicted Energy Consumption'!$B$98:$B$366,$A23,'Predicted Energy Consumption'!$A$98:$A$366,"biomass")</f>
        <v>501497402540.77405</v>
      </c>
      <c r="Y23" s="249">
        <f>SUMIFS('Predicted Energy Consumption'!AH$98:AH$366,'Predicted Energy Consumption'!$B$98:$B$366,$A23,'Predicted Energy Consumption'!$A$98:$A$366,"biomass")</f>
        <v>470727923987.29926</v>
      </c>
      <c r="Z23" s="249">
        <f>SUMIFS('Predicted Energy Consumption'!AI$98:AI$366,'Predicted Energy Consumption'!$B$98:$B$366,$A23,'Predicted Energy Consumption'!$A$98:$A$366,"biomass")</f>
        <v>440410957423.28656</v>
      </c>
      <c r="AA23" s="249">
        <f>SUMIFS('Predicted Energy Consumption'!AJ$98:AJ$366,'Predicted Energy Consumption'!$B$98:$B$366,$A23,'Predicted Energy Consumption'!$A$98:$A$366,"biomass")</f>
        <v>410509834977.80078</v>
      </c>
      <c r="AB23" s="249">
        <f>SUMIFS('Predicted Energy Consumption'!AK$98:AK$366,'Predicted Energy Consumption'!$B$98:$B$366,$A23,'Predicted Energy Consumption'!$A$98:$A$366,"biomass")</f>
        <v>380990570035.88226</v>
      </c>
      <c r="AC23" s="249">
        <f>SUMIFS('Predicted Energy Consumption'!AL$98:AL$366,'Predicted Energy Consumption'!$B$98:$B$366,$A23,'Predicted Energy Consumption'!$A$98:$A$366,"biomass")</f>
        <v>351821641169.67596</v>
      </c>
      <c r="AD23" s="249">
        <f>SUMIFS('Predicted Energy Consumption'!AM$98:AM$366,'Predicted Energy Consumption'!$B$98:$B$366,$A23,'Predicted Energy Consumption'!$A$98:$A$366,"biomass")</f>
        <v>322973793623.39899</v>
      </c>
      <c r="AE23" s="249">
        <f>SUMIFS('Predicted Energy Consumption'!AN$98:AN$366,'Predicted Energy Consumption'!$B$98:$B$366,$A23,'Predicted Energy Consumption'!$A$98:$A$366,"biomass")</f>
        <v>294419857129.82709</v>
      </c>
      <c r="AF23" s="249">
        <f>SUMIFS('Predicted Energy Consumption'!AO$98:AO$366,'Predicted Energy Consumption'!$B$98:$B$366,$A23,'Predicted Energy Consumption'!$A$98:$A$366,"biomass")</f>
        <v>266134578873.2764</v>
      </c>
      <c r="AG23" s="249">
        <f>SUMIFS('Predicted Energy Consumption'!AP$98:AP$366,'Predicted Energy Consumption'!$B$98:$B$366,$A23,'Predicted Energy Consumption'!$A$98:$A$366,"biomass")</f>
        <v>238094470456.55667</v>
      </c>
      <c r="AH23" s="249">
        <f>SUMIFS('Predicted Energy Consumption'!AQ$98:AQ$366,'Predicted Energy Consumption'!$B$98:$B$366,$A23,'Predicted Energy Consumption'!$A$98:$A$366,"biomass")</f>
        <v>229198140376.5658</v>
      </c>
      <c r="AI23" s="249">
        <f>SUMIFS('Predicted Energy Consumption'!AR$98:AR$366,'Predicted Energy Consumption'!$B$98:$B$366,$A23,'Predicted Energy Consumption'!$A$98:$A$366,"biomass")</f>
        <v>231832881370.28867</v>
      </c>
      <c r="AJ23" s="249">
        <f>SUMIFS('Predicted Energy Consumption'!AS$98:AS$366,'Predicted Energy Consumption'!$B$98:$B$366,$A23,'Predicted Energy Consumption'!$A$98:$A$366,"biomass")</f>
        <v>234460909173.7533</v>
      </c>
      <c r="AK23" s="249">
        <f>SUMIFS('Predicted Energy Consumption'!AT$98:AT$366,'Predicted Energy Consumption'!$B$98:$B$366,$A23,'Predicted Energy Consumption'!$A$98:$A$366,"biomass")</f>
        <v>236567932239.27481</v>
      </c>
      <c r="AL23" s="249">
        <f>SUMIFS('Predicted Energy Consumption'!AU$98:AU$366,'Predicted Energy Consumption'!$B$98:$B$366,$A23,'Predicted Energy Consumption'!$A$98:$A$366,"biomass")</f>
        <v>236558477063.44565</v>
      </c>
      <c r="AM23" s="249">
        <f>SUMIFS('Predicted Energy Consumption'!AV$98:AV$366,'Predicted Energy Consumption'!$B$98:$B$366,$A23,'Predicted Energy Consumption'!$A$98:$A$366,"biomass")</f>
        <v>236538908934.20422</v>
      </c>
      <c r="AN23" s="249">
        <f>SUMIFS('Predicted Energy Consumption'!AW$98:AW$366,'Predicted Energy Consumption'!$B$98:$B$366,$A23,'Predicted Energy Consumption'!$A$98:$A$366,"biomass")</f>
        <v>236510257959.66705</v>
      </c>
      <c r="AO23" s="249">
        <f>SUMIFS('Predicted Energy Consumption'!AX$98:AX$366,'Predicted Energy Consumption'!$B$98:$B$366,$A23,'Predicted Energy Consumption'!$A$98:$A$366,"biomass")</f>
        <v>236473456258.67542</v>
      </c>
      <c r="AP23" s="249">
        <f>SUMIFS('Predicted Energy Consumption'!AY$98:AY$366,'Predicted Energy Consumption'!$B$98:$B$366,$A23,'Predicted Energy Consumption'!$A$98:$A$366,"biomass")</f>
        <v>236429348225.89951</v>
      </c>
    </row>
    <row r="24" spans="1:42" x14ac:dyDescent="0.2">
      <c r="A24" t="s">
        <v>395</v>
      </c>
      <c r="B24" s="249">
        <f>SUMIFS('Predicted Energy Consumption'!K$98:K$366,'Predicted Energy Consumption'!$B$98:$B$366,$A24,'Predicted Energy Consumption'!$A$98:$A$366,"biomass")</f>
        <v>0</v>
      </c>
      <c r="C24" s="249">
        <f>SUMIFS('Predicted Energy Consumption'!L$98:L$366,'Predicted Energy Consumption'!$B$98:$B$366,$A24,'Predicted Energy Consumption'!$A$98:$A$366,"biomass")</f>
        <v>0</v>
      </c>
      <c r="D24" s="249">
        <f>SUMIFS('Predicted Energy Consumption'!M$98:M$366,'Predicted Energy Consumption'!$B$98:$B$366,$A24,'Predicted Energy Consumption'!$A$98:$A$366,"biomass")</f>
        <v>0</v>
      </c>
      <c r="E24" s="249">
        <f>SUMIFS('Predicted Energy Consumption'!N$98:N$366,'Predicted Energy Consumption'!$B$98:$B$366,$A24,'Predicted Energy Consumption'!$A$98:$A$366,"biomass")</f>
        <v>0</v>
      </c>
      <c r="F24" s="249">
        <f>SUMIFS('Predicted Energy Consumption'!O$98:O$366,'Predicted Energy Consumption'!$B$98:$B$366,$A24,'Predicted Energy Consumption'!$A$98:$A$366,"biomass")</f>
        <v>0</v>
      </c>
      <c r="G24" s="249">
        <f>SUMIFS('Predicted Energy Consumption'!P$98:P$366,'Predicted Energy Consumption'!$B$98:$B$366,$A24,'Predicted Energy Consumption'!$A$98:$A$366,"biomass")</f>
        <v>0</v>
      </c>
      <c r="H24" s="249">
        <f>SUMIFS('Predicted Energy Consumption'!Q$98:Q$366,'Predicted Energy Consumption'!$B$98:$B$366,$A24,'Predicted Energy Consumption'!$A$98:$A$366,"biomass")</f>
        <v>0</v>
      </c>
      <c r="I24" s="249">
        <f>SUMIFS('Predicted Energy Consumption'!R$98:R$366,'Predicted Energy Consumption'!$B$98:$B$366,$A24,'Predicted Energy Consumption'!$A$98:$A$366,"biomass")</f>
        <v>0</v>
      </c>
      <c r="J24" s="249">
        <f>SUMIFS('Predicted Energy Consumption'!S$98:S$366,'Predicted Energy Consumption'!$B$98:$B$366,$A24,'Predicted Energy Consumption'!$A$98:$A$366,"biomass")</f>
        <v>0</v>
      </c>
      <c r="K24" s="249">
        <f>SUMIFS('Predicted Energy Consumption'!T$98:T$366,'Predicted Energy Consumption'!$B$98:$B$366,$A24,'Predicted Energy Consumption'!$A$98:$A$366,"biomass")</f>
        <v>0</v>
      </c>
      <c r="L24" s="249">
        <f>SUMIFS('Predicted Energy Consumption'!U$98:U$366,'Predicted Energy Consumption'!$B$98:$B$366,$A24,'Predicted Energy Consumption'!$A$98:$A$366,"biomass")</f>
        <v>0</v>
      </c>
      <c r="M24" s="249">
        <f>SUMIFS('Predicted Energy Consumption'!V$98:V$366,'Predicted Energy Consumption'!$B$98:$B$366,$A24,'Predicted Energy Consumption'!$A$98:$A$366,"biomass")</f>
        <v>0</v>
      </c>
      <c r="N24" s="249">
        <f>SUMIFS('Predicted Energy Consumption'!W$98:W$366,'Predicted Energy Consumption'!$B$98:$B$366,$A24,'Predicted Energy Consumption'!$A$98:$A$366,"biomass")</f>
        <v>0</v>
      </c>
      <c r="O24" s="249">
        <f>SUMIFS('Predicted Energy Consumption'!X$98:X$366,'Predicted Energy Consumption'!$B$98:$B$366,$A24,'Predicted Energy Consumption'!$A$98:$A$366,"biomass")</f>
        <v>0</v>
      </c>
      <c r="P24" s="249">
        <f>SUMIFS('Predicted Energy Consumption'!Y$98:Y$366,'Predicted Energy Consumption'!$B$98:$B$366,$A24,'Predicted Energy Consumption'!$A$98:$A$366,"biomass")</f>
        <v>0</v>
      </c>
      <c r="Q24" s="249">
        <f>SUMIFS('Predicted Energy Consumption'!Z$98:Z$366,'Predicted Energy Consumption'!$B$98:$B$366,$A24,'Predicted Energy Consumption'!$A$98:$A$366,"biomass")</f>
        <v>0</v>
      </c>
      <c r="R24" s="249">
        <f>SUMIFS('Predicted Energy Consumption'!AA$98:AA$366,'Predicted Energy Consumption'!$B$98:$B$366,$A24,'Predicted Energy Consumption'!$A$98:$A$366,"biomass")</f>
        <v>0</v>
      </c>
      <c r="S24" s="249">
        <f>SUMIFS('Predicted Energy Consumption'!AB$98:AB$366,'Predicted Energy Consumption'!$B$98:$B$366,$A24,'Predicted Energy Consumption'!$A$98:$A$366,"biomass")</f>
        <v>0</v>
      </c>
      <c r="T24" s="249">
        <f>SUMIFS('Predicted Energy Consumption'!AC$98:AC$366,'Predicted Energy Consumption'!$B$98:$B$366,$A24,'Predicted Energy Consumption'!$A$98:$A$366,"biomass")</f>
        <v>0</v>
      </c>
      <c r="U24" s="249">
        <f>SUMIFS('Predicted Energy Consumption'!AD$98:AD$366,'Predicted Energy Consumption'!$B$98:$B$366,$A24,'Predicted Energy Consumption'!$A$98:$A$366,"biomass")</f>
        <v>0</v>
      </c>
      <c r="V24" s="249">
        <f>SUMIFS('Predicted Energy Consumption'!AE$98:AE$366,'Predicted Energy Consumption'!$B$98:$B$366,$A24,'Predicted Energy Consumption'!$A$98:$A$366,"biomass")</f>
        <v>0</v>
      </c>
      <c r="W24" s="249">
        <f>SUMIFS('Predicted Energy Consumption'!AF$98:AF$366,'Predicted Energy Consumption'!$B$98:$B$366,$A24,'Predicted Energy Consumption'!$A$98:$A$366,"biomass")</f>
        <v>0</v>
      </c>
      <c r="X24" s="249">
        <f>SUMIFS('Predicted Energy Consumption'!AG$98:AG$366,'Predicted Energy Consumption'!$B$98:$B$366,$A24,'Predicted Energy Consumption'!$A$98:$A$366,"biomass")</f>
        <v>0</v>
      </c>
      <c r="Y24" s="249">
        <f>SUMIFS('Predicted Energy Consumption'!AH$98:AH$366,'Predicted Energy Consumption'!$B$98:$B$366,$A24,'Predicted Energy Consumption'!$A$98:$A$366,"biomass")</f>
        <v>0</v>
      </c>
      <c r="Z24" s="249">
        <f>SUMIFS('Predicted Energy Consumption'!AI$98:AI$366,'Predicted Energy Consumption'!$B$98:$B$366,$A24,'Predicted Energy Consumption'!$A$98:$A$366,"biomass")</f>
        <v>0</v>
      </c>
      <c r="AA24" s="249">
        <f>SUMIFS('Predicted Energy Consumption'!AJ$98:AJ$366,'Predicted Energy Consumption'!$B$98:$B$366,$A24,'Predicted Energy Consumption'!$A$98:$A$366,"biomass")</f>
        <v>0</v>
      </c>
      <c r="AB24" s="249">
        <f>SUMIFS('Predicted Energy Consumption'!AK$98:AK$366,'Predicted Energy Consumption'!$B$98:$B$366,$A24,'Predicted Energy Consumption'!$A$98:$A$366,"biomass")</f>
        <v>0</v>
      </c>
      <c r="AC24" s="249">
        <f>SUMIFS('Predicted Energy Consumption'!AL$98:AL$366,'Predicted Energy Consumption'!$B$98:$B$366,$A24,'Predicted Energy Consumption'!$A$98:$A$366,"biomass")</f>
        <v>0</v>
      </c>
      <c r="AD24" s="249">
        <f>SUMIFS('Predicted Energy Consumption'!AM$98:AM$366,'Predicted Energy Consumption'!$B$98:$B$366,$A24,'Predicted Energy Consumption'!$A$98:$A$366,"biomass")</f>
        <v>0</v>
      </c>
      <c r="AE24" s="249">
        <f>SUMIFS('Predicted Energy Consumption'!AN$98:AN$366,'Predicted Energy Consumption'!$B$98:$B$366,$A24,'Predicted Energy Consumption'!$A$98:$A$366,"biomass")</f>
        <v>0</v>
      </c>
      <c r="AF24" s="249">
        <f>SUMIFS('Predicted Energy Consumption'!AO$98:AO$366,'Predicted Energy Consumption'!$B$98:$B$366,$A24,'Predicted Energy Consumption'!$A$98:$A$366,"biomass")</f>
        <v>0</v>
      </c>
      <c r="AG24" s="249">
        <f>SUMIFS('Predicted Energy Consumption'!AP$98:AP$366,'Predicted Energy Consumption'!$B$98:$B$366,$A24,'Predicted Energy Consumption'!$A$98:$A$366,"biomass")</f>
        <v>0</v>
      </c>
      <c r="AH24" s="249">
        <f>SUMIFS('Predicted Energy Consumption'!AQ$98:AQ$366,'Predicted Energy Consumption'!$B$98:$B$366,$A24,'Predicted Energy Consumption'!$A$98:$A$366,"biomass")</f>
        <v>0</v>
      </c>
      <c r="AI24" s="249">
        <f>SUMIFS('Predicted Energy Consumption'!AR$98:AR$366,'Predicted Energy Consumption'!$B$98:$B$366,$A24,'Predicted Energy Consumption'!$A$98:$A$366,"biomass")</f>
        <v>0</v>
      </c>
      <c r="AJ24" s="249">
        <f>SUMIFS('Predicted Energy Consumption'!AS$98:AS$366,'Predicted Energy Consumption'!$B$98:$B$366,$A24,'Predicted Energy Consumption'!$A$98:$A$366,"biomass")</f>
        <v>0</v>
      </c>
      <c r="AK24" s="249">
        <f>SUMIFS('Predicted Energy Consumption'!AT$98:AT$366,'Predicted Energy Consumption'!$B$98:$B$366,$A24,'Predicted Energy Consumption'!$A$98:$A$366,"biomass")</f>
        <v>0</v>
      </c>
      <c r="AL24" s="249">
        <f>SUMIFS('Predicted Energy Consumption'!AU$98:AU$366,'Predicted Energy Consumption'!$B$98:$B$366,$A24,'Predicted Energy Consumption'!$A$98:$A$366,"biomass")</f>
        <v>0</v>
      </c>
      <c r="AM24" s="249">
        <f>SUMIFS('Predicted Energy Consumption'!AV$98:AV$366,'Predicted Energy Consumption'!$B$98:$B$366,$A24,'Predicted Energy Consumption'!$A$98:$A$366,"biomass")</f>
        <v>0</v>
      </c>
      <c r="AN24" s="249">
        <f>SUMIFS('Predicted Energy Consumption'!AW$98:AW$366,'Predicted Energy Consumption'!$B$98:$B$366,$A24,'Predicted Energy Consumption'!$A$98:$A$366,"biomass")</f>
        <v>0</v>
      </c>
      <c r="AO24" s="249">
        <f>SUMIFS('Predicted Energy Consumption'!AX$98:AX$366,'Predicted Energy Consumption'!$B$98:$B$366,$A24,'Predicted Energy Consumption'!$A$98:$A$366,"biomass")</f>
        <v>0</v>
      </c>
      <c r="AP24" s="249">
        <f>SUMIFS('Predicted Energy Consumption'!AY$98:AY$366,'Predicted Energy Consumption'!$B$98:$B$366,$A24,'Predicted Energy Consumption'!$A$98:$A$366,"biomass")</f>
        <v>0</v>
      </c>
    </row>
    <row r="25" spans="1:42" x14ac:dyDescent="0.2">
      <c r="A25" t="s">
        <v>396</v>
      </c>
      <c r="B25" s="249">
        <f>SUMIFS('Predicted Energy Consumption'!K$98:K$366,'Predicted Energy Consumption'!$B$98:$B$366,$A25,'Predicted Energy Consumption'!$A$98:$A$366,"biomass")</f>
        <v>1664613299855.1687</v>
      </c>
      <c r="C25" s="249">
        <f>SUMIFS('Predicted Energy Consumption'!L$98:L$366,'Predicted Energy Consumption'!$B$98:$B$366,$A25,'Predicted Energy Consumption'!$A$98:$A$366,"biomass")</f>
        <v>1721750519005.6023</v>
      </c>
      <c r="D25" s="249">
        <f>SUMIFS('Predicted Energy Consumption'!M$98:M$366,'Predicted Energy Consumption'!$B$98:$B$366,$A25,'Predicted Energy Consumption'!$A$98:$A$366,"biomass")</f>
        <v>1791917779860.1443</v>
      </c>
      <c r="E25" s="249">
        <f>SUMIFS('Predicted Energy Consumption'!N$98:N$366,'Predicted Energy Consumption'!$B$98:$B$366,$A25,'Predicted Energy Consumption'!$A$98:$A$366,"biomass")</f>
        <v>1856081435034.3687</v>
      </c>
      <c r="F25" s="249">
        <f>SUMIFS('Predicted Energy Consumption'!O$98:O$366,'Predicted Energy Consumption'!$B$98:$B$366,$A25,'Predicted Energy Consumption'!$A$98:$A$366,"biomass")</f>
        <v>1914478060506.2603</v>
      </c>
      <c r="G25" s="249">
        <f>SUMIFS('Predicted Energy Consumption'!P$98:P$366,'Predicted Energy Consumption'!$B$98:$B$366,$A25,'Predicted Energy Consumption'!$A$98:$A$366,"biomass")</f>
        <v>1967390037755.8486</v>
      </c>
      <c r="H25" s="249">
        <f>SUMIFS('Predicted Energy Consumption'!Q$98:Q$366,'Predicted Energy Consumption'!$B$98:$B$366,$A25,'Predicted Energy Consumption'!$A$98:$A$366,"biomass")</f>
        <v>2015126894921.7041</v>
      </c>
      <c r="I25" s="249">
        <f>SUMIFS('Predicted Energy Consumption'!R$98:R$366,'Predicted Energy Consumption'!$B$98:$B$366,$A25,'Predicted Energy Consumption'!$A$98:$A$366,"biomass")</f>
        <v>2058010700292.4099</v>
      </c>
      <c r="J25" s="249">
        <f>SUMIFS('Predicted Energy Consumption'!S$98:S$366,'Predicted Energy Consumption'!$B$98:$B$366,$A25,'Predicted Energy Consumption'!$A$98:$A$366,"biomass")</f>
        <v>2096365082838.6946</v>
      </c>
      <c r="K25" s="249">
        <f>SUMIFS('Predicted Energy Consumption'!T$98:T$366,'Predicted Energy Consumption'!$B$98:$B$366,$A25,'Predicted Energy Consumption'!$A$98:$A$366,"biomass")</f>
        <v>2130507316669.9448</v>
      </c>
      <c r="L25" s="249">
        <f>SUMIFS('Predicted Energy Consumption'!U$98:U$366,'Predicted Energy Consumption'!$B$98:$B$366,$A25,'Predicted Energy Consumption'!$A$98:$A$366,"biomass")</f>
        <v>2160742885095.7666</v>
      </c>
      <c r="M25" s="249">
        <f>SUMIFS('Predicted Energy Consumption'!V$98:V$366,'Predicted Energy Consumption'!$B$98:$B$366,$A25,'Predicted Energy Consumption'!$A$98:$A$366,"biomass")</f>
        <v>2187361983260.011</v>
      </c>
      <c r="N25" s="249">
        <f>SUMIFS('Predicted Energy Consumption'!W$98:W$366,'Predicted Energy Consumption'!$B$98:$B$366,$A25,'Predicted Energy Consumption'!$A$98:$A$366,"biomass")</f>
        <v>2210637491316.603</v>
      </c>
      <c r="O25" s="249">
        <f>SUMIFS('Predicted Energy Consumption'!X$98:X$366,'Predicted Energy Consumption'!$B$98:$B$366,$A25,'Predicted Energy Consumption'!$A$98:$A$366,"biomass")</f>
        <v>2230824031543.6416</v>
      </c>
      <c r="P25" s="249">
        <f>SUMIFS('Predicted Energy Consumption'!Y$98:Y$366,'Predicted Energy Consumption'!$B$98:$B$366,$A25,'Predicted Energy Consumption'!$A$98:$A$366,"biomass")</f>
        <v>2248157800804.4746</v>
      </c>
      <c r="Q25" s="249">
        <f>SUMIFS('Predicted Energy Consumption'!Z$98:Z$366,'Predicted Energy Consumption'!$B$98:$B$366,$A25,'Predicted Energy Consumption'!$A$98:$A$366,"biomass")</f>
        <v>2262856938668.1699</v>
      </c>
      <c r="R25" s="249">
        <f>SUMIFS('Predicted Energy Consumption'!AA$98:AA$366,'Predicted Energy Consumption'!$B$98:$B$366,$A25,'Predicted Energy Consumption'!$A$98:$A$366,"biomass")</f>
        <v>2275122249305.0444</v>
      </c>
      <c r="S25" s="249">
        <f>SUMIFS('Predicted Energy Consumption'!AB$98:AB$366,'Predicted Energy Consumption'!$B$98:$B$366,$A25,'Predicted Energy Consumption'!$A$98:$A$366,"biomass")</f>
        <v>2285138142052.2671</v>
      </c>
      <c r="T25" s="249">
        <f>SUMIFS('Predicted Energy Consumption'!AC$98:AC$366,'Predicted Energy Consumption'!$B$98:$B$366,$A25,'Predicted Energy Consumption'!$A$98:$A$366,"biomass")</f>
        <v>2293073692393.457</v>
      </c>
      <c r="U25" s="249">
        <f>SUMIFS('Predicted Energy Consumption'!AD$98:AD$366,'Predicted Energy Consumption'!$B$98:$B$366,$A25,'Predicted Energy Consumption'!$A$98:$A$366,"biomass")</f>
        <v>2299083753502.8003</v>
      </c>
      <c r="V25" s="249">
        <f>SUMIFS('Predicted Energy Consumption'!AE$98:AE$366,'Predicted Energy Consumption'!$B$98:$B$366,$A25,'Predicted Energy Consumption'!$A$98:$A$366,"biomass")</f>
        <v>2303310070009.1343</v>
      </c>
      <c r="W25" s="249">
        <f>SUMIFS('Predicted Energy Consumption'!AF$98:AF$366,'Predicted Energy Consumption'!$B$98:$B$366,$A25,'Predicted Energy Consumption'!$A$98:$A$366,"biomass")</f>
        <v>2305882361648.436</v>
      </c>
      <c r="X25" s="249">
        <f>SUMIFS('Predicted Energy Consumption'!AG$98:AG$366,'Predicted Energy Consumption'!$B$98:$B$366,$A25,'Predicted Energy Consumption'!$A$98:$A$366,"biomass")</f>
        <v>2306919356211.0933</v>
      </c>
      <c r="Y25" s="249">
        <f>SUMIFS('Predicted Energy Consumption'!AH$98:AH$366,'Predicted Energy Consumption'!$B$98:$B$366,$A25,'Predicted Energy Consumption'!$A$98:$A$366,"biomass")</f>
        <v>2306529759656.292</v>
      </c>
      <c r="Z25" s="249">
        <f>SUMIFS('Predicted Energy Consumption'!AI$98:AI$366,'Predicted Energy Consumption'!$B$98:$B$366,$A25,'Predicted Energy Consumption'!$A$98:$A$366,"biomass")</f>
        <v>2304813157260.9507</v>
      </c>
      <c r="AA25" s="249">
        <f>SUMIFS('Predicted Energy Consumption'!AJ$98:AJ$366,'Predicted Energy Consumption'!$B$98:$B$366,$A25,'Predicted Energy Consumption'!$A$98:$A$366,"biomass")</f>
        <v>2301860843826.937</v>
      </c>
      <c r="AB25" s="249">
        <f>SUMIFS('Predicted Energy Consumption'!AK$98:AK$366,'Predicted Energy Consumption'!$B$98:$B$366,$A25,'Predicted Energy Consumption'!$A$98:$A$366,"biomass")</f>
        <v>2297756583772.041</v>
      </c>
      <c r="AC25" s="249">
        <f>SUMIFS('Predicted Energy Consumption'!AL$98:AL$366,'Predicted Energy Consumption'!$B$98:$B$366,$A25,'Predicted Energy Consumption'!$A$98:$A$366,"biomass")</f>
        <v>2292577303747.248</v>
      </c>
      <c r="AD25" s="249">
        <f>SUMIFS('Predicted Energy Consumption'!AM$98:AM$366,'Predicted Energy Consumption'!$B$98:$B$366,$A25,'Predicted Energy Consumption'!$A$98:$A$366,"biomass")</f>
        <v>2286393721533.4219</v>
      </c>
      <c r="AE25" s="249">
        <f>SUMIFS('Predicted Energy Consumption'!AN$98:AN$366,'Predicted Energy Consumption'!$B$98:$B$366,$A25,'Predicted Energy Consumption'!$A$98:$A$366,"biomass")</f>
        <v>2279270915581.3345</v>
      </c>
      <c r="AF25" s="249">
        <f>SUMIFS('Predicted Energy Consumption'!AO$98:AO$366,'Predicted Energy Consumption'!$B$98:$B$366,$A25,'Predicted Energy Consumption'!$A$98:$A$366,"biomass")</f>
        <v>2271268839822.7104</v>
      </c>
      <c r="AG25" s="249">
        <f>SUMIFS('Predicted Energy Consumption'!AP$98:AP$366,'Predicted Energy Consumption'!$B$98:$B$366,$A25,'Predicted Energy Consumption'!$A$98:$A$366,"biomass")</f>
        <v>2262442788407.7637</v>
      </c>
      <c r="AH25" s="249">
        <f>SUMIFS('Predicted Energy Consumption'!AQ$98:AQ$366,'Predicted Energy Consumption'!$B$98:$B$366,$A25,'Predicted Energy Consumption'!$A$98:$A$366,"biomass")</f>
        <v>2252843814898.9956</v>
      </c>
      <c r="AI25" s="249">
        <f>SUMIFS('Predicted Energy Consumption'!AR$98:AR$366,'Predicted Energy Consumption'!$B$98:$B$366,$A25,'Predicted Energy Consumption'!$A$98:$A$366,"biomass")</f>
        <v>2242519110226.7139</v>
      </c>
      <c r="AJ25" s="249">
        <f>SUMIFS('Predicted Energy Consumption'!AS$98:AS$366,'Predicted Energy Consumption'!$B$98:$B$366,$A25,'Predicted Energy Consumption'!$A$98:$A$366,"biomass")</f>
        <v>2231512343433.0781</v>
      </c>
      <c r="AK25" s="249">
        <f>SUMIFS('Predicted Energy Consumption'!AT$98:AT$366,'Predicted Energy Consumption'!$B$98:$B$366,$A25,'Predicted Energy Consumption'!$A$98:$A$366,"biomass")</f>
        <v>2219863968924.1025</v>
      </c>
      <c r="AL25" s="249">
        <f>SUMIFS('Predicted Energy Consumption'!AU$98:AU$366,'Predicted Energy Consumption'!$B$98:$B$366,$A25,'Predicted Energy Consumption'!$A$98:$A$366,"biomass")</f>
        <v>2207611503634.3057</v>
      </c>
      <c r="AM25" s="249">
        <f>SUMIFS('Predicted Energy Consumption'!AV$98:AV$366,'Predicted Energy Consumption'!$B$98:$B$366,$A25,'Predicted Energy Consumption'!$A$98:$A$366,"biomass")</f>
        <v>2194789777198.1982</v>
      </c>
      <c r="AN25" s="249">
        <f>SUMIFS('Predicted Energy Consumption'!AW$98:AW$366,'Predicted Energy Consumption'!$B$98:$B$366,$A25,'Predicted Energy Consumption'!$A$98:$A$366,"biomass")</f>
        <v>2181431157926.0225</v>
      </c>
      <c r="AO25" s="249">
        <f>SUMIFS('Predicted Energy Consumption'!AX$98:AX$366,'Predicted Energy Consumption'!$B$98:$B$366,$A25,'Predicted Energy Consumption'!$A$98:$A$366,"biomass")</f>
        <v>2167565757101.532</v>
      </c>
      <c r="AP25" s="249">
        <f>SUMIFS('Predicted Energy Consumption'!AY$98:AY$366,'Predicted Energy Consumption'!$B$98:$B$366,$A25,'Predicted Energy Consumption'!$A$98:$A$366,"biomass")</f>
        <v>2153221613861.063</v>
      </c>
    </row>
    <row r="26" spans="1:42" x14ac:dyDescent="0.2">
      <c r="A26" t="s">
        <v>397</v>
      </c>
      <c r="B26" s="249">
        <f>SUMIFS('Predicted Energy Consumption'!K$98:K$366,'Predicted Energy Consumption'!$B$98:$B$366,$A26,'Predicted Energy Consumption'!$A$98:$A$366,"biomass")</f>
        <v>7920784951810.8447</v>
      </c>
      <c r="C26" s="249">
        <f>SUMIFS('Predicted Energy Consumption'!L$98:L$366,'Predicted Energy Consumption'!$B$98:$B$366,$A26,'Predicted Energy Consumption'!$A$98:$A$366,"biomass")</f>
        <v>8472415362847.998</v>
      </c>
      <c r="D26" s="249">
        <f>SUMIFS('Predicted Energy Consumption'!M$98:M$366,'Predicted Energy Consumption'!$B$98:$B$366,$A26,'Predicted Energy Consumption'!$A$98:$A$366,"biomass")</f>
        <v>8875048664428.6816</v>
      </c>
      <c r="E26" s="249">
        <f>SUMIFS('Predicted Energy Consumption'!N$98:N$366,'Predicted Energy Consumption'!$B$98:$B$366,$A26,'Predicted Energy Consumption'!$A$98:$A$366,"biomass")</f>
        <v>9276165021389.4805</v>
      </c>
      <c r="F26" s="249">
        <f>SUMIFS('Predicted Energy Consumption'!O$98:O$366,'Predicted Energy Consumption'!$B$98:$B$366,$A26,'Predicted Energy Consumption'!$A$98:$A$366,"biomass")</f>
        <v>9671664544955.2402</v>
      </c>
      <c r="G26" s="249">
        <f>SUMIFS('Predicted Energy Consumption'!P$98:P$366,'Predicted Energy Consumption'!$B$98:$B$366,$A26,'Predicted Energy Consumption'!$A$98:$A$366,"biomass")</f>
        <v>10067534641207.234</v>
      </c>
      <c r="H26" s="249">
        <f>SUMIFS('Predicted Energy Consumption'!Q$98:Q$366,'Predicted Energy Consumption'!$B$98:$B$366,$A26,'Predicted Energy Consumption'!$A$98:$A$366,"biomass")</f>
        <v>10457843117026.621</v>
      </c>
      <c r="I26" s="249">
        <f>SUMIFS('Predicted Energy Consumption'!R$98:R$366,'Predicted Energy Consumption'!$B$98:$B$366,$A26,'Predicted Energy Consumption'!$A$98:$A$366,"biomass")</f>
        <v>10843878764901.037</v>
      </c>
      <c r="J26" s="249">
        <f>SUMIFS('Predicted Energy Consumption'!S$98:S$366,'Predicted Energy Consumption'!$B$98:$B$366,$A26,'Predicted Energy Consumption'!$A$98:$A$366,"biomass")</f>
        <v>11226875184501.703</v>
      </c>
      <c r="K26" s="249">
        <f>SUMIFS('Predicted Energy Consumption'!T$98:T$366,'Predicted Energy Consumption'!$B$98:$B$366,$A26,'Predicted Energy Consumption'!$A$98:$A$366,"biomass")</f>
        <v>11602975336339.943</v>
      </c>
      <c r="L26" s="249">
        <f>SUMIFS('Predicted Energy Consumption'!U$98:U$366,'Predicted Energy Consumption'!$B$98:$B$366,$A26,'Predicted Energy Consumption'!$A$98:$A$366,"biomass")</f>
        <v>11975593031571.367</v>
      </c>
      <c r="M26" s="249">
        <f>SUMIFS('Predicted Energy Consumption'!V$98:V$366,'Predicted Energy Consumption'!$B$98:$B$366,$A26,'Predicted Energy Consumption'!$A$98:$A$366,"biomass")</f>
        <v>12342544964548.912</v>
      </c>
      <c r="N26" s="249">
        <f>SUMIFS('Predicted Energy Consumption'!W$98:W$366,'Predicted Energy Consumption'!$B$98:$B$366,$A26,'Predicted Energy Consumption'!$A$98:$A$366,"biomass")</f>
        <v>12701617065565.896</v>
      </c>
      <c r="O26" s="249">
        <f>SUMIFS('Predicted Energy Consumption'!X$98:X$366,'Predicted Energy Consumption'!$B$98:$B$366,$A26,'Predicted Energy Consumption'!$A$98:$A$366,"biomass")</f>
        <v>13056442389758.686</v>
      </c>
      <c r="P26" s="249">
        <f>SUMIFS('Predicted Energy Consumption'!Y$98:Y$366,'Predicted Energy Consumption'!$B$98:$B$366,$A26,'Predicted Energy Consumption'!$A$98:$A$366,"biomass")</f>
        <v>13404414732361.867</v>
      </c>
      <c r="Q26" s="249">
        <f>SUMIFS('Predicted Energy Consumption'!Z$98:Z$366,'Predicted Energy Consumption'!$B$98:$B$366,$A26,'Predicted Energy Consumption'!$A$98:$A$366,"biomass")</f>
        <v>13744338491117.299</v>
      </c>
      <c r="R26" s="249">
        <f>SUMIFS('Predicted Energy Consumption'!AA$98:AA$366,'Predicted Energy Consumption'!$B$98:$B$366,$A26,'Predicted Energy Consumption'!$A$98:$A$366,"biomass")</f>
        <v>14078712517006.514</v>
      </c>
      <c r="S26" s="249">
        <f>SUMIFS('Predicted Energy Consumption'!AB$98:AB$366,'Predicted Energy Consumption'!$B$98:$B$366,$A26,'Predicted Energy Consumption'!$A$98:$A$366,"biomass")</f>
        <v>14405465863338.691</v>
      </c>
      <c r="T26" s="249">
        <f>SUMIFS('Predicted Energy Consumption'!AC$98:AC$366,'Predicted Energy Consumption'!$B$98:$B$366,$A26,'Predicted Energy Consumption'!$A$98:$A$366,"biomass")</f>
        <v>14726811303591.592</v>
      </c>
      <c r="U26" s="249">
        <f>SUMIFS('Predicted Energy Consumption'!AD$98:AD$366,'Predicted Energy Consumption'!$B$98:$B$366,$A26,'Predicted Energy Consumption'!$A$98:$A$366,"biomass")</f>
        <v>15040157744472.184</v>
      </c>
      <c r="V26" s="249">
        <f>SUMIFS('Predicted Energy Consumption'!AE$98:AE$366,'Predicted Energy Consumption'!$B$98:$B$366,$A26,'Predicted Energy Consumption'!$A$98:$A$366,"biomass")</f>
        <v>15345177183257.834</v>
      </c>
      <c r="W26" s="249">
        <f>SUMIFS('Predicted Energy Consumption'!AF$98:AF$366,'Predicted Energy Consumption'!$B$98:$B$366,$A26,'Predicted Energy Consumption'!$A$98:$A$366,"biomass")</f>
        <v>15644003108617.674</v>
      </c>
      <c r="X26" s="249">
        <f>SUMIFS('Predicted Energy Consumption'!AG$98:AG$366,'Predicted Energy Consumption'!$B$98:$B$366,$A26,'Predicted Energy Consumption'!$A$98:$A$366,"biomass")</f>
        <v>15935454026452.635</v>
      </c>
      <c r="Y26" s="249">
        <f>SUMIFS('Predicted Energy Consumption'!AH$98:AH$366,'Predicted Energy Consumption'!$B$98:$B$366,$A26,'Predicted Energy Consumption'!$A$98:$A$366,"biomass")</f>
        <v>16219635257815.496</v>
      </c>
      <c r="Z26" s="249">
        <f>SUMIFS('Predicted Energy Consumption'!AI$98:AI$366,'Predicted Energy Consumption'!$B$98:$B$366,$A26,'Predicted Energy Consumption'!$A$98:$A$366,"biomass")</f>
        <v>16496011336401.168</v>
      </c>
      <c r="AA26" s="249">
        <f>SUMIFS('Predicted Energy Consumption'!AJ$98:AJ$366,'Predicted Energy Consumption'!$B$98:$B$366,$A26,'Predicted Energy Consumption'!$A$98:$A$366,"biomass")</f>
        <v>16765866174458.273</v>
      </c>
      <c r="AB26" s="249">
        <f>SUMIFS('Predicted Energy Consumption'!AK$98:AK$366,'Predicted Energy Consumption'!$B$98:$B$366,$A26,'Predicted Energy Consumption'!$A$98:$A$366,"biomass")</f>
        <v>17029636221347.318</v>
      </c>
      <c r="AC26" s="249">
        <f>SUMIFS('Predicted Energy Consumption'!AL$98:AL$366,'Predicted Energy Consumption'!$B$98:$B$366,$A26,'Predicted Energy Consumption'!$A$98:$A$366,"biomass")</f>
        <v>17285644371630.121</v>
      </c>
      <c r="AD26" s="249">
        <f>SUMIFS('Predicted Energy Consumption'!AM$98:AM$366,'Predicted Energy Consumption'!$B$98:$B$366,$A26,'Predicted Energy Consumption'!$A$98:$A$366,"biomass")</f>
        <v>17534854911414.336</v>
      </c>
      <c r="AE26" s="249">
        <f>SUMIFS('Predicted Energy Consumption'!AN$98:AN$366,'Predicted Energy Consumption'!$B$98:$B$366,$A26,'Predicted Energy Consumption'!$A$98:$A$366,"biomass")</f>
        <v>17779227150215.074</v>
      </c>
      <c r="AF26" s="249">
        <f>SUMIFS('Predicted Energy Consumption'!AO$98:AO$366,'Predicted Energy Consumption'!$B$98:$B$366,$A26,'Predicted Energy Consumption'!$A$98:$A$366,"biomass")</f>
        <v>18016872100046.664</v>
      </c>
      <c r="AG26" s="249">
        <f>SUMIFS('Predicted Energy Consumption'!AP$98:AP$366,'Predicted Energy Consumption'!$B$98:$B$366,$A26,'Predicted Energy Consumption'!$A$98:$A$366,"biomass")</f>
        <v>18249320210455.195</v>
      </c>
      <c r="AH26" s="249">
        <f>SUMIFS('Predicted Energy Consumption'!AQ$98:AQ$366,'Predicted Energy Consumption'!$B$98:$B$366,$A26,'Predicted Energy Consumption'!$A$98:$A$366,"biomass")</f>
        <v>18476680453947.422</v>
      </c>
      <c r="AI26" s="249">
        <f>SUMIFS('Predicted Energy Consumption'!AR$98:AR$366,'Predicted Energy Consumption'!$B$98:$B$366,$A26,'Predicted Energy Consumption'!$A$98:$A$366,"biomass")</f>
        <v>18698971344828.887</v>
      </c>
      <c r="AJ26" s="249">
        <f>SUMIFS('Predicted Energy Consumption'!AS$98:AS$366,'Predicted Energy Consumption'!$B$98:$B$366,$A26,'Predicted Energy Consumption'!$A$98:$A$366,"biomass")</f>
        <v>18917493989351.211</v>
      </c>
      <c r="AK26" s="249">
        <f>SUMIFS('Predicted Energy Consumption'!AT$98:AT$366,'Predicted Energy Consumption'!$B$98:$B$366,$A26,'Predicted Energy Consumption'!$A$98:$A$366,"biomass")</f>
        <v>19132714321941.133</v>
      </c>
      <c r="AL26" s="249">
        <f>SUMIFS('Predicted Energy Consumption'!AU$98:AU$366,'Predicted Energy Consumption'!$B$98:$B$366,$A26,'Predicted Energy Consumption'!$A$98:$A$366,"biomass")</f>
        <v>19345535619977.121</v>
      </c>
      <c r="AM26" s="249">
        <f>SUMIFS('Predicted Energy Consumption'!AV$98:AV$366,'Predicted Energy Consumption'!$B$98:$B$366,$A26,'Predicted Energy Consumption'!$A$98:$A$366,"biomass")</f>
        <v>19555814198549.063</v>
      </c>
      <c r="AN26" s="249">
        <f>SUMIFS('Predicted Energy Consumption'!AW$98:AW$366,'Predicted Energy Consumption'!$B$98:$B$366,$A26,'Predicted Energy Consumption'!$A$98:$A$366,"biomass")</f>
        <v>19764860703817.238</v>
      </c>
      <c r="AO26" s="249">
        <f>SUMIFS('Predicted Energy Consumption'!AX$98:AX$366,'Predicted Energy Consumption'!$B$98:$B$366,$A26,'Predicted Energy Consumption'!$A$98:$A$366,"biomass")</f>
        <v>19973857339605.238</v>
      </c>
      <c r="AP26" s="249">
        <f>SUMIFS('Predicted Energy Consumption'!AY$98:AY$366,'Predicted Energy Consumption'!$B$98:$B$366,$A26,'Predicted Energy Consumption'!$A$98:$A$366,"biomass")</f>
        <v>20182769919215.074</v>
      </c>
    </row>
  </sheetData>
  <phoneticPr fontId="3"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2A229-F475-4F6B-9029-8B6617599DFD}">
  <sheetPr codeName="Sheet22">
    <tabColor theme="4"/>
  </sheetPr>
  <dimension ref="A1:AP26"/>
  <sheetViews>
    <sheetView workbookViewId="0">
      <selection activeCell="B2" sqref="B2"/>
    </sheetView>
  </sheetViews>
  <sheetFormatPr defaultRowHeight="14.25" x14ac:dyDescent="0.2"/>
  <cols>
    <col min="1" max="1" width="45.125" bestFit="1" customWidth="1"/>
  </cols>
  <sheetData>
    <row r="1" spans="1:42" x14ac:dyDescent="0.2">
      <c r="A1" t="s">
        <v>666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x14ac:dyDescent="0.2">
      <c r="A2" t="s">
        <v>373</v>
      </c>
      <c r="B2" s="249">
        <f>SUMIFS('Predicted Energy Consumption'!K$98:K$366,'Predicted Energy Consumption'!$B$98:$B$366,$A2,'Predicted Energy Consumption'!$A$98:$A$366,"coal")</f>
        <v>443213008107580.31</v>
      </c>
      <c r="C2" s="249">
        <f>SUMIFS('Predicted Energy Consumption'!L$98:L$366,'Predicted Energy Consumption'!$B$98:$B$366,$A2,'Predicted Energy Consumption'!$A$98:$A$366,"coal")</f>
        <v>457785727060136.31</v>
      </c>
      <c r="D2" s="249">
        <f>SUMIFS('Predicted Energy Consumption'!M$98:M$366,'Predicted Energy Consumption'!$B$98:$B$366,$A2,'Predicted Energy Consumption'!$A$98:$A$366,"coal")</f>
        <v>468311983636080.56</v>
      </c>
      <c r="E2" s="249">
        <f>SUMIFS('Predicted Energy Consumption'!N$98:N$366,'Predicted Energy Consumption'!$B$98:$B$366,$A2,'Predicted Energy Consumption'!$A$98:$A$366,"coal")</f>
        <v>478041551678042.69</v>
      </c>
      <c r="F2" s="249">
        <f>SUMIFS('Predicted Energy Consumption'!O$98:O$366,'Predicted Energy Consumption'!$B$98:$B$366,$A2,'Predicted Energy Consumption'!$A$98:$A$366,"coal")</f>
        <v>487072314623793.44</v>
      </c>
      <c r="G2" s="249">
        <f>SUMIFS('Predicted Energy Consumption'!P$98:P$366,'Predicted Energy Consumption'!$B$98:$B$366,$A2,'Predicted Energy Consumption'!$A$98:$A$366,"coal")</f>
        <v>495728443667977.94</v>
      </c>
      <c r="H2" s="249">
        <f>SUMIFS('Predicted Energy Consumption'!Q$98:Q$366,'Predicted Energy Consumption'!$B$98:$B$366,$A2,'Predicted Energy Consumption'!$A$98:$A$366,"coal")</f>
        <v>503870392290187.5</v>
      </c>
      <c r="I2" s="249">
        <f>SUMIFS('Predicted Energy Consumption'!R$98:R$366,'Predicted Energy Consumption'!$B$98:$B$366,$A2,'Predicted Energy Consumption'!$A$98:$A$366,"coal")</f>
        <v>511589029753702.25</v>
      </c>
      <c r="J2" s="249">
        <f>SUMIFS('Predicted Energy Consumption'!S$98:S$366,'Predicted Energy Consumption'!$B$98:$B$366,$A2,'Predicted Energy Consumption'!$A$98:$A$366,"coal")</f>
        <v>518971198418857.19</v>
      </c>
      <c r="K2" s="249">
        <f>SUMIFS('Predicted Energy Consumption'!T$98:T$366,'Predicted Energy Consumption'!$B$98:$B$366,$A2,'Predicted Energy Consumption'!$A$98:$A$366,"coal")</f>
        <v>525965605490080.63</v>
      </c>
      <c r="L2" s="249">
        <f>SUMIFS('Predicted Energy Consumption'!U$98:U$366,'Predicted Energy Consumption'!$B$98:$B$366,$A2,'Predicted Energy Consumption'!$A$98:$A$366,"coal")</f>
        <v>532698558755120.56</v>
      </c>
      <c r="M2" s="249">
        <f>SUMIFS('Predicted Energy Consumption'!V$98:V$366,'Predicted Energy Consumption'!$B$98:$B$366,$A2,'Predicted Energy Consumption'!$A$98:$A$366,"coal")</f>
        <v>539101187540835.94</v>
      </c>
      <c r="N2" s="249">
        <f>SUMIFS('Predicted Energy Consumption'!W$98:W$366,'Predicted Energy Consumption'!$B$98:$B$366,$A2,'Predicted Energy Consumption'!$A$98:$A$366,"coal")</f>
        <v>545174809320840.63</v>
      </c>
      <c r="O2" s="249">
        <f>SUMIFS('Predicted Energy Consumption'!X$98:X$366,'Predicted Energy Consumption'!$B$98:$B$366,$A2,'Predicted Energy Consumption'!$A$98:$A$366,"coal")</f>
        <v>551025096074100.44</v>
      </c>
      <c r="P2" s="249">
        <f>SUMIFS('Predicted Energy Consumption'!Y$98:Y$366,'Predicted Energy Consumption'!$B$98:$B$366,$A2,'Predicted Energy Consumption'!$A$98:$A$366,"coal")</f>
        <v>556603709427082.69</v>
      </c>
      <c r="Q2" s="249">
        <f>SUMIFS('Predicted Energy Consumption'!Z$98:Z$366,'Predicted Energy Consumption'!$B$98:$B$366,$A2,'Predicted Energy Consumption'!$A$98:$A$366,"coal")</f>
        <v>561911735171502.5</v>
      </c>
      <c r="R2" s="249">
        <f>SUMIFS('Predicted Energy Consumption'!AA$98:AA$366,'Predicted Energy Consumption'!$B$98:$B$366,$A2,'Predicted Energy Consumption'!$A$98:$A$366,"coal")</f>
        <v>567016836501981.38</v>
      </c>
      <c r="S2" s="249">
        <f>SUMIFS('Predicted Energy Consumption'!AB$98:AB$366,'Predicted Energy Consumption'!$B$98:$B$366,$A2,'Predicted Energy Consumption'!$A$98:$A$366,"coal")</f>
        <v>571895336068331.38</v>
      </c>
      <c r="T2" s="249">
        <f>SUMIFS('Predicted Energy Consumption'!AC$98:AC$366,'Predicted Energy Consumption'!$B$98:$B$366,$A2,'Predicted Energy Consumption'!$A$98:$A$366,"coal")</f>
        <v>576628812735159.88</v>
      </c>
      <c r="U2" s="249">
        <f>SUMIFS('Predicted Energy Consumption'!AD$98:AD$366,'Predicted Energy Consumption'!$B$98:$B$366,$A2,'Predicted Energy Consumption'!$A$98:$A$366,"coal")</f>
        <v>581164611539900.13</v>
      </c>
      <c r="V2" s="249">
        <f>SUMIFS('Predicted Energy Consumption'!AE$98:AE$366,'Predicted Energy Consumption'!$B$98:$B$366,$A2,'Predicted Energy Consumption'!$A$98:$A$366,"coal")</f>
        <v>585505542225757.38</v>
      </c>
      <c r="W2" s="249">
        <f>SUMIFS('Predicted Energy Consumption'!AF$98:AF$366,'Predicted Energy Consumption'!$B$98:$B$366,$A2,'Predicted Energy Consumption'!$A$98:$A$366,"coal")</f>
        <v>589719122972896.75</v>
      </c>
      <c r="X2" s="249">
        <f>SUMIFS('Predicted Energy Consumption'!AG$98:AG$366,'Predicted Energy Consumption'!$B$98:$B$366,$A2,'Predicted Energy Consumption'!$A$98:$A$366,"coal")</f>
        <v>593789618594100.5</v>
      </c>
      <c r="Y2" s="249">
        <f>SUMIFS('Predicted Energy Consumption'!AH$98:AH$366,'Predicted Energy Consumption'!$B$98:$B$366,$A2,'Predicted Energy Consumption'!$A$98:$A$366,"coal")</f>
        <v>597719249300134.25</v>
      </c>
      <c r="Z2" s="249">
        <f>SUMIFS('Predicted Energy Consumption'!AI$98:AI$366,'Predicted Energy Consumption'!$B$98:$B$366,$A2,'Predicted Energy Consumption'!$A$98:$A$366,"coal")</f>
        <v>601528274185762.5</v>
      </c>
      <c r="AA2" s="249">
        <f>SUMIFS('Predicted Energy Consumption'!AJ$98:AJ$366,'Predicted Energy Consumption'!$B$98:$B$366,$A2,'Predicted Energy Consumption'!$A$98:$A$366,"coal")</f>
        <v>605234490968213.38</v>
      </c>
      <c r="AB2" s="249">
        <f>SUMIFS('Predicted Energy Consumption'!AK$98:AK$366,'Predicted Energy Consumption'!$B$98:$B$366,$A2,'Predicted Energy Consumption'!$A$98:$A$366,"coal")</f>
        <v>608864239581898.88</v>
      </c>
      <c r="AC2" s="249">
        <f>SUMIFS('Predicted Energy Consumption'!AL$98:AL$366,'Predicted Energy Consumption'!$B$98:$B$366,$A2,'Predicted Energy Consumption'!$A$98:$A$366,"coal")</f>
        <v>612396138947842.25</v>
      </c>
      <c r="AD2" s="249">
        <f>SUMIFS('Predicted Energy Consumption'!AM$98:AM$366,'Predicted Energy Consumption'!$B$98:$B$366,$A2,'Predicted Energy Consumption'!$A$98:$A$366,"coal")</f>
        <v>615844390202895.75</v>
      </c>
      <c r="AE2" s="249">
        <f>SUMIFS('Predicted Energy Consumption'!AN$98:AN$366,'Predicted Energy Consumption'!$B$98:$B$366,$A2,'Predicted Energy Consumption'!$A$98:$A$366,"coal")</f>
        <v>619251368438983.88</v>
      </c>
      <c r="AF2" s="249">
        <f>SUMIFS('Predicted Energy Consumption'!AO$98:AO$366,'Predicted Energy Consumption'!$B$98:$B$366,$A2,'Predicted Energy Consumption'!$A$98:$A$366,"coal")</f>
        <v>622584300685232.5</v>
      </c>
      <c r="AG2" s="249">
        <f>SUMIFS('Predicted Energy Consumption'!AP$98:AP$366,'Predicted Energy Consumption'!$B$98:$B$366,$A2,'Predicted Energy Consumption'!$A$98:$A$366,"coal")</f>
        <v>625875136655096</v>
      </c>
      <c r="AH2" s="249">
        <f>SUMIFS('Predicted Energy Consumption'!AQ$98:AQ$366,'Predicted Energy Consumption'!$B$98:$B$366,$A2,'Predicted Energy Consumption'!$A$98:$A$366,"coal")</f>
        <v>629131678920141.38</v>
      </c>
      <c r="AI2" s="249">
        <f>SUMIFS('Predicted Energy Consumption'!AR$98:AR$366,'Predicted Energy Consumption'!$B$98:$B$366,$A2,'Predicted Energy Consumption'!$A$98:$A$366,"coal")</f>
        <v>632346201930203.38</v>
      </c>
      <c r="AJ2" s="249">
        <f>SUMIFS('Predicted Energy Consumption'!AS$98:AS$366,'Predicted Energy Consumption'!$B$98:$B$366,$A2,'Predicted Energy Consumption'!$A$98:$A$366,"coal")</f>
        <v>634981567198004</v>
      </c>
      <c r="AK2" s="249">
        <f>SUMIFS('Predicted Energy Consumption'!AT$98:AT$366,'Predicted Energy Consumption'!$B$98:$B$366,$A2,'Predicted Energy Consumption'!$A$98:$A$366,"coal")</f>
        <v>636420829053182.25</v>
      </c>
      <c r="AL2" s="249">
        <f>SUMIFS('Predicted Energy Consumption'!AU$98:AU$366,'Predicted Energy Consumption'!$B$98:$B$366,$A2,'Predicted Energy Consumption'!$A$98:$A$366,"coal")</f>
        <v>637780842338748.75</v>
      </c>
      <c r="AM2" s="249">
        <f>SUMIFS('Predicted Energy Consumption'!AV$98:AV$366,'Predicted Energy Consumption'!$B$98:$B$366,$A2,'Predicted Energy Consumption'!$A$98:$A$366,"coal")</f>
        <v>639072383171865.88</v>
      </c>
      <c r="AN2" s="249">
        <f>SUMIFS('Predicted Energy Consumption'!AW$98:AW$366,'Predicted Energy Consumption'!$B$98:$B$366,$A2,'Predicted Energy Consumption'!$A$98:$A$366,"coal")</f>
        <v>640295459404482.75</v>
      </c>
      <c r="AO2" s="249">
        <f>SUMIFS('Predicted Energy Consumption'!AX$98:AX$366,'Predicted Energy Consumption'!$B$98:$B$366,$A2,'Predicted Energy Consumption'!$A$98:$A$366,"coal")</f>
        <v>641471089777242.13</v>
      </c>
      <c r="AP2" s="249">
        <f>SUMIFS('Predicted Energy Consumption'!AY$98:AY$366,'Predicted Energy Consumption'!$B$98:$B$366,$A2,'Predicted Energy Consumption'!$A$98:$A$366,"coal")</f>
        <v>642596625469621.13</v>
      </c>
    </row>
    <row r="3" spans="1:42" x14ac:dyDescent="0.2">
      <c r="A3" t="s">
        <v>374</v>
      </c>
      <c r="B3" s="249">
        <f>SUMIFS('Predicted Energy Consumption'!K$98:K$366,'Predicted Energy Consumption'!$B$98:$B$366,$A3,'Predicted Energy Consumption'!$A$98:$A$366,"coal")</f>
        <v>1.8158818910107936E+16</v>
      </c>
      <c r="C3" s="249">
        <f>SUMIFS('Predicted Energy Consumption'!L$98:L$366,'Predicted Energy Consumption'!$B$98:$B$366,$A3,'Predicted Energy Consumption'!$A$98:$A$366,"coal")</f>
        <v>1.8136078163218036E+16</v>
      </c>
      <c r="D3" s="249">
        <f>SUMIFS('Predicted Energy Consumption'!M$98:M$366,'Predicted Energy Consumption'!$B$98:$B$366,$A3,'Predicted Energy Consumption'!$A$98:$A$366,"coal")</f>
        <v>1.8112956052074952E+16</v>
      </c>
      <c r="E3" s="249">
        <f>SUMIFS('Predicted Energy Consumption'!N$98:N$366,'Predicted Energy Consumption'!$B$98:$B$366,$A3,'Predicted Energy Consumption'!$A$98:$A$366,"coal")</f>
        <v>1.8090095012270904E+16</v>
      </c>
      <c r="F3" s="249">
        <f>SUMIFS('Predicted Energy Consumption'!O$98:O$366,'Predicted Energy Consumption'!$B$98:$B$366,$A3,'Predicted Energy Consumption'!$A$98:$A$366,"coal")</f>
        <v>1.8067943800207436E+16</v>
      </c>
      <c r="G3" s="249">
        <f>SUMIFS('Predicted Energy Consumption'!P$98:P$366,'Predicted Energy Consumption'!$B$98:$B$366,$A3,'Predicted Energy Consumption'!$A$98:$A$366,"coal")</f>
        <v>1.8046715668345584E+16</v>
      </c>
      <c r="H3" s="249">
        <f>SUMIFS('Predicted Energy Consumption'!Q$98:Q$366,'Predicted Energy Consumption'!$B$98:$B$366,$A3,'Predicted Energy Consumption'!$A$98:$A$366,"coal")</f>
        <v>1.8026502523718368E+16</v>
      </c>
      <c r="I3" s="249">
        <f>SUMIFS('Predicted Energy Consumption'!R$98:R$366,'Predicted Energy Consumption'!$B$98:$B$366,$A3,'Predicted Energy Consumption'!$A$98:$A$366,"coal")</f>
        <v>1.8014263640012504E+16</v>
      </c>
      <c r="J3" s="249">
        <f>SUMIFS('Predicted Energy Consumption'!S$98:S$366,'Predicted Energy Consumption'!$B$98:$B$366,$A3,'Predicted Energy Consumption'!$A$98:$A$366,"coal")</f>
        <v>1.8012725576052772E+16</v>
      </c>
      <c r="K3" s="249">
        <f>SUMIFS('Predicted Energy Consumption'!T$98:T$366,'Predicted Energy Consumption'!$B$98:$B$366,$A3,'Predicted Energy Consumption'!$A$98:$A$366,"coal")</f>
        <v>1.8010954895991774E+16</v>
      </c>
      <c r="L3" s="249">
        <f>SUMIFS('Predicted Energy Consumption'!U$98:U$366,'Predicted Energy Consumption'!$B$98:$B$366,$A3,'Predicted Energy Consumption'!$A$98:$A$366,"coal")</f>
        <v>1.800899459279104E+16</v>
      </c>
      <c r="M3" s="249">
        <f>SUMIFS('Predicted Energy Consumption'!V$98:V$366,'Predicted Energy Consumption'!$B$98:$B$366,$A3,'Predicted Energy Consumption'!$A$98:$A$366,"coal")</f>
        <v>1.800688151597219E+16</v>
      </c>
      <c r="N3" s="249">
        <f>SUMIFS('Predicted Energy Consumption'!W$98:W$366,'Predicted Energy Consumption'!$B$98:$B$366,$A3,'Predicted Energy Consumption'!$A$98:$A$366,"coal")</f>
        <v>1.8004647144505188E+16</v>
      </c>
      <c r="O3" s="249">
        <f>SUMIFS('Predicted Energy Consumption'!X$98:X$366,'Predicted Energy Consumption'!$B$98:$B$366,$A3,'Predicted Energy Consumption'!$A$98:$A$366,"coal")</f>
        <v>1.8002318275063422E+16</v>
      </c>
      <c r="P3" s="249">
        <f>SUMIFS('Predicted Energy Consumption'!Y$98:Y$366,'Predicted Energy Consumption'!$B$98:$B$366,$A3,'Predicted Energy Consumption'!$A$98:$A$366,"coal")</f>
        <v>1.7999917638205798E+16</v>
      </c>
      <c r="Q3" s="249">
        <f>SUMIFS('Predicted Energy Consumption'!Z$98:Z$366,'Predicted Energy Consumption'!$B$98:$B$366,$A3,'Predicted Energy Consumption'!$A$98:$A$366,"coal")</f>
        <v>1.7997464448306708E+16</v>
      </c>
      <c r="R3" s="249">
        <f>SUMIFS('Predicted Energy Consumption'!AA$98:AA$366,'Predicted Energy Consumption'!$B$98:$B$366,$A3,'Predicted Energy Consumption'!$A$98:$A$366,"coal")</f>
        <v>1.7994974891238396E+16</v>
      </c>
      <c r="S3" s="249">
        <f>SUMIFS('Predicted Energy Consumption'!AB$98:AB$366,'Predicted Energy Consumption'!$B$98:$B$366,$A3,'Predicted Energy Consumption'!$A$98:$A$366,"coal")</f>
        <v>1.7992462553782282E+16</v>
      </c>
      <c r="T3" s="249">
        <f>SUMIFS('Predicted Energy Consumption'!AC$98:AC$366,'Predicted Energy Consumption'!$B$98:$B$366,$A3,'Predicted Energy Consumption'!$A$98:$A$366,"coal")</f>
        <v>1.7989938799176336E+16</v>
      </c>
      <c r="U3" s="249">
        <f>SUMIFS('Predicted Energy Consumption'!AD$98:AD$366,'Predicted Energy Consumption'!$B$98:$B$366,$A3,'Predicted Energy Consumption'!$A$98:$A$366,"coal")</f>
        <v>1.7987413093582204E+16</v>
      </c>
      <c r="V3" s="249">
        <f>SUMIFS('Predicted Energy Consumption'!AE$98:AE$366,'Predicted Energy Consumption'!$B$98:$B$366,$A3,'Predicted Energy Consumption'!$A$98:$A$366,"coal")</f>
        <v>1.7984893288425344E+16</v>
      </c>
      <c r="W3" s="249">
        <f>SUMIFS('Predicted Energy Consumption'!AF$98:AF$366,'Predicted Energy Consumption'!$B$98:$B$366,$A3,'Predicted Energy Consumption'!$A$98:$A$366,"coal")</f>
        <v>1.7982385863518046E+16</v>
      </c>
      <c r="X3" s="249">
        <f>SUMIFS('Predicted Energy Consumption'!AG$98:AG$366,'Predicted Energy Consumption'!$B$98:$B$366,$A3,'Predicted Energy Consumption'!$A$98:$A$366,"coal")</f>
        <v>1.79798961356648E+16</v>
      </c>
      <c r="Y3" s="249">
        <f>SUMIFS('Predicted Energy Consumption'!AH$98:AH$366,'Predicted Energy Consumption'!$B$98:$B$366,$A3,'Predicted Energy Consumption'!$A$98:$A$366,"coal")</f>
        <v>1.7977428437127336E+16</v>
      </c>
      <c r="Z3" s="249">
        <f>SUMIFS('Predicted Energy Consumption'!AI$98:AI$366,'Predicted Energy Consumption'!$B$98:$B$366,$A3,'Predicted Energy Consumption'!$A$98:$A$366,"coal")</f>
        <v>1.7974986267941692E+16</v>
      </c>
      <c r="AA3" s="249">
        <f>SUMIFS('Predicted Energy Consumption'!AJ$98:AJ$366,'Predicted Energy Consumption'!$B$98:$B$366,$A3,'Predicted Energy Consumption'!$A$98:$A$366,"coal")</f>
        <v>1.7972572425669656E+16</v>
      </c>
      <c r="AB3" s="249">
        <f>SUMIFS('Predicted Energy Consumption'!AK$98:AK$366,'Predicted Energy Consumption'!$B$98:$B$366,$A3,'Predicted Energy Consumption'!$A$98:$A$366,"coal")</f>
        <v>1.7970189115758148E+16</v>
      </c>
      <c r="AC3" s="249">
        <f>SUMIFS('Predicted Energy Consumption'!AL$98:AL$366,'Predicted Energy Consumption'!$B$98:$B$366,$A3,'Predicted Energy Consumption'!$A$98:$A$366,"coal")</f>
        <v>1.796783804529003E+16</v>
      </c>
      <c r="AD3" s="249">
        <f>SUMIFS('Predicted Energy Consumption'!AM$98:AM$366,'Predicted Energy Consumption'!$B$98:$B$366,$A3,'Predicted Energy Consumption'!$A$98:$A$366,"coal")</f>
        <v>1.7965520502548432E+16</v>
      </c>
      <c r="AE3" s="249">
        <f>SUMIFS('Predicted Energy Consumption'!AN$98:AN$366,'Predicted Energy Consumption'!$B$98:$B$366,$A3,'Predicted Energy Consumption'!$A$98:$A$366,"coal")</f>
        <v>1.7963237424489018E+16</v>
      </c>
      <c r="AF3" s="249">
        <f>SUMIFS('Predicted Energy Consumption'!AO$98:AO$366,'Predicted Energy Consumption'!$B$98:$B$366,$A3,'Predicted Energy Consumption'!$A$98:$A$366,"coal")</f>
        <v>1.796098945392236E+16</v>
      </c>
      <c r="AG3" s="249">
        <f>SUMIFS('Predicted Energy Consumption'!AP$98:AP$366,'Predicted Energy Consumption'!$B$98:$B$366,$A3,'Predicted Energy Consumption'!$A$98:$A$366,"coal")</f>
        <v>1.7958776987951072E+16</v>
      </c>
      <c r="AH3" s="249">
        <f>SUMIFS('Predicted Energy Consumption'!AQ$98:AQ$366,'Predicted Energy Consumption'!$B$98:$B$366,$A3,'Predicted Energy Consumption'!$A$98:$A$366,"coal")</f>
        <v>1.7956600218981462E+16</v>
      </c>
      <c r="AI3" s="249">
        <f>SUMIFS('Predicted Energy Consumption'!AR$98:AR$366,'Predicted Energy Consumption'!$B$98:$B$366,$A3,'Predicted Energy Consumption'!$A$98:$A$366,"coal")</f>
        <v>1.7954459169434688E+16</v>
      </c>
      <c r="AJ3" s="249">
        <f>SUMIFS('Predicted Energy Consumption'!AS$98:AS$366,'Predicted Energy Consumption'!$B$98:$B$366,$A3,'Predicted Energy Consumption'!$A$98:$A$366,"coal")</f>
        <v>1.7952353721114532E+16</v>
      </c>
      <c r="AK3" s="249">
        <f>SUMIFS('Predicted Energy Consumption'!AT$98:AT$366,'Predicted Energy Consumption'!$B$98:$B$366,$A3,'Predicted Energy Consumption'!$A$98:$A$366,"coal")</f>
        <v>1.7950283640044888E+16</v>
      </c>
      <c r="AL3" s="249">
        <f>SUMIFS('Predicted Energy Consumption'!AU$98:AU$366,'Predicted Energy Consumption'!$B$98:$B$366,$A3,'Predicted Energy Consumption'!$A$98:$A$366,"coal")</f>
        <v>1.794824859746706E+16</v>
      </c>
      <c r="AM3" s="249">
        <f>SUMIFS('Predicted Energy Consumption'!AV$98:AV$366,'Predicted Energy Consumption'!$B$98:$B$366,$A3,'Predicted Energy Consumption'!$A$98:$A$366,"coal")</f>
        <v>1.7946248187582054E+16</v>
      </c>
      <c r="AN3" s="249">
        <f>SUMIFS('Predicted Energy Consumption'!AW$98:AW$366,'Predicted Energy Consumption'!$B$98:$B$366,$A3,'Predicted Energy Consumption'!$A$98:$A$366,"coal")</f>
        <v>1.7944281942533818E+16</v>
      </c>
      <c r="AO3" s="249">
        <f>SUMIFS('Predicted Energy Consumption'!AX$98:AX$366,'Predicted Energy Consumption'!$B$98:$B$366,$A3,'Predicted Energy Consumption'!$A$98:$A$366,"coal")</f>
        <v>1.7942349345053718E+16</v>
      </c>
      <c r="AP3" s="249">
        <f>SUMIFS('Predicted Energy Consumption'!AY$98:AY$366,'Predicted Energy Consumption'!$B$98:$B$366,$A3,'Predicted Energy Consumption'!$A$98:$A$366,"coal")</f>
        <v>1.7940449839122186E+16</v>
      </c>
    </row>
    <row r="4" spans="1:42" x14ac:dyDescent="0.2">
      <c r="A4" t="s">
        <v>375</v>
      </c>
      <c r="B4" s="249">
        <f>SUMIFS('Predicted Energy Consumption'!K$98:K$366,'Predicted Energy Consumption'!$B$98:$B$366,$A4,'Predicted Energy Consumption'!$A$98:$A$366,"coal")</f>
        <v>12997944326833.504</v>
      </c>
      <c r="C4" s="249">
        <f>SUMIFS('Predicted Energy Consumption'!L$98:L$366,'Predicted Energy Consumption'!$B$98:$B$366,$A4,'Predicted Energy Consumption'!$A$98:$A$366,"coal")</f>
        <v>13390885017307.514</v>
      </c>
      <c r="D4" s="249">
        <f>SUMIFS('Predicted Energy Consumption'!M$98:M$366,'Predicted Energy Consumption'!$B$98:$B$366,$A4,'Predicted Energy Consumption'!$A$98:$A$366,"coal")</f>
        <v>12802044983180.566</v>
      </c>
      <c r="E4" s="249">
        <f>SUMIFS('Predicted Energy Consumption'!N$98:N$366,'Predicted Energy Consumption'!$B$98:$B$366,$A4,'Predicted Energy Consumption'!$A$98:$A$366,"coal")</f>
        <v>12216128435131.201</v>
      </c>
      <c r="F4" s="249">
        <f>SUMIFS('Predicted Energy Consumption'!O$98:O$366,'Predicted Energy Consumption'!$B$98:$B$366,$A4,'Predicted Energy Consumption'!$A$98:$A$366,"coal")</f>
        <v>11636330805134.09</v>
      </c>
      <c r="G4" s="249">
        <f>SUMIFS('Predicted Energy Consumption'!P$98:P$366,'Predicted Energy Consumption'!$B$98:$B$366,$A4,'Predicted Energy Consumption'!$A$98:$A$366,"coal")</f>
        <v>11065276289245.52</v>
      </c>
      <c r="H4" s="249">
        <f>SUMIFS('Predicted Energy Consumption'!Q$98:Q$366,'Predicted Energy Consumption'!$B$98:$B$366,$A4,'Predicted Energy Consumption'!$A$98:$A$366,"coal")</f>
        <v>10505062075414.588</v>
      </c>
      <c r="I4" s="249">
        <f>SUMIFS('Predicted Energy Consumption'!R$98:R$366,'Predicted Energy Consumption'!$B$98:$B$366,$A4,'Predicted Energy Consumption'!$A$98:$A$366,"coal")</f>
        <v>9957315625460.2969</v>
      </c>
      <c r="J4" s="249">
        <f>SUMIFS('Predicted Energy Consumption'!S$98:S$366,'Predicted Energy Consumption'!$B$98:$B$366,$A4,'Predicted Energy Consumption'!$A$98:$A$366,"coal")</f>
        <v>9423256494790.1602</v>
      </c>
      <c r="K4" s="249">
        <f>SUMIFS('Predicted Energy Consumption'!T$98:T$366,'Predicted Energy Consumption'!$B$98:$B$366,$A4,'Predicted Energy Consumption'!$A$98:$A$366,"coal")</f>
        <v>8903757254239.6445</v>
      </c>
      <c r="L4" s="249">
        <f>SUMIFS('Predicted Energy Consumption'!U$98:U$366,'Predicted Energy Consumption'!$B$98:$B$366,$A4,'Predicted Energy Consumption'!$A$98:$A$366,"coal")</f>
        <v>8399400331343.8887</v>
      </c>
      <c r="M4" s="249">
        <f>SUMIFS('Predicted Energy Consumption'!V$98:V$366,'Predicted Energy Consumption'!$B$98:$B$366,$A4,'Predicted Energy Consumption'!$A$98:$A$366,"coal")</f>
        <v>7910529144685.9824</v>
      </c>
      <c r="N4" s="249">
        <f>SUMIFS('Predicted Energy Consumption'!W$98:W$366,'Predicted Energy Consumption'!$B$98:$B$366,$A4,'Predicted Energy Consumption'!$A$98:$A$366,"coal")</f>
        <v>7437292925090.6406</v>
      </c>
      <c r="O4" s="249">
        <f>SUMIFS('Predicted Energy Consumption'!X$98:X$366,'Predicted Energy Consumption'!$B$98:$B$366,$A4,'Predicted Energy Consumption'!$A$98:$A$366,"coal")</f>
        <v>6979685248840.0635</v>
      </c>
      <c r="P4" s="249">
        <f>SUMIFS('Predicted Energy Consumption'!Y$98:Y$366,'Predicted Energy Consumption'!$B$98:$B$366,$A4,'Predicted Energy Consumption'!$A$98:$A$366,"coal")</f>
        <v>6537576670481.8662</v>
      </c>
      <c r="Q4" s="249">
        <f>SUMIFS('Predicted Energy Consumption'!Z$98:Z$366,'Predicted Energy Consumption'!$B$98:$B$366,$A4,'Predicted Energy Consumption'!$A$98:$A$366,"coal")</f>
        <v>6110742026498.875</v>
      </c>
      <c r="R4" s="249">
        <f>SUMIFS('Predicted Energy Consumption'!AA$98:AA$366,'Predicted Energy Consumption'!$B$98:$B$366,$A4,'Predicted Energy Consumption'!$A$98:$A$366,"coal")</f>
        <v>5698883050963.7295</v>
      </c>
      <c r="S4" s="249">
        <f>SUMIFS('Predicted Energy Consumption'!AB$98:AB$366,'Predicted Energy Consumption'!$B$98:$B$366,$A4,'Predicted Energy Consumption'!$A$98:$A$366,"coal")</f>
        <v>5301646945145.7109</v>
      </c>
      <c r="T4" s="249">
        <f>SUMIFS('Predicted Energy Consumption'!AC$98:AC$366,'Predicted Energy Consumption'!$B$98:$B$366,$A4,'Predicted Energy Consumption'!$A$98:$A$366,"coal")</f>
        <v>4970464864295.1719</v>
      </c>
      <c r="U4" s="249">
        <f>SUMIFS('Predicted Energy Consumption'!AD$98:AD$366,'Predicted Energy Consumption'!$B$98:$B$366,$A4,'Predicted Energy Consumption'!$A$98:$A$366,"coal")</f>
        <v>4862474902772.9258</v>
      </c>
      <c r="V4" s="249">
        <f>SUMIFS('Predicted Energy Consumption'!AE$98:AE$366,'Predicted Energy Consumption'!$B$98:$B$366,$A4,'Predicted Energy Consumption'!$A$98:$A$366,"coal")</f>
        <v>4757469965655.4551</v>
      </c>
      <c r="W4" s="249">
        <f>SUMIFS('Predicted Energy Consumption'!AF$98:AF$366,'Predicted Energy Consumption'!$B$98:$B$366,$A4,'Predicted Energy Consumption'!$A$98:$A$366,"coal")</f>
        <v>4655422078551.791</v>
      </c>
      <c r="X4" s="249">
        <f>SUMIFS('Predicted Energy Consumption'!AG$98:AG$366,'Predicted Energy Consumption'!$B$98:$B$366,$A4,'Predicted Energy Consumption'!$A$98:$A$366,"coal")</f>
        <v>4556288504442.2656</v>
      </c>
      <c r="Y4" s="249">
        <f>SUMIFS('Predicted Energy Consumption'!AH$98:AH$366,'Predicted Energy Consumption'!$B$98:$B$366,$A4,'Predicted Energy Consumption'!$A$98:$A$366,"coal")</f>
        <v>4460015154625.7861</v>
      </c>
      <c r="Z4" s="249">
        <f>SUMIFS('Predicted Energy Consumption'!AI$98:AI$366,'Predicted Energy Consumption'!$B$98:$B$366,$A4,'Predicted Energy Consumption'!$A$98:$A$366,"coal")</f>
        <v>4366539385907.3403</v>
      </c>
      <c r="AA4" s="249">
        <f>SUMIFS('Predicted Energy Consumption'!AJ$98:AJ$366,'Predicted Energy Consumption'!$B$98:$B$366,$A4,'Predicted Energy Consumption'!$A$98:$A$366,"coal")</f>
        <v>4275792284675.5083</v>
      </c>
      <c r="AB4" s="249">
        <f>SUMIFS('Predicted Energy Consumption'!AK$98:AK$366,'Predicted Energy Consumption'!$B$98:$B$366,$A4,'Predicted Energy Consumption'!$A$98:$A$366,"coal")</f>
        <v>4187700523751.9941</v>
      </c>
      <c r="AC4" s="249">
        <f>SUMIFS('Predicted Energy Consumption'!AL$98:AL$366,'Predicted Energy Consumption'!$B$98:$B$366,$A4,'Predicted Energy Consumption'!$A$98:$A$366,"coal")</f>
        <v>4102187864740.0146</v>
      </c>
      <c r="AD4" s="249">
        <f>SUMIFS('Predicted Energy Consumption'!AM$98:AM$366,'Predicted Energy Consumption'!$B$98:$B$366,$A4,'Predicted Energy Consumption'!$A$98:$A$366,"coal")</f>
        <v>4019176367092.7168</v>
      </c>
      <c r="AE4" s="249">
        <f>SUMIFS('Predicted Energy Consumption'!AN$98:AN$366,'Predicted Energy Consumption'!$B$98:$B$366,$A4,'Predicted Energy Consumption'!$A$98:$A$366,"coal")</f>
        <v>3938587355194.4756</v>
      </c>
      <c r="AF4" s="249">
        <f>SUMIFS('Predicted Energy Consumption'!AO$98:AO$366,'Predicted Energy Consumption'!$B$98:$B$366,$A4,'Predicted Energy Consumption'!$A$98:$A$366,"coal")</f>
        <v>3860342186268.7031</v>
      </c>
      <c r="AG4" s="249">
        <f>SUMIFS('Predicted Energy Consumption'!AP$98:AP$366,'Predicted Energy Consumption'!$B$98:$B$366,$A4,'Predicted Energy Consumption'!$A$98:$A$366,"coal")</f>
        <v>3784362854738.916</v>
      </c>
      <c r="AH4" s="249">
        <f>SUMIFS('Predicted Energy Consumption'!AQ$98:AQ$366,'Predicted Energy Consumption'!$B$98:$B$366,$A4,'Predicted Energy Consumption'!$A$98:$A$366,"coal")</f>
        <v>3710572462616.1924</v>
      </c>
      <c r="AI4" s="249">
        <f>SUMIFS('Predicted Energy Consumption'!AR$98:AR$366,'Predicted Energy Consumption'!$B$98:$B$366,$A4,'Predicted Energy Consumption'!$A$98:$A$366,"coal")</f>
        <v>3638895580409.9883</v>
      </c>
      <c r="AJ4" s="249">
        <f>SUMIFS('Predicted Energy Consumption'!AS$98:AS$366,'Predicted Energy Consumption'!$B$98:$B$366,$A4,'Predicted Energy Consumption'!$A$98:$A$366,"coal")</f>
        <v>3569258518818.5464</v>
      </c>
      <c r="AK4" s="249">
        <f>SUMIFS('Predicted Energy Consumption'!AT$98:AT$366,'Predicted Energy Consumption'!$B$98:$B$366,$A4,'Predicted Energy Consumption'!$A$98:$A$366,"coal")</f>
        <v>3501589527923.8711</v>
      </c>
      <c r="AL4" s="249">
        <f>SUMIFS('Predicted Energy Consumption'!AU$98:AU$366,'Predicted Energy Consumption'!$B$98:$B$366,$A4,'Predicted Energy Consumption'!$A$98:$A$366,"coal")</f>
        <v>3435818937680.3306</v>
      </c>
      <c r="AM4" s="249">
        <f>SUMIFS('Predicted Energy Consumption'!AV$98:AV$366,'Predicted Energy Consumption'!$B$98:$B$366,$A4,'Predicted Energy Consumption'!$A$98:$A$366,"coal")</f>
        <v>3371879251051.7188</v>
      </c>
      <c r="AN4" s="249">
        <f>SUMIFS('Predicted Energy Consumption'!AW$98:AW$366,'Predicted Energy Consumption'!$B$98:$B$366,$A4,'Predicted Energy Consumption'!$A$98:$A$366,"coal")</f>
        <v>3309705199134.7876</v>
      </c>
      <c r="AO4" s="249">
        <f>SUMIFS('Predicted Energy Consumption'!AX$98:AX$366,'Predicted Energy Consumption'!$B$98:$B$366,$A4,'Predicted Energy Consumption'!$A$98:$A$366,"coal")</f>
        <v>3249233765938.8203</v>
      </c>
      <c r="AP4" s="249">
        <f>SUMIFS('Predicted Energy Consumption'!AY$98:AY$366,'Predicted Energy Consumption'!$B$98:$B$366,$A4,'Predicted Energy Consumption'!$A$98:$A$366,"coal")</f>
        <v>3190404189111.8076</v>
      </c>
    </row>
    <row r="5" spans="1:42" x14ac:dyDescent="0.2">
      <c r="A5" t="s">
        <v>376</v>
      </c>
      <c r="B5" s="249">
        <f>SUMIFS('Predicted Energy Consumption'!K$98:K$366,'Predicted Energy Consumption'!$B$98:$B$366,$A5,'Predicted Energy Consumption'!$A$98:$A$366,"coal")</f>
        <v>147353427498648.53</v>
      </c>
      <c r="C5" s="249">
        <f>SUMIFS('Predicted Energy Consumption'!L$98:L$366,'Predicted Energy Consumption'!$B$98:$B$366,$A5,'Predicted Energy Consumption'!$A$98:$A$366,"coal")</f>
        <v>156730477586795.5</v>
      </c>
      <c r="D5" s="249">
        <f>SUMIFS('Predicted Energy Consumption'!M$98:M$366,'Predicted Energy Consumption'!$B$98:$B$366,$A5,'Predicted Energy Consumption'!$A$98:$A$366,"coal")</f>
        <v>150963625948634.34</v>
      </c>
      <c r="E5" s="249">
        <f>SUMIFS('Predicted Energy Consumption'!N$98:N$366,'Predicted Energy Consumption'!$B$98:$B$366,$A5,'Predicted Energy Consumption'!$A$98:$A$366,"coal")</f>
        <v>145333566577006.66</v>
      </c>
      <c r="F5" s="249">
        <f>SUMIFS('Predicted Energy Consumption'!O$98:O$366,'Predicted Energy Consumption'!$B$98:$B$366,$A5,'Predicted Energy Consumption'!$A$98:$A$366,"coal")</f>
        <v>139859005815979.17</v>
      </c>
      <c r="G5" s="249">
        <f>SUMIFS('Predicted Energy Consumption'!P$98:P$366,'Predicted Energy Consumption'!$B$98:$B$366,$A5,'Predicted Energy Consumption'!$A$98:$A$366,"coal")</f>
        <v>134552923276509.23</v>
      </c>
      <c r="H5" s="249">
        <f>SUMIFS('Predicted Energy Consumption'!Q$98:Q$366,'Predicted Energy Consumption'!$B$98:$B$366,$A5,'Predicted Energy Consumption'!$A$98:$A$366,"coal")</f>
        <v>129424123719024.91</v>
      </c>
      <c r="I5" s="249">
        <f>SUMIFS('Predicted Energy Consumption'!R$98:R$366,'Predicted Energy Consumption'!$B$98:$B$366,$A5,'Predicted Energy Consumption'!$A$98:$A$366,"coal")</f>
        <v>124478059818483.83</v>
      </c>
      <c r="J5" s="249">
        <f>SUMIFS('Predicted Energy Consumption'!S$98:S$366,'Predicted Energy Consumption'!$B$98:$B$366,$A5,'Predicted Energy Consumption'!$A$98:$A$366,"coal")</f>
        <v>119717402218719.83</v>
      </c>
      <c r="K5" s="249">
        <f>SUMIFS('Predicted Energy Consumption'!T$98:T$366,'Predicted Energy Consumption'!$B$98:$B$366,$A5,'Predicted Energy Consumption'!$A$98:$A$366,"coal")</f>
        <v>115142513549739.22</v>
      </c>
      <c r="L5" s="249">
        <f>SUMIFS('Predicted Energy Consumption'!U$98:U$366,'Predicted Energy Consumption'!$B$98:$B$366,$A5,'Predicted Energy Consumption'!$A$98:$A$366,"coal")</f>
        <v>110751871231848.05</v>
      </c>
      <c r="M5" s="249">
        <f>SUMIFS('Predicted Energy Consumption'!V$98:V$366,'Predicted Energy Consumption'!$B$98:$B$366,$A5,'Predicted Energy Consumption'!$A$98:$A$366,"coal")</f>
        <v>106542447493702.34</v>
      </c>
      <c r="N5" s="249">
        <f>SUMIFS('Predicted Energy Consumption'!W$98:W$366,'Predicted Energy Consumption'!$B$98:$B$366,$A5,'Predicted Energy Consumption'!$A$98:$A$366,"coal")</f>
        <v>102510045702356.3</v>
      </c>
      <c r="O5" s="249">
        <f>SUMIFS('Predicted Energy Consumption'!X$98:X$366,'Predicted Energy Consumption'!$B$98:$B$366,$A5,'Predicted Energy Consumption'!$A$98:$A$366,"coal")</f>
        <v>98649591746910.828</v>
      </c>
      <c r="P5" s="249">
        <f>SUMIFS('Predicted Energy Consumption'!Y$98:Y$366,'Predicted Energy Consumption'!$B$98:$B$366,$A5,'Predicted Energy Consumption'!$A$98:$A$366,"coal")</f>
        <v>94955381150254.063</v>
      </c>
      <c r="Q5" s="249">
        <f>SUMIFS('Predicted Energy Consumption'!Z$98:Z$366,'Predicted Energy Consumption'!$B$98:$B$366,$A5,'Predicted Energy Consumption'!$A$98:$A$366,"coal")</f>
        <v>91421284511194.281</v>
      </c>
      <c r="R5" s="249">
        <f>SUMIFS('Predicted Energy Consumption'!AA$98:AA$366,'Predicted Energy Consumption'!$B$98:$B$366,$A5,'Predicted Energy Consumption'!$A$98:$A$366,"coal")</f>
        <v>88040915178003.047</v>
      </c>
      <c r="S5" s="249">
        <f>SUMIFS('Predicted Energy Consumption'!AB$98:AB$366,'Predicted Energy Consumption'!$B$98:$B$366,$A5,'Predicted Energy Consumption'!$A$98:$A$366,"coal")</f>
        <v>84807763697757.609</v>
      </c>
      <c r="T5" s="249">
        <f>SUMIFS('Predicted Energy Consumption'!AC$98:AC$366,'Predicted Energy Consumption'!$B$98:$B$366,$A5,'Predicted Energy Consumption'!$A$98:$A$366,"coal")</f>
        <v>81715303724758.094</v>
      </c>
      <c r="U5" s="249">
        <f>SUMIFS('Predicted Energy Consumption'!AD$98:AD$366,'Predicted Energy Consumption'!$B$98:$B$366,$A5,'Predicted Energy Consumption'!$A$98:$A$366,"coal")</f>
        <v>78757073877268.547</v>
      </c>
      <c r="V5" s="249">
        <f>SUMIFS('Predicted Energy Consumption'!AE$98:AE$366,'Predicted Energy Consumption'!$B$98:$B$366,$A5,'Predicted Energy Consumption'!$A$98:$A$366,"coal")</f>
        <v>75926739646324.094</v>
      </c>
      <c r="W5" s="249">
        <f>SUMIFS('Predicted Energy Consumption'!AF$98:AF$366,'Predicted Energy Consumption'!$B$98:$B$366,$A5,'Predicted Energy Consumption'!$A$98:$A$366,"coal")</f>
        <v>73218138985251.344</v>
      </c>
      <c r="X5" s="249">
        <f>SUMIFS('Predicted Energy Consumption'!AG$98:AG$366,'Predicted Energy Consumption'!$B$98:$B$366,$A5,'Predicted Energy Consumption'!$A$98:$A$366,"coal")</f>
        <v>70625314711091.938</v>
      </c>
      <c r="Y5" s="249">
        <f>SUMIFS('Predicted Energy Consumption'!AH$98:AH$366,'Predicted Energy Consumption'!$B$98:$B$366,$A5,'Predicted Energy Consumption'!$A$98:$A$366,"coal")</f>
        <v>68142536369989.234</v>
      </c>
      <c r="Z5" s="249">
        <f>SUMIFS('Predicted Energy Consumption'!AI$98:AI$366,'Predicted Energy Consumption'!$B$98:$B$366,$A5,'Predicted Energy Consumption'!$A$98:$A$366,"coal")</f>
        <v>65764313780041.547</v>
      </c>
      <c r="AA5" s="249">
        <f>SUMIFS('Predicted Energy Consumption'!AJ$98:AJ$366,'Predicted Energy Consumption'!$B$98:$B$366,$A5,'Predicted Energy Consumption'!$A$98:$A$366,"coal")</f>
        <v>63485404077163.531</v>
      </c>
      <c r="AB5" s="249">
        <f>SUMIFS('Predicted Energy Consumption'!AK$98:AK$366,'Predicted Energy Consumption'!$B$98:$B$366,$A5,'Predicted Energy Consumption'!$A$98:$A$366,"coal")</f>
        <v>61300813754456.516</v>
      </c>
      <c r="AC5" s="249">
        <f>SUMIFS('Predicted Energy Consumption'!AL$98:AL$366,'Predicted Energy Consumption'!$B$98:$B$366,$A5,'Predicted Energy Consumption'!$A$98:$A$366,"coal")</f>
        <v>59205796901435.805</v>
      </c>
      <c r="AD5" s="249">
        <f>SUMIFS('Predicted Energy Consumption'!AM$98:AM$366,'Predicted Energy Consumption'!$B$98:$B$366,$A5,'Predicted Energy Consumption'!$A$98:$A$366,"coal")</f>
        <v>57195850611743.703</v>
      </c>
      <c r="AE5" s="249">
        <f>SUMIFS('Predicted Energy Consumption'!AN$98:AN$366,'Predicted Energy Consumption'!$B$98:$B$366,$A5,'Predicted Energy Consumption'!$A$98:$A$366,"coal")</f>
        <v>55266708331274.133</v>
      </c>
      <c r="AF5" s="249">
        <f>SUMIFS('Predicted Energy Consumption'!AO$98:AO$366,'Predicted Energy Consumption'!$B$98:$B$366,$A5,'Predicted Energy Consumption'!$A$98:$A$366,"coal")</f>
        <v>53414331757294.234</v>
      </c>
      <c r="AG5" s="249">
        <f>SUMIFS('Predicted Energy Consumption'!AP$98:AP$366,'Predicted Energy Consumption'!$B$98:$B$366,$A5,'Predicted Energy Consumption'!$A$98:$A$366,"coal")</f>
        <v>51634901767792.844</v>
      </c>
      <c r="AH5" s="249">
        <f>SUMIFS('Predicted Energy Consumption'!AQ$98:AQ$366,'Predicted Energy Consumption'!$B$98:$B$366,$A5,'Predicted Energy Consumption'!$A$98:$A$366,"coal")</f>
        <v>49924808754027.141</v>
      </c>
      <c r="AI5" s="249">
        <f>SUMIFS('Predicted Energy Consumption'!AR$98:AR$366,'Predicted Energy Consumption'!$B$98:$B$366,$A5,'Predicted Energy Consumption'!$A$98:$A$366,"coal")</f>
        <v>48280642643757.516</v>
      </c>
      <c r="AJ5" s="249">
        <f>SUMIFS('Predicted Energy Consumption'!AS$98:AS$366,'Predicted Energy Consumption'!$B$98:$B$366,$A5,'Predicted Energy Consumption'!$A$98:$A$366,"coal")</f>
        <v>46699182834262.672</v>
      </c>
      <c r="AK5" s="249">
        <f>SUMIFS('Predicted Energy Consumption'!AT$98:AT$366,'Predicted Energy Consumption'!$B$98:$B$366,$A5,'Predicted Energy Consumption'!$A$98:$A$366,"coal")</f>
        <v>45177388199777.109</v>
      </c>
      <c r="AL5" s="249">
        <f>SUMIFS('Predicted Energy Consumption'!AU$98:AU$366,'Predicted Energy Consumption'!$B$98:$B$366,$A5,'Predicted Energy Consumption'!$A$98:$A$366,"coal")</f>
        <v>43712387294852.055</v>
      </c>
      <c r="AM5" s="249">
        <f>SUMIFS('Predicted Energy Consumption'!AV$98:AV$366,'Predicted Energy Consumption'!$B$98:$B$366,$A5,'Predicted Energy Consumption'!$A$98:$A$366,"coal")</f>
        <v>42301468841162.445</v>
      </c>
      <c r="AN5" s="249">
        <f>SUMIFS('Predicted Energy Consumption'!AW$98:AW$366,'Predicted Energy Consumption'!$B$98:$B$366,$A5,'Predicted Energy Consumption'!$A$98:$A$366,"coal")</f>
        <v>40942072558657.922</v>
      </c>
      <c r="AO5" s="249">
        <f>SUMIFS('Predicted Energy Consumption'!AX$98:AX$366,'Predicted Energy Consumption'!$B$98:$B$366,$A5,'Predicted Energy Consumption'!$A$98:$A$366,"coal")</f>
        <v>39631780381235.023</v>
      </c>
      <c r="AP5" s="249">
        <f>SUMIFS('Predicted Energy Consumption'!AY$98:AY$366,'Predicted Energy Consumption'!$B$98:$B$366,$A5,'Predicted Energy Consumption'!$A$98:$A$366,"coal")</f>
        <v>38368308081109.445</v>
      </c>
    </row>
    <row r="6" spans="1:42" x14ac:dyDescent="0.2">
      <c r="A6" t="s">
        <v>377</v>
      </c>
      <c r="B6" s="249">
        <f>SUMIFS('Predicted Energy Consumption'!K$98:K$366,'Predicted Energy Consumption'!$B$98:$B$366,$A6,'Predicted Energy Consumption'!$A$98:$A$366,"coal")</f>
        <v>394538117674054.88</v>
      </c>
      <c r="C6" s="249">
        <f>SUMIFS('Predicted Energy Consumption'!L$98:L$366,'Predicted Energy Consumption'!$B$98:$B$366,$A6,'Predicted Energy Consumption'!$A$98:$A$366,"coal")</f>
        <v>404006737796321.44</v>
      </c>
      <c r="D6" s="249">
        <f>SUMIFS('Predicted Energy Consumption'!M$98:M$366,'Predicted Energy Consumption'!$B$98:$B$366,$A6,'Predicted Energy Consumption'!$A$98:$A$366,"coal")</f>
        <v>415478917924426.38</v>
      </c>
      <c r="E6" s="249">
        <f>SUMIFS('Predicted Energy Consumption'!N$98:N$366,'Predicted Energy Consumption'!$B$98:$B$366,$A6,'Predicted Energy Consumption'!$A$98:$A$366,"coal")</f>
        <v>427280693566278</v>
      </c>
      <c r="F6" s="249">
        <f>SUMIFS('Predicted Energy Consumption'!O$98:O$366,'Predicted Energy Consumption'!$B$98:$B$366,$A6,'Predicted Energy Consumption'!$A$98:$A$366,"coal")</f>
        <v>439608760814521.25</v>
      </c>
      <c r="G6" s="249">
        <f>SUMIFS('Predicted Energy Consumption'!P$98:P$366,'Predicted Energy Consumption'!$B$98:$B$366,$A6,'Predicted Energy Consumption'!$A$98:$A$366,"coal")</f>
        <v>440612634269116.25</v>
      </c>
      <c r="H6" s="249">
        <f>SUMIFS('Predicted Energy Consumption'!Q$98:Q$366,'Predicted Energy Consumption'!$B$98:$B$366,$A6,'Predicted Energy Consumption'!$A$98:$A$366,"coal")</f>
        <v>437729768716765.06</v>
      </c>
      <c r="I6" s="249">
        <f>SUMIFS('Predicted Energy Consumption'!R$98:R$366,'Predicted Energy Consumption'!$B$98:$B$366,$A6,'Predicted Energy Consumption'!$A$98:$A$366,"coal")</f>
        <v>434492082780416.63</v>
      </c>
      <c r="J6" s="249">
        <f>SUMIFS('Predicted Energy Consumption'!S$98:S$366,'Predicted Energy Consumption'!$B$98:$B$366,$A6,'Predicted Energy Consumption'!$A$98:$A$366,"coal")</f>
        <v>430970198562706.94</v>
      </c>
      <c r="K6" s="249">
        <f>SUMIFS('Predicted Energy Consumption'!T$98:T$366,'Predicted Energy Consumption'!$B$98:$B$366,$A6,'Predicted Energy Consumption'!$A$98:$A$366,"coal")</f>
        <v>427223068069422.44</v>
      </c>
      <c r="L6" s="249">
        <f>SUMIFS('Predicted Energy Consumption'!U$98:U$366,'Predicted Energy Consumption'!$B$98:$B$366,$A6,'Predicted Energy Consumption'!$A$98:$A$366,"coal")</f>
        <v>423300161354954</v>
      </c>
      <c r="M6" s="249">
        <f>SUMIFS('Predicted Energy Consumption'!V$98:V$366,'Predicted Energy Consumption'!$B$98:$B$366,$A6,'Predicted Energy Consumption'!$A$98:$A$366,"coal")</f>
        <v>419243052993459.63</v>
      </c>
      <c r="N6" s="249">
        <f>SUMIFS('Predicted Energy Consumption'!W$98:W$366,'Predicted Energy Consumption'!$B$98:$B$366,$A6,'Predicted Energy Consumption'!$A$98:$A$366,"coal")</f>
        <v>415086657364420.69</v>
      </c>
      <c r="O6" s="249">
        <f>SUMIFS('Predicted Energy Consumption'!X$98:X$366,'Predicted Energy Consumption'!$B$98:$B$366,$A6,'Predicted Energy Consumption'!$A$98:$A$366,"coal")</f>
        <v>410860236925534.75</v>
      </c>
      <c r="P6" s="249">
        <f>SUMIFS('Predicted Energy Consumption'!Y$98:Y$366,'Predicted Energy Consumption'!$B$98:$B$366,$A6,'Predicted Energy Consumption'!$A$98:$A$366,"coal")</f>
        <v>406588248082759.63</v>
      </c>
      <c r="Q6" s="249">
        <f>SUMIFS('Predicted Energy Consumption'!Z$98:Z$366,'Predicted Energy Consumption'!$B$98:$B$366,$A6,'Predicted Energy Consumption'!$A$98:$A$366,"coal")</f>
        <v>402291060879489</v>
      </c>
      <c r="R6" s="249">
        <f>SUMIFS('Predicted Energy Consumption'!AA$98:AA$366,'Predicted Energy Consumption'!$B$98:$B$366,$A6,'Predicted Energy Consumption'!$A$98:$A$366,"coal")</f>
        <v>397985575026910.75</v>
      </c>
      <c r="S6" s="249">
        <f>SUMIFS('Predicted Energy Consumption'!AB$98:AB$366,'Predicted Energy Consumption'!$B$98:$B$366,$A6,'Predicted Energy Consumption'!$A$98:$A$366,"coal")</f>
        <v>393685748018233.56</v>
      </c>
      <c r="T6" s="249">
        <f>SUMIFS('Predicted Energy Consumption'!AC$98:AC$366,'Predicted Energy Consumption'!$B$98:$B$366,$A6,'Predicted Energy Consumption'!$A$98:$A$366,"coal")</f>
        <v>389403047525168.81</v>
      </c>
      <c r="U6" s="249">
        <f>SUMIFS('Predicted Energy Consumption'!AD$98:AD$366,'Predicted Energy Consumption'!$B$98:$B$366,$A6,'Predicted Energy Consumption'!$A$98:$A$366,"coal")</f>
        <v>385146838222220.56</v>
      </c>
      <c r="V6" s="249">
        <f>SUMIFS('Predicted Energy Consumption'!AE$98:AE$366,'Predicted Energy Consumption'!$B$98:$B$366,$A6,'Predicted Energy Consumption'!$A$98:$A$366,"coal")</f>
        <v>380924711811171.5</v>
      </c>
      <c r="W6" s="249">
        <f>SUMIFS('Predicted Energy Consumption'!AF$98:AF$366,'Predicted Energy Consumption'!$B$98:$B$366,$A6,'Predicted Energy Consumption'!$A$98:$A$366,"coal")</f>
        <v>376742767956658</v>
      </c>
      <c r="X6" s="249">
        <f>SUMIFS('Predicted Energy Consumption'!AG$98:AG$366,'Predicted Energy Consumption'!$B$98:$B$366,$A6,'Predicted Energy Consumption'!$A$98:$A$366,"coal")</f>
        <v>372605852936420.06</v>
      </c>
      <c r="Y6" s="249">
        <f>SUMIFS('Predicted Energy Consumption'!AH$98:AH$366,'Predicted Energy Consumption'!$B$98:$B$366,$A6,'Predicted Energy Consumption'!$A$98:$A$366,"coal")</f>
        <v>368517761994417.38</v>
      </c>
      <c r="Z6" s="249">
        <f>SUMIFS('Predicted Energy Consumption'!AI$98:AI$366,'Predicted Energy Consumption'!$B$98:$B$366,$A6,'Predicted Energy Consumption'!$A$98:$A$366,"coal")</f>
        <v>364481410640500.44</v>
      </c>
      <c r="AA6" s="249">
        <f>SUMIFS('Predicted Energy Consumption'!AJ$98:AJ$366,'Predicted Energy Consumption'!$B$98:$B$366,$A6,'Predicted Energy Consumption'!$A$98:$A$366,"coal")</f>
        <v>360498979461814.81</v>
      </c>
      <c r="AB6" s="249">
        <f>SUMIFS('Predicted Energy Consumption'!AK$98:AK$366,'Predicted Energy Consumption'!$B$98:$B$366,$A6,'Predicted Energy Consumption'!$A$98:$A$366,"coal")</f>
        <v>356572036397873.75</v>
      </c>
      <c r="AC6" s="249">
        <f>SUMIFS('Predicted Energy Consumption'!AL$98:AL$366,'Predicted Energy Consumption'!$B$98:$B$366,$A6,'Predicted Energy Consumption'!$A$98:$A$366,"coal")</f>
        <v>352701639882938.94</v>
      </c>
      <c r="AD6" s="249">
        <f>SUMIFS('Predicted Energy Consumption'!AM$98:AM$366,'Predicted Energy Consumption'!$B$98:$B$366,$A6,'Predicted Energy Consumption'!$A$98:$A$366,"coal")</f>
        <v>348888425774078.5</v>
      </c>
      <c r="AE6" s="249">
        <f>SUMIFS('Predicted Energy Consumption'!AN$98:AN$366,'Predicted Energy Consumption'!$B$98:$B$366,$A6,'Predicted Energy Consumption'!$A$98:$A$366,"coal")</f>
        <v>345132680557885.44</v>
      </c>
      <c r="AF6" s="249">
        <f>SUMIFS('Predicted Energy Consumption'!AO$98:AO$366,'Predicted Energy Consumption'!$B$98:$B$366,$A6,'Predicted Energy Consumption'!$A$98:$A$366,"coal")</f>
        <v>341434402958687.56</v>
      </c>
      <c r="AG6" s="249">
        <f>SUMIFS('Predicted Energy Consumption'!AP$98:AP$366,'Predicted Energy Consumption'!$B$98:$B$366,$A6,'Predicted Energy Consumption'!$A$98:$A$366,"coal")</f>
        <v>337793355751432.38</v>
      </c>
      <c r="AH6" s="249">
        <f>SUMIFS('Predicted Energy Consumption'!AQ$98:AQ$366,'Predicted Energy Consumption'!$B$98:$B$366,$A6,'Predicted Energy Consumption'!$A$98:$A$366,"coal")</f>
        <v>334209109307629.88</v>
      </c>
      <c r="AI6" s="249">
        <f>SUMIFS('Predicted Energy Consumption'!AR$98:AR$366,'Predicted Energy Consumption'!$B$98:$B$366,$A6,'Predicted Energy Consumption'!$A$98:$A$366,"coal")</f>
        <v>330681078167808.56</v>
      </c>
      <c r="AJ6" s="249">
        <f>SUMIFS('Predicted Energy Consumption'!AS$98:AS$366,'Predicted Energy Consumption'!$B$98:$B$366,$A6,'Predicted Energy Consumption'!$A$98:$A$366,"coal")</f>
        <v>327208551733689.38</v>
      </c>
      <c r="AK6" s="249">
        <f>SUMIFS('Predicted Energy Consumption'!AT$98:AT$366,'Predicted Energy Consumption'!$B$98:$B$366,$A6,'Predicted Energy Consumption'!$A$98:$A$366,"coal")</f>
        <v>323790720003123.5</v>
      </c>
      <c r="AL6" s="249">
        <f>SUMIFS('Predicted Energy Consumption'!AU$98:AU$366,'Predicted Energy Consumption'!$B$98:$B$366,$A6,'Predicted Energy Consumption'!$A$98:$A$366,"coal")</f>
        <v>320426695126656.44</v>
      </c>
      <c r="AM6" s="249">
        <f>SUMIFS('Predicted Energy Consumption'!AV$98:AV$366,'Predicted Energy Consumption'!$B$98:$B$366,$A6,'Predicted Energy Consumption'!$A$98:$A$366,"coal")</f>
        <v>317115529442632</v>
      </c>
      <c r="AN6" s="249">
        <f>SUMIFS('Predicted Energy Consumption'!AW$98:AW$366,'Predicted Energy Consumption'!$B$98:$B$366,$A6,'Predicted Energy Consumption'!$A$98:$A$366,"coal")</f>
        <v>313856230544545.94</v>
      </c>
      <c r="AO6" s="249">
        <f>SUMIFS('Predicted Energy Consumption'!AX$98:AX$366,'Predicted Energy Consumption'!$B$98:$B$366,$A6,'Predicted Energy Consumption'!$A$98:$A$366,"coal")</f>
        <v>310647773847541.5</v>
      </c>
      <c r="AP6" s="249">
        <f>SUMIFS('Predicted Energy Consumption'!AY$98:AY$366,'Predicted Energy Consumption'!$B$98:$B$366,$A6,'Predicted Energy Consumption'!$A$98:$A$366,"coal")</f>
        <v>307489113047517.5</v>
      </c>
    </row>
    <row r="7" spans="1:42" x14ac:dyDescent="0.2">
      <c r="A7" t="s">
        <v>378</v>
      </c>
      <c r="B7" s="249">
        <f>SUMIFS('Predicted Energy Consumption'!K$98:K$366,'Predicted Energy Consumption'!$B$98:$B$366,$A7,'Predicted Energy Consumption'!$A$98:$A$366,"coal")</f>
        <v>56201523928804.336</v>
      </c>
      <c r="C7" s="249">
        <f>SUMIFS('Predicted Energy Consumption'!L$98:L$366,'Predicted Energy Consumption'!$B$98:$B$366,$A7,'Predicted Energy Consumption'!$A$98:$A$366,"coal")</f>
        <v>59175396354373.891</v>
      </c>
      <c r="D7" s="249">
        <f>SUMIFS('Predicted Energy Consumption'!M$98:M$366,'Predicted Energy Consumption'!$B$98:$B$366,$A7,'Predicted Energy Consumption'!$A$98:$A$366,"coal")</f>
        <v>57740177853149.938</v>
      </c>
      <c r="E7" s="249">
        <f>SUMIFS('Predicted Energy Consumption'!N$98:N$366,'Predicted Energy Consumption'!$B$98:$B$366,$A7,'Predicted Energy Consumption'!$A$98:$A$366,"coal")</f>
        <v>56353213032838.422</v>
      </c>
      <c r="F7" s="249">
        <f>SUMIFS('Predicted Energy Consumption'!O$98:O$366,'Predicted Energy Consumption'!$B$98:$B$366,$A7,'Predicted Energy Consumption'!$A$98:$A$366,"coal")</f>
        <v>55006798196209.625</v>
      </c>
      <c r="G7" s="249">
        <f>SUMIFS('Predicted Energy Consumption'!P$98:P$366,'Predicted Energy Consumption'!$B$98:$B$366,$A7,'Predicted Energy Consumption'!$A$98:$A$366,"coal")</f>
        <v>53697164037374.75</v>
      </c>
      <c r="H7" s="249">
        <f>SUMIFS('Predicted Energy Consumption'!Q$98:Q$366,'Predicted Energy Consumption'!$B$98:$B$366,$A7,'Predicted Energy Consumption'!$A$98:$A$366,"coal")</f>
        <v>52422576611313.344</v>
      </c>
      <c r="I7" s="249">
        <f>SUMIFS('Predicted Energy Consumption'!R$98:R$366,'Predicted Energy Consumption'!$B$98:$B$366,$A7,'Predicted Energy Consumption'!$A$98:$A$366,"coal")</f>
        <v>51182324478266.602</v>
      </c>
      <c r="J7" s="249">
        <f>SUMIFS('Predicted Energy Consumption'!S$98:S$366,'Predicted Energy Consumption'!$B$98:$B$366,$A7,'Predicted Energy Consumption'!$A$98:$A$366,"coal")</f>
        <v>49933349152053.68</v>
      </c>
      <c r="K7" s="249">
        <f>SUMIFS('Predicted Energy Consumption'!T$98:T$366,'Predicted Energy Consumption'!$B$98:$B$366,$A7,'Predicted Energy Consumption'!$A$98:$A$366,"coal")</f>
        <v>48549821646586.625</v>
      </c>
      <c r="L7" s="249">
        <f>SUMIFS('Predicted Energy Consumption'!U$98:U$366,'Predicted Energy Consumption'!$B$98:$B$366,$A7,'Predicted Energy Consumption'!$A$98:$A$366,"coal")</f>
        <v>47205049144320.953</v>
      </c>
      <c r="M7" s="249">
        <f>SUMIFS('Predicted Energy Consumption'!V$98:V$366,'Predicted Energy Consumption'!$B$98:$B$366,$A7,'Predicted Energy Consumption'!$A$98:$A$366,"coal")</f>
        <v>45900435371077.109</v>
      </c>
      <c r="N7" s="249">
        <f>SUMIFS('Predicted Energy Consumption'!W$98:W$366,'Predicted Energy Consumption'!$B$98:$B$366,$A7,'Predicted Energy Consumption'!$A$98:$A$366,"coal")</f>
        <v>44636792149453.617</v>
      </c>
      <c r="O7" s="249">
        <f>SUMIFS('Predicted Energy Consumption'!X$98:X$366,'Predicted Energy Consumption'!$B$98:$B$366,$A7,'Predicted Energy Consumption'!$A$98:$A$366,"coal")</f>
        <v>43414432277881.094</v>
      </c>
      <c r="P7" s="249">
        <f>SUMIFS('Predicted Energy Consumption'!Y$98:Y$366,'Predicted Energy Consumption'!$B$98:$B$366,$A7,'Predicted Energy Consumption'!$A$98:$A$366,"coal")</f>
        <v>42233258330917.75</v>
      </c>
      <c r="Q7" s="249">
        <f>SUMIFS('Predicted Energy Consumption'!Z$98:Z$366,'Predicted Energy Consumption'!$B$98:$B$366,$A7,'Predicted Energy Consumption'!$A$98:$A$366,"coal")</f>
        <v>41092843212845.273</v>
      </c>
      <c r="R7" s="249">
        <f>SUMIFS('Predicted Energy Consumption'!AA$98:AA$366,'Predicted Energy Consumption'!$B$98:$B$366,$A7,'Predicted Energy Consumption'!$A$98:$A$366,"coal")</f>
        <v>39992500785217.055</v>
      </c>
      <c r="S7" s="249">
        <f>SUMIFS('Predicted Energy Consumption'!AB$98:AB$366,'Predicted Energy Consumption'!$B$98:$B$366,$A7,'Predicted Energy Consumption'!$A$98:$A$366,"coal")</f>
        <v>38931346316414.094</v>
      </c>
      <c r="T7" s="249">
        <f>SUMIFS('Predicted Energy Consumption'!AC$98:AC$366,'Predicted Energy Consumption'!$B$98:$B$366,$A7,'Predicted Energy Consumption'!$A$98:$A$366,"coal")</f>
        <v>37908347279854.961</v>
      </c>
      <c r="U7" s="249">
        <f>SUMIFS('Predicted Energy Consumption'!AD$98:AD$366,'Predicted Energy Consumption'!$B$98:$B$366,$A7,'Predicted Energy Consumption'!$A$98:$A$366,"coal")</f>
        <v>36922365411943.695</v>
      </c>
      <c r="V7" s="249">
        <f>SUMIFS('Predicted Energy Consumption'!AE$98:AE$366,'Predicted Energy Consumption'!$B$98:$B$366,$A7,'Predicted Energy Consumption'!$A$98:$A$366,"coal")</f>
        <v>35972191089967.516</v>
      </c>
      <c r="W7" s="249">
        <f>SUMIFS('Predicted Energy Consumption'!AF$98:AF$366,'Predicted Energy Consumption'!$B$98:$B$366,$A7,'Predicted Energy Consumption'!$A$98:$A$366,"coal")</f>
        <v>35056571103301.141</v>
      </c>
      <c r="X7" s="249">
        <f>SUMIFS('Predicted Energy Consumption'!AG$98:AG$366,'Predicted Energy Consumption'!$B$98:$B$366,$A7,'Predicted Energy Consumption'!$A$98:$A$366,"coal")</f>
        <v>34174230830232.402</v>
      </c>
      <c r="Y7" s="249">
        <f>SUMIFS('Predicted Energy Consumption'!AH$98:AH$366,'Predicted Energy Consumption'!$B$98:$B$366,$A7,'Predicted Energy Consumption'!$A$98:$A$366,"coal")</f>
        <v>33323891735390.785</v>
      </c>
      <c r="Z7" s="249">
        <f>SUMIFS('Predicted Energy Consumption'!AI$98:AI$366,'Predicted Energy Consumption'!$B$98:$B$366,$A7,'Predicted Energy Consumption'!$A$98:$A$366,"coal")</f>
        <v>32504284991894.43</v>
      </c>
      <c r="AA7" s="249">
        <f>SUMIFS('Predicted Energy Consumption'!AJ$98:AJ$366,'Predicted Energy Consumption'!$B$98:$B$366,$A7,'Predicted Energy Consumption'!$A$98:$A$366,"coal")</f>
        <v>31714161921113.348</v>
      </c>
      <c r="AB7" s="249">
        <f>SUMIFS('Predicted Energy Consumption'!AK$98:AK$366,'Predicted Energy Consumption'!$B$98:$B$366,$A7,'Predicted Energy Consumption'!$A$98:$A$366,"coal")</f>
        <v>30952301838497.887</v>
      </c>
      <c r="AC7" s="249">
        <f>SUMIFS('Predicted Energy Consumption'!AL$98:AL$366,'Predicted Energy Consumption'!$B$98:$B$366,$A7,'Predicted Energy Consumption'!$A$98:$A$366,"coal")</f>
        <v>30217517799733.43</v>
      </c>
      <c r="AD7" s="249">
        <f>SUMIFS('Predicted Energy Consumption'!AM$98:AM$366,'Predicted Energy Consumption'!$B$98:$B$366,$A7,'Predicted Energy Consumption'!$A$98:$A$366,"coal")</f>
        <v>29508660658760.887</v>
      </c>
      <c r="AE7" s="249">
        <f>SUMIFS('Predicted Energy Consumption'!AN$98:AN$366,'Predicted Energy Consumption'!$B$98:$B$366,$A7,'Predicted Energy Consumption'!$A$98:$A$366,"coal")</f>
        <v>28824621777917.863</v>
      </c>
      <c r="AF7" s="249">
        <f>SUMIFS('Predicted Energy Consumption'!AO$98:AO$366,'Predicted Energy Consumption'!$B$98:$B$366,$A7,'Predicted Energy Consumption'!$A$98:$A$366,"coal")</f>
        <v>28164334669856.719</v>
      </c>
      <c r="AG7" s="249">
        <f>SUMIFS('Predicted Energy Consumption'!AP$98:AP$366,'Predicted Energy Consumption'!$B$98:$B$366,$A7,'Predicted Energy Consumption'!$A$98:$A$366,"coal")</f>
        <v>27526775799912.512</v>
      </c>
      <c r="AH7" s="249">
        <f>SUMIFS('Predicted Energy Consumption'!AQ$98:AQ$366,'Predicted Energy Consumption'!$B$98:$B$366,$A7,'Predicted Energy Consumption'!$A$98:$A$366,"coal")</f>
        <v>26910964735050.488</v>
      </c>
      <c r="AI7" s="249">
        <f>SUMIFS('Predicted Energy Consumption'!AR$98:AR$366,'Predicted Energy Consumption'!$B$98:$B$366,$A7,'Predicted Energy Consumption'!$A$98:$A$366,"coal")</f>
        <v>26315963790239.301</v>
      </c>
      <c r="AJ7" s="249">
        <f>SUMIFS('Predicted Energy Consumption'!AS$98:AS$366,'Predicted Energy Consumption'!$B$98:$B$366,$A7,'Predicted Energy Consumption'!$A$98:$A$366,"coal")</f>
        <v>25740877293988.031</v>
      </c>
      <c r="AK7" s="249">
        <f>SUMIFS('Predicted Energy Consumption'!AT$98:AT$366,'Predicted Energy Consumption'!$B$98:$B$366,$A7,'Predicted Energy Consumption'!$A$98:$A$366,"coal")</f>
        <v>25184850570878.074</v>
      </c>
      <c r="AL7" s="249">
        <f>SUMIFS('Predicted Energy Consumption'!AU$98:AU$366,'Predicted Energy Consumption'!$B$98:$B$366,$A7,'Predicted Energy Consumption'!$A$98:$A$366,"coal")</f>
        <v>24647068719347.027</v>
      </c>
      <c r="AM7" s="249">
        <f>SUMIFS('Predicted Energy Consumption'!AV$98:AV$366,'Predicted Energy Consumption'!$B$98:$B$366,$A7,'Predicted Energy Consumption'!$A$98:$A$366,"coal")</f>
        <v>24126755247019.633</v>
      </c>
      <c r="AN7" s="249">
        <f>SUMIFS('Predicted Energy Consumption'!AW$98:AW$366,'Predicted Energy Consumption'!$B$98:$B$366,$A7,'Predicted Energy Consumption'!$A$98:$A$366,"coal")</f>
        <v>23623170612890.18</v>
      </c>
      <c r="AO7" s="249">
        <f>SUMIFS('Predicted Energy Consumption'!AX$98:AX$366,'Predicted Energy Consumption'!$B$98:$B$366,$A7,'Predicted Energy Consumption'!$A$98:$A$366,"coal")</f>
        <v>23135610715123.934</v>
      </c>
      <c r="AP7" s="249">
        <f>SUMIFS('Predicted Energy Consumption'!AY$98:AY$366,'Predicted Energy Consumption'!$B$98:$B$366,$A7,'Predicted Energy Consumption'!$A$98:$A$366,"coal")</f>
        <v>22663405354721.441</v>
      </c>
    </row>
    <row r="8" spans="1:42" x14ac:dyDescent="0.2">
      <c r="A8" t="s">
        <v>379</v>
      </c>
      <c r="B8" s="249">
        <f>SUMIFS('Predicted Energy Consumption'!K$98:K$366,'Predicted Energy Consumption'!$B$98:$B$366,$A8,'Predicted Energy Consumption'!$A$98:$A$366,"coal")</f>
        <v>7036842836329.4697</v>
      </c>
      <c r="C8" s="249">
        <f>SUMIFS('Predicted Energy Consumption'!L$98:L$366,'Predicted Energy Consumption'!$B$98:$B$366,$A8,'Predicted Energy Consumption'!$A$98:$A$366,"coal")</f>
        <v>6348415331962.9688</v>
      </c>
      <c r="D8" s="249">
        <f>SUMIFS('Predicted Energy Consumption'!M$98:M$366,'Predicted Energy Consumption'!$B$98:$B$366,$A8,'Predicted Energy Consumption'!$A$98:$A$366,"coal")</f>
        <v>5221500980139.7129</v>
      </c>
      <c r="E8" s="249">
        <f>SUMIFS('Predicted Energy Consumption'!N$98:N$366,'Predicted Energy Consumption'!$B$98:$B$366,$A8,'Predicted Energy Consumption'!$A$98:$A$366,"coal")</f>
        <v>4229054766215.7314</v>
      </c>
      <c r="F8" s="249">
        <f>SUMIFS('Predicted Energy Consumption'!O$98:O$366,'Predicted Energy Consumption'!$B$98:$B$366,$A8,'Predicted Energy Consumption'!$A$98:$A$366,"coal")</f>
        <v>3367561102818.8105</v>
      </c>
      <c r="G8" s="249">
        <f>SUMIFS('Predicted Energy Consumption'!P$98:P$366,'Predicted Energy Consumption'!$B$98:$B$366,$A8,'Predicted Energy Consumption'!$A$98:$A$366,"coal")</f>
        <v>2628857174222.7847</v>
      </c>
      <c r="H8" s="249">
        <f>SUMIFS('Predicted Energy Consumption'!Q$98:Q$366,'Predicted Energy Consumption'!$B$98:$B$366,$A8,'Predicted Energy Consumption'!$A$98:$A$366,"coal")</f>
        <v>2010830062089.3662</v>
      </c>
      <c r="I8" s="249">
        <f>SUMIFS('Predicted Energy Consumption'!R$98:R$366,'Predicted Energy Consumption'!$B$98:$B$366,$A8,'Predicted Energy Consumption'!$A$98:$A$366,"coal")</f>
        <v>1715957375976.2014</v>
      </c>
      <c r="J8" s="249">
        <f>SUMIFS('Predicted Energy Consumption'!S$98:S$366,'Predicted Energy Consumption'!$B$98:$B$366,$A8,'Predicted Energy Consumption'!$A$98:$A$366,"coal")</f>
        <v>1438131507992.3762</v>
      </c>
      <c r="K8" s="249">
        <f>SUMIFS('Predicted Energy Consumption'!T$98:T$366,'Predicted Energy Consumption'!$B$98:$B$366,$A8,'Predicted Energy Consumption'!$A$98:$A$366,"coal")</f>
        <v>1176616998495.4631</v>
      </c>
      <c r="L8" s="249">
        <f>SUMIFS('Predicted Energy Consumption'!U$98:U$366,'Predicted Energy Consumption'!$B$98:$B$366,$A8,'Predicted Energy Consumption'!$A$98:$A$366,"coal")</f>
        <v>930585193428.08972</v>
      </c>
      <c r="M8" s="249">
        <f>SUMIFS('Predicted Energy Consumption'!V$98:V$366,'Predicted Energy Consumption'!$B$98:$B$366,$A8,'Predicted Energy Consumption'!$A$98:$A$366,"coal")</f>
        <v>699168459998.50562</v>
      </c>
      <c r="N8" s="249">
        <f>SUMIFS('Predicted Energy Consumption'!W$98:W$366,'Predicted Energy Consumption'!$B$98:$B$366,$A8,'Predicted Energy Consumption'!$A$98:$A$366,"coal")</f>
        <v>597080977351.86658</v>
      </c>
      <c r="O8" s="249">
        <f>SUMIFS('Predicted Energy Consumption'!X$98:X$366,'Predicted Energy Consumption'!$B$98:$B$366,$A8,'Predicted Energy Consumption'!$A$98:$A$366,"coal")</f>
        <v>588062735892.55884</v>
      </c>
      <c r="P8" s="249">
        <f>SUMIFS('Predicted Energy Consumption'!Y$98:Y$366,'Predicted Energy Consumption'!$B$98:$B$366,$A8,'Predicted Energy Consumption'!$A$98:$A$366,"coal")</f>
        <v>579156535383.4043</v>
      </c>
      <c r="Q8" s="249">
        <f>SUMIFS('Predicted Energy Consumption'!Z$98:Z$366,'Predicted Energy Consumption'!$B$98:$B$366,$A8,'Predicted Energy Consumption'!$A$98:$A$366,"coal")</f>
        <v>570386216567.4679</v>
      </c>
      <c r="R8" s="249">
        <f>SUMIFS('Predicted Energy Consumption'!AA$98:AA$366,'Predicted Energy Consumption'!$B$98:$B$366,$A8,'Predicted Energy Consumption'!$A$98:$A$366,"coal")</f>
        <v>561770199753.31689</v>
      </c>
      <c r="S8" s="249">
        <f>SUMIFS('Predicted Energy Consumption'!AB$98:AB$366,'Predicted Energy Consumption'!$B$98:$B$366,$A8,'Predicted Energy Consumption'!$A$98:$A$366,"coal")</f>
        <v>553322381128.46057</v>
      </c>
      <c r="T8" s="249">
        <f>SUMIFS('Predicted Energy Consumption'!AC$98:AC$366,'Predicted Energy Consumption'!$B$98:$B$366,$A8,'Predicted Energy Consumption'!$A$98:$A$366,"coal")</f>
        <v>545052903381.58234</v>
      </c>
      <c r="U8" s="249">
        <f>SUMIFS('Predicted Energy Consumption'!AD$98:AD$366,'Predicted Energy Consumption'!$B$98:$B$366,$A8,'Predicted Energy Consumption'!$A$98:$A$366,"coal")</f>
        <v>536968812843.02582</v>
      </c>
      <c r="V8" s="249">
        <f>SUMIFS('Predicted Energy Consumption'!AE$98:AE$366,'Predicted Energy Consumption'!$B$98:$B$366,$A8,'Predicted Energy Consumption'!$A$98:$A$366,"coal")</f>
        <v>529074616153.65466</v>
      </c>
      <c r="W8" s="249">
        <f>SUMIFS('Predicted Energy Consumption'!AF$98:AF$366,'Predicted Energy Consumption'!$B$98:$B$366,$A8,'Predicted Energy Consumption'!$A$98:$A$366,"coal")</f>
        <v>521372749260.85626</v>
      </c>
      <c r="X8" s="249">
        <f>SUMIFS('Predicted Energy Consumption'!AG$98:AG$366,'Predicted Energy Consumption'!$B$98:$B$366,$A8,'Predicted Energy Consumption'!$A$98:$A$366,"coal")</f>
        <v>513863970746.97095</v>
      </c>
      <c r="Y8" s="249">
        <f>SUMIFS('Predicted Energy Consumption'!AH$98:AH$366,'Predicted Energy Consumption'!$B$98:$B$366,$A8,'Predicted Energy Consumption'!$A$98:$A$366,"coal")</f>
        <v>506547690404.11182</v>
      </c>
      <c r="Z8" s="249">
        <f>SUMIFS('Predicted Energy Consumption'!AI$98:AI$366,'Predicted Energy Consumption'!$B$98:$B$366,$A8,'Predicted Energy Consumption'!$A$98:$A$366,"coal")</f>
        <v>499422242763.02002</v>
      </c>
      <c r="AA8" s="249">
        <f>SUMIFS('Predicted Energy Consumption'!AJ$98:AJ$366,'Predicted Energy Consumption'!$B$98:$B$366,$A8,'Predicted Energy Consumption'!$A$98:$A$366,"coal")</f>
        <v>492485114075.05914</v>
      </c>
      <c r="AB8" s="249">
        <f>SUMIFS('Predicted Energy Consumption'!AK$98:AK$366,'Predicted Energy Consumption'!$B$98:$B$366,$A8,'Predicted Energy Consumption'!$A$98:$A$366,"coal")</f>
        <v>485733130100.68872</v>
      </c>
      <c r="AC8" s="249">
        <f>SUMIFS('Predicted Energy Consumption'!AL$98:AL$366,'Predicted Energy Consumption'!$B$98:$B$366,$A8,'Predicted Energy Consumption'!$A$98:$A$366,"coal")</f>
        <v>479162611009.79291</v>
      </c>
      <c r="AD8" s="249">
        <f>SUMIFS('Predicted Energy Consumption'!AM$98:AM$366,'Predicted Energy Consumption'!$B$98:$B$366,$A8,'Predicted Energy Consumption'!$A$98:$A$366,"coal")</f>
        <v>472769498762.93091</v>
      </c>
      <c r="AE8" s="249">
        <f>SUMIFS('Predicted Energy Consumption'!AN$98:AN$366,'Predicted Energy Consumption'!$B$98:$B$366,$A8,'Predicted Energy Consumption'!$A$98:$A$366,"coal")</f>
        <v>466549461520.94983</v>
      </c>
      <c r="AF8" s="249">
        <f>SUMIFS('Predicted Energy Consumption'!AO$98:AO$366,'Predicted Energy Consumption'!$B$98:$B$366,$A8,'Predicted Energy Consumption'!$A$98:$A$366,"coal")</f>
        <v>460497978917.86548</v>
      </c>
      <c r="AG8" s="249">
        <f>SUMIFS('Predicted Energy Consumption'!AP$98:AP$366,'Predicted Energy Consumption'!$B$98:$B$366,$A8,'Predicted Energy Consumption'!$A$98:$A$366,"coal")</f>
        <v>454610411420.4541</v>
      </c>
      <c r="AH8" s="249">
        <f>SUMIFS('Predicted Energy Consumption'!AQ$98:AQ$366,'Predicted Energy Consumption'!$B$98:$B$366,$A8,'Predicted Energy Consumption'!$A$98:$A$366,"coal")</f>
        <v>448882056476.64081</v>
      </c>
      <c r="AI8" s="249">
        <f>SUMIFS('Predicted Energy Consumption'!AR$98:AR$366,'Predicted Energy Consumption'!$B$98:$B$366,$A8,'Predicted Energy Consumption'!$A$98:$A$366,"coal")</f>
        <v>443308193713.00641</v>
      </c>
      <c r="AJ8" s="249">
        <f>SUMIFS('Predicted Energy Consumption'!AS$98:AS$366,'Predicted Energy Consumption'!$B$98:$B$366,$A8,'Predicted Energy Consumption'!$A$98:$A$366,"coal")</f>
        <v>437884121068.91736</v>
      </c>
      <c r="AK8" s="249">
        <f>SUMIFS('Predicted Energy Consumption'!AT$98:AT$366,'Predicted Energy Consumption'!$B$98:$B$366,$A8,'Predicted Energy Consumption'!$A$98:$A$366,"coal")</f>
        <v>432605183441.33252</v>
      </c>
      <c r="AL8" s="249">
        <f>SUMIFS('Predicted Energy Consumption'!AU$98:AU$366,'Predicted Energy Consumption'!$B$98:$B$366,$A8,'Predicted Energy Consumption'!$A$98:$A$366,"coal")</f>
        <v>427466795151.34387</v>
      </c>
      <c r="AM8" s="249">
        <f>SUMIFS('Predicted Energy Consumption'!AV$98:AV$366,'Predicted Energy Consumption'!$B$98:$B$366,$A8,'Predicted Energy Consumption'!$A$98:$A$366,"coal")</f>
        <v>422464457323.54156</v>
      </c>
      <c r="AN8" s="249">
        <f>SUMIFS('Predicted Energy Consumption'!AW$98:AW$366,'Predicted Energy Consumption'!$B$98:$B$366,$A8,'Predicted Energy Consumption'!$A$98:$A$366,"coal")</f>
        <v>417593771085.3407</v>
      </c>
      <c r="AO8" s="249">
        <f>SUMIFS('Predicted Energy Consumption'!AX$98:AX$366,'Predicted Energy Consumption'!$B$98:$B$366,$A8,'Predicted Energy Consumption'!$A$98:$A$366,"coal")</f>
        <v>412850447339.96606</v>
      </c>
      <c r="AP8" s="249">
        <f>SUMIFS('Predicted Energy Consumption'!AY$98:AY$366,'Predicted Energy Consumption'!$B$98:$B$366,$A8,'Predicted Energy Consumption'!$A$98:$A$366,"coal")</f>
        <v>408230313738.88849</v>
      </c>
    </row>
    <row r="9" spans="1:42" x14ac:dyDescent="0.2">
      <c r="A9" t="s">
        <v>380</v>
      </c>
      <c r="B9" s="249">
        <f>SUMIFS('Predicted Energy Consumption'!K$98:K$366,'Predicted Energy Consumption'!$B$98:$B$366,$A9,'Predicted Energy Consumption'!$A$98:$A$366,"coal")</f>
        <v>111576230869673.86</v>
      </c>
      <c r="C9" s="249">
        <f>SUMIFS('Predicted Energy Consumption'!L$98:L$366,'Predicted Energy Consumption'!$B$98:$B$366,$A9,'Predicted Energy Consumption'!$A$98:$A$366,"coal")</f>
        <v>116807147051021.11</v>
      </c>
      <c r="D9" s="249">
        <f>SUMIFS('Predicted Energy Consumption'!M$98:M$366,'Predicted Energy Consumption'!$B$98:$B$366,$A9,'Predicted Energy Consumption'!$A$98:$A$366,"coal")</f>
        <v>120168935908341.16</v>
      </c>
      <c r="E9" s="249">
        <f>SUMIFS('Predicted Energy Consumption'!N$98:N$366,'Predicted Energy Consumption'!$B$98:$B$366,$A9,'Predicted Energy Consumption'!$A$98:$A$366,"coal")</f>
        <v>123589990778527.84</v>
      </c>
      <c r="F9" s="249">
        <f>SUMIFS('Predicted Energy Consumption'!O$98:O$366,'Predicted Energy Consumption'!$B$98:$B$366,$A9,'Predicted Energy Consumption'!$A$98:$A$366,"coal")</f>
        <v>127116030201665.84</v>
      </c>
      <c r="G9" s="249">
        <f>SUMIFS('Predicted Energy Consumption'!P$98:P$366,'Predicted Energy Consumption'!$B$98:$B$366,$A9,'Predicted Energy Consumption'!$A$98:$A$366,"coal")</f>
        <v>127910297234625.81</v>
      </c>
      <c r="H9" s="249">
        <f>SUMIFS('Predicted Energy Consumption'!Q$98:Q$366,'Predicted Energy Consumption'!$B$98:$B$366,$A9,'Predicted Energy Consumption'!$A$98:$A$366,"coal")</f>
        <v>127313541938789.14</v>
      </c>
      <c r="I9" s="249">
        <f>SUMIFS('Predicted Energy Consumption'!R$98:R$366,'Predicted Energy Consumption'!$B$98:$B$366,$A9,'Predicted Energy Consumption'!$A$98:$A$366,"coal")</f>
        <v>126594325392458.92</v>
      </c>
      <c r="J9" s="249">
        <f>SUMIFS('Predicted Energy Consumption'!S$98:S$366,'Predicted Energy Consumption'!$B$98:$B$366,$A9,'Predicted Energy Consumption'!$A$98:$A$366,"coal")</f>
        <v>125773980903655.23</v>
      </c>
      <c r="K9" s="249">
        <f>SUMIFS('Predicted Energy Consumption'!T$98:T$366,'Predicted Energy Consumption'!$B$98:$B$366,$A9,'Predicted Energy Consumption'!$A$98:$A$366,"coal")</f>
        <v>124870546052481.98</v>
      </c>
      <c r="L9" s="249">
        <f>SUMIFS('Predicted Energy Consumption'!U$98:U$366,'Predicted Energy Consumption'!$B$98:$B$366,$A9,'Predicted Energy Consumption'!$A$98:$A$366,"coal")</f>
        <v>123899351634444.09</v>
      </c>
      <c r="M9" s="249">
        <f>SUMIFS('Predicted Energy Consumption'!V$98:V$366,'Predicted Energy Consumption'!$B$98:$B$366,$A9,'Predicted Energy Consumption'!$A$98:$A$366,"coal")</f>
        <v>122873449829054.73</v>
      </c>
      <c r="N9" s="249">
        <f>SUMIFS('Predicted Energy Consumption'!W$98:W$366,'Predicted Energy Consumption'!$B$98:$B$366,$A9,'Predicted Energy Consumption'!$A$98:$A$366,"coal")</f>
        <v>121803950116872.7</v>
      </c>
      <c r="O9" s="249">
        <f>SUMIFS('Predicted Energy Consumption'!X$98:X$366,'Predicted Energy Consumption'!$B$98:$B$366,$A9,'Predicted Energy Consumption'!$A$98:$A$366,"coal")</f>
        <v>120700296304737.73</v>
      </c>
      <c r="P9" s="249">
        <f>SUMIFS('Predicted Energy Consumption'!Y$98:Y$366,'Predicted Energy Consumption'!$B$98:$B$366,$A9,'Predicted Energy Consumption'!$A$98:$A$366,"coal")</f>
        <v>119570501563891.17</v>
      </c>
      <c r="Q9" s="249">
        <f>SUMIFS('Predicted Energy Consumption'!Z$98:Z$366,'Predicted Energy Consumption'!$B$98:$B$366,$A9,'Predicted Energy Consumption'!$A$98:$A$366,"coal")</f>
        <v>118421350656486.2</v>
      </c>
      <c r="R9" s="249">
        <f>SUMIFS('Predicted Energy Consumption'!AA$98:AA$366,'Predicted Energy Consumption'!$B$98:$B$366,$A9,'Predicted Energy Consumption'!$A$98:$A$366,"coal")</f>
        <v>117258574890559.09</v>
      </c>
      <c r="S9" s="249">
        <f>SUMIFS('Predicted Energy Consumption'!AB$98:AB$366,'Predicted Energy Consumption'!$B$98:$B$366,$A9,'Predicted Energy Consumption'!$A$98:$A$366,"coal")</f>
        <v>116087003619009.81</v>
      </c>
      <c r="T9" s="249">
        <f>SUMIFS('Predicted Energy Consumption'!AC$98:AC$366,'Predicted Energy Consumption'!$B$98:$B$366,$A9,'Predicted Energy Consumption'!$A$98:$A$366,"coal")</f>
        <v>114910695250116.81</v>
      </c>
      <c r="U9" s="249">
        <f>SUMIFS('Predicted Energy Consumption'!AD$98:AD$366,'Predicted Energy Consumption'!$B$98:$B$366,$A9,'Predicted Energy Consumption'!$A$98:$A$366,"coal")</f>
        <v>113733050279063.02</v>
      </c>
      <c r="V9" s="249">
        <f>SUMIFS('Predicted Energy Consumption'!AE$98:AE$366,'Predicted Energy Consumption'!$B$98:$B$366,$A9,'Predicted Energy Consumption'!$A$98:$A$366,"coal")</f>
        <v>112556908557328.92</v>
      </c>
      <c r="W9" s="249">
        <f>SUMIFS('Predicted Energy Consumption'!AF$98:AF$366,'Predicted Energy Consumption'!$B$98:$B$366,$A9,'Predicted Energy Consumption'!$A$98:$A$366,"coal")</f>
        <v>111384632790677</v>
      </c>
      <c r="X9" s="249">
        <f>SUMIFS('Predicted Energy Consumption'!AG$98:AG$366,'Predicted Energy Consumption'!$B$98:$B$366,$A9,'Predicted Energy Consumption'!$A$98:$A$366,"coal")</f>
        <v>110218180056335.97</v>
      </c>
      <c r="Y9" s="249">
        <f>SUMIFS('Predicted Energy Consumption'!AH$98:AH$366,'Predicted Energy Consumption'!$B$98:$B$366,$A9,'Predicted Energy Consumption'!$A$98:$A$366,"coal")</f>
        <v>109059162941993.08</v>
      </c>
      <c r="Z9" s="249">
        <f>SUMIFS('Predicted Energy Consumption'!AI$98:AI$366,'Predicted Energy Consumption'!$B$98:$B$366,$A9,'Predicted Energy Consumption'!$A$98:$A$366,"coal")</f>
        <v>107908901730327.7</v>
      </c>
      <c r="AA9" s="249">
        <f>SUMIFS('Predicted Energy Consumption'!AJ$98:AJ$366,'Predicted Energy Consumption'!$B$98:$B$366,$A9,'Predicted Energy Consumption'!$A$98:$A$366,"coal")</f>
        <v>106768468884234.13</v>
      </c>
      <c r="AB9" s="249">
        <f>SUMIFS('Predicted Energy Consumption'!AK$98:AK$366,'Predicted Energy Consumption'!$B$98:$B$366,$A9,'Predicted Energy Consumption'!$A$98:$A$366,"coal")</f>
        <v>105638726931297.52</v>
      </c>
      <c r="AC9" s="249">
        <f>SUMIFS('Predicted Energy Consumption'!AL$98:AL$366,'Predicted Energy Consumption'!$B$98:$B$366,$A9,'Predicted Energy Consumption'!$A$98:$A$366,"coal")</f>
        <v>104520360702976.38</v>
      </c>
      <c r="AD9" s="249">
        <f>SUMIFS('Predicted Energy Consumption'!AM$98:AM$366,'Predicted Energy Consumption'!$B$98:$B$366,$A9,'Predicted Energy Consumption'!$A$98:$A$366,"coal")</f>
        <v>103413904755039.64</v>
      </c>
      <c r="AE9" s="249">
        <f>SUMIFS('Predicted Energy Consumption'!AN$98:AN$366,'Predicted Energy Consumption'!$B$98:$B$366,$A9,'Predicted Energy Consumption'!$A$98:$A$366,"coal")</f>
        <v>102319766681067.11</v>
      </c>
      <c r="AF9" s="249">
        <f>SUMIFS('Predicted Energy Consumption'!AO$98:AO$366,'Predicted Energy Consumption'!$B$98:$B$366,$A9,'Predicted Energy Consumption'!$A$98:$A$366,"coal")</f>
        <v>101238246929790.81</v>
      </c>
      <c r="AG9" s="249">
        <f>SUMIFS('Predicted Energy Consumption'!AP$98:AP$366,'Predicted Energy Consumption'!$B$98:$B$366,$A9,'Predicted Energy Consumption'!$A$98:$A$366,"coal")</f>
        <v>100169555648753.98</v>
      </c>
      <c r="AH9" s="249">
        <f>SUMIFS('Predicted Energy Consumption'!AQ$98:AQ$366,'Predicted Energy Consumption'!$B$98:$B$366,$A9,'Predicted Energy Consumption'!$A$98:$A$366,"coal")</f>
        <v>99113827000192.422</v>
      </c>
      <c r="AI9" s="249">
        <f>SUMIFS('Predicted Energy Consumption'!AR$98:AR$366,'Predicted Energy Consumption'!$B$98:$B$366,$A9,'Predicted Energy Consumption'!$A$98:$A$366,"coal")</f>
        <v>98071131328995.453</v>
      </c>
      <c r="AJ9" s="249">
        <f>SUMIFS('Predicted Energy Consumption'!AS$98:AS$366,'Predicted Energy Consumption'!$B$98:$B$366,$A9,'Predicted Energy Consumption'!$A$98:$A$366,"coal")</f>
        <v>97041485505822.063</v>
      </c>
      <c r="AK9" s="249">
        <f>SUMIFS('Predicted Energy Consumption'!AT$98:AT$366,'Predicted Energy Consumption'!$B$98:$B$366,$A9,'Predicted Energy Consumption'!$A$98:$A$366,"coal")</f>
        <v>96024861719910.375</v>
      </c>
      <c r="AL9" s="249">
        <f>SUMIFS('Predicted Energy Consumption'!AU$98:AU$366,'Predicted Energy Consumption'!$B$98:$B$366,$A9,'Predicted Energy Consumption'!$A$98:$A$366,"coal")</f>
        <v>95021194954660.375</v>
      </c>
      <c r="AM9" s="249">
        <f>SUMIFS('Predicted Energy Consumption'!AV$98:AV$366,'Predicted Energy Consumption'!$B$98:$B$366,$A9,'Predicted Energy Consumption'!$A$98:$A$366,"coal")</f>
        <v>94030389343786.531</v>
      </c>
      <c r="AN9" s="249">
        <f>SUMIFS('Predicted Energy Consumption'!AW$98:AW$366,'Predicted Energy Consumption'!$B$98:$B$366,$A9,'Predicted Energy Consumption'!$A$98:$A$366,"coal")</f>
        <v>93052323575849</v>
      </c>
      <c r="AO9" s="249">
        <f>SUMIFS('Predicted Energy Consumption'!AX$98:AX$366,'Predicted Energy Consumption'!$B$98:$B$366,$A9,'Predicted Energy Consumption'!$A$98:$A$366,"coal")</f>
        <v>92086855489481.219</v>
      </c>
      <c r="AP9" s="249">
        <f>SUMIFS('Predicted Energy Consumption'!AY$98:AY$366,'Predicted Energy Consumption'!$B$98:$B$366,$A9,'Predicted Energy Consumption'!$A$98:$A$366,"coal")</f>
        <v>91133825980085.391</v>
      </c>
    </row>
    <row r="10" spans="1:42" x14ac:dyDescent="0.2">
      <c r="A10" t="s">
        <v>381</v>
      </c>
      <c r="B10" s="249">
        <f>SUMIFS('Predicted Energy Consumption'!K$98:K$366,'Predicted Energy Consumption'!$B$98:$B$366,$A10,'Predicted Energy Consumption'!$A$98:$A$366,"coal")</f>
        <v>1.6973129807014482E+16</v>
      </c>
      <c r="C10" s="249">
        <f>SUMIFS('Predicted Energy Consumption'!L$98:L$366,'Predicted Energy Consumption'!$B$98:$B$366,$A10,'Predicted Energy Consumption'!$A$98:$A$366,"coal")</f>
        <v>1.7116000600763322E+16</v>
      </c>
      <c r="D10" s="249">
        <f>SUMIFS('Predicted Energy Consumption'!M$98:M$366,'Predicted Energy Consumption'!$B$98:$B$366,$A10,'Predicted Energy Consumption'!$A$98:$A$366,"coal")</f>
        <v>1.7152067654661138E+16</v>
      </c>
      <c r="E10" s="249">
        <f>SUMIFS('Predicted Energy Consumption'!N$98:N$366,'Predicted Energy Consumption'!$B$98:$B$366,$A10,'Predicted Energy Consumption'!$A$98:$A$366,"coal")</f>
        <v>1.7183296565594856E+16</v>
      </c>
      <c r="F10" s="249">
        <f>SUMIFS('Predicted Energy Consumption'!O$98:O$366,'Predicted Energy Consumption'!$B$98:$B$366,$A10,'Predicted Energy Consumption'!$A$98:$A$366,"coal")</f>
        <v>1.7209065041520682E+16</v>
      </c>
      <c r="G10" s="249">
        <f>SUMIFS('Predicted Energy Consumption'!P$98:P$366,'Predicted Energy Consumption'!$B$98:$B$366,$A10,'Predicted Energy Consumption'!$A$98:$A$366,"coal")</f>
        <v>1.723302220347672E+16</v>
      </c>
      <c r="H10" s="249">
        <f>SUMIFS('Predicted Energy Consumption'!Q$98:Q$366,'Predicted Energy Consumption'!$B$98:$B$366,$A10,'Predicted Energy Consumption'!$A$98:$A$366,"coal")</f>
        <v>1.7255267655665958E+16</v>
      </c>
      <c r="I10" s="249">
        <f>SUMIFS('Predicted Energy Consumption'!R$98:R$366,'Predicted Energy Consumption'!$B$98:$B$366,$A10,'Predicted Energy Consumption'!$A$98:$A$366,"coal")</f>
        <v>1.727590639227361E+16</v>
      </c>
      <c r="J10" s="249">
        <f>SUMIFS('Predicted Energy Consumption'!S$98:S$366,'Predicted Energy Consumption'!$B$98:$B$366,$A10,'Predicted Energy Consumption'!$A$98:$A$366,"coal")</f>
        <v>1.7295044799192424E+16</v>
      </c>
      <c r="K10" s="249">
        <f>SUMIFS('Predicted Energy Consumption'!T$98:T$366,'Predicted Energy Consumption'!$B$98:$B$366,$A10,'Predicted Energy Consumption'!$A$98:$A$366,"coal")</f>
        <v>1.7312787754871198E+16</v>
      </c>
      <c r="L10" s="249">
        <f>SUMIFS('Predicted Energy Consumption'!U$98:U$366,'Predicted Energy Consumption'!$B$98:$B$366,$A10,'Predicted Energy Consumption'!$A$98:$A$366,"coal")</f>
        <v>1.7329236621770164E+16</v>
      </c>
      <c r="M10" s="249">
        <f>SUMIFS('Predicted Energy Consumption'!V$98:V$366,'Predicted Energy Consumption'!$B$98:$B$366,$A10,'Predicted Energy Consumption'!$A$98:$A$366,"coal")</f>
        <v>1.7344487935260284E+16</v>
      </c>
      <c r="N10" s="249">
        <f>SUMIFS('Predicted Energy Consumption'!W$98:W$366,'Predicted Energy Consumption'!$B$98:$B$366,$A10,'Predicted Energy Consumption'!$A$98:$A$366,"coal")</f>
        <v>1.7358632622774638E+16</v>
      </c>
      <c r="O10" s="249">
        <f>SUMIFS('Predicted Energy Consumption'!X$98:X$366,'Predicted Energy Consumption'!$B$98:$B$366,$A10,'Predicted Energy Consumption'!$A$98:$A$366,"coal")</f>
        <v>1.7371755615006492E+16</v>
      </c>
      <c r="P10" s="249">
        <f>SUMIFS('Predicted Energy Consumption'!Y$98:Y$366,'Predicted Energy Consumption'!$B$98:$B$366,$A10,'Predicted Energy Consumption'!$A$98:$A$366,"coal")</f>
        <v>1.7383935738732616E+16</v>
      </c>
      <c r="Q10" s="249">
        <f>SUMIFS('Predicted Energy Consumption'!Z$98:Z$366,'Predicted Energy Consumption'!$B$98:$B$366,$A10,'Predicted Energy Consumption'!$A$98:$A$366,"coal")</f>
        <v>1.7395245805389006E+16</v>
      </c>
      <c r="R10" s="249">
        <f>SUMIFS('Predicted Energy Consumption'!AA$98:AA$366,'Predicted Energy Consumption'!$B$98:$B$366,$A10,'Predicted Energy Consumption'!$A$98:$A$366,"coal")</f>
        <v>1.7405752830131206E+16</v>
      </c>
      <c r="S10" s="249">
        <f>SUMIFS('Predicted Energy Consumption'!AB$98:AB$366,'Predicted Energy Consumption'!$B$98:$B$366,$A10,'Predicted Energy Consumption'!$A$98:$A$366,"coal")</f>
        <v>1.7415518332797474E+16</v>
      </c>
      <c r="T10" s="249">
        <f>SUMIFS('Predicted Energy Consumption'!AC$98:AC$366,'Predicted Energy Consumption'!$B$98:$B$366,$A10,'Predicted Energy Consumption'!$A$98:$A$366,"coal")</f>
        <v>1.742459868534788E+16</v>
      </c>
      <c r="U10" s="249">
        <f>SUMIFS('Predicted Energy Consumption'!AD$98:AD$366,'Predicted Energy Consumption'!$B$98:$B$366,$A10,'Predicted Energy Consumption'!$A$98:$A$366,"coal")</f>
        <v>1.7433045480503892E+16</v>
      </c>
      <c r="V10" s="249">
        <f>SUMIFS('Predicted Energy Consumption'!AE$98:AE$366,'Predicted Energy Consumption'!$B$98:$B$366,$A10,'Predicted Energy Consumption'!$A$98:$A$366,"coal")</f>
        <v>1.7440905904008026E+16</v>
      </c>
      <c r="W10" s="249">
        <f>SUMIFS('Predicted Energy Consumption'!AF$98:AF$366,'Predicted Energy Consumption'!$B$98:$B$366,$A10,'Predicted Energy Consumption'!$A$98:$A$366,"coal")</f>
        <v>1.7448223098661696E+16</v>
      </c>
      <c r="X10" s="249">
        <f>SUMIFS('Predicted Energy Consumption'!AG$98:AG$366,'Predicted Energy Consumption'!$B$98:$B$366,$A10,'Predicted Energy Consumption'!$A$98:$A$366,"coal")</f>
        <v>1.7455036512515366E+16</v>
      </c>
      <c r="Y10" s="249">
        <f>SUMIFS('Predicted Energy Consumption'!AH$98:AH$366,'Predicted Energy Consumption'!$B$98:$B$366,$A10,'Predicted Energy Consumption'!$A$98:$A$366,"coal")</f>
        <v>1.7461382226632436E+16</v>
      </c>
      <c r="Z10" s="249">
        <f>SUMIFS('Predicted Energy Consumption'!AI$98:AI$366,'Predicted Energy Consumption'!$B$98:$B$366,$A10,'Predicted Energy Consumption'!$A$98:$A$366,"coal")</f>
        <v>1.7467293260014112E+16</v>
      </c>
      <c r="AA10" s="249">
        <f>SUMIFS('Predicted Energy Consumption'!AJ$98:AJ$366,'Predicted Energy Consumption'!$B$98:$B$366,$A10,'Predicted Energy Consumption'!$A$98:$A$366,"coal")</f>
        <v>1.7472799850780556E+16</v>
      </c>
      <c r="AB10" s="249">
        <f>SUMIFS('Predicted Energy Consumption'!AK$98:AK$366,'Predicted Energy Consumption'!$B$98:$B$366,$A10,'Predicted Energy Consumption'!$A$98:$A$366,"coal")</f>
        <v>1.7477929713726118E+16</v>
      </c>
      <c r="AC10" s="249">
        <f>SUMIFS('Predicted Energy Consumption'!AL$98:AL$366,'Predicted Energy Consumption'!$B$98:$B$366,$A10,'Predicted Energy Consumption'!$A$98:$A$366,"coal")</f>
        <v>1.7482708275036096E+16</v>
      </c>
      <c r="AD10" s="249">
        <f>SUMIFS('Predicted Energy Consumption'!AM$98:AM$366,'Predicted Energy Consumption'!$B$98:$B$366,$A10,'Predicted Energy Consumption'!$A$98:$A$366,"coal")</f>
        <v>1.7487158885367484E+16</v>
      </c>
      <c r="AE10" s="249">
        <f>SUMIFS('Predicted Energy Consumption'!AN$98:AN$366,'Predicted Energy Consumption'!$B$98:$B$366,$A10,'Predicted Energy Consumption'!$A$98:$A$366,"coal")</f>
        <v>1.7491303012730996E+16</v>
      </c>
      <c r="AF10" s="249">
        <f>SUMIFS('Predicted Energy Consumption'!AO$98:AO$366,'Predicted Energy Consumption'!$B$98:$B$366,$A10,'Predicted Energy Consumption'!$A$98:$A$366,"coal")</f>
        <v>1.749516041672065E+16</v>
      </c>
      <c r="AG10" s="249">
        <f>SUMIFS('Predicted Energy Consumption'!AP$98:AP$366,'Predicted Energy Consumption'!$B$98:$B$366,$A10,'Predicted Energy Consumption'!$A$98:$A$366,"coal")</f>
        <v>1.7498749305660372E+16</v>
      </c>
      <c r="AH10" s="249">
        <f>SUMIFS('Predicted Energy Consumption'!AQ$98:AQ$366,'Predicted Energy Consumption'!$B$98:$B$366,$A10,'Predicted Energy Consumption'!$A$98:$A$366,"coal")</f>
        <v>1.7502086478203438E+16</v>
      </c>
      <c r="AI10" s="249">
        <f>SUMIFS('Predicted Energy Consumption'!AR$98:AR$366,'Predicted Energy Consumption'!$B$98:$B$366,$A10,'Predicted Energy Consumption'!$A$98:$A$366,"coal")</f>
        <v>1.7505187450850602E+16</v>
      </c>
      <c r="AJ10" s="249">
        <f>SUMIFS('Predicted Energy Consumption'!AS$98:AS$366,'Predicted Energy Consumption'!$B$98:$B$366,$A10,'Predicted Energy Consumption'!$A$98:$A$366,"coal")</f>
        <v>1.7508066572762328E+16</v>
      </c>
      <c r="AK10" s="249">
        <f>SUMIFS('Predicted Energy Consumption'!AT$98:AT$366,'Predicted Energy Consumption'!$B$98:$B$366,$A10,'Predicted Energy Consumption'!$A$98:$A$366,"coal")</f>
        <v>1.7510737129137614E+16</v>
      </c>
      <c r="AL10" s="249">
        <f>SUMIFS('Predicted Energy Consumption'!AU$98:AU$366,'Predicted Energy Consumption'!$B$98:$B$366,$A10,'Predicted Energy Consumption'!$A$98:$A$366,"coal")</f>
        <v>1.7513211434326984E+16</v>
      </c>
      <c r="AM10" s="249">
        <f>SUMIFS('Predicted Energy Consumption'!AV$98:AV$366,'Predicted Energy Consumption'!$B$98:$B$366,$A10,'Predicted Energy Consumption'!$A$98:$A$366,"coal")</f>
        <v>1.7515500915741392E+16</v>
      </c>
      <c r="AN10" s="249">
        <f>SUMIFS('Predicted Energy Consumption'!AW$98:AW$366,'Predicted Energy Consumption'!$B$98:$B$366,$A10,'Predicted Energy Consumption'!$A$98:$A$366,"coal")</f>
        <v>1.7517616189517924E+16</v>
      </c>
      <c r="AO10" s="249">
        <f>SUMIFS('Predicted Energy Consumption'!AX$98:AX$366,'Predicted Energy Consumption'!$B$98:$B$366,$A10,'Predicted Energy Consumption'!$A$98:$A$366,"coal")</f>
        <v>1.751956712880772E+16</v>
      </c>
      <c r="AP10" s="249">
        <f>SUMIFS('Predicted Energy Consumption'!AY$98:AY$366,'Predicted Energy Consumption'!$B$98:$B$366,$A10,'Predicted Energy Consumption'!$A$98:$A$366,"coal")</f>
        <v>1.7521362925462792E+16</v>
      </c>
    </row>
    <row r="11" spans="1:42" x14ac:dyDescent="0.2">
      <c r="A11" t="s">
        <v>382</v>
      </c>
      <c r="B11" s="249">
        <f>SUMIFS('Predicted Energy Consumption'!K$98:K$366,'Predicted Energy Consumption'!$B$98:$B$366,$A11,'Predicted Energy Consumption'!$A$98:$A$366,"coal")</f>
        <v>3533190970790788</v>
      </c>
      <c r="C11" s="249">
        <f>SUMIFS('Predicted Energy Consumption'!L$98:L$366,'Predicted Energy Consumption'!$B$98:$B$366,$A11,'Predicted Energy Consumption'!$A$98:$A$366,"coal")</f>
        <v>4023826106092700</v>
      </c>
      <c r="D11" s="249">
        <f>SUMIFS('Predicted Energy Consumption'!M$98:M$366,'Predicted Energy Consumption'!$B$98:$B$366,$A11,'Predicted Energy Consumption'!$A$98:$A$366,"coal")</f>
        <v>4174779832083258.5</v>
      </c>
      <c r="E11" s="249">
        <f>SUMIFS('Predicted Energy Consumption'!N$98:N$366,'Predicted Energy Consumption'!$B$98:$B$366,$A11,'Predicted Energy Consumption'!$A$98:$A$366,"coal")</f>
        <v>4322943486410197.5</v>
      </c>
      <c r="F11" s="249">
        <f>SUMIFS('Predicted Energy Consumption'!O$98:O$366,'Predicted Energy Consumption'!$B$98:$B$366,$A11,'Predicted Energy Consumption'!$A$98:$A$366,"coal")</f>
        <v>4424523105873092.5</v>
      </c>
      <c r="G11" s="249">
        <f>SUMIFS('Predicted Energy Consumption'!P$98:P$366,'Predicted Energy Consumption'!$B$98:$B$366,$A11,'Predicted Energy Consumption'!$A$98:$A$366,"coal")</f>
        <v>4484053824461687</v>
      </c>
      <c r="H11" s="249">
        <f>SUMIFS('Predicted Energy Consumption'!Q$98:Q$366,'Predicted Energy Consumption'!$B$98:$B$366,$A11,'Predicted Energy Consumption'!$A$98:$A$366,"coal")</f>
        <v>4536201219886134</v>
      </c>
      <c r="I11" s="249">
        <f>SUMIFS('Predicted Energy Consumption'!R$98:R$366,'Predicted Energy Consumption'!$B$98:$B$366,$A11,'Predicted Energy Consumption'!$A$98:$A$366,"coal")</f>
        <v>4581644496669141</v>
      </c>
      <c r="J11" s="249">
        <f>SUMIFS('Predicted Energy Consumption'!S$98:S$366,'Predicted Energy Consumption'!$B$98:$B$366,$A11,'Predicted Energy Consumption'!$A$98:$A$366,"coal")</f>
        <v>4621026055223193</v>
      </c>
      <c r="K11" s="249">
        <f>SUMIFS('Predicted Energy Consumption'!T$98:T$366,'Predicted Energy Consumption'!$B$98:$B$366,$A11,'Predicted Energy Consumption'!$A$98:$A$366,"coal")</f>
        <v>4654944007013000</v>
      </c>
      <c r="L11" s="249">
        <f>SUMIFS('Predicted Energy Consumption'!U$98:U$366,'Predicted Energy Consumption'!$B$98:$B$366,$A11,'Predicted Energy Consumption'!$A$98:$A$366,"coal")</f>
        <v>4683948636638516</v>
      </c>
      <c r="M11" s="249">
        <f>SUMIFS('Predicted Energy Consumption'!V$98:V$366,'Predicted Energy Consumption'!$B$98:$B$366,$A11,'Predicted Energy Consumption'!$A$98:$A$366,"coal")</f>
        <v>4708541652672264</v>
      </c>
      <c r="N11" s="249">
        <f>SUMIFS('Predicted Energy Consumption'!W$98:W$366,'Predicted Energy Consumption'!$B$98:$B$366,$A11,'Predicted Energy Consumption'!$A$98:$A$366,"coal")</f>
        <v>4729177322371852</v>
      </c>
      <c r="O11" s="249">
        <f>SUMIFS('Predicted Energy Consumption'!X$98:X$366,'Predicted Energy Consumption'!$B$98:$B$366,$A11,'Predicted Energy Consumption'!$A$98:$A$366,"coal")</f>
        <v>4746264807458644</v>
      </c>
      <c r="P11" s="249">
        <f>SUMIFS('Predicted Energy Consumption'!Y$98:Y$366,'Predicted Energy Consumption'!$B$98:$B$366,$A11,'Predicted Energy Consumption'!$A$98:$A$366,"coal")</f>
        <v>4760171201309735</v>
      </c>
      <c r="Q11" s="249">
        <f>SUMIFS('Predicted Energy Consumption'!Z$98:Z$366,'Predicted Energy Consumption'!$B$98:$B$366,$A11,'Predicted Energy Consumption'!$A$98:$A$366,"coal")</f>
        <v>4771224912671228</v>
      </c>
      <c r="R11" s="249">
        <f>SUMIFS('Predicted Energy Consumption'!AA$98:AA$366,'Predicted Energy Consumption'!$B$98:$B$366,$A11,'Predicted Energy Consumption'!$A$98:$A$366,"coal")</f>
        <v>4779719151761189</v>
      </c>
      <c r="S11" s="249">
        <f>SUMIFS('Predicted Energy Consumption'!AB$98:AB$366,'Predicted Energy Consumption'!$B$98:$B$366,$A11,'Predicted Energy Consumption'!$A$98:$A$366,"coal")</f>
        <v>4785915357154785</v>
      </c>
      <c r="T11" s="249">
        <f>SUMIFS('Predicted Energy Consumption'!AC$98:AC$366,'Predicted Energy Consumption'!$B$98:$B$366,$A11,'Predicted Energy Consumption'!$A$98:$A$366,"coal")</f>
        <v>4790046461881537</v>
      </c>
      <c r="U11" s="249">
        <f>SUMIFS('Predicted Energy Consumption'!AD$98:AD$366,'Predicted Energy Consumption'!$B$98:$B$366,$A11,'Predicted Energy Consumption'!$A$98:$A$366,"coal")</f>
        <v>4792319939868897</v>
      </c>
      <c r="V11" s="249">
        <f>SUMIFS('Predicted Energy Consumption'!AE$98:AE$366,'Predicted Energy Consumption'!$B$98:$B$366,$A11,'Predicted Energy Consumption'!$A$98:$A$366,"coal")</f>
        <v>4792920603512249</v>
      </c>
      <c r="W11" s="249">
        <f>SUMIFS('Predicted Energy Consumption'!AF$98:AF$366,'Predicted Energy Consumption'!$B$98:$B$366,$A11,'Predicted Energy Consumption'!$A$98:$A$366,"coal")</f>
        <v>4792013143173941</v>
      </c>
      <c r="X11" s="249">
        <f>SUMIFS('Predicted Energy Consumption'!AG$98:AG$366,'Predicted Energy Consumption'!$B$98:$B$366,$A11,'Predicted Energy Consumption'!$A$98:$A$366,"coal")</f>
        <v>4789744412466638</v>
      </c>
      <c r="Y11" s="249">
        <f>SUMIFS('Predicted Energy Consumption'!AH$98:AH$366,'Predicted Energy Consumption'!$B$98:$B$366,$A11,'Predicted Energy Consumption'!$A$98:$A$366,"coal")</f>
        <v>4786245471271947</v>
      </c>
      <c r="Z11" s="249">
        <f>SUMIFS('Predicted Energy Consumption'!AI$98:AI$366,'Predicted Energy Consumption'!$B$98:$B$366,$A11,'Predicted Energy Consumption'!$A$98:$A$366,"coal")</f>
        <v>4781633403082955</v>
      </c>
      <c r="AA11" s="249">
        <f>SUMIFS('Predicted Energy Consumption'!AJ$98:AJ$366,'Predicted Energy Consumption'!$B$98:$B$366,$A11,'Predicted Energy Consumption'!$A$98:$A$366,"coal")</f>
        <v>4776012925529758</v>
      </c>
      <c r="AB11" s="249">
        <f>SUMIFS('Predicted Energy Consumption'!AK$98:AK$366,'Predicted Energy Consumption'!$B$98:$B$366,$A11,'Predicted Energy Consumption'!$A$98:$A$366,"coal")</f>
        <v>4769477813640762</v>
      </c>
      <c r="AC11" s="249">
        <f>SUMIFS('Predicted Energy Consumption'!AL$98:AL$366,'Predicted Energy Consumption'!$B$98:$B$366,$A11,'Predicted Energy Consumption'!$A$98:$A$366,"coal")</f>
        <v>4762112155075397</v>
      </c>
      <c r="AD11" s="249">
        <f>SUMIFS('Predicted Energy Consumption'!AM$98:AM$366,'Predicted Energy Consumption'!$B$98:$B$366,$A11,'Predicted Energy Consumption'!$A$98:$A$366,"coal")</f>
        <v>4753991455619034</v>
      </c>
      <c r="AE11" s="249">
        <f>SUMIFS('Predicted Energy Consumption'!AN$98:AN$366,'Predicted Energy Consumption'!$B$98:$B$366,$A11,'Predicted Energy Consumption'!$A$98:$A$366,"coal")</f>
        <v>4745183611941376</v>
      </c>
      <c r="AF11" s="249">
        <f>SUMIFS('Predicted Energy Consumption'!AO$98:AO$366,'Predicted Energy Consumption'!$B$98:$B$366,$A11,'Predicted Energy Consumption'!$A$98:$A$366,"coal")</f>
        <v>4735749767158494</v>
      </c>
      <c r="AG11" s="249">
        <f>SUMIFS('Predicted Energy Consumption'!AP$98:AP$366,'Predicted Energy Consumption'!$B$98:$B$366,$A11,'Predicted Energy Consumption'!$A$98:$A$366,"coal")</f>
        <v>4725745063232115</v>
      </c>
      <c r="AH11" s="249">
        <f>SUMIFS('Predicted Energy Consumption'!AQ$98:AQ$366,'Predicted Energy Consumption'!$B$98:$B$366,$A11,'Predicted Energy Consumption'!$A$98:$A$366,"coal")</f>
        <v>4715219302766688</v>
      </c>
      <c r="AI11" s="249">
        <f>SUMIFS('Predicted Energy Consumption'!AR$98:AR$366,'Predicted Energy Consumption'!$B$98:$B$366,$A11,'Predicted Energy Consumption'!$A$98:$A$366,"coal")</f>
        <v>4704217531361431</v>
      </c>
      <c r="AJ11" s="249">
        <f>SUMIFS('Predicted Energy Consumption'!AS$98:AS$366,'Predicted Energy Consumption'!$B$98:$B$366,$A11,'Predicted Energy Consumption'!$A$98:$A$366,"coal")</f>
        <v>4692780550382801</v>
      </c>
      <c r="AK11" s="249">
        <f>SUMIFS('Predicted Energy Consumption'!AT$98:AT$366,'Predicted Energy Consumption'!$B$98:$B$366,$A11,'Predicted Energy Consumption'!$A$98:$A$366,"coal")</f>
        <v>4680945368838610</v>
      </c>
      <c r="AL11" s="249">
        <f>SUMIFS('Predicted Energy Consumption'!AU$98:AU$366,'Predicted Energy Consumption'!$B$98:$B$366,$A11,'Predicted Energy Consumption'!$A$98:$A$366,"coal")</f>
        <v>4668745601970727</v>
      </c>
      <c r="AM11" s="249">
        <f>SUMIFS('Predicted Energy Consumption'!AV$98:AV$366,'Predicted Energy Consumption'!$B$98:$B$366,$A11,'Predicted Energy Consumption'!$A$98:$A$366,"coal")</f>
        <v>4656211823235779</v>
      </c>
      <c r="AN11" s="249">
        <f>SUMIFS('Predicted Energy Consumption'!AW$98:AW$366,'Predicted Energy Consumption'!$B$98:$B$366,$A11,'Predicted Energy Consumption'!$A$98:$A$366,"coal")</f>
        <v>4643371875497355</v>
      </c>
      <c r="AO11" s="249">
        <f>SUMIFS('Predicted Energy Consumption'!AX$98:AX$366,'Predicted Energy Consumption'!$B$98:$B$366,$A11,'Predicted Energy Consumption'!$A$98:$A$366,"coal")</f>
        <v>4630251146515142</v>
      </c>
      <c r="AP11" s="249">
        <f>SUMIFS('Predicted Energy Consumption'!AY$98:AY$366,'Predicted Energy Consumption'!$B$98:$B$366,$A11,'Predicted Energy Consumption'!$A$98:$A$366,"coal")</f>
        <v>4616872813161091</v>
      </c>
    </row>
    <row r="12" spans="1:42" x14ac:dyDescent="0.2">
      <c r="A12" t="s">
        <v>383</v>
      </c>
      <c r="B12" s="249">
        <f>SUMIFS('Predicted Energy Consumption'!K$98:K$366,'Predicted Energy Consumption'!$B$98:$B$366,$A12,'Predicted Energy Consumption'!$A$98:$A$366,"coal")</f>
        <v>40176666382163.563</v>
      </c>
      <c r="C12" s="249">
        <f>SUMIFS('Predicted Energy Consumption'!L$98:L$366,'Predicted Energy Consumption'!$B$98:$B$366,$A12,'Predicted Energy Consumption'!$A$98:$A$366,"coal")</f>
        <v>41805237562057.5</v>
      </c>
      <c r="D12" s="249">
        <f>SUMIFS('Predicted Energy Consumption'!M$98:M$366,'Predicted Energy Consumption'!$B$98:$B$366,$A12,'Predicted Energy Consumption'!$A$98:$A$366,"coal")</f>
        <v>40378292999020.094</v>
      </c>
      <c r="E12" s="249">
        <f>SUMIFS('Predicted Energy Consumption'!N$98:N$366,'Predicted Energy Consumption'!$B$98:$B$366,$A12,'Predicted Energy Consumption'!$A$98:$A$366,"coal")</f>
        <v>38917822628574.266</v>
      </c>
      <c r="F12" s="249">
        <f>SUMIFS('Predicted Energy Consumption'!O$98:O$366,'Predicted Energy Consumption'!$B$98:$B$366,$A12,'Predicted Energy Consumption'!$A$98:$A$366,"coal")</f>
        <v>37439466652775.281</v>
      </c>
      <c r="G12" s="249">
        <f>SUMIFS('Predicted Energy Consumption'!P$98:P$366,'Predicted Energy Consumption'!$B$98:$B$366,$A12,'Predicted Energy Consumption'!$A$98:$A$366,"coal")</f>
        <v>35953549355241.805</v>
      </c>
      <c r="H12" s="249">
        <f>SUMIFS('Predicted Energy Consumption'!Q$98:Q$366,'Predicted Energy Consumption'!$B$98:$B$366,$A12,'Predicted Energy Consumption'!$A$98:$A$366,"coal")</f>
        <v>34467133540279.336</v>
      </c>
      <c r="I12" s="249">
        <f>SUMIFS('Predicted Energy Consumption'!R$98:R$366,'Predicted Energy Consumption'!$B$98:$B$366,$A12,'Predicted Energy Consumption'!$A$98:$A$366,"coal")</f>
        <v>32985143301012.047</v>
      </c>
      <c r="J12" s="249">
        <f>SUMIFS('Predicted Energy Consumption'!S$98:S$366,'Predicted Energy Consumption'!$B$98:$B$366,$A12,'Predicted Energy Consumption'!$A$98:$A$366,"coal")</f>
        <v>31511032614875.91</v>
      </c>
      <c r="K12" s="249">
        <f>SUMIFS('Predicted Energy Consumption'!T$98:T$366,'Predicted Energy Consumption'!$B$98:$B$366,$A12,'Predicted Energy Consumption'!$A$98:$A$366,"coal")</f>
        <v>30047212762228.613</v>
      </c>
      <c r="L12" s="249">
        <f>SUMIFS('Predicted Energy Consumption'!U$98:U$366,'Predicted Energy Consumption'!$B$98:$B$366,$A12,'Predicted Energy Consumption'!$A$98:$A$366,"coal")</f>
        <v>28595340788032.125</v>
      </c>
      <c r="M12" s="249">
        <f>SUMIFS('Predicted Energy Consumption'!V$98:V$366,'Predicted Energy Consumption'!$B$98:$B$366,$A12,'Predicted Energy Consumption'!$A$98:$A$366,"coal")</f>
        <v>27156521862089.965</v>
      </c>
      <c r="N12" s="249">
        <f>SUMIFS('Predicted Energy Consumption'!W$98:W$366,'Predicted Energy Consumption'!$B$98:$B$366,$A12,'Predicted Energy Consumption'!$A$98:$A$366,"coal")</f>
        <v>25731455009129.48</v>
      </c>
      <c r="O12" s="249">
        <f>SUMIFS('Predicted Energy Consumption'!X$98:X$366,'Predicted Energy Consumption'!$B$98:$B$366,$A12,'Predicted Energy Consumption'!$A$98:$A$366,"coal")</f>
        <v>24320539869715.82</v>
      </c>
      <c r="P12" s="249">
        <f>SUMIFS('Predicted Energy Consumption'!Y$98:Y$366,'Predicted Energy Consumption'!$B$98:$B$366,$A12,'Predicted Energy Consumption'!$A$98:$A$366,"coal")</f>
        <v>22923955768473.391</v>
      </c>
      <c r="Q12" s="249">
        <f>SUMIFS('Predicted Energy Consumption'!Z$98:Z$366,'Predicted Energy Consumption'!$B$98:$B$366,$A12,'Predicted Energy Consumption'!$A$98:$A$366,"coal")</f>
        <v>21541720667341.949</v>
      </c>
      <c r="R12" s="249">
        <f>SUMIFS('Predicted Energy Consumption'!AA$98:AA$366,'Predicted Energy Consumption'!$B$98:$B$366,$A12,'Predicted Energy Consumption'!$A$98:$A$366,"coal")</f>
        <v>20173735294342.75</v>
      </c>
      <c r="S12" s="249">
        <f>SUMIFS('Predicted Energy Consumption'!AB$98:AB$366,'Predicted Energy Consumption'!$B$98:$B$366,$A12,'Predicted Energy Consumption'!$A$98:$A$366,"coal")</f>
        <v>18819816242299.113</v>
      </c>
      <c r="T12" s="249">
        <f>SUMIFS('Predicted Energy Consumption'!AC$98:AC$366,'Predicted Energy Consumption'!$B$98:$B$366,$A12,'Predicted Energy Consumption'!$A$98:$A$366,"coal")</f>
        <v>17479720809166.387</v>
      </c>
      <c r="U12" s="249">
        <f>SUMIFS('Predicted Energy Consumption'!AD$98:AD$366,'Predicted Energy Consumption'!$B$98:$B$366,$A12,'Predicted Energy Consumption'!$A$98:$A$366,"coal")</f>
        <v>16153165629340.975</v>
      </c>
      <c r="V12" s="249">
        <f>SUMIFS('Predicted Energy Consumption'!AE$98:AE$366,'Predicted Energy Consumption'!$B$98:$B$366,$A12,'Predicted Energy Consumption'!$A$98:$A$366,"coal")</f>
        <v>14839840623582.17</v>
      </c>
      <c r="W12" s="249">
        <f>SUMIFS('Predicted Energy Consumption'!AF$98:AF$366,'Predicted Energy Consumption'!$B$98:$B$366,$A12,'Predicted Energy Consumption'!$A$98:$A$366,"coal")</f>
        <v>13539419412549.818</v>
      </c>
      <c r="X12" s="249">
        <f>SUMIFS('Predicted Energy Consumption'!AG$98:AG$366,'Predicted Energy Consumption'!$B$98:$B$366,$A12,'Predicted Energy Consumption'!$A$98:$A$366,"coal")</f>
        <v>12251567055492.486</v>
      </c>
      <c r="Y12" s="249">
        <f>SUMIFS('Predicted Energy Consumption'!AH$98:AH$366,'Predicted Energy Consumption'!$B$98:$B$366,$A12,'Predicted Energy Consumption'!$A$98:$A$366,"coal")</f>
        <v>11994891924552.68</v>
      </c>
      <c r="Z12" s="249">
        <f>SUMIFS('Predicted Energy Consumption'!AI$98:AI$366,'Predicted Energy Consumption'!$B$98:$B$366,$A12,'Predicted Energy Consumption'!$A$98:$A$366,"coal")</f>
        <v>12009949012809.137</v>
      </c>
      <c r="AA12" s="249">
        <f>SUMIFS('Predicted Energy Consumption'!AJ$98:AJ$366,'Predicted Energy Consumption'!$B$98:$B$366,$A12,'Predicted Energy Consumption'!$A$98:$A$366,"coal")</f>
        <v>12024268531151.764</v>
      </c>
      <c r="AB12" s="249">
        <f>SUMIFS('Predicted Energy Consumption'!AK$98:AK$366,'Predicted Energy Consumption'!$B$98:$B$366,$A12,'Predicted Energy Consumption'!$A$98:$A$366,"coal")</f>
        <v>12037928431194.912</v>
      </c>
      <c r="AC12" s="249">
        <f>SUMIFS('Predicted Energy Consumption'!AL$98:AL$366,'Predicted Energy Consumption'!$B$98:$B$366,$A12,'Predicted Energy Consumption'!$A$98:$A$366,"coal")</f>
        <v>12050996924584.729</v>
      </c>
      <c r="AD12" s="249">
        <f>SUMIFS('Predicted Energy Consumption'!AM$98:AM$366,'Predicted Energy Consumption'!$B$98:$B$366,$A12,'Predicted Energy Consumption'!$A$98:$A$366,"coal")</f>
        <v>12063533874332.055</v>
      </c>
      <c r="AE12" s="249">
        <f>SUMIFS('Predicted Energy Consumption'!AN$98:AN$366,'Predicted Energy Consumption'!$B$98:$B$366,$A12,'Predicted Energy Consumption'!$A$98:$A$366,"coal")</f>
        <v>12075591968208.838</v>
      </c>
      <c r="AF12" s="249">
        <f>SUMIFS('Predicted Energy Consumption'!AO$98:AO$366,'Predicted Energy Consumption'!$B$98:$B$366,$A12,'Predicted Energy Consumption'!$A$98:$A$366,"coal")</f>
        <v>12087217710549.33</v>
      </c>
      <c r="AG12" s="249">
        <f>SUMIFS('Predicted Energy Consumption'!AP$98:AP$366,'Predicted Energy Consumption'!$B$98:$B$366,$A12,'Predicted Energy Consumption'!$A$98:$A$366,"coal")</f>
        <v>12098452262495.68</v>
      </c>
      <c r="AH12" s="249">
        <f>SUMIFS('Predicted Energy Consumption'!AQ$98:AQ$366,'Predicted Energy Consumption'!$B$98:$B$366,$A12,'Predicted Energy Consumption'!$A$98:$A$366,"coal")</f>
        <v>12109332155534.057</v>
      </c>
      <c r="AI12" s="249">
        <f>SUMIFS('Predicted Energy Consumption'!AR$98:AR$366,'Predicted Energy Consumption'!$B$98:$B$366,$A12,'Predicted Energy Consumption'!$A$98:$A$366,"coal")</f>
        <v>12119889898888.484</v>
      </c>
      <c r="AJ12" s="249">
        <f>SUMIFS('Predicted Energy Consumption'!AS$98:AS$366,'Predicted Energy Consumption'!$B$98:$B$366,$A12,'Predicted Energy Consumption'!$A$98:$A$366,"coal")</f>
        <v>12130154497821.992</v>
      </c>
      <c r="AK12" s="249">
        <f>SUMIFS('Predicted Energy Consumption'!AT$98:AT$366,'Predicted Energy Consumption'!$B$98:$B$366,$A12,'Predicted Energy Consumption'!$A$98:$A$366,"coal")</f>
        <v>12140151896997.826</v>
      </c>
      <c r="AL12" s="249">
        <f>SUMIFS('Predicted Energy Consumption'!AU$98:AU$366,'Predicted Energy Consumption'!$B$98:$B$366,$A12,'Predicted Energy Consumption'!$A$98:$A$366,"coal")</f>
        <v>12149905360667.127</v>
      </c>
      <c r="AM12" s="249">
        <f>SUMIFS('Predicted Energy Consumption'!AV$98:AV$366,'Predicted Energy Consumption'!$B$98:$B$366,$A12,'Predicted Energy Consumption'!$A$98:$A$366,"coal")</f>
        <v>12159435799487.061</v>
      </c>
      <c r="AN12" s="249">
        <f>SUMIFS('Predicted Energy Consumption'!AW$98:AW$366,'Predicted Energy Consumption'!$B$98:$B$366,$A12,'Predicted Energy Consumption'!$A$98:$A$366,"coal")</f>
        <v>12168762052147.84</v>
      </c>
      <c r="AO12" s="249">
        <f>SUMIFS('Predicted Energy Consumption'!AX$98:AX$366,'Predicted Energy Consumption'!$B$98:$B$366,$A12,'Predicted Energy Consumption'!$A$98:$A$366,"coal")</f>
        <v>12177901128650.982</v>
      </c>
      <c r="AP12" s="249">
        <f>SUMIFS('Predicted Energy Consumption'!AY$98:AY$366,'Predicted Energy Consumption'!$B$98:$B$366,$A12,'Predicted Energy Consumption'!$A$98:$A$366,"coal")</f>
        <v>12186868420969.084</v>
      </c>
    </row>
    <row r="13" spans="1:42" x14ac:dyDescent="0.2">
      <c r="A13" t="s">
        <v>384</v>
      </c>
      <c r="B13" s="249">
        <f>SUMIFS('Predicted Energy Consumption'!K$98:K$366,'Predicted Energy Consumption'!$B$98:$B$366,$A13,'Predicted Energy Consumption'!$A$98:$A$366,"coal")</f>
        <v>3965497113162303</v>
      </c>
      <c r="C13" s="249">
        <f>SUMIFS('Predicted Energy Consumption'!L$98:L$366,'Predicted Energy Consumption'!$B$98:$B$366,$A13,'Predicted Energy Consumption'!$A$98:$A$366,"coal")</f>
        <v>4240192596401157</v>
      </c>
      <c r="D13" s="249">
        <f>SUMIFS('Predicted Energy Consumption'!M$98:M$366,'Predicted Energy Consumption'!$B$98:$B$366,$A13,'Predicted Energy Consumption'!$A$98:$A$366,"coal")</f>
        <v>4080447115675246.5</v>
      </c>
      <c r="E13" s="249">
        <f>SUMIFS('Predicted Energy Consumption'!N$98:N$366,'Predicted Energy Consumption'!$B$98:$B$366,$A13,'Predicted Energy Consumption'!$A$98:$A$366,"coal")</f>
        <v>3903792260029665</v>
      </c>
      <c r="F13" s="249">
        <f>SUMIFS('Predicted Energy Consumption'!O$98:O$366,'Predicted Energy Consumption'!$B$98:$B$366,$A13,'Predicted Energy Consumption'!$A$98:$A$366,"coal")</f>
        <v>3712660725114062</v>
      </c>
      <c r="G13" s="249">
        <f>SUMIFS('Predicted Energy Consumption'!P$98:P$366,'Predicted Energy Consumption'!$B$98:$B$366,$A13,'Predicted Energy Consumption'!$A$98:$A$366,"coal")</f>
        <v>3509190866630875</v>
      </c>
      <c r="H13" s="249">
        <f>SUMIFS('Predicted Energy Consumption'!Q$98:Q$366,'Predicted Energy Consumption'!$B$98:$B$366,$A13,'Predicted Energy Consumption'!$A$98:$A$366,"coal")</f>
        <v>3295265834018717</v>
      </c>
      <c r="I13" s="249">
        <f>SUMIFS('Predicted Energy Consumption'!R$98:R$366,'Predicted Energy Consumption'!$B$98:$B$366,$A13,'Predicted Energy Consumption'!$A$98:$A$366,"coal")</f>
        <v>3072537691243673</v>
      </c>
      <c r="J13" s="249">
        <f>SUMIFS('Predicted Energy Consumption'!S$98:S$366,'Predicted Energy Consumption'!$B$98:$B$366,$A13,'Predicted Energy Consumption'!$A$98:$A$366,"coal")</f>
        <v>2842447857814288</v>
      </c>
      <c r="K13" s="249">
        <f>SUMIFS('Predicted Energy Consumption'!T$98:T$366,'Predicted Energy Consumption'!$B$98:$B$366,$A13,'Predicted Energy Consumption'!$A$98:$A$366,"coal")</f>
        <v>2719427840616745</v>
      </c>
      <c r="L13" s="249">
        <f>SUMIFS('Predicted Energy Consumption'!U$98:U$366,'Predicted Energy Consumption'!$B$98:$B$366,$A13,'Predicted Energy Consumption'!$A$98:$A$366,"coal")</f>
        <v>2750181054225517</v>
      </c>
      <c r="M13" s="249">
        <f>SUMIFS('Predicted Energy Consumption'!V$98:V$366,'Predicted Energy Consumption'!$B$98:$B$366,$A13,'Predicted Energy Consumption'!$A$98:$A$366,"coal")</f>
        <v>2778038454596955.5</v>
      </c>
      <c r="N13" s="249">
        <f>SUMIFS('Predicted Energy Consumption'!W$98:W$366,'Predicted Energy Consumption'!$B$98:$B$366,$A13,'Predicted Energy Consumption'!$A$98:$A$366,"coal")</f>
        <v>2803266925286940</v>
      </c>
      <c r="O13" s="249">
        <f>SUMIFS('Predicted Energy Consumption'!X$98:X$366,'Predicted Energy Consumption'!$B$98:$B$366,$A13,'Predicted Energy Consumption'!$A$98:$A$366,"coal")</f>
        <v>2826110263081245.5</v>
      </c>
      <c r="P13" s="249">
        <f>SUMIFS('Predicted Energy Consumption'!Y$98:Y$366,'Predicted Energy Consumption'!$B$98:$B$366,$A13,'Predicted Energy Consumption'!$A$98:$A$366,"coal")</f>
        <v>2846790148259575</v>
      </c>
      <c r="Q13" s="249">
        <f>SUMIFS('Predicted Energy Consumption'!Z$98:Z$366,'Predicted Energy Consumption'!$B$98:$B$366,$A13,'Predicted Energy Consumption'!$A$98:$A$366,"coal")</f>
        <v>2865507457874063</v>
      </c>
      <c r="R13" s="249">
        <f>SUMIFS('Predicted Energy Consumption'!AA$98:AA$366,'Predicted Energy Consumption'!$B$98:$B$366,$A13,'Predicted Energy Consumption'!$A$98:$A$366,"coal")</f>
        <v>2882443764115787</v>
      </c>
      <c r="S13" s="249">
        <f>SUMIFS('Predicted Energy Consumption'!AB$98:AB$366,'Predicted Energy Consumption'!$B$98:$B$366,$A13,'Predicted Energy Consumption'!$A$98:$A$366,"coal")</f>
        <v>2897762906014330</v>
      </c>
      <c r="T13" s="249">
        <f>SUMIFS('Predicted Energy Consumption'!AC$98:AC$366,'Predicted Energy Consumption'!$B$98:$B$366,$A13,'Predicted Energy Consumption'!$A$98:$A$366,"coal")</f>
        <v>2911612558075406.5</v>
      </c>
      <c r="U13" s="249">
        <f>SUMIFS('Predicted Energy Consumption'!AD$98:AD$366,'Predicted Energy Consumption'!$B$98:$B$366,$A13,'Predicted Energy Consumption'!$A$98:$A$366,"coal")</f>
        <v>2924125745825865</v>
      </c>
      <c r="V13" s="249">
        <f>SUMIFS('Predicted Energy Consumption'!AE$98:AE$366,'Predicted Energy Consumption'!$B$98:$B$366,$A13,'Predicted Energy Consumption'!$A$98:$A$366,"coal")</f>
        <v>2935422277440235</v>
      </c>
      <c r="W13" s="249">
        <f>SUMIFS('Predicted Energy Consumption'!AF$98:AF$366,'Predicted Energy Consumption'!$B$98:$B$366,$A13,'Predicted Energy Consumption'!$A$98:$A$366,"coal")</f>
        <v>2945610074301239.5</v>
      </c>
      <c r="X13" s="249">
        <f>SUMIFS('Predicted Energy Consumption'!AG$98:AG$366,'Predicted Energy Consumption'!$B$98:$B$366,$A13,'Predicted Energy Consumption'!$A$98:$A$366,"coal")</f>
        <v>2954786392861329.5</v>
      </c>
      <c r="Y13" s="249">
        <f>SUMIFS('Predicted Energy Consumption'!AH$98:AH$366,'Predicted Energy Consumption'!$B$98:$B$366,$A13,'Predicted Energy Consumption'!$A$98:$A$366,"coal")</f>
        <v>2963038936601373.5</v>
      </c>
      <c r="Z13" s="249">
        <f>SUMIFS('Predicted Energy Consumption'!AI$98:AI$366,'Predicted Energy Consumption'!$B$98:$B$366,$A13,'Predicted Energy Consumption'!$A$98:$A$366,"coal")</f>
        <v>2970446861073178</v>
      </c>
      <c r="AA13" s="249">
        <f>SUMIFS('Predicted Energy Consumption'!AJ$98:AJ$366,'Predicted Energy Consumption'!$B$98:$B$366,$A13,'Predicted Energy Consumption'!$A$98:$A$366,"coal")</f>
        <v>2977081677599086.5</v>
      </c>
      <c r="AB13" s="249">
        <f>SUMIFS('Predicted Energy Consumption'!AK$98:AK$366,'Predicted Energy Consumption'!$B$98:$B$366,$A13,'Predicted Energy Consumption'!$A$98:$A$366,"coal")</f>
        <v>2983008062663590</v>
      </c>
      <c r="AC13" s="249">
        <f>SUMIFS('Predicted Energy Consumption'!AL$98:AL$366,'Predicted Energy Consumption'!$B$98:$B$366,$A13,'Predicted Energy Consumption'!$A$98:$A$366,"coal")</f>
        <v>2988284580715975.5</v>
      </c>
      <c r="AD13" s="249">
        <f>SUMIFS('Predicted Energy Consumption'!AM$98:AM$366,'Predicted Energy Consumption'!$B$98:$B$366,$A13,'Predicted Energy Consumption'!$A$98:$A$366,"coal")</f>
        <v>2992964328268877.5</v>
      </c>
      <c r="AE13" s="249">
        <f>SUMIFS('Predicted Energy Consumption'!AN$98:AN$366,'Predicted Energy Consumption'!$B$98:$B$366,$A13,'Predicted Energy Consumption'!$A$98:$A$366,"coal")</f>
        <v>2997095507002914.5</v>
      </c>
      <c r="AF13" s="249">
        <f>SUMIFS('Predicted Energy Consumption'!AO$98:AO$366,'Predicted Energy Consumption'!$B$98:$B$366,$A13,'Predicted Energy Consumption'!$A$98:$A$366,"coal")</f>
        <v>2998398411200924.5</v>
      </c>
      <c r="AG13" s="249">
        <f>SUMIFS('Predicted Energy Consumption'!AP$98:AP$366,'Predicted Energy Consumption'!$B$98:$B$366,$A13,'Predicted Energy Consumption'!$A$98:$A$366,"coal")</f>
        <v>2997883551637435.5</v>
      </c>
      <c r="AH13" s="249">
        <f>SUMIFS('Predicted Energy Consumption'!AQ$98:AQ$366,'Predicted Energy Consumption'!$B$98:$B$366,$A13,'Predicted Energy Consumption'!$A$98:$A$366,"coal")</f>
        <v>2996804788155701</v>
      </c>
      <c r="AI13" s="249">
        <f>SUMIFS('Predicted Energy Consumption'!AR$98:AR$366,'Predicted Energy Consumption'!$B$98:$B$366,$A13,'Predicted Energy Consumption'!$A$98:$A$366,"coal")</f>
        <v>2995200726739990.5</v>
      </c>
      <c r="AJ13" s="249">
        <f>SUMIFS('Predicted Energy Consumption'!AS$98:AS$366,'Predicted Energy Consumption'!$B$98:$B$366,$A13,'Predicted Energy Consumption'!$A$98:$A$366,"coal")</f>
        <v>2993106814231969.5</v>
      </c>
      <c r="AK13" s="249">
        <f>SUMIFS('Predicted Energy Consumption'!AT$98:AT$366,'Predicted Energy Consumption'!$B$98:$B$366,$A13,'Predicted Energy Consumption'!$A$98:$A$366,"coal")</f>
        <v>2990555640388674.5</v>
      </c>
      <c r="AL13" s="249">
        <f>SUMIFS('Predicted Energy Consumption'!AU$98:AU$366,'Predicted Energy Consumption'!$B$98:$B$366,$A13,'Predicted Energy Consumption'!$A$98:$A$366,"coal")</f>
        <v>2987577207464590.5</v>
      </c>
      <c r="AM13" s="249">
        <f>SUMIFS('Predicted Energy Consumption'!AV$98:AV$366,'Predicted Energy Consumption'!$B$98:$B$366,$A13,'Predicted Energy Consumption'!$A$98:$A$366,"coal")</f>
        <v>2984199171025273</v>
      </c>
      <c r="AN13" s="249">
        <f>SUMIFS('Predicted Energy Consumption'!AW$98:AW$366,'Predicted Energy Consumption'!$B$98:$B$366,$A13,'Predicted Energy Consumption'!$A$98:$A$366,"coal")</f>
        <v>2980447055283163.5</v>
      </c>
      <c r="AO13" s="249">
        <f>SUMIFS('Predicted Energy Consumption'!AX$98:AX$366,'Predicted Energy Consumption'!$B$98:$B$366,$A13,'Predicted Energy Consumption'!$A$98:$A$366,"coal")</f>
        <v>2976344445869798</v>
      </c>
      <c r="AP13" s="249">
        <f>SUMIFS('Predicted Energy Consumption'!AY$98:AY$366,'Predicted Energy Consumption'!$B$98:$B$366,$A13,'Predicted Energy Consumption'!$A$98:$A$366,"coal")</f>
        <v>2971913162620097</v>
      </c>
    </row>
    <row r="14" spans="1:42" x14ac:dyDescent="0.2">
      <c r="A14" t="s">
        <v>385</v>
      </c>
      <c r="B14" s="249">
        <f>SUMIFS('Predicted Energy Consumption'!K$98:K$366,'Predicted Energy Consumption'!$B$98:$B$366,$A14,'Predicted Energy Consumption'!$A$98:$A$366,"coal")</f>
        <v>808531984349.4541</v>
      </c>
      <c r="C14" s="249">
        <f>SUMIFS('Predicted Energy Consumption'!L$98:L$366,'Predicted Energy Consumption'!$B$98:$B$366,$A14,'Predicted Energy Consumption'!$A$98:$A$366,"coal")</f>
        <v>745524354911.59485</v>
      </c>
      <c r="D14" s="249">
        <f>SUMIFS('Predicted Energy Consumption'!M$98:M$366,'Predicted Energy Consumption'!$B$98:$B$366,$A14,'Predicted Energy Consumption'!$A$98:$A$366,"coal")</f>
        <v>660585757102.09937</v>
      </c>
      <c r="E14" s="249">
        <f>SUMIFS('Predicted Energy Consumption'!N$98:N$366,'Predicted Energy Consumption'!$B$98:$B$366,$A14,'Predicted Energy Consumption'!$A$98:$A$366,"coal")</f>
        <v>576934392729.05994</v>
      </c>
      <c r="F14" s="249">
        <f>SUMIFS('Predicted Energy Consumption'!O$98:O$366,'Predicted Energy Consumption'!$B$98:$B$366,$A14,'Predicted Energy Consumption'!$A$98:$A$366,"coal")</f>
        <v>495510483619.31024</v>
      </c>
      <c r="G14" s="249">
        <f>SUMIFS('Predicted Energy Consumption'!P$98:P$366,'Predicted Energy Consumption'!$B$98:$B$366,$A14,'Predicted Energy Consumption'!$A$98:$A$366,"coal")</f>
        <v>416919570257.83392</v>
      </c>
      <c r="H14" s="249">
        <f>SUMIFS('Predicted Energy Consumption'!Q$98:Q$366,'Predicted Energy Consumption'!$B$98:$B$366,$A14,'Predicted Energy Consumption'!$A$98:$A$366,"coal")</f>
        <v>364888136616.38898</v>
      </c>
      <c r="I14" s="249">
        <f>SUMIFS('Predicted Energy Consumption'!R$98:R$366,'Predicted Energy Consumption'!$B$98:$B$366,$A14,'Predicted Energy Consumption'!$A$98:$A$366,"coal")</f>
        <v>354634448397.38916</v>
      </c>
      <c r="J14" s="249">
        <f>SUMIFS('Predicted Energy Consumption'!S$98:S$366,'Predicted Energy Consumption'!$B$98:$B$366,$A14,'Predicted Energy Consumption'!$A$98:$A$366,"coal")</f>
        <v>344153441880.09454</v>
      </c>
      <c r="K14" s="249">
        <f>SUMIFS('Predicted Energy Consumption'!T$98:T$366,'Predicted Energy Consumption'!$B$98:$B$366,$A14,'Predicted Energy Consumption'!$A$98:$A$366,"coal")</f>
        <v>333515824836.52161</v>
      </c>
      <c r="L14" s="249">
        <f>SUMIFS('Predicted Energy Consumption'!U$98:U$366,'Predicted Energy Consumption'!$B$98:$B$366,$A14,'Predicted Energy Consumption'!$A$98:$A$366,"coal")</f>
        <v>322779349493.52667</v>
      </c>
      <c r="M14" s="249">
        <f>SUMIFS('Predicted Energy Consumption'!V$98:V$366,'Predicted Energy Consumption'!$B$98:$B$366,$A14,'Predicted Energy Consumption'!$A$98:$A$366,"coal")</f>
        <v>311991326730.67004</v>
      </c>
      <c r="N14" s="249">
        <f>SUMIFS('Predicted Energy Consumption'!W$98:W$366,'Predicted Energy Consumption'!$B$98:$B$366,$A14,'Predicted Energy Consumption'!$A$98:$A$366,"coal")</f>
        <v>301190505188.53687</v>
      </c>
      <c r="O14" s="249">
        <f>SUMIFS('Predicted Energy Consumption'!X$98:X$366,'Predicted Energy Consumption'!$B$98:$B$366,$A14,'Predicted Energy Consumption'!$A$98:$A$366,"coal")</f>
        <v>290408542834.44269</v>
      </c>
      <c r="P14" s="249">
        <f>SUMIFS('Predicted Energy Consumption'!Y$98:Y$366,'Predicted Energy Consumption'!$B$98:$B$366,$A14,'Predicted Energy Consumption'!$A$98:$A$366,"coal")</f>
        <v>279671195529.56317</v>
      </c>
      <c r="Q14" s="249">
        <f>SUMIFS('Predicted Energy Consumption'!Z$98:Z$366,'Predicted Energy Consumption'!$B$98:$B$366,$A14,'Predicted Energy Consumption'!$A$98:$A$366,"coal")</f>
        <v>268999295370.46713</v>
      </c>
      <c r="R14" s="249">
        <f>SUMIFS('Predicted Energy Consumption'!AA$98:AA$366,'Predicted Energy Consumption'!$B$98:$B$366,$A14,'Predicted Energy Consumption'!$A$98:$A$366,"coal")</f>
        <v>258409564742.49106</v>
      </c>
      <c r="S14" s="249">
        <f>SUMIFS('Predicted Energy Consumption'!AB$98:AB$366,'Predicted Energy Consumption'!$B$98:$B$366,$A14,'Predicted Energy Consumption'!$A$98:$A$366,"coal")</f>
        <v>247915297528.14288</v>
      </c>
      <c r="T14" s="249">
        <f>SUMIFS('Predicted Energy Consumption'!AC$98:AC$366,'Predicted Energy Consumption'!$B$98:$B$366,$A14,'Predicted Energy Consumption'!$A$98:$A$366,"coal")</f>
        <v>237526930625.63809</v>
      </c>
      <c r="U14" s="249">
        <f>SUMIFS('Predicted Energy Consumption'!AD$98:AD$366,'Predicted Energy Consumption'!$B$98:$B$366,$A14,'Predicted Energy Consumption'!$A$98:$A$366,"coal")</f>
        <v>227252523827.80963</v>
      </c>
      <c r="V14" s="249">
        <f>SUMIFS('Predicted Energy Consumption'!AE$98:AE$366,'Predicted Energy Consumption'!$B$98:$B$366,$A14,'Predicted Energy Consumption'!$A$98:$A$366,"coal")</f>
        <v>217098162688.74683</v>
      </c>
      <c r="W14" s="249">
        <f>SUMIFS('Predicted Energy Consumption'!AF$98:AF$366,'Predicted Energy Consumption'!$B$98:$B$366,$A14,'Predicted Energy Consumption'!$A$98:$A$366,"coal")</f>
        <v>207068296513.92694</v>
      </c>
      <c r="X14" s="249">
        <f>SUMIFS('Predicted Energy Consumption'!AG$98:AG$366,'Predicted Energy Consumption'!$B$98:$B$366,$A14,'Predicted Energy Consumption'!$A$98:$A$366,"coal")</f>
        <v>197166021671.82126</v>
      </c>
      <c r="Y14" s="249">
        <f>SUMIFS('Predicted Energy Consumption'!AH$98:AH$366,'Predicted Energy Consumption'!$B$98:$B$366,$A14,'Predicted Energy Consumption'!$A$98:$A$366,"coal")</f>
        <v>187393318847.35489</v>
      </c>
      <c r="Z14" s="249">
        <f>SUMIFS('Predicted Energy Consumption'!AI$98:AI$366,'Predicted Energy Consumption'!$B$98:$B$366,$A14,'Predicted Energy Consumption'!$A$98:$A$366,"coal")</f>
        <v>177751251537.99026</v>
      </c>
      <c r="AA14" s="249">
        <f>SUMIFS('Predicted Energy Consumption'!AJ$98:AJ$366,'Predicted Energy Consumption'!$B$98:$B$366,$A14,'Predicted Energy Consumption'!$A$98:$A$366,"coal")</f>
        <v>168240131973.98727</v>
      </c>
      <c r="AB14" s="249">
        <f>SUMIFS('Predicted Energy Consumption'!AK$98:AK$366,'Predicted Energy Consumption'!$B$98:$B$366,$A14,'Predicted Energy Consumption'!$A$98:$A$366,"coal")</f>
        <v>158859659689.75003</v>
      </c>
      <c r="AC14" s="249">
        <f>SUMIFS('Predicted Energy Consumption'!AL$98:AL$366,'Predicted Energy Consumption'!$B$98:$B$366,$A14,'Predicted Energy Consumption'!$A$98:$A$366,"coal")</f>
        <v>149609037158.19907</v>
      </c>
      <c r="AD14" s="249">
        <f>SUMIFS('Predicted Energy Consumption'!AM$98:AM$366,'Predicted Energy Consumption'!$B$98:$B$366,$A14,'Predicted Energy Consumption'!$A$98:$A$366,"coal")</f>
        <v>140487066205.32098</v>
      </c>
      <c r="AE14" s="249">
        <f>SUMIFS('Predicted Energy Consumption'!AN$98:AN$366,'Predicted Energy Consumption'!$B$98:$B$366,$A14,'Predicted Energy Consumption'!$A$98:$A$366,"coal")</f>
        <v>131492228331.34349</v>
      </c>
      <c r="AF14" s="249">
        <f>SUMIFS('Predicted Energy Consumption'!AO$98:AO$366,'Predicted Energy Consumption'!$B$98:$B$366,$A14,'Predicted Energy Consumption'!$A$98:$A$366,"coal")</f>
        <v>122622751564.12242</v>
      </c>
      <c r="AG14" s="249">
        <f>SUMIFS('Predicted Energy Consumption'!AP$98:AP$366,'Predicted Energy Consumption'!$B$98:$B$366,$A14,'Predicted Energy Consumption'!$A$98:$A$366,"coal")</f>
        <v>113876666046.90451</v>
      </c>
      <c r="AH14" s="249">
        <f>SUMIFS('Predicted Energy Consumption'!AQ$98:AQ$366,'Predicted Energy Consumption'!$B$98:$B$366,$A14,'Predicted Energy Consumption'!$A$98:$A$366,"coal")</f>
        <v>105251850205.5636</v>
      </c>
      <c r="AI14" s="249">
        <f>SUMIFS('Predicted Energy Consumption'!AR$98:AR$366,'Predicted Energy Consumption'!$B$98:$B$366,$A14,'Predicted Energy Consumption'!$A$98:$A$366,"coal")</f>
        <v>96746069040.024597</v>
      </c>
      <c r="AJ14" s="249">
        <f>SUMIFS('Predicted Energy Consumption'!AS$98:AS$366,'Predicted Energy Consumption'!$B$98:$B$366,$A14,'Predicted Energy Consumption'!$A$98:$A$366,"coal")</f>
        <v>88357005832.286407</v>
      </c>
      <c r="AK14" s="249">
        <f>SUMIFS('Predicted Energy Consumption'!AT$98:AT$366,'Predicted Energy Consumption'!$B$98:$B$366,$A14,'Predicted Energy Consumption'!$A$98:$A$366,"coal")</f>
        <v>80082288351.974487</v>
      </c>
      <c r="AL14" s="249">
        <f>SUMIFS('Predicted Energy Consumption'!AU$98:AU$366,'Predicted Energy Consumption'!$B$98:$B$366,$A14,'Predicted Energy Consumption'!$A$98:$A$366,"coal")</f>
        <v>76556019956.782166</v>
      </c>
      <c r="AM14" s="249">
        <f>SUMIFS('Predicted Energy Consumption'!AV$98:AV$366,'Predicted Energy Consumption'!$B$98:$B$366,$A14,'Predicted Energy Consumption'!$A$98:$A$366,"coal")</f>
        <v>76614997588.398254</v>
      </c>
      <c r="AN14" s="249">
        <f>SUMIFS('Predicted Energy Consumption'!AW$98:AW$366,'Predicted Energy Consumption'!$B$98:$B$366,$A14,'Predicted Energy Consumption'!$A$98:$A$366,"coal")</f>
        <v>76669088905.486221</v>
      </c>
      <c r="AO14" s="249">
        <f>SUMIFS('Predicted Energy Consumption'!AX$98:AX$366,'Predicted Energy Consumption'!$B$98:$B$366,$A14,'Predicted Energy Consumption'!$A$98:$A$366,"coal")</f>
        <v>76718674108.615524</v>
      </c>
      <c r="AP14" s="249">
        <f>SUMIFS('Predicted Energy Consumption'!AY$98:AY$366,'Predicted Energy Consumption'!$B$98:$B$366,$A14,'Predicted Energy Consumption'!$A$98:$A$366,"coal")</f>
        <v>76764101389.227005</v>
      </c>
    </row>
    <row r="15" spans="1:42" x14ac:dyDescent="0.2">
      <c r="A15" t="s">
        <v>386</v>
      </c>
      <c r="B15" s="249">
        <f>SUMIFS('Predicted Energy Consumption'!K$98:K$366,'Predicted Energy Consumption'!$B$98:$B$366,$A15,'Predicted Energy Consumption'!$A$98:$A$366,"coal")</f>
        <v>1.2685796889520114E+16</v>
      </c>
      <c r="C15" s="249">
        <f>SUMIFS('Predicted Energy Consumption'!L$98:L$366,'Predicted Energy Consumption'!$B$98:$B$366,$A15,'Predicted Energy Consumption'!$A$98:$A$366,"coal")</f>
        <v>1.3854391886912126E+16</v>
      </c>
      <c r="D15" s="249">
        <f>SUMIFS('Predicted Energy Consumption'!M$98:M$366,'Predicted Energy Consumption'!$B$98:$B$366,$A15,'Predicted Energy Consumption'!$A$98:$A$366,"coal")</f>
        <v>1.4563200443521214E+16</v>
      </c>
      <c r="E15" s="249">
        <f>SUMIFS('Predicted Energy Consumption'!N$98:N$366,'Predicted Energy Consumption'!$B$98:$B$366,$A15,'Predicted Energy Consumption'!$A$98:$A$366,"coal")</f>
        <v>1.4838606580580698E+16</v>
      </c>
      <c r="F15" s="249">
        <f>SUMIFS('Predicted Energy Consumption'!O$98:O$366,'Predicted Energy Consumption'!$B$98:$B$366,$A15,'Predicted Energy Consumption'!$A$98:$A$366,"coal")</f>
        <v>1.507805839895965E+16</v>
      </c>
      <c r="G15" s="249">
        <f>SUMIFS('Predicted Energy Consumption'!P$98:P$366,'Predicted Energy Consumption'!$B$98:$B$366,$A15,'Predicted Energy Consumption'!$A$98:$A$366,"coal")</f>
        <v>1.528981801044754E+16</v>
      </c>
      <c r="H15" s="249">
        <f>SUMIFS('Predicted Energy Consumption'!Q$98:Q$366,'Predicted Energy Consumption'!$B$98:$B$366,$A15,'Predicted Energy Consumption'!$A$98:$A$366,"coal")</f>
        <v>1.547625943474441E+16</v>
      </c>
      <c r="I15" s="249">
        <f>SUMIFS('Predicted Energy Consumption'!R$98:R$366,'Predicted Energy Consumption'!$B$98:$B$366,$A15,'Predicted Energy Consumption'!$A$98:$A$366,"coal")</f>
        <v>1.5639681183891052E+16</v>
      </c>
      <c r="J15" s="249">
        <f>SUMIFS('Predicted Energy Consumption'!S$98:S$366,'Predicted Energy Consumption'!$B$98:$B$366,$A15,'Predicted Energy Consumption'!$A$98:$A$366,"coal")</f>
        <v>1.5782261505876958E+16</v>
      </c>
      <c r="K15" s="249">
        <f>SUMIFS('Predicted Energy Consumption'!T$98:T$366,'Predicted Energy Consumption'!$B$98:$B$366,$A15,'Predicted Energy Consumption'!$A$98:$A$366,"coal")</f>
        <v>1.5906031972092908E+16</v>
      </c>
      <c r="L15" s="249">
        <f>SUMIFS('Predicted Energy Consumption'!U$98:U$366,'Predicted Energy Consumption'!$B$98:$B$366,$A15,'Predicted Energy Consumption'!$A$98:$A$366,"coal")</f>
        <v>1.6012864604714166E+16</v>
      </c>
      <c r="M15" s="249">
        <f>SUMIFS('Predicted Energy Consumption'!V$98:V$366,'Predicted Energy Consumption'!$B$98:$B$366,$A15,'Predicted Energy Consumption'!$A$98:$A$366,"coal")</f>
        <v>1.610446861185071E+16</v>
      </c>
      <c r="N15" s="249">
        <f>SUMIFS('Predicted Energy Consumption'!W$98:W$366,'Predicted Energy Consumption'!$B$98:$B$366,$A15,'Predicted Energy Consumption'!$A$98:$A$366,"coal")</f>
        <v>1.618239364856182E+16</v>
      </c>
      <c r="O15" s="249">
        <f>SUMIFS('Predicted Energy Consumption'!X$98:X$366,'Predicted Energy Consumption'!$B$98:$B$366,$A15,'Predicted Energy Consumption'!$A$98:$A$366,"coal")</f>
        <v>1.6248037270977654E+16</v>
      </c>
      <c r="P15" s="249">
        <f>SUMIFS('Predicted Energy Consumption'!Y$98:Y$366,'Predicted Energy Consumption'!$B$98:$B$366,$A15,'Predicted Energy Consumption'!$A$98:$A$366,"coal")</f>
        <v>1.6302654870960304E+16</v>
      </c>
      <c r="Q15" s="249">
        <f>SUMIFS('Predicted Energy Consumption'!Z$98:Z$366,'Predicted Energy Consumption'!$B$98:$B$366,$A15,'Predicted Energy Consumption'!$A$98:$A$366,"coal")</f>
        <v>1.6347370870444122E+16</v>
      </c>
      <c r="R15" s="249">
        <f>SUMIFS('Predicted Energy Consumption'!AA$98:AA$366,'Predicted Energy Consumption'!$B$98:$B$366,$A15,'Predicted Energy Consumption'!$A$98:$A$366,"coal")</f>
        <v>1.6383190331913656E+16</v>
      </c>
      <c r="S15" s="249">
        <f>SUMIFS('Predicted Energy Consumption'!AB$98:AB$366,'Predicted Energy Consumption'!$B$98:$B$366,$A15,'Predicted Energy Consumption'!$A$98:$A$366,"coal")</f>
        <v>1.641101042337952E+16</v>
      </c>
      <c r="T15" s="249">
        <f>SUMIFS('Predicted Energy Consumption'!AC$98:AC$366,'Predicted Energy Consumption'!$B$98:$B$366,$A15,'Predicted Energy Consumption'!$A$98:$A$366,"coal")</f>
        <v>1.643163138193132E+16</v>
      </c>
      <c r="U15" s="249">
        <f>SUMIFS('Predicted Energy Consumption'!AD$98:AD$366,'Predicted Energy Consumption'!$B$98:$B$366,$A15,'Predicted Energy Consumption'!$A$98:$A$366,"coal")</f>
        <v>1.6445766766726248E+16</v>
      </c>
      <c r="V15" s="249">
        <f>SUMIFS('Predicted Energy Consumption'!AE$98:AE$366,'Predicted Energy Consumption'!$B$98:$B$366,$A15,'Predicted Energy Consumption'!$A$98:$A$366,"coal")</f>
        <v>1.645405289457315E+16</v>
      </c>
      <c r="W15" s="249">
        <f>SUMIFS('Predicted Energy Consumption'!AF$98:AF$366,'Predicted Energy Consumption'!$B$98:$B$366,$A15,'Predicted Energy Consumption'!$A$98:$A$366,"coal")</f>
        <v>1.645705742067779E+16</v>
      </c>
      <c r="X15" s="249">
        <f>SUMIFS('Predicted Energy Consumption'!AG$98:AG$366,'Predicted Energy Consumption'!$B$98:$B$366,$A15,'Predicted Energy Consumption'!$A$98:$A$366,"coal")</f>
        <v>1.6455287072651476E+16</v>
      </c>
      <c r="Y15" s="249">
        <f>SUMIFS('Predicted Energy Consumption'!AH$98:AH$366,'Predicted Energy Consumption'!$B$98:$B$366,$A15,'Predicted Energy Consumption'!$A$98:$A$366,"coal")</f>
        <v>1.6449194574389262E+16</v>
      </c>
      <c r="Z15" s="249">
        <f>SUMIFS('Predicted Energy Consumption'!AI$98:AI$366,'Predicted Energy Consumption'!$B$98:$B$366,$A15,'Predicted Energy Consumption'!$A$98:$A$366,"coal")</f>
        <v>1.6439184812999208E+16</v>
      </c>
      <c r="AA15" s="249">
        <f>SUMIFS('Predicted Energy Consumption'!AJ$98:AJ$366,'Predicted Energy Consumption'!$B$98:$B$366,$A15,'Predicted Energy Consumption'!$A$98:$A$366,"coal")</f>
        <v>1.6425620310353748E+16</v>
      </c>
      <c r="AB15" s="249">
        <f>SUMIFS('Predicted Energy Consumption'!AK$98:AK$366,'Predicted Energy Consumption'!$B$98:$B$366,$A15,'Predicted Energy Consumption'!$A$98:$A$366,"coal")</f>
        <v>1.6408826063735228E+16</v>
      </c>
      <c r="AC15" s="249">
        <f>SUMIFS('Predicted Energy Consumption'!AL$98:AL$366,'Predicted Energy Consumption'!$B$98:$B$366,$A15,'Predicted Energy Consumption'!$A$98:$A$366,"coal")</f>
        <v>1.6389093819401066E+16</v>
      </c>
      <c r="AD15" s="249">
        <f>SUMIFS('Predicted Energy Consumption'!AM$98:AM$366,'Predicted Energy Consumption'!$B$98:$B$366,$A15,'Predicted Energy Consumption'!$A$98:$A$366,"coal")</f>
        <v>1.6366685840038052E+16</v>
      </c>
      <c r="AE15" s="249">
        <f>SUMIFS('Predicted Energy Consumption'!AN$98:AN$366,'Predicted Energy Consumption'!$B$98:$B$366,$A15,'Predicted Energy Consumption'!$A$98:$A$366,"coal")</f>
        <v>1.6341838222962068E+16</v>
      </c>
      <c r="AF15" s="249">
        <f>SUMIFS('Predicted Energy Consumption'!AO$98:AO$366,'Predicted Energy Consumption'!$B$98:$B$366,$A15,'Predicted Energy Consumption'!$A$98:$A$366,"coal")</f>
        <v>1.6314763821176838E+16</v>
      </c>
      <c r="AG15" s="249">
        <f>SUMIFS('Predicted Energy Consumption'!AP$98:AP$366,'Predicted Energy Consumption'!$B$98:$B$366,$A15,'Predicted Energy Consumption'!$A$98:$A$366,"coal")</f>
        <v>1.6285654814459458E+16</v>
      </c>
      <c r="AH15" s="249">
        <f>SUMIFS('Predicted Energy Consumption'!AQ$98:AQ$366,'Predicted Energy Consumption'!$B$98:$B$366,$A15,'Predicted Energy Consumption'!$A$98:$A$366,"coal")</f>
        <v>1.62546849727552E+16</v>
      </c>
      <c r="AI15" s="249">
        <f>SUMIFS('Predicted Energy Consumption'!AR$98:AR$366,'Predicted Energy Consumption'!$B$98:$B$366,$A15,'Predicted Energy Consumption'!$A$98:$A$366,"coal")</f>
        <v>1.6222011649520186E+16</v>
      </c>
      <c r="AJ15" s="249">
        <f>SUMIFS('Predicted Energy Consumption'!AS$98:AS$366,'Predicted Energy Consumption'!$B$98:$B$366,$A15,'Predicted Energy Consumption'!$A$98:$A$366,"coal")</f>
        <v>1.6187777538321302E+16</v>
      </c>
      <c r="AK15" s="249">
        <f>SUMIFS('Predicted Energy Consumption'!AT$98:AT$366,'Predicted Energy Consumption'!$B$98:$B$366,$A15,'Predicted Energy Consumption'!$A$98:$A$366,"coal")</f>
        <v>1.6152112222052516E+16</v>
      </c>
      <c r="AL15" s="249">
        <f>SUMIFS('Predicted Energy Consumption'!AU$98:AU$366,'Predicted Energy Consumption'!$B$98:$B$366,$A15,'Predicted Energy Consumption'!$A$98:$A$366,"coal")</f>
        <v>1.6115133540556868E+16</v>
      </c>
      <c r="AM15" s="249">
        <f>SUMIFS('Predicted Energy Consumption'!AV$98:AV$366,'Predicted Energy Consumption'!$B$98:$B$366,$A15,'Predicted Energy Consumption'!$A$98:$A$366,"coal")</f>
        <v>1.6076948799250448E+16</v>
      </c>
      <c r="AN15" s="249">
        <f>SUMIFS('Predicted Energy Consumption'!AW$98:AW$366,'Predicted Energy Consumption'!$B$98:$B$366,$A15,'Predicted Energy Consumption'!$A$98:$A$366,"coal")</f>
        <v>1.6037655838512466E+16</v>
      </c>
      <c r="AO15" s="249">
        <f>SUMIFS('Predicted Energy Consumption'!AX$98:AX$366,'Predicted Energy Consumption'!$B$98:$B$366,$A15,'Predicted Energy Consumption'!$A$98:$A$366,"coal")</f>
        <v>1.5997343981101092E+16</v>
      </c>
      <c r="AP15" s="249">
        <f>SUMIFS('Predicted Energy Consumption'!AY$98:AY$366,'Predicted Energy Consumption'!$B$98:$B$366,$A15,'Predicted Energy Consumption'!$A$98:$A$366,"coal")</f>
        <v>1.5956094872656158E+16</v>
      </c>
    </row>
    <row r="16" spans="1:42" x14ac:dyDescent="0.2">
      <c r="A16" t="s">
        <v>387</v>
      </c>
      <c r="B16" s="249">
        <f>SUMIFS('Predicted Energy Consumption'!K$98:K$366,'Predicted Energy Consumption'!$B$98:$B$366,$A16,'Predicted Energy Consumption'!$A$98:$A$366,"coal")</f>
        <v>530165759566187.88</v>
      </c>
      <c r="C16" s="249">
        <f>SUMIFS('Predicted Energy Consumption'!L$98:L$366,'Predicted Energy Consumption'!$B$98:$B$366,$A16,'Predicted Energy Consumption'!$A$98:$A$366,"coal")</f>
        <v>582318534967961.88</v>
      </c>
      <c r="D16" s="249">
        <f>SUMIFS('Predicted Energy Consumption'!M$98:M$366,'Predicted Energy Consumption'!$B$98:$B$366,$A16,'Predicted Energy Consumption'!$A$98:$A$366,"coal")</f>
        <v>587708052253706.38</v>
      </c>
      <c r="E16" s="249">
        <f>SUMIFS('Predicted Energy Consumption'!N$98:N$366,'Predicted Energy Consumption'!$B$98:$B$366,$A16,'Predicted Energy Consumption'!$A$98:$A$366,"coal")</f>
        <v>588828385052334.75</v>
      </c>
      <c r="F16" s="249">
        <f>SUMIFS('Predicted Energy Consumption'!O$98:O$366,'Predicted Energy Consumption'!$B$98:$B$366,$A16,'Predicted Energy Consumption'!$A$98:$A$366,"coal")</f>
        <v>589009435934905.38</v>
      </c>
      <c r="G16" s="249">
        <f>SUMIFS('Predicted Energy Consumption'!P$98:P$366,'Predicted Energy Consumption'!$B$98:$B$366,$A16,'Predicted Energy Consumption'!$A$98:$A$366,"coal")</f>
        <v>588357122388453</v>
      </c>
      <c r="H16" s="249">
        <f>SUMIFS('Predicted Energy Consumption'!Q$98:Q$366,'Predicted Energy Consumption'!$B$98:$B$366,$A16,'Predicted Energy Consumption'!$A$98:$A$366,"coal")</f>
        <v>586971501630323.88</v>
      </c>
      <c r="I16" s="249">
        <f>SUMIFS('Predicted Energy Consumption'!R$98:R$366,'Predicted Energy Consumption'!$B$98:$B$366,$A16,'Predicted Energy Consumption'!$A$98:$A$366,"coal")</f>
        <v>584945609970166.13</v>
      </c>
      <c r="J16" s="249">
        <f>SUMIFS('Predicted Energy Consumption'!S$98:S$366,'Predicted Energy Consumption'!$B$98:$B$366,$A16,'Predicted Energy Consumption'!$A$98:$A$366,"coal")</f>
        <v>582364676607462.38</v>
      </c>
      <c r="K16" s="249">
        <f>SUMIFS('Predicted Energy Consumption'!T$98:T$366,'Predicted Energy Consumption'!$B$98:$B$366,$A16,'Predicted Energy Consumption'!$A$98:$A$366,"coal")</f>
        <v>579305792858099.38</v>
      </c>
      <c r="L16" s="249">
        <f>SUMIFS('Predicted Energy Consumption'!U$98:U$366,'Predicted Energy Consumption'!$B$98:$B$366,$A16,'Predicted Energy Consumption'!$A$98:$A$366,"coal")</f>
        <v>575837963862509.25</v>
      </c>
      <c r="M16" s="249">
        <f>SUMIFS('Predicted Energy Consumption'!V$98:V$366,'Predicted Energy Consumption'!$B$98:$B$366,$A16,'Predicted Energy Consumption'!$A$98:$A$366,"coal")</f>
        <v>572022435322898.5</v>
      </c>
      <c r="N16" s="249">
        <f>SUMIFS('Predicted Energy Consumption'!W$98:W$366,'Predicted Energy Consumption'!$B$98:$B$366,$A16,'Predicted Energy Consumption'!$A$98:$A$366,"coal")</f>
        <v>567913195821195</v>
      </c>
      <c r="O16" s="249">
        <f>SUMIFS('Predicted Energy Consumption'!X$98:X$366,'Predicted Energy Consumption'!$B$98:$B$366,$A16,'Predicted Energy Consumption'!$A$98:$A$366,"coal")</f>
        <v>563557575691983.63</v>
      </c>
      <c r="P16" s="249">
        <f>SUMIFS('Predicted Energy Consumption'!Y$98:Y$366,'Predicted Energy Consumption'!$B$98:$B$366,$A16,'Predicted Energy Consumption'!$A$98:$A$366,"coal")</f>
        <v>558996884709801.5</v>
      </c>
      <c r="Q16" s="249">
        <f>SUMIFS('Predicted Energy Consumption'!Z$98:Z$366,'Predicted Energy Consumption'!$B$98:$B$366,$A16,'Predicted Energy Consumption'!$A$98:$A$366,"coal")</f>
        <v>554267049011187.5</v>
      </c>
      <c r="R16" s="249">
        <f>SUMIFS('Predicted Energy Consumption'!AA$98:AA$366,'Predicted Energy Consumption'!$B$98:$B$366,$A16,'Predicted Energy Consumption'!$A$98:$A$366,"coal")</f>
        <v>549399221810520.31</v>
      </c>
      <c r="S16" s="249">
        <f>SUMIFS('Predicted Energy Consumption'!AB$98:AB$366,'Predicted Energy Consumption'!$B$98:$B$366,$A16,'Predicted Energy Consumption'!$A$98:$A$366,"coal")</f>
        <v>544420352873676.19</v>
      </c>
      <c r="T16" s="249">
        <f>SUMIFS('Predicted Energy Consumption'!AC$98:AC$366,'Predicted Energy Consumption'!$B$98:$B$366,$A16,'Predicted Energy Consumption'!$A$98:$A$366,"coal")</f>
        <v>539353709050360.69</v>
      </c>
      <c r="U16" s="249">
        <f>SUMIFS('Predicted Energy Consumption'!AD$98:AD$366,'Predicted Energy Consumption'!$B$98:$B$366,$A16,'Predicted Energy Consumption'!$A$98:$A$366,"coal")</f>
        <v>534219343139457.44</v>
      </c>
      <c r="V16" s="249">
        <f>SUMIFS('Predicted Energy Consumption'!AE$98:AE$366,'Predicted Energy Consumption'!$B$98:$B$366,$A16,'Predicted Energy Consumption'!$A$98:$A$366,"coal")</f>
        <v>529034511589914.25</v>
      </c>
      <c r="W16" s="249">
        <f>SUMIFS('Predicted Energy Consumption'!AF$98:AF$366,'Predicted Energy Consumption'!$B$98:$B$366,$A16,'Predicted Energy Consumption'!$A$98:$A$366,"coal")</f>
        <v>523814043519273.44</v>
      </c>
      <c r="X16" s="249">
        <f>SUMIFS('Predicted Energy Consumption'!AG$98:AG$366,'Predicted Energy Consumption'!$B$98:$B$366,$A16,'Predicted Energy Consumption'!$A$98:$A$366,"coal")</f>
        <v>518570664643490.25</v>
      </c>
      <c r="Y16" s="249">
        <f>SUMIFS('Predicted Energy Consumption'!AH$98:AH$366,'Predicted Energy Consumption'!$B$98:$B$366,$A16,'Predicted Energy Consumption'!$A$98:$A$366,"coal")</f>
        <v>513315280236188.13</v>
      </c>
      <c r="Z16" s="249">
        <f>SUMIFS('Predicted Energy Consumption'!AI$98:AI$366,'Predicted Energy Consumption'!$B$98:$B$366,$A16,'Predicted Energy Consumption'!$A$98:$A$366,"coal")</f>
        <v>508057221375775.5</v>
      </c>
      <c r="AA16" s="249">
        <f>SUMIFS('Predicted Energy Consumption'!AJ$98:AJ$366,'Predicted Energy Consumption'!$B$98:$B$366,$A16,'Predicted Energy Consumption'!$A$98:$A$366,"coal")</f>
        <v>502804458638001</v>
      </c>
      <c r="AB16" s="249">
        <f>SUMIFS('Predicted Energy Consumption'!AK$98:AK$366,'Predicted Energy Consumption'!$B$98:$B$366,$A16,'Predicted Energy Consumption'!$A$98:$A$366,"coal")</f>
        <v>497563787148183.25</v>
      </c>
      <c r="AC16" s="249">
        <f>SUMIFS('Predicted Energy Consumption'!AL$98:AL$366,'Predicted Energy Consumption'!$B$98:$B$366,$A16,'Predicted Energy Consumption'!$A$98:$A$366,"coal")</f>
        <v>492340986588717.31</v>
      </c>
      <c r="AD16" s="249">
        <f>SUMIFS('Predicted Energy Consumption'!AM$98:AM$366,'Predicted Energy Consumption'!$B$98:$B$366,$A16,'Predicted Energy Consumption'!$A$98:$A$366,"coal")</f>
        <v>487140959407099.88</v>
      </c>
      <c r="AE16" s="249">
        <f>SUMIFS('Predicted Energy Consumption'!AN$98:AN$366,'Predicted Energy Consumption'!$B$98:$B$366,$A16,'Predicted Energy Consumption'!$A$98:$A$366,"coal")</f>
        <v>481967850116180.5</v>
      </c>
      <c r="AF16" s="249">
        <f>SUMIFS('Predicted Energy Consumption'!AO$98:AO$366,'Predicted Energy Consumption'!$B$98:$B$366,$A16,'Predicted Energy Consumption'!$A$98:$A$366,"coal")</f>
        <v>476825148238522.63</v>
      </c>
      <c r="AG16" s="249">
        <f>SUMIFS('Predicted Energy Consumption'!AP$98:AP$366,'Predicted Energy Consumption'!$B$98:$B$366,$A16,'Predicted Energy Consumption'!$A$98:$A$366,"coal")</f>
        <v>471715777130441.81</v>
      </c>
      <c r="AH16" s="249">
        <f>SUMIFS('Predicted Energy Consumption'!AQ$98:AQ$366,'Predicted Energy Consumption'!$B$98:$B$366,$A16,'Predicted Energy Consumption'!$A$98:$A$366,"coal")</f>
        <v>466642170633077.19</v>
      </c>
      <c r="AI16" s="249">
        <f>SUMIFS('Predicted Energy Consumption'!AR$98:AR$366,'Predicted Energy Consumption'!$B$98:$B$366,$A16,'Predicted Energy Consumption'!$A$98:$A$366,"coal")</f>
        <v>461606339239723.69</v>
      </c>
      <c r="AJ16" s="249">
        <f>SUMIFS('Predicted Energy Consumption'!AS$98:AS$366,'Predicted Energy Consumption'!$B$98:$B$366,$A16,'Predicted Energy Consumption'!$A$98:$A$366,"coal")</f>
        <v>456609927239639.63</v>
      </c>
      <c r="AK16" s="249">
        <f>SUMIFS('Predicted Energy Consumption'!AT$98:AT$366,'Predicted Energy Consumption'!$B$98:$B$366,$A16,'Predicted Energy Consumption'!$A$98:$A$366,"coal")</f>
        <v>451654262097588.38</v>
      </c>
      <c r="AL16" s="249">
        <f>SUMIFS('Predicted Energy Consumption'!AU$98:AU$366,'Predicted Energy Consumption'!$B$98:$B$366,$A16,'Predicted Energy Consumption'!$A$98:$A$366,"coal")</f>
        <v>446740397152966.44</v>
      </c>
      <c r="AM16" s="249">
        <f>SUMIFS('Predicted Energy Consumption'!AV$98:AV$366,'Predicted Energy Consumption'!$B$98:$B$366,$A16,'Predicted Energy Consumption'!$A$98:$A$366,"coal")</f>
        <v>441869148570091.81</v>
      </c>
      <c r="AN16" s="249">
        <f>SUMIFS('Predicted Energy Consumption'!AW$98:AW$366,'Predicted Energy Consumption'!$B$98:$B$366,$A16,'Predicted Energy Consumption'!$A$98:$A$366,"coal")</f>
        <v>437041127339663.69</v>
      </c>
      <c r="AO16" s="249">
        <f>SUMIFS('Predicted Energy Consumption'!AX$98:AX$366,'Predicted Energy Consumption'!$B$98:$B$366,$A16,'Predicted Energy Consumption'!$A$98:$A$366,"coal")</f>
        <v>432256767017904.31</v>
      </c>
      <c r="AP16" s="249">
        <f>SUMIFS('Predicted Energy Consumption'!AY$98:AY$366,'Predicted Energy Consumption'!$B$98:$B$366,$A16,'Predicted Energy Consumption'!$A$98:$A$366,"coal")</f>
        <v>427516347792385.75</v>
      </c>
    </row>
    <row r="17" spans="1:42" x14ac:dyDescent="0.2">
      <c r="A17" t="s">
        <v>388</v>
      </c>
      <c r="B17" s="249">
        <f>SUMIFS('Predicted Energy Consumption'!K$98:K$366,'Predicted Energy Consumption'!$B$98:$B$366,$A17,'Predicted Energy Consumption'!$A$98:$A$366,"coal")</f>
        <v>200470529782854.63</v>
      </c>
      <c r="C17" s="249">
        <f>SUMIFS('Predicted Energy Consumption'!L$98:L$366,'Predicted Energy Consumption'!$B$98:$B$366,$A17,'Predicted Energy Consumption'!$A$98:$A$366,"coal")</f>
        <v>224243322576183.81</v>
      </c>
      <c r="D17" s="249">
        <f>SUMIFS('Predicted Energy Consumption'!M$98:M$366,'Predicted Energy Consumption'!$B$98:$B$366,$A17,'Predicted Energy Consumption'!$A$98:$A$366,"coal")</f>
        <v>227581856061711.28</v>
      </c>
      <c r="E17" s="249">
        <f>SUMIFS('Predicted Energy Consumption'!N$98:N$366,'Predicted Energy Consumption'!$B$98:$B$366,$A17,'Predicted Energy Consumption'!$A$98:$A$366,"coal")</f>
        <v>230423555522968.94</v>
      </c>
      <c r="F17" s="249">
        <f>SUMIFS('Predicted Energy Consumption'!O$98:O$366,'Predicted Energy Consumption'!$B$98:$B$366,$A17,'Predicted Energy Consumption'!$A$98:$A$366,"coal")</f>
        <v>232809434182919.19</v>
      </c>
      <c r="G17" s="249">
        <f>SUMIFS('Predicted Energy Consumption'!P$98:P$366,'Predicted Energy Consumption'!$B$98:$B$366,$A17,'Predicted Energy Consumption'!$A$98:$A$366,"coal")</f>
        <v>234780809190889.53</v>
      </c>
      <c r="H17" s="249">
        <f>SUMIFS('Predicted Energy Consumption'!Q$98:Q$366,'Predicted Energy Consumption'!$B$98:$B$366,$A17,'Predicted Energy Consumption'!$A$98:$A$366,"coal")</f>
        <v>236377889862030.28</v>
      </c>
      <c r="I17" s="249">
        <f>SUMIFS('Predicted Energy Consumption'!R$98:R$366,'Predicted Energy Consumption'!$B$98:$B$366,$A17,'Predicted Energy Consumption'!$A$98:$A$366,"coal")</f>
        <v>237638843711420.09</v>
      </c>
      <c r="J17" s="249">
        <f>SUMIFS('Predicted Energy Consumption'!S$98:S$366,'Predicted Energy Consumption'!$B$98:$B$366,$A17,'Predicted Energy Consumption'!$A$98:$A$366,"coal")</f>
        <v>238599235176061.75</v>
      </c>
      <c r="K17" s="249">
        <f>SUMIFS('Predicted Energy Consumption'!T$98:T$366,'Predicted Energy Consumption'!$B$98:$B$366,$A17,'Predicted Energy Consumption'!$A$98:$A$366,"coal")</f>
        <v>239291742011613.97</v>
      </c>
      <c r="L17" s="249">
        <f>SUMIFS('Predicted Energy Consumption'!U$98:U$366,'Predicted Energy Consumption'!$B$98:$B$366,$A17,'Predicted Energy Consumption'!$A$98:$A$366,"coal")</f>
        <v>239746069778118.19</v>
      </c>
      <c r="M17" s="249">
        <f>SUMIFS('Predicted Energy Consumption'!V$98:V$366,'Predicted Energy Consumption'!$B$98:$B$366,$A17,'Predicted Energy Consumption'!$A$98:$A$366,"coal")</f>
        <v>239989001199881.5</v>
      </c>
      <c r="N17" s="249">
        <f>SUMIFS('Predicted Energy Consumption'!W$98:W$366,'Predicted Energy Consumption'!$B$98:$B$366,$A17,'Predicted Energy Consumption'!$A$98:$A$366,"coal")</f>
        <v>240044532210732.22</v>
      </c>
      <c r="O17" s="249">
        <f>SUMIFS('Predicted Energy Consumption'!X$98:X$366,'Predicted Energy Consumption'!$B$98:$B$366,$A17,'Predicted Energy Consumption'!$A$98:$A$366,"coal")</f>
        <v>239934059212801.75</v>
      </c>
      <c r="P17" s="249">
        <f>SUMIFS('Predicted Energy Consumption'!Y$98:Y$366,'Predicted Energy Consumption'!$B$98:$B$366,$A17,'Predicted Energy Consumption'!$A$98:$A$366,"coal")</f>
        <v>239676592280537.5</v>
      </c>
      <c r="Q17" s="249">
        <f>SUMIFS('Predicted Energy Consumption'!Z$98:Z$366,'Predicted Energy Consumption'!$B$98:$B$366,$A17,'Predicted Energy Consumption'!$A$98:$A$366,"coal")</f>
        <v>239288976915658.66</v>
      </c>
      <c r="R17" s="249">
        <f>SUMIFS('Predicted Energy Consumption'!AA$98:AA$366,'Predicted Energy Consumption'!$B$98:$B$366,$A17,'Predicted Energy Consumption'!$A$98:$A$366,"coal")</f>
        <v>238786112849214.47</v>
      </c>
      <c r="S17" s="249">
        <f>SUMIFS('Predicted Energy Consumption'!AB$98:AB$366,'Predicted Energy Consumption'!$B$98:$B$366,$A17,'Predicted Energy Consumption'!$A$98:$A$366,"coal")</f>
        <v>238181162676794.34</v>
      </c>
      <c r="T17" s="249">
        <f>SUMIFS('Predicted Energy Consumption'!AC$98:AC$366,'Predicted Energy Consumption'!$B$98:$B$366,$A17,'Predicted Energy Consumption'!$A$98:$A$366,"coal")</f>
        <v>237485746159307.38</v>
      </c>
      <c r="U17" s="249">
        <f>SUMIFS('Predicted Energy Consumption'!AD$98:AD$366,'Predicted Energy Consumption'!$B$98:$B$366,$A17,'Predicted Energy Consumption'!$A$98:$A$366,"coal")</f>
        <v>236710118129173.06</v>
      </c>
      <c r="V17" s="249">
        <f>SUMIFS('Predicted Energy Consumption'!AE$98:AE$366,'Predicted Energy Consumption'!$B$98:$B$366,$A17,'Predicted Energy Consumption'!$A$98:$A$366,"coal")</f>
        <v>235863329356976.31</v>
      </c>
      <c r="W17" s="249">
        <f>SUMIFS('Predicted Energy Consumption'!AF$98:AF$366,'Predicted Energy Consumption'!$B$98:$B$366,$A17,'Predicted Energy Consumption'!$A$98:$A$366,"coal")</f>
        <v>234953370648946.66</v>
      </c>
      <c r="X17" s="249">
        <f>SUMIFS('Predicted Energy Consumption'!AG$98:AG$366,'Predicted Energy Consumption'!$B$98:$B$366,$A17,'Predicted Energy Consumption'!$A$98:$A$366,"coal")</f>
        <v>233987301006994.59</v>
      </c>
      <c r="Y17" s="249">
        <f>SUMIFS('Predicted Energy Consumption'!AH$98:AH$366,'Predicted Energy Consumption'!$B$98:$B$366,$A17,'Predicted Energy Consumption'!$A$98:$A$366,"coal")</f>
        <v>232971360998910.03</v>
      </c>
      <c r="Z17" s="249">
        <f>SUMIFS('Predicted Energy Consumption'!AI$98:AI$366,'Predicted Energy Consumption'!$B$98:$B$366,$A17,'Predicted Energy Consumption'!$A$98:$A$366,"coal")</f>
        <v>231911072635825.97</v>
      </c>
      <c r="AA17" s="249">
        <f>SUMIFS('Predicted Energy Consumption'!AJ$98:AJ$366,'Predicted Energy Consumption'!$B$98:$B$366,$A17,'Predicted Energy Consumption'!$A$98:$A$366,"coal")</f>
        <v>230811327093754.66</v>
      </c>
      <c r="AB17" s="249">
        <f>SUMIFS('Predicted Energy Consumption'!AK$98:AK$366,'Predicted Energy Consumption'!$B$98:$B$366,$A17,'Predicted Energy Consumption'!$A$98:$A$366,"coal")</f>
        <v>229676461586212.59</v>
      </c>
      <c r="AC17" s="249">
        <f>SUMIFS('Predicted Energy Consumption'!AL$98:AL$366,'Predicted Energy Consumption'!$B$98:$B$366,$A17,'Predicted Energy Consumption'!$A$98:$A$366,"coal")</f>
        <v>228510326623335.44</v>
      </c>
      <c r="AD17" s="249">
        <f>SUMIFS('Predicted Energy Consumption'!AM$98:AM$366,'Predicted Energy Consumption'!$B$98:$B$366,$A17,'Predicted Energy Consumption'!$A$98:$A$366,"coal")</f>
        <v>227316344798478.88</v>
      </c>
      <c r="AE17" s="249">
        <f>SUMIFS('Predicted Energy Consumption'!AN$98:AN$366,'Predicted Energy Consumption'!$B$98:$B$366,$A17,'Predicted Energy Consumption'!$A$98:$A$366,"coal")</f>
        <v>226097562138886.13</v>
      </c>
      <c r="AF17" s="249">
        <f>SUMIFS('Predicted Energy Consumption'!AO$98:AO$366,'Predicted Energy Consumption'!$B$98:$B$366,$A17,'Predicted Energy Consumption'!$A$98:$A$366,"coal")</f>
        <v>224856692950673.59</v>
      </c>
      <c r="AG17" s="249">
        <f>SUMIFS('Predicted Energy Consumption'!AP$98:AP$366,'Predicted Energy Consumption'!$B$98:$B$366,$A17,'Predicted Energy Consumption'!$A$98:$A$366,"coal")</f>
        <v>223596158985382.91</v>
      </c>
      <c r="AH17" s="249">
        <f>SUMIFS('Predicted Energy Consumption'!AQ$98:AQ$366,'Predicted Energy Consumption'!$B$98:$B$366,$A17,'Predicted Energy Consumption'!$A$98:$A$366,"coal")</f>
        <v>222318123658603.72</v>
      </c>
      <c r="AI17" s="249">
        <f>SUMIFS('Predicted Energy Consumption'!AR$98:AR$366,'Predicted Energy Consumption'!$B$98:$B$366,$A17,'Predicted Energy Consumption'!$A$98:$A$366,"coal")</f>
        <v>221024521962302.06</v>
      </c>
      <c r="AJ17" s="249">
        <f>SUMIFS('Predicted Energy Consumption'!AS$98:AS$366,'Predicted Energy Consumption'!$B$98:$B$366,$A17,'Predicted Energy Consumption'!$A$98:$A$366,"coal")</f>
        <v>219717086632128.5</v>
      </c>
      <c r="AK17" s="249">
        <f>SUMIFS('Predicted Energy Consumption'!AT$98:AT$366,'Predicted Energy Consumption'!$B$98:$B$366,$A17,'Predicted Energy Consumption'!$A$98:$A$366,"coal")</f>
        <v>218397371059121.69</v>
      </c>
      <c r="AL17" s="249">
        <f>SUMIFS('Predicted Energy Consumption'!AU$98:AU$366,'Predicted Energy Consumption'!$B$98:$B$366,$A17,'Predicted Energy Consumption'!$A$98:$A$366,"coal")</f>
        <v>217066769371535.41</v>
      </c>
      <c r="AM17" s="249">
        <f>SUMIFS('Predicted Energy Consumption'!AV$98:AV$366,'Predicted Energy Consumption'!$B$98:$B$366,$A17,'Predicted Energy Consumption'!$A$98:$A$366,"coal")</f>
        <v>215726534056499.81</v>
      </c>
      <c r="AN17" s="249">
        <f>SUMIFS('Predicted Energy Consumption'!AW$98:AW$366,'Predicted Energy Consumption'!$B$98:$B$366,$A17,'Predicted Energy Consumption'!$A$98:$A$366,"coal")</f>
        <v>214377791442099.16</v>
      </c>
      <c r="AO17" s="249">
        <f>SUMIFS('Predicted Energy Consumption'!AX$98:AX$366,'Predicted Energy Consumption'!$B$98:$B$366,$A17,'Predicted Energy Consumption'!$A$98:$A$366,"coal")</f>
        <v>213021555317711.16</v>
      </c>
      <c r="AP17" s="249">
        <f>SUMIFS('Predicted Energy Consumption'!AY$98:AY$366,'Predicted Energy Consumption'!$B$98:$B$366,$A17,'Predicted Energy Consumption'!$A$98:$A$366,"coal")</f>
        <v>211658738933143.66</v>
      </c>
    </row>
    <row r="18" spans="1:42" x14ac:dyDescent="0.2">
      <c r="A18" t="s">
        <v>389</v>
      </c>
      <c r="B18" s="249">
        <f>SUMIFS('Predicted Energy Consumption'!K$98:K$366,'Predicted Energy Consumption'!$B$98:$B$366,$A18,'Predicted Energy Consumption'!$A$98:$A$366,"coal")</f>
        <v>3443234877092.0518</v>
      </c>
      <c r="C18" s="249">
        <f>SUMIFS('Predicted Energy Consumption'!L$98:L$366,'Predicted Energy Consumption'!$B$98:$B$366,$A18,'Predicted Energy Consumption'!$A$98:$A$366,"coal")</f>
        <v>3857448539324.4561</v>
      </c>
      <c r="D18" s="249">
        <f>SUMIFS('Predicted Energy Consumption'!M$98:M$366,'Predicted Energy Consumption'!$B$98:$B$366,$A18,'Predicted Energy Consumption'!$A$98:$A$366,"coal")</f>
        <v>3689267459481.2363</v>
      </c>
      <c r="E18" s="249">
        <f>SUMIFS('Predicted Energy Consumption'!N$98:N$366,'Predicted Energy Consumption'!$B$98:$B$366,$A18,'Predicted Energy Consumption'!$A$98:$A$366,"coal")</f>
        <v>3479494719117.3169</v>
      </c>
      <c r="F18" s="249">
        <f>SUMIFS('Predicted Energy Consumption'!O$98:O$366,'Predicted Energy Consumption'!$B$98:$B$366,$A18,'Predicted Energy Consumption'!$A$98:$A$366,"coal")</f>
        <v>3234344964984.9551</v>
      </c>
      <c r="G18" s="249">
        <f>SUMIFS('Predicted Energy Consumption'!P$98:P$366,'Predicted Energy Consumption'!$B$98:$B$366,$A18,'Predicted Energy Consumption'!$A$98:$A$366,"coal")</f>
        <v>2958860393298.1826</v>
      </c>
      <c r="H18" s="249">
        <f>SUMIFS('Predicted Energy Consumption'!Q$98:Q$366,'Predicted Energy Consumption'!$B$98:$B$366,$A18,'Predicted Energy Consumption'!$A$98:$A$366,"coal")</f>
        <v>2657338268082.6074</v>
      </c>
      <c r="I18" s="249">
        <f>SUMIFS('Predicted Energy Consumption'!R$98:R$366,'Predicted Energy Consumption'!$B$98:$B$366,$A18,'Predicted Energy Consumption'!$A$98:$A$366,"coal")</f>
        <v>2333540002449.6367</v>
      </c>
      <c r="J18" s="249">
        <f>SUMIFS('Predicted Energy Consumption'!S$98:S$366,'Predicted Energy Consumption'!$B$98:$B$366,$A18,'Predicted Energy Consumption'!$A$98:$A$366,"coal")</f>
        <v>2305510915305.3662</v>
      </c>
      <c r="K18" s="249">
        <f>SUMIFS('Predicted Energy Consumption'!T$98:T$366,'Predicted Energy Consumption'!$B$98:$B$366,$A18,'Predicted Energy Consumption'!$A$98:$A$366,"coal")</f>
        <v>2327615962308.5874</v>
      </c>
      <c r="L18" s="249">
        <f>SUMIFS('Predicted Energy Consumption'!U$98:U$366,'Predicted Energy Consumption'!$B$98:$B$366,$A18,'Predicted Energy Consumption'!$A$98:$A$366,"coal")</f>
        <v>2345587513094.0269</v>
      </c>
      <c r="M18" s="249">
        <f>SUMIFS('Predicted Energy Consumption'!V$98:V$366,'Predicted Energy Consumption'!$B$98:$B$366,$A18,'Predicted Energy Consumption'!$A$98:$A$366,"coal")</f>
        <v>2359844801828.4561</v>
      </c>
      <c r="N18" s="249">
        <f>SUMIFS('Predicted Energy Consumption'!W$98:W$366,'Predicted Energy Consumption'!$B$98:$B$366,$A18,'Predicted Energy Consumption'!$A$98:$A$366,"coal")</f>
        <v>2370764283114.5298</v>
      </c>
      <c r="O18" s="249">
        <f>SUMIFS('Predicted Energy Consumption'!X$98:X$366,'Predicted Energy Consumption'!$B$98:$B$366,$A18,'Predicted Energy Consumption'!$A$98:$A$366,"coal")</f>
        <v>2378684039456.7847</v>
      </c>
      <c r="P18" s="249">
        <f>SUMIFS('Predicted Energy Consumption'!Y$98:Y$366,'Predicted Energy Consumption'!$B$98:$B$366,$A18,'Predicted Energy Consumption'!$A$98:$A$366,"coal")</f>
        <v>2383907605374.4946</v>
      </c>
      <c r="Q18" s="249">
        <f>SUMIFS('Predicted Energy Consumption'!Z$98:Z$366,'Predicted Energy Consumption'!$B$98:$B$366,$A18,'Predicted Energy Consumption'!$A$98:$A$366,"coal")</f>
        <v>2386707394359.8354</v>
      </c>
      <c r="R18" s="249">
        <f>SUMIFS('Predicted Energy Consumption'!AA$98:AA$366,'Predicted Energy Consumption'!$B$98:$B$366,$A18,'Predicted Energy Consumption'!$A$98:$A$366,"coal")</f>
        <v>2387327814630.2729</v>
      </c>
      <c r="S18" s="249">
        <f>SUMIFS('Predicted Energy Consumption'!AB$98:AB$366,'Predicted Energy Consumption'!$B$98:$B$366,$A18,'Predicted Energy Consumption'!$A$98:$A$366,"coal")</f>
        <v>2385988113843.375</v>
      </c>
      <c r="T18" s="249">
        <f>SUMIFS('Predicted Energy Consumption'!AC$98:AC$366,'Predicted Energy Consumption'!$B$98:$B$366,$A18,'Predicted Energy Consumption'!$A$98:$A$366,"coal")</f>
        <v>2376889177826.9683</v>
      </c>
      <c r="U18" s="249">
        <f>SUMIFS('Predicted Energy Consumption'!AD$98:AD$366,'Predicted Energy Consumption'!$B$98:$B$366,$A18,'Predicted Energy Consumption'!$A$98:$A$366,"coal")</f>
        <v>2361102673159.2925</v>
      </c>
      <c r="V18" s="249">
        <f>SUMIFS('Predicted Energy Consumption'!AE$98:AE$366,'Predicted Energy Consumption'!$B$98:$B$366,$A18,'Predicted Energy Consumption'!$A$98:$A$366,"coal")</f>
        <v>2342829884685.084</v>
      </c>
      <c r="W18" s="249">
        <f>SUMIFS('Predicted Energy Consumption'!AF$98:AF$366,'Predicted Energy Consumption'!$B$98:$B$366,$A18,'Predicted Energy Consumption'!$A$98:$A$366,"coal")</f>
        <v>2322251490169.7236</v>
      </c>
      <c r="X18" s="249">
        <f>SUMIFS('Predicted Energy Consumption'!AG$98:AG$366,'Predicted Energy Consumption'!$B$98:$B$366,$A18,'Predicted Energy Consumption'!$A$98:$A$366,"coal")</f>
        <v>2299532846817.981</v>
      </c>
      <c r="Y18" s="249">
        <f>SUMIFS('Predicted Energy Consumption'!AH$98:AH$366,'Predicted Energy Consumption'!$B$98:$B$366,$A18,'Predicted Energy Consumption'!$A$98:$A$366,"coal")</f>
        <v>2274825355965.3511</v>
      </c>
      <c r="Z18" s="249">
        <f>SUMIFS('Predicted Energy Consumption'!AI$98:AI$366,'Predicted Energy Consumption'!$B$98:$B$366,$A18,'Predicted Energy Consumption'!$A$98:$A$366,"coal")</f>
        <v>2248267725817.7939</v>
      </c>
      <c r="AA18" s="249">
        <f>SUMIFS('Predicted Energy Consumption'!AJ$98:AJ$366,'Predicted Energy Consumption'!$B$98:$B$366,$A18,'Predicted Energy Consumption'!$A$98:$A$366,"coal")</f>
        <v>2219987131261.7832</v>
      </c>
      <c r="AB18" s="249">
        <f>SUMIFS('Predicted Energy Consumption'!AK$98:AK$366,'Predicted Energy Consumption'!$B$98:$B$366,$A18,'Predicted Energy Consumption'!$A$98:$A$366,"coal")</f>
        <v>2190100273217.0852</v>
      </c>
      <c r="AC18" s="249">
        <f>SUMIFS('Predicted Energy Consumption'!AL$98:AL$366,'Predicted Energy Consumption'!$B$98:$B$366,$A18,'Predicted Energy Consumption'!$A$98:$A$366,"coal")</f>
        <v>2158714342188.8083</v>
      </c>
      <c r="AD18" s="249">
        <f>SUMIFS('Predicted Energy Consumption'!AM$98:AM$366,'Predicted Energy Consumption'!$B$98:$B$366,$A18,'Predicted Energy Consumption'!$A$98:$A$366,"coal")</f>
        <v>2125927891957.6321</v>
      </c>
      <c r="AE18" s="249">
        <f>SUMIFS('Predicted Energy Consumption'!AN$98:AN$366,'Predicted Energy Consumption'!$B$98:$B$366,$A18,'Predicted Energy Consumption'!$A$98:$A$366,"coal")</f>
        <v>2091831629997.5178</v>
      </c>
      <c r="AF18" s="249">
        <f>SUMIFS('Predicted Energy Consumption'!AO$98:AO$366,'Predicted Energy Consumption'!$B$98:$B$366,$A18,'Predicted Energy Consumption'!$A$98:$A$366,"coal")</f>
        <v>2056509131426.8064</v>
      </c>
      <c r="AG18" s="249">
        <f>SUMIFS('Predicted Energy Consumption'!AP$98:AP$366,'Predicted Energy Consumption'!$B$98:$B$366,$A18,'Predicted Energy Consumption'!$A$98:$A$366,"coal")</f>
        <v>2020037483224.5049</v>
      </c>
      <c r="AH18" s="249">
        <f>SUMIFS('Predicted Energy Consumption'!AQ$98:AQ$366,'Predicted Energy Consumption'!$B$98:$B$366,$A18,'Predicted Energy Consumption'!$A$98:$A$366,"coal")</f>
        <v>1982487865183.8972</v>
      </c>
      <c r="AI18" s="249">
        <f>SUMIFS('Predicted Energy Consumption'!AR$98:AR$366,'Predicted Energy Consumption'!$B$98:$B$366,$A18,'Predicted Energy Consumption'!$A$98:$A$366,"coal")</f>
        <v>1943926073702.8604</v>
      </c>
      <c r="AJ18" s="249">
        <f>SUMIFS('Predicted Energy Consumption'!AS$98:AS$366,'Predicted Energy Consumption'!$B$98:$B$366,$A18,'Predicted Energy Consumption'!$A$98:$A$366,"coal")</f>
        <v>1904412994076.0015</v>
      </c>
      <c r="AK18" s="249">
        <f>SUMIFS('Predicted Energy Consumption'!AT$98:AT$366,'Predicted Energy Consumption'!$B$98:$B$366,$A18,'Predicted Energy Consumption'!$A$98:$A$366,"coal")</f>
        <v>1864005026494.687</v>
      </c>
      <c r="AL18" s="249">
        <f>SUMIFS('Predicted Energy Consumption'!AU$98:AU$366,'Predicted Energy Consumption'!$B$98:$B$366,$A18,'Predicted Energy Consumption'!$A$98:$A$366,"coal")</f>
        <v>1822754470499.7207</v>
      </c>
      <c r="AM18" s="249">
        <f>SUMIFS('Predicted Energy Consumption'!AV$98:AV$366,'Predicted Energy Consumption'!$B$98:$B$366,$A18,'Predicted Energy Consumption'!$A$98:$A$366,"coal")</f>
        <v>1780709872183.9546</v>
      </c>
      <c r="AN18" s="249">
        <f>SUMIFS('Predicted Energy Consumption'!AW$98:AW$366,'Predicted Energy Consumption'!$B$98:$B$366,$A18,'Predicted Energy Consumption'!$A$98:$A$366,"coal")</f>
        <v>1737916338018.9863</v>
      </c>
      <c r="AO18" s="249">
        <f>SUMIFS('Predicted Energy Consumption'!AX$98:AX$366,'Predicted Energy Consumption'!$B$98:$B$366,$A18,'Predicted Energy Consumption'!$A$98:$A$366,"coal")</f>
        <v>1694415818784.3193</v>
      </c>
      <c r="AP18" s="249">
        <f>SUMIFS('Predicted Energy Consumption'!AY$98:AY$366,'Predicted Energy Consumption'!$B$98:$B$366,$A18,'Predicted Energy Consumption'!$A$98:$A$366,"coal")</f>
        <v>1650247366715.0823</v>
      </c>
    </row>
    <row r="19" spans="1:42" x14ac:dyDescent="0.2">
      <c r="A19" t="s">
        <v>390</v>
      </c>
      <c r="B19" s="249">
        <f>SUMIFS('Predicted Energy Consumption'!K$98:K$366,'Predicted Energy Consumption'!$B$98:$B$366,$A19,'Predicted Energy Consumption'!$A$98:$A$366,"coal")</f>
        <v>2257548925016.6235</v>
      </c>
      <c r="C19" s="249">
        <f>SUMIFS('Predicted Energy Consumption'!L$98:L$366,'Predicted Energy Consumption'!$B$98:$B$366,$A19,'Predicted Energy Consumption'!$A$98:$A$366,"coal")</f>
        <v>2354401792131.0537</v>
      </c>
      <c r="D19" s="249">
        <f>SUMIFS('Predicted Energy Consumption'!M$98:M$366,'Predicted Energy Consumption'!$B$98:$B$366,$A19,'Predicted Energy Consumption'!$A$98:$A$366,"coal")</f>
        <v>2349337472766.6401</v>
      </c>
      <c r="E19" s="249">
        <f>SUMIFS('Predicted Energy Consumption'!N$98:N$366,'Predicted Energy Consumption'!$B$98:$B$366,$A19,'Predicted Energy Consumption'!$A$98:$A$366,"coal")</f>
        <v>2243387161875.8613</v>
      </c>
      <c r="F19" s="249">
        <f>SUMIFS('Predicted Energy Consumption'!O$98:O$366,'Predicted Energy Consumption'!$B$98:$B$366,$A19,'Predicted Energy Consumption'!$A$98:$A$366,"coal")</f>
        <v>2133168667394.9819</v>
      </c>
      <c r="G19" s="249">
        <f>SUMIFS('Predicted Energy Consumption'!P$98:P$366,'Predicted Energy Consumption'!$B$98:$B$366,$A19,'Predicted Energy Consumption'!$A$98:$A$366,"coal")</f>
        <v>2019482482964.1028</v>
      </c>
      <c r="H19" s="249">
        <f>SUMIFS('Predicted Energy Consumption'!Q$98:Q$366,'Predicted Energy Consumption'!$B$98:$B$366,$A19,'Predicted Energy Consumption'!$A$98:$A$366,"coal")</f>
        <v>1903059926280.834</v>
      </c>
      <c r="I19" s="249">
        <f>SUMIFS('Predicted Energy Consumption'!R$98:R$366,'Predicted Energy Consumption'!$B$98:$B$366,$A19,'Predicted Energy Consumption'!$A$98:$A$366,"coal")</f>
        <v>1784556638188.0793</v>
      </c>
      <c r="J19" s="249">
        <f>SUMIFS('Predicted Energy Consumption'!S$98:S$366,'Predicted Energy Consumption'!$B$98:$B$366,$A19,'Predicted Energy Consumption'!$A$98:$A$366,"coal")</f>
        <v>1664550923448.7046</v>
      </c>
      <c r="K19" s="249">
        <f>SUMIFS('Predicted Energy Consumption'!T$98:T$366,'Predicted Energy Consumption'!$B$98:$B$366,$A19,'Predicted Energy Consumption'!$A$98:$A$366,"coal")</f>
        <v>1543545898608.5713</v>
      </c>
      <c r="L19" s="249">
        <f>SUMIFS('Predicted Energy Consumption'!U$98:U$366,'Predicted Energy Consumption'!$B$98:$B$366,$A19,'Predicted Energy Consumption'!$A$98:$A$366,"coal")</f>
        <v>1421974162801.9075</v>
      </c>
      <c r="M19" s="249">
        <f>SUMIFS('Predicted Energy Consumption'!V$98:V$366,'Predicted Energy Consumption'!$B$98:$B$366,$A19,'Predicted Energy Consumption'!$A$98:$A$366,"coal")</f>
        <v>1300203898682.8906</v>
      </c>
      <c r="N19" s="249">
        <f>SUMIFS('Predicted Energy Consumption'!W$98:W$366,'Predicted Energy Consumption'!$B$98:$B$366,$A19,'Predicted Energy Consumption'!$A$98:$A$366,"coal")</f>
        <v>1178545593502.4604</v>
      </c>
      <c r="O19" s="249">
        <f>SUMIFS('Predicted Energy Consumption'!X$98:X$366,'Predicted Energy Consumption'!$B$98:$B$366,$A19,'Predicted Energy Consumption'!$A$98:$A$366,"coal")</f>
        <v>1057258828736.3394</v>
      </c>
      <c r="P19" s="249">
        <f>SUMIFS('Predicted Energy Consumption'!Y$98:Y$366,'Predicted Energy Consumption'!$B$98:$B$366,$A19,'Predicted Energy Consumption'!$A$98:$A$366,"coal")</f>
        <v>936558790005.01343</v>
      </c>
      <c r="Q19" s="249">
        <f>SUMIFS('Predicted Energy Consumption'!Z$98:Z$366,'Predicted Energy Consumption'!$B$98:$B$366,$A19,'Predicted Energy Consumption'!$A$98:$A$366,"coal")</f>
        <v>848331369313.27209</v>
      </c>
      <c r="R19" s="249">
        <f>SUMIFS('Predicted Energy Consumption'!AA$98:AA$366,'Predicted Energy Consumption'!$B$98:$B$366,$A19,'Predicted Energy Consumption'!$A$98:$A$366,"coal")</f>
        <v>855801122434.6792</v>
      </c>
      <c r="S19" s="249">
        <f>SUMIFS('Predicted Energy Consumption'!AB$98:AB$366,'Predicted Energy Consumption'!$B$98:$B$366,$A19,'Predicted Energy Consumption'!$A$98:$A$366,"coal")</f>
        <v>862763968621.04541</v>
      </c>
      <c r="T19" s="249">
        <f>SUMIFS('Predicted Energy Consumption'!AC$98:AC$366,'Predicted Energy Consumption'!$B$98:$B$366,$A19,'Predicted Energy Consumption'!$A$98:$A$366,"coal")</f>
        <v>869262494735.20667</v>
      </c>
      <c r="U19" s="249">
        <f>SUMIFS('Predicted Energy Consumption'!AD$98:AD$366,'Predicted Energy Consumption'!$B$98:$B$366,$A19,'Predicted Energy Consumption'!$A$98:$A$366,"coal")</f>
        <v>875335287263.06543</v>
      </c>
      <c r="V19" s="249">
        <f>SUMIFS('Predicted Energy Consumption'!AE$98:AE$366,'Predicted Energy Consumption'!$B$98:$B$366,$A19,'Predicted Energy Consumption'!$A$98:$A$366,"coal")</f>
        <v>881017297399.90588</v>
      </c>
      <c r="W19" s="249">
        <f>SUMIFS('Predicted Energy Consumption'!AF$98:AF$366,'Predicted Energy Consumption'!$B$98:$B$366,$A19,'Predicted Energy Consumption'!$A$98:$A$366,"coal")</f>
        <v>886340185574.42249</v>
      </c>
      <c r="X19" s="249">
        <f>SUMIFS('Predicted Energy Consumption'!AG$98:AG$366,'Predicted Energy Consumption'!$B$98:$B$366,$A19,'Predicted Energy Consumption'!$A$98:$A$366,"coal")</f>
        <v>891332641777.70447</v>
      </c>
      <c r="Y19" s="249">
        <f>SUMIFS('Predicted Energy Consumption'!AH$98:AH$366,'Predicted Energy Consumption'!$B$98:$B$366,$A19,'Predicted Energy Consumption'!$A$98:$A$366,"coal")</f>
        <v>896020680133.24207</v>
      </c>
      <c r="Z19" s="249">
        <f>SUMIFS('Predicted Energy Consumption'!AI$98:AI$366,'Predicted Energy Consumption'!$B$98:$B$366,$A19,'Predicted Energy Consumption'!$A$98:$A$366,"coal")</f>
        <v>900427907541.86829</v>
      </c>
      <c r="AA19" s="249">
        <f>SUMIFS('Predicted Energy Consumption'!AJ$98:AJ$366,'Predicted Energy Consumption'!$B$98:$B$366,$A19,'Predicted Energy Consumption'!$A$98:$A$366,"coal")</f>
        <v>904575767147.37378</v>
      </c>
      <c r="AB19" s="249">
        <f>SUMIFS('Predicted Energy Consumption'!AK$98:AK$366,'Predicted Energy Consumption'!$B$98:$B$366,$A19,'Predicted Energy Consumption'!$A$98:$A$366,"coal")</f>
        <v>908483757931.91333</v>
      </c>
      <c r="AC19" s="249">
        <f>SUMIFS('Predicted Energy Consumption'!AL$98:AL$366,'Predicted Energy Consumption'!$B$98:$B$366,$A19,'Predicted Energy Consumption'!$A$98:$A$366,"coal")</f>
        <v>912169632069.97534</v>
      </c>
      <c r="AD19" s="249">
        <f>SUMIFS('Predicted Energy Consumption'!AM$98:AM$366,'Predicted Energy Consumption'!$B$98:$B$366,$A19,'Predicted Energy Consumption'!$A$98:$A$366,"coal")</f>
        <v>915649571819.51404</v>
      </c>
      <c r="AE19" s="249">
        <f>SUMIFS('Predicted Energy Consumption'!AN$98:AN$366,'Predicted Energy Consumption'!$B$98:$B$366,$A19,'Predicted Energy Consumption'!$A$98:$A$366,"coal")</f>
        <v>918938347765.24866</v>
      </c>
      <c r="AF19" s="249">
        <f>SUMIFS('Predicted Energy Consumption'!AO$98:AO$366,'Predicted Energy Consumption'!$B$98:$B$366,$A19,'Predicted Energy Consumption'!$A$98:$A$366,"coal")</f>
        <v>922049460190.71497</v>
      </c>
      <c r="AG19" s="249">
        <f>SUMIFS('Predicted Energy Consumption'!AP$98:AP$366,'Predicted Energy Consumption'!$B$98:$B$366,$A19,'Predicted Energy Consumption'!$A$98:$A$366,"coal")</f>
        <v>924995265270.71033</v>
      </c>
      <c r="AH19" s="249">
        <f>SUMIFS('Predicted Energy Consumption'!AQ$98:AQ$366,'Predicted Energy Consumption'!$B$98:$B$366,$A19,'Predicted Energy Consumption'!$A$98:$A$366,"coal")</f>
        <v>927787087664.22754</v>
      </c>
      <c r="AI19" s="249">
        <f>SUMIFS('Predicted Energy Consumption'!AR$98:AR$366,'Predicted Energy Consumption'!$B$98:$B$366,$A19,'Predicted Energy Consumption'!$A$98:$A$366,"coal")</f>
        <v>930435320962.74463</v>
      </c>
      <c r="AJ19" s="249">
        <f>SUMIFS('Predicted Energy Consumption'!AS$98:AS$366,'Predicted Energy Consumption'!$B$98:$B$366,$A19,'Predicted Energy Consumption'!$A$98:$A$366,"coal")</f>
        <v>932949517319.63708</v>
      </c>
      <c r="AK19" s="249">
        <f>SUMIFS('Predicted Energy Consumption'!AT$98:AT$366,'Predicted Energy Consumption'!$B$98:$B$366,$A19,'Predicted Energy Consumption'!$A$98:$A$366,"coal")</f>
        <v>935338467459.05762</v>
      </c>
      <c r="AL19" s="249">
        <f>SUMIFS('Predicted Energy Consumption'!AU$98:AU$366,'Predicted Energy Consumption'!$B$98:$B$366,$A19,'Predicted Energy Consumption'!$A$98:$A$366,"coal")</f>
        <v>937610272140.65967</v>
      </c>
      <c r="AM19" s="249">
        <f>SUMIFS('Predicted Energy Consumption'!AV$98:AV$366,'Predicted Energy Consumption'!$B$98:$B$366,$A19,'Predicted Energy Consumption'!$A$98:$A$366,"coal")</f>
        <v>939772406042.61145</v>
      </c>
      <c r="AN19" s="249">
        <f>SUMIFS('Predicted Energy Consumption'!AW$98:AW$366,'Predicted Energy Consumption'!$B$98:$B$366,$A19,'Predicted Energy Consumption'!$A$98:$A$366,"coal")</f>
        <v>941831774919.95544</v>
      </c>
      <c r="AO19" s="249">
        <f>SUMIFS('Predicted Energy Consumption'!AX$98:AX$366,'Predicted Energy Consumption'!$B$98:$B$366,$A19,'Predicted Energy Consumption'!$A$98:$A$366,"coal")</f>
        <v>943794766799.74084</v>
      </c>
      <c r="AP19" s="249">
        <f>SUMIFS('Predicted Energy Consumption'!AY$98:AY$366,'Predicted Energy Consumption'!$B$98:$B$366,$A19,'Predicted Energy Consumption'!$A$98:$A$366,"coal")</f>
        <v>945667297887.36133</v>
      </c>
    </row>
    <row r="20" spans="1:42" x14ac:dyDescent="0.2">
      <c r="A20" t="s">
        <v>391</v>
      </c>
      <c r="B20" s="249">
        <f>SUMIFS('Predicted Energy Consumption'!K$98:K$366,'Predicted Energy Consumption'!$B$98:$B$366,$A20,'Predicted Energy Consumption'!$A$98:$A$366,"coal")</f>
        <v>812812516038.84277</v>
      </c>
      <c r="C20" s="249">
        <f>SUMIFS('Predicted Energy Consumption'!L$98:L$366,'Predicted Energy Consumption'!$B$98:$B$366,$A20,'Predicted Energy Consumption'!$A$98:$A$366,"coal")</f>
        <v>237737434955.9259</v>
      </c>
      <c r="D20" s="249">
        <f>SUMIFS('Predicted Energy Consumption'!M$98:M$366,'Predicted Energy Consumption'!$B$98:$B$366,$A20,'Predicted Energy Consumption'!$A$98:$A$366,"coal")</f>
        <v>180266657323.39725</v>
      </c>
      <c r="E20" s="249">
        <f>SUMIFS('Predicted Energy Consumption'!N$98:N$366,'Predicted Energy Consumption'!$B$98:$B$366,$A20,'Predicted Energy Consumption'!$A$98:$A$366,"coal")</f>
        <v>172424749815.80472</v>
      </c>
      <c r="F20" s="249">
        <f>SUMIFS('Predicted Energy Consumption'!O$98:O$366,'Predicted Energy Consumption'!$B$98:$B$366,$A20,'Predicted Energy Consumption'!$A$98:$A$366,"coal")</f>
        <v>164430192782.45761</v>
      </c>
      <c r="G20" s="249">
        <f>SUMIFS('Predicted Energy Consumption'!P$98:P$366,'Predicted Energy Consumption'!$B$98:$B$366,$A20,'Predicted Energy Consumption'!$A$98:$A$366,"coal")</f>
        <v>156379372330.14111</v>
      </c>
      <c r="H20" s="249">
        <f>SUMIFS('Predicted Energy Consumption'!Q$98:Q$366,'Predicted Energy Consumption'!$B$98:$B$366,$A20,'Predicted Energy Consumption'!$A$98:$A$366,"coal")</f>
        <v>148337069282.18573</v>
      </c>
      <c r="I20" s="249">
        <f>SUMIFS('Predicted Energy Consumption'!R$98:R$366,'Predicted Energy Consumption'!$B$98:$B$366,$A20,'Predicted Energy Consumption'!$A$98:$A$366,"coal")</f>
        <v>140348522869.77487</v>
      </c>
      <c r="J20" s="249">
        <f>SUMIFS('Predicted Energy Consumption'!S$98:S$366,'Predicted Energy Consumption'!$B$98:$B$366,$A20,'Predicted Energy Consumption'!$A$98:$A$366,"coal")</f>
        <v>132446011231.1543</v>
      </c>
      <c r="K20" s="249">
        <f>SUMIFS('Predicted Energy Consumption'!T$98:T$366,'Predicted Energy Consumption'!$B$98:$B$366,$A20,'Predicted Energy Consumption'!$A$98:$A$366,"coal")</f>
        <v>124652720154.43741</v>
      </c>
      <c r="L20" s="249">
        <f>SUMIFS('Predicted Energy Consumption'!U$98:U$366,'Predicted Energy Consumption'!$B$98:$B$366,$A20,'Predicted Energy Consumption'!$A$98:$A$366,"coal")</f>
        <v>116985188080.59349</v>
      </c>
      <c r="M20" s="249">
        <f>SUMIFS('Predicted Energy Consumption'!V$98:V$366,'Predicted Energy Consumption'!$B$98:$B$366,$A20,'Predicted Energy Consumption'!$A$98:$A$366,"coal")</f>
        <v>109454955098.65398</v>
      </c>
      <c r="N20" s="249">
        <f>SUMIFS('Predicted Energy Consumption'!W$98:W$366,'Predicted Energy Consumption'!$B$98:$B$366,$A20,'Predicted Energy Consumption'!$A$98:$A$366,"coal")</f>
        <v>106546944530.46797</v>
      </c>
      <c r="O20" s="249">
        <f>SUMIFS('Predicted Energy Consumption'!X$98:X$366,'Predicted Energy Consumption'!$B$98:$B$366,$A20,'Predicted Energy Consumption'!$A$98:$A$366,"coal")</f>
        <v>106816606571.04893</v>
      </c>
      <c r="P20" s="249">
        <f>SUMIFS('Predicted Energy Consumption'!Y$98:Y$366,'Predicted Energy Consumption'!$B$98:$B$366,$A20,'Predicted Energy Consumption'!$A$98:$A$366,"coal")</f>
        <v>107035581746.86485</v>
      </c>
      <c r="Q20" s="249">
        <f>SUMIFS('Predicted Energy Consumption'!Z$98:Z$366,'Predicted Energy Consumption'!$B$98:$B$366,$A20,'Predicted Energy Consumption'!$A$98:$A$366,"coal")</f>
        <v>107210203028.05269</v>
      </c>
      <c r="R20" s="249">
        <f>SUMIFS('Predicted Energy Consumption'!AA$98:AA$366,'Predicted Energy Consumption'!$B$98:$B$366,$A20,'Predicted Energy Consumption'!$A$98:$A$366,"coal")</f>
        <v>107346038239.08719</v>
      </c>
      <c r="S20" s="249">
        <f>SUMIFS('Predicted Energy Consumption'!AB$98:AB$366,'Predicted Energy Consumption'!$B$98:$B$366,$A20,'Predicted Energy Consumption'!$A$98:$A$366,"coal")</f>
        <v>107447975072.85539</v>
      </c>
      <c r="T20" s="249">
        <f>SUMIFS('Predicted Energy Consumption'!AC$98:AC$366,'Predicted Energy Consumption'!$B$98:$B$366,$A20,'Predicted Energy Consumption'!$A$98:$A$366,"coal")</f>
        <v>107520299826.12585</v>
      </c>
      <c r="U20" s="249">
        <f>SUMIFS('Predicted Energy Consumption'!AD$98:AD$366,'Predicted Energy Consumption'!$B$98:$B$366,$A20,'Predicted Energy Consumption'!$A$98:$A$366,"coal")</f>
        <v>107566769139.77568</v>
      </c>
      <c r="V20" s="249">
        <f>SUMIFS('Predicted Energy Consumption'!AE$98:AE$366,'Predicted Energy Consumption'!$B$98:$B$366,$A20,'Predicted Energy Consumption'!$A$98:$A$366,"coal")</f>
        <v>107590674578.37419</v>
      </c>
      <c r="W20" s="249">
        <f>SUMIFS('Predicted Energy Consumption'!AF$98:AF$366,'Predicted Energy Consumption'!$B$98:$B$366,$A20,'Predicted Energy Consumption'!$A$98:$A$366,"coal")</f>
        <v>107594900235.13867</v>
      </c>
      <c r="X20" s="249">
        <f>SUMIFS('Predicted Energy Consumption'!AG$98:AG$366,'Predicted Energy Consumption'!$B$98:$B$366,$A20,'Predicted Energy Consumption'!$A$98:$A$366,"coal")</f>
        <v>107581973759.30606</v>
      </c>
      <c r="Y20" s="249">
        <f>SUMIFS('Predicted Energy Consumption'!AH$98:AH$366,'Predicted Energy Consumption'!$B$98:$B$366,$A20,'Predicted Energy Consumption'!$A$98:$A$366,"coal")</f>
        <v>107554111317.31453</v>
      </c>
      <c r="Z20" s="249">
        <f>SUMIFS('Predicted Energy Consumption'!AI$98:AI$366,'Predicted Energy Consumption'!$B$98:$B$366,$A20,'Predicted Energy Consumption'!$A$98:$A$366,"coal")</f>
        <v>107513257048.67747</v>
      </c>
      <c r="AA20" s="249">
        <f>SUMIFS('Predicted Energy Consumption'!AJ$98:AJ$366,'Predicted Energy Consumption'!$B$98:$B$366,$A20,'Predicted Energy Consumption'!$A$98:$A$366,"coal")</f>
        <v>107461117584.70377</v>
      </c>
      <c r="AB20" s="249">
        <f>SUMIFS('Predicted Energy Consumption'!AK$98:AK$366,'Predicted Energy Consumption'!$B$98:$B$366,$A20,'Predicted Energy Consumption'!$A$98:$A$366,"coal")</f>
        <v>107399192179.11407</v>
      </c>
      <c r="AC20" s="249">
        <f>SUMIFS('Predicted Energy Consumption'!AL$98:AL$366,'Predicted Energy Consumption'!$B$98:$B$366,$A20,'Predicted Energy Consumption'!$A$98:$A$366,"coal")</f>
        <v>107328798965.10043</v>
      </c>
      <c r="AD20" s="249">
        <f>SUMIFS('Predicted Energy Consumption'!AM$98:AM$366,'Predicted Energy Consumption'!$B$98:$B$366,$A20,'Predicted Energy Consumption'!$A$98:$A$366,"coal")</f>
        <v>107251097810.94289</v>
      </c>
      <c r="AE20" s="249">
        <f>SUMIFS('Predicted Energy Consumption'!AN$98:AN$366,'Predicted Energy Consumption'!$B$98:$B$366,$A20,'Predicted Energy Consumption'!$A$98:$A$366,"coal")</f>
        <v>107167110200.67569</v>
      </c>
      <c r="AF20" s="249">
        <f>SUMIFS('Predicted Energy Consumption'!AO$98:AO$366,'Predicted Energy Consumption'!$B$98:$B$366,$A20,'Predicted Energy Consumption'!$A$98:$A$366,"coal")</f>
        <v>107077736520.80898</v>
      </c>
      <c r="AG20" s="249">
        <f>SUMIFS('Predicted Energy Consumption'!AP$98:AP$366,'Predicted Energy Consumption'!$B$98:$B$366,$A20,'Predicted Energy Consumption'!$A$98:$A$366,"coal")</f>
        <v>106983771090.50085</v>
      </c>
      <c r="AH20" s="249">
        <f>SUMIFS('Predicted Energy Consumption'!AQ$98:AQ$366,'Predicted Energy Consumption'!$B$98:$B$366,$A20,'Predicted Energy Consumption'!$A$98:$A$366,"coal")</f>
        <v>106885915232.02289</v>
      </c>
      <c r="AI20" s="249">
        <f>SUMIFS('Predicted Energy Consumption'!AR$98:AR$366,'Predicted Energy Consumption'!$B$98:$B$366,$A20,'Predicted Energy Consumption'!$A$98:$A$366,"coal")</f>
        <v>106784788641.37463</v>
      </c>
      <c r="AJ20" s="249">
        <f>SUMIFS('Predicted Energy Consumption'!AS$98:AS$366,'Predicted Energy Consumption'!$B$98:$B$366,$A20,'Predicted Energy Consumption'!$A$98:$A$366,"coal")</f>
        <v>106680939285.60272</v>
      </c>
      <c r="AK20" s="249">
        <f>SUMIFS('Predicted Energy Consumption'!AT$98:AT$366,'Predicted Energy Consumption'!$B$98:$B$366,$A20,'Predicted Energy Consumption'!$A$98:$A$366,"coal")</f>
        <v>106574852023.8132</v>
      </c>
      <c r="AL20" s="249">
        <f>SUMIFS('Predicted Energy Consumption'!AU$98:AU$366,'Predicted Energy Consumption'!$B$98:$B$366,$A20,'Predicted Energy Consumption'!$A$98:$A$366,"coal")</f>
        <v>106466956122.70079</v>
      </c>
      <c r="AM20" s="249">
        <f>SUMIFS('Predicted Energy Consumption'!AV$98:AV$366,'Predicted Energy Consumption'!$B$98:$B$366,$A20,'Predicted Energy Consumption'!$A$98:$A$366,"coal")</f>
        <v>106357631814.53922</v>
      </c>
      <c r="AN20" s="249">
        <f>SUMIFS('Predicted Energy Consumption'!AW$98:AW$366,'Predicted Energy Consumption'!$B$98:$B$366,$A20,'Predicted Energy Consumption'!$A$98:$A$366,"coal")</f>
        <v>106247216025.56163</v>
      </c>
      <c r="AO20" s="249">
        <f>SUMIFS('Predicted Energy Consumption'!AX$98:AX$366,'Predicted Energy Consumption'!$B$98:$B$366,$A20,'Predicted Energy Consumption'!$A$98:$A$366,"coal")</f>
        <v>106136007385.26016</v>
      </c>
      <c r="AP20" s="249">
        <f>SUMIFS('Predicted Energy Consumption'!AY$98:AY$366,'Predicted Energy Consumption'!$B$98:$B$366,$A20,'Predicted Energy Consumption'!$A$98:$A$366,"coal")</f>
        <v>106024270612.0817</v>
      </c>
    </row>
    <row r="21" spans="1:42" x14ac:dyDescent="0.2">
      <c r="A21" t="s">
        <v>392</v>
      </c>
      <c r="B21" s="249">
        <f>SUMIFS('Predicted Energy Consumption'!K$98:K$366,'Predicted Energy Consumption'!$B$98:$B$366,$A21,'Predicted Energy Consumption'!$A$98:$A$366,"coal")</f>
        <v>6148581328656.6777</v>
      </c>
      <c r="C21" s="249">
        <f>SUMIFS('Predicted Energy Consumption'!L$98:L$366,'Predicted Energy Consumption'!$B$98:$B$366,$A21,'Predicted Energy Consumption'!$A$98:$A$366,"coal")</f>
        <v>6555149604828.6543</v>
      </c>
      <c r="D21" s="249">
        <f>SUMIFS('Predicted Energy Consumption'!M$98:M$366,'Predicted Energy Consumption'!$B$98:$B$366,$A21,'Predicted Energy Consumption'!$A$98:$A$366,"coal")</f>
        <v>6441672852560.7305</v>
      </c>
      <c r="E21" s="249">
        <f>SUMIFS('Predicted Energy Consumption'!N$98:N$366,'Predicted Energy Consumption'!$B$98:$B$366,$A21,'Predicted Energy Consumption'!$A$98:$A$366,"coal")</f>
        <v>6300620064827.8203</v>
      </c>
      <c r="F21" s="249">
        <f>SUMIFS('Predicted Energy Consumption'!O$98:O$366,'Predicted Energy Consumption'!$B$98:$B$366,$A21,'Predicted Energy Consumption'!$A$98:$A$366,"coal")</f>
        <v>6107314762764.5674</v>
      </c>
      <c r="G21" s="249">
        <f>SUMIFS('Predicted Energy Consumption'!P$98:P$366,'Predicted Energy Consumption'!$B$98:$B$366,$A21,'Predicted Energy Consumption'!$A$98:$A$366,"coal")</f>
        <v>5767447107612.1797</v>
      </c>
      <c r="H21" s="249">
        <f>SUMIFS('Predicted Energy Consumption'!Q$98:Q$366,'Predicted Energy Consumption'!$B$98:$B$366,$A21,'Predicted Energy Consumption'!$A$98:$A$366,"coal")</f>
        <v>5415841032669.6484</v>
      </c>
      <c r="I21" s="249">
        <f>SUMIFS('Predicted Energy Consumption'!R$98:R$366,'Predicted Energy Consumption'!$B$98:$B$366,$A21,'Predicted Energy Consumption'!$A$98:$A$366,"coal")</f>
        <v>5055514735054.0742</v>
      </c>
      <c r="J21" s="249">
        <f>SUMIFS('Predicted Energy Consumption'!S$98:S$366,'Predicted Energy Consumption'!$B$98:$B$366,$A21,'Predicted Energy Consumption'!$A$98:$A$366,"coal")</f>
        <v>4688908135195.5088</v>
      </c>
      <c r="K21" s="249">
        <f>SUMIFS('Predicted Energy Consumption'!T$98:T$366,'Predicted Energy Consumption'!$B$98:$B$366,$A21,'Predicted Energy Consumption'!$A$98:$A$366,"coal")</f>
        <v>4318017219121.2871</v>
      </c>
      <c r="L21" s="249">
        <f>SUMIFS('Predicted Energy Consumption'!U$98:U$366,'Predicted Energy Consumption'!$B$98:$B$366,$A21,'Predicted Energy Consumption'!$A$98:$A$366,"coal")</f>
        <v>3944484142189.3472</v>
      </c>
      <c r="M21" s="249">
        <f>SUMIFS('Predicted Energy Consumption'!V$98:V$366,'Predicted Energy Consumption'!$B$98:$B$366,$A21,'Predicted Energy Consumption'!$A$98:$A$366,"coal")</f>
        <v>3569662411218.7031</v>
      </c>
      <c r="N21" s="249">
        <f>SUMIFS('Predicted Energy Consumption'!W$98:W$366,'Predicted Energy Consumption'!$B$98:$B$366,$A21,'Predicted Energy Consumption'!$A$98:$A$366,"coal")</f>
        <v>3194666838490.4414</v>
      </c>
      <c r="O21" s="249">
        <f>SUMIFS('Predicted Energy Consumption'!X$98:X$366,'Predicted Energy Consumption'!$B$98:$B$366,$A21,'Predicted Energy Consumption'!$A$98:$A$366,"coal")</f>
        <v>2820413372550.293</v>
      </c>
      <c r="P21" s="249">
        <f>SUMIFS('Predicted Energy Consumption'!Y$98:Y$366,'Predicted Energy Consumption'!$B$98:$B$366,$A21,'Predicted Energy Consumption'!$A$98:$A$366,"coal")</f>
        <v>2447651661200.478</v>
      </c>
      <c r="Q21" s="249">
        <f>SUMIFS('Predicted Energy Consumption'!Z$98:Z$366,'Predicted Energy Consumption'!$B$98:$B$366,$A21,'Predicted Energy Consumption'!$A$98:$A$366,"coal")</f>
        <v>2076992066765.4165</v>
      </c>
      <c r="R21" s="249">
        <f>SUMIFS('Predicted Energy Consumption'!AA$98:AA$366,'Predicted Energy Consumption'!$B$98:$B$366,$A21,'Predicted Energy Consumption'!$A$98:$A$366,"coal")</f>
        <v>1831260139865.7339</v>
      </c>
      <c r="S21" s="249">
        <f>SUMIFS('Predicted Energy Consumption'!AB$98:AB$366,'Predicted Energy Consumption'!$B$98:$B$366,$A21,'Predicted Energy Consumption'!$A$98:$A$366,"coal")</f>
        <v>1846670699781.6287</v>
      </c>
      <c r="T21" s="249">
        <f>SUMIFS('Predicted Energy Consumption'!AC$98:AC$366,'Predicted Energy Consumption'!$B$98:$B$366,$A21,'Predicted Energy Consumption'!$A$98:$A$366,"coal")</f>
        <v>1861068722437.0898</v>
      </c>
      <c r="U21" s="249">
        <f>SUMIFS('Predicted Energy Consumption'!AD$98:AD$366,'Predicted Energy Consumption'!$B$98:$B$366,$A21,'Predicted Energy Consumption'!$A$98:$A$366,"coal")</f>
        <v>1874537494051.9338</v>
      </c>
      <c r="V21" s="249">
        <f>SUMIFS('Predicted Energy Consumption'!AE$98:AE$366,'Predicted Energy Consumption'!$B$98:$B$366,$A21,'Predicted Energy Consumption'!$A$98:$A$366,"coal")</f>
        <v>1887152528003.9019</v>
      </c>
      <c r="W21" s="249">
        <f>SUMIFS('Predicted Energy Consumption'!AF$98:AF$366,'Predicted Energy Consumption'!$B$98:$B$366,$A21,'Predicted Energy Consumption'!$A$98:$A$366,"coal")</f>
        <v>1898982292510.1072</v>
      </c>
      <c r="X21" s="249">
        <f>SUMIFS('Predicted Energy Consumption'!AG$98:AG$366,'Predicted Energy Consumption'!$B$98:$B$366,$A21,'Predicted Energy Consumption'!$A$98:$A$366,"coal")</f>
        <v>1910088888883.3049</v>
      </c>
      <c r="Y21" s="249">
        <f>SUMIFS('Predicted Energy Consumption'!AH$98:AH$366,'Predicted Energy Consumption'!$B$98:$B$366,$A21,'Predicted Energy Consumption'!$A$98:$A$366,"coal")</f>
        <v>1920528676547.9211</v>
      </c>
      <c r="Z21" s="249">
        <f>SUMIFS('Predicted Energy Consumption'!AI$98:AI$366,'Predicted Energy Consumption'!$B$98:$B$366,$A21,'Predicted Energy Consumption'!$A$98:$A$366,"coal")</f>
        <v>1930352844074.8079</v>
      </c>
      <c r="AA21" s="249">
        <f>SUMIFS('Predicted Energy Consumption'!AJ$98:AJ$366,'Predicted Energy Consumption'!$B$98:$B$366,$A21,'Predicted Energy Consumption'!$A$98:$A$366,"coal")</f>
        <v>1939607927515.6277</v>
      </c>
      <c r="AB21" s="249">
        <f>SUMIFS('Predicted Energy Consumption'!AK$98:AK$366,'Predicted Energy Consumption'!$B$98:$B$366,$A21,'Predicted Energy Consumption'!$A$98:$A$366,"coal")</f>
        <v>1948336278583.5068</v>
      </c>
      <c r="AC21" s="249">
        <f>SUMIFS('Predicted Energy Consumption'!AL$98:AL$366,'Predicted Energy Consumption'!$B$98:$B$366,$A21,'Predicted Energy Consumption'!$A$98:$A$366,"coal")</f>
        <v>1956576485959.0896</v>
      </c>
      <c r="AD21" s="249">
        <f>SUMIFS('Predicted Energy Consumption'!AM$98:AM$366,'Predicted Energy Consumption'!$B$98:$B$366,$A21,'Predicted Energy Consumption'!$A$98:$A$366,"coal")</f>
        <v>1964363753363.2856</v>
      </c>
      <c r="AE21" s="249">
        <f>SUMIFS('Predicted Energy Consumption'!AN$98:AN$366,'Predicted Energy Consumption'!$B$98:$B$366,$A21,'Predicted Energy Consumption'!$A$98:$A$366,"coal")</f>
        <v>1971730238148.3711</v>
      </c>
      <c r="AF21" s="249">
        <f>SUMIFS('Predicted Energy Consumption'!AO$98:AO$366,'Predicted Energy Consumption'!$B$98:$B$366,$A21,'Predicted Energy Consumption'!$A$98:$A$366,"coal")</f>
        <v>1978705354104.3684</v>
      </c>
      <c r="AG21" s="249">
        <f>SUMIFS('Predicted Energy Consumption'!AP$98:AP$366,'Predicted Energy Consumption'!$B$98:$B$366,$A21,'Predicted Energy Consumption'!$A$98:$A$366,"coal")</f>
        <v>1985316042017.4539</v>
      </c>
      <c r="AH21" s="249">
        <f>SUMIFS('Predicted Energy Consumption'!AQ$98:AQ$366,'Predicted Energy Consumption'!$B$98:$B$366,$A21,'Predicted Energy Consumption'!$A$98:$A$366,"coal")</f>
        <v>1991587011296.0808</v>
      </c>
      <c r="AI21" s="249">
        <f>SUMIFS('Predicted Energy Consumption'!AR$98:AR$366,'Predicted Energy Consumption'!$B$98:$B$366,$A21,'Predicted Energy Consumption'!$A$98:$A$366,"coal")</f>
        <v>1997540955726.8308</v>
      </c>
      <c r="AJ21" s="249">
        <f>SUMIFS('Predicted Energy Consumption'!AS$98:AS$366,'Predicted Energy Consumption'!$B$98:$B$366,$A21,'Predicted Energy Consumption'!$A$98:$A$366,"coal")</f>
        <v>2003198746156.8157</v>
      </c>
      <c r="AK21" s="249">
        <f>SUMIFS('Predicted Energy Consumption'!AT$98:AT$366,'Predicted Energy Consumption'!$B$98:$B$366,$A21,'Predicted Energy Consumption'!$A$98:$A$366,"coal")</f>
        <v>2008579602636.0046</v>
      </c>
      <c r="AL21" s="249">
        <f>SUMIFS('Predicted Energy Consumption'!AU$98:AU$366,'Predicted Energy Consumption'!$B$98:$B$366,$A21,'Predicted Energy Consumption'!$A$98:$A$366,"coal")</f>
        <v>2013701248298.9578</v>
      </c>
      <c r="AM21" s="249">
        <f>SUMIFS('Predicted Energy Consumption'!AV$98:AV$366,'Predicted Energy Consumption'!$B$98:$B$366,$A21,'Predicted Energy Consumption'!$A$98:$A$366,"coal")</f>
        <v>2018580047027.4211</v>
      </c>
      <c r="AN21" s="249">
        <f>SUMIFS('Predicted Energy Consumption'!AW$98:AW$366,'Predicted Energy Consumption'!$B$98:$B$366,$A21,'Predicted Energy Consumption'!$A$98:$A$366,"coal")</f>
        <v>2023231126714.1938</v>
      </c>
      <c r="AO21" s="249">
        <f>SUMIFS('Predicted Energy Consumption'!AX$98:AX$366,'Predicted Energy Consumption'!$B$98:$B$366,$A21,'Predicted Energy Consumption'!$A$98:$A$366,"coal")</f>
        <v>2027668489747.4207</v>
      </c>
      <c r="AP21" s="249">
        <f>SUMIFS('Predicted Energy Consumption'!AY$98:AY$366,'Predicted Energy Consumption'!$B$98:$B$366,$A21,'Predicted Energy Consumption'!$A$98:$A$366,"coal")</f>
        <v>2031905112151.844</v>
      </c>
    </row>
    <row r="22" spans="1:42" x14ac:dyDescent="0.2">
      <c r="A22" t="s">
        <v>393</v>
      </c>
      <c r="B22" s="249">
        <f>SUMIFS('Predicted Energy Consumption'!K$98:K$366,'Predicted Energy Consumption'!$B$98:$B$366,$A22,'Predicted Energy Consumption'!$A$98:$A$366,"coal")</f>
        <v>4681124416304.5977</v>
      </c>
      <c r="C22" s="249">
        <f>SUMIFS('Predicted Energy Consumption'!L$98:L$366,'Predicted Energy Consumption'!$B$98:$B$366,$A22,'Predicted Energy Consumption'!$A$98:$A$366,"coal")</f>
        <v>4268096441868.9917</v>
      </c>
      <c r="D22" s="249">
        <f>SUMIFS('Predicted Energy Consumption'!M$98:M$366,'Predicted Energy Consumption'!$B$98:$B$366,$A22,'Predicted Energy Consumption'!$A$98:$A$366,"coal")</f>
        <v>4268931634881.7017</v>
      </c>
      <c r="E22" s="249">
        <f>SUMIFS('Predicted Energy Consumption'!N$98:N$366,'Predicted Energy Consumption'!$B$98:$B$366,$A22,'Predicted Energy Consumption'!$A$98:$A$366,"coal")</f>
        <v>4274230550350.6675</v>
      </c>
      <c r="F22" s="249">
        <f>SUMIFS('Predicted Energy Consumption'!O$98:O$366,'Predicted Energy Consumption'!$B$98:$B$366,$A22,'Predicted Energy Consumption'!$A$98:$A$366,"coal")</f>
        <v>4286016907429.2305</v>
      </c>
      <c r="G22" s="249">
        <f>SUMIFS('Predicted Energy Consumption'!P$98:P$366,'Predicted Energy Consumption'!$B$98:$B$366,$A22,'Predicted Energy Consumption'!$A$98:$A$366,"coal")</f>
        <v>4305738845142.271</v>
      </c>
      <c r="H22" s="249">
        <f>SUMIFS('Predicted Energy Consumption'!Q$98:Q$366,'Predicted Energy Consumption'!$B$98:$B$366,$A22,'Predicted Energy Consumption'!$A$98:$A$366,"coal")</f>
        <v>4334353307609.356</v>
      </c>
      <c r="I22" s="249">
        <f>SUMIFS('Predicted Energy Consumption'!R$98:R$366,'Predicted Energy Consumption'!$B$98:$B$366,$A22,'Predicted Energy Consumption'!$A$98:$A$366,"coal")</f>
        <v>4372413202087.2227</v>
      </c>
      <c r="J22" s="249">
        <f>SUMIFS('Predicted Energy Consumption'!S$98:S$366,'Predicted Energy Consumption'!$B$98:$B$366,$A22,'Predicted Energy Consumption'!$A$98:$A$366,"coal")</f>
        <v>4420149718329.4824</v>
      </c>
      <c r="K22" s="249">
        <f>SUMIFS('Predicted Energy Consumption'!T$98:T$366,'Predicted Energy Consumption'!$B$98:$B$366,$A22,'Predicted Energy Consumption'!$A$98:$A$366,"coal")</f>
        <v>4477545666175.5</v>
      </c>
      <c r="L22" s="249">
        <f>SUMIFS('Predicted Energy Consumption'!U$98:U$366,'Predicted Energy Consumption'!$B$98:$B$366,$A22,'Predicted Energy Consumption'!$A$98:$A$366,"coal")</f>
        <v>4544398121338.8936</v>
      </c>
      <c r="M22" s="249">
        <f>SUMIFS('Predicted Energy Consumption'!V$98:V$366,'Predicted Energy Consumption'!$B$98:$B$366,$A22,'Predicted Energy Consumption'!$A$98:$A$366,"coal")</f>
        <v>4620370230350.7471</v>
      </c>
      <c r="N22" s="249">
        <f>SUMIFS('Predicted Energy Consumption'!W$98:W$366,'Predicted Energy Consumption'!$B$98:$B$366,$A22,'Predicted Energy Consumption'!$A$98:$A$366,"coal")</f>
        <v>4705032928572.3955</v>
      </c>
      <c r="O22" s="249">
        <f>SUMIFS('Predicted Energy Consumption'!X$98:X$366,'Predicted Energy Consumption'!$B$98:$B$366,$A22,'Predicted Energy Consumption'!$A$98:$A$366,"coal")</f>
        <v>4797897770850.6484</v>
      </c>
      <c r="P22" s="249">
        <f>SUMIFS('Predicted Energy Consumption'!Y$98:Y$366,'Predicted Energy Consumption'!$B$98:$B$366,$A22,'Predicted Energy Consumption'!$A$98:$A$366,"coal")</f>
        <v>4898442224942.7002</v>
      </c>
      <c r="Q22" s="249">
        <f>SUMIFS('Predicted Energy Consumption'!Z$98:Z$366,'Predicted Energy Consumption'!$B$98:$B$366,$A22,'Predicted Energy Consumption'!$A$98:$A$366,"coal")</f>
        <v>5006128752747.4229</v>
      </c>
      <c r="R22" s="249">
        <f>SUMIFS('Predicted Energy Consumption'!AA$98:AA$366,'Predicted Energy Consumption'!$B$98:$B$366,$A22,'Predicted Energy Consumption'!$A$98:$A$366,"coal")</f>
        <v>5120418885648.3223</v>
      </c>
      <c r="S22" s="249">
        <f>SUMIFS('Predicted Energy Consumption'!AB$98:AB$366,'Predicted Energy Consumption'!$B$98:$B$366,$A22,'Predicted Energy Consumption'!$A$98:$A$366,"coal")</f>
        <v>5240783340821.5859</v>
      </c>
      <c r="T22" s="249">
        <f>SUMIFS('Predicted Energy Consumption'!AC$98:AC$366,'Predicted Energy Consumption'!$B$98:$B$366,$A22,'Predicted Energy Consumption'!$A$98:$A$366,"coal")</f>
        <v>5366709057164.6016</v>
      </c>
      <c r="U22" s="249">
        <f>SUMIFS('Predicted Energy Consumption'!AD$98:AD$366,'Predicted Energy Consumption'!$B$98:$B$366,$A22,'Predicted Energy Consumption'!$A$98:$A$366,"coal")</f>
        <v>5497703870287.0684</v>
      </c>
      <c r="V22" s="249">
        <f>SUMIFS('Predicted Energy Consumption'!AE$98:AE$366,'Predicted Energy Consumption'!$B$98:$B$366,$A22,'Predicted Energy Consumption'!$A$98:$A$366,"coal")</f>
        <v>5633299404431.8506</v>
      </c>
      <c r="W22" s="249">
        <f>SUMIFS('Predicted Energy Consumption'!AF$98:AF$366,'Predicted Energy Consumption'!$B$98:$B$366,$A22,'Predicted Energy Consumption'!$A$98:$A$366,"coal")</f>
        <v>5773052638270.9199</v>
      </c>
      <c r="X22" s="249">
        <f>SUMIFS('Predicted Energy Consumption'!AG$98:AG$366,'Predicted Energy Consumption'!$B$98:$B$366,$A22,'Predicted Energy Consumption'!$A$98:$A$366,"coal")</f>
        <v>5916546501168.5752</v>
      </c>
      <c r="Y22" s="249">
        <f>SUMIFS('Predicted Energy Consumption'!AH$98:AH$366,'Predicted Energy Consumption'!$B$98:$B$366,$A22,'Predicted Energy Consumption'!$A$98:$A$366,"coal")</f>
        <v>6063389774940.1406</v>
      </c>
      <c r="Z22" s="249">
        <f>SUMIFS('Predicted Energy Consumption'!AI$98:AI$366,'Predicted Energy Consumption'!$B$98:$B$366,$A22,'Predicted Energy Consumption'!$A$98:$A$366,"coal")</f>
        <v>6213216510932.8174</v>
      </c>
      <c r="AA22" s="249">
        <f>SUMIFS('Predicted Energy Consumption'!AJ$98:AJ$366,'Predicted Energy Consumption'!$B$98:$B$366,$A22,'Predicted Energy Consumption'!$A$98:$A$366,"coal")</f>
        <v>6365685120802.2295</v>
      </c>
      <c r="AB22" s="249">
        <f>SUMIFS('Predicted Energy Consumption'!AK$98:AK$366,'Predicted Energy Consumption'!$B$98:$B$366,$A22,'Predicted Energy Consumption'!$A$98:$A$366,"coal")</f>
        <v>6520477259203.4277</v>
      </c>
      <c r="AC22" s="249">
        <f>SUMIFS('Predicted Energy Consumption'!AL$98:AL$366,'Predicted Energy Consumption'!$B$98:$B$366,$A22,'Predicted Energy Consumption'!$A$98:$A$366,"coal")</f>
        <v>6677296585568.46</v>
      </c>
      <c r="AD22" s="249">
        <f>SUMIFS('Predicted Energy Consumption'!AM$98:AM$366,'Predicted Energy Consumption'!$B$98:$B$366,$A22,'Predicted Energy Consumption'!$A$98:$A$366,"coal")</f>
        <v>6835867468344.377</v>
      </c>
      <c r="AE22" s="249">
        <f>SUMIFS('Predicted Energy Consumption'!AN$98:AN$366,'Predicted Energy Consumption'!$B$98:$B$366,$A22,'Predicted Energy Consumption'!$A$98:$A$366,"coal")</f>
        <v>6995933676969.9775</v>
      </c>
      <c r="AF22" s="249">
        <f>SUMIFS('Predicted Energy Consumption'!AO$98:AO$366,'Predicted Energy Consumption'!$B$98:$B$366,$A22,'Predicted Energy Consumption'!$A$98:$A$366,"coal")</f>
        <v>7157257093218.8936</v>
      </c>
      <c r="AG22" s="249">
        <f>SUMIFS('Predicted Energy Consumption'!AP$98:AP$366,'Predicted Energy Consumption'!$B$98:$B$366,$A22,'Predicted Energy Consumption'!$A$98:$A$366,"coal")</f>
        <v>7181404188441.2734</v>
      </c>
      <c r="AH22" s="249">
        <f>SUMIFS('Predicted Energy Consumption'!AQ$98:AQ$366,'Predicted Energy Consumption'!$B$98:$B$366,$A22,'Predicted Energy Consumption'!$A$98:$A$366,"coal")</f>
        <v>7171915358888.7979</v>
      </c>
      <c r="AI22" s="249">
        <f>SUMIFS('Predicted Energy Consumption'!AR$98:AR$366,'Predicted Energy Consumption'!$B$98:$B$366,$A22,'Predicted Energy Consumption'!$A$98:$A$366,"coal")</f>
        <v>7161087405273.2197</v>
      </c>
      <c r="AJ22" s="249">
        <f>SUMIFS('Predicted Energy Consumption'!AS$98:AS$366,'Predicted Energy Consumption'!$B$98:$B$366,$A22,'Predicted Energy Consumption'!$A$98:$A$366,"coal")</f>
        <v>7149010175293.6289</v>
      </c>
      <c r="AK22" s="249">
        <f>SUMIFS('Predicted Energy Consumption'!AT$98:AT$366,'Predicted Energy Consumption'!$B$98:$B$366,$A22,'Predicted Energy Consumption'!$A$98:$A$366,"coal")</f>
        <v>7135766303346.2988</v>
      </c>
      <c r="AL22" s="249">
        <f>SUMIFS('Predicted Energy Consumption'!AU$98:AU$366,'Predicted Energy Consumption'!$B$98:$B$366,$A22,'Predicted Energy Consumption'!$A$98:$A$366,"coal")</f>
        <v>7121431888062.4844</v>
      </c>
      <c r="AM22" s="249">
        <f>SUMIFS('Predicted Energy Consumption'!AV$98:AV$366,'Predicted Energy Consumption'!$B$98:$B$366,$A22,'Predicted Energy Consumption'!$A$98:$A$366,"coal")</f>
        <v>7106077097834.3418</v>
      </c>
      <c r="AN22" s="249">
        <f>SUMIFS('Predicted Energy Consumption'!AW$98:AW$366,'Predicted Energy Consumption'!$B$98:$B$366,$A22,'Predicted Energy Consumption'!$A$98:$A$366,"coal")</f>
        <v>7089766712542.251</v>
      </c>
      <c r="AO22" s="249">
        <f>SUMIFS('Predicted Energy Consumption'!AX$98:AX$366,'Predicted Energy Consumption'!$B$98:$B$366,$A22,'Predicted Energy Consumption'!$A$98:$A$366,"coal")</f>
        <v>7072560608759.123</v>
      </c>
      <c r="AP22" s="249">
        <f>SUMIFS('Predicted Energy Consumption'!AY$98:AY$366,'Predicted Energy Consumption'!$B$98:$B$366,$A22,'Predicted Energy Consumption'!$A$98:$A$366,"coal")</f>
        <v>7054514194864.3955</v>
      </c>
    </row>
    <row r="23" spans="1:42" x14ac:dyDescent="0.2">
      <c r="A23" t="s">
        <v>394</v>
      </c>
      <c r="B23" s="249">
        <f>SUMIFS('Predicted Energy Consumption'!K$98:K$366,'Predicted Energy Consumption'!$B$98:$B$366,$A23,'Predicted Energy Consumption'!$A$98:$A$366,"coal")</f>
        <v>113584705586912.77</v>
      </c>
      <c r="C23" s="249">
        <f>SUMIFS('Predicted Energy Consumption'!L$98:L$366,'Predicted Energy Consumption'!$B$98:$B$366,$A23,'Predicted Energy Consumption'!$A$98:$A$366,"coal")</f>
        <v>110497922724540.36</v>
      </c>
      <c r="D23" s="249">
        <f>SUMIFS('Predicted Energy Consumption'!M$98:M$366,'Predicted Energy Consumption'!$B$98:$B$366,$A23,'Predicted Energy Consumption'!$A$98:$A$366,"coal")</f>
        <v>105761147866828.91</v>
      </c>
      <c r="E23" s="249">
        <f>SUMIFS('Predicted Energy Consumption'!N$98:N$366,'Predicted Energy Consumption'!$B$98:$B$366,$A23,'Predicted Energy Consumption'!$A$98:$A$366,"coal")</f>
        <v>101279990291106.89</v>
      </c>
      <c r="F23" s="249">
        <f>SUMIFS('Predicted Energy Consumption'!O$98:O$366,'Predicted Energy Consumption'!$B$98:$B$366,$A23,'Predicted Energy Consumption'!$A$98:$A$366,"coal")</f>
        <v>97014916844948.203</v>
      </c>
      <c r="G23" s="249">
        <f>SUMIFS('Predicted Energy Consumption'!P$98:P$366,'Predicted Energy Consumption'!$B$98:$B$366,$A23,'Predicted Energy Consumption'!$A$98:$A$366,"coal")</f>
        <v>92938297022788.578</v>
      </c>
      <c r="H23" s="249">
        <f>SUMIFS('Predicted Energy Consumption'!Q$98:Q$366,'Predicted Energy Consumption'!$B$98:$B$366,$A23,'Predicted Energy Consumption'!$A$98:$A$366,"coal")</f>
        <v>89029477275364.25</v>
      </c>
      <c r="I23" s="249">
        <f>SUMIFS('Predicted Energy Consumption'!R$98:R$366,'Predicted Energy Consumption'!$B$98:$B$366,$A23,'Predicted Energy Consumption'!$A$98:$A$366,"coal")</f>
        <v>85272091537185.203</v>
      </c>
      <c r="J23" s="249">
        <f>SUMIFS('Predicted Energy Consumption'!S$98:S$366,'Predicted Energy Consumption'!$B$98:$B$366,$A23,'Predicted Energy Consumption'!$A$98:$A$366,"coal")</f>
        <v>81652544417576.859</v>
      </c>
      <c r="K23" s="249">
        <f>SUMIFS('Predicted Energy Consumption'!T$98:T$366,'Predicted Energy Consumption'!$B$98:$B$366,$A23,'Predicted Energy Consumption'!$A$98:$A$366,"coal")</f>
        <v>78159133182073.25</v>
      </c>
      <c r="L23" s="249">
        <f>SUMIFS('Predicted Energy Consumption'!U$98:U$366,'Predicted Energy Consumption'!$B$98:$B$366,$A23,'Predicted Energy Consumption'!$A$98:$A$366,"coal")</f>
        <v>74781526889355.328</v>
      </c>
      <c r="M23" s="249">
        <f>SUMIFS('Predicted Energy Consumption'!V$98:V$366,'Predicted Energy Consumption'!$B$98:$B$366,$A23,'Predicted Energy Consumption'!$A$98:$A$366,"coal")</f>
        <v>71510448796696.859</v>
      </c>
      <c r="N23" s="249">
        <f>SUMIFS('Predicted Energy Consumption'!W$98:W$366,'Predicted Energy Consumption'!$B$98:$B$366,$A23,'Predicted Energy Consumption'!$A$98:$A$366,"coal")</f>
        <v>68337475903744.617</v>
      </c>
      <c r="O23" s="249">
        <f>SUMIFS('Predicted Energy Consumption'!X$98:X$366,'Predicted Energy Consumption'!$B$98:$B$366,$A23,'Predicted Energy Consumption'!$A$98:$A$366,"coal")</f>
        <v>65254906666900.984</v>
      </c>
      <c r="P23" s="249">
        <f>SUMIFS('Predicted Energy Consumption'!Y$98:Y$366,'Predicted Energy Consumption'!$B$98:$B$366,$A23,'Predicted Energy Consumption'!$A$98:$A$366,"coal")</f>
        <v>62255668782540.953</v>
      </c>
      <c r="Q23" s="249">
        <f>SUMIFS('Predicted Energy Consumption'!Z$98:Z$366,'Predicted Energy Consumption'!$B$98:$B$366,$A23,'Predicted Energy Consumption'!$A$98:$A$366,"coal")</f>
        <v>59333250837316.281</v>
      </c>
      <c r="R23" s="249">
        <f>SUMIFS('Predicted Energy Consumption'!AA$98:AA$366,'Predicted Energy Consumption'!$B$98:$B$366,$A23,'Predicted Energy Consumption'!$A$98:$A$366,"coal")</f>
        <v>56481648474843.57</v>
      </c>
      <c r="S23" s="249">
        <f>SUMIFS('Predicted Energy Consumption'!AB$98:AB$366,'Predicted Energy Consumption'!$B$98:$B$366,$A23,'Predicted Energy Consumption'!$A$98:$A$366,"coal")</f>
        <v>53695319689879.648</v>
      </c>
      <c r="T23" s="249">
        <f>SUMIFS('Predicted Energy Consumption'!AC$98:AC$366,'Predicted Energy Consumption'!$B$98:$B$366,$A23,'Predicted Energy Consumption'!$A$98:$A$366,"coal")</f>
        <v>50969146152426.094</v>
      </c>
      <c r="U23" s="249">
        <f>SUMIFS('Predicted Energy Consumption'!AD$98:AD$366,'Predicted Energy Consumption'!$B$98:$B$366,$A23,'Predicted Energy Consumption'!$A$98:$A$366,"coal")</f>
        <v>48298398784287.945</v>
      </c>
      <c r="V23" s="249">
        <f>SUMIFS('Predicted Energy Consumption'!AE$98:AE$366,'Predicted Energy Consumption'!$B$98:$B$366,$A23,'Predicted Energy Consumption'!$A$98:$A$366,"coal")</f>
        <v>45678706565149.805</v>
      </c>
      <c r="W23" s="249">
        <f>SUMIFS('Predicted Energy Consumption'!AF$98:AF$366,'Predicted Energy Consumption'!$B$98:$B$366,$A23,'Predicted Energy Consumption'!$A$98:$A$366,"coal")</f>
        <v>43106027971189.945</v>
      </c>
      <c r="X23" s="249">
        <f>SUMIFS('Predicted Energy Consumption'!AG$98:AG$366,'Predicted Energy Consumption'!$B$98:$B$366,$A23,'Predicted Energy Consumption'!$A$98:$A$366,"coal")</f>
        <v>40576624685584.844</v>
      </c>
      <c r="Y23" s="249">
        <f>SUMIFS('Predicted Energy Consumption'!AH$98:AH$366,'Predicted Energy Consumption'!$B$98:$B$366,$A23,'Predicted Energy Consumption'!$A$98:$A$366,"coal")</f>
        <v>38087037348322.438</v>
      </c>
      <c r="Z23" s="249">
        <f>SUMIFS('Predicted Energy Consumption'!AI$98:AI$366,'Predicted Energy Consumption'!$B$98:$B$366,$A23,'Predicted Energy Consumption'!$A$98:$A$366,"coal")</f>
        <v>35634063180079.664</v>
      </c>
      <c r="AA23" s="249">
        <f>SUMIFS('Predicted Energy Consumption'!AJ$98:AJ$366,'Predicted Energy Consumption'!$B$98:$B$366,$A23,'Predicted Energy Consumption'!$A$98:$A$366,"coal")</f>
        <v>33214735349065.527</v>
      </c>
      <c r="AB23" s="249">
        <f>SUMIFS('Predicted Energy Consumption'!AK$98:AK$366,'Predicted Energy Consumption'!$B$98:$B$366,$A23,'Predicted Energy Consumption'!$A$98:$A$366,"coal")</f>
        <v>30826303966422.059</v>
      </c>
      <c r="AC23" s="249">
        <f>SUMIFS('Predicted Energy Consumption'!AL$98:AL$366,'Predicted Energy Consumption'!$B$98:$B$366,$A23,'Predicted Energy Consumption'!$A$98:$A$366,"coal")</f>
        <v>28466218603889.512</v>
      </c>
      <c r="AD23" s="249">
        <f>SUMIFS('Predicted Energy Consumption'!AM$98:AM$366,'Predicted Energy Consumption'!$B$98:$B$366,$A23,'Predicted Energy Consumption'!$A$98:$A$366,"coal")</f>
        <v>26132112231769.109</v>
      </c>
      <c r="AE23" s="249">
        <f>SUMIFS('Predicted Energy Consumption'!AN$98:AN$366,'Predicted Energy Consumption'!$B$98:$B$366,$A23,'Predicted Energy Consumption'!$A$98:$A$366,"coal")</f>
        <v>23821786478284.293</v>
      </c>
      <c r="AF23" s="249">
        <f>SUMIFS('Predicted Energy Consumption'!AO$98:AO$366,'Predicted Energy Consumption'!$B$98:$B$366,$A23,'Predicted Energy Consumption'!$A$98:$A$366,"coal")</f>
        <v>21533198114459.066</v>
      </c>
      <c r="AG23" s="249">
        <f>SUMIFS('Predicted Energy Consumption'!AP$98:AP$366,'Predicted Energy Consumption'!$B$98:$B$366,$A23,'Predicted Energy Consumption'!$A$98:$A$366,"coal")</f>
        <v>19264446672070.809</v>
      </c>
      <c r="AH23" s="249">
        <f>SUMIFS('Predicted Energy Consumption'!AQ$98:AQ$366,'Predicted Energy Consumption'!$B$98:$B$366,$A23,'Predicted Energy Consumption'!$A$98:$A$366,"coal")</f>
        <v>18544636270449.598</v>
      </c>
      <c r="AI23" s="249">
        <f>SUMIFS('Predicted Energy Consumption'!AR$98:AR$366,'Predicted Energy Consumption'!$B$98:$B$366,$A23,'Predicted Energy Consumption'!$A$98:$A$366,"coal")</f>
        <v>18757815632704.27</v>
      </c>
      <c r="AJ23" s="249">
        <f>SUMIFS('Predicted Energy Consumption'!AS$98:AS$366,'Predicted Energy Consumption'!$B$98:$B$366,$A23,'Predicted Energy Consumption'!$A$98:$A$366,"coal")</f>
        <v>18970451824445.652</v>
      </c>
      <c r="AK23" s="249">
        <f>SUMIFS('Predicted Energy Consumption'!AT$98:AT$366,'Predicted Energy Consumption'!$B$98:$B$366,$A23,'Predicted Energy Consumption'!$A$98:$A$366,"coal")</f>
        <v>19140933034717.895</v>
      </c>
      <c r="AL23" s="249">
        <f>SUMIFS('Predicted Energy Consumption'!AU$98:AU$366,'Predicted Energy Consumption'!$B$98:$B$366,$A23,'Predicted Energy Consumption'!$A$98:$A$366,"coal")</f>
        <v>19140168007583.133</v>
      </c>
      <c r="AM23" s="249">
        <f>SUMIFS('Predicted Energy Consumption'!AV$98:AV$366,'Predicted Energy Consumption'!$B$98:$B$366,$A23,'Predicted Energy Consumption'!$A$98:$A$366,"coal")</f>
        <v>19138584731913.098</v>
      </c>
      <c r="AN23" s="249">
        <f>SUMIFS('Predicted Energy Consumption'!AW$98:AW$366,'Predicted Energy Consumption'!$B$98:$B$366,$A23,'Predicted Energy Consumption'!$A$98:$A$366,"coal")</f>
        <v>19136266554720.59</v>
      </c>
      <c r="AO23" s="249">
        <f>SUMIFS('Predicted Energy Consumption'!AX$98:AX$366,'Predicted Energy Consumption'!$B$98:$B$366,$A23,'Predicted Energy Consumption'!$A$98:$A$366,"coal")</f>
        <v>19133288894614.348</v>
      </c>
      <c r="AP23" s="249">
        <f>SUMIFS('Predicted Energy Consumption'!AY$98:AY$366,'Predicted Energy Consumption'!$B$98:$B$366,$A23,'Predicted Energy Consumption'!$A$98:$A$366,"coal")</f>
        <v>19129720072358.242</v>
      </c>
    </row>
    <row r="24" spans="1:42" x14ac:dyDescent="0.2">
      <c r="A24" t="s">
        <v>395</v>
      </c>
      <c r="B24" s="249">
        <f>SUMIFS('Predicted Energy Consumption'!K$98:K$366,'Predicted Energy Consumption'!$B$98:$B$366,$A24,'Predicted Energy Consumption'!$A$98:$A$366,"coal")</f>
        <v>36693083877976.695</v>
      </c>
      <c r="C24" s="249">
        <f>SUMIFS('Predicted Energy Consumption'!L$98:L$366,'Predicted Energy Consumption'!$B$98:$B$366,$A24,'Predicted Energy Consumption'!$A$98:$A$366,"coal")</f>
        <v>190348092330.875</v>
      </c>
      <c r="D24" s="249">
        <f>SUMIFS('Predicted Energy Consumption'!M$98:M$366,'Predicted Energy Consumption'!$B$98:$B$366,$A24,'Predicted Energy Consumption'!$A$98:$A$366,"coal")</f>
        <v>4235657658819.625</v>
      </c>
      <c r="E24" s="249">
        <f>SUMIFS('Predicted Energy Consumption'!N$98:N$366,'Predicted Energy Consumption'!$B$98:$B$366,$A24,'Predicted Energy Consumption'!$A$98:$A$366,"coal")</f>
        <v>15009524703246.25</v>
      </c>
      <c r="F24" s="249">
        <f>SUMIFS('Predicted Energy Consumption'!O$98:O$366,'Predicted Energy Consumption'!$B$98:$B$366,$A24,'Predicted Energy Consumption'!$A$98:$A$366,"coal")</f>
        <v>31694426976002.75</v>
      </c>
      <c r="G24" s="249">
        <f>SUMIFS('Predicted Energy Consumption'!P$98:P$366,'Predicted Energy Consumption'!$B$98:$B$366,$A24,'Predicted Energy Consumption'!$A$98:$A$366,"coal")</f>
        <v>53516364088604.75</v>
      </c>
      <c r="H24" s="249">
        <f>SUMIFS('Predicted Energy Consumption'!Q$98:Q$366,'Predicted Energy Consumption'!$B$98:$B$366,$A24,'Predicted Energy Consumption'!$A$98:$A$366,"coal")</f>
        <v>79759213775788.25</v>
      </c>
      <c r="I24" s="249">
        <f>SUMIFS('Predicted Energy Consumption'!R$98:R$366,'Predicted Energy Consumption'!$B$98:$B$366,$A24,'Predicted Energy Consumption'!$A$98:$A$366,"coal")</f>
        <v>109772167741070.13</v>
      </c>
      <c r="J24" s="249">
        <f>SUMIFS('Predicted Energy Consumption'!S$98:S$366,'Predicted Energy Consumption'!$B$98:$B$366,$A24,'Predicted Energy Consumption'!$A$98:$A$366,"coal")</f>
        <v>142972044065485.75</v>
      </c>
      <c r="K24" s="249">
        <f>SUMIFS('Predicted Energy Consumption'!T$98:T$366,'Predicted Energy Consumption'!$B$98:$B$366,$A24,'Predicted Energy Consumption'!$A$98:$A$366,"coal")</f>
        <v>169443989996893.69</v>
      </c>
      <c r="L24" s="249">
        <f>SUMIFS('Predicted Energy Consumption'!U$98:U$366,'Predicted Energy Consumption'!$B$98:$B$366,$A24,'Predicted Energy Consumption'!$A$98:$A$366,"coal")</f>
        <v>158787900495450.13</v>
      </c>
      <c r="M24" s="249">
        <f>SUMIFS('Predicted Energy Consumption'!V$98:V$366,'Predicted Energy Consumption'!$B$98:$B$366,$A24,'Predicted Energy Consumption'!$A$98:$A$366,"coal")</f>
        <v>148950748631674.5</v>
      </c>
      <c r="N24" s="249">
        <f>SUMIFS('Predicted Energy Consumption'!W$98:W$366,'Predicted Energy Consumption'!$B$98:$B$366,$A24,'Predicted Energy Consumption'!$A$98:$A$366,"coal")</f>
        <v>139881830047600.63</v>
      </c>
      <c r="O24" s="249">
        <f>SUMIFS('Predicted Energy Consumption'!X$98:X$366,'Predicted Energy Consumption'!$B$98:$B$366,$A24,'Predicted Energy Consumption'!$A$98:$A$366,"coal")</f>
        <v>131532414795151.63</v>
      </c>
      <c r="P24" s="249">
        <f>SUMIFS('Predicted Energy Consumption'!Y$98:Y$366,'Predicted Energy Consumption'!$B$98:$B$366,$A24,'Predicted Energy Consumption'!$A$98:$A$366,"coal")</f>
        <v>123856113269831.13</v>
      </c>
      <c r="Q24" s="249">
        <f>SUMIFS('Predicted Energy Consumption'!Z$98:Z$366,'Predicted Energy Consumption'!$B$98:$B$366,$A24,'Predicted Energy Consumption'!$A$98:$A$366,"coal")</f>
        <v>116809083357697.5</v>
      </c>
      <c r="R24" s="249">
        <f>SUMIFS('Predicted Energy Consumption'!AA$98:AA$366,'Predicted Energy Consumption'!$B$98:$B$366,$A24,'Predicted Energy Consumption'!$A$98:$A$366,"coal")</f>
        <v>110350120305170.25</v>
      </c>
      <c r="S24" s="249">
        <f>SUMIFS('Predicted Energy Consumption'!AB$98:AB$366,'Predicted Energy Consumption'!$B$98:$B$366,$A24,'Predicted Energy Consumption'!$A$98:$A$366,"coal")</f>
        <v>104440662039595.13</v>
      </c>
      <c r="T24" s="249">
        <f>SUMIFS('Predicted Energy Consumption'!AC$98:AC$366,'Predicted Energy Consumption'!$B$98:$B$366,$A24,'Predicted Energy Consumption'!$A$98:$A$366,"coal")</f>
        <v>99044735281379.375</v>
      </c>
      <c r="U24" s="249">
        <f>SUMIFS('Predicted Energy Consumption'!AD$98:AD$366,'Predicted Energy Consumption'!$B$98:$B$366,$A24,'Predicted Energy Consumption'!$A$98:$A$366,"coal")</f>
        <v>94128861753634.75</v>
      </c>
      <c r="V24" s="249">
        <f>SUMIFS('Predicted Energy Consumption'!AE$98:AE$366,'Predicted Energy Consumption'!$B$98:$B$366,$A24,'Predicted Energy Consumption'!$A$98:$A$366,"coal")</f>
        <v>89661938971297.375</v>
      </c>
      <c r="W24" s="249">
        <f>SUMIFS('Predicted Energy Consumption'!AF$98:AF$366,'Predicted Energy Consumption'!$B$98:$B$366,$A24,'Predicted Energy Consumption'!$A$98:$A$366,"coal")</f>
        <v>85615106302698.75</v>
      </c>
      <c r="X24" s="249">
        <f>SUMIFS('Predicted Energy Consumption'!AG$98:AG$366,'Predicted Energy Consumption'!$B$98:$B$366,$A24,'Predicted Energy Consumption'!$A$98:$A$366,"coal")</f>
        <v>81961604063448.25</v>
      </c>
      <c r="Y24" s="249">
        <f>SUMIFS('Predicted Energy Consumption'!AH$98:AH$366,'Predicted Energy Consumption'!$B$98:$B$366,$A24,'Predicted Energy Consumption'!$A$98:$A$366,"coal")</f>
        <v>78676631160221.75</v>
      </c>
      <c r="Z24" s="249">
        <f>SUMIFS('Predicted Energy Consumption'!AI$98:AI$366,'Predicted Energy Consumption'!$B$98:$B$366,$A24,'Predicted Energy Consumption'!$A$98:$A$366,"coal")</f>
        <v>75737205107362.25</v>
      </c>
      <c r="AA24" s="249">
        <f>SUMIFS('Predicted Energy Consumption'!AJ$98:AJ$366,'Predicted Energy Consumption'!$B$98:$B$366,$A24,'Predicted Energy Consumption'!$A$98:$A$366,"coal")</f>
        <v>73122026973738.625</v>
      </c>
      <c r="AB24" s="249">
        <f>SUMIFS('Predicted Energy Consumption'!AK$98:AK$366,'Predicted Energy Consumption'!$B$98:$B$366,$A24,'Predicted Energy Consumption'!$A$98:$A$366,"coal")</f>
        <v>70811352882687.875</v>
      </c>
      <c r="AC24" s="249">
        <f>SUMIFS('Predicted Energy Consumption'!AL$98:AL$366,'Predicted Energy Consumption'!$B$98:$B$366,$A24,'Predicted Energy Consumption'!$A$98:$A$366,"coal")</f>
        <v>68786873006364.375</v>
      </c>
      <c r="AD24" s="249">
        <f>SUMIFS('Predicted Energy Consumption'!AM$98:AM$366,'Predicted Energy Consumption'!$B$98:$B$366,$A24,'Predicted Energy Consumption'!$A$98:$A$366,"coal")</f>
        <v>67031598507333.375</v>
      </c>
      <c r="AE24" s="249">
        <f>SUMIFS('Predicted Energy Consumption'!AN$98:AN$366,'Predicted Energy Consumption'!$B$98:$B$366,$A24,'Predicted Energy Consumption'!$A$98:$A$366,"coal")</f>
        <v>65529756535510.5</v>
      </c>
      <c r="AF24" s="249">
        <f>SUMIFS('Predicted Energy Consumption'!AO$98:AO$366,'Predicted Energy Consumption'!$B$98:$B$366,$A24,'Predicted Energy Consumption'!$A$98:$A$366,"coal")</f>
        <v>64266693151703.5</v>
      </c>
      <c r="AG24" s="249">
        <f>SUMIFS('Predicted Energy Consumption'!AP$98:AP$366,'Predicted Energy Consumption'!$B$98:$B$366,$A24,'Predicted Energy Consumption'!$A$98:$A$366,"coal")</f>
        <v>63228783892197.625</v>
      </c>
      <c r="AH24" s="249">
        <f>SUMIFS('Predicted Energy Consumption'!AQ$98:AQ$366,'Predicted Energy Consumption'!$B$98:$B$366,$A24,'Predicted Energy Consumption'!$A$98:$A$366,"coal")</f>
        <v>62403351589646.5</v>
      </c>
      <c r="AI24" s="249">
        <f>SUMIFS('Predicted Energy Consumption'!AR$98:AR$366,'Predicted Energy Consumption'!$B$98:$B$366,$A24,'Predicted Energy Consumption'!$A$98:$A$366,"coal")</f>
        <v>61778591008717.25</v>
      </c>
      <c r="AJ24" s="249">
        <f>SUMIFS('Predicted Energy Consumption'!AS$98:AS$366,'Predicted Energy Consumption'!$B$98:$B$366,$A24,'Predicted Energy Consumption'!$A$98:$A$366,"coal")</f>
        <v>61343499828174</v>
      </c>
      <c r="AK24" s="249">
        <f>SUMIFS('Predicted Energy Consumption'!AT$98:AT$366,'Predicted Energy Consumption'!$B$98:$B$366,$A24,'Predicted Energy Consumption'!$A$98:$A$366,"coal")</f>
        <v>61087815495301</v>
      </c>
      <c r="AL24" s="249">
        <f>SUMIFS('Predicted Energy Consumption'!AU$98:AU$366,'Predicted Energy Consumption'!$B$98:$B$366,$A24,'Predicted Energy Consumption'!$A$98:$A$366,"coal")</f>
        <v>61001957486763</v>
      </c>
      <c r="AM24" s="249">
        <f>SUMIFS('Predicted Energy Consumption'!AV$98:AV$366,'Predicted Energy Consumption'!$B$98:$B$366,$A24,'Predicted Energy Consumption'!$A$98:$A$366,"coal")</f>
        <v>61076974528181.625</v>
      </c>
      <c r="AN24" s="249">
        <f>SUMIFS('Predicted Energy Consumption'!AW$98:AW$366,'Predicted Energy Consumption'!$B$98:$B$366,$A24,'Predicted Energy Consumption'!$A$98:$A$366,"coal")</f>
        <v>61304496348365.25</v>
      </c>
      <c r="AO24" s="249">
        <f>SUMIFS('Predicted Energy Consumption'!AX$98:AX$366,'Predicted Energy Consumption'!$B$98:$B$366,$A24,'Predicted Energy Consumption'!$A$98:$A$366,"coal")</f>
        <v>61676689571092.375</v>
      </c>
      <c r="AP24" s="249">
        <f>SUMIFS('Predicted Energy Consumption'!AY$98:AY$366,'Predicted Energy Consumption'!$B$98:$B$366,$A24,'Predicted Energy Consumption'!$A$98:$A$366,"coal")</f>
        <v>62186217376033.75</v>
      </c>
    </row>
    <row r="25" spans="1:42" x14ac:dyDescent="0.2">
      <c r="A25" t="s">
        <v>396</v>
      </c>
      <c r="B25" s="249">
        <f>SUMIFS('Predicted Energy Consumption'!K$98:K$366,'Predicted Energy Consumption'!$B$98:$B$366,$A25,'Predicted Energy Consumption'!$A$98:$A$366,"coal")</f>
        <v>53198660905012.75</v>
      </c>
      <c r="C25" s="249">
        <f>SUMIFS('Predicted Energy Consumption'!L$98:L$366,'Predicted Energy Consumption'!$B$98:$B$366,$A25,'Predicted Energy Consumption'!$A$98:$A$366,"coal")</f>
        <v>55024684731029.148</v>
      </c>
      <c r="D25" s="249">
        <f>SUMIFS('Predicted Energy Consumption'!M$98:M$366,'Predicted Energy Consumption'!$B$98:$B$366,$A25,'Predicted Energy Consumption'!$A$98:$A$366,"coal")</f>
        <v>57267130058817.375</v>
      </c>
      <c r="E25" s="249">
        <f>SUMIFS('Predicted Energy Consumption'!N$98:N$366,'Predicted Energy Consumption'!$B$98:$B$366,$A25,'Predicted Energy Consumption'!$A$98:$A$366,"coal")</f>
        <v>59317708733358.008</v>
      </c>
      <c r="F25" s="249">
        <f>SUMIFS('Predicted Energy Consumption'!O$98:O$366,'Predicted Energy Consumption'!$B$98:$B$366,$A25,'Predicted Energy Consumption'!$A$98:$A$366,"coal")</f>
        <v>61183981384637.734</v>
      </c>
      <c r="G25" s="249">
        <f>SUMIFS('Predicted Energy Consumption'!P$98:P$366,'Predicted Energy Consumption'!$B$98:$B$366,$A25,'Predicted Energy Consumption'!$A$98:$A$366,"coal")</f>
        <v>62874972520993.25</v>
      </c>
      <c r="H25" s="249">
        <f>SUMIFS('Predicted Energy Consumption'!Q$98:Q$366,'Predicted Energy Consumption'!$B$98:$B$366,$A25,'Predicted Energy Consumption'!$A$98:$A$366,"coal")</f>
        <v>64400574219152.414</v>
      </c>
      <c r="I25" s="249">
        <f>SUMIFS('Predicted Energy Consumption'!R$98:R$366,'Predicted Energy Consumption'!$B$98:$B$366,$A25,'Predicted Energy Consumption'!$A$98:$A$366,"coal")</f>
        <v>65771079321106.867</v>
      </c>
      <c r="J25" s="249">
        <f>SUMIFS('Predicted Energy Consumption'!S$98:S$366,'Predicted Energy Consumption'!$B$98:$B$366,$A25,'Predicted Energy Consumption'!$A$98:$A$366,"coal")</f>
        <v>66996830546018.055</v>
      </c>
      <c r="K25" s="249">
        <f>SUMIFS('Predicted Energy Consumption'!T$98:T$366,'Predicted Energy Consumption'!$B$98:$B$366,$A25,'Predicted Energy Consumption'!$A$98:$A$366,"coal")</f>
        <v>68087967520765.508</v>
      </c>
      <c r="L25" s="249">
        <f>SUMIFS('Predicted Energy Consumption'!U$98:U$366,'Predicted Energy Consumption'!$B$98:$B$366,$A25,'Predicted Energy Consumption'!$A$98:$A$366,"coal")</f>
        <v>69054253055126.883</v>
      </c>
      <c r="M25" s="249">
        <f>SUMIFS('Predicted Energy Consumption'!V$98:V$366,'Predicted Energy Consumption'!$B$98:$B$366,$A25,'Predicted Energy Consumption'!$A$98:$A$366,"coal")</f>
        <v>69904961370962.219</v>
      </c>
      <c r="N25" s="249">
        <f>SUMIFS('Predicted Energy Consumption'!W$98:W$366,'Predicted Energy Consumption'!$B$98:$B$366,$A25,'Predicted Energy Consumption'!$A$98:$A$366,"coal")</f>
        <v>70648813327811.453</v>
      </c>
      <c r="O25" s="249">
        <f>SUMIFS('Predicted Energy Consumption'!X$98:X$366,'Predicted Energy Consumption'!$B$98:$B$366,$A25,'Predicted Energy Consumption'!$A$98:$A$366,"coal")</f>
        <v>71293946289609.281</v>
      </c>
      <c r="P25" s="249">
        <f>SUMIFS('Predicted Energy Consumption'!Y$98:Y$366,'Predicted Energy Consumption'!$B$98:$B$366,$A25,'Predicted Energy Consumption'!$A$98:$A$366,"coal")</f>
        <v>71847908770380.656</v>
      </c>
      <c r="Q25" s="249">
        <f>SUMIFS('Predicted Energy Consumption'!Z$98:Z$366,'Predicted Energy Consumption'!$B$98:$B$366,$A25,'Predicted Energy Consumption'!$A$98:$A$366,"coal")</f>
        <v>72317672198844.672</v>
      </c>
      <c r="R25" s="249">
        <f>SUMIFS('Predicted Energy Consumption'!AA$98:AA$366,'Predicted Energy Consumption'!$B$98:$B$366,$A25,'Predicted Energy Consumption'!$A$98:$A$366,"coal")</f>
        <v>72709653989163.484</v>
      </c>
      <c r="S25" s="249">
        <f>SUMIFS('Predicted Energy Consumption'!AB$98:AB$366,'Predicted Energy Consumption'!$B$98:$B$366,$A25,'Predicted Energy Consumption'!$A$98:$A$366,"coal")</f>
        <v>73029747600074.109</v>
      </c>
      <c r="T25" s="249">
        <f>SUMIFS('Predicted Energy Consumption'!AC$98:AC$366,'Predicted Energy Consumption'!$B$98:$B$366,$A25,'Predicted Energy Consumption'!$A$98:$A$366,"coal")</f>
        <v>73283356442279.297</v>
      </c>
      <c r="U25" s="249">
        <f>SUMIFS('Predicted Energy Consumption'!AD$98:AD$366,'Predicted Energy Consumption'!$B$98:$B$366,$A25,'Predicted Energy Consumption'!$A$98:$A$366,"coal")</f>
        <v>73475429401808.203</v>
      </c>
      <c r="V25" s="249">
        <f>SUMIFS('Predicted Energy Consumption'!AE$98:AE$366,'Predicted Energy Consumption'!$B$98:$B$366,$A25,'Predicted Energy Consumption'!$A$98:$A$366,"coal")</f>
        <v>73610496434323.969</v>
      </c>
      <c r="W25" s="249">
        <f>SUMIFS('Predicted Energy Consumption'!AF$98:AF$366,'Predicted Energy Consumption'!$B$98:$B$366,$A25,'Predicted Energy Consumption'!$A$98:$A$366,"coal")</f>
        <v>73692703197107.813</v>
      </c>
      <c r="X25" s="249">
        <f>SUMIFS('Predicted Energy Consumption'!AG$98:AG$366,'Predicted Energy Consumption'!$B$98:$B$366,$A25,'Predicted Energy Consumption'!$A$98:$A$366,"coal")</f>
        <v>73725844060576.781</v>
      </c>
      <c r="Y25" s="249">
        <f>SUMIFS('Predicted Energy Consumption'!AH$98:AH$366,'Predicted Energy Consumption'!$B$98:$B$366,$A25,'Predicted Energy Consumption'!$A$98:$A$366,"coal")</f>
        <v>73713393111752.547</v>
      </c>
      <c r="Z25" s="249">
        <f>SUMIFS('Predicted Energy Consumption'!AI$98:AI$366,'Predicted Energy Consumption'!$B$98:$B$366,$A25,'Predicted Energy Consumption'!$A$98:$A$366,"coal")</f>
        <v>73658532953692.75</v>
      </c>
      <c r="AA25" s="249">
        <f>SUMIFS('Predicted Energy Consumption'!AJ$98:AJ$366,'Predicted Energy Consumption'!$B$98:$B$366,$A25,'Predicted Energy Consumption'!$A$98:$A$366,"coal")</f>
        <v>73564181237726.594</v>
      </c>
      <c r="AB25" s="249">
        <f>SUMIFS('Predicted Energy Consumption'!AK$98:AK$366,'Predicted Energy Consumption'!$B$98:$B$366,$A25,'Predicted Energy Consumption'!$A$98:$A$366,"coal")</f>
        <v>73433014954875.563</v>
      </c>
      <c r="AC25" s="249">
        <f>SUMIFS('Predicted Energy Consumption'!AL$98:AL$366,'Predicted Energy Consumption'!$B$98:$B$366,$A25,'Predicted Energy Consumption'!$A$98:$A$366,"coal")</f>
        <v>73267492570911.047</v>
      </c>
      <c r="AD25" s="249">
        <f>SUMIFS('Predicted Energy Consumption'!AM$98:AM$366,'Predicted Energy Consumption'!$B$98:$B$366,$A25,'Predicted Energy Consumption'!$A$98:$A$366,"coal")</f>
        <v>73069874124993.172</v>
      </c>
      <c r="AE25" s="249">
        <f>SUMIFS('Predicted Energy Consumption'!AN$98:AN$366,'Predicted Energy Consumption'!$B$98:$B$366,$A25,'Predicted Energy Consumption'!$A$98:$A$366,"coal")</f>
        <v>72842239431355.75</v>
      </c>
      <c r="AF25" s="249">
        <f>SUMIFS('Predicted Energy Consumption'!AO$98:AO$366,'Predicted Energy Consumption'!$B$98:$B$366,$A25,'Predicted Energy Consumption'!$A$98:$A$366,"coal")</f>
        <v>72586504531931.188</v>
      </c>
      <c r="AG25" s="249">
        <f>SUMIFS('Predicted Energy Consumption'!AP$98:AP$366,'Predicted Energy Consumption'!$B$98:$B$366,$A25,'Predicted Energy Consumption'!$A$98:$A$366,"coal")</f>
        <v>72304436548697.594</v>
      </c>
      <c r="AH25" s="249">
        <f>SUMIFS('Predicted Energy Consumption'!AQ$98:AQ$366,'Predicted Energy Consumption'!$B$98:$B$366,$A25,'Predicted Energy Consumption'!$A$98:$A$366,"coal")</f>
        <v>71997667080513.266</v>
      </c>
      <c r="AI25" s="249">
        <f>SUMIFS('Predicted Energy Consumption'!AR$98:AR$366,'Predicted Energy Consumption'!$B$98:$B$366,$A25,'Predicted Energy Consumption'!$A$98:$A$366,"coal")</f>
        <v>71667704282034.547</v>
      </c>
      <c r="AJ25" s="249">
        <f>SUMIFS('Predicted Energy Consumption'!AS$98:AS$366,'Predicted Energy Consumption'!$B$98:$B$366,$A25,'Predicted Energy Consumption'!$A$98:$A$366,"coal")</f>
        <v>71315943753408.391</v>
      </c>
      <c r="AK25" s="249">
        <f>SUMIFS('Predicted Energy Consumption'!AT$98:AT$366,'Predicted Energy Consumption'!$B$98:$B$366,$A25,'Predicted Energy Consumption'!$A$98:$A$366,"coal")</f>
        <v>70943678359607.016</v>
      </c>
      <c r="AL25" s="249">
        <f>SUMIFS('Predicted Energy Consumption'!AU$98:AU$366,'Predicted Energy Consumption'!$B$98:$B$366,$A25,'Predicted Energy Consumption'!$A$98:$A$366,"coal")</f>
        <v>70552107088213.797</v>
      </c>
      <c r="AM25" s="249">
        <f>SUMIFS('Predicted Energy Consumption'!AV$98:AV$366,'Predicted Energy Consumption'!$B$98:$B$366,$A25,'Predicted Energy Consumption'!$A$98:$A$366,"coal")</f>
        <v>70142343044546.32</v>
      </c>
      <c r="AN25" s="249">
        <f>SUMIFS('Predicted Energy Consumption'!AW$98:AW$366,'Predicted Energy Consumption'!$B$98:$B$366,$A25,'Predicted Energy Consumption'!$A$98:$A$366,"coal")</f>
        <v>69715420673517.875</v>
      </c>
      <c r="AO25" s="249">
        <f>SUMIFS('Predicted Energy Consumption'!AX$98:AX$366,'Predicted Energy Consumption'!$B$98:$B$366,$A25,'Predicted Energy Consumption'!$A$98:$A$366,"coal")</f>
        <v>69272302288702.414</v>
      </c>
      <c r="AP25" s="249">
        <f>SUMIFS('Predicted Energy Consumption'!AY$98:AY$366,'Predicted Energy Consumption'!$B$98:$B$366,$A25,'Predicted Energy Consumption'!$A$98:$A$366,"coal")</f>
        <v>68813883980805.297</v>
      </c>
    </row>
    <row r="26" spans="1:42" x14ac:dyDescent="0.2">
      <c r="A26" t="s">
        <v>397</v>
      </c>
      <c r="B26" s="249">
        <f>SUMIFS('Predicted Energy Consumption'!K$98:K$366,'Predicted Energy Consumption'!$B$98:$B$366,$A26,'Predicted Energy Consumption'!$A$98:$A$366,"coal")</f>
        <v>122589068626082.69</v>
      </c>
      <c r="C26" s="249">
        <f>SUMIFS('Predicted Energy Consumption'!L$98:L$366,'Predicted Energy Consumption'!$B$98:$B$366,$A26,'Predicted Energy Consumption'!$A$98:$A$366,"coal")</f>
        <v>131126588420684.31</v>
      </c>
      <c r="D26" s="249">
        <f>SUMIFS('Predicted Energy Consumption'!M$98:M$366,'Predicted Energy Consumption'!$B$98:$B$366,$A26,'Predicted Energy Consumption'!$A$98:$A$366,"coal")</f>
        <v>137358097259632.95</v>
      </c>
      <c r="E26" s="249">
        <f>SUMIFS('Predicted Energy Consumption'!N$98:N$366,'Predicted Energy Consumption'!$B$98:$B$366,$A26,'Predicted Energy Consumption'!$A$98:$A$366,"coal")</f>
        <v>143566128522906.91</v>
      </c>
      <c r="F26" s="249">
        <f>SUMIFS('Predicted Energy Consumption'!O$98:O$366,'Predicted Energy Consumption'!$B$98:$B$366,$A26,'Predicted Energy Consumption'!$A$98:$A$366,"coal")</f>
        <v>149687228708173.47</v>
      </c>
      <c r="G26" s="249">
        <f>SUMIFS('Predicted Energy Consumption'!P$98:P$366,'Predicted Energy Consumption'!$B$98:$B$366,$A26,'Predicted Energy Consumption'!$A$98:$A$366,"coal")</f>
        <v>155814064203859.41</v>
      </c>
      <c r="H26" s="249">
        <f>SUMIFS('Predicted Energy Consumption'!Q$98:Q$366,'Predicted Energy Consumption'!$B$98:$B$366,$A26,'Predicted Energy Consumption'!$A$98:$A$366,"coal")</f>
        <v>161854823146144</v>
      </c>
      <c r="I26" s="249">
        <f>SUMIFS('Predicted Energy Consumption'!R$98:R$366,'Predicted Energy Consumption'!$B$98:$B$366,$A26,'Predicted Energy Consumption'!$A$98:$A$366,"coal")</f>
        <v>167829452026653.13</v>
      </c>
      <c r="J26" s="249">
        <f>SUMIFS('Predicted Energy Consumption'!S$98:S$366,'Predicted Energy Consumption'!$B$98:$B$366,$A26,'Predicted Energy Consumption'!$A$98:$A$366,"coal")</f>
        <v>173757043124204.16</v>
      </c>
      <c r="K26" s="249">
        <f>SUMIFS('Predicted Energy Consumption'!T$98:T$366,'Predicted Energy Consumption'!$B$98:$B$366,$A26,'Predicted Energy Consumption'!$A$98:$A$366,"coal")</f>
        <v>179577901486661.97</v>
      </c>
      <c r="L26" s="249">
        <f>SUMIFS('Predicted Energy Consumption'!U$98:U$366,'Predicted Energy Consumption'!$B$98:$B$366,$A26,'Predicted Energy Consumption'!$A$98:$A$366,"coal")</f>
        <v>185344862272735.94</v>
      </c>
      <c r="M26" s="249">
        <f>SUMIFS('Predicted Energy Consumption'!V$98:V$366,'Predicted Energy Consumption'!$B$98:$B$366,$A26,'Predicted Energy Consumption'!$A$98:$A$366,"coal")</f>
        <v>191024134714537.78</v>
      </c>
      <c r="N26" s="249">
        <f>SUMIFS('Predicted Energy Consumption'!W$98:W$366,'Predicted Energy Consumption'!$B$98:$B$366,$A26,'Predicted Energy Consumption'!$A$98:$A$366,"coal")</f>
        <v>196581451912402.03</v>
      </c>
      <c r="O26" s="249">
        <f>SUMIFS('Predicted Energy Consumption'!X$98:X$366,'Predicted Energy Consumption'!$B$98:$B$366,$A26,'Predicted Energy Consumption'!$A$98:$A$366,"coal")</f>
        <v>202073042238661</v>
      </c>
      <c r="P26" s="249">
        <f>SUMIFS('Predicted Energy Consumption'!Y$98:Y$366,'Predicted Energy Consumption'!$B$98:$B$366,$A26,'Predicted Energy Consumption'!$A$98:$A$366,"coal")</f>
        <v>207458569764895.34</v>
      </c>
      <c r="Q26" s="249">
        <f>SUMIFS('Predicted Energy Consumption'!Z$98:Z$366,'Predicted Energy Consumption'!$B$98:$B$366,$A26,'Predicted Energy Consumption'!$A$98:$A$366,"coal")</f>
        <v>212719530293836.19</v>
      </c>
      <c r="R26" s="249">
        <f>SUMIFS('Predicted Energy Consumption'!AA$98:AA$366,'Predicted Energy Consumption'!$B$98:$B$366,$A26,'Predicted Energy Consumption'!$A$98:$A$366,"coal")</f>
        <v>217894598251859.91</v>
      </c>
      <c r="S26" s="249">
        <f>SUMIFS('Predicted Energy Consumption'!AB$98:AB$366,'Predicted Energy Consumption'!$B$98:$B$366,$A26,'Predicted Energy Consumption'!$A$98:$A$366,"coal")</f>
        <v>222951721837592.41</v>
      </c>
      <c r="T26" s="249">
        <f>SUMIFS('Predicted Energy Consumption'!AC$98:AC$366,'Predicted Energy Consumption'!$B$98:$B$366,$A26,'Predicted Energy Consumption'!$A$98:$A$366,"coal")</f>
        <v>227925147889114.66</v>
      </c>
      <c r="U26" s="249">
        <f>SUMIFS('Predicted Energy Consumption'!AD$98:AD$366,'Predicted Energy Consumption'!$B$98:$B$366,$A26,'Predicted Energy Consumption'!$A$98:$A$366,"coal")</f>
        <v>232774774356510.16</v>
      </c>
      <c r="V26" s="249">
        <f>SUMIFS('Predicted Energy Consumption'!AE$98:AE$366,'Predicted Energy Consumption'!$B$98:$B$366,$A26,'Predicted Energy Consumption'!$A$98:$A$366,"coal")</f>
        <v>237495524779741.25</v>
      </c>
      <c r="W26" s="249">
        <f>SUMIFS('Predicted Energy Consumption'!AF$98:AF$366,'Predicted Energy Consumption'!$B$98:$B$366,$A26,'Predicted Energy Consumption'!$A$98:$A$366,"coal")</f>
        <v>242120418915115.44</v>
      </c>
      <c r="X26" s="249">
        <f>SUMIFS('Predicted Energy Consumption'!AG$98:AG$366,'Predicted Energy Consumption'!$B$98:$B$366,$A26,'Predicted Energy Consumption'!$A$98:$A$366,"coal")</f>
        <v>246631170915703</v>
      </c>
      <c r="Y26" s="249">
        <f>SUMIFS('Predicted Energy Consumption'!AH$98:AH$366,'Predicted Energy Consumption'!$B$98:$B$366,$A26,'Predicted Energy Consumption'!$A$98:$A$366,"coal")</f>
        <v>251029410823203.81</v>
      </c>
      <c r="Z26" s="249">
        <f>SUMIFS('Predicted Energy Consumption'!AI$98:AI$366,'Predicted Energy Consumption'!$B$98:$B$366,$A26,'Predicted Energy Consumption'!$A$98:$A$366,"coal")</f>
        <v>255306851287813.44</v>
      </c>
      <c r="AA26" s="249">
        <f>SUMIFS('Predicted Energy Consumption'!AJ$98:AJ$366,'Predicted Energy Consumption'!$B$98:$B$366,$A26,'Predicted Energy Consumption'!$A$98:$A$366,"coal")</f>
        <v>259483363270265.38</v>
      </c>
      <c r="AB26" s="249">
        <f>SUMIFS('Predicted Energy Consumption'!AK$98:AK$366,'Predicted Energy Consumption'!$B$98:$B$366,$A26,'Predicted Energy Consumption'!$A$98:$A$366,"coal")</f>
        <v>263565701646614.5</v>
      </c>
      <c r="AC26" s="249">
        <f>SUMIFS('Predicted Energy Consumption'!AL$98:AL$366,'Predicted Energy Consumption'!$B$98:$B$366,$A26,'Predicted Energy Consumption'!$A$98:$A$366,"coal")</f>
        <v>267527910050805.56</v>
      </c>
      <c r="AD26" s="249">
        <f>SUMIFS('Predicted Energy Consumption'!AM$98:AM$366,'Predicted Energy Consumption'!$B$98:$B$366,$A26,'Predicted Energy Consumption'!$A$98:$A$366,"coal")</f>
        <v>271384912626915.88</v>
      </c>
      <c r="AE26" s="249">
        <f>SUMIFS('Predicted Energy Consumption'!AN$98:AN$366,'Predicted Energy Consumption'!$B$98:$B$366,$A26,'Predicted Energy Consumption'!$A$98:$A$366,"coal")</f>
        <v>275167033380718.75</v>
      </c>
      <c r="AF26" s="249">
        <f>SUMIFS('Predicted Energy Consumption'!AO$98:AO$366,'Predicted Energy Consumption'!$B$98:$B$366,$A26,'Predicted Energy Consumption'!$A$98:$A$366,"coal")</f>
        <v>278845036664583.53</v>
      </c>
      <c r="AG26" s="249">
        <f>SUMIFS('Predicted Energy Consumption'!AP$98:AP$366,'Predicted Energy Consumption'!$B$98:$B$366,$A26,'Predicted Energy Consumption'!$A$98:$A$366,"coal")</f>
        <v>282442609068359</v>
      </c>
      <c r="AH26" s="249">
        <f>SUMIFS('Predicted Energy Consumption'!AQ$98:AQ$366,'Predicted Energy Consumption'!$B$98:$B$366,$A26,'Predicted Energy Consumption'!$A$98:$A$366,"coal")</f>
        <v>285961437146874</v>
      </c>
      <c r="AI26" s="249">
        <f>SUMIFS('Predicted Energy Consumption'!AR$98:AR$366,'Predicted Energy Consumption'!$B$98:$B$366,$A26,'Predicted Energy Consumption'!$A$98:$A$366,"coal")</f>
        <v>289401807443884.94</v>
      </c>
      <c r="AJ26" s="249">
        <f>SUMIFS('Predicted Energy Consumption'!AS$98:AS$366,'Predicted Energy Consumption'!$B$98:$B$366,$A26,'Predicted Energy Consumption'!$A$98:$A$366,"coal")</f>
        <v>292783857029712.44</v>
      </c>
      <c r="AK26" s="249">
        <f>SUMIFS('Predicted Energy Consumption'!AT$98:AT$366,'Predicted Energy Consumption'!$B$98:$B$366,$A26,'Predicted Energy Consumption'!$A$98:$A$366,"coal")</f>
        <v>296114797117356.5</v>
      </c>
      <c r="AL26" s="249">
        <f>SUMIFS('Predicted Energy Consumption'!AU$98:AU$366,'Predicted Energy Consumption'!$B$98:$B$366,$A26,'Predicted Energy Consumption'!$A$98:$A$366,"coal")</f>
        <v>299408607625879.56</v>
      </c>
      <c r="AM26" s="249">
        <f>SUMIFS('Predicted Energy Consumption'!AV$98:AV$366,'Predicted Energy Consumption'!$B$98:$B$366,$A26,'Predicted Energy Consumption'!$A$98:$A$366,"coal")</f>
        <v>302663064760618.13</v>
      </c>
      <c r="AN26" s="249">
        <f>SUMIFS('Predicted Energy Consumption'!AW$98:AW$366,'Predicted Energy Consumption'!$B$98:$B$366,$A26,'Predicted Energy Consumption'!$A$98:$A$366,"coal")</f>
        <v>305898453239951.13</v>
      </c>
      <c r="AO26" s="249">
        <f>SUMIFS('Predicted Energy Consumption'!AX$98:AX$366,'Predicted Energy Consumption'!$B$98:$B$366,$A26,'Predicted Energy Consumption'!$A$98:$A$366,"coal")</f>
        <v>309133069895132.31</v>
      </c>
      <c r="AP26" s="249">
        <f>SUMIFS('Predicted Energy Consumption'!AY$98:AY$366,'Predicted Energy Consumption'!$B$98:$B$366,$A26,'Predicted Energy Consumption'!$A$98:$A$366,"coal")</f>
        <v>312366385622607.94</v>
      </c>
    </row>
  </sheetData>
  <phoneticPr fontId="3"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4A3B2-41DA-497A-9331-D63B3E54FFCE}">
  <sheetPr codeName="Sheet23">
    <tabColor theme="4"/>
  </sheetPr>
  <dimension ref="A1:AP26"/>
  <sheetViews>
    <sheetView workbookViewId="0">
      <selection activeCell="B2" sqref="B2"/>
    </sheetView>
  </sheetViews>
  <sheetFormatPr defaultRowHeight="14.25" x14ac:dyDescent="0.2"/>
  <cols>
    <col min="1" max="1" width="45.125" bestFit="1" customWidth="1"/>
  </cols>
  <sheetData>
    <row r="1" spans="1:42" x14ac:dyDescent="0.2">
      <c r="A1" t="s">
        <v>666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x14ac:dyDescent="0.2">
      <c r="A2" t="s">
        <v>373</v>
      </c>
      <c r="B2" s="249">
        <f>SUMIFS('Predicted Energy Consumption'!K$98:K$366,'Predicted Energy Consumption'!$B$98:$B$366,$A2,'Predicted Energy Consumption'!$A$98:$A$366,"crude oil")</f>
        <v>0</v>
      </c>
      <c r="C2" s="249">
        <f>SUMIFS('Predicted Energy Consumption'!L$98:L$366,'Predicted Energy Consumption'!$B$98:$B$366,$A2,'Predicted Energy Consumption'!$A$98:$A$366,"crude oil")</f>
        <v>0</v>
      </c>
      <c r="D2" s="249">
        <f>SUMIFS('Predicted Energy Consumption'!M$98:M$366,'Predicted Energy Consumption'!$B$98:$B$366,$A2,'Predicted Energy Consumption'!$A$98:$A$366,"crude oil")</f>
        <v>0</v>
      </c>
      <c r="E2" s="249">
        <f>SUMIFS('Predicted Energy Consumption'!N$98:N$366,'Predicted Energy Consumption'!$B$98:$B$366,$A2,'Predicted Energy Consumption'!$A$98:$A$366,"crude oil")</f>
        <v>0</v>
      </c>
      <c r="F2" s="249">
        <f>SUMIFS('Predicted Energy Consumption'!O$98:O$366,'Predicted Energy Consumption'!$B$98:$B$366,$A2,'Predicted Energy Consumption'!$A$98:$A$366,"crude oil")</f>
        <v>0</v>
      </c>
      <c r="G2" s="249">
        <f>SUMIFS('Predicted Energy Consumption'!P$98:P$366,'Predicted Energy Consumption'!$B$98:$B$366,$A2,'Predicted Energy Consumption'!$A$98:$A$366,"crude oil")</f>
        <v>0</v>
      </c>
      <c r="H2" s="249">
        <f>SUMIFS('Predicted Energy Consumption'!Q$98:Q$366,'Predicted Energy Consumption'!$B$98:$B$366,$A2,'Predicted Energy Consumption'!$A$98:$A$366,"crude oil")</f>
        <v>0</v>
      </c>
      <c r="I2" s="249">
        <f>SUMIFS('Predicted Energy Consumption'!R$98:R$366,'Predicted Energy Consumption'!$B$98:$B$366,$A2,'Predicted Energy Consumption'!$A$98:$A$366,"crude oil")</f>
        <v>0</v>
      </c>
      <c r="J2" s="249">
        <f>SUMIFS('Predicted Energy Consumption'!S$98:S$366,'Predicted Energy Consumption'!$B$98:$B$366,$A2,'Predicted Energy Consumption'!$A$98:$A$366,"crude oil")</f>
        <v>0</v>
      </c>
      <c r="K2" s="249">
        <f>SUMIFS('Predicted Energy Consumption'!T$98:T$366,'Predicted Energy Consumption'!$B$98:$B$366,$A2,'Predicted Energy Consumption'!$A$98:$A$366,"crude oil")</f>
        <v>0</v>
      </c>
      <c r="L2" s="249">
        <f>SUMIFS('Predicted Energy Consumption'!U$98:U$366,'Predicted Energy Consumption'!$B$98:$B$366,$A2,'Predicted Energy Consumption'!$A$98:$A$366,"crude oil")</f>
        <v>0</v>
      </c>
      <c r="M2" s="249">
        <f>SUMIFS('Predicted Energy Consumption'!V$98:V$366,'Predicted Energy Consumption'!$B$98:$B$366,$A2,'Predicted Energy Consumption'!$A$98:$A$366,"crude oil")</f>
        <v>0</v>
      </c>
      <c r="N2" s="249">
        <f>SUMIFS('Predicted Energy Consumption'!W$98:W$366,'Predicted Energy Consumption'!$B$98:$B$366,$A2,'Predicted Energy Consumption'!$A$98:$A$366,"crude oil")</f>
        <v>0</v>
      </c>
      <c r="O2" s="249">
        <f>SUMIFS('Predicted Energy Consumption'!X$98:X$366,'Predicted Energy Consumption'!$B$98:$B$366,$A2,'Predicted Energy Consumption'!$A$98:$A$366,"crude oil")</f>
        <v>0</v>
      </c>
      <c r="P2" s="249">
        <f>SUMIFS('Predicted Energy Consumption'!Y$98:Y$366,'Predicted Energy Consumption'!$B$98:$B$366,$A2,'Predicted Energy Consumption'!$A$98:$A$366,"crude oil")</f>
        <v>0</v>
      </c>
      <c r="Q2" s="249">
        <f>SUMIFS('Predicted Energy Consumption'!Z$98:Z$366,'Predicted Energy Consumption'!$B$98:$B$366,$A2,'Predicted Energy Consumption'!$A$98:$A$366,"crude oil")</f>
        <v>0</v>
      </c>
      <c r="R2" s="249">
        <f>SUMIFS('Predicted Energy Consumption'!AA$98:AA$366,'Predicted Energy Consumption'!$B$98:$B$366,$A2,'Predicted Energy Consumption'!$A$98:$A$366,"crude oil")</f>
        <v>0</v>
      </c>
      <c r="S2" s="249">
        <f>SUMIFS('Predicted Energy Consumption'!AB$98:AB$366,'Predicted Energy Consumption'!$B$98:$B$366,$A2,'Predicted Energy Consumption'!$A$98:$A$366,"crude oil")</f>
        <v>0</v>
      </c>
      <c r="T2" s="249">
        <f>SUMIFS('Predicted Energy Consumption'!AC$98:AC$366,'Predicted Energy Consumption'!$B$98:$B$366,$A2,'Predicted Energy Consumption'!$A$98:$A$366,"crude oil")</f>
        <v>0</v>
      </c>
      <c r="U2" s="249">
        <f>SUMIFS('Predicted Energy Consumption'!AD$98:AD$366,'Predicted Energy Consumption'!$B$98:$B$366,$A2,'Predicted Energy Consumption'!$A$98:$A$366,"crude oil")</f>
        <v>0</v>
      </c>
      <c r="V2" s="249">
        <f>SUMIFS('Predicted Energy Consumption'!AE$98:AE$366,'Predicted Energy Consumption'!$B$98:$B$366,$A2,'Predicted Energy Consumption'!$A$98:$A$366,"crude oil")</f>
        <v>0</v>
      </c>
      <c r="W2" s="249">
        <f>SUMIFS('Predicted Energy Consumption'!AF$98:AF$366,'Predicted Energy Consumption'!$B$98:$B$366,$A2,'Predicted Energy Consumption'!$A$98:$A$366,"crude oil")</f>
        <v>0</v>
      </c>
      <c r="X2" s="249">
        <f>SUMIFS('Predicted Energy Consumption'!AG$98:AG$366,'Predicted Energy Consumption'!$B$98:$B$366,$A2,'Predicted Energy Consumption'!$A$98:$A$366,"crude oil")</f>
        <v>0</v>
      </c>
      <c r="Y2" s="249">
        <f>SUMIFS('Predicted Energy Consumption'!AH$98:AH$366,'Predicted Energy Consumption'!$B$98:$B$366,$A2,'Predicted Energy Consumption'!$A$98:$A$366,"crude oil")</f>
        <v>0</v>
      </c>
      <c r="Z2" s="249">
        <f>SUMIFS('Predicted Energy Consumption'!AI$98:AI$366,'Predicted Energy Consumption'!$B$98:$B$366,$A2,'Predicted Energy Consumption'!$A$98:$A$366,"crude oil")</f>
        <v>0</v>
      </c>
      <c r="AA2" s="249">
        <f>SUMIFS('Predicted Energy Consumption'!AJ$98:AJ$366,'Predicted Energy Consumption'!$B$98:$B$366,$A2,'Predicted Energy Consumption'!$A$98:$A$366,"crude oil")</f>
        <v>0</v>
      </c>
      <c r="AB2" s="249">
        <f>SUMIFS('Predicted Energy Consumption'!AK$98:AK$366,'Predicted Energy Consumption'!$B$98:$B$366,$A2,'Predicted Energy Consumption'!$A$98:$A$366,"crude oil")</f>
        <v>0</v>
      </c>
      <c r="AC2" s="249">
        <f>SUMIFS('Predicted Energy Consumption'!AL$98:AL$366,'Predicted Energy Consumption'!$B$98:$B$366,$A2,'Predicted Energy Consumption'!$A$98:$A$366,"crude oil")</f>
        <v>0</v>
      </c>
      <c r="AD2" s="249">
        <f>SUMIFS('Predicted Energy Consumption'!AM$98:AM$366,'Predicted Energy Consumption'!$B$98:$B$366,$A2,'Predicted Energy Consumption'!$A$98:$A$366,"crude oil")</f>
        <v>0</v>
      </c>
      <c r="AE2" s="249">
        <f>SUMIFS('Predicted Energy Consumption'!AN$98:AN$366,'Predicted Energy Consumption'!$B$98:$B$366,$A2,'Predicted Energy Consumption'!$A$98:$A$366,"crude oil")</f>
        <v>0</v>
      </c>
      <c r="AF2" s="249">
        <f>SUMIFS('Predicted Energy Consumption'!AO$98:AO$366,'Predicted Energy Consumption'!$B$98:$B$366,$A2,'Predicted Energy Consumption'!$A$98:$A$366,"crude oil")</f>
        <v>0</v>
      </c>
      <c r="AG2" s="249">
        <f>SUMIFS('Predicted Energy Consumption'!AP$98:AP$366,'Predicted Energy Consumption'!$B$98:$B$366,$A2,'Predicted Energy Consumption'!$A$98:$A$366,"crude oil")</f>
        <v>0</v>
      </c>
      <c r="AH2" s="249">
        <f>SUMIFS('Predicted Energy Consumption'!AQ$98:AQ$366,'Predicted Energy Consumption'!$B$98:$B$366,$A2,'Predicted Energy Consumption'!$A$98:$A$366,"crude oil")</f>
        <v>0</v>
      </c>
      <c r="AI2" s="249">
        <f>SUMIFS('Predicted Energy Consumption'!AR$98:AR$366,'Predicted Energy Consumption'!$B$98:$B$366,$A2,'Predicted Energy Consumption'!$A$98:$A$366,"crude oil")</f>
        <v>0</v>
      </c>
      <c r="AJ2" s="249">
        <f>SUMIFS('Predicted Energy Consumption'!AS$98:AS$366,'Predicted Energy Consumption'!$B$98:$B$366,$A2,'Predicted Energy Consumption'!$A$98:$A$366,"crude oil")</f>
        <v>0</v>
      </c>
      <c r="AK2" s="249">
        <f>SUMIFS('Predicted Energy Consumption'!AT$98:AT$366,'Predicted Energy Consumption'!$B$98:$B$366,$A2,'Predicted Energy Consumption'!$A$98:$A$366,"crude oil")</f>
        <v>0</v>
      </c>
      <c r="AL2" s="249">
        <f>SUMIFS('Predicted Energy Consumption'!AU$98:AU$366,'Predicted Energy Consumption'!$B$98:$B$366,$A2,'Predicted Energy Consumption'!$A$98:$A$366,"crude oil")</f>
        <v>0</v>
      </c>
      <c r="AM2" s="249">
        <f>SUMIFS('Predicted Energy Consumption'!AV$98:AV$366,'Predicted Energy Consumption'!$B$98:$B$366,$A2,'Predicted Energy Consumption'!$A$98:$A$366,"crude oil")</f>
        <v>0</v>
      </c>
      <c r="AN2" s="249">
        <f>SUMIFS('Predicted Energy Consumption'!AW$98:AW$366,'Predicted Energy Consumption'!$B$98:$B$366,$A2,'Predicted Energy Consumption'!$A$98:$A$366,"crude oil")</f>
        <v>0</v>
      </c>
      <c r="AO2" s="249">
        <f>SUMIFS('Predicted Energy Consumption'!AX$98:AX$366,'Predicted Energy Consumption'!$B$98:$B$366,$A2,'Predicted Energy Consumption'!$A$98:$A$366,"crude oil")</f>
        <v>0</v>
      </c>
      <c r="AP2" s="249">
        <f>SUMIFS('Predicted Energy Consumption'!AY$98:AY$366,'Predicted Energy Consumption'!$B$98:$B$366,$A2,'Predicted Energy Consumption'!$A$98:$A$366,"crude oil")</f>
        <v>0</v>
      </c>
    </row>
    <row r="3" spans="1:42" x14ac:dyDescent="0.2">
      <c r="A3" t="s">
        <v>374</v>
      </c>
      <c r="B3" s="249">
        <f>SUMIFS('Predicted Energy Consumption'!K$98:K$366,'Predicted Energy Consumption'!$B$98:$B$366,$A3,'Predicted Energy Consumption'!$A$98:$A$366,"crude oil")</f>
        <v>31707136641.155064</v>
      </c>
      <c r="C3" s="249">
        <f>SUMIFS('Predicted Energy Consumption'!L$98:L$366,'Predicted Energy Consumption'!$B$98:$B$366,$A3,'Predicted Energy Consumption'!$A$98:$A$366,"crude oil")</f>
        <v>28899105407.466682</v>
      </c>
      <c r="D3" s="249">
        <f>SUMIFS('Predicted Energy Consumption'!M$98:M$366,'Predicted Energy Consumption'!$B$98:$B$366,$A3,'Predicted Energy Consumption'!$A$98:$A$366,"crude oil")</f>
        <v>26084519496.053524</v>
      </c>
      <c r="E3" s="249">
        <f>SUMIFS('Predicted Energy Consumption'!N$98:N$366,'Predicted Energy Consumption'!$B$98:$B$366,$A3,'Predicted Energy Consumption'!$A$98:$A$366,"crude oil")</f>
        <v>23347551088.077141</v>
      </c>
      <c r="F3" s="249">
        <f>SUMIFS('Predicted Energy Consumption'!O$98:O$366,'Predicted Energy Consumption'!$B$98:$B$366,$A3,'Predicted Energy Consumption'!$A$98:$A$366,"crude oil")</f>
        <v>20732096612.750443</v>
      </c>
      <c r="G3" s="249">
        <f>SUMIFS('Predicted Energy Consumption'!P$98:P$366,'Predicted Energy Consumption'!$B$98:$B$366,$A3,'Predicted Energy Consumption'!$A$98:$A$366,"crude oil")</f>
        <v>18256505150.50148</v>
      </c>
      <c r="H3" s="249">
        <f>SUMIFS('Predicted Energy Consumption'!Q$98:Q$366,'Predicted Energy Consumption'!$B$98:$B$366,$A3,'Predicted Energy Consumption'!$A$98:$A$366,"crude oil")</f>
        <v>15926153275.479364</v>
      </c>
      <c r="I3" s="249">
        <f>SUMIFS('Predicted Energy Consumption'!R$98:R$366,'Predicted Energy Consumption'!$B$98:$B$366,$A3,'Predicted Energy Consumption'!$A$98:$A$366,"crude oil")</f>
        <v>14494711693.151257</v>
      </c>
      <c r="J3" s="249">
        <f>SUMIFS('Predicted Energy Consumption'!S$98:S$366,'Predicted Energy Consumption'!$B$98:$B$366,$A3,'Predicted Energy Consumption'!$A$98:$A$366,"crude oil")</f>
        <v>14255215706.417904</v>
      </c>
      <c r="K3" s="249">
        <f>SUMIFS('Predicted Energy Consumption'!T$98:T$366,'Predicted Energy Consumption'!$B$98:$B$366,$A3,'Predicted Energy Consumption'!$A$98:$A$366,"crude oil")</f>
        <v>14013300399.022421</v>
      </c>
      <c r="L3" s="249">
        <f>SUMIFS('Predicted Energy Consumption'!U$98:U$366,'Predicted Energy Consumption'!$B$98:$B$366,$A3,'Predicted Energy Consumption'!$A$98:$A$366,"crude oil")</f>
        <v>13770489516.580078</v>
      </c>
      <c r="M3" s="249">
        <f>SUMIFS('Predicted Energy Consumption'!V$98:V$366,'Predicted Energy Consumption'!$B$98:$B$366,$A3,'Predicted Energy Consumption'!$A$98:$A$366,"crude oil")</f>
        <v>13528001688.699783</v>
      </c>
      <c r="N3" s="249">
        <f>SUMIFS('Predicted Energy Consumption'!W$98:W$366,'Predicted Energy Consumption'!$B$98:$B$366,$A3,'Predicted Energy Consumption'!$A$98:$A$366,"crude oil")</f>
        <v>13286808430.100231</v>
      </c>
      <c r="O3" s="249">
        <f>SUMIFS('Predicted Energy Consumption'!X$98:X$366,'Predicted Energy Consumption'!$B$98:$B$366,$A3,'Predicted Energy Consumption'!$A$98:$A$366,"crude oil")</f>
        <v>13047679202.9018</v>
      </c>
      <c r="P3" s="249">
        <f>SUMIFS('Predicted Energy Consumption'!Y$98:Y$366,'Predicted Energy Consumption'!$B$98:$B$366,$A3,'Predicted Energy Consumption'!$A$98:$A$366,"crude oil")</f>
        <v>12811217507.58296</v>
      </c>
      <c r="Q3" s="249">
        <f>SUMIFS('Predicted Energy Consumption'!Z$98:Z$366,'Predicted Energy Consumption'!$B$98:$B$366,$A3,'Predicted Energy Consumption'!$A$98:$A$366,"crude oil")</f>
        <v>12577890332.276171</v>
      </c>
      <c r="R3" s="249">
        <f>SUMIFS('Predicted Energy Consumption'!AA$98:AA$366,'Predicted Energy Consumption'!$B$98:$B$366,$A3,'Predicted Energy Consumption'!$A$98:$A$366,"crude oil")</f>
        <v>12348052437.951159</v>
      </c>
      <c r="S3" s="249">
        <f>SUMIFS('Predicted Energy Consumption'!AB$98:AB$366,'Predicted Energy Consumption'!$B$98:$B$366,$A3,'Predicted Energy Consumption'!$A$98:$A$366,"crude oil")</f>
        <v>12121966493.724485</v>
      </c>
      <c r="T3" s="249">
        <f>SUMIFS('Predicted Energy Consumption'!AC$98:AC$366,'Predicted Energy Consumption'!$B$98:$B$366,$A3,'Predicted Energy Consumption'!$A$98:$A$366,"crude oil")</f>
        <v>11899819809.176636</v>
      </c>
      <c r="U3" s="249">
        <f>SUMIFS('Predicted Energy Consumption'!AD$98:AD$366,'Predicted Energy Consumption'!$B$98:$B$366,$A3,'Predicted Energy Consumption'!$A$98:$A$366,"crude oil")</f>
        <v>11681738244.241976</v>
      </c>
      <c r="V3" s="249">
        <f>SUMIFS('Predicted Energy Consumption'!AE$98:AE$366,'Predicted Energy Consumption'!$B$98:$B$366,$A3,'Predicted Energy Consumption'!$A$98:$A$366,"crude oil")</f>
        <v>11467797764.830202</v>
      </c>
      <c r="W3" s="249">
        <f>SUMIFS('Predicted Energy Consumption'!AF$98:AF$366,'Predicted Energy Consumption'!$B$98:$B$366,$A3,'Predicted Energy Consumption'!$A$98:$A$366,"crude oil")</f>
        <v>11258034030.201097</v>
      </c>
      <c r="X3" s="249">
        <f>SUMIFS('Predicted Energy Consumption'!AG$98:AG$366,'Predicted Energy Consumption'!$B$98:$B$366,$A3,'Predicted Energy Consumption'!$A$98:$A$366,"crude oil")</f>
        <v>11052450334.285088</v>
      </c>
      <c r="Y3" s="249">
        <f>SUMIFS('Predicted Energy Consumption'!AH$98:AH$366,'Predicted Energy Consumption'!$B$98:$B$366,$A3,'Predicted Energy Consumption'!$A$98:$A$366,"crude oil")</f>
        <v>10851024171.39707</v>
      </c>
      <c r="Z3" s="249">
        <f>SUMIFS('Predicted Energy Consumption'!AI$98:AI$366,'Predicted Energy Consumption'!$B$98:$B$366,$A3,'Predicted Energy Consumption'!$A$98:$A$366,"crude oil")</f>
        <v>10653712653.783678</v>
      </c>
      <c r="AA3" s="249">
        <f>SUMIFS('Predicted Energy Consumption'!AJ$98:AJ$366,'Predicted Energy Consumption'!$B$98:$B$366,$A3,'Predicted Energy Consumption'!$A$98:$A$366,"crude oil")</f>
        <v>10460456972.237539</v>
      </c>
      <c r="AB3" s="249">
        <f>SUMIFS('Predicted Energy Consumption'!AK$98:AK$366,'Predicted Energy Consumption'!$B$98:$B$366,$A3,'Predicted Energy Consumption'!$A$98:$A$366,"crude oil")</f>
        <v>10271186060.356777</v>
      </c>
      <c r="AC3" s="249">
        <f>SUMIFS('Predicted Energy Consumption'!AL$98:AL$366,'Predicted Energy Consumption'!$B$98:$B$366,$A3,'Predicted Energy Consumption'!$A$98:$A$366,"crude oil")</f>
        <v>10085819597.059958</v>
      </c>
      <c r="AD3" s="249">
        <f>SUMIFS('Predicted Energy Consumption'!AM$98:AM$366,'Predicted Energy Consumption'!$B$98:$B$366,$A3,'Predicted Energy Consumption'!$A$98:$A$366,"crude oil")</f>
        <v>9904270459.9854221</v>
      </c>
      <c r="AE3" s="249">
        <f>SUMIFS('Predicted Energy Consumption'!AN$98:AN$366,'Predicted Energy Consumption'!$B$98:$B$366,$A3,'Predicted Energy Consumption'!$A$98:$A$366,"crude oil")</f>
        <v>9726446723.8447018</v>
      </c>
      <c r="AF3" s="249">
        <f>SUMIFS('Predicted Energy Consumption'!AO$98:AO$366,'Predicted Energy Consumption'!$B$98:$B$366,$A3,'Predicted Energy Consumption'!$A$98:$A$366,"crude oil")</f>
        <v>9552253282.1722641</v>
      </c>
      <c r="AG3" s="249">
        <f>SUMIFS('Predicted Energy Consumption'!AP$98:AP$366,'Predicted Energy Consumption'!$B$98:$B$366,$A3,'Predicted Energy Consumption'!$A$98:$A$366,"crude oil")</f>
        <v>9381593157.7864361</v>
      </c>
      <c r="AH3" s="249">
        <f>SUMIFS('Predicted Energy Consumption'!AQ$98:AQ$366,'Predicted Energy Consumption'!$B$98:$B$366,$A3,'Predicted Energy Consumption'!$A$98:$A$366,"crude oil")</f>
        <v>9214368556.2763004</v>
      </c>
      <c r="AI3" s="249">
        <f>SUMIFS('Predicted Energy Consumption'!AR$98:AR$366,'Predicted Energy Consumption'!$B$98:$B$366,$A3,'Predicted Energy Consumption'!$A$98:$A$366,"crude oil")</f>
        <v>9050481707.6342773</v>
      </c>
      <c r="AJ3" s="249">
        <f>SUMIFS('Predicted Energy Consumption'!AS$98:AS$366,'Predicted Energy Consumption'!$B$98:$B$366,$A3,'Predicted Energy Consumption'!$A$98:$A$366,"crude oil")</f>
        <v>8889835533.4783535</v>
      </c>
      <c r="AK3" s="249">
        <f>SUMIFS('Predicted Energy Consumption'!AT$98:AT$366,'Predicted Energy Consumption'!$B$98:$B$366,$A3,'Predicted Energy Consumption'!$A$98:$A$366,"crude oil")</f>
        <v>8732334170.9124775</v>
      </c>
      <c r="AL3" s="249">
        <f>SUMIFS('Predicted Energy Consumption'!AU$98:AU$366,'Predicted Energy Consumption'!$B$98:$B$366,$A3,'Predicted Energy Consumption'!$A$98:$A$366,"crude oil")</f>
        <v>8577883378.75173</v>
      </c>
      <c r="AM3" s="249">
        <f>SUMIFS('Predicted Energy Consumption'!AV$98:AV$366,'Predicted Energy Consumption'!$B$98:$B$366,$A3,'Predicted Energy Consumption'!$A$98:$A$366,"crude oil")</f>
        <v>8426390847.414216</v>
      </c>
      <c r="AN3" s="249">
        <f>SUMIFS('Predicted Energy Consumption'!AW$98:AW$366,'Predicted Energy Consumption'!$B$98:$B$366,$A3,'Predicted Energy Consumption'!$A$98:$A$366,"crude oil")</f>
        <v>8277766430.1051102</v>
      </c>
      <c r="AO3" s="249">
        <f>SUMIFS('Predicted Energy Consumption'!AX$98:AX$366,'Predicted Energy Consumption'!$B$98:$B$366,$A3,'Predicted Energy Consumption'!$A$98:$A$366,"crude oil")</f>
        <v>8131922309.8700857</v>
      </c>
      <c r="AP3" s="249">
        <f>SUMIFS('Predicted Energy Consumption'!AY$98:AY$366,'Predicted Energy Consumption'!$B$98:$B$366,$A3,'Predicted Energy Consumption'!$A$98:$A$366,"crude oil")</f>
        <v>7988773114.5608053</v>
      </c>
    </row>
    <row r="4" spans="1:42" x14ac:dyDescent="0.2">
      <c r="A4" t="s">
        <v>375</v>
      </c>
      <c r="B4" s="249">
        <f>SUMIFS('Predicted Energy Consumption'!K$98:K$366,'Predicted Energy Consumption'!$B$98:$B$366,$A4,'Predicted Energy Consumption'!$A$98:$A$366,"crude oil")</f>
        <v>98097917375653.625</v>
      </c>
      <c r="C4" s="249">
        <f>SUMIFS('Predicted Energy Consumption'!L$98:L$366,'Predicted Energy Consumption'!$B$98:$B$366,$A4,'Predicted Energy Consumption'!$A$98:$A$366,"crude oil")</f>
        <v>101063514274547.42</v>
      </c>
      <c r="D4" s="249">
        <f>SUMIFS('Predicted Energy Consumption'!M$98:M$366,'Predicted Energy Consumption'!$B$98:$B$366,$A4,'Predicted Energy Consumption'!$A$98:$A$366,"crude oil")</f>
        <v>96619428381979.641</v>
      </c>
      <c r="E4" s="249">
        <f>SUMIFS('Predicted Energy Consumption'!N$98:N$366,'Predicted Energy Consumption'!$B$98:$B$366,$A4,'Predicted Energy Consumption'!$A$98:$A$366,"crude oil")</f>
        <v>92197406585739.406</v>
      </c>
      <c r="F4" s="249">
        <f>SUMIFS('Predicted Energy Consumption'!O$98:O$366,'Predicted Energy Consumption'!$B$98:$B$366,$A4,'Predicted Energy Consumption'!$A$98:$A$366,"crude oil")</f>
        <v>87821565408712.875</v>
      </c>
      <c r="G4" s="249">
        <f>SUMIFS('Predicted Energy Consumption'!P$98:P$366,'Predicted Energy Consumption'!$B$98:$B$366,$A4,'Predicted Energy Consumption'!$A$98:$A$366,"crude oil")</f>
        <v>83511710149448.359</v>
      </c>
      <c r="H4" s="249">
        <f>SUMIFS('Predicted Energy Consumption'!Q$98:Q$366,'Predicted Energy Consumption'!$B$98:$B$366,$A4,'Predicted Energy Consumption'!$A$98:$A$366,"crude oil")</f>
        <v>79283668677721.141</v>
      </c>
      <c r="I4" s="249">
        <f>SUMIFS('Predicted Energy Consumption'!R$98:R$366,'Predicted Energy Consumption'!$B$98:$B$366,$A4,'Predicted Energy Consumption'!$A$98:$A$366,"crude oil")</f>
        <v>75149723752330.484</v>
      </c>
      <c r="J4" s="249">
        <f>SUMIFS('Predicted Energy Consumption'!S$98:S$366,'Predicted Energy Consumption'!$B$98:$B$366,$A4,'Predicted Energy Consumption'!$A$98:$A$366,"crude oil")</f>
        <v>71119079586080.594</v>
      </c>
      <c r="K4" s="249">
        <f>SUMIFS('Predicted Energy Consumption'!T$98:T$366,'Predicted Energy Consumption'!$B$98:$B$366,$A4,'Predicted Energy Consumption'!$A$98:$A$366,"crude oil")</f>
        <v>67198321634299.586</v>
      </c>
      <c r="L4" s="249">
        <f>SUMIFS('Predicted Energy Consumption'!U$98:U$366,'Predicted Energy Consumption'!$B$98:$B$366,$A4,'Predicted Energy Consumption'!$A$98:$A$366,"crude oil")</f>
        <v>63391845586550.586</v>
      </c>
      <c r="M4" s="249">
        <f>SUMIFS('Predicted Energy Consumption'!V$98:V$366,'Predicted Energy Consumption'!$B$98:$B$366,$A4,'Predicted Energy Consumption'!$A$98:$A$366,"crude oil")</f>
        <v>59702243287123.891</v>
      </c>
      <c r="N4" s="249">
        <f>SUMIFS('Predicted Energy Consumption'!W$98:W$366,'Predicted Energy Consumption'!$B$98:$B$366,$A4,'Predicted Energy Consumption'!$A$98:$A$366,"crude oil")</f>
        <v>56130641008970.422</v>
      </c>
      <c r="O4" s="249">
        <f>SUMIFS('Predicted Energy Consumption'!X$98:X$366,'Predicted Energy Consumption'!$B$98:$B$366,$A4,'Predicted Energy Consumption'!$A$98:$A$366,"crude oil")</f>
        <v>52676990271090.25</v>
      </c>
      <c r="P4" s="249">
        <f>SUMIFS('Predicted Energy Consumption'!Y$98:Y$366,'Predicted Energy Consumption'!$B$98:$B$366,$A4,'Predicted Energy Consumption'!$A$98:$A$366,"crude oil")</f>
        <v>49340314124438.703</v>
      </c>
      <c r="Q4" s="249">
        <f>SUMIFS('Predicted Energy Consumption'!Z$98:Z$366,'Predicted Energy Consumption'!$B$98:$B$366,$A4,'Predicted Energy Consumption'!$A$98:$A$366,"crude oil")</f>
        <v>46118913217830.07</v>
      </c>
      <c r="R4" s="249">
        <f>SUMIFS('Predicted Energy Consumption'!AA$98:AA$366,'Predicted Energy Consumption'!$B$98:$B$366,$A4,'Predicted Energy Consumption'!$A$98:$A$366,"crude oil")</f>
        <v>43010536482513.594</v>
      </c>
      <c r="S4" s="249">
        <f>SUMIFS('Predicted Energy Consumption'!AB$98:AB$366,'Predicted Energy Consumption'!$B$98:$B$366,$A4,'Predicted Energy Consumption'!$A$98:$A$366,"crude oil")</f>
        <v>40012521280470.063</v>
      </c>
      <c r="T4" s="249">
        <f>SUMIFS('Predicted Energy Consumption'!AC$98:AC$366,'Predicted Energy Consumption'!$B$98:$B$366,$A4,'Predicted Energy Consumption'!$A$98:$A$366,"crude oil")</f>
        <v>37513028161661.805</v>
      </c>
      <c r="U4" s="249">
        <f>SUMIFS('Predicted Energy Consumption'!AD$98:AD$366,'Predicted Energy Consumption'!$B$98:$B$366,$A4,'Predicted Energy Consumption'!$A$98:$A$366,"crude oil")</f>
        <v>36698007720241.742</v>
      </c>
      <c r="V4" s="249">
        <f>SUMIFS('Predicted Energy Consumption'!AE$98:AE$366,'Predicted Energy Consumption'!$B$98:$B$366,$A4,'Predicted Energy Consumption'!$A$98:$A$366,"crude oil")</f>
        <v>35905515816416.609</v>
      </c>
      <c r="W4" s="249">
        <f>SUMIFS('Predicted Energy Consumption'!AF$98:AF$366,'Predicted Energy Consumption'!$B$98:$B$366,$A4,'Predicted Energy Consumption'!$A$98:$A$366,"crude oil")</f>
        <v>35135341322224.57</v>
      </c>
      <c r="X4" s="249">
        <f>SUMIFS('Predicted Energy Consumption'!AG$98:AG$366,'Predicted Energy Consumption'!$B$98:$B$366,$A4,'Predicted Energy Consumption'!$A$98:$A$366,"crude oil")</f>
        <v>34387161693383.324</v>
      </c>
      <c r="Y4" s="249">
        <f>SUMIFS('Predicted Energy Consumption'!AH$98:AH$366,'Predicted Energy Consumption'!$B$98:$B$366,$A4,'Predicted Energy Consumption'!$A$98:$A$366,"crude oil")</f>
        <v>33660568712347.289</v>
      </c>
      <c r="Z4" s="249">
        <f>SUMIFS('Predicted Energy Consumption'!AI$98:AI$366,'Predicted Energy Consumption'!$B$98:$B$366,$A4,'Predicted Energy Consumption'!$A$98:$A$366,"crude oil")</f>
        <v>32955089599204.965</v>
      </c>
      <c r="AA4" s="249">
        <f>SUMIFS('Predicted Energy Consumption'!AJ$98:AJ$366,'Predicted Energy Consumption'!$B$98:$B$366,$A4,'Predicted Energy Consumption'!$A$98:$A$366,"crude oil")</f>
        <v>32270204250039.215</v>
      </c>
      <c r="AB4" s="249">
        <f>SUMIFS('Predicted Energy Consumption'!AK$98:AK$366,'Predicted Energy Consumption'!$B$98:$B$366,$A4,'Predicted Energy Consumption'!$A$98:$A$366,"crude oil")</f>
        <v>31605359250918.039</v>
      </c>
      <c r="AC4" s="249">
        <f>SUMIFS('Predicted Energy Consumption'!AL$98:AL$366,'Predicted Energy Consumption'!$B$98:$B$366,$A4,'Predicted Energy Consumption'!$A$98:$A$366,"crude oil")</f>
        <v>30959979216398.902</v>
      </c>
      <c r="AD4" s="249">
        <f>SUMIFS('Predicted Energy Consumption'!AM$98:AM$366,'Predicted Energy Consumption'!$B$98:$B$366,$A4,'Predicted Energy Consumption'!$A$98:$A$366,"crude oil")</f>
        <v>30333475914594.277</v>
      </c>
      <c r="AE4" s="249">
        <f>SUMIFS('Predicted Energy Consumption'!AN$98:AN$366,'Predicted Energy Consumption'!$B$98:$B$366,$A4,'Predicted Energy Consumption'!$A$98:$A$366,"crude oil")</f>
        <v>29725255565915.098</v>
      </c>
      <c r="AF4" s="249">
        <f>SUMIFS('Predicted Energy Consumption'!AO$98:AO$366,'Predicted Energy Consumption'!$B$98:$B$366,$A4,'Predicted Energy Consumption'!$A$98:$A$366,"crude oil")</f>
        <v>29134724638614.656</v>
      </c>
      <c r="AG4" s="249">
        <f>SUMIFS('Predicted Energy Consumption'!AP$98:AP$366,'Predicted Energy Consumption'!$B$98:$B$366,$A4,'Predicted Energy Consumption'!$A$98:$A$366,"crude oil")</f>
        <v>28561294410014.637</v>
      </c>
      <c r="AH4" s="249">
        <f>SUMIFS('Predicted Energy Consumption'!AQ$98:AQ$366,'Predicted Energy Consumption'!$B$98:$B$366,$A4,'Predicted Energy Consumption'!$A$98:$A$366,"crude oil")</f>
        <v>28004384516607.246</v>
      </c>
      <c r="AI4" s="249">
        <f>SUMIFS('Predicted Energy Consumption'!AR$98:AR$366,'Predicted Energy Consumption'!$B$98:$B$366,$A4,'Predicted Energy Consumption'!$A$98:$A$366,"crude oil")</f>
        <v>27463425677916.664</v>
      </c>
      <c r="AJ4" s="249">
        <f>SUMIFS('Predicted Energy Consumption'!AS$98:AS$366,'Predicted Energy Consumption'!$B$98:$B$366,$A4,'Predicted Energy Consumption'!$A$98:$A$366,"crude oil")</f>
        <v>26937861746997.383</v>
      </c>
      <c r="AK4" s="249">
        <f>SUMIFS('Predicted Energy Consumption'!AT$98:AT$366,'Predicted Energy Consumption'!$B$98:$B$366,$A4,'Predicted Energy Consumption'!$A$98:$A$366,"crude oil")</f>
        <v>26427151213795.945</v>
      </c>
      <c r="AL4" s="249">
        <f>SUMIFS('Predicted Energy Consumption'!AU$98:AU$366,'Predicted Energy Consumption'!$B$98:$B$366,$A4,'Predicted Energy Consumption'!$A$98:$A$366,"crude oil")</f>
        <v>25930768265444.711</v>
      </c>
      <c r="AM4" s="249">
        <f>SUMIFS('Predicted Energy Consumption'!AV$98:AV$366,'Predicted Energy Consumption'!$B$98:$B$366,$A4,'Predicted Energy Consumption'!$A$98:$A$366,"crude oil")</f>
        <v>25448203489184.68</v>
      </c>
      <c r="AN4" s="249">
        <f>SUMIFS('Predicted Energy Consumption'!AW$98:AW$366,'Predicted Energy Consumption'!$B$98:$B$366,$A4,'Predicted Energy Consumption'!$A$98:$A$366,"crude oil")</f>
        <v>24978964288393.109</v>
      </c>
      <c r="AO4" s="249">
        <f>SUMIFS('Predicted Energy Consumption'!AX$98:AX$366,'Predicted Energy Consumption'!$B$98:$B$366,$A4,'Predicted Energy Consumption'!$A$98:$A$366,"crude oil")</f>
        <v>24522575069599.578</v>
      </c>
      <c r="AP4" s="249">
        <f>SUMIFS('Predicted Energy Consumption'!AY$98:AY$366,'Predicted Energy Consumption'!$B$98:$B$366,$A4,'Predicted Energy Consumption'!$A$98:$A$366,"crude oil")</f>
        <v>24078577247966.586</v>
      </c>
    </row>
    <row r="5" spans="1:42" x14ac:dyDescent="0.2">
      <c r="A5" t="s">
        <v>376</v>
      </c>
      <c r="B5" s="249">
        <f>SUMIFS('Predicted Energy Consumption'!K$98:K$366,'Predicted Energy Consumption'!$B$98:$B$366,$A5,'Predicted Energy Consumption'!$A$98:$A$366,"crude oil")</f>
        <v>0</v>
      </c>
      <c r="C5" s="249">
        <f>SUMIFS('Predicted Energy Consumption'!L$98:L$366,'Predicted Energy Consumption'!$B$98:$B$366,$A5,'Predicted Energy Consumption'!$A$98:$A$366,"crude oil")</f>
        <v>0</v>
      </c>
      <c r="D5" s="249">
        <f>SUMIFS('Predicted Energy Consumption'!M$98:M$366,'Predicted Energy Consumption'!$B$98:$B$366,$A5,'Predicted Energy Consumption'!$A$98:$A$366,"crude oil")</f>
        <v>0</v>
      </c>
      <c r="E5" s="249">
        <f>SUMIFS('Predicted Energy Consumption'!N$98:N$366,'Predicted Energy Consumption'!$B$98:$B$366,$A5,'Predicted Energy Consumption'!$A$98:$A$366,"crude oil")</f>
        <v>0</v>
      </c>
      <c r="F5" s="249">
        <f>SUMIFS('Predicted Energy Consumption'!O$98:O$366,'Predicted Energy Consumption'!$B$98:$B$366,$A5,'Predicted Energy Consumption'!$A$98:$A$366,"crude oil")</f>
        <v>0</v>
      </c>
      <c r="G5" s="249">
        <f>SUMIFS('Predicted Energy Consumption'!P$98:P$366,'Predicted Energy Consumption'!$B$98:$B$366,$A5,'Predicted Energy Consumption'!$A$98:$A$366,"crude oil")</f>
        <v>0</v>
      </c>
      <c r="H5" s="249">
        <f>SUMIFS('Predicted Energy Consumption'!Q$98:Q$366,'Predicted Energy Consumption'!$B$98:$B$366,$A5,'Predicted Energy Consumption'!$A$98:$A$366,"crude oil")</f>
        <v>0</v>
      </c>
      <c r="I5" s="249">
        <f>SUMIFS('Predicted Energy Consumption'!R$98:R$366,'Predicted Energy Consumption'!$B$98:$B$366,$A5,'Predicted Energy Consumption'!$A$98:$A$366,"crude oil")</f>
        <v>0</v>
      </c>
      <c r="J5" s="249">
        <f>SUMIFS('Predicted Energy Consumption'!S$98:S$366,'Predicted Energy Consumption'!$B$98:$B$366,$A5,'Predicted Energy Consumption'!$A$98:$A$366,"crude oil")</f>
        <v>0</v>
      </c>
      <c r="K5" s="249">
        <f>SUMIFS('Predicted Energy Consumption'!T$98:T$366,'Predicted Energy Consumption'!$B$98:$B$366,$A5,'Predicted Energy Consumption'!$A$98:$A$366,"crude oil")</f>
        <v>0</v>
      </c>
      <c r="L5" s="249">
        <f>SUMIFS('Predicted Energy Consumption'!U$98:U$366,'Predicted Energy Consumption'!$B$98:$B$366,$A5,'Predicted Energy Consumption'!$A$98:$A$366,"crude oil")</f>
        <v>0</v>
      </c>
      <c r="M5" s="249">
        <f>SUMIFS('Predicted Energy Consumption'!V$98:V$366,'Predicted Energy Consumption'!$B$98:$B$366,$A5,'Predicted Energy Consumption'!$A$98:$A$366,"crude oil")</f>
        <v>0</v>
      </c>
      <c r="N5" s="249">
        <f>SUMIFS('Predicted Energy Consumption'!W$98:W$366,'Predicted Energy Consumption'!$B$98:$B$366,$A5,'Predicted Energy Consumption'!$A$98:$A$366,"crude oil")</f>
        <v>0</v>
      </c>
      <c r="O5" s="249">
        <f>SUMIFS('Predicted Energy Consumption'!X$98:X$366,'Predicted Energy Consumption'!$B$98:$B$366,$A5,'Predicted Energy Consumption'!$A$98:$A$366,"crude oil")</f>
        <v>0</v>
      </c>
      <c r="P5" s="249">
        <f>SUMIFS('Predicted Energy Consumption'!Y$98:Y$366,'Predicted Energy Consumption'!$B$98:$B$366,$A5,'Predicted Energy Consumption'!$A$98:$A$366,"crude oil")</f>
        <v>0</v>
      </c>
      <c r="Q5" s="249">
        <f>SUMIFS('Predicted Energy Consumption'!Z$98:Z$366,'Predicted Energy Consumption'!$B$98:$B$366,$A5,'Predicted Energy Consumption'!$A$98:$A$366,"crude oil")</f>
        <v>0</v>
      </c>
      <c r="R5" s="249">
        <f>SUMIFS('Predicted Energy Consumption'!AA$98:AA$366,'Predicted Energy Consumption'!$B$98:$B$366,$A5,'Predicted Energy Consumption'!$A$98:$A$366,"crude oil")</f>
        <v>0</v>
      </c>
      <c r="S5" s="249">
        <f>SUMIFS('Predicted Energy Consumption'!AB$98:AB$366,'Predicted Energy Consumption'!$B$98:$B$366,$A5,'Predicted Energy Consumption'!$A$98:$A$366,"crude oil")</f>
        <v>0</v>
      </c>
      <c r="T5" s="249">
        <f>SUMIFS('Predicted Energy Consumption'!AC$98:AC$366,'Predicted Energy Consumption'!$B$98:$B$366,$A5,'Predicted Energy Consumption'!$A$98:$A$366,"crude oil")</f>
        <v>0</v>
      </c>
      <c r="U5" s="249">
        <f>SUMIFS('Predicted Energy Consumption'!AD$98:AD$366,'Predicted Energy Consumption'!$B$98:$B$366,$A5,'Predicted Energy Consumption'!$A$98:$A$366,"crude oil")</f>
        <v>0</v>
      </c>
      <c r="V5" s="249">
        <f>SUMIFS('Predicted Energy Consumption'!AE$98:AE$366,'Predicted Energy Consumption'!$B$98:$B$366,$A5,'Predicted Energy Consumption'!$A$98:$A$366,"crude oil")</f>
        <v>0</v>
      </c>
      <c r="W5" s="249">
        <f>SUMIFS('Predicted Energy Consumption'!AF$98:AF$366,'Predicted Energy Consumption'!$B$98:$B$366,$A5,'Predicted Energy Consumption'!$A$98:$A$366,"crude oil")</f>
        <v>0</v>
      </c>
      <c r="X5" s="249">
        <f>SUMIFS('Predicted Energy Consumption'!AG$98:AG$366,'Predicted Energy Consumption'!$B$98:$B$366,$A5,'Predicted Energy Consumption'!$A$98:$A$366,"crude oil")</f>
        <v>0</v>
      </c>
      <c r="Y5" s="249">
        <f>SUMIFS('Predicted Energy Consumption'!AH$98:AH$366,'Predicted Energy Consumption'!$B$98:$B$366,$A5,'Predicted Energy Consumption'!$A$98:$A$366,"crude oil")</f>
        <v>0</v>
      </c>
      <c r="Z5" s="249">
        <f>SUMIFS('Predicted Energy Consumption'!AI$98:AI$366,'Predicted Energy Consumption'!$B$98:$B$366,$A5,'Predicted Energy Consumption'!$A$98:$A$366,"crude oil")</f>
        <v>0</v>
      </c>
      <c r="AA5" s="249">
        <f>SUMIFS('Predicted Energy Consumption'!AJ$98:AJ$366,'Predicted Energy Consumption'!$B$98:$B$366,$A5,'Predicted Energy Consumption'!$A$98:$A$366,"crude oil")</f>
        <v>0</v>
      </c>
      <c r="AB5" s="249">
        <f>SUMIFS('Predicted Energy Consumption'!AK$98:AK$366,'Predicted Energy Consumption'!$B$98:$B$366,$A5,'Predicted Energy Consumption'!$A$98:$A$366,"crude oil")</f>
        <v>0</v>
      </c>
      <c r="AC5" s="249">
        <f>SUMIFS('Predicted Energy Consumption'!AL$98:AL$366,'Predicted Energy Consumption'!$B$98:$B$366,$A5,'Predicted Energy Consumption'!$A$98:$A$366,"crude oil")</f>
        <v>0</v>
      </c>
      <c r="AD5" s="249">
        <f>SUMIFS('Predicted Energy Consumption'!AM$98:AM$366,'Predicted Energy Consumption'!$B$98:$B$366,$A5,'Predicted Energy Consumption'!$A$98:$A$366,"crude oil")</f>
        <v>0</v>
      </c>
      <c r="AE5" s="249">
        <f>SUMIFS('Predicted Energy Consumption'!AN$98:AN$366,'Predicted Energy Consumption'!$B$98:$B$366,$A5,'Predicted Energy Consumption'!$A$98:$A$366,"crude oil")</f>
        <v>0</v>
      </c>
      <c r="AF5" s="249">
        <f>SUMIFS('Predicted Energy Consumption'!AO$98:AO$366,'Predicted Energy Consumption'!$B$98:$B$366,$A5,'Predicted Energy Consumption'!$A$98:$A$366,"crude oil")</f>
        <v>0</v>
      </c>
      <c r="AG5" s="249">
        <f>SUMIFS('Predicted Energy Consumption'!AP$98:AP$366,'Predicted Energy Consumption'!$B$98:$B$366,$A5,'Predicted Energy Consumption'!$A$98:$A$366,"crude oil")</f>
        <v>0</v>
      </c>
      <c r="AH5" s="249">
        <f>SUMIFS('Predicted Energy Consumption'!AQ$98:AQ$366,'Predicted Energy Consumption'!$B$98:$B$366,$A5,'Predicted Energy Consumption'!$A$98:$A$366,"crude oil")</f>
        <v>0</v>
      </c>
      <c r="AI5" s="249">
        <f>SUMIFS('Predicted Energy Consumption'!AR$98:AR$366,'Predicted Energy Consumption'!$B$98:$B$366,$A5,'Predicted Energy Consumption'!$A$98:$A$366,"crude oil")</f>
        <v>0</v>
      </c>
      <c r="AJ5" s="249">
        <f>SUMIFS('Predicted Energy Consumption'!AS$98:AS$366,'Predicted Energy Consumption'!$B$98:$B$366,$A5,'Predicted Energy Consumption'!$A$98:$A$366,"crude oil")</f>
        <v>0</v>
      </c>
      <c r="AK5" s="249">
        <f>SUMIFS('Predicted Energy Consumption'!AT$98:AT$366,'Predicted Energy Consumption'!$B$98:$B$366,$A5,'Predicted Energy Consumption'!$A$98:$A$366,"crude oil")</f>
        <v>0</v>
      </c>
      <c r="AL5" s="249">
        <f>SUMIFS('Predicted Energy Consumption'!AU$98:AU$366,'Predicted Energy Consumption'!$B$98:$B$366,$A5,'Predicted Energy Consumption'!$A$98:$A$366,"crude oil")</f>
        <v>0</v>
      </c>
      <c r="AM5" s="249">
        <f>SUMIFS('Predicted Energy Consumption'!AV$98:AV$366,'Predicted Energy Consumption'!$B$98:$B$366,$A5,'Predicted Energy Consumption'!$A$98:$A$366,"crude oil")</f>
        <v>0</v>
      </c>
      <c r="AN5" s="249">
        <f>SUMIFS('Predicted Energy Consumption'!AW$98:AW$366,'Predicted Energy Consumption'!$B$98:$B$366,$A5,'Predicted Energy Consumption'!$A$98:$A$366,"crude oil")</f>
        <v>0</v>
      </c>
      <c r="AO5" s="249">
        <f>SUMIFS('Predicted Energy Consumption'!AX$98:AX$366,'Predicted Energy Consumption'!$B$98:$B$366,$A5,'Predicted Energy Consumption'!$A$98:$A$366,"crude oil")</f>
        <v>0</v>
      </c>
      <c r="AP5" s="249">
        <f>SUMIFS('Predicted Energy Consumption'!AY$98:AY$366,'Predicted Energy Consumption'!$B$98:$B$366,$A5,'Predicted Energy Consumption'!$A$98:$A$366,"crude oil")</f>
        <v>0</v>
      </c>
    </row>
    <row r="6" spans="1:42" x14ac:dyDescent="0.2">
      <c r="A6" t="s">
        <v>377</v>
      </c>
      <c r="B6" s="249">
        <f>SUMIFS('Predicted Energy Consumption'!K$98:K$366,'Predicted Energy Consumption'!$B$98:$B$366,$A6,'Predicted Energy Consumption'!$A$98:$A$366,"crude oil")</f>
        <v>0</v>
      </c>
      <c r="C6" s="249">
        <f>SUMIFS('Predicted Energy Consumption'!L$98:L$366,'Predicted Energy Consumption'!$B$98:$B$366,$A6,'Predicted Energy Consumption'!$A$98:$A$366,"crude oil")</f>
        <v>0</v>
      </c>
      <c r="D6" s="249">
        <f>SUMIFS('Predicted Energy Consumption'!M$98:M$366,'Predicted Energy Consumption'!$B$98:$B$366,$A6,'Predicted Energy Consumption'!$A$98:$A$366,"crude oil")</f>
        <v>0</v>
      </c>
      <c r="E6" s="249">
        <f>SUMIFS('Predicted Energy Consumption'!N$98:N$366,'Predicted Energy Consumption'!$B$98:$B$366,$A6,'Predicted Energy Consumption'!$A$98:$A$366,"crude oil")</f>
        <v>0</v>
      </c>
      <c r="F6" s="249">
        <f>SUMIFS('Predicted Energy Consumption'!O$98:O$366,'Predicted Energy Consumption'!$B$98:$B$366,$A6,'Predicted Energy Consumption'!$A$98:$A$366,"crude oil")</f>
        <v>0</v>
      </c>
      <c r="G6" s="249">
        <f>SUMIFS('Predicted Energy Consumption'!P$98:P$366,'Predicted Energy Consumption'!$B$98:$B$366,$A6,'Predicted Energy Consumption'!$A$98:$A$366,"crude oil")</f>
        <v>0</v>
      </c>
      <c r="H6" s="249">
        <f>SUMIFS('Predicted Energy Consumption'!Q$98:Q$366,'Predicted Energy Consumption'!$B$98:$B$366,$A6,'Predicted Energy Consumption'!$A$98:$A$366,"crude oil")</f>
        <v>0</v>
      </c>
      <c r="I6" s="249">
        <f>SUMIFS('Predicted Energy Consumption'!R$98:R$366,'Predicted Energy Consumption'!$B$98:$B$366,$A6,'Predicted Energy Consumption'!$A$98:$A$366,"crude oil")</f>
        <v>0</v>
      </c>
      <c r="J6" s="249">
        <f>SUMIFS('Predicted Energy Consumption'!S$98:S$366,'Predicted Energy Consumption'!$B$98:$B$366,$A6,'Predicted Energy Consumption'!$A$98:$A$366,"crude oil")</f>
        <v>0</v>
      </c>
      <c r="K6" s="249">
        <f>SUMIFS('Predicted Energy Consumption'!T$98:T$366,'Predicted Energy Consumption'!$B$98:$B$366,$A6,'Predicted Energy Consumption'!$A$98:$A$366,"crude oil")</f>
        <v>0</v>
      </c>
      <c r="L6" s="249">
        <f>SUMIFS('Predicted Energy Consumption'!U$98:U$366,'Predicted Energy Consumption'!$B$98:$B$366,$A6,'Predicted Energy Consumption'!$A$98:$A$366,"crude oil")</f>
        <v>0</v>
      </c>
      <c r="M6" s="249">
        <f>SUMIFS('Predicted Energy Consumption'!V$98:V$366,'Predicted Energy Consumption'!$B$98:$B$366,$A6,'Predicted Energy Consumption'!$A$98:$A$366,"crude oil")</f>
        <v>0</v>
      </c>
      <c r="N6" s="249">
        <f>SUMIFS('Predicted Energy Consumption'!W$98:W$366,'Predicted Energy Consumption'!$B$98:$B$366,$A6,'Predicted Energy Consumption'!$A$98:$A$366,"crude oil")</f>
        <v>0</v>
      </c>
      <c r="O6" s="249">
        <f>SUMIFS('Predicted Energy Consumption'!X$98:X$366,'Predicted Energy Consumption'!$B$98:$B$366,$A6,'Predicted Energy Consumption'!$A$98:$A$366,"crude oil")</f>
        <v>0</v>
      </c>
      <c r="P6" s="249">
        <f>SUMIFS('Predicted Energy Consumption'!Y$98:Y$366,'Predicted Energy Consumption'!$B$98:$B$366,$A6,'Predicted Energy Consumption'!$A$98:$A$366,"crude oil")</f>
        <v>0</v>
      </c>
      <c r="Q6" s="249">
        <f>SUMIFS('Predicted Energy Consumption'!Z$98:Z$366,'Predicted Energy Consumption'!$B$98:$B$366,$A6,'Predicted Energy Consumption'!$A$98:$A$366,"crude oil")</f>
        <v>0</v>
      </c>
      <c r="R6" s="249">
        <f>SUMIFS('Predicted Energy Consumption'!AA$98:AA$366,'Predicted Energy Consumption'!$B$98:$B$366,$A6,'Predicted Energy Consumption'!$A$98:$A$366,"crude oil")</f>
        <v>0</v>
      </c>
      <c r="S6" s="249">
        <f>SUMIFS('Predicted Energy Consumption'!AB$98:AB$366,'Predicted Energy Consumption'!$B$98:$B$366,$A6,'Predicted Energy Consumption'!$A$98:$A$366,"crude oil")</f>
        <v>0</v>
      </c>
      <c r="T6" s="249">
        <f>SUMIFS('Predicted Energy Consumption'!AC$98:AC$366,'Predicted Energy Consumption'!$B$98:$B$366,$A6,'Predicted Energy Consumption'!$A$98:$A$366,"crude oil")</f>
        <v>0</v>
      </c>
      <c r="U6" s="249">
        <f>SUMIFS('Predicted Energy Consumption'!AD$98:AD$366,'Predicted Energy Consumption'!$B$98:$B$366,$A6,'Predicted Energy Consumption'!$A$98:$A$366,"crude oil")</f>
        <v>0</v>
      </c>
      <c r="V6" s="249">
        <f>SUMIFS('Predicted Energy Consumption'!AE$98:AE$366,'Predicted Energy Consumption'!$B$98:$B$366,$A6,'Predicted Energy Consumption'!$A$98:$A$366,"crude oil")</f>
        <v>0</v>
      </c>
      <c r="W6" s="249">
        <f>SUMIFS('Predicted Energy Consumption'!AF$98:AF$366,'Predicted Energy Consumption'!$B$98:$B$366,$A6,'Predicted Energy Consumption'!$A$98:$A$366,"crude oil")</f>
        <v>0</v>
      </c>
      <c r="X6" s="249">
        <f>SUMIFS('Predicted Energy Consumption'!AG$98:AG$366,'Predicted Energy Consumption'!$B$98:$B$366,$A6,'Predicted Energy Consumption'!$A$98:$A$366,"crude oil")</f>
        <v>0</v>
      </c>
      <c r="Y6" s="249">
        <f>SUMIFS('Predicted Energy Consumption'!AH$98:AH$366,'Predicted Energy Consumption'!$B$98:$B$366,$A6,'Predicted Energy Consumption'!$A$98:$A$366,"crude oil")</f>
        <v>0</v>
      </c>
      <c r="Z6" s="249">
        <f>SUMIFS('Predicted Energy Consumption'!AI$98:AI$366,'Predicted Energy Consumption'!$B$98:$B$366,$A6,'Predicted Energy Consumption'!$A$98:$A$366,"crude oil")</f>
        <v>0</v>
      </c>
      <c r="AA6" s="249">
        <f>SUMIFS('Predicted Energy Consumption'!AJ$98:AJ$366,'Predicted Energy Consumption'!$B$98:$B$366,$A6,'Predicted Energy Consumption'!$A$98:$A$366,"crude oil")</f>
        <v>0</v>
      </c>
      <c r="AB6" s="249">
        <f>SUMIFS('Predicted Energy Consumption'!AK$98:AK$366,'Predicted Energy Consumption'!$B$98:$B$366,$A6,'Predicted Energy Consumption'!$A$98:$A$366,"crude oil")</f>
        <v>0</v>
      </c>
      <c r="AC6" s="249">
        <f>SUMIFS('Predicted Energy Consumption'!AL$98:AL$366,'Predicted Energy Consumption'!$B$98:$B$366,$A6,'Predicted Energy Consumption'!$A$98:$A$366,"crude oil")</f>
        <v>0</v>
      </c>
      <c r="AD6" s="249">
        <f>SUMIFS('Predicted Energy Consumption'!AM$98:AM$366,'Predicted Energy Consumption'!$B$98:$B$366,$A6,'Predicted Energy Consumption'!$A$98:$A$366,"crude oil")</f>
        <v>0</v>
      </c>
      <c r="AE6" s="249">
        <f>SUMIFS('Predicted Energy Consumption'!AN$98:AN$366,'Predicted Energy Consumption'!$B$98:$B$366,$A6,'Predicted Energy Consumption'!$A$98:$A$366,"crude oil")</f>
        <v>0</v>
      </c>
      <c r="AF6" s="249">
        <f>SUMIFS('Predicted Energy Consumption'!AO$98:AO$366,'Predicted Energy Consumption'!$B$98:$B$366,$A6,'Predicted Energy Consumption'!$A$98:$A$366,"crude oil")</f>
        <v>0</v>
      </c>
      <c r="AG6" s="249">
        <f>SUMIFS('Predicted Energy Consumption'!AP$98:AP$366,'Predicted Energy Consumption'!$B$98:$B$366,$A6,'Predicted Energy Consumption'!$A$98:$A$366,"crude oil")</f>
        <v>0</v>
      </c>
      <c r="AH6" s="249">
        <f>SUMIFS('Predicted Energy Consumption'!AQ$98:AQ$366,'Predicted Energy Consumption'!$B$98:$B$366,$A6,'Predicted Energy Consumption'!$A$98:$A$366,"crude oil")</f>
        <v>0</v>
      </c>
      <c r="AI6" s="249">
        <f>SUMIFS('Predicted Energy Consumption'!AR$98:AR$366,'Predicted Energy Consumption'!$B$98:$B$366,$A6,'Predicted Energy Consumption'!$A$98:$A$366,"crude oil")</f>
        <v>0</v>
      </c>
      <c r="AJ6" s="249">
        <f>SUMIFS('Predicted Energy Consumption'!AS$98:AS$366,'Predicted Energy Consumption'!$B$98:$B$366,$A6,'Predicted Energy Consumption'!$A$98:$A$366,"crude oil")</f>
        <v>0</v>
      </c>
      <c r="AK6" s="249">
        <f>SUMIFS('Predicted Energy Consumption'!AT$98:AT$366,'Predicted Energy Consumption'!$B$98:$B$366,$A6,'Predicted Energy Consumption'!$A$98:$A$366,"crude oil")</f>
        <v>0</v>
      </c>
      <c r="AL6" s="249">
        <f>SUMIFS('Predicted Energy Consumption'!AU$98:AU$366,'Predicted Energy Consumption'!$B$98:$B$366,$A6,'Predicted Energy Consumption'!$A$98:$A$366,"crude oil")</f>
        <v>0</v>
      </c>
      <c r="AM6" s="249">
        <f>SUMIFS('Predicted Energy Consumption'!AV$98:AV$366,'Predicted Energy Consumption'!$B$98:$B$366,$A6,'Predicted Energy Consumption'!$A$98:$A$366,"crude oil")</f>
        <v>0</v>
      </c>
      <c r="AN6" s="249">
        <f>SUMIFS('Predicted Energy Consumption'!AW$98:AW$366,'Predicted Energy Consumption'!$B$98:$B$366,$A6,'Predicted Energy Consumption'!$A$98:$A$366,"crude oil")</f>
        <v>0</v>
      </c>
      <c r="AO6" s="249">
        <f>SUMIFS('Predicted Energy Consumption'!AX$98:AX$366,'Predicted Energy Consumption'!$B$98:$B$366,$A6,'Predicted Energy Consumption'!$A$98:$A$366,"crude oil")</f>
        <v>0</v>
      </c>
      <c r="AP6" s="249">
        <f>SUMIFS('Predicted Energy Consumption'!AY$98:AY$366,'Predicted Energy Consumption'!$B$98:$B$366,$A6,'Predicted Energy Consumption'!$A$98:$A$366,"crude oil")</f>
        <v>0</v>
      </c>
    </row>
    <row r="7" spans="1:42" x14ac:dyDescent="0.2">
      <c r="A7" t="s">
        <v>378</v>
      </c>
      <c r="B7" s="249">
        <f>SUMIFS('Predicted Energy Consumption'!K$98:K$366,'Predicted Energy Consumption'!$B$98:$B$366,$A7,'Predicted Energy Consumption'!$A$98:$A$366,"crude oil")</f>
        <v>0</v>
      </c>
      <c r="C7" s="249">
        <f>SUMIFS('Predicted Energy Consumption'!L$98:L$366,'Predicted Energy Consumption'!$B$98:$B$366,$A7,'Predicted Energy Consumption'!$A$98:$A$366,"crude oil")</f>
        <v>0</v>
      </c>
      <c r="D7" s="249">
        <f>SUMIFS('Predicted Energy Consumption'!M$98:M$366,'Predicted Energy Consumption'!$B$98:$B$366,$A7,'Predicted Energy Consumption'!$A$98:$A$366,"crude oil")</f>
        <v>0</v>
      </c>
      <c r="E7" s="249">
        <f>SUMIFS('Predicted Energy Consumption'!N$98:N$366,'Predicted Energy Consumption'!$B$98:$B$366,$A7,'Predicted Energy Consumption'!$A$98:$A$366,"crude oil")</f>
        <v>0</v>
      </c>
      <c r="F7" s="249">
        <f>SUMIFS('Predicted Energy Consumption'!O$98:O$366,'Predicted Energy Consumption'!$B$98:$B$366,$A7,'Predicted Energy Consumption'!$A$98:$A$366,"crude oil")</f>
        <v>0</v>
      </c>
      <c r="G7" s="249">
        <f>SUMIFS('Predicted Energy Consumption'!P$98:P$366,'Predicted Energy Consumption'!$B$98:$B$366,$A7,'Predicted Energy Consumption'!$A$98:$A$366,"crude oil")</f>
        <v>0</v>
      </c>
      <c r="H7" s="249">
        <f>SUMIFS('Predicted Energy Consumption'!Q$98:Q$366,'Predicted Energy Consumption'!$B$98:$B$366,$A7,'Predicted Energy Consumption'!$A$98:$A$366,"crude oil")</f>
        <v>0</v>
      </c>
      <c r="I7" s="249">
        <f>SUMIFS('Predicted Energy Consumption'!R$98:R$366,'Predicted Energy Consumption'!$B$98:$B$366,$A7,'Predicted Energy Consumption'!$A$98:$A$366,"crude oil")</f>
        <v>0</v>
      </c>
      <c r="J7" s="249">
        <f>SUMIFS('Predicted Energy Consumption'!S$98:S$366,'Predicted Energy Consumption'!$B$98:$B$366,$A7,'Predicted Energy Consumption'!$A$98:$A$366,"crude oil")</f>
        <v>0</v>
      </c>
      <c r="K7" s="249">
        <f>SUMIFS('Predicted Energy Consumption'!T$98:T$366,'Predicted Energy Consumption'!$B$98:$B$366,$A7,'Predicted Energy Consumption'!$A$98:$A$366,"crude oil")</f>
        <v>0</v>
      </c>
      <c r="L7" s="249">
        <f>SUMIFS('Predicted Energy Consumption'!U$98:U$366,'Predicted Energy Consumption'!$B$98:$B$366,$A7,'Predicted Energy Consumption'!$A$98:$A$366,"crude oil")</f>
        <v>0</v>
      </c>
      <c r="M7" s="249">
        <f>SUMIFS('Predicted Energy Consumption'!V$98:V$366,'Predicted Energy Consumption'!$B$98:$B$366,$A7,'Predicted Energy Consumption'!$A$98:$A$366,"crude oil")</f>
        <v>0</v>
      </c>
      <c r="N7" s="249">
        <f>SUMIFS('Predicted Energy Consumption'!W$98:W$366,'Predicted Energy Consumption'!$B$98:$B$366,$A7,'Predicted Energy Consumption'!$A$98:$A$366,"crude oil")</f>
        <v>0</v>
      </c>
      <c r="O7" s="249">
        <f>SUMIFS('Predicted Energy Consumption'!X$98:X$366,'Predicted Energy Consumption'!$B$98:$B$366,$A7,'Predicted Energy Consumption'!$A$98:$A$366,"crude oil")</f>
        <v>0</v>
      </c>
      <c r="P7" s="249">
        <f>SUMIFS('Predicted Energy Consumption'!Y$98:Y$366,'Predicted Energy Consumption'!$B$98:$B$366,$A7,'Predicted Energy Consumption'!$A$98:$A$366,"crude oil")</f>
        <v>0</v>
      </c>
      <c r="Q7" s="249">
        <f>SUMIFS('Predicted Energy Consumption'!Z$98:Z$366,'Predicted Energy Consumption'!$B$98:$B$366,$A7,'Predicted Energy Consumption'!$A$98:$A$366,"crude oil")</f>
        <v>0</v>
      </c>
      <c r="R7" s="249">
        <f>SUMIFS('Predicted Energy Consumption'!AA$98:AA$366,'Predicted Energy Consumption'!$B$98:$B$366,$A7,'Predicted Energy Consumption'!$A$98:$A$366,"crude oil")</f>
        <v>0</v>
      </c>
      <c r="S7" s="249">
        <f>SUMIFS('Predicted Energy Consumption'!AB$98:AB$366,'Predicted Energy Consumption'!$B$98:$B$366,$A7,'Predicted Energy Consumption'!$A$98:$A$366,"crude oil")</f>
        <v>0</v>
      </c>
      <c r="T7" s="249">
        <f>SUMIFS('Predicted Energy Consumption'!AC$98:AC$366,'Predicted Energy Consumption'!$B$98:$B$366,$A7,'Predicted Energy Consumption'!$A$98:$A$366,"crude oil")</f>
        <v>0</v>
      </c>
      <c r="U7" s="249">
        <f>SUMIFS('Predicted Energy Consumption'!AD$98:AD$366,'Predicted Energy Consumption'!$B$98:$B$366,$A7,'Predicted Energy Consumption'!$A$98:$A$366,"crude oil")</f>
        <v>0</v>
      </c>
      <c r="V7" s="249">
        <f>SUMIFS('Predicted Energy Consumption'!AE$98:AE$366,'Predicted Energy Consumption'!$B$98:$B$366,$A7,'Predicted Energy Consumption'!$A$98:$A$366,"crude oil")</f>
        <v>0</v>
      </c>
      <c r="W7" s="249">
        <f>SUMIFS('Predicted Energy Consumption'!AF$98:AF$366,'Predicted Energy Consumption'!$B$98:$B$366,$A7,'Predicted Energy Consumption'!$A$98:$A$366,"crude oil")</f>
        <v>0</v>
      </c>
      <c r="X7" s="249">
        <f>SUMIFS('Predicted Energy Consumption'!AG$98:AG$366,'Predicted Energy Consumption'!$B$98:$B$366,$A7,'Predicted Energy Consumption'!$A$98:$A$366,"crude oil")</f>
        <v>0</v>
      </c>
      <c r="Y7" s="249">
        <f>SUMIFS('Predicted Energy Consumption'!AH$98:AH$366,'Predicted Energy Consumption'!$B$98:$B$366,$A7,'Predicted Energy Consumption'!$A$98:$A$366,"crude oil")</f>
        <v>0</v>
      </c>
      <c r="Z7" s="249">
        <f>SUMIFS('Predicted Energy Consumption'!AI$98:AI$366,'Predicted Energy Consumption'!$B$98:$B$366,$A7,'Predicted Energy Consumption'!$A$98:$A$366,"crude oil")</f>
        <v>0</v>
      </c>
      <c r="AA7" s="249">
        <f>SUMIFS('Predicted Energy Consumption'!AJ$98:AJ$366,'Predicted Energy Consumption'!$B$98:$B$366,$A7,'Predicted Energy Consumption'!$A$98:$A$366,"crude oil")</f>
        <v>0</v>
      </c>
      <c r="AB7" s="249">
        <f>SUMIFS('Predicted Energy Consumption'!AK$98:AK$366,'Predicted Energy Consumption'!$B$98:$B$366,$A7,'Predicted Energy Consumption'!$A$98:$A$366,"crude oil")</f>
        <v>0</v>
      </c>
      <c r="AC7" s="249">
        <f>SUMIFS('Predicted Energy Consumption'!AL$98:AL$366,'Predicted Energy Consumption'!$B$98:$B$366,$A7,'Predicted Energy Consumption'!$A$98:$A$366,"crude oil")</f>
        <v>0</v>
      </c>
      <c r="AD7" s="249">
        <f>SUMIFS('Predicted Energy Consumption'!AM$98:AM$366,'Predicted Energy Consumption'!$B$98:$B$366,$A7,'Predicted Energy Consumption'!$A$98:$A$366,"crude oil")</f>
        <v>0</v>
      </c>
      <c r="AE7" s="249">
        <f>SUMIFS('Predicted Energy Consumption'!AN$98:AN$366,'Predicted Energy Consumption'!$B$98:$B$366,$A7,'Predicted Energy Consumption'!$A$98:$A$366,"crude oil")</f>
        <v>0</v>
      </c>
      <c r="AF7" s="249">
        <f>SUMIFS('Predicted Energy Consumption'!AO$98:AO$366,'Predicted Energy Consumption'!$B$98:$B$366,$A7,'Predicted Energy Consumption'!$A$98:$A$366,"crude oil")</f>
        <v>0</v>
      </c>
      <c r="AG7" s="249">
        <f>SUMIFS('Predicted Energy Consumption'!AP$98:AP$366,'Predicted Energy Consumption'!$B$98:$B$366,$A7,'Predicted Energy Consumption'!$A$98:$A$366,"crude oil")</f>
        <v>0</v>
      </c>
      <c r="AH7" s="249">
        <f>SUMIFS('Predicted Energy Consumption'!AQ$98:AQ$366,'Predicted Energy Consumption'!$B$98:$B$366,$A7,'Predicted Energy Consumption'!$A$98:$A$366,"crude oil")</f>
        <v>0</v>
      </c>
      <c r="AI7" s="249">
        <f>SUMIFS('Predicted Energy Consumption'!AR$98:AR$366,'Predicted Energy Consumption'!$B$98:$B$366,$A7,'Predicted Energy Consumption'!$A$98:$A$366,"crude oil")</f>
        <v>0</v>
      </c>
      <c r="AJ7" s="249">
        <f>SUMIFS('Predicted Energy Consumption'!AS$98:AS$366,'Predicted Energy Consumption'!$B$98:$B$366,$A7,'Predicted Energy Consumption'!$A$98:$A$366,"crude oil")</f>
        <v>0</v>
      </c>
      <c r="AK7" s="249">
        <f>SUMIFS('Predicted Energy Consumption'!AT$98:AT$366,'Predicted Energy Consumption'!$B$98:$B$366,$A7,'Predicted Energy Consumption'!$A$98:$A$366,"crude oil")</f>
        <v>0</v>
      </c>
      <c r="AL7" s="249">
        <f>SUMIFS('Predicted Energy Consumption'!AU$98:AU$366,'Predicted Energy Consumption'!$B$98:$B$366,$A7,'Predicted Energy Consumption'!$A$98:$A$366,"crude oil")</f>
        <v>0</v>
      </c>
      <c r="AM7" s="249">
        <f>SUMIFS('Predicted Energy Consumption'!AV$98:AV$366,'Predicted Energy Consumption'!$B$98:$B$366,$A7,'Predicted Energy Consumption'!$A$98:$A$366,"crude oil")</f>
        <v>0</v>
      </c>
      <c r="AN7" s="249">
        <f>SUMIFS('Predicted Energy Consumption'!AW$98:AW$366,'Predicted Energy Consumption'!$B$98:$B$366,$A7,'Predicted Energy Consumption'!$A$98:$A$366,"crude oil")</f>
        <v>0</v>
      </c>
      <c r="AO7" s="249">
        <f>SUMIFS('Predicted Energy Consumption'!AX$98:AX$366,'Predicted Energy Consumption'!$B$98:$B$366,$A7,'Predicted Energy Consumption'!$A$98:$A$366,"crude oil")</f>
        <v>0</v>
      </c>
      <c r="AP7" s="249">
        <f>SUMIFS('Predicted Energy Consumption'!AY$98:AY$366,'Predicted Energy Consumption'!$B$98:$B$366,$A7,'Predicted Energy Consumption'!$A$98:$A$366,"crude oil")</f>
        <v>0</v>
      </c>
    </row>
    <row r="8" spans="1:42" x14ac:dyDescent="0.2">
      <c r="A8" t="s">
        <v>379</v>
      </c>
      <c r="B8" s="249">
        <f>SUMIFS('Predicted Energy Consumption'!K$98:K$366,'Predicted Energy Consumption'!$B$98:$B$366,$A8,'Predicted Energy Consumption'!$A$98:$A$366,"crude oil")</f>
        <v>0</v>
      </c>
      <c r="C8" s="249">
        <f>SUMIFS('Predicted Energy Consumption'!L$98:L$366,'Predicted Energy Consumption'!$B$98:$B$366,$A8,'Predicted Energy Consumption'!$A$98:$A$366,"crude oil")</f>
        <v>0</v>
      </c>
      <c r="D8" s="249">
        <f>SUMIFS('Predicted Energy Consumption'!M$98:M$366,'Predicted Energy Consumption'!$B$98:$B$366,$A8,'Predicted Energy Consumption'!$A$98:$A$366,"crude oil")</f>
        <v>0</v>
      </c>
      <c r="E8" s="249">
        <f>SUMIFS('Predicted Energy Consumption'!N$98:N$366,'Predicted Energy Consumption'!$B$98:$B$366,$A8,'Predicted Energy Consumption'!$A$98:$A$366,"crude oil")</f>
        <v>0</v>
      </c>
      <c r="F8" s="249">
        <f>SUMIFS('Predicted Energy Consumption'!O$98:O$366,'Predicted Energy Consumption'!$B$98:$B$366,$A8,'Predicted Energy Consumption'!$A$98:$A$366,"crude oil")</f>
        <v>0</v>
      </c>
      <c r="G8" s="249">
        <f>SUMIFS('Predicted Energy Consumption'!P$98:P$366,'Predicted Energy Consumption'!$B$98:$B$366,$A8,'Predicted Energy Consumption'!$A$98:$A$366,"crude oil")</f>
        <v>0</v>
      </c>
      <c r="H8" s="249">
        <f>SUMIFS('Predicted Energy Consumption'!Q$98:Q$366,'Predicted Energy Consumption'!$B$98:$B$366,$A8,'Predicted Energy Consumption'!$A$98:$A$366,"crude oil")</f>
        <v>0</v>
      </c>
      <c r="I8" s="249">
        <f>SUMIFS('Predicted Energy Consumption'!R$98:R$366,'Predicted Energy Consumption'!$B$98:$B$366,$A8,'Predicted Energy Consumption'!$A$98:$A$366,"crude oil")</f>
        <v>0</v>
      </c>
      <c r="J8" s="249">
        <f>SUMIFS('Predicted Energy Consumption'!S$98:S$366,'Predicted Energy Consumption'!$B$98:$B$366,$A8,'Predicted Energy Consumption'!$A$98:$A$366,"crude oil")</f>
        <v>0</v>
      </c>
      <c r="K8" s="249">
        <f>SUMIFS('Predicted Energy Consumption'!T$98:T$366,'Predicted Energy Consumption'!$B$98:$B$366,$A8,'Predicted Energy Consumption'!$A$98:$A$366,"crude oil")</f>
        <v>0</v>
      </c>
      <c r="L8" s="249">
        <f>SUMIFS('Predicted Energy Consumption'!U$98:U$366,'Predicted Energy Consumption'!$B$98:$B$366,$A8,'Predicted Energy Consumption'!$A$98:$A$366,"crude oil")</f>
        <v>0</v>
      </c>
      <c r="M8" s="249">
        <f>SUMIFS('Predicted Energy Consumption'!V$98:V$366,'Predicted Energy Consumption'!$B$98:$B$366,$A8,'Predicted Energy Consumption'!$A$98:$A$366,"crude oil")</f>
        <v>0</v>
      </c>
      <c r="N8" s="249">
        <f>SUMIFS('Predicted Energy Consumption'!W$98:W$366,'Predicted Energy Consumption'!$B$98:$B$366,$A8,'Predicted Energy Consumption'!$A$98:$A$366,"crude oil")</f>
        <v>0</v>
      </c>
      <c r="O8" s="249">
        <f>SUMIFS('Predicted Energy Consumption'!X$98:X$366,'Predicted Energy Consumption'!$B$98:$B$366,$A8,'Predicted Energy Consumption'!$A$98:$A$366,"crude oil")</f>
        <v>0</v>
      </c>
      <c r="P8" s="249">
        <f>SUMIFS('Predicted Energy Consumption'!Y$98:Y$366,'Predicted Energy Consumption'!$B$98:$B$366,$A8,'Predicted Energy Consumption'!$A$98:$A$366,"crude oil")</f>
        <v>0</v>
      </c>
      <c r="Q8" s="249">
        <f>SUMIFS('Predicted Energy Consumption'!Z$98:Z$366,'Predicted Energy Consumption'!$B$98:$B$366,$A8,'Predicted Energy Consumption'!$A$98:$A$366,"crude oil")</f>
        <v>0</v>
      </c>
      <c r="R8" s="249">
        <f>SUMIFS('Predicted Energy Consumption'!AA$98:AA$366,'Predicted Energy Consumption'!$B$98:$B$366,$A8,'Predicted Energy Consumption'!$A$98:$A$366,"crude oil")</f>
        <v>0</v>
      </c>
      <c r="S8" s="249">
        <f>SUMIFS('Predicted Energy Consumption'!AB$98:AB$366,'Predicted Energy Consumption'!$B$98:$B$366,$A8,'Predicted Energy Consumption'!$A$98:$A$366,"crude oil")</f>
        <v>0</v>
      </c>
      <c r="T8" s="249">
        <f>SUMIFS('Predicted Energy Consumption'!AC$98:AC$366,'Predicted Energy Consumption'!$B$98:$B$366,$A8,'Predicted Energy Consumption'!$A$98:$A$366,"crude oil")</f>
        <v>0</v>
      </c>
      <c r="U8" s="249">
        <f>SUMIFS('Predicted Energy Consumption'!AD$98:AD$366,'Predicted Energy Consumption'!$B$98:$B$366,$A8,'Predicted Energy Consumption'!$A$98:$A$366,"crude oil")</f>
        <v>0</v>
      </c>
      <c r="V8" s="249">
        <f>SUMIFS('Predicted Energy Consumption'!AE$98:AE$366,'Predicted Energy Consumption'!$B$98:$B$366,$A8,'Predicted Energy Consumption'!$A$98:$A$366,"crude oil")</f>
        <v>0</v>
      </c>
      <c r="W8" s="249">
        <f>SUMIFS('Predicted Energy Consumption'!AF$98:AF$366,'Predicted Energy Consumption'!$B$98:$B$366,$A8,'Predicted Energy Consumption'!$A$98:$A$366,"crude oil")</f>
        <v>0</v>
      </c>
      <c r="X8" s="249">
        <f>SUMIFS('Predicted Energy Consumption'!AG$98:AG$366,'Predicted Energy Consumption'!$B$98:$B$366,$A8,'Predicted Energy Consumption'!$A$98:$A$366,"crude oil")</f>
        <v>0</v>
      </c>
      <c r="Y8" s="249">
        <f>SUMIFS('Predicted Energy Consumption'!AH$98:AH$366,'Predicted Energy Consumption'!$B$98:$B$366,$A8,'Predicted Energy Consumption'!$A$98:$A$366,"crude oil")</f>
        <v>0</v>
      </c>
      <c r="Z8" s="249">
        <f>SUMIFS('Predicted Energy Consumption'!AI$98:AI$366,'Predicted Energy Consumption'!$B$98:$B$366,$A8,'Predicted Energy Consumption'!$A$98:$A$366,"crude oil")</f>
        <v>0</v>
      </c>
      <c r="AA8" s="249">
        <f>SUMIFS('Predicted Energy Consumption'!AJ$98:AJ$366,'Predicted Energy Consumption'!$B$98:$B$366,$A8,'Predicted Energy Consumption'!$A$98:$A$366,"crude oil")</f>
        <v>0</v>
      </c>
      <c r="AB8" s="249">
        <f>SUMIFS('Predicted Energy Consumption'!AK$98:AK$366,'Predicted Energy Consumption'!$B$98:$B$366,$A8,'Predicted Energy Consumption'!$A$98:$A$366,"crude oil")</f>
        <v>0</v>
      </c>
      <c r="AC8" s="249">
        <f>SUMIFS('Predicted Energy Consumption'!AL$98:AL$366,'Predicted Energy Consumption'!$B$98:$B$366,$A8,'Predicted Energy Consumption'!$A$98:$A$366,"crude oil")</f>
        <v>0</v>
      </c>
      <c r="AD8" s="249">
        <f>SUMIFS('Predicted Energy Consumption'!AM$98:AM$366,'Predicted Energy Consumption'!$B$98:$B$366,$A8,'Predicted Energy Consumption'!$A$98:$A$366,"crude oil")</f>
        <v>0</v>
      </c>
      <c r="AE8" s="249">
        <f>SUMIFS('Predicted Energy Consumption'!AN$98:AN$366,'Predicted Energy Consumption'!$B$98:$B$366,$A8,'Predicted Energy Consumption'!$A$98:$A$366,"crude oil")</f>
        <v>0</v>
      </c>
      <c r="AF8" s="249">
        <f>SUMIFS('Predicted Energy Consumption'!AO$98:AO$366,'Predicted Energy Consumption'!$B$98:$B$366,$A8,'Predicted Energy Consumption'!$A$98:$A$366,"crude oil")</f>
        <v>0</v>
      </c>
      <c r="AG8" s="249">
        <f>SUMIFS('Predicted Energy Consumption'!AP$98:AP$366,'Predicted Energy Consumption'!$B$98:$B$366,$A8,'Predicted Energy Consumption'!$A$98:$A$366,"crude oil")</f>
        <v>0</v>
      </c>
      <c r="AH8" s="249">
        <f>SUMIFS('Predicted Energy Consumption'!AQ$98:AQ$366,'Predicted Energy Consumption'!$B$98:$B$366,$A8,'Predicted Energy Consumption'!$A$98:$A$366,"crude oil")</f>
        <v>0</v>
      </c>
      <c r="AI8" s="249">
        <f>SUMIFS('Predicted Energy Consumption'!AR$98:AR$366,'Predicted Energy Consumption'!$B$98:$B$366,$A8,'Predicted Energy Consumption'!$A$98:$A$366,"crude oil")</f>
        <v>0</v>
      </c>
      <c r="AJ8" s="249">
        <f>SUMIFS('Predicted Energy Consumption'!AS$98:AS$366,'Predicted Energy Consumption'!$B$98:$B$366,$A8,'Predicted Energy Consumption'!$A$98:$A$366,"crude oil")</f>
        <v>0</v>
      </c>
      <c r="AK8" s="249">
        <f>SUMIFS('Predicted Energy Consumption'!AT$98:AT$366,'Predicted Energy Consumption'!$B$98:$B$366,$A8,'Predicted Energy Consumption'!$A$98:$A$366,"crude oil")</f>
        <v>0</v>
      </c>
      <c r="AL8" s="249">
        <f>SUMIFS('Predicted Energy Consumption'!AU$98:AU$366,'Predicted Energy Consumption'!$B$98:$B$366,$A8,'Predicted Energy Consumption'!$A$98:$A$366,"crude oil")</f>
        <v>0</v>
      </c>
      <c r="AM8" s="249">
        <f>SUMIFS('Predicted Energy Consumption'!AV$98:AV$366,'Predicted Energy Consumption'!$B$98:$B$366,$A8,'Predicted Energy Consumption'!$A$98:$A$366,"crude oil")</f>
        <v>0</v>
      </c>
      <c r="AN8" s="249">
        <f>SUMIFS('Predicted Energy Consumption'!AW$98:AW$366,'Predicted Energy Consumption'!$B$98:$B$366,$A8,'Predicted Energy Consumption'!$A$98:$A$366,"crude oil")</f>
        <v>0</v>
      </c>
      <c r="AO8" s="249">
        <f>SUMIFS('Predicted Energy Consumption'!AX$98:AX$366,'Predicted Energy Consumption'!$B$98:$B$366,$A8,'Predicted Energy Consumption'!$A$98:$A$366,"crude oil")</f>
        <v>0</v>
      </c>
      <c r="AP8" s="249">
        <f>SUMIFS('Predicted Energy Consumption'!AY$98:AY$366,'Predicted Energy Consumption'!$B$98:$B$366,$A8,'Predicted Energy Consumption'!$A$98:$A$366,"crude oil")</f>
        <v>0</v>
      </c>
    </row>
    <row r="9" spans="1:42" x14ac:dyDescent="0.2">
      <c r="A9" t="s">
        <v>380</v>
      </c>
      <c r="B9" s="249">
        <f>SUMIFS('Predicted Energy Consumption'!K$98:K$366,'Predicted Energy Consumption'!$B$98:$B$366,$A9,'Predicted Energy Consumption'!$A$98:$A$366,"crude oil")</f>
        <v>11890176240.433147</v>
      </c>
      <c r="C9" s="249">
        <f>SUMIFS('Predicted Energy Consumption'!L$98:L$366,'Predicted Energy Consumption'!$B$98:$B$366,$A9,'Predicted Energy Consumption'!$A$98:$A$366,"crude oil")</f>
        <v>12447611411.081642</v>
      </c>
      <c r="D9" s="249">
        <f>SUMIFS('Predicted Energy Consumption'!M$98:M$366,'Predicted Energy Consumption'!$B$98:$B$366,$A9,'Predicted Energy Consumption'!$A$98:$A$366,"crude oil")</f>
        <v>12805862103.770386</v>
      </c>
      <c r="E9" s="249">
        <f>SUMIFS('Predicted Energy Consumption'!N$98:N$366,'Predicted Energy Consumption'!$B$98:$B$366,$A9,'Predicted Energy Consumption'!$A$98:$A$366,"crude oil")</f>
        <v>13170428508.439714</v>
      </c>
      <c r="F9" s="249">
        <f>SUMIFS('Predicted Energy Consumption'!O$98:O$366,'Predicted Energy Consumption'!$B$98:$B$366,$A9,'Predicted Energy Consumption'!$A$98:$A$366,"crude oil")</f>
        <v>13546182643.931141</v>
      </c>
      <c r="G9" s="249">
        <f>SUMIFS('Predicted Energy Consumption'!P$98:P$366,'Predicted Energy Consumption'!$B$98:$B$366,$A9,'Predicted Energy Consumption'!$A$98:$A$366,"crude oil")</f>
        <v>13630824103.22986</v>
      </c>
      <c r="H9" s="249">
        <f>SUMIFS('Predicted Energy Consumption'!Q$98:Q$366,'Predicted Energy Consumption'!$B$98:$B$366,$A9,'Predicted Energy Consumption'!$A$98:$A$366,"crude oil")</f>
        <v>13567230579.908592</v>
      </c>
      <c r="I9" s="249">
        <f>SUMIFS('Predicted Energy Consumption'!R$98:R$366,'Predicted Energy Consumption'!$B$98:$B$366,$A9,'Predicted Energy Consumption'!$A$98:$A$366,"crude oil")</f>
        <v>13490586912.845751</v>
      </c>
      <c r="J9" s="249">
        <f>SUMIFS('Predicted Energy Consumption'!S$98:S$366,'Predicted Energy Consumption'!$B$98:$B$366,$A9,'Predicted Energy Consumption'!$A$98:$A$366,"crude oil")</f>
        <v>13403166496.564285</v>
      </c>
      <c r="K9" s="249">
        <f>SUMIFS('Predicted Energy Consumption'!T$98:T$366,'Predicted Energy Consumption'!$B$98:$B$366,$A9,'Predicted Energy Consumption'!$A$98:$A$366,"crude oil")</f>
        <v>13306891514.711327</v>
      </c>
      <c r="L9" s="249">
        <f>SUMIFS('Predicted Energy Consumption'!U$98:U$366,'Predicted Energy Consumption'!$B$98:$B$366,$A9,'Predicted Energy Consumption'!$A$98:$A$366,"crude oil")</f>
        <v>13203395701.094145</v>
      </c>
      <c r="M9" s="249">
        <f>SUMIFS('Predicted Energy Consumption'!V$98:V$366,'Predicted Energy Consumption'!$B$98:$B$366,$A9,'Predicted Energy Consumption'!$A$98:$A$366,"crude oil")</f>
        <v>13094069967.679596</v>
      </c>
      <c r="N9" s="249">
        <f>SUMIFS('Predicted Energy Consumption'!W$98:W$366,'Predicted Energy Consumption'!$B$98:$B$366,$A9,'Predicted Energy Consumption'!$A$98:$A$366,"crude oil")</f>
        <v>12980098201.759394</v>
      </c>
      <c r="O9" s="249">
        <f>SUMIFS('Predicted Energy Consumption'!X$98:X$366,'Predicted Energy Consumption'!$B$98:$B$366,$A9,'Predicted Energy Consumption'!$A$98:$A$366,"crude oil")</f>
        <v>12862486787.281355</v>
      </c>
      <c r="P9" s="249">
        <f>SUMIFS('Predicted Energy Consumption'!Y$98:Y$366,'Predicted Energy Consumption'!$B$98:$B$366,$A9,'Predicted Energy Consumption'!$A$98:$A$366,"crude oil")</f>
        <v>12742089651.803001</v>
      </c>
      <c r="Q9" s="249">
        <f>SUMIFS('Predicted Energy Consumption'!Z$98:Z$366,'Predicted Energy Consumption'!$B$98:$B$366,$A9,'Predicted Energy Consumption'!$A$98:$A$366,"crude oil")</f>
        <v>12619629816.859674</v>
      </c>
      <c r="R9" s="249">
        <f>SUMIFS('Predicted Energy Consumption'!AA$98:AA$366,'Predicted Energy Consumption'!$B$98:$B$366,$A9,'Predicted Energy Consumption'!$A$98:$A$366,"crude oil")</f>
        <v>12495718042.12759</v>
      </c>
      <c r="S9" s="249">
        <f>SUMIFS('Predicted Energy Consumption'!AB$98:AB$366,'Predicted Energy Consumption'!$B$98:$B$366,$A9,'Predicted Energy Consumption'!$A$98:$A$366,"crude oil")</f>
        <v>12370868969.987661</v>
      </c>
      <c r="T9" s="249">
        <f>SUMIFS('Predicted Energy Consumption'!AC$98:AC$366,'Predicted Energy Consumption'!$B$98:$B$366,$A9,'Predicted Energy Consumption'!$A$98:$A$366,"crude oil")</f>
        <v>12245515086.725813</v>
      </c>
      <c r="U9" s="249">
        <f>SUMIFS('Predicted Energy Consumption'!AD$98:AD$366,'Predicted Energy Consumption'!$B$98:$B$366,$A9,'Predicted Energy Consumption'!$A$98:$A$366,"crude oil")</f>
        <v>12120018767.793468</v>
      </c>
      <c r="V9" s="249">
        <f>SUMIFS('Predicted Energy Consumption'!AE$98:AE$366,'Predicted Energy Consumption'!$B$98:$B$366,$A9,'Predicted Energy Consumption'!$A$98:$A$366,"crude oil")</f>
        <v>11994682643.368549</v>
      </c>
      <c r="W9" s="249">
        <f>SUMIFS('Predicted Energy Consumption'!AF$98:AF$366,'Predicted Energy Consumption'!$B$98:$B$366,$A9,'Predicted Energy Consumption'!$A$98:$A$366,"crude oil")</f>
        <v>11869758496.359488</v>
      </c>
      <c r="X9" s="249">
        <f>SUMIFS('Predicted Energy Consumption'!AG$98:AG$366,'Predicted Energy Consumption'!$B$98:$B$366,$A9,'Predicted Energy Consumption'!$A$98:$A$366,"crude oil")</f>
        <v>11745454883.669344</v>
      </c>
      <c r="Y9" s="249">
        <f>SUMIFS('Predicted Energy Consumption'!AH$98:AH$366,'Predicted Energy Consumption'!$B$98:$B$366,$A9,'Predicted Energy Consumption'!$A$98:$A$366,"crude oil")</f>
        <v>11621943651.502773</v>
      </c>
      <c r="Z9" s="249">
        <f>SUMIFS('Predicted Energy Consumption'!AI$98:AI$366,'Predicted Energy Consumption'!$B$98:$B$366,$A9,'Predicted Energy Consumption'!$A$98:$A$366,"crude oil")</f>
        <v>11499365496.436659</v>
      </c>
      <c r="AA9" s="249">
        <f>SUMIFS('Predicted Energy Consumption'!AJ$98:AJ$366,'Predicted Energy Consumption'!$B$98:$B$366,$A9,'Predicted Energy Consumption'!$A$98:$A$366,"crude oil")</f>
        <v>11377834706.009888</v>
      </c>
      <c r="AB9" s="249">
        <f>SUMIFS('Predicted Energy Consumption'!AK$98:AK$366,'Predicted Energy Consumption'!$B$98:$B$366,$A9,'Predicted Energy Consumption'!$A$98:$A$366,"crude oil")</f>
        <v>11257443195.901272</v>
      </c>
      <c r="AC9" s="249">
        <f>SUMIFS('Predicted Energy Consumption'!AL$98:AL$366,'Predicted Energy Consumption'!$B$98:$B$366,$A9,'Predicted Energy Consumption'!$A$98:$A$366,"crude oil")</f>
        <v>11138263945.513983</v>
      </c>
      <c r="AD9" s="249">
        <f>SUMIFS('Predicted Energy Consumption'!AM$98:AM$366,'Predicted Energy Consumption'!$B$98:$B$366,$A9,'Predicted Energy Consumption'!$A$98:$A$366,"crude oil")</f>
        <v>11020353920.047985</v>
      </c>
      <c r="AE9" s="249">
        <f>SUMIFS('Predicted Energy Consumption'!AN$98:AN$366,'Predicted Energy Consumption'!$B$98:$B$366,$A9,'Predicted Energy Consumption'!$A$98:$A$366,"crude oil")</f>
        <v>10903756554.914749</v>
      </c>
      <c r="AF9" s="249">
        <f>SUMIFS('Predicted Energy Consumption'!AO$98:AO$366,'Predicted Energy Consumption'!$B$98:$B$366,$A9,'Predicted Energy Consumption'!$A$98:$A$366,"crude oil")</f>
        <v>10788503867.582041</v>
      </c>
      <c r="AG9" s="249">
        <f>SUMIFS('Predicted Energy Consumption'!AP$98:AP$366,'Predicted Energy Consumption'!$B$98:$B$366,$A9,'Predicted Energy Consumption'!$A$98:$A$366,"crude oil")</f>
        <v>10674618252.526766</v>
      </c>
      <c r="AH9" s="249">
        <f>SUMIFS('Predicted Energy Consumption'!AQ$98:AQ$366,'Predicted Energy Consumption'!$B$98:$B$366,$A9,'Predicted Energy Consumption'!$A$98:$A$366,"crude oil")</f>
        <v>10562114006.813953</v>
      </c>
      <c r="AI9" s="249">
        <f>SUMIFS('Predicted Energy Consumption'!AR$98:AR$366,'Predicted Energy Consumption'!$B$98:$B$366,$A9,'Predicted Energy Consumption'!$A$98:$A$366,"crude oil")</f>
        <v>10450998626.781536</v>
      </c>
      <c r="AJ9" s="249">
        <f>SUMIFS('Predicted Energy Consumption'!AS$98:AS$366,'Predicted Energy Consumption'!$B$98:$B$366,$A9,'Predicted Energy Consumption'!$A$98:$A$366,"crude oil")</f>
        <v>10341273910.259632</v>
      </c>
      <c r="AK9" s="249">
        <f>SUMIFS('Predicted Energy Consumption'!AT$98:AT$366,'Predicted Energy Consumption'!$B$98:$B$366,$A9,'Predicted Energy Consumption'!$A$98:$A$366,"crude oil")</f>
        <v>10232936893.580645</v>
      </c>
      <c r="AL9" s="249">
        <f>SUMIFS('Predicted Energy Consumption'!AU$98:AU$366,'Predicted Energy Consumption'!$B$98:$B$366,$A9,'Predicted Energy Consumption'!$A$98:$A$366,"crude oil")</f>
        <v>10125980648.21843</v>
      </c>
      <c r="AM9" s="249">
        <f>SUMIFS('Predicted Energy Consumption'!AV$98:AV$366,'Predicted Energy Consumption'!$B$98:$B$366,$A9,'Predicted Energy Consumption'!$A$98:$A$366,"crude oil")</f>
        <v>10020394958.134844</v>
      </c>
      <c r="AN9" s="249">
        <f>SUMIFS('Predicted Energy Consumption'!AW$98:AW$366,'Predicted Energy Consumption'!$B$98:$B$366,$A9,'Predicted Energy Consumption'!$A$98:$A$366,"crude oil")</f>
        <v>9916166895.7162857</v>
      </c>
      <c r="AO9" s="249">
        <f>SUMIFS('Predicted Energy Consumption'!AX$98:AX$366,'Predicted Energy Consumption'!$B$98:$B$366,$A9,'Predicted Energy Consumption'!$A$98:$A$366,"crude oil")</f>
        <v>9813281311.4663982</v>
      </c>
      <c r="AP9" s="249">
        <f>SUMIFS('Predicted Energy Consumption'!AY$98:AY$366,'Predicted Energy Consumption'!$B$98:$B$366,$A9,'Predicted Energy Consumption'!$A$98:$A$366,"crude oil")</f>
        <v>9711721250.3250084</v>
      </c>
    </row>
    <row r="10" spans="1:42" x14ac:dyDescent="0.2">
      <c r="A10" t="s">
        <v>381</v>
      </c>
      <c r="B10" s="249">
        <f>SUMIFS('Predicted Energy Consumption'!K$98:K$366,'Predicted Energy Consumption'!$B$98:$B$366,$A10,'Predicted Energy Consumption'!$A$98:$A$366,"crude oil")</f>
        <v>2.737759847386278E+16</v>
      </c>
      <c r="C10" s="249">
        <f>SUMIFS('Predicted Energy Consumption'!L$98:L$366,'Predicted Energy Consumption'!$B$98:$B$366,$A10,'Predicted Energy Consumption'!$A$98:$A$366,"crude oil")</f>
        <v>2.7453259753001116E+16</v>
      </c>
      <c r="D10" s="249">
        <f>SUMIFS('Predicted Energy Consumption'!M$98:M$366,'Predicted Energy Consumption'!$B$98:$B$366,$A10,'Predicted Energy Consumption'!$A$98:$A$366,"crude oil")</f>
        <v>2.746890076844474E+16</v>
      </c>
      <c r="E10" s="249">
        <f>SUMIFS('Predicted Energy Consumption'!N$98:N$366,'Predicted Energy Consumption'!$B$98:$B$366,$A10,'Predicted Energy Consumption'!$A$98:$A$366,"crude oil")</f>
        <v>2.7483397955375276E+16</v>
      </c>
      <c r="F10" s="249">
        <f>SUMIFS('Predicted Energy Consumption'!O$98:O$366,'Predicted Energy Consumption'!$B$98:$B$366,$A10,'Predicted Energy Consumption'!$A$98:$A$366,"crude oil")</f>
        <v>2.7496735301431224E+16</v>
      </c>
      <c r="G10" s="249">
        <f>SUMIFS('Predicted Energy Consumption'!P$98:P$366,'Predicted Energy Consumption'!$B$98:$B$366,$A10,'Predicted Energy Consumption'!$A$98:$A$366,"crude oil")</f>
        <v>2.750920101683422E+16</v>
      </c>
      <c r="H10" s="249">
        <f>SUMIFS('Predicted Energy Consumption'!Q$98:Q$366,'Predicted Energy Consumption'!$B$98:$B$366,$A10,'Predicted Energy Consumption'!$A$98:$A$366,"crude oil")</f>
        <v>2.7520841681951556E+16</v>
      </c>
      <c r="I10" s="249">
        <f>SUMIFS('Predicted Energy Consumption'!R$98:R$366,'Predicted Energy Consumption'!$B$98:$B$366,$A10,'Predicted Energy Consumption'!$A$98:$A$366,"crude oil")</f>
        <v>2.7531706809325024E+16</v>
      </c>
      <c r="J10" s="249">
        <f>SUMIFS('Predicted Energy Consumption'!S$98:S$366,'Predicted Energy Consumption'!$B$98:$B$366,$A10,'Predicted Energy Consumption'!$A$98:$A$366,"crude oil")</f>
        <v>2.7541846856583292E+16</v>
      </c>
      <c r="K10" s="249">
        <f>SUMIFS('Predicted Energy Consumption'!T$98:T$366,'Predicted Energy Consumption'!$B$98:$B$366,$A10,'Predicted Energy Consumption'!$A$98:$A$366,"crude oil")</f>
        <v>2.7551311776421676E+16</v>
      </c>
      <c r="L10" s="249">
        <f>SUMIFS('Predicted Energy Consumption'!U$98:U$366,'Predicted Energy Consumption'!$B$98:$B$366,$A10,'Predicted Energy Consumption'!$A$98:$A$366,"crude oil")</f>
        <v>2.7560150003509252E+16</v>
      </c>
      <c r="M10" s="249">
        <f>SUMIFS('Predicted Energy Consumption'!V$98:V$366,'Predicted Energy Consumption'!$B$98:$B$366,$A10,'Predicted Energy Consumption'!$A$98:$A$366,"crude oil")</f>
        <v>2.756840778490842E+16</v>
      </c>
      <c r="N10" s="249">
        <f>SUMIFS('Predicted Energy Consumption'!W$98:W$366,'Predicted Energy Consumption'!$B$98:$B$366,$A10,'Predicted Energy Consumption'!$A$98:$A$366,"crude oil")</f>
        <v>2.75761287727456E+16</v>
      </c>
      <c r="O10" s="249">
        <f>SUMIFS('Predicted Energy Consumption'!X$98:X$366,'Predicted Energy Consumption'!$B$98:$B$366,$A10,'Predicted Energy Consumption'!$A$98:$A$366,"crude oil")</f>
        <v>2.7583353811684708E+16</v>
      </c>
      <c r="P10" s="249">
        <f>SUMIFS('Predicted Energy Consumption'!Y$98:Y$366,'Predicted Energy Consumption'!$B$98:$B$366,$A10,'Predicted Energy Consumption'!$A$98:$A$366,"crude oil")</f>
        <v>2.7590120867116944E+16</v>
      </c>
      <c r="Q10" s="249">
        <f>SUMIFS('Predicted Energy Consumption'!Z$98:Z$366,'Predicted Energy Consumption'!$B$98:$B$366,$A10,'Predicted Energy Consumption'!$A$98:$A$366,"crude oil")</f>
        <v>2.75964650518567E+16</v>
      </c>
      <c r="R10" s="249">
        <f>SUMIFS('Predicted Energy Consumption'!AA$98:AA$366,'Predicted Energy Consumption'!$B$98:$B$366,$A10,'Predicted Energy Consumption'!$A$98:$A$366,"crude oil")</f>
        <v>2.7602418719146532E+16</v>
      </c>
      <c r="S10" s="249">
        <f>SUMIFS('Predicted Energy Consumption'!AB$98:AB$366,'Predicted Energy Consumption'!$B$98:$B$366,$A10,'Predicted Energy Consumption'!$A$98:$A$366,"crude oil")</f>
        <v>2.7608011597913344E+16</v>
      </c>
      <c r="T10" s="249">
        <f>SUMIFS('Predicted Energy Consumption'!AC$98:AC$366,'Predicted Energy Consumption'!$B$98:$B$366,$A10,'Predicted Energy Consumption'!$A$98:$A$366,"crude oil")</f>
        <v>2.7613270952655888E+16</v>
      </c>
      <c r="U10" s="249">
        <f>SUMIFS('Predicted Energy Consumption'!AD$98:AD$366,'Predicted Energy Consumption'!$B$98:$B$366,$A10,'Predicted Energy Consumption'!$A$98:$A$366,"crude oil")</f>
        <v>2.7618221755327944E+16</v>
      </c>
      <c r="V10" s="249">
        <f>SUMIFS('Predicted Energy Consumption'!AE$98:AE$366,'Predicted Energy Consumption'!$B$98:$B$366,$A10,'Predicted Energy Consumption'!$A$98:$A$366,"crude oil")</f>
        <v>2.7622886860371668E+16</v>
      </c>
      <c r="W10" s="249">
        <f>SUMIFS('Predicted Energy Consumption'!AF$98:AF$366,'Predicted Energy Consumption'!$B$98:$B$366,$A10,'Predicted Energy Consumption'!$A$98:$A$366,"crude oil")</f>
        <v>2.7627287176891524E+16</v>
      </c>
      <c r="X10" s="249">
        <f>SUMIFS('Predicted Energy Consumption'!AG$98:AG$366,'Predicted Energy Consumption'!$B$98:$B$366,$A10,'Predicted Energy Consumption'!$A$98:$A$366,"crude oil")</f>
        <v>2.76314418340504E+16</v>
      </c>
      <c r="Y10" s="249">
        <f>SUMIFS('Predicted Energy Consumption'!AH$98:AH$366,'Predicted Energy Consumption'!$B$98:$B$366,$A10,'Predicted Energy Consumption'!$A$98:$A$366,"crude oil")</f>
        <v>2.7635368337287244E+16</v>
      </c>
      <c r="Z10" s="249">
        <f>SUMIFS('Predicted Energy Consumption'!AI$98:AI$366,'Predicted Energy Consumption'!$B$98:$B$366,$A10,'Predicted Energy Consumption'!$A$98:$A$366,"crude oil")</f>
        <v>2.7639082714039524E+16</v>
      </c>
      <c r="AA10" s="249">
        <f>SUMIFS('Predicted Energy Consumption'!AJ$98:AJ$366,'Predicted Energy Consumption'!$B$98:$B$366,$A10,'Predicted Energy Consumption'!$A$98:$A$366,"crude oil")</f>
        <v>2.7642599648413156E+16</v>
      </c>
      <c r="AB10" s="249">
        <f>SUMIFS('Predicted Energy Consumption'!AK$98:AK$366,'Predicted Energy Consumption'!$B$98:$B$366,$A10,'Predicted Energy Consumption'!$A$98:$A$366,"crude oil")</f>
        <v>2.7645932604761608E+16</v>
      </c>
      <c r="AC10" s="249">
        <f>SUMIFS('Predicted Energy Consumption'!AL$98:AL$366,'Predicted Energy Consumption'!$B$98:$B$366,$A10,'Predicted Energy Consumption'!$A$98:$A$366,"crude oil")</f>
        <v>2.7649093940479352E+16</v>
      </c>
      <c r="AD10" s="249">
        <f>SUMIFS('Predicted Energy Consumption'!AM$98:AM$366,'Predicted Energy Consumption'!$B$98:$B$366,$A10,'Predicted Energy Consumption'!$A$98:$A$366,"crude oil")</f>
        <v>2.7652095008531648E+16</v>
      </c>
      <c r="AE10" s="249">
        <f>SUMIFS('Predicted Energy Consumption'!AN$98:AN$366,'Predicted Energy Consumption'!$B$98:$B$366,$A10,'Predicted Energy Consumption'!$A$98:$A$366,"crude oil")</f>
        <v>2.765494625036884E+16</v>
      </c>
      <c r="AF10" s="249">
        <f>SUMIFS('Predicted Energy Consumption'!AO$98:AO$366,'Predicted Energy Consumption'!$B$98:$B$366,$A10,'Predicted Energy Consumption'!$A$98:$A$366,"crude oil")</f>
        <v>2.7657657279936216E+16</v>
      </c>
      <c r="AG10" s="249">
        <f>SUMIFS('Predicted Energy Consumption'!AP$98:AP$366,'Predicted Energy Consumption'!$B$98:$B$366,$A10,'Predicted Energy Consumption'!$A$98:$A$366,"crude oil")</f>
        <v>2.7660236959509828E+16</v>
      </c>
      <c r="AH10" s="249">
        <f>SUMIFS('Predicted Energy Consumption'!AQ$98:AQ$366,'Predicted Energy Consumption'!$B$98:$B$366,$A10,'Predicted Energy Consumption'!$A$98:$A$366,"crude oil")</f>
        <v>2.766269346807874E+16</v>
      </c>
      <c r="AI10" s="249">
        <f>SUMIFS('Predicted Energy Consumption'!AR$98:AR$366,'Predicted Energy Consumption'!$B$98:$B$366,$A10,'Predicted Energy Consumption'!$A$98:$A$366,"crude oil")</f>
        <v>2.7665034362965396E+16</v>
      </c>
      <c r="AJ10" s="249">
        <f>SUMIFS('Predicted Energy Consumption'!AS$98:AS$366,'Predicted Energy Consumption'!$B$98:$B$366,$A10,'Predicted Energy Consumption'!$A$98:$A$366,"crude oil")</f>
        <v>2.766726663533608E+16</v>
      </c>
      <c r="AK10" s="249">
        <f>SUMIFS('Predicted Energy Consumption'!AT$98:AT$366,'Predicted Energy Consumption'!$B$98:$B$366,$A10,'Predicted Energy Consumption'!$A$98:$A$366,"crude oil")</f>
        <v>2.7669396760206696E+16</v>
      </c>
      <c r="AL10" s="249">
        <f>SUMIFS('Predicted Energy Consumption'!AU$98:AU$366,'Predicted Energy Consumption'!$B$98:$B$366,$A10,'Predicted Energy Consumption'!$A$98:$A$366,"crude oil")</f>
        <v>2.7671430741500884E+16</v>
      </c>
      <c r="AM10" s="249">
        <f>SUMIFS('Predicted Energy Consumption'!AV$98:AV$366,'Predicted Energy Consumption'!$B$98:$B$366,$A10,'Predicted Energy Consumption'!$A$98:$A$366,"crude oil")</f>
        <v>2.7673374152668212E+16</v>
      </c>
      <c r="AN10" s="249">
        <f>SUMIFS('Predicted Energy Consumption'!AW$98:AW$366,'Predicted Energy Consumption'!$B$98:$B$366,$A10,'Predicted Energy Consumption'!$A$98:$A$366,"crude oil")</f>
        <v>2.767523217332278E+16</v>
      </c>
      <c r="AO10" s="249">
        <f>SUMIFS('Predicted Energy Consumption'!AX$98:AX$366,'Predicted Energy Consumption'!$B$98:$B$366,$A10,'Predicted Energy Consumption'!$A$98:$A$366,"crude oil")</f>
        <v>2.7677009622317668E+16</v>
      </c>
      <c r="AP10" s="249">
        <f>SUMIFS('Predicted Energy Consumption'!AY$98:AY$366,'Predicted Energy Consumption'!$B$98:$B$366,$A10,'Predicted Energy Consumption'!$A$98:$A$366,"crude oil")</f>
        <v>2.7678710987628568E+16</v>
      </c>
    </row>
    <row r="11" spans="1:42" x14ac:dyDescent="0.2">
      <c r="A11" t="s">
        <v>382</v>
      </c>
      <c r="B11" s="249">
        <f>SUMIFS('Predicted Energy Consumption'!K$98:K$366,'Predicted Energy Consumption'!$B$98:$B$366,$A11,'Predicted Energy Consumption'!$A$98:$A$366,"crude oil")</f>
        <v>46859184563547.039</v>
      </c>
      <c r="C11" s="249">
        <f>SUMIFS('Predicted Energy Consumption'!L$98:L$366,'Predicted Energy Consumption'!$B$98:$B$366,$A11,'Predicted Energy Consumption'!$A$98:$A$366,"crude oil")</f>
        <v>53366266277651.914</v>
      </c>
      <c r="D11" s="249">
        <f>SUMIFS('Predicted Energy Consumption'!M$98:M$366,'Predicted Energy Consumption'!$B$98:$B$366,$A11,'Predicted Energy Consumption'!$A$98:$A$366,"crude oil")</f>
        <v>55368300293142.313</v>
      </c>
      <c r="E11" s="249">
        <f>SUMIFS('Predicted Energy Consumption'!N$98:N$366,'Predicted Energy Consumption'!$B$98:$B$366,$A11,'Predicted Energy Consumption'!$A$98:$A$366,"crude oil")</f>
        <v>57333330794214.18</v>
      </c>
      <c r="F11" s="249">
        <f>SUMIFS('Predicted Energy Consumption'!O$98:O$366,'Predicted Energy Consumption'!$B$98:$B$366,$A11,'Predicted Energy Consumption'!$A$98:$A$366,"crude oil")</f>
        <v>58680537377627.734</v>
      </c>
      <c r="G11" s="249">
        <f>SUMIFS('Predicted Energy Consumption'!P$98:P$366,'Predicted Energy Consumption'!$B$98:$B$366,$A11,'Predicted Energy Consumption'!$A$98:$A$366,"crude oil")</f>
        <v>59470067565099.93</v>
      </c>
      <c r="H11" s="249">
        <f>SUMIFS('Predicted Energy Consumption'!Q$98:Q$366,'Predicted Energy Consumption'!$B$98:$B$366,$A11,'Predicted Energy Consumption'!$A$98:$A$366,"crude oil")</f>
        <v>60161675929013.383</v>
      </c>
      <c r="I11" s="249">
        <f>SUMIFS('Predicted Energy Consumption'!R$98:R$366,'Predicted Energy Consumption'!$B$98:$B$366,$A11,'Predicted Energy Consumption'!$A$98:$A$366,"crude oil")</f>
        <v>60764370465355.039</v>
      </c>
      <c r="J11" s="249">
        <f>SUMIFS('Predicted Energy Consumption'!S$98:S$366,'Predicted Energy Consumption'!$B$98:$B$366,$A11,'Predicted Energy Consumption'!$A$98:$A$366,"crude oil")</f>
        <v>61286671053107.148</v>
      </c>
      <c r="K11" s="249">
        <f>SUMIFS('Predicted Energy Consumption'!T$98:T$366,'Predicted Energy Consumption'!$B$98:$B$366,$A11,'Predicted Energy Consumption'!$A$98:$A$366,"crude oil")</f>
        <v>61736510186082.273</v>
      </c>
      <c r="L11" s="249">
        <f>SUMIFS('Predicted Energy Consumption'!U$98:U$366,'Predicted Energy Consumption'!$B$98:$B$366,$A11,'Predicted Energy Consumption'!$A$98:$A$366,"crude oil")</f>
        <v>62121186051059.695</v>
      </c>
      <c r="M11" s="249">
        <f>SUMIFS('Predicted Energy Consumption'!V$98:V$366,'Predicted Energy Consumption'!$B$98:$B$366,$A11,'Predicted Energy Consumption'!$A$98:$A$366,"crude oil")</f>
        <v>62447352591964.711</v>
      </c>
      <c r="N11" s="249">
        <f>SUMIFS('Predicted Energy Consumption'!W$98:W$366,'Predicted Energy Consumption'!$B$98:$B$366,$A11,'Predicted Energy Consumption'!$A$98:$A$366,"crude oil")</f>
        <v>62721034559070.203</v>
      </c>
      <c r="O11" s="249">
        <f>SUMIFS('Predicted Energy Consumption'!X$98:X$366,'Predicted Energy Consumption'!$B$98:$B$366,$A11,'Predicted Energy Consumption'!$A$98:$A$366,"crude oil")</f>
        <v>62947658487419.5</v>
      </c>
      <c r="P11" s="249">
        <f>SUMIFS('Predicted Energy Consumption'!Y$98:Y$366,'Predicted Energy Consumption'!$B$98:$B$366,$A11,'Predicted Energy Consumption'!$A$98:$A$366,"crude oil")</f>
        <v>63132092977790.625</v>
      </c>
      <c r="Q11" s="249">
        <f>SUMIFS('Predicted Energy Consumption'!Z$98:Z$366,'Predicted Energy Consumption'!$B$98:$B$366,$A11,'Predicted Energy Consumption'!$A$98:$A$366,"crude oil")</f>
        <v>63278693573422.867</v>
      </c>
      <c r="R11" s="249">
        <f>SUMIFS('Predicted Energy Consumption'!AA$98:AA$366,'Predicted Energy Consumption'!$B$98:$B$366,$A11,'Predicted Energy Consumption'!$A$98:$A$366,"crude oil")</f>
        <v>63391348994693.313</v>
      </c>
      <c r="S11" s="249">
        <f>SUMIFS('Predicted Energy Consumption'!AB$98:AB$366,'Predicted Energy Consumption'!$B$98:$B$366,$A11,'Predicted Energy Consumption'!$A$98:$A$366,"crude oil")</f>
        <v>63473526588413.125</v>
      </c>
      <c r="T11" s="249">
        <f>SUMIFS('Predicted Energy Consumption'!AC$98:AC$366,'Predicted Energy Consumption'!$B$98:$B$366,$A11,'Predicted Energy Consumption'!$A$98:$A$366,"crude oil")</f>
        <v>63528315644663.57</v>
      </c>
      <c r="U11" s="249">
        <f>SUMIFS('Predicted Energy Consumption'!AD$98:AD$366,'Predicted Energy Consumption'!$B$98:$B$366,$A11,'Predicted Energy Consumption'!$A$98:$A$366,"crude oil")</f>
        <v>63558467800460.297</v>
      </c>
      <c r="V11" s="249">
        <f>SUMIFS('Predicted Energy Consumption'!AE$98:AE$366,'Predicted Energy Consumption'!$B$98:$B$366,$A11,'Predicted Energy Consumption'!$A$98:$A$366,"crude oil")</f>
        <v>63566434142714.969</v>
      </c>
      <c r="W11" s="249">
        <f>SUMIFS('Predicted Energy Consumption'!AF$98:AF$366,'Predicted Energy Consumption'!$B$98:$B$366,$A11,'Predicted Energy Consumption'!$A$98:$A$366,"crude oil")</f>
        <v>63554398888513.203</v>
      </c>
      <c r="X11" s="249">
        <f>SUMIFS('Predicted Energy Consumption'!AG$98:AG$366,'Predicted Energy Consumption'!$B$98:$B$366,$A11,'Predicted Energy Consumption'!$A$98:$A$366,"crude oil")</f>
        <v>63524309693839.781</v>
      </c>
      <c r="Y11" s="249">
        <f>SUMIFS('Predicted Energy Consumption'!AH$98:AH$366,'Predicted Energy Consumption'!$B$98:$B$366,$A11,'Predicted Energy Consumption'!$A$98:$A$366,"crude oil")</f>
        <v>63477904749251.594</v>
      </c>
      <c r="Z11" s="249">
        <f>SUMIFS('Predicted Energy Consumption'!AI$98:AI$366,'Predicted Energy Consumption'!$B$98:$B$366,$A11,'Predicted Energy Consumption'!$A$98:$A$366,"crude oil")</f>
        <v>63416736882506.117</v>
      </c>
      <c r="AA11" s="249">
        <f>SUMIFS('Predicted Energy Consumption'!AJ$98:AJ$366,'Predicted Energy Consumption'!$B$98:$B$366,$A11,'Predicted Energy Consumption'!$A$98:$A$366,"crude oil")</f>
        <v>63342194918265.336</v>
      </c>
      <c r="AB11" s="249">
        <f>SUMIFS('Predicted Energy Consumption'!AK$98:AK$366,'Predicted Energy Consumption'!$B$98:$B$366,$A11,'Predicted Energy Consumption'!$A$98:$A$366,"crude oil")</f>
        <v>63255522554195.148</v>
      </c>
      <c r="AC11" s="249">
        <f>SUMIFS('Predicted Energy Consumption'!AL$98:AL$366,'Predicted Energy Consumption'!$B$98:$B$366,$A11,'Predicted Energy Consumption'!$A$98:$A$366,"crude oil")</f>
        <v>63157835008574.242</v>
      </c>
      <c r="AD11" s="249">
        <f>SUMIFS('Predicted Energy Consumption'!AM$98:AM$366,'Predicted Energy Consumption'!$B$98:$B$366,$A11,'Predicted Energy Consumption'!$A$98:$A$366,"crude oil")</f>
        <v>63050133681995.328</v>
      </c>
      <c r="AE11" s="249">
        <f>SUMIFS('Predicted Energy Consumption'!AN$98:AN$366,'Predicted Energy Consumption'!$B$98:$B$366,$A11,'Predicted Energy Consumption'!$A$98:$A$366,"crude oil")</f>
        <v>62933319058639.188</v>
      </c>
      <c r="AF11" s="249">
        <f>SUMIFS('Predicted Energy Consumption'!AO$98:AO$366,'Predicted Energy Consumption'!$B$98:$B$366,$A11,'Predicted Energy Consumption'!$A$98:$A$366,"crude oil")</f>
        <v>62808202053224.117</v>
      </c>
      <c r="AG11" s="249">
        <f>SUMIFS('Predicted Energy Consumption'!AP$98:AP$366,'Predicted Energy Consumption'!$B$98:$B$366,$A11,'Predicted Energy Consumption'!$A$98:$A$366,"crude oil")</f>
        <v>62675513989752.438</v>
      </c>
      <c r="AH11" s="249">
        <f>SUMIFS('Predicted Energy Consumption'!AQ$98:AQ$366,'Predicted Energy Consumption'!$B$98:$B$366,$A11,'Predicted Energy Consumption'!$A$98:$A$366,"crude oil")</f>
        <v>62535915378638.945</v>
      </c>
      <c r="AI11" s="249">
        <f>SUMIFS('Predicted Energy Consumption'!AR$98:AR$366,'Predicted Energy Consumption'!$B$98:$B$366,$A11,'Predicted Energy Consumption'!$A$98:$A$366,"crude oil")</f>
        <v>62390003640194.336</v>
      </c>
      <c r="AJ11" s="249">
        <f>SUMIFS('Predicted Energy Consumption'!AS$98:AS$366,'Predicted Energy Consumption'!$B$98:$B$366,$A11,'Predicted Energy Consumption'!$A$98:$A$366,"crude oil")</f>
        <v>62238319905304.836</v>
      </c>
      <c r="AK11" s="249">
        <f>SUMIFS('Predicted Energy Consumption'!AT$98:AT$366,'Predicted Energy Consumption'!$B$98:$B$366,$A11,'Predicted Energy Consumption'!$A$98:$A$366,"crude oil")</f>
        <v>62081355008443.281</v>
      </c>
      <c r="AL11" s="249">
        <f>SUMIFS('Predicted Energy Consumption'!AU$98:AU$366,'Predicted Energy Consumption'!$B$98:$B$366,$A11,'Predicted Energy Consumption'!$A$98:$A$366,"crude oil")</f>
        <v>61919554774031.82</v>
      </c>
      <c r="AM11" s="249">
        <f>SUMIFS('Predicted Energy Consumption'!AV$98:AV$366,'Predicted Energy Consumption'!$B$98:$B$366,$A11,'Predicted Energy Consumption'!$A$98:$A$366,"crude oil")</f>
        <v>61753324684609.82</v>
      </c>
      <c r="AN11" s="249">
        <f>SUMIFS('Predicted Energy Consumption'!AW$98:AW$366,'Predicted Energy Consumption'!$B$98:$B$366,$A11,'Predicted Energy Consumption'!$A$98:$A$366,"crude oil")</f>
        <v>61583034008041.484</v>
      </c>
      <c r="AO11" s="249">
        <f>SUMIFS('Predicted Energy Consumption'!AX$98:AX$366,'Predicted Energy Consumption'!$B$98:$B$366,$A11,'Predicted Energy Consumption'!$A$98:$A$366,"crude oil")</f>
        <v>61409019451209.25</v>
      </c>
      <c r="AP11" s="249">
        <f>SUMIFS('Predicted Energy Consumption'!AY$98:AY$366,'Predicted Energy Consumption'!$B$98:$B$366,$A11,'Predicted Energy Consumption'!$A$98:$A$366,"crude oil")</f>
        <v>61231588398947.219</v>
      </c>
    </row>
    <row r="12" spans="1:42" x14ac:dyDescent="0.2">
      <c r="A12" t="s">
        <v>383</v>
      </c>
      <c r="B12" s="249">
        <f>SUMIFS('Predicted Energy Consumption'!K$98:K$366,'Predicted Energy Consumption'!$B$98:$B$366,$A12,'Predicted Energy Consumption'!$A$98:$A$366,"crude oil")</f>
        <v>19816960400.721916</v>
      </c>
      <c r="C12" s="249">
        <f>SUMIFS('Predicted Energy Consumption'!L$98:L$366,'Predicted Energy Consumption'!$B$98:$B$366,$A12,'Predicted Energy Consumption'!$A$98:$A$366,"crude oil")</f>
        <v>20620245827.012112</v>
      </c>
      <c r="D12" s="249">
        <f>SUMIFS('Predicted Energy Consumption'!M$98:M$366,'Predicted Energy Consumption'!$B$98:$B$366,$A12,'Predicted Energy Consumption'!$A$98:$A$366,"crude oil")</f>
        <v>19916411824.689518</v>
      </c>
      <c r="E12" s="249">
        <f>SUMIFS('Predicted Energy Consumption'!N$98:N$366,'Predicted Energy Consumption'!$B$98:$B$366,$A12,'Predicted Energy Consumption'!$A$98:$A$366,"crude oil")</f>
        <v>19196041368.309357</v>
      </c>
      <c r="F12" s="249">
        <f>SUMIFS('Predicted Energy Consumption'!O$98:O$366,'Predicted Energy Consumption'!$B$98:$B$366,$A12,'Predicted Energy Consumption'!$A$98:$A$366,"crude oil")</f>
        <v>18466848917.350178</v>
      </c>
      <c r="G12" s="249">
        <f>SUMIFS('Predicted Energy Consumption'!P$98:P$366,'Predicted Energy Consumption'!$B$98:$B$366,$A12,'Predicted Energy Consumption'!$A$98:$A$366,"crude oil")</f>
        <v>17733926878.376797</v>
      </c>
      <c r="H12" s="249">
        <f>SUMIFS('Predicted Energy Consumption'!Q$98:Q$366,'Predicted Energy Consumption'!$B$98:$B$366,$A12,'Predicted Energy Consumption'!$A$98:$A$366,"crude oil")</f>
        <v>17000758947.918655</v>
      </c>
      <c r="I12" s="249">
        <f>SUMIFS('Predicted Energy Consumption'!R$98:R$366,'Predicted Energy Consumption'!$B$98:$B$366,$A12,'Predicted Energy Consumption'!$A$98:$A$366,"crude oil")</f>
        <v>16269773912.812447</v>
      </c>
      <c r="J12" s="249">
        <f>SUMIFS('Predicted Energy Consumption'!S$98:S$366,'Predicted Energy Consumption'!$B$98:$B$366,$A12,'Predicted Energy Consumption'!$A$98:$A$366,"crude oil")</f>
        <v>15542675431.928785</v>
      </c>
      <c r="K12" s="249">
        <f>SUMIFS('Predicted Energy Consumption'!T$98:T$366,'Predicted Energy Consumption'!$B$98:$B$366,$A12,'Predicted Energy Consumption'!$A$98:$A$366,"crude oil")</f>
        <v>14820652858.483509</v>
      </c>
      <c r="L12" s="249">
        <f>SUMIFS('Predicted Energy Consumption'!U$98:U$366,'Predicted Energy Consumption'!$B$98:$B$366,$A12,'Predicted Energy Consumption'!$A$98:$A$366,"crude oil")</f>
        <v>14104523522.46814</v>
      </c>
      <c r="M12" s="249">
        <f>SUMIFS('Predicted Energy Consumption'!V$98:V$366,'Predicted Energy Consumption'!$B$98:$B$366,$A12,'Predicted Energy Consumption'!$A$98:$A$366,"crude oil")</f>
        <v>13394832543.928831</v>
      </c>
      <c r="N12" s="249">
        <f>SUMIFS('Predicted Energy Consumption'!W$98:W$366,'Predicted Energy Consumption'!$B$98:$B$366,$A12,'Predicted Energy Consumption'!$A$98:$A$366,"crude oil")</f>
        <v>12691924713.67548</v>
      </c>
      <c r="O12" s="249">
        <f>SUMIFS('Predicted Energy Consumption'!X$98:X$366,'Predicted Energy Consumption'!$B$98:$B$366,$A12,'Predicted Energy Consumption'!$A$98:$A$366,"crude oil")</f>
        <v>11995997152.623465</v>
      </c>
      <c r="P12" s="249">
        <f>SUMIFS('Predicted Energy Consumption'!Y$98:Y$366,'Predicted Energy Consumption'!$B$98:$B$366,$A12,'Predicted Energy Consumption'!$A$98:$A$366,"crude oil")</f>
        <v>11307138311.839058</v>
      </c>
      <c r="Q12" s="249">
        <f>SUMIFS('Predicted Energy Consumption'!Z$98:Z$366,'Predicted Energy Consumption'!$B$98:$B$366,$A12,'Predicted Energy Consumption'!$A$98:$A$366,"crude oil")</f>
        <v>10625357050.968441</v>
      </c>
      <c r="R12" s="249">
        <f>SUMIFS('Predicted Energy Consumption'!AA$98:AA$366,'Predicted Energy Consumption'!$B$98:$B$366,$A12,'Predicted Energy Consumption'!$A$98:$A$366,"crude oil")</f>
        <v>9950604404.5535774</v>
      </c>
      <c r="S12" s="249">
        <f>SUMIFS('Predicted Energy Consumption'!AB$98:AB$366,'Predicted Energy Consumption'!$B$98:$B$366,$A12,'Predicted Energy Consumption'!$A$98:$A$366,"crude oil")</f>
        <v>9282789907.8276081</v>
      </c>
      <c r="T12" s="249">
        <f>SUMIFS('Predicted Energy Consumption'!AC$98:AC$366,'Predicted Energy Consumption'!$B$98:$B$366,$A12,'Predicted Energy Consumption'!$A$98:$A$366,"crude oil")</f>
        <v>8621793849.0961323</v>
      </c>
      <c r="U12" s="249">
        <f>SUMIFS('Predicted Energy Consumption'!AD$98:AD$366,'Predicted Energy Consumption'!$B$98:$B$366,$A12,'Predicted Energy Consumption'!$A$98:$A$366,"crude oil")</f>
        <v>7967476459.5467739</v>
      </c>
      <c r="V12" s="249">
        <f>SUMIFS('Predicted Energy Consumption'!AE$98:AE$366,'Predicted Energy Consumption'!$B$98:$B$366,$A12,'Predicted Energy Consumption'!$A$98:$A$366,"crude oil")</f>
        <v>7319684793.9855309</v>
      </c>
      <c r="W12" s="249">
        <f>SUMIFS('Predicted Energy Consumption'!AF$98:AF$366,'Predicted Energy Consumption'!$B$98:$B$366,$A12,'Predicted Energy Consumption'!$A$98:$A$366,"crude oil")</f>
        <v>6678257867.2674961</v>
      </c>
      <c r="X12" s="249">
        <f>SUMIFS('Predicted Energy Consumption'!AG$98:AG$366,'Predicted Energy Consumption'!$B$98:$B$366,$A12,'Predicted Energy Consumption'!$A$98:$A$366,"crude oil")</f>
        <v>6043030471.3700666</v>
      </c>
      <c r="Y12" s="249">
        <f>SUMIFS('Predicted Energy Consumption'!AH$98:AH$366,'Predicted Energy Consumption'!$B$98:$B$366,$A12,'Predicted Energy Consumption'!$A$98:$A$366,"crude oil")</f>
        <v>5916426614.8603973</v>
      </c>
      <c r="Z12" s="249">
        <f>SUMIFS('Predicted Energy Consumption'!AI$98:AI$366,'Predicted Energy Consumption'!$B$98:$B$366,$A12,'Predicted Energy Consumption'!$A$98:$A$366,"crude oil")</f>
        <v>5923853456.0744028</v>
      </c>
      <c r="AA12" s="249">
        <f>SUMIFS('Predicted Energy Consumption'!AJ$98:AJ$366,'Predicted Energy Consumption'!$B$98:$B$366,$A12,'Predicted Energy Consumption'!$A$98:$A$366,"crude oil")</f>
        <v>5930916494.2382469</v>
      </c>
      <c r="AB12" s="249">
        <f>SUMIFS('Predicted Energy Consumption'!AK$98:AK$366,'Predicted Energy Consumption'!$B$98:$B$366,$A12,'Predicted Energy Consumption'!$A$98:$A$366,"crude oil")</f>
        <v>5937654178.6359015</v>
      </c>
      <c r="AC12" s="249">
        <f>SUMIFS('Predicted Energy Consumption'!AL$98:AL$366,'Predicted Energy Consumption'!$B$98:$B$366,$A12,'Predicted Energy Consumption'!$A$98:$A$366,"crude oil")</f>
        <v>5944100154.3557301</v>
      </c>
      <c r="AD12" s="249">
        <f>SUMIFS('Predicted Energy Consumption'!AM$98:AM$366,'Predicted Energy Consumption'!$B$98:$B$366,$A12,'Predicted Energy Consumption'!$A$98:$A$366,"crude oil")</f>
        <v>5950283948.5591955</v>
      </c>
      <c r="AE12" s="249">
        <f>SUMIFS('Predicted Energy Consumption'!AN$98:AN$366,'Predicted Energy Consumption'!$B$98:$B$366,$A12,'Predicted Energy Consumption'!$A$98:$A$366,"crude oil")</f>
        <v>5956231549.253376</v>
      </c>
      <c r="AF12" s="249">
        <f>SUMIFS('Predicted Energy Consumption'!AO$98:AO$366,'Predicted Energy Consumption'!$B$98:$B$366,$A12,'Predicted Energy Consumption'!$A$98:$A$366,"crude oil")</f>
        <v>5961965894.4924526</v>
      </c>
      <c r="AG12" s="249">
        <f>SUMIFS('Predicted Energy Consumption'!AP$98:AP$366,'Predicted Energy Consumption'!$B$98:$B$366,$A12,'Predicted Energy Consumption'!$A$98:$A$366,"crude oil")</f>
        <v>5967507286.8250809</v>
      </c>
      <c r="AH12" s="249">
        <f>SUMIFS('Predicted Energy Consumption'!AQ$98:AQ$366,'Predicted Energy Consumption'!$B$98:$B$366,$A12,'Predicted Energy Consumption'!$A$98:$A$366,"crude oil")</f>
        <v>5972873745.242878</v>
      </c>
      <c r="AI12" s="249">
        <f>SUMIFS('Predicted Energy Consumption'!AR$98:AR$366,'Predicted Energy Consumption'!$B$98:$B$366,$A12,'Predicted Energy Consumption'!$A$98:$A$366,"crude oil")</f>
        <v>5978081304.7747107</v>
      </c>
      <c r="AJ12" s="249">
        <f>SUMIFS('Predicted Energy Consumption'!AS$98:AS$366,'Predicted Energy Consumption'!$B$98:$B$366,$A12,'Predicted Energy Consumption'!$A$98:$A$366,"crude oil")</f>
        <v>5983144272.1364059</v>
      </c>
      <c r="AK12" s="249">
        <f>SUMIFS('Predicted Energy Consumption'!AT$98:AT$366,'Predicted Energy Consumption'!$B$98:$B$366,$A12,'Predicted Energy Consumption'!$A$98:$A$366,"crude oil")</f>
        <v>5988075444.4166842</v>
      </c>
      <c r="AL12" s="249">
        <f>SUMIFS('Predicted Energy Consumption'!AU$98:AU$366,'Predicted Energy Consumption'!$B$98:$B$366,$A12,'Predicted Energy Consumption'!$A$98:$A$366,"crude oil")</f>
        <v>5992886296.6030216</v>
      </c>
      <c r="AM12" s="249">
        <f>SUMIFS('Predicted Energy Consumption'!AV$98:AV$366,'Predicted Energy Consumption'!$B$98:$B$366,$A12,'Predicted Energy Consumption'!$A$98:$A$366,"crude oil")</f>
        <v>5997587142.7832308</v>
      </c>
      <c r="AN12" s="249">
        <f>SUMIFS('Predicted Energy Consumption'!AW$98:AW$366,'Predicted Energy Consumption'!$B$98:$B$366,$A12,'Predicted Energy Consumption'!$A$98:$A$366,"crude oil")</f>
        <v>6002187275.0567198</v>
      </c>
      <c r="AO12" s="249">
        <f>SUMIFS('Predicted Energy Consumption'!AX$98:AX$366,'Predicted Energy Consumption'!$B$98:$B$366,$A12,'Predicted Energy Consumption'!$A$98:$A$366,"crude oil")</f>
        <v>6006695083.530405</v>
      </c>
      <c r="AP12" s="249">
        <f>SUMIFS('Predicted Energy Consumption'!AY$98:AY$366,'Predicted Energy Consumption'!$B$98:$B$366,$A12,'Predicted Energy Consumption'!$A$98:$A$366,"crude oil")</f>
        <v>6011118160.2256985</v>
      </c>
    </row>
    <row r="13" spans="1:42" x14ac:dyDescent="0.2">
      <c r="A13" t="s">
        <v>384</v>
      </c>
      <c r="B13" s="249">
        <f>SUMIFS('Predicted Energy Consumption'!K$98:K$366,'Predicted Energy Consumption'!$B$98:$B$366,$A13,'Predicted Energy Consumption'!$A$98:$A$366,"crude oil")</f>
        <v>146645506965.34216</v>
      </c>
      <c r="C13" s="249">
        <f>SUMIFS('Predicted Energy Consumption'!L$98:L$366,'Predicted Energy Consumption'!$B$98:$B$366,$A13,'Predicted Energy Consumption'!$A$98:$A$366,"crude oil")</f>
        <v>156803844558.61496</v>
      </c>
      <c r="D13" s="249">
        <f>SUMIFS('Predicted Energy Consumption'!M$98:M$366,'Predicted Energy Consumption'!$B$98:$B$366,$A13,'Predicted Energy Consumption'!$A$98:$A$366,"crude oil")</f>
        <v>150896399328.42734</v>
      </c>
      <c r="E13" s="249">
        <f>SUMIFS('Predicted Energy Consumption'!N$98:N$366,'Predicted Energy Consumption'!$B$98:$B$366,$A13,'Predicted Energy Consumption'!$A$98:$A$366,"crude oil")</f>
        <v>144363639342.78784</v>
      </c>
      <c r="F13" s="249">
        <f>SUMIFS('Predicted Energy Consumption'!O$98:O$366,'Predicted Energy Consumption'!$B$98:$B$366,$A13,'Predicted Energy Consumption'!$A$98:$A$366,"crude oil")</f>
        <v>137295526560.22397</v>
      </c>
      <c r="G13" s="249">
        <f>SUMIFS('Predicted Energy Consumption'!P$98:P$366,'Predicted Energy Consumption'!$B$98:$B$366,$A13,'Predicted Energy Consumption'!$A$98:$A$366,"crude oil")</f>
        <v>129771138142.33934</v>
      </c>
      <c r="H13" s="249">
        <f>SUMIFS('Predicted Energy Consumption'!Q$98:Q$366,'Predicted Energy Consumption'!$B$98:$B$366,$A13,'Predicted Energy Consumption'!$A$98:$A$366,"crude oil")</f>
        <v>121860113631.47537</v>
      </c>
      <c r="I13" s="249">
        <f>SUMIFS('Predicted Energy Consumption'!R$98:R$366,'Predicted Energy Consumption'!$B$98:$B$366,$A13,'Predicted Energy Consumption'!$A$98:$A$366,"crude oil")</f>
        <v>113623546946.23349</v>
      </c>
      <c r="J13" s="249">
        <f>SUMIFS('Predicted Energy Consumption'!S$98:S$366,'Predicted Energy Consumption'!$B$98:$B$366,$A13,'Predicted Energy Consumption'!$A$98:$A$366,"crude oil")</f>
        <v>105114742297.54825</v>
      </c>
      <c r="K13" s="249">
        <f>SUMIFS('Predicted Energy Consumption'!T$98:T$366,'Predicted Energy Consumption'!$B$98:$B$366,$A13,'Predicted Energy Consumption'!$A$98:$A$366,"crude oil")</f>
        <v>100565417894.07327</v>
      </c>
      <c r="L13" s="249">
        <f>SUMIFS('Predicted Energy Consumption'!U$98:U$366,'Predicted Energy Consumption'!$B$98:$B$366,$A13,'Predicted Energy Consumption'!$A$98:$A$366,"crude oil")</f>
        <v>101702682774.56021</v>
      </c>
      <c r="M13" s="249">
        <f>SUMIFS('Predicted Energy Consumption'!V$98:V$366,'Predicted Energy Consumption'!$B$98:$B$366,$A13,'Predicted Energy Consumption'!$A$98:$A$366,"crude oil")</f>
        <v>102732859441.85538</v>
      </c>
      <c r="N13" s="249">
        <f>SUMIFS('Predicted Energy Consumption'!W$98:W$366,'Predicted Energy Consumption'!$B$98:$B$366,$A13,'Predicted Energy Consumption'!$A$98:$A$366,"crude oil")</f>
        <v>103665817345.67358</v>
      </c>
      <c r="O13" s="249">
        <f>SUMIFS('Predicted Energy Consumption'!X$98:X$366,'Predicted Energy Consumption'!$B$98:$B$366,$A13,'Predicted Energy Consumption'!$A$98:$A$366,"crude oil")</f>
        <v>104510572178.68242</v>
      </c>
      <c r="P13" s="249">
        <f>SUMIFS('Predicted Energy Consumption'!Y$98:Y$366,'Predicted Energy Consumption'!$B$98:$B$366,$A13,'Predicted Energy Consumption'!$A$98:$A$366,"crude oil")</f>
        <v>105275321757.21454</v>
      </c>
      <c r="Q13" s="249">
        <f>SUMIFS('Predicted Energy Consumption'!Z$98:Z$366,'Predicted Energy Consumption'!$B$98:$B$366,$A13,'Predicted Energy Consumption'!$A$98:$A$366,"crude oil")</f>
        <v>105967494586.77814</v>
      </c>
      <c r="R13" s="249">
        <f>SUMIFS('Predicted Energy Consumption'!AA$98:AA$366,'Predicted Energy Consumption'!$B$98:$B$366,$A13,'Predicted Energy Consumption'!$A$98:$A$366,"crude oil")</f>
        <v>106593805272.1886</v>
      </c>
      <c r="S13" s="249">
        <f>SUMIFS('Predicted Energy Consumption'!AB$98:AB$366,'Predicted Energy Consumption'!$B$98:$B$366,$A13,'Predicted Energy Consumption'!$A$98:$A$366,"crude oil")</f>
        <v>107160312639.58253</v>
      </c>
      <c r="T13" s="249">
        <f>SUMIFS('Predicted Energy Consumption'!AC$98:AC$366,'Predicted Energy Consumption'!$B$98:$B$366,$A13,'Predicted Energy Consumption'!$A$98:$A$366,"crude oil")</f>
        <v>107672477745.20042</v>
      </c>
      <c r="U13" s="249">
        <f>SUMIFS('Predicted Energy Consumption'!AD$98:AD$366,'Predicted Energy Consumption'!$B$98:$B$366,$A13,'Predicted Energy Consumption'!$A$98:$A$366,"crude oil")</f>
        <v>108135219920.78485</v>
      </c>
      <c r="V13" s="249">
        <f>SUMIFS('Predicted Energy Consumption'!AE$98:AE$366,'Predicted Energy Consumption'!$B$98:$B$366,$A13,'Predicted Energy Consumption'!$A$98:$A$366,"crude oil")</f>
        <v>108552969715.6443</v>
      </c>
      <c r="W13" s="249">
        <f>SUMIFS('Predicted Energy Consumption'!AF$98:AF$366,'Predicted Energy Consumption'!$B$98:$B$366,$A13,'Predicted Energy Consumption'!$A$98:$A$366,"crude oil")</f>
        <v>108929718101.25856</v>
      </c>
      <c r="X13" s="249">
        <f>SUMIFS('Predicted Energy Consumption'!AG$98:AG$366,'Predicted Energy Consumption'!$B$98:$B$366,$A13,'Predicted Energy Consumption'!$A$98:$A$366,"crude oil")</f>
        <v>109269061656.15697</v>
      </c>
      <c r="Y13" s="249">
        <f>SUMIFS('Predicted Energy Consumption'!AH$98:AH$366,'Predicted Energy Consumption'!$B$98:$B$366,$A13,'Predicted Energy Consumption'!$A$98:$A$366,"crude oil")</f>
        <v>109574243686.54996</v>
      </c>
      <c r="Z13" s="249">
        <f>SUMIFS('Predicted Energy Consumption'!AI$98:AI$366,'Predicted Energy Consumption'!$B$98:$B$366,$A13,'Predicted Energy Consumption'!$A$98:$A$366,"crude oil")</f>
        <v>109848191393.16231</v>
      </c>
      <c r="AA13" s="249">
        <f>SUMIFS('Predicted Energy Consumption'!AJ$98:AJ$366,'Predicted Energy Consumption'!$B$98:$B$366,$A13,'Predicted Energy Consumption'!$A$98:$A$366,"crude oil")</f>
        <v>110093549290.36879</v>
      </c>
      <c r="AB13" s="249">
        <f>SUMIFS('Predicted Energy Consumption'!AK$98:AK$366,'Predicted Energy Consumption'!$B$98:$B$366,$A13,'Predicted Energy Consumption'!$A$98:$A$366,"crude oil")</f>
        <v>110312709137.78648</v>
      </c>
      <c r="AC13" s="249">
        <f>SUMIFS('Predicted Energy Consumption'!AL$98:AL$366,'Predicted Energy Consumption'!$B$98:$B$366,$A13,'Predicted Energy Consumption'!$A$98:$A$366,"crude oil")</f>
        <v>110507836669.77623</v>
      </c>
      <c r="AD13" s="249">
        <f>SUMIFS('Predicted Energy Consumption'!AM$98:AM$366,'Predicted Energy Consumption'!$B$98:$B$366,$A13,'Predicted Energy Consumption'!$A$98:$A$366,"crude oil")</f>
        <v>110680895414.43834</v>
      </c>
      <c r="AE13" s="249">
        <f>SUMIFS('Predicted Energy Consumption'!AN$98:AN$366,'Predicted Energy Consumption'!$B$98:$B$366,$A13,'Predicted Energy Consumption'!$A$98:$A$366,"crude oil")</f>
        <v>110833667887.22781</v>
      </c>
      <c r="AF13" s="249">
        <f>SUMIFS('Predicted Energy Consumption'!AO$98:AO$366,'Predicted Energy Consumption'!$B$98:$B$366,$A13,'Predicted Energy Consumption'!$A$98:$A$366,"crude oil")</f>
        <v>110881849752.24803</v>
      </c>
      <c r="AG13" s="249">
        <f>SUMIFS('Predicted Energy Consumption'!AP$98:AP$366,'Predicted Energy Consumption'!$B$98:$B$366,$A13,'Predicted Energy Consumption'!$A$98:$A$366,"crude oil")</f>
        <v>110862810060.74171</v>
      </c>
      <c r="AH13" s="249">
        <f>SUMIFS('Predicted Energy Consumption'!AQ$98:AQ$366,'Predicted Energy Consumption'!$B$98:$B$366,$A13,'Predicted Energy Consumption'!$A$98:$A$366,"crude oil")</f>
        <v>110822916999.88194</v>
      </c>
      <c r="AI13" s="249">
        <f>SUMIFS('Predicted Energy Consumption'!AR$98:AR$366,'Predicted Energy Consumption'!$B$98:$B$366,$A13,'Predicted Energy Consumption'!$A$98:$A$366,"crude oil")</f>
        <v>110763598232.82758</v>
      </c>
      <c r="AJ13" s="249">
        <f>SUMIFS('Predicted Energy Consumption'!AS$98:AS$366,'Predicted Energy Consumption'!$B$98:$B$366,$A13,'Predicted Energy Consumption'!$A$98:$A$366,"crude oil")</f>
        <v>110686164596.5098</v>
      </c>
      <c r="AK13" s="249">
        <f>SUMIFS('Predicted Energy Consumption'!AT$98:AT$366,'Predicted Energy Consumption'!$B$98:$B$366,$A13,'Predicted Energy Consumption'!$A$98:$A$366,"crude oil")</f>
        <v>110591821271.84442</v>
      </c>
      <c r="AL13" s="249">
        <f>SUMIFS('Predicted Energy Consumption'!AU$98:AU$366,'Predicted Energy Consumption'!$B$98:$B$366,$A13,'Predicted Energy Consumption'!$A$98:$A$366,"crude oil")</f>
        <v>110481677752.97392</v>
      </c>
      <c r="AM13" s="249">
        <f>SUMIFS('Predicted Energy Consumption'!AV$98:AV$366,'Predicted Energy Consumption'!$B$98:$B$366,$A13,'Predicted Energy Consumption'!$A$98:$A$366,"crude oil")</f>
        <v>110356756752.64162</v>
      </c>
      <c r="AN13" s="249">
        <f>SUMIFS('Predicted Energy Consumption'!AW$98:AW$366,'Predicted Energy Consumption'!$B$98:$B$366,$A13,'Predicted Energy Consumption'!$A$98:$A$366,"crude oil")</f>
        <v>110218002165.3875</v>
      </c>
      <c r="AO13" s="249">
        <f>SUMIFS('Predicted Energy Consumption'!AX$98:AX$366,'Predicted Energy Consumption'!$B$98:$B$366,$A13,'Predicted Energy Consumption'!$A$98:$A$366,"crude oil")</f>
        <v>110066286196.33363</v>
      </c>
      <c r="AP13" s="249">
        <f>SUMIFS('Predicted Energy Consumption'!AY$98:AY$366,'Predicted Energy Consumption'!$B$98:$B$366,$A13,'Predicted Energy Consumption'!$A$98:$A$366,"crude oil")</f>
        <v>109902415750.80928</v>
      </c>
    </row>
    <row r="14" spans="1:42" x14ac:dyDescent="0.2">
      <c r="A14" t="s">
        <v>385</v>
      </c>
      <c r="B14" s="249">
        <f>SUMIFS('Predicted Energy Consumption'!K$98:K$366,'Predicted Energy Consumption'!$B$98:$B$366,$A14,'Predicted Energy Consumption'!$A$98:$A$366,"crude oil")</f>
        <v>3963392080.144383</v>
      </c>
      <c r="C14" s="249">
        <f>SUMIFS('Predicted Energy Consumption'!L$98:L$366,'Predicted Energy Consumption'!$B$98:$B$366,$A14,'Predicted Energy Consumption'!$A$98:$A$366,"crude oil")</f>
        <v>3654531151.5274258</v>
      </c>
      <c r="D14" s="249">
        <f>SUMIFS('Predicted Energy Consumption'!M$98:M$366,'Predicted Energy Consumption'!$B$98:$B$366,$A14,'Predicted Energy Consumption'!$A$98:$A$366,"crude oil")</f>
        <v>3238165475.9906831</v>
      </c>
      <c r="E14" s="249">
        <f>SUMIFS('Predicted Energy Consumption'!N$98:N$366,'Predicted Energy Consumption'!$B$98:$B$366,$A14,'Predicted Energy Consumption'!$A$98:$A$366,"crude oil")</f>
        <v>2828109768.2797055</v>
      </c>
      <c r="F14" s="249">
        <f>SUMIFS('Predicted Energy Consumption'!O$98:O$366,'Predicted Energy Consumption'!$B$98:$B$366,$A14,'Predicted Energy Consumption'!$A$98:$A$366,"crude oil")</f>
        <v>2428972958.9181876</v>
      </c>
      <c r="G14" s="249">
        <f>SUMIFS('Predicted Energy Consumption'!P$98:P$366,'Predicted Energy Consumption'!$B$98:$B$366,$A14,'Predicted Energy Consumption'!$A$98:$A$366,"crude oil")</f>
        <v>2043723383.616833</v>
      </c>
      <c r="H14" s="249">
        <f>SUMIFS('Predicted Energy Consumption'!Q$98:Q$366,'Predicted Energy Consumption'!$B$98:$B$366,$A14,'Predicted Energy Consumption'!$A$98:$A$366,"crude oil")</f>
        <v>1788667336.3548479</v>
      </c>
      <c r="I14" s="249">
        <f>SUMIFS('Predicted Energy Consumption'!R$98:R$366,'Predicted Energy Consumption'!$B$98:$B$366,$A14,'Predicted Energy Consumption'!$A$98:$A$366,"crude oil")</f>
        <v>1738404158.8107312</v>
      </c>
      <c r="J14" s="249">
        <f>SUMIFS('Predicted Energy Consumption'!S$98:S$366,'Predicted Energy Consumption'!$B$98:$B$366,$A14,'Predicted Energy Consumption'!$A$98:$A$366,"crude oil")</f>
        <v>1687026675.8828166</v>
      </c>
      <c r="K14" s="249">
        <f>SUMIFS('Predicted Energy Consumption'!T$98:T$366,'Predicted Energy Consumption'!$B$98:$B$366,$A14,'Predicted Energy Consumption'!$A$98:$A$366,"crude oil")</f>
        <v>1634881494.2966747</v>
      </c>
      <c r="L14" s="249">
        <f>SUMIFS('Predicted Energy Consumption'!U$98:U$366,'Predicted Energy Consumption'!$B$98:$B$366,$A14,'Predicted Energy Consumption'!$A$98:$A$366,"crude oil")</f>
        <v>1582251713.2035623</v>
      </c>
      <c r="M14" s="249">
        <f>SUMIFS('Predicted Energy Consumption'!V$98:V$366,'Predicted Energy Consumption'!$B$98:$B$366,$A14,'Predicted Energy Consumption'!$A$98:$A$366,"crude oil")</f>
        <v>1529369248.6797552</v>
      </c>
      <c r="N14" s="249">
        <f>SUMIFS('Predicted Energy Consumption'!W$98:W$366,'Predicted Energy Consumption'!$B$98:$B$366,$A14,'Predicted Energy Consumption'!$A$98:$A$366,"crude oil")</f>
        <v>1476424045.0418472</v>
      </c>
      <c r="O14" s="249">
        <f>SUMIFS('Predicted Energy Consumption'!X$98:X$366,'Predicted Energy Consumption'!$B$98:$B$366,$A14,'Predicted Energy Consumption'!$A$98:$A$366,"crude oil")</f>
        <v>1423571288.4041307</v>
      </c>
      <c r="P14" s="249">
        <f>SUMIFS('Predicted Energy Consumption'!Y$98:Y$366,'Predicted Energy Consumption'!$B$98:$B$366,$A14,'Predicted Energy Consumption'!$A$98:$A$366,"crude oil")</f>
        <v>1370937232.9880545</v>
      </c>
      <c r="Q14" s="249">
        <f>SUMIFS('Predicted Energy Consumption'!Z$98:Z$366,'Predicted Energy Consumption'!$B$98:$B$366,$A14,'Predicted Energy Consumption'!$A$98:$A$366,"crude oil")</f>
        <v>1318623996.9140544</v>
      </c>
      <c r="R14" s="249">
        <f>SUMIFS('Predicted Energy Consumption'!AA$98:AA$366,'Predicted Energy Consumption'!$B$98:$B$366,$A14,'Predicted Energy Consumption'!$A$98:$A$366,"crude oil")</f>
        <v>1266713552.6592696</v>
      </c>
      <c r="S14" s="249">
        <f>SUMIFS('Predicted Energy Consumption'!AB$98:AB$366,'Predicted Energy Consumption'!$B$98:$B$366,$A14,'Predicted Energy Consumption'!$A$98:$A$366,"crude oil")</f>
        <v>1215271066.3144255</v>
      </c>
      <c r="T14" s="249">
        <f>SUMIFS('Predicted Energy Consumption'!AC$98:AC$366,'Predicted Energy Consumption'!$B$98:$B$366,$A14,'Predicted Energy Consumption'!$A$98:$A$366,"crude oil")</f>
        <v>1164347699.1452844</v>
      </c>
      <c r="U14" s="249">
        <f>SUMIFS('Predicted Energy Consumption'!AD$98:AD$366,'Predicted Energy Consumption'!$B$98:$B$366,$A14,'Predicted Energy Consumption'!$A$98:$A$366,"crude oil")</f>
        <v>1113982959.940243</v>
      </c>
      <c r="V14" s="249">
        <f>SUMIFS('Predicted Energy Consumption'!AE$98:AE$366,'Predicted Energy Consumption'!$B$98:$B$366,$A14,'Predicted Energy Consumption'!$A$98:$A$366,"crude oil")</f>
        <v>1064206679.8467978</v>
      </c>
      <c r="W14" s="249">
        <f>SUMIFS('Predicted Energy Consumption'!AF$98:AF$366,'Predicted Energy Consumption'!$B$98:$B$366,$A14,'Predicted Energy Consumption'!$A$98:$A$366,"crude oil")</f>
        <v>1015040669.1859161</v>
      </c>
      <c r="X14" s="249">
        <f>SUMIFS('Predicted Energy Consumption'!AG$98:AG$366,'Predicted Energy Consumption'!$B$98:$B$366,$A14,'Predicted Energy Consumption'!$A$98:$A$366,"crude oil")</f>
        <v>966500106.23441756</v>
      </c>
      <c r="Y14" s="249">
        <f>SUMIFS('Predicted Energy Consumption'!AH$98:AH$366,'Predicted Energy Consumption'!$B$98:$B$366,$A14,'Predicted Energy Consumption'!$A$98:$A$366,"crude oil")</f>
        <v>918594700.23213148</v>
      </c>
      <c r="Z14" s="249">
        <f>SUMIFS('Predicted Energy Consumption'!AI$98:AI$366,'Predicted Energy Consumption'!$B$98:$B$366,$A14,'Predicted Energy Consumption'!$A$98:$A$366,"crude oil")</f>
        <v>871329664.40191269</v>
      </c>
      <c r="AA14" s="249">
        <f>SUMIFS('Predicted Energy Consumption'!AJ$98:AJ$366,'Predicted Energy Consumption'!$B$98:$B$366,$A14,'Predicted Energy Consumption'!$A$98:$A$366,"crude oil")</f>
        <v>824706529.28425109</v>
      </c>
      <c r="AB14" s="249">
        <f>SUMIFS('Predicted Energy Consumption'!AK$98:AK$366,'Predicted Energy Consumption'!$B$98:$B$366,$A14,'Predicted Energy Consumption'!$A$98:$A$366,"crude oil")</f>
        <v>778723822.0085783</v>
      </c>
      <c r="AC14" s="249">
        <f>SUMIFS('Predicted Energy Consumption'!AL$98:AL$366,'Predicted Energy Consumption'!$B$98:$B$366,$A14,'Predicted Energy Consumption'!$A$98:$A$366,"crude oil")</f>
        <v>733377633.12842655</v>
      </c>
      <c r="AD14" s="249">
        <f>SUMIFS('Predicted Energy Consumption'!AM$98:AM$366,'Predicted Energy Consumption'!$B$98:$B$366,$A14,'Predicted Energy Consumption'!$A$98:$A$366,"crude oil")</f>
        <v>688662089.24176931</v>
      </c>
      <c r="AE14" s="249">
        <f>SUMIFS('Predicted Energy Consumption'!AN$98:AN$366,'Predicted Energy Consumption'!$B$98:$B$366,$A14,'Predicted Energy Consumption'!$A$98:$A$366,"crude oil")</f>
        <v>644569746.7222718</v>
      </c>
      <c r="AF14" s="249">
        <f>SUMIFS('Predicted Energy Consumption'!AO$98:AO$366,'Predicted Energy Consumption'!$B$98:$B$366,$A14,'Predicted Energy Consumption'!$A$98:$A$366,"crude oil")</f>
        <v>601091919.4319725</v>
      </c>
      <c r="AG14" s="249">
        <f>SUMIFS('Predicted Energy Consumption'!AP$98:AP$366,'Predicted Energy Consumption'!$B$98:$B$366,$A14,'Predicted Energy Consumption'!$A$98:$A$366,"crude oil")</f>
        <v>558218951.21031606</v>
      </c>
      <c r="AH14" s="249">
        <f>SUMIFS('Predicted Energy Consumption'!AQ$98:AQ$366,'Predicted Energy Consumption'!$B$98:$B$366,$A14,'Predicted Energy Consumption'!$A$98:$A$366,"crude oil")</f>
        <v>515940442.18413514</v>
      </c>
      <c r="AI14" s="249">
        <f>SUMIFS('Predicted Energy Consumption'!AR$98:AR$366,'Predicted Energy Consumption'!$B$98:$B$366,$A14,'Predicted Energy Consumption'!$A$98:$A$366,"crude oil")</f>
        <v>474245436.47070873</v>
      </c>
      <c r="AJ14" s="249">
        <f>SUMIFS('Predicted Energy Consumption'!AS$98:AS$366,'Predicted Energy Consumption'!$B$98:$B$366,$A14,'Predicted Energy Consumption'!$A$98:$A$366,"crude oil")</f>
        <v>433122577.60924697</v>
      </c>
      <c r="AK14" s="249">
        <f>SUMIFS('Predicted Energy Consumption'!AT$98:AT$366,'Predicted Energy Consumption'!$B$98:$B$366,$A14,'Predicted Energy Consumption'!$A$98:$A$366,"crude oil")</f>
        <v>392560237.01948267</v>
      </c>
      <c r="AL14" s="249">
        <f>SUMIFS('Predicted Energy Consumption'!AU$98:AU$366,'Predicted Energy Consumption'!$B$98:$B$366,$A14,'Predicted Energy Consumption'!$A$98:$A$366,"crude oil")</f>
        <v>375274607.63128501</v>
      </c>
      <c r="AM14" s="249">
        <f>SUMIFS('Predicted Energy Consumption'!AV$98:AV$366,'Predicted Energy Consumption'!$B$98:$B$366,$A14,'Predicted Energy Consumption'!$A$98:$A$366,"crude oil")</f>
        <v>375563713.6686188</v>
      </c>
      <c r="AN14" s="249">
        <f>SUMIFS('Predicted Energy Consumption'!AW$98:AW$366,'Predicted Energy Consumption'!$B$98:$B$366,$A14,'Predicted Energy Consumption'!$A$98:$A$366,"crude oil")</f>
        <v>375828867.18375587</v>
      </c>
      <c r="AO14" s="249">
        <f>SUMIFS('Predicted Energy Consumption'!AX$98:AX$366,'Predicted Energy Consumption'!$B$98:$B$366,$A14,'Predicted Energy Consumption'!$A$98:$A$366,"crude oil")</f>
        <v>376071931.90497798</v>
      </c>
      <c r="AP14" s="249">
        <f>SUMIFS('Predicted Energy Consumption'!AY$98:AY$366,'Predicted Energy Consumption'!$B$98:$B$366,$A14,'Predicted Energy Consumption'!$A$98:$A$366,"crude oil")</f>
        <v>376294614.65307343</v>
      </c>
    </row>
    <row r="15" spans="1:42" x14ac:dyDescent="0.2">
      <c r="A15" t="s">
        <v>386</v>
      </c>
      <c r="B15" s="249">
        <f>SUMIFS('Predicted Energy Consumption'!K$98:K$366,'Predicted Energy Consumption'!$B$98:$B$366,$A15,'Predicted Energy Consumption'!$A$98:$A$366,"crude oil")</f>
        <v>0</v>
      </c>
      <c r="C15" s="249">
        <f>SUMIFS('Predicted Energy Consumption'!L$98:L$366,'Predicted Energy Consumption'!$B$98:$B$366,$A15,'Predicted Energy Consumption'!$A$98:$A$366,"crude oil")</f>
        <v>0</v>
      </c>
      <c r="D15" s="249">
        <f>SUMIFS('Predicted Energy Consumption'!M$98:M$366,'Predicted Energy Consumption'!$B$98:$B$366,$A15,'Predicted Energy Consumption'!$A$98:$A$366,"crude oil")</f>
        <v>0</v>
      </c>
      <c r="E15" s="249">
        <f>SUMIFS('Predicted Energy Consumption'!N$98:N$366,'Predicted Energy Consumption'!$B$98:$B$366,$A15,'Predicted Energy Consumption'!$A$98:$A$366,"crude oil")</f>
        <v>0</v>
      </c>
      <c r="F15" s="249">
        <f>SUMIFS('Predicted Energy Consumption'!O$98:O$366,'Predicted Energy Consumption'!$B$98:$B$366,$A15,'Predicted Energy Consumption'!$A$98:$A$366,"crude oil")</f>
        <v>0</v>
      </c>
      <c r="G15" s="249">
        <f>SUMIFS('Predicted Energy Consumption'!P$98:P$366,'Predicted Energy Consumption'!$B$98:$B$366,$A15,'Predicted Energy Consumption'!$A$98:$A$366,"crude oil")</f>
        <v>0</v>
      </c>
      <c r="H15" s="249">
        <f>SUMIFS('Predicted Energy Consumption'!Q$98:Q$366,'Predicted Energy Consumption'!$B$98:$B$366,$A15,'Predicted Energy Consumption'!$A$98:$A$366,"crude oil")</f>
        <v>0</v>
      </c>
      <c r="I15" s="249">
        <f>SUMIFS('Predicted Energy Consumption'!R$98:R$366,'Predicted Energy Consumption'!$B$98:$B$366,$A15,'Predicted Energy Consumption'!$A$98:$A$366,"crude oil")</f>
        <v>0</v>
      </c>
      <c r="J15" s="249">
        <f>SUMIFS('Predicted Energy Consumption'!S$98:S$366,'Predicted Energy Consumption'!$B$98:$B$366,$A15,'Predicted Energy Consumption'!$A$98:$A$366,"crude oil")</f>
        <v>0</v>
      </c>
      <c r="K15" s="249">
        <f>SUMIFS('Predicted Energy Consumption'!T$98:T$366,'Predicted Energy Consumption'!$B$98:$B$366,$A15,'Predicted Energy Consumption'!$A$98:$A$366,"crude oil")</f>
        <v>0</v>
      </c>
      <c r="L15" s="249">
        <f>SUMIFS('Predicted Energy Consumption'!U$98:U$366,'Predicted Energy Consumption'!$B$98:$B$366,$A15,'Predicted Energy Consumption'!$A$98:$A$366,"crude oil")</f>
        <v>0</v>
      </c>
      <c r="M15" s="249">
        <f>SUMIFS('Predicted Energy Consumption'!V$98:V$366,'Predicted Energy Consumption'!$B$98:$B$366,$A15,'Predicted Energy Consumption'!$A$98:$A$366,"crude oil")</f>
        <v>0</v>
      </c>
      <c r="N15" s="249">
        <f>SUMIFS('Predicted Energy Consumption'!W$98:W$366,'Predicted Energy Consumption'!$B$98:$B$366,$A15,'Predicted Energy Consumption'!$A$98:$A$366,"crude oil")</f>
        <v>0</v>
      </c>
      <c r="O15" s="249">
        <f>SUMIFS('Predicted Energy Consumption'!X$98:X$366,'Predicted Energy Consumption'!$B$98:$B$366,$A15,'Predicted Energy Consumption'!$A$98:$A$366,"crude oil")</f>
        <v>0</v>
      </c>
      <c r="P15" s="249">
        <f>SUMIFS('Predicted Energy Consumption'!Y$98:Y$366,'Predicted Energy Consumption'!$B$98:$B$366,$A15,'Predicted Energy Consumption'!$A$98:$A$366,"crude oil")</f>
        <v>0</v>
      </c>
      <c r="Q15" s="249">
        <f>SUMIFS('Predicted Energy Consumption'!Z$98:Z$366,'Predicted Energy Consumption'!$B$98:$B$366,$A15,'Predicted Energy Consumption'!$A$98:$A$366,"crude oil")</f>
        <v>0</v>
      </c>
      <c r="R15" s="249">
        <f>SUMIFS('Predicted Energy Consumption'!AA$98:AA$366,'Predicted Energy Consumption'!$B$98:$B$366,$A15,'Predicted Energy Consumption'!$A$98:$A$366,"crude oil")</f>
        <v>0</v>
      </c>
      <c r="S15" s="249">
        <f>SUMIFS('Predicted Energy Consumption'!AB$98:AB$366,'Predicted Energy Consumption'!$B$98:$B$366,$A15,'Predicted Energy Consumption'!$A$98:$A$366,"crude oil")</f>
        <v>0</v>
      </c>
      <c r="T15" s="249">
        <f>SUMIFS('Predicted Energy Consumption'!AC$98:AC$366,'Predicted Energy Consumption'!$B$98:$B$366,$A15,'Predicted Energy Consumption'!$A$98:$A$366,"crude oil")</f>
        <v>0</v>
      </c>
      <c r="U15" s="249">
        <f>SUMIFS('Predicted Energy Consumption'!AD$98:AD$366,'Predicted Energy Consumption'!$B$98:$B$366,$A15,'Predicted Energy Consumption'!$A$98:$A$366,"crude oil")</f>
        <v>0</v>
      </c>
      <c r="V15" s="249">
        <f>SUMIFS('Predicted Energy Consumption'!AE$98:AE$366,'Predicted Energy Consumption'!$B$98:$B$366,$A15,'Predicted Energy Consumption'!$A$98:$A$366,"crude oil")</f>
        <v>0</v>
      </c>
      <c r="W15" s="249">
        <f>SUMIFS('Predicted Energy Consumption'!AF$98:AF$366,'Predicted Energy Consumption'!$B$98:$B$366,$A15,'Predicted Energy Consumption'!$A$98:$A$366,"crude oil")</f>
        <v>0</v>
      </c>
      <c r="X15" s="249">
        <f>SUMIFS('Predicted Energy Consumption'!AG$98:AG$366,'Predicted Energy Consumption'!$B$98:$B$366,$A15,'Predicted Energy Consumption'!$A$98:$A$366,"crude oil")</f>
        <v>0</v>
      </c>
      <c r="Y15" s="249">
        <f>SUMIFS('Predicted Energy Consumption'!AH$98:AH$366,'Predicted Energy Consumption'!$B$98:$B$366,$A15,'Predicted Energy Consumption'!$A$98:$A$366,"crude oil")</f>
        <v>0</v>
      </c>
      <c r="Z15" s="249">
        <f>SUMIFS('Predicted Energy Consumption'!AI$98:AI$366,'Predicted Energy Consumption'!$B$98:$B$366,$A15,'Predicted Energy Consumption'!$A$98:$A$366,"crude oil")</f>
        <v>0</v>
      </c>
      <c r="AA15" s="249">
        <f>SUMIFS('Predicted Energy Consumption'!AJ$98:AJ$366,'Predicted Energy Consumption'!$B$98:$B$366,$A15,'Predicted Energy Consumption'!$A$98:$A$366,"crude oil")</f>
        <v>0</v>
      </c>
      <c r="AB15" s="249">
        <f>SUMIFS('Predicted Energy Consumption'!AK$98:AK$366,'Predicted Energy Consumption'!$B$98:$B$366,$A15,'Predicted Energy Consumption'!$A$98:$A$366,"crude oil")</f>
        <v>0</v>
      </c>
      <c r="AC15" s="249">
        <f>SUMIFS('Predicted Energy Consumption'!AL$98:AL$366,'Predicted Energy Consumption'!$B$98:$B$366,$A15,'Predicted Energy Consumption'!$A$98:$A$366,"crude oil")</f>
        <v>0</v>
      </c>
      <c r="AD15" s="249">
        <f>SUMIFS('Predicted Energy Consumption'!AM$98:AM$366,'Predicted Energy Consumption'!$B$98:$B$366,$A15,'Predicted Energy Consumption'!$A$98:$A$366,"crude oil")</f>
        <v>0</v>
      </c>
      <c r="AE15" s="249">
        <f>SUMIFS('Predicted Energy Consumption'!AN$98:AN$366,'Predicted Energy Consumption'!$B$98:$B$366,$A15,'Predicted Energy Consumption'!$A$98:$A$366,"crude oil")</f>
        <v>0</v>
      </c>
      <c r="AF15" s="249">
        <f>SUMIFS('Predicted Energy Consumption'!AO$98:AO$366,'Predicted Energy Consumption'!$B$98:$B$366,$A15,'Predicted Energy Consumption'!$A$98:$A$366,"crude oil")</f>
        <v>0</v>
      </c>
      <c r="AG15" s="249">
        <f>SUMIFS('Predicted Energy Consumption'!AP$98:AP$366,'Predicted Energy Consumption'!$B$98:$B$366,$A15,'Predicted Energy Consumption'!$A$98:$A$366,"crude oil")</f>
        <v>0</v>
      </c>
      <c r="AH15" s="249">
        <f>SUMIFS('Predicted Energy Consumption'!AQ$98:AQ$366,'Predicted Energy Consumption'!$B$98:$B$366,$A15,'Predicted Energy Consumption'!$A$98:$A$366,"crude oil")</f>
        <v>0</v>
      </c>
      <c r="AI15" s="249">
        <f>SUMIFS('Predicted Energy Consumption'!AR$98:AR$366,'Predicted Energy Consumption'!$B$98:$B$366,$A15,'Predicted Energy Consumption'!$A$98:$A$366,"crude oil")</f>
        <v>0</v>
      </c>
      <c r="AJ15" s="249">
        <f>SUMIFS('Predicted Energy Consumption'!AS$98:AS$366,'Predicted Energy Consumption'!$B$98:$B$366,$A15,'Predicted Energy Consumption'!$A$98:$A$366,"crude oil")</f>
        <v>0</v>
      </c>
      <c r="AK15" s="249">
        <f>SUMIFS('Predicted Energy Consumption'!AT$98:AT$366,'Predicted Energy Consumption'!$B$98:$B$366,$A15,'Predicted Energy Consumption'!$A$98:$A$366,"crude oil")</f>
        <v>0</v>
      </c>
      <c r="AL15" s="249">
        <f>SUMIFS('Predicted Energy Consumption'!AU$98:AU$366,'Predicted Energy Consumption'!$B$98:$B$366,$A15,'Predicted Energy Consumption'!$A$98:$A$366,"crude oil")</f>
        <v>0</v>
      </c>
      <c r="AM15" s="249">
        <f>SUMIFS('Predicted Energy Consumption'!AV$98:AV$366,'Predicted Energy Consumption'!$B$98:$B$366,$A15,'Predicted Energy Consumption'!$A$98:$A$366,"crude oil")</f>
        <v>0</v>
      </c>
      <c r="AN15" s="249">
        <f>SUMIFS('Predicted Energy Consumption'!AW$98:AW$366,'Predicted Energy Consumption'!$B$98:$B$366,$A15,'Predicted Energy Consumption'!$A$98:$A$366,"crude oil")</f>
        <v>0</v>
      </c>
      <c r="AO15" s="249">
        <f>SUMIFS('Predicted Energy Consumption'!AX$98:AX$366,'Predicted Energy Consumption'!$B$98:$B$366,$A15,'Predicted Energy Consumption'!$A$98:$A$366,"crude oil")</f>
        <v>0</v>
      </c>
      <c r="AP15" s="249">
        <f>SUMIFS('Predicted Energy Consumption'!AY$98:AY$366,'Predicted Energy Consumption'!$B$98:$B$366,$A15,'Predicted Energy Consumption'!$A$98:$A$366,"crude oil")</f>
        <v>0</v>
      </c>
    </row>
    <row r="16" spans="1:42" x14ac:dyDescent="0.2">
      <c r="A16" t="s">
        <v>387</v>
      </c>
      <c r="B16" s="249">
        <f>SUMIFS('Predicted Energy Consumption'!K$98:K$366,'Predicted Energy Consumption'!$B$98:$B$366,$A16,'Predicted Energy Consumption'!$A$98:$A$366,"crude oil")</f>
        <v>83231233683.032043</v>
      </c>
      <c r="C16" s="249">
        <f>SUMIFS('Predicted Energy Consumption'!L$98:L$366,'Predicted Energy Consumption'!$B$98:$B$366,$A16,'Predicted Energy Consumption'!$A$98:$A$366,"crude oil")</f>
        <v>91418748169.511871</v>
      </c>
      <c r="D16" s="249">
        <f>SUMIFS('Predicted Energy Consumption'!M$98:M$366,'Predicted Energy Consumption'!$B$98:$B$366,$A16,'Predicted Energy Consumption'!$A$98:$A$366,"crude oil")</f>
        <v>92264853683.786484</v>
      </c>
      <c r="E16" s="249">
        <f>SUMIFS('Predicted Energy Consumption'!N$98:N$366,'Predicted Energy Consumption'!$B$98:$B$366,$A16,'Predicted Energy Consumption'!$A$98:$A$366,"crude oil")</f>
        <v>92440735809.862869</v>
      </c>
      <c r="F16" s="249">
        <f>SUMIFS('Predicted Energy Consumption'!O$98:O$366,'Predicted Energy Consumption'!$B$98:$B$366,$A16,'Predicted Energy Consumption'!$A$98:$A$366,"crude oil")</f>
        <v>92469159162.453735</v>
      </c>
      <c r="G16" s="249">
        <f>SUMIFS('Predicted Energy Consumption'!P$98:P$366,'Predicted Energy Consumption'!$B$98:$B$366,$A16,'Predicted Energy Consumption'!$A$98:$A$366,"crude oil")</f>
        <v>92366751829.95491</v>
      </c>
      <c r="H16" s="249">
        <f>SUMIFS('Predicted Energy Consumption'!Q$98:Q$366,'Predicted Energy Consumption'!$B$98:$B$366,$A16,'Predicted Energy Consumption'!$A$98:$A$366,"crude oil")</f>
        <v>92149221891.374435</v>
      </c>
      <c r="I16" s="249">
        <f>SUMIFS('Predicted Energy Consumption'!R$98:R$366,'Predicted Energy Consumption'!$B$98:$B$366,$A16,'Predicted Energy Consumption'!$A$98:$A$366,"crude oil")</f>
        <v>91831175206.652542</v>
      </c>
      <c r="J16" s="249">
        <f>SUMIFS('Predicted Energy Consumption'!S$98:S$366,'Predicted Energy Consumption'!$B$98:$B$366,$A16,'Predicted Energy Consumption'!$A$98:$A$366,"crude oil")</f>
        <v>91425991989.978394</v>
      </c>
      <c r="K16" s="249">
        <f>SUMIFS('Predicted Energy Consumption'!T$98:T$366,'Predicted Energy Consumption'!$B$98:$B$366,$A16,'Predicted Energy Consumption'!$A$98:$A$366,"crude oil")</f>
        <v>90945774881.350357</v>
      </c>
      <c r="L16" s="249">
        <f>SUMIFS('Predicted Energy Consumption'!U$98:U$366,'Predicted Energy Consumption'!$B$98:$B$366,$A16,'Predicted Energy Consumption'!$A$98:$A$366,"crude oil")</f>
        <v>90401357064.287018</v>
      </c>
      <c r="M16" s="249">
        <f>SUMIFS('Predicted Energy Consumption'!V$98:V$366,'Predicted Energy Consumption'!$B$98:$B$366,$A16,'Predicted Energy Consumption'!$A$98:$A$366,"crude oil")</f>
        <v>89802353560.619644</v>
      </c>
      <c r="N16" s="249">
        <f>SUMIFS('Predicted Energy Consumption'!W$98:W$366,'Predicted Energy Consumption'!$B$98:$B$366,$A16,'Predicted Energy Consumption'!$A$98:$A$366,"crude oil")</f>
        <v>89157240089.871002</v>
      </c>
      <c r="O16" s="249">
        <f>SUMIFS('Predicted Energy Consumption'!X$98:X$366,'Predicted Energy Consumption'!$B$98:$B$366,$A16,'Predicted Energy Consumption'!$A$98:$A$366,"crude oil")</f>
        <v>88473447086.894836</v>
      </c>
      <c r="P16" s="249">
        <f>SUMIFS('Predicted Energy Consumption'!Y$98:Y$366,'Predicted Energy Consumption'!$B$98:$B$366,$A16,'Predicted Energy Consumption'!$A$98:$A$366,"crude oil")</f>
        <v>87757459813.019028</v>
      </c>
      <c r="Q16" s="249">
        <f>SUMIFS('Predicted Energy Consumption'!Z$98:Z$366,'Predicted Energy Consumption'!$B$98:$B$366,$A16,'Predicted Energy Consumption'!$A$98:$A$366,"crude oil")</f>
        <v>87014918347.0522</v>
      </c>
      <c r="R16" s="249">
        <f>SUMIFS('Predicted Energy Consumption'!AA$98:AA$366,'Predicted Energy Consumption'!$B$98:$B$366,$A16,'Predicted Energy Consumption'!$A$98:$A$366,"crude oil")</f>
        <v>86250713462.151917</v>
      </c>
      <c r="S16" s="249">
        <f>SUMIFS('Predicted Energy Consumption'!AB$98:AB$366,'Predicted Energy Consumption'!$B$98:$B$366,$A16,'Predicted Energy Consumption'!$A$98:$A$366,"crude oil")</f>
        <v>85469076028.043106</v>
      </c>
      <c r="T16" s="249">
        <f>SUMIFS('Predicted Energy Consumption'!AC$98:AC$366,'Predicted Energy Consumption'!$B$98:$B$366,$A16,'Predicted Energy Consumption'!$A$98:$A$366,"crude oil")</f>
        <v>84673658729.890686</v>
      </c>
      <c r="U16" s="249">
        <f>SUMIFS('Predicted Energy Consumption'!AD$98:AD$366,'Predicted Energy Consumption'!$B$98:$B$366,$A16,'Predicted Energy Consumption'!$A$98:$A$366,"crude oil")</f>
        <v>83867609675.922638</v>
      </c>
      <c r="V16" s="249">
        <f>SUMIFS('Predicted Energy Consumption'!AE$98:AE$366,'Predicted Energy Consumption'!$B$98:$B$366,$A16,'Predicted Energy Consumption'!$A$98:$A$366,"crude oil")</f>
        <v>83053637972.694778</v>
      </c>
      <c r="W16" s="249">
        <f>SUMIFS('Predicted Energy Consumption'!AF$98:AF$366,'Predicted Energy Consumption'!$B$98:$B$366,$A16,'Predicted Energy Consumption'!$A$98:$A$366,"crude oil")</f>
        <v>82234071657.665588</v>
      </c>
      <c r="X16" s="249">
        <f>SUMIFS('Predicted Energy Consumption'!AG$98:AG$366,'Predicted Energy Consumption'!$B$98:$B$366,$A16,'Predicted Energy Consumption'!$A$98:$A$366,"crude oil")</f>
        <v>81410908553.250702</v>
      </c>
      <c r="Y16" s="249">
        <f>SUMIFS('Predicted Energy Consumption'!AH$98:AH$366,'Predicted Energy Consumption'!$B$98:$B$366,$A16,'Predicted Energy Consumption'!$A$98:$A$366,"crude oil")</f>
        <v>80585860688.86911</v>
      </c>
      <c r="Z16" s="249">
        <f>SUMIFS('Predicted Energy Consumption'!AI$98:AI$366,'Predicted Energy Consumption'!$B$98:$B$366,$A16,'Predicted Energy Consumption'!$A$98:$A$366,"crude oil")</f>
        <v>79760392959.515488</v>
      </c>
      <c r="AA16" s="249">
        <f>SUMIFS('Predicted Energy Consumption'!AJ$98:AJ$366,'Predicted Energy Consumption'!$B$98:$B$366,$A16,'Predicted Energy Consumption'!$A$98:$A$366,"crude oil")</f>
        <v>78935756673.560379</v>
      </c>
      <c r="AB16" s="249">
        <f>SUMIFS('Predicted Energy Consumption'!AK$98:AK$366,'Predicted Energy Consumption'!$B$98:$B$366,$A16,'Predicted Energy Consumption'!$A$98:$A$366,"crude oil")</f>
        <v>78113018604.278168</v>
      </c>
      <c r="AC16" s="249">
        <f>SUMIFS('Predicted Energy Consumption'!AL$98:AL$366,'Predicted Energy Consumption'!$B$98:$B$366,$A16,'Predicted Energy Consumption'!$A$98:$A$366,"crude oil")</f>
        <v>77293086109.579758</v>
      </c>
      <c r="AD16" s="249">
        <f>SUMIFS('Predicted Energy Consumption'!AM$98:AM$366,'Predicted Energy Consumption'!$B$98:$B$366,$A16,'Predicted Energy Consumption'!$A$98:$A$366,"crude oil")</f>
        <v>76476728829.423706</v>
      </c>
      <c r="AE16" s="249">
        <f>SUMIFS('Predicted Energy Consumption'!AN$98:AN$366,'Predicted Energy Consumption'!$B$98:$B$366,$A16,'Predicted Energy Consumption'!$A$98:$A$366,"crude oil")</f>
        <v>75664597414.87764</v>
      </c>
      <c r="AF16" s="249">
        <f>SUMIFS('Predicted Energy Consumption'!AO$98:AO$366,'Predicted Energy Consumption'!$B$98:$B$366,$A16,'Predicted Energy Consumption'!$A$98:$A$366,"crude oil")</f>
        <v>74857239689.452759</v>
      </c>
      <c r="AG16" s="249">
        <f>SUMIFS('Predicted Energy Consumption'!AP$98:AP$366,'Predicted Energy Consumption'!$B$98:$B$366,$A16,'Predicted Energy Consumption'!$A$98:$A$366,"crude oil")</f>
        <v>74055114593.675201</v>
      </c>
      <c r="AH16" s="249">
        <f>SUMIFS('Predicted Energy Consumption'!AQ$98:AQ$366,'Predicted Energy Consumption'!$B$98:$B$366,$A16,'Predicted Energy Consumption'!$A$98:$A$366,"crude oil")</f>
        <v>73258604218.611679</v>
      </c>
      <c r="AI16" s="249">
        <f>SUMIFS('Predicted Energy Consumption'!AR$98:AR$366,'Predicted Energy Consumption'!$B$98:$B$366,$A16,'Predicted Energy Consumption'!$A$98:$A$366,"crude oil")</f>
        <v>72468024193.542694</v>
      </c>
      <c r="AJ16" s="249">
        <f>SUMIFS('Predicted Energy Consumption'!AS$98:AS$366,'Predicted Energy Consumption'!$B$98:$B$366,$A16,'Predicted Energy Consumption'!$A$98:$A$366,"crude oil")</f>
        <v>71683632657.024033</v>
      </c>
      <c r="AK16" s="249">
        <f>SUMIFS('Predicted Energy Consumption'!AT$98:AT$366,'Predicted Energy Consumption'!$B$98:$B$366,$A16,'Predicted Energy Consumption'!$A$98:$A$366,"crude oil")</f>
        <v>70905638009.02861</v>
      </c>
      <c r="AL16" s="249">
        <f>SUMIFS('Predicted Energy Consumption'!AU$98:AU$366,'Predicted Energy Consumption'!$B$98:$B$366,$A16,'Predicted Energy Consumption'!$A$98:$A$366,"crude oil")</f>
        <v>70134205614.3237</v>
      </c>
      <c r="AM16" s="249">
        <f>SUMIFS('Predicted Energy Consumption'!AV$98:AV$366,'Predicted Energy Consumption'!$B$98:$B$366,$A16,'Predicted Energy Consumption'!$A$98:$A$366,"crude oil")</f>
        <v>69369463603.332397</v>
      </c>
      <c r="AN16" s="249">
        <f>SUMIFS('Predicted Energy Consumption'!AW$98:AW$366,'Predicted Energy Consumption'!$B$98:$B$366,$A16,'Predicted Energy Consumption'!$A$98:$A$366,"crude oil")</f>
        <v>68611507896.07357</v>
      </c>
      <c r="AO16" s="249">
        <f>SUMIFS('Predicted Energy Consumption'!AX$98:AX$366,'Predicted Energy Consumption'!$B$98:$B$366,$A16,'Predicted Energy Consumption'!$A$98:$A$366,"crude oil")</f>
        <v>67860406556.956497</v>
      </c>
      <c r="AP16" s="249">
        <f>SUMIFS('Predicted Energy Consumption'!AY$98:AY$366,'Predicted Energy Consumption'!$B$98:$B$366,$A16,'Predicted Energy Consumption'!$A$98:$A$366,"crude oil")</f>
        <v>67116203572.898232</v>
      </c>
    </row>
    <row r="17" spans="1:42" x14ac:dyDescent="0.2">
      <c r="A17" t="s">
        <v>388</v>
      </c>
      <c r="B17" s="249">
        <f>SUMIFS('Predicted Energy Consumption'!K$98:K$366,'Predicted Energy Consumption'!$B$98:$B$366,$A17,'Predicted Energy Consumption'!$A$98:$A$366,"crude oil")</f>
        <v>0</v>
      </c>
      <c r="C17" s="249">
        <f>SUMIFS('Predicted Energy Consumption'!L$98:L$366,'Predicted Energy Consumption'!$B$98:$B$366,$A17,'Predicted Energy Consumption'!$A$98:$A$366,"crude oil")</f>
        <v>0</v>
      </c>
      <c r="D17" s="249">
        <f>SUMIFS('Predicted Energy Consumption'!M$98:M$366,'Predicted Energy Consumption'!$B$98:$B$366,$A17,'Predicted Energy Consumption'!$A$98:$A$366,"crude oil")</f>
        <v>0</v>
      </c>
      <c r="E17" s="249">
        <f>SUMIFS('Predicted Energy Consumption'!N$98:N$366,'Predicted Energy Consumption'!$B$98:$B$366,$A17,'Predicted Energy Consumption'!$A$98:$A$366,"crude oil")</f>
        <v>0</v>
      </c>
      <c r="F17" s="249">
        <f>SUMIFS('Predicted Energy Consumption'!O$98:O$366,'Predicted Energy Consumption'!$B$98:$B$366,$A17,'Predicted Energy Consumption'!$A$98:$A$366,"crude oil")</f>
        <v>0</v>
      </c>
      <c r="G17" s="249">
        <f>SUMIFS('Predicted Energy Consumption'!P$98:P$366,'Predicted Energy Consumption'!$B$98:$B$366,$A17,'Predicted Energy Consumption'!$A$98:$A$366,"crude oil")</f>
        <v>0</v>
      </c>
      <c r="H17" s="249">
        <f>SUMIFS('Predicted Energy Consumption'!Q$98:Q$366,'Predicted Energy Consumption'!$B$98:$B$366,$A17,'Predicted Energy Consumption'!$A$98:$A$366,"crude oil")</f>
        <v>0</v>
      </c>
      <c r="I17" s="249">
        <f>SUMIFS('Predicted Energy Consumption'!R$98:R$366,'Predicted Energy Consumption'!$B$98:$B$366,$A17,'Predicted Energy Consumption'!$A$98:$A$366,"crude oil")</f>
        <v>0</v>
      </c>
      <c r="J17" s="249">
        <f>SUMIFS('Predicted Energy Consumption'!S$98:S$366,'Predicted Energy Consumption'!$B$98:$B$366,$A17,'Predicted Energy Consumption'!$A$98:$A$366,"crude oil")</f>
        <v>0</v>
      </c>
      <c r="K17" s="249">
        <f>SUMIFS('Predicted Energy Consumption'!T$98:T$366,'Predicted Energy Consumption'!$B$98:$B$366,$A17,'Predicted Energy Consumption'!$A$98:$A$366,"crude oil")</f>
        <v>0</v>
      </c>
      <c r="L17" s="249">
        <f>SUMIFS('Predicted Energy Consumption'!U$98:U$366,'Predicted Energy Consumption'!$B$98:$B$366,$A17,'Predicted Energy Consumption'!$A$98:$A$366,"crude oil")</f>
        <v>0</v>
      </c>
      <c r="M17" s="249">
        <f>SUMIFS('Predicted Energy Consumption'!V$98:V$366,'Predicted Energy Consumption'!$B$98:$B$366,$A17,'Predicted Energy Consumption'!$A$98:$A$366,"crude oil")</f>
        <v>0</v>
      </c>
      <c r="N17" s="249">
        <f>SUMIFS('Predicted Energy Consumption'!W$98:W$366,'Predicted Energy Consumption'!$B$98:$B$366,$A17,'Predicted Energy Consumption'!$A$98:$A$366,"crude oil")</f>
        <v>0</v>
      </c>
      <c r="O17" s="249">
        <f>SUMIFS('Predicted Energy Consumption'!X$98:X$366,'Predicted Energy Consumption'!$B$98:$B$366,$A17,'Predicted Energy Consumption'!$A$98:$A$366,"crude oil")</f>
        <v>0</v>
      </c>
      <c r="P17" s="249">
        <f>SUMIFS('Predicted Energy Consumption'!Y$98:Y$366,'Predicted Energy Consumption'!$B$98:$B$366,$A17,'Predicted Energy Consumption'!$A$98:$A$366,"crude oil")</f>
        <v>0</v>
      </c>
      <c r="Q17" s="249">
        <f>SUMIFS('Predicted Energy Consumption'!Z$98:Z$366,'Predicted Energy Consumption'!$B$98:$B$366,$A17,'Predicted Energy Consumption'!$A$98:$A$366,"crude oil")</f>
        <v>0</v>
      </c>
      <c r="R17" s="249">
        <f>SUMIFS('Predicted Energy Consumption'!AA$98:AA$366,'Predicted Energy Consumption'!$B$98:$B$366,$A17,'Predicted Energy Consumption'!$A$98:$A$366,"crude oil")</f>
        <v>0</v>
      </c>
      <c r="S17" s="249">
        <f>SUMIFS('Predicted Energy Consumption'!AB$98:AB$366,'Predicted Energy Consumption'!$B$98:$B$366,$A17,'Predicted Energy Consumption'!$A$98:$A$366,"crude oil")</f>
        <v>0</v>
      </c>
      <c r="T17" s="249">
        <f>SUMIFS('Predicted Energy Consumption'!AC$98:AC$366,'Predicted Energy Consumption'!$B$98:$B$366,$A17,'Predicted Energy Consumption'!$A$98:$A$366,"crude oil")</f>
        <v>0</v>
      </c>
      <c r="U17" s="249">
        <f>SUMIFS('Predicted Energy Consumption'!AD$98:AD$366,'Predicted Energy Consumption'!$B$98:$B$366,$A17,'Predicted Energy Consumption'!$A$98:$A$366,"crude oil")</f>
        <v>0</v>
      </c>
      <c r="V17" s="249">
        <f>SUMIFS('Predicted Energy Consumption'!AE$98:AE$366,'Predicted Energy Consumption'!$B$98:$B$366,$A17,'Predicted Energy Consumption'!$A$98:$A$366,"crude oil")</f>
        <v>0</v>
      </c>
      <c r="W17" s="249">
        <f>SUMIFS('Predicted Energy Consumption'!AF$98:AF$366,'Predicted Energy Consumption'!$B$98:$B$366,$A17,'Predicted Energy Consumption'!$A$98:$A$366,"crude oil")</f>
        <v>0</v>
      </c>
      <c r="X17" s="249">
        <f>SUMIFS('Predicted Energy Consumption'!AG$98:AG$366,'Predicted Energy Consumption'!$B$98:$B$366,$A17,'Predicted Energy Consumption'!$A$98:$A$366,"crude oil")</f>
        <v>0</v>
      </c>
      <c r="Y17" s="249">
        <f>SUMIFS('Predicted Energy Consumption'!AH$98:AH$366,'Predicted Energy Consumption'!$B$98:$B$366,$A17,'Predicted Energy Consumption'!$A$98:$A$366,"crude oil")</f>
        <v>0</v>
      </c>
      <c r="Z17" s="249">
        <f>SUMIFS('Predicted Energy Consumption'!AI$98:AI$366,'Predicted Energy Consumption'!$B$98:$B$366,$A17,'Predicted Energy Consumption'!$A$98:$A$366,"crude oil")</f>
        <v>0</v>
      </c>
      <c r="AA17" s="249">
        <f>SUMIFS('Predicted Energy Consumption'!AJ$98:AJ$366,'Predicted Energy Consumption'!$B$98:$B$366,$A17,'Predicted Energy Consumption'!$A$98:$A$366,"crude oil")</f>
        <v>0</v>
      </c>
      <c r="AB17" s="249">
        <f>SUMIFS('Predicted Energy Consumption'!AK$98:AK$366,'Predicted Energy Consumption'!$B$98:$B$366,$A17,'Predicted Energy Consumption'!$A$98:$A$366,"crude oil")</f>
        <v>0</v>
      </c>
      <c r="AC17" s="249">
        <f>SUMIFS('Predicted Energy Consumption'!AL$98:AL$366,'Predicted Energy Consumption'!$B$98:$B$366,$A17,'Predicted Energy Consumption'!$A$98:$A$366,"crude oil")</f>
        <v>0</v>
      </c>
      <c r="AD17" s="249">
        <f>SUMIFS('Predicted Energy Consumption'!AM$98:AM$366,'Predicted Energy Consumption'!$B$98:$B$366,$A17,'Predicted Energy Consumption'!$A$98:$A$366,"crude oil")</f>
        <v>0</v>
      </c>
      <c r="AE17" s="249">
        <f>SUMIFS('Predicted Energy Consumption'!AN$98:AN$366,'Predicted Energy Consumption'!$B$98:$B$366,$A17,'Predicted Energy Consumption'!$A$98:$A$366,"crude oil")</f>
        <v>0</v>
      </c>
      <c r="AF17" s="249">
        <f>SUMIFS('Predicted Energy Consumption'!AO$98:AO$366,'Predicted Energy Consumption'!$B$98:$B$366,$A17,'Predicted Energy Consumption'!$A$98:$A$366,"crude oil")</f>
        <v>0</v>
      </c>
      <c r="AG17" s="249">
        <f>SUMIFS('Predicted Energy Consumption'!AP$98:AP$366,'Predicted Energy Consumption'!$B$98:$B$366,$A17,'Predicted Energy Consumption'!$A$98:$A$366,"crude oil")</f>
        <v>0</v>
      </c>
      <c r="AH17" s="249">
        <f>SUMIFS('Predicted Energy Consumption'!AQ$98:AQ$366,'Predicted Energy Consumption'!$B$98:$B$366,$A17,'Predicted Energy Consumption'!$A$98:$A$366,"crude oil")</f>
        <v>0</v>
      </c>
      <c r="AI17" s="249">
        <f>SUMIFS('Predicted Energy Consumption'!AR$98:AR$366,'Predicted Energy Consumption'!$B$98:$B$366,$A17,'Predicted Energy Consumption'!$A$98:$A$366,"crude oil")</f>
        <v>0</v>
      </c>
      <c r="AJ17" s="249">
        <f>SUMIFS('Predicted Energy Consumption'!AS$98:AS$366,'Predicted Energy Consumption'!$B$98:$B$366,$A17,'Predicted Energy Consumption'!$A$98:$A$366,"crude oil")</f>
        <v>0</v>
      </c>
      <c r="AK17" s="249">
        <f>SUMIFS('Predicted Energy Consumption'!AT$98:AT$366,'Predicted Energy Consumption'!$B$98:$B$366,$A17,'Predicted Energy Consumption'!$A$98:$A$366,"crude oil")</f>
        <v>0</v>
      </c>
      <c r="AL17" s="249">
        <f>SUMIFS('Predicted Energy Consumption'!AU$98:AU$366,'Predicted Energy Consumption'!$B$98:$B$366,$A17,'Predicted Energy Consumption'!$A$98:$A$366,"crude oil")</f>
        <v>0</v>
      </c>
      <c r="AM17" s="249">
        <f>SUMIFS('Predicted Energy Consumption'!AV$98:AV$366,'Predicted Energy Consumption'!$B$98:$B$366,$A17,'Predicted Energy Consumption'!$A$98:$A$366,"crude oil")</f>
        <v>0</v>
      </c>
      <c r="AN17" s="249">
        <f>SUMIFS('Predicted Energy Consumption'!AW$98:AW$366,'Predicted Energy Consumption'!$B$98:$B$366,$A17,'Predicted Energy Consumption'!$A$98:$A$366,"crude oil")</f>
        <v>0</v>
      </c>
      <c r="AO17" s="249">
        <f>SUMIFS('Predicted Energy Consumption'!AX$98:AX$366,'Predicted Energy Consumption'!$B$98:$B$366,$A17,'Predicted Energy Consumption'!$A$98:$A$366,"crude oil")</f>
        <v>0</v>
      </c>
      <c r="AP17" s="249">
        <f>SUMIFS('Predicted Energy Consumption'!AY$98:AY$366,'Predicted Energy Consumption'!$B$98:$B$366,$A17,'Predicted Energy Consumption'!$A$98:$A$366,"crude oil")</f>
        <v>0</v>
      </c>
    </row>
    <row r="18" spans="1:42" x14ac:dyDescent="0.2">
      <c r="A18" t="s">
        <v>389</v>
      </c>
      <c r="B18" s="249">
        <f>SUMIFS('Predicted Energy Consumption'!K$98:K$366,'Predicted Energy Consumption'!$B$98:$B$366,$A18,'Predicted Energy Consumption'!$A$98:$A$366,"crude oil")</f>
        <v>0</v>
      </c>
      <c r="C18" s="249">
        <f>SUMIFS('Predicted Energy Consumption'!L$98:L$366,'Predicted Energy Consumption'!$B$98:$B$366,$A18,'Predicted Energy Consumption'!$A$98:$A$366,"crude oil")</f>
        <v>0</v>
      </c>
      <c r="D18" s="249">
        <f>SUMIFS('Predicted Energy Consumption'!M$98:M$366,'Predicted Energy Consumption'!$B$98:$B$366,$A18,'Predicted Energy Consumption'!$A$98:$A$366,"crude oil")</f>
        <v>0</v>
      </c>
      <c r="E18" s="249">
        <f>SUMIFS('Predicted Energy Consumption'!N$98:N$366,'Predicted Energy Consumption'!$B$98:$B$366,$A18,'Predicted Energy Consumption'!$A$98:$A$366,"crude oil")</f>
        <v>0</v>
      </c>
      <c r="F18" s="249">
        <f>SUMIFS('Predicted Energy Consumption'!O$98:O$366,'Predicted Energy Consumption'!$B$98:$B$366,$A18,'Predicted Energy Consumption'!$A$98:$A$366,"crude oil")</f>
        <v>0</v>
      </c>
      <c r="G18" s="249">
        <f>SUMIFS('Predicted Energy Consumption'!P$98:P$366,'Predicted Energy Consumption'!$B$98:$B$366,$A18,'Predicted Energy Consumption'!$A$98:$A$366,"crude oil")</f>
        <v>0</v>
      </c>
      <c r="H18" s="249">
        <f>SUMIFS('Predicted Energy Consumption'!Q$98:Q$366,'Predicted Energy Consumption'!$B$98:$B$366,$A18,'Predicted Energy Consumption'!$A$98:$A$366,"crude oil")</f>
        <v>0</v>
      </c>
      <c r="I18" s="249">
        <f>SUMIFS('Predicted Energy Consumption'!R$98:R$366,'Predicted Energy Consumption'!$B$98:$B$366,$A18,'Predicted Energy Consumption'!$A$98:$A$366,"crude oil")</f>
        <v>0</v>
      </c>
      <c r="J18" s="249">
        <f>SUMIFS('Predicted Energy Consumption'!S$98:S$366,'Predicted Energy Consumption'!$B$98:$B$366,$A18,'Predicted Energy Consumption'!$A$98:$A$366,"crude oil")</f>
        <v>0</v>
      </c>
      <c r="K18" s="249">
        <f>SUMIFS('Predicted Energy Consumption'!T$98:T$366,'Predicted Energy Consumption'!$B$98:$B$366,$A18,'Predicted Energy Consumption'!$A$98:$A$366,"crude oil")</f>
        <v>0</v>
      </c>
      <c r="L18" s="249">
        <f>SUMIFS('Predicted Energy Consumption'!U$98:U$366,'Predicted Energy Consumption'!$B$98:$B$366,$A18,'Predicted Energy Consumption'!$A$98:$A$366,"crude oil")</f>
        <v>0</v>
      </c>
      <c r="M18" s="249">
        <f>SUMIFS('Predicted Energy Consumption'!V$98:V$366,'Predicted Energy Consumption'!$B$98:$B$366,$A18,'Predicted Energy Consumption'!$A$98:$A$366,"crude oil")</f>
        <v>0</v>
      </c>
      <c r="N18" s="249">
        <f>SUMIFS('Predicted Energy Consumption'!W$98:W$366,'Predicted Energy Consumption'!$B$98:$B$366,$A18,'Predicted Energy Consumption'!$A$98:$A$366,"crude oil")</f>
        <v>0</v>
      </c>
      <c r="O18" s="249">
        <f>SUMIFS('Predicted Energy Consumption'!X$98:X$366,'Predicted Energy Consumption'!$B$98:$B$366,$A18,'Predicted Energy Consumption'!$A$98:$A$366,"crude oil")</f>
        <v>0</v>
      </c>
      <c r="P18" s="249">
        <f>SUMIFS('Predicted Energy Consumption'!Y$98:Y$366,'Predicted Energy Consumption'!$B$98:$B$366,$A18,'Predicted Energy Consumption'!$A$98:$A$366,"crude oil")</f>
        <v>0</v>
      </c>
      <c r="Q18" s="249">
        <f>SUMIFS('Predicted Energy Consumption'!Z$98:Z$366,'Predicted Energy Consumption'!$B$98:$B$366,$A18,'Predicted Energy Consumption'!$A$98:$A$366,"crude oil")</f>
        <v>0</v>
      </c>
      <c r="R18" s="249">
        <f>SUMIFS('Predicted Energy Consumption'!AA$98:AA$366,'Predicted Energy Consumption'!$B$98:$B$366,$A18,'Predicted Energy Consumption'!$A$98:$A$366,"crude oil")</f>
        <v>0</v>
      </c>
      <c r="S18" s="249">
        <f>SUMIFS('Predicted Energy Consumption'!AB$98:AB$366,'Predicted Energy Consumption'!$B$98:$B$366,$A18,'Predicted Energy Consumption'!$A$98:$A$366,"crude oil")</f>
        <v>0</v>
      </c>
      <c r="T18" s="249">
        <f>SUMIFS('Predicted Energy Consumption'!AC$98:AC$366,'Predicted Energy Consumption'!$B$98:$B$366,$A18,'Predicted Energy Consumption'!$A$98:$A$366,"crude oil")</f>
        <v>0</v>
      </c>
      <c r="U18" s="249">
        <f>SUMIFS('Predicted Energy Consumption'!AD$98:AD$366,'Predicted Energy Consumption'!$B$98:$B$366,$A18,'Predicted Energy Consumption'!$A$98:$A$366,"crude oil")</f>
        <v>0</v>
      </c>
      <c r="V18" s="249">
        <f>SUMIFS('Predicted Energy Consumption'!AE$98:AE$366,'Predicted Energy Consumption'!$B$98:$B$366,$A18,'Predicted Energy Consumption'!$A$98:$A$366,"crude oil")</f>
        <v>0</v>
      </c>
      <c r="W18" s="249">
        <f>SUMIFS('Predicted Energy Consumption'!AF$98:AF$366,'Predicted Energy Consumption'!$B$98:$B$366,$A18,'Predicted Energy Consumption'!$A$98:$A$366,"crude oil")</f>
        <v>0</v>
      </c>
      <c r="X18" s="249">
        <f>SUMIFS('Predicted Energy Consumption'!AG$98:AG$366,'Predicted Energy Consumption'!$B$98:$B$366,$A18,'Predicted Energy Consumption'!$A$98:$A$366,"crude oil")</f>
        <v>0</v>
      </c>
      <c r="Y18" s="249">
        <f>SUMIFS('Predicted Energy Consumption'!AH$98:AH$366,'Predicted Energy Consumption'!$B$98:$B$366,$A18,'Predicted Energy Consumption'!$A$98:$A$366,"crude oil")</f>
        <v>0</v>
      </c>
      <c r="Z18" s="249">
        <f>SUMIFS('Predicted Energy Consumption'!AI$98:AI$366,'Predicted Energy Consumption'!$B$98:$B$366,$A18,'Predicted Energy Consumption'!$A$98:$A$366,"crude oil")</f>
        <v>0</v>
      </c>
      <c r="AA18" s="249">
        <f>SUMIFS('Predicted Energy Consumption'!AJ$98:AJ$366,'Predicted Energy Consumption'!$B$98:$B$366,$A18,'Predicted Energy Consumption'!$A$98:$A$366,"crude oil")</f>
        <v>0</v>
      </c>
      <c r="AB18" s="249">
        <f>SUMIFS('Predicted Energy Consumption'!AK$98:AK$366,'Predicted Energy Consumption'!$B$98:$B$366,$A18,'Predicted Energy Consumption'!$A$98:$A$366,"crude oil")</f>
        <v>0</v>
      </c>
      <c r="AC18" s="249">
        <f>SUMIFS('Predicted Energy Consumption'!AL$98:AL$366,'Predicted Energy Consumption'!$B$98:$B$366,$A18,'Predicted Energy Consumption'!$A$98:$A$366,"crude oil")</f>
        <v>0</v>
      </c>
      <c r="AD18" s="249">
        <f>SUMIFS('Predicted Energy Consumption'!AM$98:AM$366,'Predicted Energy Consumption'!$B$98:$B$366,$A18,'Predicted Energy Consumption'!$A$98:$A$366,"crude oil")</f>
        <v>0</v>
      </c>
      <c r="AE18" s="249">
        <f>SUMIFS('Predicted Energy Consumption'!AN$98:AN$366,'Predicted Energy Consumption'!$B$98:$B$366,$A18,'Predicted Energy Consumption'!$A$98:$A$366,"crude oil")</f>
        <v>0</v>
      </c>
      <c r="AF18" s="249">
        <f>SUMIFS('Predicted Energy Consumption'!AO$98:AO$366,'Predicted Energy Consumption'!$B$98:$B$366,$A18,'Predicted Energy Consumption'!$A$98:$A$366,"crude oil")</f>
        <v>0</v>
      </c>
      <c r="AG18" s="249">
        <f>SUMIFS('Predicted Energy Consumption'!AP$98:AP$366,'Predicted Energy Consumption'!$B$98:$B$366,$A18,'Predicted Energy Consumption'!$A$98:$A$366,"crude oil")</f>
        <v>0</v>
      </c>
      <c r="AH18" s="249">
        <f>SUMIFS('Predicted Energy Consumption'!AQ$98:AQ$366,'Predicted Energy Consumption'!$B$98:$B$366,$A18,'Predicted Energy Consumption'!$A$98:$A$366,"crude oil")</f>
        <v>0</v>
      </c>
      <c r="AI18" s="249">
        <f>SUMIFS('Predicted Energy Consumption'!AR$98:AR$366,'Predicted Energy Consumption'!$B$98:$B$366,$A18,'Predicted Energy Consumption'!$A$98:$A$366,"crude oil")</f>
        <v>0</v>
      </c>
      <c r="AJ18" s="249">
        <f>SUMIFS('Predicted Energy Consumption'!AS$98:AS$366,'Predicted Energy Consumption'!$B$98:$B$366,$A18,'Predicted Energy Consumption'!$A$98:$A$366,"crude oil")</f>
        <v>0</v>
      </c>
      <c r="AK18" s="249">
        <f>SUMIFS('Predicted Energy Consumption'!AT$98:AT$366,'Predicted Energy Consumption'!$B$98:$B$366,$A18,'Predicted Energy Consumption'!$A$98:$A$366,"crude oil")</f>
        <v>0</v>
      </c>
      <c r="AL18" s="249">
        <f>SUMIFS('Predicted Energy Consumption'!AU$98:AU$366,'Predicted Energy Consumption'!$B$98:$B$366,$A18,'Predicted Energy Consumption'!$A$98:$A$366,"crude oil")</f>
        <v>0</v>
      </c>
      <c r="AM18" s="249">
        <f>SUMIFS('Predicted Energy Consumption'!AV$98:AV$366,'Predicted Energy Consumption'!$B$98:$B$366,$A18,'Predicted Energy Consumption'!$A$98:$A$366,"crude oil")</f>
        <v>0</v>
      </c>
      <c r="AN18" s="249">
        <f>SUMIFS('Predicted Energy Consumption'!AW$98:AW$366,'Predicted Energy Consumption'!$B$98:$B$366,$A18,'Predicted Energy Consumption'!$A$98:$A$366,"crude oil")</f>
        <v>0</v>
      </c>
      <c r="AO18" s="249">
        <f>SUMIFS('Predicted Energy Consumption'!AX$98:AX$366,'Predicted Energy Consumption'!$B$98:$B$366,$A18,'Predicted Energy Consumption'!$A$98:$A$366,"crude oil")</f>
        <v>0</v>
      </c>
      <c r="AP18" s="249">
        <f>SUMIFS('Predicted Energy Consumption'!AY$98:AY$366,'Predicted Energy Consumption'!$B$98:$B$366,$A18,'Predicted Energy Consumption'!$A$98:$A$366,"crude oil")</f>
        <v>0</v>
      </c>
    </row>
    <row r="19" spans="1:42" x14ac:dyDescent="0.2">
      <c r="A19" t="s">
        <v>390</v>
      </c>
      <c r="B19" s="249">
        <f>SUMIFS('Predicted Energy Consumption'!K$98:K$366,'Predicted Energy Consumption'!$B$98:$B$366,$A19,'Predicted Energy Consumption'!$A$98:$A$366,"crude oil")</f>
        <v>0</v>
      </c>
      <c r="C19" s="249">
        <f>SUMIFS('Predicted Energy Consumption'!L$98:L$366,'Predicted Energy Consumption'!$B$98:$B$366,$A19,'Predicted Energy Consumption'!$A$98:$A$366,"crude oil")</f>
        <v>0</v>
      </c>
      <c r="D19" s="249">
        <f>SUMIFS('Predicted Energy Consumption'!M$98:M$366,'Predicted Energy Consumption'!$B$98:$B$366,$A19,'Predicted Energy Consumption'!$A$98:$A$366,"crude oil")</f>
        <v>0</v>
      </c>
      <c r="E19" s="249">
        <f>SUMIFS('Predicted Energy Consumption'!N$98:N$366,'Predicted Energy Consumption'!$B$98:$B$366,$A19,'Predicted Energy Consumption'!$A$98:$A$366,"crude oil")</f>
        <v>0</v>
      </c>
      <c r="F19" s="249">
        <f>SUMIFS('Predicted Energy Consumption'!O$98:O$366,'Predicted Energy Consumption'!$B$98:$B$366,$A19,'Predicted Energy Consumption'!$A$98:$A$366,"crude oil")</f>
        <v>0</v>
      </c>
      <c r="G19" s="249">
        <f>SUMIFS('Predicted Energy Consumption'!P$98:P$366,'Predicted Energy Consumption'!$B$98:$B$366,$A19,'Predicted Energy Consumption'!$A$98:$A$366,"crude oil")</f>
        <v>0</v>
      </c>
      <c r="H19" s="249">
        <f>SUMIFS('Predicted Energy Consumption'!Q$98:Q$366,'Predicted Energy Consumption'!$B$98:$B$366,$A19,'Predicted Energy Consumption'!$A$98:$A$366,"crude oil")</f>
        <v>0</v>
      </c>
      <c r="I19" s="249">
        <f>SUMIFS('Predicted Energy Consumption'!R$98:R$366,'Predicted Energy Consumption'!$B$98:$B$366,$A19,'Predicted Energy Consumption'!$A$98:$A$366,"crude oil")</f>
        <v>0</v>
      </c>
      <c r="J19" s="249">
        <f>SUMIFS('Predicted Energy Consumption'!S$98:S$366,'Predicted Energy Consumption'!$B$98:$B$366,$A19,'Predicted Energy Consumption'!$A$98:$A$366,"crude oil")</f>
        <v>0</v>
      </c>
      <c r="K19" s="249">
        <f>SUMIFS('Predicted Energy Consumption'!T$98:T$366,'Predicted Energy Consumption'!$B$98:$B$366,$A19,'Predicted Energy Consumption'!$A$98:$A$366,"crude oil")</f>
        <v>0</v>
      </c>
      <c r="L19" s="249">
        <f>SUMIFS('Predicted Energy Consumption'!U$98:U$366,'Predicted Energy Consumption'!$B$98:$B$366,$A19,'Predicted Energy Consumption'!$A$98:$A$366,"crude oil")</f>
        <v>0</v>
      </c>
      <c r="M19" s="249">
        <f>SUMIFS('Predicted Energy Consumption'!V$98:V$366,'Predicted Energy Consumption'!$B$98:$B$366,$A19,'Predicted Energy Consumption'!$A$98:$A$366,"crude oil")</f>
        <v>0</v>
      </c>
      <c r="N19" s="249">
        <f>SUMIFS('Predicted Energy Consumption'!W$98:W$366,'Predicted Energy Consumption'!$B$98:$B$366,$A19,'Predicted Energy Consumption'!$A$98:$A$366,"crude oil")</f>
        <v>0</v>
      </c>
      <c r="O19" s="249">
        <f>SUMIFS('Predicted Energy Consumption'!X$98:X$366,'Predicted Energy Consumption'!$B$98:$B$366,$A19,'Predicted Energy Consumption'!$A$98:$A$366,"crude oil")</f>
        <v>0</v>
      </c>
      <c r="P19" s="249">
        <f>SUMIFS('Predicted Energy Consumption'!Y$98:Y$366,'Predicted Energy Consumption'!$B$98:$B$366,$A19,'Predicted Energy Consumption'!$A$98:$A$366,"crude oil")</f>
        <v>0</v>
      </c>
      <c r="Q19" s="249">
        <f>SUMIFS('Predicted Energy Consumption'!Z$98:Z$366,'Predicted Energy Consumption'!$B$98:$B$366,$A19,'Predicted Energy Consumption'!$A$98:$A$366,"crude oil")</f>
        <v>0</v>
      </c>
      <c r="R19" s="249">
        <f>SUMIFS('Predicted Energy Consumption'!AA$98:AA$366,'Predicted Energy Consumption'!$B$98:$B$366,$A19,'Predicted Energy Consumption'!$A$98:$A$366,"crude oil")</f>
        <v>0</v>
      </c>
      <c r="S19" s="249">
        <f>SUMIFS('Predicted Energy Consumption'!AB$98:AB$366,'Predicted Energy Consumption'!$B$98:$B$366,$A19,'Predicted Energy Consumption'!$A$98:$A$366,"crude oil")</f>
        <v>0</v>
      </c>
      <c r="T19" s="249">
        <f>SUMIFS('Predicted Energy Consumption'!AC$98:AC$366,'Predicted Energy Consumption'!$B$98:$B$366,$A19,'Predicted Energy Consumption'!$A$98:$A$366,"crude oil")</f>
        <v>0</v>
      </c>
      <c r="U19" s="249">
        <f>SUMIFS('Predicted Energy Consumption'!AD$98:AD$366,'Predicted Energy Consumption'!$B$98:$B$366,$A19,'Predicted Energy Consumption'!$A$98:$A$366,"crude oil")</f>
        <v>0</v>
      </c>
      <c r="V19" s="249">
        <f>SUMIFS('Predicted Energy Consumption'!AE$98:AE$366,'Predicted Energy Consumption'!$B$98:$B$366,$A19,'Predicted Energy Consumption'!$A$98:$A$366,"crude oil")</f>
        <v>0</v>
      </c>
      <c r="W19" s="249">
        <f>SUMIFS('Predicted Energy Consumption'!AF$98:AF$366,'Predicted Energy Consumption'!$B$98:$B$366,$A19,'Predicted Energy Consumption'!$A$98:$A$366,"crude oil")</f>
        <v>0</v>
      </c>
      <c r="X19" s="249">
        <f>SUMIFS('Predicted Energy Consumption'!AG$98:AG$366,'Predicted Energy Consumption'!$B$98:$B$366,$A19,'Predicted Energy Consumption'!$A$98:$A$366,"crude oil")</f>
        <v>0</v>
      </c>
      <c r="Y19" s="249">
        <f>SUMIFS('Predicted Energy Consumption'!AH$98:AH$366,'Predicted Energy Consumption'!$B$98:$B$366,$A19,'Predicted Energy Consumption'!$A$98:$A$366,"crude oil")</f>
        <v>0</v>
      </c>
      <c r="Z19" s="249">
        <f>SUMIFS('Predicted Energy Consumption'!AI$98:AI$366,'Predicted Energy Consumption'!$B$98:$B$366,$A19,'Predicted Energy Consumption'!$A$98:$A$366,"crude oil")</f>
        <v>0</v>
      </c>
      <c r="AA19" s="249">
        <f>SUMIFS('Predicted Energy Consumption'!AJ$98:AJ$366,'Predicted Energy Consumption'!$B$98:$B$366,$A19,'Predicted Energy Consumption'!$A$98:$A$366,"crude oil")</f>
        <v>0</v>
      </c>
      <c r="AB19" s="249">
        <f>SUMIFS('Predicted Energy Consumption'!AK$98:AK$366,'Predicted Energy Consumption'!$B$98:$B$366,$A19,'Predicted Energy Consumption'!$A$98:$A$366,"crude oil")</f>
        <v>0</v>
      </c>
      <c r="AC19" s="249">
        <f>SUMIFS('Predicted Energy Consumption'!AL$98:AL$366,'Predicted Energy Consumption'!$B$98:$B$366,$A19,'Predicted Energy Consumption'!$A$98:$A$366,"crude oil")</f>
        <v>0</v>
      </c>
      <c r="AD19" s="249">
        <f>SUMIFS('Predicted Energy Consumption'!AM$98:AM$366,'Predicted Energy Consumption'!$B$98:$B$366,$A19,'Predicted Energy Consumption'!$A$98:$A$366,"crude oil")</f>
        <v>0</v>
      </c>
      <c r="AE19" s="249">
        <f>SUMIFS('Predicted Energy Consumption'!AN$98:AN$366,'Predicted Energy Consumption'!$B$98:$B$366,$A19,'Predicted Energy Consumption'!$A$98:$A$366,"crude oil")</f>
        <v>0</v>
      </c>
      <c r="AF19" s="249">
        <f>SUMIFS('Predicted Energy Consumption'!AO$98:AO$366,'Predicted Energy Consumption'!$B$98:$B$366,$A19,'Predicted Energy Consumption'!$A$98:$A$366,"crude oil")</f>
        <v>0</v>
      </c>
      <c r="AG19" s="249">
        <f>SUMIFS('Predicted Energy Consumption'!AP$98:AP$366,'Predicted Energy Consumption'!$B$98:$B$366,$A19,'Predicted Energy Consumption'!$A$98:$A$366,"crude oil")</f>
        <v>0</v>
      </c>
      <c r="AH19" s="249">
        <f>SUMIFS('Predicted Energy Consumption'!AQ$98:AQ$366,'Predicted Energy Consumption'!$B$98:$B$366,$A19,'Predicted Energy Consumption'!$A$98:$A$366,"crude oil")</f>
        <v>0</v>
      </c>
      <c r="AI19" s="249">
        <f>SUMIFS('Predicted Energy Consumption'!AR$98:AR$366,'Predicted Energy Consumption'!$B$98:$B$366,$A19,'Predicted Energy Consumption'!$A$98:$A$366,"crude oil")</f>
        <v>0</v>
      </c>
      <c r="AJ19" s="249">
        <f>SUMIFS('Predicted Energy Consumption'!AS$98:AS$366,'Predicted Energy Consumption'!$B$98:$B$366,$A19,'Predicted Energy Consumption'!$A$98:$A$366,"crude oil")</f>
        <v>0</v>
      </c>
      <c r="AK19" s="249">
        <f>SUMIFS('Predicted Energy Consumption'!AT$98:AT$366,'Predicted Energy Consumption'!$B$98:$B$366,$A19,'Predicted Energy Consumption'!$A$98:$A$366,"crude oil")</f>
        <v>0</v>
      </c>
      <c r="AL19" s="249">
        <f>SUMIFS('Predicted Energy Consumption'!AU$98:AU$366,'Predicted Energy Consumption'!$B$98:$B$366,$A19,'Predicted Energy Consumption'!$A$98:$A$366,"crude oil")</f>
        <v>0</v>
      </c>
      <c r="AM19" s="249">
        <f>SUMIFS('Predicted Energy Consumption'!AV$98:AV$366,'Predicted Energy Consumption'!$B$98:$B$366,$A19,'Predicted Energy Consumption'!$A$98:$A$366,"crude oil")</f>
        <v>0</v>
      </c>
      <c r="AN19" s="249">
        <f>SUMIFS('Predicted Energy Consumption'!AW$98:AW$366,'Predicted Energy Consumption'!$B$98:$B$366,$A19,'Predicted Energy Consumption'!$A$98:$A$366,"crude oil")</f>
        <v>0</v>
      </c>
      <c r="AO19" s="249">
        <f>SUMIFS('Predicted Energy Consumption'!AX$98:AX$366,'Predicted Energy Consumption'!$B$98:$B$366,$A19,'Predicted Energy Consumption'!$A$98:$A$366,"crude oil")</f>
        <v>0</v>
      </c>
      <c r="AP19" s="249">
        <f>SUMIFS('Predicted Energy Consumption'!AY$98:AY$366,'Predicted Energy Consumption'!$B$98:$B$366,$A19,'Predicted Energy Consumption'!$A$98:$A$366,"crude oil")</f>
        <v>0</v>
      </c>
    </row>
    <row r="20" spans="1:42" x14ac:dyDescent="0.2">
      <c r="A20" t="s">
        <v>391</v>
      </c>
      <c r="B20" s="249">
        <f>SUMIFS('Predicted Energy Consumption'!K$98:K$366,'Predicted Energy Consumption'!$B$98:$B$366,$A20,'Predicted Energy Consumption'!$A$98:$A$366,"crude oil")</f>
        <v>0</v>
      </c>
      <c r="C20" s="249">
        <f>SUMIFS('Predicted Energy Consumption'!L$98:L$366,'Predicted Energy Consumption'!$B$98:$B$366,$A20,'Predicted Energy Consumption'!$A$98:$A$366,"crude oil")</f>
        <v>0</v>
      </c>
      <c r="D20" s="249">
        <f>SUMIFS('Predicted Energy Consumption'!M$98:M$366,'Predicted Energy Consumption'!$B$98:$B$366,$A20,'Predicted Energy Consumption'!$A$98:$A$366,"crude oil")</f>
        <v>0</v>
      </c>
      <c r="E20" s="249">
        <f>SUMIFS('Predicted Energy Consumption'!N$98:N$366,'Predicted Energy Consumption'!$B$98:$B$366,$A20,'Predicted Energy Consumption'!$A$98:$A$366,"crude oil")</f>
        <v>0</v>
      </c>
      <c r="F20" s="249">
        <f>SUMIFS('Predicted Energy Consumption'!O$98:O$366,'Predicted Energy Consumption'!$B$98:$B$366,$A20,'Predicted Energy Consumption'!$A$98:$A$366,"crude oil")</f>
        <v>0</v>
      </c>
      <c r="G20" s="249">
        <f>SUMIFS('Predicted Energy Consumption'!P$98:P$366,'Predicted Energy Consumption'!$B$98:$B$366,$A20,'Predicted Energy Consumption'!$A$98:$A$366,"crude oil")</f>
        <v>0</v>
      </c>
      <c r="H20" s="249">
        <f>SUMIFS('Predicted Energy Consumption'!Q$98:Q$366,'Predicted Energy Consumption'!$B$98:$B$366,$A20,'Predicted Energy Consumption'!$A$98:$A$366,"crude oil")</f>
        <v>0</v>
      </c>
      <c r="I20" s="249">
        <f>SUMIFS('Predicted Energy Consumption'!R$98:R$366,'Predicted Energy Consumption'!$B$98:$B$366,$A20,'Predicted Energy Consumption'!$A$98:$A$366,"crude oil")</f>
        <v>0</v>
      </c>
      <c r="J20" s="249">
        <f>SUMIFS('Predicted Energy Consumption'!S$98:S$366,'Predicted Energy Consumption'!$B$98:$B$366,$A20,'Predicted Energy Consumption'!$A$98:$A$366,"crude oil")</f>
        <v>0</v>
      </c>
      <c r="K20" s="249">
        <f>SUMIFS('Predicted Energy Consumption'!T$98:T$366,'Predicted Energy Consumption'!$B$98:$B$366,$A20,'Predicted Energy Consumption'!$A$98:$A$366,"crude oil")</f>
        <v>0</v>
      </c>
      <c r="L20" s="249">
        <f>SUMIFS('Predicted Energy Consumption'!U$98:U$366,'Predicted Energy Consumption'!$B$98:$B$366,$A20,'Predicted Energy Consumption'!$A$98:$A$366,"crude oil")</f>
        <v>0</v>
      </c>
      <c r="M20" s="249">
        <f>SUMIFS('Predicted Energy Consumption'!V$98:V$366,'Predicted Energy Consumption'!$B$98:$B$366,$A20,'Predicted Energy Consumption'!$A$98:$A$366,"crude oil")</f>
        <v>0</v>
      </c>
      <c r="N20" s="249">
        <f>SUMIFS('Predicted Energy Consumption'!W$98:W$366,'Predicted Energy Consumption'!$B$98:$B$366,$A20,'Predicted Energy Consumption'!$A$98:$A$366,"crude oil")</f>
        <v>0</v>
      </c>
      <c r="O20" s="249">
        <f>SUMIFS('Predicted Energy Consumption'!X$98:X$366,'Predicted Energy Consumption'!$B$98:$B$366,$A20,'Predicted Energy Consumption'!$A$98:$A$366,"crude oil")</f>
        <v>0</v>
      </c>
      <c r="P20" s="249">
        <f>SUMIFS('Predicted Energy Consumption'!Y$98:Y$366,'Predicted Energy Consumption'!$B$98:$B$366,$A20,'Predicted Energy Consumption'!$A$98:$A$366,"crude oil")</f>
        <v>0</v>
      </c>
      <c r="Q20" s="249">
        <f>SUMIFS('Predicted Energy Consumption'!Z$98:Z$366,'Predicted Energy Consumption'!$B$98:$B$366,$A20,'Predicted Energy Consumption'!$A$98:$A$366,"crude oil")</f>
        <v>0</v>
      </c>
      <c r="R20" s="249">
        <f>SUMIFS('Predicted Energy Consumption'!AA$98:AA$366,'Predicted Energy Consumption'!$B$98:$B$366,$A20,'Predicted Energy Consumption'!$A$98:$A$366,"crude oil")</f>
        <v>0</v>
      </c>
      <c r="S20" s="249">
        <f>SUMIFS('Predicted Energy Consumption'!AB$98:AB$366,'Predicted Energy Consumption'!$B$98:$B$366,$A20,'Predicted Energy Consumption'!$A$98:$A$366,"crude oil")</f>
        <v>0</v>
      </c>
      <c r="T20" s="249">
        <f>SUMIFS('Predicted Energy Consumption'!AC$98:AC$366,'Predicted Energy Consumption'!$B$98:$B$366,$A20,'Predicted Energy Consumption'!$A$98:$A$366,"crude oil")</f>
        <v>0</v>
      </c>
      <c r="U20" s="249">
        <f>SUMIFS('Predicted Energy Consumption'!AD$98:AD$366,'Predicted Energy Consumption'!$B$98:$B$366,$A20,'Predicted Energy Consumption'!$A$98:$A$366,"crude oil")</f>
        <v>0</v>
      </c>
      <c r="V20" s="249">
        <f>SUMIFS('Predicted Energy Consumption'!AE$98:AE$366,'Predicted Energy Consumption'!$B$98:$B$366,$A20,'Predicted Energy Consumption'!$A$98:$A$366,"crude oil")</f>
        <v>0</v>
      </c>
      <c r="W20" s="249">
        <f>SUMIFS('Predicted Energy Consumption'!AF$98:AF$366,'Predicted Energy Consumption'!$B$98:$B$366,$A20,'Predicted Energy Consumption'!$A$98:$A$366,"crude oil")</f>
        <v>0</v>
      </c>
      <c r="X20" s="249">
        <f>SUMIFS('Predicted Energy Consumption'!AG$98:AG$366,'Predicted Energy Consumption'!$B$98:$B$366,$A20,'Predicted Energy Consumption'!$A$98:$A$366,"crude oil")</f>
        <v>0</v>
      </c>
      <c r="Y20" s="249">
        <f>SUMIFS('Predicted Energy Consumption'!AH$98:AH$366,'Predicted Energy Consumption'!$B$98:$B$366,$A20,'Predicted Energy Consumption'!$A$98:$A$366,"crude oil")</f>
        <v>0</v>
      </c>
      <c r="Z20" s="249">
        <f>SUMIFS('Predicted Energy Consumption'!AI$98:AI$366,'Predicted Energy Consumption'!$B$98:$B$366,$A20,'Predicted Energy Consumption'!$A$98:$A$366,"crude oil")</f>
        <v>0</v>
      </c>
      <c r="AA20" s="249">
        <f>SUMIFS('Predicted Energy Consumption'!AJ$98:AJ$366,'Predicted Energy Consumption'!$B$98:$B$366,$A20,'Predicted Energy Consumption'!$A$98:$A$366,"crude oil")</f>
        <v>0</v>
      </c>
      <c r="AB20" s="249">
        <f>SUMIFS('Predicted Energy Consumption'!AK$98:AK$366,'Predicted Energy Consumption'!$B$98:$B$366,$A20,'Predicted Energy Consumption'!$A$98:$A$366,"crude oil")</f>
        <v>0</v>
      </c>
      <c r="AC20" s="249">
        <f>SUMIFS('Predicted Energy Consumption'!AL$98:AL$366,'Predicted Energy Consumption'!$B$98:$B$366,$A20,'Predicted Energy Consumption'!$A$98:$A$366,"crude oil")</f>
        <v>0</v>
      </c>
      <c r="AD20" s="249">
        <f>SUMIFS('Predicted Energy Consumption'!AM$98:AM$366,'Predicted Energy Consumption'!$B$98:$B$366,$A20,'Predicted Energy Consumption'!$A$98:$A$366,"crude oil")</f>
        <v>0</v>
      </c>
      <c r="AE20" s="249">
        <f>SUMIFS('Predicted Energy Consumption'!AN$98:AN$366,'Predicted Energy Consumption'!$B$98:$B$366,$A20,'Predicted Energy Consumption'!$A$98:$A$366,"crude oil")</f>
        <v>0</v>
      </c>
      <c r="AF20" s="249">
        <f>SUMIFS('Predicted Energy Consumption'!AO$98:AO$366,'Predicted Energy Consumption'!$B$98:$B$366,$A20,'Predicted Energy Consumption'!$A$98:$A$366,"crude oil")</f>
        <v>0</v>
      </c>
      <c r="AG20" s="249">
        <f>SUMIFS('Predicted Energy Consumption'!AP$98:AP$366,'Predicted Energy Consumption'!$B$98:$B$366,$A20,'Predicted Energy Consumption'!$A$98:$A$366,"crude oil")</f>
        <v>0</v>
      </c>
      <c r="AH20" s="249">
        <f>SUMIFS('Predicted Energy Consumption'!AQ$98:AQ$366,'Predicted Energy Consumption'!$B$98:$B$366,$A20,'Predicted Energy Consumption'!$A$98:$A$366,"crude oil")</f>
        <v>0</v>
      </c>
      <c r="AI20" s="249">
        <f>SUMIFS('Predicted Energy Consumption'!AR$98:AR$366,'Predicted Energy Consumption'!$B$98:$B$366,$A20,'Predicted Energy Consumption'!$A$98:$A$366,"crude oil")</f>
        <v>0</v>
      </c>
      <c r="AJ20" s="249">
        <f>SUMIFS('Predicted Energy Consumption'!AS$98:AS$366,'Predicted Energy Consumption'!$B$98:$B$366,$A20,'Predicted Energy Consumption'!$A$98:$A$366,"crude oil")</f>
        <v>0</v>
      </c>
      <c r="AK20" s="249">
        <f>SUMIFS('Predicted Energy Consumption'!AT$98:AT$366,'Predicted Energy Consumption'!$B$98:$B$366,$A20,'Predicted Energy Consumption'!$A$98:$A$366,"crude oil")</f>
        <v>0</v>
      </c>
      <c r="AL20" s="249">
        <f>SUMIFS('Predicted Energy Consumption'!AU$98:AU$366,'Predicted Energy Consumption'!$B$98:$B$366,$A20,'Predicted Energy Consumption'!$A$98:$A$366,"crude oil")</f>
        <v>0</v>
      </c>
      <c r="AM20" s="249">
        <f>SUMIFS('Predicted Energy Consumption'!AV$98:AV$366,'Predicted Energy Consumption'!$B$98:$B$366,$A20,'Predicted Energy Consumption'!$A$98:$A$366,"crude oil")</f>
        <v>0</v>
      </c>
      <c r="AN20" s="249">
        <f>SUMIFS('Predicted Energy Consumption'!AW$98:AW$366,'Predicted Energy Consumption'!$B$98:$B$366,$A20,'Predicted Energy Consumption'!$A$98:$A$366,"crude oil")</f>
        <v>0</v>
      </c>
      <c r="AO20" s="249">
        <f>SUMIFS('Predicted Energy Consumption'!AX$98:AX$366,'Predicted Energy Consumption'!$B$98:$B$366,$A20,'Predicted Energy Consumption'!$A$98:$A$366,"crude oil")</f>
        <v>0</v>
      </c>
      <c r="AP20" s="249">
        <f>SUMIFS('Predicted Energy Consumption'!AY$98:AY$366,'Predicted Energy Consumption'!$B$98:$B$366,$A20,'Predicted Energy Consumption'!$A$98:$A$366,"crude oil")</f>
        <v>0</v>
      </c>
    </row>
    <row r="21" spans="1:42" x14ac:dyDescent="0.2">
      <c r="A21" t="s">
        <v>392</v>
      </c>
      <c r="B21" s="249">
        <f>SUMIFS('Predicted Energy Consumption'!K$98:K$366,'Predicted Energy Consumption'!$B$98:$B$366,$A21,'Predicted Energy Consumption'!$A$98:$A$366,"crude oil")</f>
        <v>3963392080.144383</v>
      </c>
      <c r="C21" s="249">
        <f>SUMIFS('Predicted Energy Consumption'!L$98:L$366,'Predicted Energy Consumption'!$B$98:$B$366,$A21,'Predicted Energy Consumption'!$A$98:$A$366,"crude oil")</f>
        <v>4225467085.6920471</v>
      </c>
      <c r="D21" s="249">
        <f>SUMIFS('Predicted Energy Consumption'!M$98:M$366,'Predicted Energy Consumption'!$B$98:$B$366,$A21,'Predicted Energy Consumption'!$A$98:$A$366,"crude oil")</f>
        <v>4152319665.6322303</v>
      </c>
      <c r="E21" s="249">
        <f>SUMIFS('Predicted Energy Consumption'!N$98:N$366,'Predicted Energy Consumption'!$B$98:$B$366,$A21,'Predicted Energy Consumption'!$A$98:$A$366,"crude oil")</f>
        <v>4061396658.8603511</v>
      </c>
      <c r="F21" s="249">
        <f>SUMIFS('Predicted Energy Consumption'!O$98:O$366,'Predicted Energy Consumption'!$B$98:$B$366,$A21,'Predicted Energy Consumption'!$A$98:$A$366,"crude oil")</f>
        <v>3936791540.6558237</v>
      </c>
      <c r="G21" s="249">
        <f>SUMIFS('Predicted Energy Consumption'!P$98:P$366,'Predicted Energy Consumption'!$B$98:$B$366,$A21,'Predicted Energy Consumption'!$A$98:$A$366,"crude oil")</f>
        <v>3717711935.0157189</v>
      </c>
      <c r="H21" s="249">
        <f>SUMIFS('Predicted Energy Consumption'!Q$98:Q$366,'Predicted Energy Consumption'!$B$98:$B$366,$A21,'Predicted Energy Consumption'!$A$98:$A$366,"crude oil")</f>
        <v>3491065712.3719759</v>
      </c>
      <c r="I21" s="249">
        <f>SUMIFS('Predicted Energy Consumption'!R$98:R$366,'Predicted Energy Consumption'!$B$98:$B$366,$A21,'Predicted Energy Consumption'!$A$98:$A$366,"crude oil")</f>
        <v>3258798410.7130866</v>
      </c>
      <c r="J21" s="249">
        <f>SUMIFS('Predicted Energy Consumption'!S$98:S$366,'Predicted Energy Consumption'!$B$98:$B$366,$A21,'Predicted Energy Consumption'!$A$98:$A$366,"crude oil")</f>
        <v>3022482809.3180013</v>
      </c>
      <c r="K21" s="249">
        <f>SUMIFS('Predicted Energy Consumption'!T$98:T$366,'Predicted Energy Consumption'!$B$98:$B$366,$A21,'Predicted Energy Consumption'!$A$98:$A$366,"crude oil")</f>
        <v>2783405526.1543379</v>
      </c>
      <c r="L21" s="249">
        <f>SUMIFS('Predicted Energy Consumption'!U$98:U$366,'Predicted Energy Consumption'!$B$98:$B$366,$A21,'Predicted Energy Consumption'!$A$98:$A$366,"crude oil")</f>
        <v>2542625098.9874978</v>
      </c>
      <c r="M21" s="249">
        <f>SUMIFS('Predicted Energy Consumption'!V$98:V$366,'Predicted Energy Consumption'!$B$98:$B$366,$A21,'Predicted Energy Consumption'!$A$98:$A$366,"crude oil")</f>
        <v>2301014001.9574742</v>
      </c>
      <c r="N21" s="249">
        <f>SUMIFS('Predicted Energy Consumption'!W$98:W$366,'Predicted Energy Consumption'!$B$98:$B$366,$A21,'Predicted Energy Consumption'!$A$98:$A$366,"crude oil")</f>
        <v>2059290846.0624034</v>
      </c>
      <c r="O21" s="249">
        <f>SUMIFS('Predicted Energy Consumption'!X$98:X$366,'Predicted Energy Consumption'!$B$98:$B$366,$A21,'Predicted Energy Consumption'!$A$98:$A$366,"crude oil")</f>
        <v>1818046054.2011499</v>
      </c>
      <c r="P21" s="249">
        <f>SUMIFS('Predicted Energy Consumption'!Y$98:Y$366,'Predicted Energy Consumption'!$B$98:$B$366,$A21,'Predicted Energy Consumption'!$A$98:$A$366,"crude oil")</f>
        <v>1577762851.3655293</v>
      </c>
      <c r="Q21" s="249">
        <f>SUMIFS('Predicted Energy Consumption'!Z$98:Z$366,'Predicted Energy Consumption'!$B$98:$B$366,$A21,'Predicted Energy Consumption'!$A$98:$A$366,"crude oil")</f>
        <v>1338834678.7533262</v>
      </c>
      <c r="R21" s="249">
        <f>SUMIFS('Predicted Energy Consumption'!AA$98:AA$366,'Predicted Energy Consumption'!$B$98:$B$366,$A21,'Predicted Energy Consumption'!$A$98:$A$366,"crude oil")</f>
        <v>1180435217.0151169</v>
      </c>
      <c r="S21" s="249">
        <f>SUMIFS('Predicted Energy Consumption'!AB$98:AB$366,'Predicted Energy Consumption'!$B$98:$B$366,$A21,'Predicted Energy Consumption'!$A$98:$A$366,"crude oil")</f>
        <v>1190368905.431432</v>
      </c>
      <c r="T21" s="249">
        <f>SUMIFS('Predicted Energy Consumption'!AC$98:AC$366,'Predicted Energy Consumption'!$B$98:$B$366,$A21,'Predicted Energy Consumption'!$A$98:$A$366,"crude oil")</f>
        <v>1199649909.6033101</v>
      </c>
      <c r="U21" s="249">
        <f>SUMIFS('Predicted Energy Consumption'!AD$98:AD$366,'Predicted Energy Consumption'!$B$98:$B$366,$A21,'Predicted Energy Consumption'!$A$98:$A$366,"crude oil")</f>
        <v>1208331916.0523016</v>
      </c>
      <c r="V21" s="249">
        <f>SUMIFS('Predicted Energy Consumption'!AE$98:AE$366,'Predicted Energy Consumption'!$B$98:$B$366,$A21,'Predicted Energy Consumption'!$A$98:$A$366,"crude oil")</f>
        <v>1216463600.9050262</v>
      </c>
      <c r="W21" s="249">
        <f>SUMIFS('Predicted Energy Consumption'!AF$98:AF$366,'Predicted Energy Consumption'!$B$98:$B$366,$A21,'Predicted Energy Consumption'!$A$98:$A$366,"crude oil")</f>
        <v>1224089098.9585927</v>
      </c>
      <c r="X21" s="249">
        <f>SUMIFS('Predicted Energy Consumption'!AG$98:AG$366,'Predicted Energy Consumption'!$B$98:$B$366,$A21,'Predicted Energy Consumption'!$A$98:$A$366,"crude oil")</f>
        <v>1231248440.8864174</v>
      </c>
      <c r="Y21" s="249">
        <f>SUMIFS('Predicted Energy Consumption'!AH$98:AH$366,'Predicted Energy Consumption'!$B$98:$B$366,$A21,'Predicted Energy Consumption'!$A$98:$A$366,"crude oil")</f>
        <v>1237977956.1252389</v>
      </c>
      <c r="Z21" s="249">
        <f>SUMIFS('Predicted Energy Consumption'!AI$98:AI$366,'Predicted Energy Consumption'!$B$98:$B$366,$A21,'Predicted Energy Consumption'!$A$98:$A$366,"crude oil")</f>
        <v>1244310640.9656591</v>
      </c>
      <c r="AA21" s="249">
        <f>SUMIFS('Predicted Energy Consumption'!AJ$98:AJ$366,'Predicted Energy Consumption'!$B$98:$B$366,$A21,'Predicted Energy Consumption'!$A$98:$A$366,"crude oil")</f>
        <v>1250276492.6718826</v>
      </c>
      <c r="AB21" s="249">
        <f>SUMIFS('Predicted Energy Consumption'!AK$98:AK$366,'Predicted Energy Consumption'!$B$98:$B$366,$A21,'Predicted Energy Consumption'!$A$98:$A$366,"crude oil")</f>
        <v>1255902811.272227</v>
      </c>
      <c r="AC21" s="249">
        <f>SUMIFS('Predicted Energy Consumption'!AL$98:AL$366,'Predicted Energy Consumption'!$B$98:$B$366,$A21,'Predicted Energy Consumption'!$A$98:$A$366,"crude oil")</f>
        <v>1261214471.13414</v>
      </c>
      <c r="AD21" s="249">
        <f>SUMIFS('Predicted Energy Consumption'!AM$98:AM$366,'Predicted Energy Consumption'!$B$98:$B$366,$A21,'Predicted Energy Consumption'!$A$98:$A$366,"crude oil")</f>
        <v>1266234164.6709092</v>
      </c>
      <c r="AE21" s="249">
        <f>SUMIFS('Predicted Energy Consumption'!AN$98:AN$366,'Predicted Energy Consumption'!$B$98:$B$366,$A21,'Predicted Energy Consumption'!$A$98:$A$366,"crude oil")</f>
        <v>1270982620.5983989</v>
      </c>
      <c r="AF21" s="249">
        <f>SUMIFS('Predicted Energy Consumption'!AO$98:AO$366,'Predicted Energy Consumption'!$B$98:$B$366,$A21,'Predicted Energy Consumption'!$A$98:$A$366,"crude oil")</f>
        <v>1275478799.1248572</v>
      </c>
      <c r="AG21" s="249">
        <f>SUMIFS('Predicted Energy Consumption'!AP$98:AP$366,'Predicted Energy Consumption'!$B$98:$B$366,$A21,'Predicted Energy Consumption'!$A$98:$A$366,"crude oil")</f>
        <v>1279740066.3535943</v>
      </c>
      <c r="AH21" s="249">
        <f>SUMIFS('Predicted Energy Consumption'!AQ$98:AQ$366,'Predicted Energy Consumption'!$B$98:$B$366,$A21,'Predicted Energy Consumption'!$A$98:$A$366,"crude oil")</f>
        <v>1283782350.0358317</v>
      </c>
      <c r="AI21" s="249">
        <f>SUMIFS('Predicted Energy Consumption'!AR$98:AR$366,'Predicted Energy Consumption'!$B$98:$B$366,$A21,'Predicted Energy Consumption'!$A$98:$A$366,"crude oil")</f>
        <v>1287620278.6475055</v>
      </c>
      <c r="AJ21" s="249">
        <f>SUMIFS('Predicted Energy Consumption'!AS$98:AS$366,'Predicted Energy Consumption'!$B$98:$B$366,$A21,'Predicted Energy Consumption'!$A$98:$A$366,"crude oil")</f>
        <v>1291267305.5928607</v>
      </c>
      <c r="AK21" s="249">
        <f>SUMIFS('Predicted Energy Consumption'!AT$98:AT$366,'Predicted Energy Consumption'!$B$98:$B$366,$A21,'Predicted Energy Consumption'!$A$98:$A$366,"crude oil")</f>
        <v>1294735820.1678596</v>
      </c>
      <c r="AL21" s="249">
        <f>SUMIFS('Predicted Energy Consumption'!AU$98:AU$366,'Predicted Energy Consumption'!$B$98:$B$366,$A21,'Predicted Energy Consumption'!$A$98:$A$366,"crude oil")</f>
        <v>1298037246.7527609</v>
      </c>
      <c r="AM21" s="249">
        <f>SUMIFS('Predicted Energy Consumption'!AV$98:AV$366,'Predicted Energy Consumption'!$B$98:$B$366,$A21,'Predicted Energy Consumption'!$A$98:$A$366,"crude oil")</f>
        <v>1301182133.5497994</v>
      </c>
      <c r="AN21" s="249">
        <f>SUMIFS('Predicted Energy Consumption'!AW$98:AW$366,'Predicted Energy Consumption'!$B$98:$B$366,$A21,'Predicted Energy Consumption'!$A$98:$A$366,"crude oil")</f>
        <v>1304180232.039407</v>
      </c>
      <c r="AO21" s="249">
        <f>SUMIFS('Predicted Energy Consumption'!AX$98:AX$366,'Predicted Energy Consumption'!$B$98:$B$366,$A21,'Predicted Energy Consumption'!$A$98:$A$366,"crude oil")</f>
        <v>1307040568.1986847</v>
      </c>
      <c r="AP21" s="249">
        <f>SUMIFS('Predicted Energy Consumption'!AY$98:AY$366,'Predicted Energy Consumption'!$B$98:$B$366,$A21,'Predicted Energy Consumption'!$A$98:$A$366,"crude oil")</f>
        <v>1309771506.4081206</v>
      </c>
    </row>
    <row r="22" spans="1:42" x14ac:dyDescent="0.2">
      <c r="A22" t="s">
        <v>393</v>
      </c>
      <c r="B22" s="249">
        <f>SUMIFS('Predicted Energy Consumption'!K$98:K$366,'Predicted Energy Consumption'!$B$98:$B$366,$A22,'Predicted Energy Consumption'!$A$98:$A$366,"crude oil")</f>
        <v>0</v>
      </c>
      <c r="C22" s="249">
        <f>SUMIFS('Predicted Energy Consumption'!L$98:L$366,'Predicted Energy Consumption'!$B$98:$B$366,$A22,'Predicted Energy Consumption'!$A$98:$A$366,"crude oil")</f>
        <v>0</v>
      </c>
      <c r="D22" s="249">
        <f>SUMIFS('Predicted Energy Consumption'!M$98:M$366,'Predicted Energy Consumption'!$B$98:$B$366,$A22,'Predicted Energy Consumption'!$A$98:$A$366,"crude oil")</f>
        <v>0</v>
      </c>
      <c r="E22" s="249">
        <f>SUMIFS('Predicted Energy Consumption'!N$98:N$366,'Predicted Energy Consumption'!$B$98:$B$366,$A22,'Predicted Energy Consumption'!$A$98:$A$366,"crude oil")</f>
        <v>0</v>
      </c>
      <c r="F22" s="249">
        <f>SUMIFS('Predicted Energy Consumption'!O$98:O$366,'Predicted Energy Consumption'!$B$98:$B$366,$A22,'Predicted Energy Consumption'!$A$98:$A$366,"crude oil")</f>
        <v>0</v>
      </c>
      <c r="G22" s="249">
        <f>SUMIFS('Predicted Energy Consumption'!P$98:P$366,'Predicted Energy Consumption'!$B$98:$B$366,$A22,'Predicted Energy Consumption'!$A$98:$A$366,"crude oil")</f>
        <v>0</v>
      </c>
      <c r="H22" s="249">
        <f>SUMIFS('Predicted Energy Consumption'!Q$98:Q$366,'Predicted Energy Consumption'!$B$98:$B$366,$A22,'Predicted Energy Consumption'!$A$98:$A$366,"crude oil")</f>
        <v>0</v>
      </c>
      <c r="I22" s="249">
        <f>SUMIFS('Predicted Energy Consumption'!R$98:R$366,'Predicted Energy Consumption'!$B$98:$B$366,$A22,'Predicted Energy Consumption'!$A$98:$A$366,"crude oil")</f>
        <v>0</v>
      </c>
      <c r="J22" s="249">
        <f>SUMIFS('Predicted Energy Consumption'!S$98:S$366,'Predicted Energy Consumption'!$B$98:$B$366,$A22,'Predicted Energy Consumption'!$A$98:$A$366,"crude oil")</f>
        <v>0</v>
      </c>
      <c r="K22" s="249">
        <f>SUMIFS('Predicted Energy Consumption'!T$98:T$366,'Predicted Energy Consumption'!$B$98:$B$366,$A22,'Predicted Energy Consumption'!$A$98:$A$366,"crude oil")</f>
        <v>0</v>
      </c>
      <c r="L22" s="249">
        <f>SUMIFS('Predicted Energy Consumption'!U$98:U$366,'Predicted Energy Consumption'!$B$98:$B$366,$A22,'Predicted Energy Consumption'!$A$98:$A$366,"crude oil")</f>
        <v>0</v>
      </c>
      <c r="M22" s="249">
        <f>SUMIFS('Predicted Energy Consumption'!V$98:V$366,'Predicted Energy Consumption'!$B$98:$B$366,$A22,'Predicted Energy Consumption'!$A$98:$A$366,"crude oil")</f>
        <v>0</v>
      </c>
      <c r="N22" s="249">
        <f>SUMIFS('Predicted Energy Consumption'!W$98:W$366,'Predicted Energy Consumption'!$B$98:$B$366,$A22,'Predicted Energy Consumption'!$A$98:$A$366,"crude oil")</f>
        <v>0</v>
      </c>
      <c r="O22" s="249">
        <f>SUMIFS('Predicted Energy Consumption'!X$98:X$366,'Predicted Energy Consumption'!$B$98:$B$366,$A22,'Predicted Energy Consumption'!$A$98:$A$366,"crude oil")</f>
        <v>0</v>
      </c>
      <c r="P22" s="249">
        <f>SUMIFS('Predicted Energy Consumption'!Y$98:Y$366,'Predicted Energy Consumption'!$B$98:$B$366,$A22,'Predicted Energy Consumption'!$A$98:$A$366,"crude oil")</f>
        <v>0</v>
      </c>
      <c r="Q22" s="249">
        <f>SUMIFS('Predicted Energy Consumption'!Z$98:Z$366,'Predicted Energy Consumption'!$B$98:$B$366,$A22,'Predicted Energy Consumption'!$A$98:$A$366,"crude oil")</f>
        <v>0</v>
      </c>
      <c r="R22" s="249">
        <f>SUMIFS('Predicted Energy Consumption'!AA$98:AA$366,'Predicted Energy Consumption'!$B$98:$B$366,$A22,'Predicted Energy Consumption'!$A$98:$A$366,"crude oil")</f>
        <v>0</v>
      </c>
      <c r="S22" s="249">
        <f>SUMIFS('Predicted Energy Consumption'!AB$98:AB$366,'Predicted Energy Consumption'!$B$98:$B$366,$A22,'Predicted Energy Consumption'!$A$98:$A$366,"crude oil")</f>
        <v>0</v>
      </c>
      <c r="T22" s="249">
        <f>SUMIFS('Predicted Energy Consumption'!AC$98:AC$366,'Predicted Energy Consumption'!$B$98:$B$366,$A22,'Predicted Energy Consumption'!$A$98:$A$366,"crude oil")</f>
        <v>0</v>
      </c>
      <c r="U22" s="249">
        <f>SUMIFS('Predicted Energy Consumption'!AD$98:AD$366,'Predicted Energy Consumption'!$B$98:$B$366,$A22,'Predicted Energy Consumption'!$A$98:$A$366,"crude oil")</f>
        <v>0</v>
      </c>
      <c r="V22" s="249">
        <f>SUMIFS('Predicted Energy Consumption'!AE$98:AE$366,'Predicted Energy Consumption'!$B$98:$B$366,$A22,'Predicted Energy Consumption'!$A$98:$A$366,"crude oil")</f>
        <v>0</v>
      </c>
      <c r="W22" s="249">
        <f>SUMIFS('Predicted Energy Consumption'!AF$98:AF$366,'Predicted Energy Consumption'!$B$98:$B$366,$A22,'Predicted Energy Consumption'!$A$98:$A$366,"crude oil")</f>
        <v>0</v>
      </c>
      <c r="X22" s="249">
        <f>SUMIFS('Predicted Energy Consumption'!AG$98:AG$366,'Predicted Energy Consumption'!$B$98:$B$366,$A22,'Predicted Energy Consumption'!$A$98:$A$366,"crude oil")</f>
        <v>0</v>
      </c>
      <c r="Y22" s="249">
        <f>SUMIFS('Predicted Energy Consumption'!AH$98:AH$366,'Predicted Energy Consumption'!$B$98:$B$366,$A22,'Predicted Energy Consumption'!$A$98:$A$366,"crude oil")</f>
        <v>0</v>
      </c>
      <c r="Z22" s="249">
        <f>SUMIFS('Predicted Energy Consumption'!AI$98:AI$366,'Predicted Energy Consumption'!$B$98:$B$366,$A22,'Predicted Energy Consumption'!$A$98:$A$366,"crude oil")</f>
        <v>0</v>
      </c>
      <c r="AA22" s="249">
        <f>SUMIFS('Predicted Energy Consumption'!AJ$98:AJ$366,'Predicted Energy Consumption'!$B$98:$B$366,$A22,'Predicted Energy Consumption'!$A$98:$A$366,"crude oil")</f>
        <v>0</v>
      </c>
      <c r="AB22" s="249">
        <f>SUMIFS('Predicted Energy Consumption'!AK$98:AK$366,'Predicted Energy Consumption'!$B$98:$B$366,$A22,'Predicted Energy Consumption'!$A$98:$A$366,"crude oil")</f>
        <v>0</v>
      </c>
      <c r="AC22" s="249">
        <f>SUMIFS('Predicted Energy Consumption'!AL$98:AL$366,'Predicted Energy Consumption'!$B$98:$B$366,$A22,'Predicted Energy Consumption'!$A$98:$A$366,"crude oil")</f>
        <v>0</v>
      </c>
      <c r="AD22" s="249">
        <f>SUMIFS('Predicted Energy Consumption'!AM$98:AM$366,'Predicted Energy Consumption'!$B$98:$B$366,$A22,'Predicted Energy Consumption'!$A$98:$A$366,"crude oil")</f>
        <v>0</v>
      </c>
      <c r="AE22" s="249">
        <f>SUMIFS('Predicted Energy Consumption'!AN$98:AN$366,'Predicted Energy Consumption'!$B$98:$B$366,$A22,'Predicted Energy Consumption'!$A$98:$A$366,"crude oil")</f>
        <v>0</v>
      </c>
      <c r="AF22" s="249">
        <f>SUMIFS('Predicted Energy Consumption'!AO$98:AO$366,'Predicted Energy Consumption'!$B$98:$B$366,$A22,'Predicted Energy Consumption'!$A$98:$A$366,"crude oil")</f>
        <v>0</v>
      </c>
      <c r="AG22" s="249">
        <f>SUMIFS('Predicted Energy Consumption'!AP$98:AP$366,'Predicted Energy Consumption'!$B$98:$B$366,$A22,'Predicted Energy Consumption'!$A$98:$A$366,"crude oil")</f>
        <v>0</v>
      </c>
      <c r="AH22" s="249">
        <f>SUMIFS('Predicted Energy Consumption'!AQ$98:AQ$366,'Predicted Energy Consumption'!$B$98:$B$366,$A22,'Predicted Energy Consumption'!$A$98:$A$366,"crude oil")</f>
        <v>0</v>
      </c>
      <c r="AI22" s="249">
        <f>SUMIFS('Predicted Energy Consumption'!AR$98:AR$366,'Predicted Energy Consumption'!$B$98:$B$366,$A22,'Predicted Energy Consumption'!$A$98:$A$366,"crude oil")</f>
        <v>0</v>
      </c>
      <c r="AJ22" s="249">
        <f>SUMIFS('Predicted Energy Consumption'!AS$98:AS$366,'Predicted Energy Consumption'!$B$98:$B$366,$A22,'Predicted Energy Consumption'!$A$98:$A$366,"crude oil")</f>
        <v>0</v>
      </c>
      <c r="AK22" s="249">
        <f>SUMIFS('Predicted Energy Consumption'!AT$98:AT$366,'Predicted Energy Consumption'!$B$98:$B$366,$A22,'Predicted Energy Consumption'!$A$98:$A$366,"crude oil")</f>
        <v>0</v>
      </c>
      <c r="AL22" s="249">
        <f>SUMIFS('Predicted Energy Consumption'!AU$98:AU$366,'Predicted Energy Consumption'!$B$98:$B$366,$A22,'Predicted Energy Consumption'!$A$98:$A$366,"crude oil")</f>
        <v>0</v>
      </c>
      <c r="AM22" s="249">
        <f>SUMIFS('Predicted Energy Consumption'!AV$98:AV$366,'Predicted Energy Consumption'!$B$98:$B$366,$A22,'Predicted Energy Consumption'!$A$98:$A$366,"crude oil")</f>
        <v>0</v>
      </c>
      <c r="AN22" s="249">
        <f>SUMIFS('Predicted Energy Consumption'!AW$98:AW$366,'Predicted Energy Consumption'!$B$98:$B$366,$A22,'Predicted Energy Consumption'!$A$98:$A$366,"crude oil")</f>
        <v>0</v>
      </c>
      <c r="AO22" s="249">
        <f>SUMIFS('Predicted Energy Consumption'!AX$98:AX$366,'Predicted Energy Consumption'!$B$98:$B$366,$A22,'Predicted Energy Consumption'!$A$98:$A$366,"crude oil")</f>
        <v>0</v>
      </c>
      <c r="AP22" s="249">
        <f>SUMIFS('Predicted Energy Consumption'!AY$98:AY$366,'Predicted Energy Consumption'!$B$98:$B$366,$A22,'Predicted Energy Consumption'!$A$98:$A$366,"crude oil")</f>
        <v>0</v>
      </c>
    </row>
    <row r="23" spans="1:42" x14ac:dyDescent="0.2">
      <c r="A23" t="s">
        <v>394</v>
      </c>
      <c r="B23" s="249">
        <f>SUMIFS('Predicted Energy Consumption'!K$98:K$366,'Predicted Energy Consumption'!$B$98:$B$366,$A23,'Predicted Energy Consumption'!$A$98:$A$366,"crude oil")</f>
        <v>0</v>
      </c>
      <c r="C23" s="249">
        <f>SUMIFS('Predicted Energy Consumption'!L$98:L$366,'Predicted Energy Consumption'!$B$98:$B$366,$A23,'Predicted Energy Consumption'!$A$98:$A$366,"crude oil")</f>
        <v>0</v>
      </c>
      <c r="D23" s="249">
        <f>SUMIFS('Predicted Energy Consumption'!M$98:M$366,'Predicted Energy Consumption'!$B$98:$B$366,$A23,'Predicted Energy Consumption'!$A$98:$A$366,"crude oil")</f>
        <v>0</v>
      </c>
      <c r="E23" s="249">
        <f>SUMIFS('Predicted Energy Consumption'!N$98:N$366,'Predicted Energy Consumption'!$B$98:$B$366,$A23,'Predicted Energy Consumption'!$A$98:$A$366,"crude oil")</f>
        <v>0</v>
      </c>
      <c r="F23" s="249">
        <f>SUMIFS('Predicted Energy Consumption'!O$98:O$366,'Predicted Energy Consumption'!$B$98:$B$366,$A23,'Predicted Energy Consumption'!$A$98:$A$366,"crude oil")</f>
        <v>0</v>
      </c>
      <c r="G23" s="249">
        <f>SUMIFS('Predicted Energy Consumption'!P$98:P$366,'Predicted Energy Consumption'!$B$98:$B$366,$A23,'Predicted Energy Consumption'!$A$98:$A$366,"crude oil")</f>
        <v>0</v>
      </c>
      <c r="H23" s="249">
        <f>SUMIFS('Predicted Energy Consumption'!Q$98:Q$366,'Predicted Energy Consumption'!$B$98:$B$366,$A23,'Predicted Energy Consumption'!$A$98:$A$366,"crude oil")</f>
        <v>0</v>
      </c>
      <c r="I23" s="249">
        <f>SUMIFS('Predicted Energy Consumption'!R$98:R$366,'Predicted Energy Consumption'!$B$98:$B$366,$A23,'Predicted Energy Consumption'!$A$98:$A$366,"crude oil")</f>
        <v>0</v>
      </c>
      <c r="J23" s="249">
        <f>SUMIFS('Predicted Energy Consumption'!S$98:S$366,'Predicted Energy Consumption'!$B$98:$B$366,$A23,'Predicted Energy Consumption'!$A$98:$A$366,"crude oil")</f>
        <v>0</v>
      </c>
      <c r="K23" s="249">
        <f>SUMIFS('Predicted Energy Consumption'!T$98:T$366,'Predicted Energy Consumption'!$B$98:$B$366,$A23,'Predicted Energy Consumption'!$A$98:$A$366,"crude oil")</f>
        <v>0</v>
      </c>
      <c r="L23" s="249">
        <f>SUMIFS('Predicted Energy Consumption'!U$98:U$366,'Predicted Energy Consumption'!$B$98:$B$366,$A23,'Predicted Energy Consumption'!$A$98:$A$366,"crude oil")</f>
        <v>0</v>
      </c>
      <c r="M23" s="249">
        <f>SUMIFS('Predicted Energy Consumption'!V$98:V$366,'Predicted Energy Consumption'!$B$98:$B$366,$A23,'Predicted Energy Consumption'!$A$98:$A$366,"crude oil")</f>
        <v>0</v>
      </c>
      <c r="N23" s="249">
        <f>SUMIFS('Predicted Energy Consumption'!W$98:W$366,'Predicted Energy Consumption'!$B$98:$B$366,$A23,'Predicted Energy Consumption'!$A$98:$A$366,"crude oil")</f>
        <v>0</v>
      </c>
      <c r="O23" s="249">
        <f>SUMIFS('Predicted Energy Consumption'!X$98:X$366,'Predicted Energy Consumption'!$B$98:$B$366,$A23,'Predicted Energy Consumption'!$A$98:$A$366,"crude oil")</f>
        <v>0</v>
      </c>
      <c r="P23" s="249">
        <f>SUMIFS('Predicted Energy Consumption'!Y$98:Y$366,'Predicted Energy Consumption'!$B$98:$B$366,$A23,'Predicted Energy Consumption'!$A$98:$A$366,"crude oil")</f>
        <v>0</v>
      </c>
      <c r="Q23" s="249">
        <f>SUMIFS('Predicted Energy Consumption'!Z$98:Z$366,'Predicted Energy Consumption'!$B$98:$B$366,$A23,'Predicted Energy Consumption'!$A$98:$A$366,"crude oil")</f>
        <v>0</v>
      </c>
      <c r="R23" s="249">
        <f>SUMIFS('Predicted Energy Consumption'!AA$98:AA$366,'Predicted Energy Consumption'!$B$98:$B$366,$A23,'Predicted Energy Consumption'!$A$98:$A$366,"crude oil")</f>
        <v>0</v>
      </c>
      <c r="S23" s="249">
        <f>SUMIFS('Predicted Energy Consumption'!AB$98:AB$366,'Predicted Energy Consumption'!$B$98:$B$366,$A23,'Predicted Energy Consumption'!$A$98:$A$366,"crude oil")</f>
        <v>0</v>
      </c>
      <c r="T23" s="249">
        <f>SUMIFS('Predicted Energy Consumption'!AC$98:AC$366,'Predicted Energy Consumption'!$B$98:$B$366,$A23,'Predicted Energy Consumption'!$A$98:$A$366,"crude oil")</f>
        <v>0</v>
      </c>
      <c r="U23" s="249">
        <f>SUMIFS('Predicted Energy Consumption'!AD$98:AD$366,'Predicted Energy Consumption'!$B$98:$B$366,$A23,'Predicted Energy Consumption'!$A$98:$A$366,"crude oil")</f>
        <v>0</v>
      </c>
      <c r="V23" s="249">
        <f>SUMIFS('Predicted Energy Consumption'!AE$98:AE$366,'Predicted Energy Consumption'!$B$98:$B$366,$A23,'Predicted Energy Consumption'!$A$98:$A$366,"crude oil")</f>
        <v>0</v>
      </c>
      <c r="W23" s="249">
        <f>SUMIFS('Predicted Energy Consumption'!AF$98:AF$366,'Predicted Energy Consumption'!$B$98:$B$366,$A23,'Predicted Energy Consumption'!$A$98:$A$366,"crude oil")</f>
        <v>0</v>
      </c>
      <c r="X23" s="249">
        <f>SUMIFS('Predicted Energy Consumption'!AG$98:AG$366,'Predicted Energy Consumption'!$B$98:$B$366,$A23,'Predicted Energy Consumption'!$A$98:$A$366,"crude oil")</f>
        <v>0</v>
      </c>
      <c r="Y23" s="249">
        <f>SUMIFS('Predicted Energy Consumption'!AH$98:AH$366,'Predicted Energy Consumption'!$B$98:$B$366,$A23,'Predicted Energy Consumption'!$A$98:$A$366,"crude oil")</f>
        <v>0</v>
      </c>
      <c r="Z23" s="249">
        <f>SUMIFS('Predicted Energy Consumption'!AI$98:AI$366,'Predicted Energy Consumption'!$B$98:$B$366,$A23,'Predicted Energy Consumption'!$A$98:$A$366,"crude oil")</f>
        <v>0</v>
      </c>
      <c r="AA23" s="249">
        <f>SUMIFS('Predicted Energy Consumption'!AJ$98:AJ$366,'Predicted Energy Consumption'!$B$98:$B$366,$A23,'Predicted Energy Consumption'!$A$98:$A$366,"crude oil")</f>
        <v>0</v>
      </c>
      <c r="AB23" s="249">
        <f>SUMIFS('Predicted Energy Consumption'!AK$98:AK$366,'Predicted Energy Consumption'!$B$98:$B$366,$A23,'Predicted Energy Consumption'!$A$98:$A$366,"crude oil")</f>
        <v>0</v>
      </c>
      <c r="AC23" s="249">
        <f>SUMIFS('Predicted Energy Consumption'!AL$98:AL$366,'Predicted Energy Consumption'!$B$98:$B$366,$A23,'Predicted Energy Consumption'!$A$98:$A$366,"crude oil")</f>
        <v>0</v>
      </c>
      <c r="AD23" s="249">
        <f>SUMIFS('Predicted Energy Consumption'!AM$98:AM$366,'Predicted Energy Consumption'!$B$98:$B$366,$A23,'Predicted Energy Consumption'!$A$98:$A$366,"crude oil")</f>
        <v>0</v>
      </c>
      <c r="AE23" s="249">
        <f>SUMIFS('Predicted Energy Consumption'!AN$98:AN$366,'Predicted Energy Consumption'!$B$98:$B$366,$A23,'Predicted Energy Consumption'!$A$98:$A$366,"crude oil")</f>
        <v>0</v>
      </c>
      <c r="AF23" s="249">
        <f>SUMIFS('Predicted Energy Consumption'!AO$98:AO$366,'Predicted Energy Consumption'!$B$98:$B$366,$A23,'Predicted Energy Consumption'!$A$98:$A$366,"crude oil")</f>
        <v>0</v>
      </c>
      <c r="AG23" s="249">
        <f>SUMIFS('Predicted Energy Consumption'!AP$98:AP$366,'Predicted Energy Consumption'!$B$98:$B$366,$A23,'Predicted Energy Consumption'!$A$98:$A$366,"crude oil")</f>
        <v>0</v>
      </c>
      <c r="AH23" s="249">
        <f>SUMIFS('Predicted Energy Consumption'!AQ$98:AQ$366,'Predicted Energy Consumption'!$B$98:$B$366,$A23,'Predicted Energy Consumption'!$A$98:$A$366,"crude oil")</f>
        <v>0</v>
      </c>
      <c r="AI23" s="249">
        <f>SUMIFS('Predicted Energy Consumption'!AR$98:AR$366,'Predicted Energy Consumption'!$B$98:$B$366,$A23,'Predicted Energy Consumption'!$A$98:$A$366,"crude oil")</f>
        <v>0</v>
      </c>
      <c r="AJ23" s="249">
        <f>SUMIFS('Predicted Energy Consumption'!AS$98:AS$366,'Predicted Energy Consumption'!$B$98:$B$366,$A23,'Predicted Energy Consumption'!$A$98:$A$366,"crude oil")</f>
        <v>0</v>
      </c>
      <c r="AK23" s="249">
        <f>SUMIFS('Predicted Energy Consumption'!AT$98:AT$366,'Predicted Energy Consumption'!$B$98:$B$366,$A23,'Predicted Energy Consumption'!$A$98:$A$366,"crude oil")</f>
        <v>0</v>
      </c>
      <c r="AL23" s="249">
        <f>SUMIFS('Predicted Energy Consumption'!AU$98:AU$366,'Predicted Energy Consumption'!$B$98:$B$366,$A23,'Predicted Energy Consumption'!$A$98:$A$366,"crude oil")</f>
        <v>0</v>
      </c>
      <c r="AM23" s="249">
        <f>SUMIFS('Predicted Energy Consumption'!AV$98:AV$366,'Predicted Energy Consumption'!$B$98:$B$366,$A23,'Predicted Energy Consumption'!$A$98:$A$366,"crude oil")</f>
        <v>0</v>
      </c>
      <c r="AN23" s="249">
        <f>SUMIFS('Predicted Energy Consumption'!AW$98:AW$366,'Predicted Energy Consumption'!$B$98:$B$366,$A23,'Predicted Energy Consumption'!$A$98:$A$366,"crude oil")</f>
        <v>0</v>
      </c>
      <c r="AO23" s="249">
        <f>SUMIFS('Predicted Energy Consumption'!AX$98:AX$366,'Predicted Energy Consumption'!$B$98:$B$366,$A23,'Predicted Energy Consumption'!$A$98:$A$366,"crude oil")</f>
        <v>0</v>
      </c>
      <c r="AP23" s="249">
        <f>SUMIFS('Predicted Energy Consumption'!AY$98:AY$366,'Predicted Energy Consumption'!$B$98:$B$366,$A23,'Predicted Energy Consumption'!$A$98:$A$366,"crude oil")</f>
        <v>0</v>
      </c>
    </row>
    <row r="24" spans="1:42" x14ac:dyDescent="0.2">
      <c r="A24" t="s">
        <v>395</v>
      </c>
      <c r="B24" s="249">
        <f>SUMIFS('Predicted Energy Consumption'!K$98:K$366,'Predicted Energy Consumption'!$B$98:$B$366,$A24,'Predicted Energy Consumption'!$A$98:$A$366,"crude oil")</f>
        <v>0</v>
      </c>
      <c r="C24" s="249">
        <f>SUMIFS('Predicted Energy Consumption'!L$98:L$366,'Predicted Energy Consumption'!$B$98:$B$366,$A24,'Predicted Energy Consumption'!$A$98:$A$366,"crude oil")</f>
        <v>0</v>
      </c>
      <c r="D24" s="249">
        <f>SUMIFS('Predicted Energy Consumption'!M$98:M$366,'Predicted Energy Consumption'!$B$98:$B$366,$A24,'Predicted Energy Consumption'!$A$98:$A$366,"crude oil")</f>
        <v>0</v>
      </c>
      <c r="E24" s="249">
        <f>SUMIFS('Predicted Energy Consumption'!N$98:N$366,'Predicted Energy Consumption'!$B$98:$B$366,$A24,'Predicted Energy Consumption'!$A$98:$A$366,"crude oil")</f>
        <v>0</v>
      </c>
      <c r="F24" s="249">
        <f>SUMIFS('Predicted Energy Consumption'!O$98:O$366,'Predicted Energy Consumption'!$B$98:$B$366,$A24,'Predicted Energy Consumption'!$A$98:$A$366,"crude oil")</f>
        <v>0</v>
      </c>
      <c r="G24" s="249">
        <f>SUMIFS('Predicted Energy Consumption'!P$98:P$366,'Predicted Energy Consumption'!$B$98:$B$366,$A24,'Predicted Energy Consumption'!$A$98:$A$366,"crude oil")</f>
        <v>0</v>
      </c>
      <c r="H24" s="249">
        <f>SUMIFS('Predicted Energy Consumption'!Q$98:Q$366,'Predicted Energy Consumption'!$B$98:$B$366,$A24,'Predicted Energy Consumption'!$A$98:$A$366,"crude oil")</f>
        <v>0</v>
      </c>
      <c r="I24" s="249">
        <f>SUMIFS('Predicted Energy Consumption'!R$98:R$366,'Predicted Energy Consumption'!$B$98:$B$366,$A24,'Predicted Energy Consumption'!$A$98:$A$366,"crude oil")</f>
        <v>0</v>
      </c>
      <c r="J24" s="249">
        <f>SUMIFS('Predicted Energy Consumption'!S$98:S$366,'Predicted Energy Consumption'!$B$98:$B$366,$A24,'Predicted Energy Consumption'!$A$98:$A$366,"crude oil")</f>
        <v>0</v>
      </c>
      <c r="K24" s="249">
        <f>SUMIFS('Predicted Energy Consumption'!T$98:T$366,'Predicted Energy Consumption'!$B$98:$B$366,$A24,'Predicted Energy Consumption'!$A$98:$A$366,"crude oil")</f>
        <v>0</v>
      </c>
      <c r="L24" s="249">
        <f>SUMIFS('Predicted Energy Consumption'!U$98:U$366,'Predicted Energy Consumption'!$B$98:$B$366,$A24,'Predicted Energy Consumption'!$A$98:$A$366,"crude oil")</f>
        <v>0</v>
      </c>
      <c r="M24" s="249">
        <f>SUMIFS('Predicted Energy Consumption'!V$98:V$366,'Predicted Energy Consumption'!$B$98:$B$366,$A24,'Predicted Energy Consumption'!$A$98:$A$366,"crude oil")</f>
        <v>0</v>
      </c>
      <c r="N24" s="249">
        <f>SUMIFS('Predicted Energy Consumption'!W$98:W$366,'Predicted Energy Consumption'!$B$98:$B$366,$A24,'Predicted Energy Consumption'!$A$98:$A$366,"crude oil")</f>
        <v>0</v>
      </c>
      <c r="O24" s="249">
        <f>SUMIFS('Predicted Energy Consumption'!X$98:X$366,'Predicted Energy Consumption'!$B$98:$B$366,$A24,'Predicted Energy Consumption'!$A$98:$A$366,"crude oil")</f>
        <v>0</v>
      </c>
      <c r="P24" s="249">
        <f>SUMIFS('Predicted Energy Consumption'!Y$98:Y$366,'Predicted Energy Consumption'!$B$98:$B$366,$A24,'Predicted Energy Consumption'!$A$98:$A$366,"crude oil")</f>
        <v>0</v>
      </c>
      <c r="Q24" s="249">
        <f>SUMIFS('Predicted Energy Consumption'!Z$98:Z$366,'Predicted Energy Consumption'!$B$98:$B$366,$A24,'Predicted Energy Consumption'!$A$98:$A$366,"crude oil")</f>
        <v>0</v>
      </c>
      <c r="R24" s="249">
        <f>SUMIFS('Predicted Energy Consumption'!AA$98:AA$366,'Predicted Energy Consumption'!$B$98:$B$366,$A24,'Predicted Energy Consumption'!$A$98:$A$366,"crude oil")</f>
        <v>0</v>
      </c>
      <c r="S24" s="249">
        <f>SUMIFS('Predicted Energy Consumption'!AB$98:AB$366,'Predicted Energy Consumption'!$B$98:$B$366,$A24,'Predicted Energy Consumption'!$A$98:$A$366,"crude oil")</f>
        <v>0</v>
      </c>
      <c r="T24" s="249">
        <f>SUMIFS('Predicted Energy Consumption'!AC$98:AC$366,'Predicted Energy Consumption'!$B$98:$B$366,$A24,'Predicted Energy Consumption'!$A$98:$A$366,"crude oil")</f>
        <v>0</v>
      </c>
      <c r="U24" s="249">
        <f>SUMIFS('Predicted Energy Consumption'!AD$98:AD$366,'Predicted Energy Consumption'!$B$98:$B$366,$A24,'Predicted Energy Consumption'!$A$98:$A$366,"crude oil")</f>
        <v>0</v>
      </c>
      <c r="V24" s="249">
        <f>SUMIFS('Predicted Energy Consumption'!AE$98:AE$366,'Predicted Energy Consumption'!$B$98:$B$366,$A24,'Predicted Energy Consumption'!$A$98:$A$366,"crude oil")</f>
        <v>0</v>
      </c>
      <c r="W24" s="249">
        <f>SUMIFS('Predicted Energy Consumption'!AF$98:AF$366,'Predicted Energy Consumption'!$B$98:$B$366,$A24,'Predicted Energy Consumption'!$A$98:$A$366,"crude oil")</f>
        <v>0</v>
      </c>
      <c r="X24" s="249">
        <f>SUMIFS('Predicted Energy Consumption'!AG$98:AG$366,'Predicted Energy Consumption'!$B$98:$B$366,$A24,'Predicted Energy Consumption'!$A$98:$A$366,"crude oil")</f>
        <v>0</v>
      </c>
      <c r="Y24" s="249">
        <f>SUMIFS('Predicted Energy Consumption'!AH$98:AH$366,'Predicted Energy Consumption'!$B$98:$B$366,$A24,'Predicted Energy Consumption'!$A$98:$A$366,"crude oil")</f>
        <v>0</v>
      </c>
      <c r="Z24" s="249">
        <f>SUMIFS('Predicted Energy Consumption'!AI$98:AI$366,'Predicted Energy Consumption'!$B$98:$B$366,$A24,'Predicted Energy Consumption'!$A$98:$A$366,"crude oil")</f>
        <v>0</v>
      </c>
      <c r="AA24" s="249">
        <f>SUMIFS('Predicted Energy Consumption'!AJ$98:AJ$366,'Predicted Energy Consumption'!$B$98:$B$366,$A24,'Predicted Energy Consumption'!$A$98:$A$366,"crude oil")</f>
        <v>0</v>
      </c>
      <c r="AB24" s="249">
        <f>SUMIFS('Predicted Energy Consumption'!AK$98:AK$366,'Predicted Energy Consumption'!$B$98:$B$366,$A24,'Predicted Energy Consumption'!$A$98:$A$366,"crude oil")</f>
        <v>0</v>
      </c>
      <c r="AC24" s="249">
        <f>SUMIFS('Predicted Energy Consumption'!AL$98:AL$366,'Predicted Energy Consumption'!$B$98:$B$366,$A24,'Predicted Energy Consumption'!$A$98:$A$366,"crude oil")</f>
        <v>0</v>
      </c>
      <c r="AD24" s="249">
        <f>SUMIFS('Predicted Energy Consumption'!AM$98:AM$366,'Predicted Energy Consumption'!$B$98:$B$366,$A24,'Predicted Energy Consumption'!$A$98:$A$366,"crude oil")</f>
        <v>0</v>
      </c>
      <c r="AE24" s="249">
        <f>SUMIFS('Predicted Energy Consumption'!AN$98:AN$366,'Predicted Energy Consumption'!$B$98:$B$366,$A24,'Predicted Energy Consumption'!$A$98:$A$366,"crude oil")</f>
        <v>0</v>
      </c>
      <c r="AF24" s="249">
        <f>SUMIFS('Predicted Energy Consumption'!AO$98:AO$366,'Predicted Energy Consumption'!$B$98:$B$366,$A24,'Predicted Energy Consumption'!$A$98:$A$366,"crude oil")</f>
        <v>0</v>
      </c>
      <c r="AG24" s="249">
        <f>SUMIFS('Predicted Energy Consumption'!AP$98:AP$366,'Predicted Energy Consumption'!$B$98:$B$366,$A24,'Predicted Energy Consumption'!$A$98:$A$366,"crude oil")</f>
        <v>0</v>
      </c>
      <c r="AH24" s="249">
        <f>SUMIFS('Predicted Energy Consumption'!AQ$98:AQ$366,'Predicted Energy Consumption'!$B$98:$B$366,$A24,'Predicted Energy Consumption'!$A$98:$A$366,"crude oil")</f>
        <v>0</v>
      </c>
      <c r="AI24" s="249">
        <f>SUMIFS('Predicted Energy Consumption'!AR$98:AR$366,'Predicted Energy Consumption'!$B$98:$B$366,$A24,'Predicted Energy Consumption'!$A$98:$A$366,"crude oil")</f>
        <v>0</v>
      </c>
      <c r="AJ24" s="249">
        <f>SUMIFS('Predicted Energy Consumption'!AS$98:AS$366,'Predicted Energy Consumption'!$B$98:$B$366,$A24,'Predicted Energy Consumption'!$A$98:$A$366,"crude oil")</f>
        <v>0</v>
      </c>
      <c r="AK24" s="249">
        <f>SUMIFS('Predicted Energy Consumption'!AT$98:AT$366,'Predicted Energy Consumption'!$B$98:$B$366,$A24,'Predicted Energy Consumption'!$A$98:$A$366,"crude oil")</f>
        <v>0</v>
      </c>
      <c r="AL24" s="249">
        <f>SUMIFS('Predicted Energy Consumption'!AU$98:AU$366,'Predicted Energy Consumption'!$B$98:$B$366,$A24,'Predicted Energy Consumption'!$A$98:$A$366,"crude oil")</f>
        <v>0</v>
      </c>
      <c r="AM24" s="249">
        <f>SUMIFS('Predicted Energy Consumption'!AV$98:AV$366,'Predicted Energy Consumption'!$B$98:$B$366,$A24,'Predicted Energy Consumption'!$A$98:$A$366,"crude oil")</f>
        <v>0</v>
      </c>
      <c r="AN24" s="249">
        <f>SUMIFS('Predicted Energy Consumption'!AW$98:AW$366,'Predicted Energy Consumption'!$B$98:$B$366,$A24,'Predicted Energy Consumption'!$A$98:$A$366,"crude oil")</f>
        <v>0</v>
      </c>
      <c r="AO24" s="249">
        <f>SUMIFS('Predicted Energy Consumption'!AX$98:AX$366,'Predicted Energy Consumption'!$B$98:$B$366,$A24,'Predicted Energy Consumption'!$A$98:$A$366,"crude oil")</f>
        <v>0</v>
      </c>
      <c r="AP24" s="249">
        <f>SUMIFS('Predicted Energy Consumption'!AY$98:AY$366,'Predicted Energy Consumption'!$B$98:$B$366,$A24,'Predicted Energy Consumption'!$A$98:$A$366,"crude oil")</f>
        <v>0</v>
      </c>
    </row>
    <row r="25" spans="1:42" x14ac:dyDescent="0.2">
      <c r="A25" t="s">
        <v>396</v>
      </c>
      <c r="B25" s="249">
        <f>SUMIFS('Predicted Energy Consumption'!K$98:K$366,'Predicted Energy Consumption'!$B$98:$B$366,$A25,'Predicted Energy Consumption'!$A$98:$A$366,"crude oil")</f>
        <v>11890176240.433147</v>
      </c>
      <c r="C25" s="249">
        <f>SUMIFS('Predicted Energy Consumption'!L$98:L$366,'Predicted Energy Consumption'!$B$98:$B$366,$A25,'Predicted Energy Consumption'!$A$98:$A$366,"crude oil")</f>
        <v>12298302022.94733</v>
      </c>
      <c r="D25" s="249">
        <f>SUMIFS('Predicted Energy Consumption'!M$98:M$366,'Predicted Energy Consumption'!$B$98:$B$366,$A25,'Predicted Energy Consumption'!$A$98:$A$366,"crude oil")</f>
        <v>12799500167.850739</v>
      </c>
      <c r="E25" s="249">
        <f>SUMIFS('Predicted Energy Consumption'!N$98:N$366,'Predicted Energy Consumption'!$B$98:$B$366,$A25,'Predicted Energy Consumption'!$A$98:$A$366,"crude oil")</f>
        <v>13257815122.031559</v>
      </c>
      <c r="F25" s="249">
        <f>SUMIFS('Predicted Energy Consumption'!O$98:O$366,'Predicted Energy Consumption'!$B$98:$B$366,$A25,'Predicted Energy Consumption'!$A$98:$A$366,"crude oil")</f>
        <v>13674936725.450066</v>
      </c>
      <c r="G25" s="249">
        <f>SUMIFS('Predicted Energy Consumption'!P$98:P$366,'Predicted Energy Consumption'!$B$98:$B$366,$A25,'Predicted Energy Consumption'!$A$98:$A$366,"crude oil")</f>
        <v>14052882002.459526</v>
      </c>
      <c r="H25" s="249">
        <f>SUMIFS('Predicted Energy Consumption'!Q$98:Q$366,'Predicted Energy Consumption'!$B$98:$B$366,$A25,'Predicted Energy Consumption'!$A$98:$A$366,"crude oil")</f>
        <v>14393861883.441967</v>
      </c>
      <c r="I25" s="249">
        <f>SUMIFS('Predicted Energy Consumption'!R$98:R$366,'Predicted Energy Consumption'!$B$98:$B$366,$A25,'Predicted Energy Consumption'!$A$98:$A$366,"crude oil")</f>
        <v>14700176871.891531</v>
      </c>
      <c r="J25" s="249">
        <f>SUMIFS('Predicted Energy Consumption'!S$98:S$366,'Predicted Energy Consumption'!$B$98:$B$366,$A25,'Predicted Energy Consumption'!$A$98:$A$366,"crude oil")</f>
        <v>14974138619.108133</v>
      </c>
      <c r="K25" s="249">
        <f>SUMIFS('Predicted Energy Consumption'!T$98:T$366,'Predicted Energy Consumption'!$B$98:$B$366,$A25,'Predicted Energy Consumption'!$A$98:$A$366,"crude oil")</f>
        <v>15218013384.214819</v>
      </c>
      <c r="L25" s="249">
        <f>SUMIFS('Predicted Energy Consumption'!U$98:U$366,'Predicted Energy Consumption'!$B$98:$B$366,$A25,'Predicted Energy Consumption'!$A$98:$A$366,"crude oil")</f>
        <v>15433983205.760744</v>
      </c>
      <c r="M25" s="249">
        <f>SUMIFS('Predicted Energy Consumption'!V$98:V$366,'Predicted Energy Consumption'!$B$98:$B$366,$A25,'Predicted Energy Consumption'!$A$98:$A$366,"crude oil")</f>
        <v>15624120920.364967</v>
      </c>
      <c r="N25" s="249">
        <f>SUMIFS('Predicted Energy Consumption'!W$98:W$366,'Predicted Energy Consumption'!$B$98:$B$366,$A25,'Predicted Energy Consumption'!$A$98:$A$366,"crude oil")</f>
        <v>15790375685.302011</v>
      </c>
      <c r="O25" s="249">
        <f>SUMIFS('Predicted Energy Consumption'!X$98:X$366,'Predicted Energy Consumption'!$B$98:$B$366,$A25,'Predicted Energy Consumption'!$A$98:$A$366,"crude oil")</f>
        <v>15934566243.55657</v>
      </c>
      <c r="P25" s="249">
        <f>SUMIFS('Predicted Energy Consumption'!Y$98:Y$366,'Predicted Energy Consumption'!$B$98:$B$366,$A25,'Predicted Energy Consumption'!$A$98:$A$366,"crude oil")</f>
        <v>16058379727.108721</v>
      </c>
      <c r="Q25" s="249">
        <f>SUMIFS('Predicted Energy Consumption'!Z$98:Z$366,'Predicted Energy Consumption'!$B$98:$B$366,$A25,'Predicted Energy Consumption'!$A$98:$A$366,"crude oil")</f>
        <v>16163374286.38382</v>
      </c>
      <c r="R25" s="249">
        <f>SUMIFS('Predicted Energy Consumption'!AA$98:AA$366,'Predicted Energy Consumption'!$B$98:$B$366,$A25,'Predicted Energy Consumption'!$A$98:$A$366,"crude oil")</f>
        <v>16250984246.684381</v>
      </c>
      <c r="S25" s="249">
        <f>SUMIFS('Predicted Energy Consumption'!AB$98:AB$366,'Predicted Energy Consumption'!$B$98:$B$366,$A25,'Predicted Energy Consumption'!$A$98:$A$366,"crude oil")</f>
        <v>16322526826.561712</v>
      </c>
      <c r="T25" s="249">
        <f>SUMIFS('Predicted Energy Consumption'!AC$98:AC$366,'Predicted Energy Consumption'!$B$98:$B$366,$A25,'Predicted Energy Consumption'!$A$98:$A$366,"crude oil")</f>
        <v>16379209716.293392</v>
      </c>
      <c r="U25" s="249">
        <f>SUMIFS('Predicted Energy Consumption'!AD$98:AD$366,'Predicted Energy Consumption'!$B$98:$B$366,$A25,'Predicted Energy Consumption'!$A$98:$A$366,"crude oil")</f>
        <v>16422139017.538363</v>
      </c>
      <c r="V25" s="249">
        <f>SUMIFS('Predicted Energy Consumption'!AE$98:AE$366,'Predicted Energy Consumption'!$B$98:$B$366,$A25,'Predicted Energy Consumption'!$A$98:$A$366,"crude oil")</f>
        <v>16452327198.849022</v>
      </c>
      <c r="W25" s="249">
        <f>SUMIFS('Predicted Energy Consumption'!AF$98:AF$366,'Predicted Energy Consumption'!$B$98:$B$366,$A25,'Predicted Energy Consumption'!$A$98:$A$366,"crude oil")</f>
        <v>16470700836.099039</v>
      </c>
      <c r="X25" s="249">
        <f>SUMIFS('Predicted Energy Consumption'!AG$98:AG$366,'Predicted Energy Consumption'!$B$98:$B$366,$A25,'Predicted Energy Consumption'!$A$98:$A$366,"crude oil")</f>
        <v>16478107990.728548</v>
      </c>
      <c r="Y25" s="249">
        <f>SUMIFS('Predicted Energy Consumption'!AH$98:AH$366,'Predicted Energy Consumption'!$B$98:$B$366,$A25,'Predicted Energy Consumption'!$A$98:$A$366,"crude oil")</f>
        <v>16475325139.179991</v>
      </c>
      <c r="Z25" s="249">
        <f>SUMIFS('Predicted Energy Consumption'!AI$98:AI$366,'Predicted Energy Consumption'!$B$98:$B$366,$A25,'Predicted Energy Consumption'!$A$98:$A$366,"crude oil")</f>
        <v>16463063609.720186</v>
      </c>
      <c r="AA25" s="249">
        <f>SUMIFS('Predicted Energy Consumption'!AJ$98:AJ$366,'Predicted Energy Consumption'!$B$98:$B$366,$A25,'Predicted Energy Consumption'!$A$98:$A$366,"crude oil")</f>
        <v>16441975512.532404</v>
      </c>
      <c r="AB25" s="249">
        <f>SUMIFS('Predicted Energy Consumption'!AK$98:AK$366,'Predicted Energy Consumption'!$B$98:$B$366,$A25,'Predicted Energy Consumption'!$A$98:$A$366,"crude oil")</f>
        <v>16412659168.974697</v>
      </c>
      <c r="AC25" s="249">
        <f>SUMIFS('Predicted Energy Consumption'!AL$98:AL$366,'Predicted Energy Consumption'!$B$98:$B$366,$A25,'Predicted Energy Consumption'!$A$98:$A$366,"crude oil")</f>
        <v>16375664058.879936</v>
      </c>
      <c r="AD25" s="249">
        <f>SUMIFS('Predicted Energy Consumption'!AM$98:AM$366,'Predicted Energy Consumption'!$B$98:$B$366,$A25,'Predicted Energy Consumption'!$A$98:$A$366,"crude oil")</f>
        <v>16331495312.705677</v>
      </c>
      <c r="AE25" s="249">
        <f>SUMIFS('Predicted Energy Consumption'!AN$98:AN$366,'Predicted Energy Consumption'!$B$98:$B$366,$A25,'Predicted Energy Consumption'!$A$98:$A$366,"crude oil")</f>
        <v>16280617779.705013</v>
      </c>
      <c r="AF25" s="249">
        <f>SUMIFS('Predicted Energy Consumption'!AO$98:AO$366,'Predicted Energy Consumption'!$B$98:$B$366,$A25,'Predicted Energy Consumption'!$A$98:$A$366,"crude oil")</f>
        <v>16223459705.17346</v>
      </c>
      <c r="AG25" s="249">
        <f>SUMIFS('Predicted Energy Consumption'!AP$98:AP$366,'Predicted Energy Consumption'!$B$98:$B$366,$A25,'Predicted Energy Consumption'!$A$98:$A$366,"crude oil")</f>
        <v>16160416050.025461</v>
      </c>
      <c r="AH25" s="249">
        <f>SUMIFS('Predicted Energy Consumption'!AQ$98:AQ$366,'Predicted Energy Consumption'!$B$98:$B$366,$A25,'Predicted Energy Consumption'!$A$98:$A$366,"crude oil")</f>
        <v>16091851485.056271</v>
      </c>
      <c r="AI25" s="249">
        <f>SUMIFS('Predicted Energy Consumption'!AR$98:AR$366,'Predicted Energy Consumption'!$B$98:$B$366,$A25,'Predicted Energy Consumption'!$A$98:$A$366,"crude oil")</f>
        <v>16018103090.642664</v>
      </c>
      <c r="AJ25" s="249">
        <f>SUMIFS('Predicted Energy Consumption'!AS$98:AS$366,'Predicted Energy Consumption'!$B$98:$B$366,$A25,'Predicted Energy Consumption'!$A$98:$A$366,"crude oil")</f>
        <v>15939482790.645622</v>
      </c>
      <c r="AK25" s="249">
        <f>SUMIFS('Predicted Energy Consumption'!AT$98:AT$366,'Predicted Energy Consumption'!$B$98:$B$366,$A25,'Predicted Energy Consumption'!$A$98:$A$366,"crude oil")</f>
        <v>15856279547.082483</v>
      </c>
      <c r="AL25" s="249">
        <f>SUMIFS('Predicted Energy Consumption'!AU$98:AU$366,'Predicted Energy Consumption'!$B$98:$B$366,$A25,'Predicted Energy Consumption'!$A$98:$A$366,"crude oil")</f>
        <v>15768761339.887964</v>
      </c>
      <c r="AM25" s="249">
        <f>SUMIFS('Predicted Energy Consumption'!AV$98:AV$366,'Predicted Energy Consumption'!$B$98:$B$366,$A25,'Predicted Energy Consumption'!$A$98:$A$366,"crude oil")</f>
        <v>15677176953.865576</v>
      </c>
      <c r="AN25" s="249">
        <f>SUMIFS('Predicted Energy Consumption'!AW$98:AW$366,'Predicted Energy Consumption'!$B$98:$B$366,$A25,'Predicted Energy Consumption'!$A$98:$A$366,"crude oil")</f>
        <v>15581757592.811068</v>
      </c>
      <c r="AO25" s="249">
        <f>SUMIFS('Predicted Energy Consumption'!AX$98:AX$366,'Predicted Energy Consumption'!$B$98:$B$366,$A25,'Predicted Energy Consumption'!$A$98:$A$366,"crude oil")</f>
        <v>15482718338.792261</v>
      </c>
      <c r="AP25" s="249">
        <f>SUMIFS('Predicted Energy Consumption'!AY$98:AY$366,'Predicted Energy Consumption'!$B$98:$B$366,$A25,'Predicted Energy Consumption'!$A$98:$A$366,"crude oil")</f>
        <v>15380259472.722866</v>
      </c>
    </row>
    <row r="26" spans="1:42" x14ac:dyDescent="0.2">
      <c r="A26" t="s">
        <v>397</v>
      </c>
      <c r="B26" s="249">
        <f>SUMIFS('Predicted Energy Consumption'!K$98:K$366,'Predicted Energy Consumption'!$B$98:$B$366,$A26,'Predicted Energy Consumption'!$A$98:$A$366,"crude oil")</f>
        <v>0</v>
      </c>
      <c r="C26" s="249">
        <f>SUMIFS('Predicted Energy Consumption'!L$98:L$366,'Predicted Energy Consumption'!$B$98:$B$366,$A26,'Predicted Energy Consumption'!$A$98:$A$366,"crude oil")</f>
        <v>0</v>
      </c>
      <c r="D26" s="249">
        <f>SUMIFS('Predicted Energy Consumption'!M$98:M$366,'Predicted Energy Consumption'!$B$98:$B$366,$A26,'Predicted Energy Consumption'!$A$98:$A$366,"crude oil")</f>
        <v>0</v>
      </c>
      <c r="E26" s="249">
        <f>SUMIFS('Predicted Energy Consumption'!N$98:N$366,'Predicted Energy Consumption'!$B$98:$B$366,$A26,'Predicted Energy Consumption'!$A$98:$A$366,"crude oil")</f>
        <v>0</v>
      </c>
      <c r="F26" s="249">
        <f>SUMIFS('Predicted Energy Consumption'!O$98:O$366,'Predicted Energy Consumption'!$B$98:$B$366,$A26,'Predicted Energy Consumption'!$A$98:$A$366,"crude oil")</f>
        <v>0</v>
      </c>
      <c r="G26" s="249">
        <f>SUMIFS('Predicted Energy Consumption'!P$98:P$366,'Predicted Energy Consumption'!$B$98:$B$366,$A26,'Predicted Energy Consumption'!$A$98:$A$366,"crude oil")</f>
        <v>0</v>
      </c>
      <c r="H26" s="249">
        <f>SUMIFS('Predicted Energy Consumption'!Q$98:Q$366,'Predicted Energy Consumption'!$B$98:$B$366,$A26,'Predicted Energy Consumption'!$A$98:$A$366,"crude oil")</f>
        <v>0</v>
      </c>
      <c r="I26" s="249">
        <f>SUMIFS('Predicted Energy Consumption'!R$98:R$366,'Predicted Energy Consumption'!$B$98:$B$366,$A26,'Predicted Energy Consumption'!$A$98:$A$366,"crude oil")</f>
        <v>0</v>
      </c>
      <c r="J26" s="249">
        <f>SUMIFS('Predicted Energy Consumption'!S$98:S$366,'Predicted Energy Consumption'!$B$98:$B$366,$A26,'Predicted Energy Consumption'!$A$98:$A$366,"crude oil")</f>
        <v>0</v>
      </c>
      <c r="K26" s="249">
        <f>SUMIFS('Predicted Energy Consumption'!T$98:T$366,'Predicted Energy Consumption'!$B$98:$B$366,$A26,'Predicted Energy Consumption'!$A$98:$A$366,"crude oil")</f>
        <v>0</v>
      </c>
      <c r="L26" s="249">
        <f>SUMIFS('Predicted Energy Consumption'!U$98:U$366,'Predicted Energy Consumption'!$B$98:$B$366,$A26,'Predicted Energy Consumption'!$A$98:$A$366,"crude oil")</f>
        <v>0</v>
      </c>
      <c r="M26" s="249">
        <f>SUMIFS('Predicted Energy Consumption'!V$98:V$366,'Predicted Energy Consumption'!$B$98:$B$366,$A26,'Predicted Energy Consumption'!$A$98:$A$366,"crude oil")</f>
        <v>0</v>
      </c>
      <c r="N26" s="249">
        <f>SUMIFS('Predicted Energy Consumption'!W$98:W$366,'Predicted Energy Consumption'!$B$98:$B$366,$A26,'Predicted Energy Consumption'!$A$98:$A$366,"crude oil")</f>
        <v>0</v>
      </c>
      <c r="O26" s="249">
        <f>SUMIFS('Predicted Energy Consumption'!X$98:X$366,'Predicted Energy Consumption'!$B$98:$B$366,$A26,'Predicted Energy Consumption'!$A$98:$A$366,"crude oil")</f>
        <v>0</v>
      </c>
      <c r="P26" s="249">
        <f>SUMIFS('Predicted Energy Consumption'!Y$98:Y$366,'Predicted Energy Consumption'!$B$98:$B$366,$A26,'Predicted Energy Consumption'!$A$98:$A$366,"crude oil")</f>
        <v>0</v>
      </c>
      <c r="Q26" s="249">
        <f>SUMIFS('Predicted Energy Consumption'!Z$98:Z$366,'Predicted Energy Consumption'!$B$98:$B$366,$A26,'Predicted Energy Consumption'!$A$98:$A$366,"crude oil")</f>
        <v>0</v>
      </c>
      <c r="R26" s="249">
        <f>SUMIFS('Predicted Energy Consumption'!AA$98:AA$366,'Predicted Energy Consumption'!$B$98:$B$366,$A26,'Predicted Energy Consumption'!$A$98:$A$366,"crude oil")</f>
        <v>0</v>
      </c>
      <c r="S26" s="249">
        <f>SUMIFS('Predicted Energy Consumption'!AB$98:AB$366,'Predicted Energy Consumption'!$B$98:$B$366,$A26,'Predicted Energy Consumption'!$A$98:$A$366,"crude oil")</f>
        <v>0</v>
      </c>
      <c r="T26" s="249">
        <f>SUMIFS('Predicted Energy Consumption'!AC$98:AC$366,'Predicted Energy Consumption'!$B$98:$B$366,$A26,'Predicted Energy Consumption'!$A$98:$A$366,"crude oil")</f>
        <v>0</v>
      </c>
      <c r="U26" s="249">
        <f>SUMIFS('Predicted Energy Consumption'!AD$98:AD$366,'Predicted Energy Consumption'!$B$98:$B$366,$A26,'Predicted Energy Consumption'!$A$98:$A$366,"crude oil")</f>
        <v>0</v>
      </c>
      <c r="V26" s="249">
        <f>SUMIFS('Predicted Energy Consumption'!AE$98:AE$366,'Predicted Energy Consumption'!$B$98:$B$366,$A26,'Predicted Energy Consumption'!$A$98:$A$366,"crude oil")</f>
        <v>0</v>
      </c>
      <c r="W26" s="249">
        <f>SUMIFS('Predicted Energy Consumption'!AF$98:AF$366,'Predicted Energy Consumption'!$B$98:$B$366,$A26,'Predicted Energy Consumption'!$A$98:$A$366,"crude oil")</f>
        <v>0</v>
      </c>
      <c r="X26" s="249">
        <f>SUMIFS('Predicted Energy Consumption'!AG$98:AG$366,'Predicted Energy Consumption'!$B$98:$B$366,$A26,'Predicted Energy Consumption'!$A$98:$A$366,"crude oil")</f>
        <v>0</v>
      </c>
      <c r="Y26" s="249">
        <f>SUMIFS('Predicted Energy Consumption'!AH$98:AH$366,'Predicted Energy Consumption'!$B$98:$B$366,$A26,'Predicted Energy Consumption'!$A$98:$A$366,"crude oil")</f>
        <v>0</v>
      </c>
      <c r="Z26" s="249">
        <f>SUMIFS('Predicted Energy Consumption'!AI$98:AI$366,'Predicted Energy Consumption'!$B$98:$B$366,$A26,'Predicted Energy Consumption'!$A$98:$A$366,"crude oil")</f>
        <v>0</v>
      </c>
      <c r="AA26" s="249">
        <f>SUMIFS('Predicted Energy Consumption'!AJ$98:AJ$366,'Predicted Energy Consumption'!$B$98:$B$366,$A26,'Predicted Energy Consumption'!$A$98:$A$366,"crude oil")</f>
        <v>0</v>
      </c>
      <c r="AB26" s="249">
        <f>SUMIFS('Predicted Energy Consumption'!AK$98:AK$366,'Predicted Energy Consumption'!$B$98:$B$366,$A26,'Predicted Energy Consumption'!$A$98:$A$366,"crude oil")</f>
        <v>0</v>
      </c>
      <c r="AC26" s="249">
        <f>SUMIFS('Predicted Energy Consumption'!AL$98:AL$366,'Predicted Energy Consumption'!$B$98:$B$366,$A26,'Predicted Energy Consumption'!$A$98:$A$366,"crude oil")</f>
        <v>0</v>
      </c>
      <c r="AD26" s="249">
        <f>SUMIFS('Predicted Energy Consumption'!AM$98:AM$366,'Predicted Energy Consumption'!$B$98:$B$366,$A26,'Predicted Energy Consumption'!$A$98:$A$366,"crude oil")</f>
        <v>0</v>
      </c>
      <c r="AE26" s="249">
        <f>SUMIFS('Predicted Energy Consumption'!AN$98:AN$366,'Predicted Energy Consumption'!$B$98:$B$366,$A26,'Predicted Energy Consumption'!$A$98:$A$366,"crude oil")</f>
        <v>0</v>
      </c>
      <c r="AF26" s="249">
        <f>SUMIFS('Predicted Energy Consumption'!AO$98:AO$366,'Predicted Energy Consumption'!$B$98:$B$366,$A26,'Predicted Energy Consumption'!$A$98:$A$366,"crude oil")</f>
        <v>0</v>
      </c>
      <c r="AG26" s="249">
        <f>SUMIFS('Predicted Energy Consumption'!AP$98:AP$366,'Predicted Energy Consumption'!$B$98:$B$366,$A26,'Predicted Energy Consumption'!$A$98:$A$366,"crude oil")</f>
        <v>0</v>
      </c>
      <c r="AH26" s="249">
        <f>SUMIFS('Predicted Energy Consumption'!AQ$98:AQ$366,'Predicted Energy Consumption'!$B$98:$B$366,$A26,'Predicted Energy Consumption'!$A$98:$A$366,"crude oil")</f>
        <v>0</v>
      </c>
      <c r="AI26" s="249">
        <f>SUMIFS('Predicted Energy Consumption'!AR$98:AR$366,'Predicted Energy Consumption'!$B$98:$B$366,$A26,'Predicted Energy Consumption'!$A$98:$A$366,"crude oil")</f>
        <v>0</v>
      </c>
      <c r="AJ26" s="249">
        <f>SUMIFS('Predicted Energy Consumption'!AS$98:AS$366,'Predicted Energy Consumption'!$B$98:$B$366,$A26,'Predicted Energy Consumption'!$A$98:$A$366,"crude oil")</f>
        <v>0</v>
      </c>
      <c r="AK26" s="249">
        <f>SUMIFS('Predicted Energy Consumption'!AT$98:AT$366,'Predicted Energy Consumption'!$B$98:$B$366,$A26,'Predicted Energy Consumption'!$A$98:$A$366,"crude oil")</f>
        <v>0</v>
      </c>
      <c r="AL26" s="249">
        <f>SUMIFS('Predicted Energy Consumption'!AU$98:AU$366,'Predicted Energy Consumption'!$B$98:$B$366,$A26,'Predicted Energy Consumption'!$A$98:$A$366,"crude oil")</f>
        <v>0</v>
      </c>
      <c r="AM26" s="249">
        <f>SUMIFS('Predicted Energy Consumption'!AV$98:AV$366,'Predicted Energy Consumption'!$B$98:$B$366,$A26,'Predicted Energy Consumption'!$A$98:$A$366,"crude oil")</f>
        <v>0</v>
      </c>
      <c r="AN26" s="249">
        <f>SUMIFS('Predicted Energy Consumption'!AW$98:AW$366,'Predicted Energy Consumption'!$B$98:$B$366,$A26,'Predicted Energy Consumption'!$A$98:$A$366,"crude oil")</f>
        <v>0</v>
      </c>
      <c r="AO26" s="249">
        <f>SUMIFS('Predicted Energy Consumption'!AX$98:AX$366,'Predicted Energy Consumption'!$B$98:$B$366,$A26,'Predicted Energy Consumption'!$A$98:$A$366,"crude oil")</f>
        <v>0</v>
      </c>
      <c r="AP26" s="249">
        <f>SUMIFS('Predicted Energy Consumption'!AY$98:AY$366,'Predicted Energy Consumption'!$B$98:$B$366,$A26,'Predicted Energy Consumption'!$A$98:$A$366,"crude oil")</f>
        <v>0</v>
      </c>
    </row>
  </sheetData>
  <phoneticPr fontId="3"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0FD59-BCC2-4440-ADB2-477C843FA825}">
  <sheetPr codeName="Sheet25">
    <tabColor theme="4"/>
  </sheetPr>
  <dimension ref="A1:AP26"/>
  <sheetViews>
    <sheetView workbookViewId="0">
      <selection activeCell="B2" sqref="B2"/>
    </sheetView>
  </sheetViews>
  <sheetFormatPr defaultRowHeight="14.25" x14ac:dyDescent="0.2"/>
  <cols>
    <col min="1" max="1" width="45.125" bestFit="1" customWidth="1"/>
  </cols>
  <sheetData>
    <row r="1" spans="1:42" x14ac:dyDescent="0.2">
      <c r="A1" t="s">
        <v>666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x14ac:dyDescent="0.2">
      <c r="A2" t="s">
        <v>373</v>
      </c>
      <c r="B2" s="249">
        <f>SUMIFS('Predicted Energy Consumption'!K$98:K$366,'Predicted Energy Consumption'!$B$98:$B$366,$A2,'Predicted Energy Consumption'!$A$98:$A$366,"heat")</f>
        <v>1060512578552.1212</v>
      </c>
      <c r="C2" s="249">
        <f>SUMIFS('Predicted Energy Consumption'!L$98:L$366,'Predicted Energy Consumption'!$B$98:$B$366,$A2,'Predicted Energy Consumption'!$A$98:$A$366,"heat")</f>
        <v>1095381933625.6061</v>
      </c>
      <c r="D2" s="249">
        <f>SUMIFS('Predicted Energy Consumption'!M$98:M$366,'Predicted Energy Consumption'!$B$98:$B$366,$A2,'Predicted Energy Consumption'!$A$98:$A$366,"heat")</f>
        <v>1120568982064.2798</v>
      </c>
      <c r="E2" s="249">
        <f>SUMIFS('Predicted Energy Consumption'!N$98:N$366,'Predicted Energy Consumption'!$B$98:$B$366,$A2,'Predicted Energy Consumption'!$A$98:$A$366,"heat")</f>
        <v>1143849727673.3416</v>
      </c>
      <c r="F2" s="249">
        <f>SUMIFS('Predicted Energy Consumption'!O$98:O$366,'Predicted Energy Consumption'!$B$98:$B$366,$A2,'Predicted Energy Consumption'!$A$98:$A$366,"heat")</f>
        <v>1165458384284.7161</v>
      </c>
      <c r="G2" s="249">
        <f>SUMIFS('Predicted Energy Consumption'!P$98:P$366,'Predicted Energy Consumption'!$B$98:$B$366,$A2,'Predicted Energy Consumption'!$A$98:$A$366,"heat")</f>
        <v>1186170623242.0613</v>
      </c>
      <c r="H2" s="249">
        <f>SUMIFS('Predicted Energy Consumption'!Q$98:Q$366,'Predicted Energy Consumption'!$B$98:$B$366,$A2,'Predicted Energy Consumption'!$A$98:$A$366,"heat")</f>
        <v>1205652539995.0156</v>
      </c>
      <c r="I2" s="249">
        <f>SUMIFS('Predicted Energy Consumption'!R$98:R$366,'Predicted Energy Consumption'!$B$98:$B$366,$A2,'Predicted Energy Consumption'!$A$98:$A$366,"heat")</f>
        <v>1224121564977.5903</v>
      </c>
      <c r="J2" s="249">
        <f>SUMIFS('Predicted Energy Consumption'!S$98:S$366,'Predicted Energy Consumption'!$B$98:$B$366,$A2,'Predicted Energy Consumption'!$A$98:$A$366,"heat")</f>
        <v>1241785493118.6387</v>
      </c>
      <c r="K2" s="249">
        <f>SUMIFS('Predicted Energy Consumption'!T$98:T$366,'Predicted Energy Consumption'!$B$98:$B$366,$A2,'Predicted Energy Consumption'!$A$98:$A$366,"heat")</f>
        <v>1258521591885.7261</v>
      </c>
      <c r="L2" s="249">
        <f>SUMIFS('Predicted Energy Consumption'!U$98:U$366,'Predicted Energy Consumption'!$B$98:$B$366,$A2,'Predicted Energy Consumption'!$A$98:$A$366,"heat")</f>
        <v>1274632088413.9446</v>
      </c>
      <c r="M2" s="249">
        <f>SUMIFS('Predicted Energy Consumption'!V$98:V$366,'Predicted Energy Consumption'!$B$98:$B$366,$A2,'Predicted Energy Consumption'!$A$98:$A$366,"heat")</f>
        <v>1289952190123.1499</v>
      </c>
      <c r="N2" s="249">
        <f>SUMIFS('Predicted Energy Consumption'!W$98:W$366,'Predicted Energy Consumption'!$B$98:$B$366,$A2,'Predicted Energy Consumption'!$A$98:$A$366,"heat")</f>
        <v>1304485049441.8899</v>
      </c>
      <c r="O2" s="249">
        <f>SUMIFS('Predicted Energy Consumption'!X$98:X$366,'Predicted Energy Consumption'!$B$98:$B$366,$A2,'Predicted Energy Consumption'!$A$98:$A$366,"heat")</f>
        <v>1318483516491.5369</v>
      </c>
      <c r="P2" s="249">
        <f>SUMIFS('Predicted Energy Consumption'!Y$98:Y$366,'Predicted Energy Consumption'!$B$98:$B$366,$A2,'Predicted Energy Consumption'!$A$98:$A$366,"heat")</f>
        <v>1331831928030.6685</v>
      </c>
      <c r="Q2" s="249">
        <f>SUMIFS('Predicted Energy Consumption'!Z$98:Z$366,'Predicted Energy Consumption'!$B$98:$B$366,$A2,'Predicted Energy Consumption'!$A$98:$A$366,"heat")</f>
        <v>1344532882123.3096</v>
      </c>
      <c r="R2" s="249">
        <f>SUMIFS('Predicted Energy Consumption'!AA$98:AA$366,'Predicted Energy Consumption'!$B$98:$B$366,$A2,'Predicted Energy Consumption'!$A$98:$A$366,"heat")</f>
        <v>1356748282115.4548</v>
      </c>
      <c r="S2" s="249">
        <f>SUMIFS('Predicted Energy Consumption'!AB$98:AB$366,'Predicted Energy Consumption'!$B$98:$B$366,$A2,'Predicted Energy Consumption'!$A$98:$A$366,"heat")</f>
        <v>1368421473244.6272</v>
      </c>
      <c r="T2" s="249">
        <f>SUMIFS('Predicted Energy Consumption'!AC$98:AC$366,'Predicted Energy Consumption'!$B$98:$B$366,$A2,'Predicted Energy Consumption'!$A$98:$A$366,"heat")</f>
        <v>1379747656036.2573</v>
      </c>
      <c r="U2" s="249">
        <f>SUMIFS('Predicted Energy Consumption'!AD$98:AD$366,'Predicted Energy Consumption'!$B$98:$B$366,$A2,'Predicted Energy Consumption'!$A$98:$A$366,"heat")</f>
        <v>1390600838587.7971</v>
      </c>
      <c r="V2" s="249">
        <f>SUMIFS('Predicted Energy Consumption'!AE$98:AE$366,'Predicted Energy Consumption'!$B$98:$B$366,$A2,'Predicted Energy Consumption'!$A$98:$A$366,"heat")</f>
        <v>1400987744005.1965</v>
      </c>
      <c r="W2" s="249">
        <f>SUMIFS('Predicted Energy Consumption'!AF$98:AF$366,'Predicted Energy Consumption'!$B$98:$B$366,$A2,'Predicted Energy Consumption'!$A$98:$A$366,"heat")</f>
        <v>1411069928646.3154</v>
      </c>
      <c r="X2" s="249">
        <f>SUMIFS('Predicted Energy Consumption'!AG$98:AG$366,'Predicted Energy Consumption'!$B$98:$B$366,$A2,'Predicted Energy Consumption'!$A$98:$A$366,"heat")</f>
        <v>1420809741621.7056</v>
      </c>
      <c r="Y2" s="249">
        <f>SUMIFS('Predicted Energy Consumption'!AH$98:AH$366,'Predicted Energy Consumption'!$B$98:$B$366,$A2,'Predicted Energy Consumption'!$A$98:$A$366,"heat")</f>
        <v>1430212495414.0806</v>
      </c>
      <c r="Z2" s="249">
        <f>SUMIFS('Predicted Energy Consumption'!AI$98:AI$366,'Predicted Energy Consumption'!$B$98:$B$366,$A2,'Predicted Energy Consumption'!$A$98:$A$366,"heat")</f>
        <v>1439326665642.2393</v>
      </c>
      <c r="AA2" s="249">
        <f>SUMIFS('Predicted Energy Consumption'!AJ$98:AJ$366,'Predicted Energy Consumption'!$B$98:$B$366,$A2,'Predicted Energy Consumption'!$A$98:$A$366,"heat")</f>
        <v>1448194838382.5034</v>
      </c>
      <c r="AB2" s="249">
        <f>SUMIFS('Predicted Energy Consumption'!AK$98:AK$366,'Predicted Energy Consumption'!$B$98:$B$366,$A2,'Predicted Energy Consumption'!$A$98:$A$366,"heat")</f>
        <v>1456880039383.7817</v>
      </c>
      <c r="AC2" s="249">
        <f>SUMIFS('Predicted Energy Consumption'!AL$98:AL$366,'Predicted Energy Consumption'!$B$98:$B$366,$A2,'Predicted Energy Consumption'!$A$98:$A$366,"heat")</f>
        <v>1465331108362.4568</v>
      </c>
      <c r="AD2" s="249">
        <f>SUMIFS('Predicted Energy Consumption'!AM$98:AM$366,'Predicted Energy Consumption'!$B$98:$B$366,$A2,'Predicted Energy Consumption'!$A$98:$A$366,"heat")</f>
        <v>1473582025558.2463</v>
      </c>
      <c r="AE2" s="249">
        <f>SUMIFS('Predicted Energy Consumption'!AN$98:AN$366,'Predicted Energy Consumption'!$B$98:$B$366,$A2,'Predicted Energy Consumption'!$A$98:$A$366,"heat")</f>
        <v>1481734185373.3477</v>
      </c>
      <c r="AF2" s="249">
        <f>SUMIFS('Predicted Energy Consumption'!AO$98:AO$366,'Predicted Energy Consumption'!$B$98:$B$366,$A2,'Predicted Energy Consumption'!$A$98:$A$366,"heat")</f>
        <v>1489709169198.1697</v>
      </c>
      <c r="AG2" s="249">
        <f>SUMIFS('Predicted Energy Consumption'!AP$98:AP$366,'Predicted Energy Consumption'!$B$98:$B$366,$A2,'Predicted Energy Consumption'!$A$98:$A$366,"heat")</f>
        <v>1497583425765.894</v>
      </c>
      <c r="AH2" s="249">
        <f>SUMIFS('Predicted Energy Consumption'!AQ$98:AQ$366,'Predicted Energy Consumption'!$B$98:$B$366,$A2,'Predicted Energy Consumption'!$A$98:$A$366,"heat")</f>
        <v>1505375624937.6047</v>
      </c>
      <c r="AI2" s="249">
        <f>SUMIFS('Predicted Energy Consumption'!AR$98:AR$366,'Predicted Energy Consumption'!$B$98:$B$366,$A2,'Predicted Energy Consumption'!$A$98:$A$366,"heat")</f>
        <v>1513067281147.7231</v>
      </c>
      <c r="AJ2" s="249">
        <f>SUMIFS('Predicted Energy Consumption'!AS$98:AS$366,'Predicted Energy Consumption'!$B$98:$B$366,$A2,'Predicted Energy Consumption'!$A$98:$A$366,"heat")</f>
        <v>1519373138522.0708</v>
      </c>
      <c r="AK2" s="249">
        <f>SUMIFS('Predicted Energy Consumption'!AT$98:AT$366,'Predicted Energy Consumption'!$B$98:$B$366,$A2,'Predicted Energy Consumption'!$A$98:$A$366,"heat")</f>
        <v>1522816979910.5806</v>
      </c>
      <c r="AL2" s="249">
        <f>SUMIFS('Predicted Energy Consumption'!AU$98:AU$366,'Predicted Energy Consumption'!$B$98:$B$366,$A2,'Predicted Energy Consumption'!$A$98:$A$366,"heat")</f>
        <v>1526071196664.0544</v>
      </c>
      <c r="AM2" s="249">
        <f>SUMIFS('Predicted Energy Consumption'!AV$98:AV$366,'Predicted Energy Consumption'!$B$98:$B$366,$A2,'Predicted Energy Consumption'!$A$98:$A$366,"heat")</f>
        <v>1529161573693.1101</v>
      </c>
      <c r="AN2" s="249">
        <f>SUMIFS('Predicted Energy Consumption'!AW$98:AW$366,'Predicted Energy Consumption'!$B$98:$B$366,$A2,'Predicted Energy Consumption'!$A$98:$A$366,"heat")</f>
        <v>1532088129785.7585</v>
      </c>
      <c r="AO2" s="249">
        <f>SUMIFS('Predicted Energy Consumption'!AX$98:AX$366,'Predicted Energy Consumption'!$B$98:$B$366,$A2,'Predicted Energy Consumption'!$A$98:$A$366,"heat")</f>
        <v>1534901158228.5894</v>
      </c>
      <c r="AP2" s="249">
        <f>SUMIFS('Predicted Energy Consumption'!AY$98:AY$366,'Predicted Energy Consumption'!$B$98:$B$366,$A2,'Predicted Energy Consumption'!$A$98:$A$366,"heat")</f>
        <v>1537594320968.7217</v>
      </c>
    </row>
    <row r="3" spans="1:42" x14ac:dyDescent="0.2">
      <c r="A3" t="s">
        <v>374</v>
      </c>
      <c r="B3" s="249">
        <f>SUMIFS('Predicted Energy Consumption'!K$98:K$366,'Predicted Energy Consumption'!$B$98:$B$366,$A3,'Predicted Energy Consumption'!$A$98:$A$366,"heat")</f>
        <v>5948784606994.9756</v>
      </c>
      <c r="C3" s="249">
        <f>SUMIFS('Predicted Energy Consumption'!L$98:L$366,'Predicted Energy Consumption'!$B$98:$B$366,$A3,'Predicted Energy Consumption'!$A$98:$A$366,"heat")</f>
        <v>5421951384305.1445</v>
      </c>
      <c r="D3" s="249">
        <f>SUMIFS('Predicted Energy Consumption'!M$98:M$366,'Predicted Energy Consumption'!$B$98:$B$366,$A3,'Predicted Energy Consumption'!$A$98:$A$366,"heat")</f>
        <v>4893888395383.3682</v>
      </c>
      <c r="E3" s="249">
        <f>SUMIFS('Predicted Energy Consumption'!N$98:N$366,'Predicted Energy Consumption'!$B$98:$B$366,$A3,'Predicted Energy Consumption'!$A$98:$A$366,"heat")</f>
        <v>4380387737172.9287</v>
      </c>
      <c r="F3" s="249">
        <f>SUMIFS('Predicted Energy Consumption'!O$98:O$366,'Predicted Energy Consumption'!$B$98:$B$366,$A3,'Predicted Energy Consumption'!$A$98:$A$366,"heat")</f>
        <v>3889685107692.1987</v>
      </c>
      <c r="G3" s="249">
        <f>SUMIFS('Predicted Energy Consumption'!P$98:P$366,'Predicted Energy Consumption'!$B$98:$B$366,$A3,'Predicted Energy Consumption'!$A$98:$A$366,"heat")</f>
        <v>3425223098697.042</v>
      </c>
      <c r="H3" s="249">
        <f>SUMIFS('Predicted Energy Consumption'!Q$98:Q$366,'Predicted Energy Consumption'!$B$98:$B$366,$A3,'Predicted Energy Consumption'!$A$98:$A$366,"heat")</f>
        <v>2988010444653.0967</v>
      </c>
      <c r="I3" s="249">
        <f>SUMIFS('Predicted Energy Consumption'!R$98:R$366,'Predicted Energy Consumption'!$B$98:$B$366,$A3,'Predicted Energy Consumption'!$A$98:$A$366,"heat")</f>
        <v>2719448267401.3896</v>
      </c>
      <c r="J3" s="249">
        <f>SUMIFS('Predicted Energy Consumption'!S$98:S$366,'Predicted Energy Consumption'!$B$98:$B$366,$A3,'Predicted Energy Consumption'!$A$98:$A$366,"heat")</f>
        <v>2674514848927.165</v>
      </c>
      <c r="K3" s="249">
        <f>SUMIFS('Predicted Energy Consumption'!T$98:T$366,'Predicted Energy Consumption'!$B$98:$B$366,$A3,'Predicted Energy Consumption'!$A$98:$A$366,"heat")</f>
        <v>2629127525779.1396</v>
      </c>
      <c r="L3" s="249">
        <f>SUMIFS('Predicted Energy Consumption'!U$98:U$366,'Predicted Energy Consumption'!$B$98:$B$366,$A3,'Predicted Energy Consumption'!$A$98:$A$366,"heat")</f>
        <v>2583572177901.7461</v>
      </c>
      <c r="M3" s="249">
        <f>SUMIFS('Predicted Energy Consumption'!V$98:V$366,'Predicted Energy Consumption'!$B$98:$B$366,$A3,'Predicted Energy Consumption'!$A$98:$A$366,"heat")</f>
        <v>2538077440417.1382</v>
      </c>
      <c r="N3" s="249">
        <f>SUMIFS('Predicted Energy Consumption'!W$98:W$366,'Predicted Energy Consumption'!$B$98:$B$366,$A3,'Predicted Energy Consumption'!$A$98:$A$366,"heat")</f>
        <v>2492825585596.3647</v>
      </c>
      <c r="O3" s="249">
        <f>SUMIFS('Predicted Energy Consumption'!X$98:X$366,'Predicted Energy Consumption'!$B$98:$B$366,$A3,'Predicted Energy Consumption'!$A$98:$A$366,"heat")</f>
        <v>2447960977292.5601</v>
      </c>
      <c r="P3" s="249">
        <f>SUMIFS('Predicted Energy Consumption'!Y$98:Y$366,'Predicted Energy Consumption'!$B$98:$B$366,$A3,'Predicted Energy Consumption'!$A$98:$A$366,"heat")</f>
        <v>2403596842202.8325</v>
      </c>
      <c r="Q3" s="249">
        <f>SUMIFS('Predicted Energy Consumption'!Z$98:Z$366,'Predicted Energy Consumption'!$B$98:$B$366,$A3,'Predicted Energy Consumption'!$A$98:$A$366,"heat")</f>
        <v>2359820795044.5078</v>
      </c>
      <c r="R3" s="249">
        <f>SUMIFS('Predicted Energy Consumption'!AA$98:AA$366,'Predicted Energy Consumption'!$B$98:$B$366,$A3,'Predicted Energy Consumption'!$A$98:$A$366,"heat")</f>
        <v>2316699394858.2134</v>
      </c>
      <c r="S3" s="249">
        <f>SUMIFS('Predicted Energy Consumption'!AB$98:AB$366,'Predicted Energy Consumption'!$B$98:$B$366,$A3,'Predicted Energy Consumption'!$A$98:$A$366,"heat")</f>
        <v>2274281922725.8398</v>
      </c>
      <c r="T3" s="249">
        <f>SUMIFS('Predicted Energy Consumption'!AC$98:AC$366,'Predicted Energy Consumption'!$B$98:$B$366,$A3,'Predicted Energy Consumption'!$A$98:$A$366,"heat")</f>
        <v>2232603521030.6851</v>
      </c>
      <c r="U3" s="249">
        <f>SUMIFS('Predicted Energy Consumption'!AD$98:AD$366,'Predicted Energy Consumption'!$B$98:$B$366,$A3,'Predicted Energy Consumption'!$A$98:$A$366,"heat")</f>
        <v>2191687803183.4673</v>
      </c>
      <c r="V3" s="249">
        <f>SUMIFS('Predicted Energy Consumption'!AE$98:AE$366,'Predicted Energy Consumption'!$B$98:$B$366,$A3,'Predicted Energy Consumption'!$A$98:$A$366,"heat")</f>
        <v>2151549021648.5249</v>
      </c>
      <c r="W3" s="249">
        <f>SUMIFS('Predicted Energy Consumption'!AF$98:AF$366,'Predicted Energy Consumption'!$B$98:$B$366,$A3,'Predicted Energy Consumption'!$A$98:$A$366,"heat")</f>
        <v>2112193866694.3015</v>
      </c>
      <c r="X3" s="249">
        <f>SUMIFS('Predicted Energy Consumption'!AG$98:AG$366,'Predicted Energy Consumption'!$B$98:$B$366,$A3,'Predicted Energy Consumption'!$A$98:$A$366,"heat")</f>
        <v>2073622956316.7649</v>
      </c>
      <c r="Y3" s="249">
        <f>SUMIFS('Predicted Energy Consumption'!AH$98:AH$366,'Predicted Energy Consumption'!$B$98:$B$366,$A3,'Predicted Energy Consumption'!$A$98:$A$366,"heat")</f>
        <v>2035832068076.197</v>
      </c>
      <c r="Z3" s="249">
        <f>SUMIFS('Predicted Energy Consumption'!AI$98:AI$366,'Predicted Energy Consumption'!$B$98:$B$366,$A3,'Predicted Energy Consumption'!$A$98:$A$366,"heat")</f>
        <v>1998813155518.8945</v>
      </c>
      <c r="AA3" s="249">
        <f>SUMIFS('Predicted Energy Consumption'!AJ$98:AJ$366,'Predicted Energy Consumption'!$B$98:$B$366,$A3,'Predicted Energy Consumption'!$A$98:$A$366,"heat")</f>
        <v>1962555185062.3696</v>
      </c>
      <c r="AB3" s="249">
        <f>SUMIFS('Predicted Energy Consumption'!AK$98:AK$366,'Predicted Energy Consumption'!$B$98:$B$366,$A3,'Predicted Energy Consumption'!$A$98:$A$366,"heat")</f>
        <v>1927044823471.1956</v>
      </c>
      <c r="AC3" s="249">
        <f>SUMIFS('Predicted Energy Consumption'!AL$98:AL$366,'Predicted Energy Consumption'!$B$98:$B$366,$A3,'Predicted Energy Consumption'!$A$98:$A$366,"heat")</f>
        <v>1892267001178.5974</v>
      </c>
      <c r="AD3" s="249">
        <f>SUMIFS('Predicted Energy Consumption'!AM$98:AM$366,'Predicted Energy Consumption'!$B$98:$B$366,$A3,'Predicted Energy Consumption'!$A$98:$A$366,"heat")</f>
        <v>1858205372584.8501</v>
      </c>
      <c r="AE3" s="249">
        <f>SUMIFS('Predicted Energy Consumption'!AN$98:AN$366,'Predicted Energy Consumption'!$B$98:$B$366,$A3,'Predicted Energy Consumption'!$A$98:$A$366,"heat")</f>
        <v>1824842690981.5164</v>
      </c>
      <c r="AF3" s="249">
        <f>SUMIFS('Predicted Energy Consumption'!AO$98:AO$366,'Predicted Energy Consumption'!$B$98:$B$366,$A3,'Predicted Energy Consumption'!$A$98:$A$366,"heat")</f>
        <v>1792161112818.5906</v>
      </c>
      <c r="AG3" s="249">
        <f>SUMIFS('Predicted Energy Consumption'!AP$98:AP$366,'Predicted Energy Consumption'!$B$98:$B$366,$A3,'Predicted Energy Consumption'!$A$98:$A$366,"heat")</f>
        <v>1760142443568.699</v>
      </c>
      <c r="AH3" s="249">
        <f>SUMIFS('Predicted Energy Consumption'!AQ$98:AQ$366,'Predicted Energy Consumption'!$B$98:$B$366,$A3,'Predicted Energy Consumption'!$A$98:$A$366,"heat")</f>
        <v>1728768335378.7097</v>
      </c>
      <c r="AI3" s="249">
        <f>SUMIFS('Predicted Energy Consumption'!AR$98:AR$366,'Predicted Energy Consumption'!$B$98:$B$366,$A3,'Predicted Energy Consumption'!$A$98:$A$366,"heat")</f>
        <v>1698020444973.9624</v>
      </c>
      <c r="AJ3" s="249">
        <f>SUMIFS('Predicted Energy Consumption'!AS$98:AS$366,'Predicted Energy Consumption'!$B$98:$B$366,$A3,'Predicted Energy Consumption'!$A$98:$A$366,"heat")</f>
        <v>1667880558840.2212</v>
      </c>
      <c r="AK3" s="249">
        <f>SUMIFS('Predicted Energy Consumption'!AT$98:AT$366,'Predicted Energy Consumption'!$B$98:$B$366,$A3,'Predicted Energy Consumption'!$A$98:$A$366,"heat")</f>
        <v>1638330691508.5718</v>
      </c>
      <c r="AL3" s="249">
        <f>SUMIFS('Predicted Energy Consumption'!AU$98:AU$366,'Predicted Energy Consumption'!$B$98:$B$366,$A3,'Predicted Energy Consumption'!$A$98:$A$366,"heat")</f>
        <v>1609353161769.9998</v>
      </c>
      <c r="AM3" s="249">
        <f>SUMIFS('Predicted Energy Consumption'!AV$98:AV$366,'Predicted Energy Consumption'!$B$98:$B$366,$A3,'Predicted Energy Consumption'!$A$98:$A$366,"heat")</f>
        <v>1580930650816.2488</v>
      </c>
      <c r="AN3" s="249">
        <f>SUMIFS('Predicted Energy Consumption'!AW$98:AW$366,'Predicted Energy Consumption'!$B$98:$B$366,$A3,'Predicted Energy Consumption'!$A$98:$A$366,"heat")</f>
        <v>1553046245613.7803</v>
      </c>
      <c r="AO3" s="249">
        <f>SUMIFS('Predicted Energy Consumption'!AX$98:AX$366,'Predicted Energy Consumption'!$B$98:$B$366,$A3,'Predicted Energy Consumption'!$A$98:$A$366,"heat")</f>
        <v>1525683470245.7668</v>
      </c>
      <c r="AP3" s="249">
        <f>SUMIFS('Predicted Energy Consumption'!AY$98:AY$366,'Predicted Energy Consumption'!$B$98:$B$366,$A3,'Predicted Energy Consumption'!$A$98:$A$366,"heat")</f>
        <v>1498826307481.5247</v>
      </c>
    </row>
    <row r="4" spans="1:42" x14ac:dyDescent="0.2">
      <c r="A4" t="s">
        <v>375</v>
      </c>
      <c r="B4" s="249">
        <f>SUMIFS('Predicted Energy Consumption'!K$98:K$366,'Predicted Energy Consumption'!$B$98:$B$366,$A4,'Predicted Energy Consumption'!$A$98:$A$366,"heat")</f>
        <v>25451922758401.844</v>
      </c>
      <c r="C4" s="249">
        <f>SUMIFS('Predicted Energy Consumption'!L$98:L$366,'Predicted Energy Consumption'!$B$98:$B$366,$A4,'Predicted Energy Consumption'!$A$98:$A$366,"heat")</f>
        <v>26221359513253.215</v>
      </c>
      <c r="D4" s="249">
        <f>SUMIFS('Predicted Energy Consumption'!M$98:M$366,'Predicted Energy Consumption'!$B$98:$B$366,$A4,'Predicted Energy Consumption'!$A$98:$A$366,"heat")</f>
        <v>25068322487643.426</v>
      </c>
      <c r="E4" s="249">
        <f>SUMIFS('Predicted Energy Consumption'!N$98:N$366,'Predicted Energy Consumption'!$B$98:$B$366,$A4,'Predicted Energy Consumption'!$A$98:$A$366,"heat")</f>
        <v>23921010085863.441</v>
      </c>
      <c r="F4" s="249">
        <f>SUMIFS('Predicted Energy Consumption'!O$98:O$366,'Predicted Energy Consumption'!$B$98:$B$366,$A4,'Predicted Energy Consumption'!$A$98:$A$366,"heat")</f>
        <v>22785679442561.176</v>
      </c>
      <c r="G4" s="249">
        <f>SUMIFS('Predicted Energy Consumption'!P$98:P$366,'Predicted Energy Consumption'!$B$98:$B$366,$A4,'Predicted Energy Consumption'!$A$98:$A$366,"heat")</f>
        <v>21667469126855.566</v>
      </c>
      <c r="H4" s="249">
        <f>SUMIFS('Predicted Energy Consumption'!Q$98:Q$366,'Predicted Energy Consumption'!$B$98:$B$366,$A4,'Predicted Energy Consumption'!$A$98:$A$366,"heat")</f>
        <v>20570485747018.512</v>
      </c>
      <c r="I4" s="249">
        <f>SUMIFS('Predicted Energy Consumption'!R$98:R$366,'Predicted Energy Consumption'!$B$98:$B$366,$A4,'Predicted Energy Consumption'!$A$98:$A$366,"heat")</f>
        <v>19497916117169.844</v>
      </c>
      <c r="J4" s="249">
        <f>SUMIFS('Predicted Energy Consumption'!S$98:S$366,'Predicted Energy Consumption'!$B$98:$B$366,$A4,'Predicted Energy Consumption'!$A$98:$A$366,"heat")</f>
        <v>18452148309550.148</v>
      </c>
      <c r="K4" s="249">
        <f>SUMIFS('Predicted Energy Consumption'!T$98:T$366,'Predicted Energy Consumption'!$B$98:$B$366,$A4,'Predicted Energy Consumption'!$A$98:$A$366,"heat")</f>
        <v>17434890948611.652</v>
      </c>
      <c r="L4" s="249">
        <f>SUMIFS('Predicted Energy Consumption'!U$98:U$366,'Predicted Energy Consumption'!$B$98:$B$366,$A4,'Predicted Energy Consumption'!$A$98:$A$366,"heat")</f>
        <v>16447284514746.023</v>
      </c>
      <c r="M4" s="249">
        <f>SUMIFS('Predicted Energy Consumption'!V$98:V$366,'Predicted Energy Consumption'!$B$98:$B$366,$A4,'Predicted Energy Consumption'!$A$98:$A$366,"heat")</f>
        <v>15490001473000.875</v>
      </c>
      <c r="N4" s="249">
        <f>SUMIFS('Predicted Energy Consumption'!W$98:W$366,'Predicted Energy Consumption'!$B$98:$B$366,$A4,'Predicted Energy Consumption'!$A$98:$A$366,"heat")</f>
        <v>14563334039693.518</v>
      </c>
      <c r="O4" s="249">
        <f>SUMIFS('Predicted Energy Consumption'!X$98:X$366,'Predicted Energy Consumption'!$B$98:$B$366,$A4,'Predicted Energy Consumption'!$A$98:$A$366,"heat")</f>
        <v>13667269636221.893</v>
      </c>
      <c r="P4" s="249">
        <f>SUMIFS('Predicted Energy Consumption'!Y$98:Y$366,'Predicted Energy Consumption'!$B$98:$B$366,$A4,'Predicted Energy Consumption'!$A$98:$A$366,"heat")</f>
        <v>12801554788992.586</v>
      </c>
      <c r="Q4" s="249">
        <f>SUMIFS('Predicted Energy Consumption'!Z$98:Z$366,'Predicted Energy Consumption'!$B$98:$B$366,$A4,'Predicted Energy Consumption'!$A$98:$A$366,"heat")</f>
        <v>11965748594097.795</v>
      </c>
      <c r="R4" s="249">
        <f>SUMIFS('Predicted Energy Consumption'!AA$98:AA$366,'Predicted Energy Consumption'!$B$98:$B$366,$A4,'Predicted Energy Consumption'!$A$98:$A$366,"heat")</f>
        <v>11159267002156.037</v>
      </c>
      <c r="S4" s="249">
        <f>SUMIFS('Predicted Energy Consumption'!AB$98:AB$366,'Predicted Energy Consumption'!$B$98:$B$366,$A4,'Predicted Energy Consumption'!$A$98:$A$366,"heat")</f>
        <v>10381419180385.008</v>
      </c>
      <c r="T4" s="249">
        <f>SUMIFS('Predicted Energy Consumption'!AC$98:AC$366,'Predicted Energy Consumption'!$B$98:$B$366,$A4,'Predicted Energy Consumption'!$A$98:$A$366,"heat")</f>
        <v>9732915037820.4727</v>
      </c>
      <c r="U4" s="249">
        <f>SUMIFS('Predicted Energy Consumption'!AD$98:AD$366,'Predicted Energy Consumption'!$B$98:$B$366,$A4,'Predicted Energy Consumption'!$A$98:$A$366,"heat")</f>
        <v>9521454510660.5918</v>
      </c>
      <c r="V4" s="249">
        <f>SUMIFS('Predicted Energy Consumption'!AE$98:AE$366,'Predicted Energy Consumption'!$B$98:$B$366,$A4,'Predicted Energy Consumption'!$A$98:$A$366,"heat")</f>
        <v>9315839108596.7949</v>
      </c>
      <c r="W4" s="249">
        <f>SUMIFS('Predicted Energy Consumption'!AF$98:AF$366,'Predicted Energy Consumption'!$B$98:$B$366,$A4,'Predicted Energy Consumption'!$A$98:$A$366,"heat")</f>
        <v>9116014053579.5508</v>
      </c>
      <c r="X4" s="249">
        <f>SUMIFS('Predicted Energy Consumption'!AG$98:AG$366,'Predicted Energy Consumption'!$B$98:$B$366,$A4,'Predicted Energy Consumption'!$A$98:$A$366,"heat")</f>
        <v>8921895660120.127</v>
      </c>
      <c r="Y4" s="249">
        <f>SUMIFS('Predicted Energy Consumption'!AH$98:AH$366,'Predicted Energy Consumption'!$B$98:$B$366,$A4,'Predicted Energy Consumption'!$A$98:$A$366,"heat")</f>
        <v>8733378014436.4902</v>
      </c>
      <c r="Z4" s="249">
        <f>SUMIFS('Predicted Energy Consumption'!AI$98:AI$366,'Predicted Energy Consumption'!$B$98:$B$366,$A4,'Predicted Energy Consumption'!$A$98:$A$366,"heat")</f>
        <v>8550338451765.6045</v>
      </c>
      <c r="AA4" s="249">
        <f>SUMIFS('Predicted Energy Consumption'!AJ$98:AJ$366,'Predicted Energy Consumption'!$B$98:$B$366,$A4,'Predicted Energy Consumption'!$A$98:$A$366,"heat")</f>
        <v>8372642028929.4766</v>
      </c>
      <c r="AB4" s="249">
        <f>SUMIFS('Predicted Energy Consumption'!AK$98:AK$366,'Predicted Energy Consumption'!$B$98:$B$366,$A4,'Predicted Energy Consumption'!$A$98:$A$366,"heat")</f>
        <v>8200145160324.7861</v>
      </c>
      <c r="AC4" s="249">
        <f>SUMIFS('Predicted Energy Consumption'!AL$98:AL$366,'Predicted Energy Consumption'!$B$98:$B$366,$A4,'Predicted Energy Consumption'!$A$98:$A$366,"heat")</f>
        <v>8032698559746.1631</v>
      </c>
      <c r="AD4" s="249">
        <f>SUMIFS('Predicted Energy Consumption'!AM$98:AM$366,'Predicted Energy Consumption'!$B$98:$B$366,$A4,'Predicted Energy Consumption'!$A$98:$A$366,"heat")</f>
        <v>7870149607923.334</v>
      </c>
      <c r="AE4" s="249">
        <f>SUMIFS('Predicted Energy Consumption'!AN$98:AN$366,'Predicted Energy Consumption'!$B$98:$B$366,$A4,'Predicted Energy Consumption'!$A$98:$A$366,"heat")</f>
        <v>7712344246211.2139</v>
      </c>
      <c r="AF4" s="249">
        <f>SUMIFS('Predicted Energy Consumption'!AO$98:AO$366,'Predicted Energy Consumption'!$B$98:$B$366,$A4,'Predicted Energy Consumption'!$A$98:$A$366,"heat")</f>
        <v>7559128480268.4756</v>
      </c>
      <c r="AG4" s="249">
        <f>SUMIFS('Predicted Energy Consumption'!AP$98:AP$366,'Predicted Energy Consumption'!$B$98:$B$366,$A4,'Predicted Energy Consumption'!$A$98:$A$366,"heat")</f>
        <v>7410349563487.082</v>
      </c>
      <c r="AH4" s="249">
        <f>SUMIFS('Predicted Energy Consumption'!AQ$98:AQ$366,'Predicted Energy Consumption'!$B$98:$B$366,$A4,'Predicted Energy Consumption'!$A$98:$A$366,"heat")</f>
        <v>7265856918081.416</v>
      </c>
      <c r="AI4" s="249">
        <f>SUMIFS('Predicted Energy Consumption'!AR$98:AR$366,'Predicted Energy Consumption'!$B$98:$B$366,$A4,'Predicted Energy Consumption'!$A$98:$A$366,"heat")</f>
        <v>7125502841805.7402</v>
      </c>
      <c r="AJ4" s="249">
        <f>SUMIFS('Predicted Energy Consumption'!AS$98:AS$366,'Predicted Energy Consumption'!$B$98:$B$366,$A4,'Predicted Energy Consumption'!$A$98:$A$366,"heat")</f>
        <v>6989143039964.7334</v>
      </c>
      <c r="AK4" s="249">
        <f>SUMIFS('Predicted Energy Consumption'!AT$98:AT$366,'Predicted Energy Consumption'!$B$98:$B$366,$A4,'Predicted Energy Consumption'!$A$98:$A$366,"heat")</f>
        <v>6856637015467.0996</v>
      </c>
      <c r="AL4" s="249">
        <f>SUMIFS('Predicted Energy Consumption'!AU$98:AU$366,'Predicted Energy Consumption'!$B$98:$B$366,$A4,'Predicted Energy Consumption'!$A$98:$A$366,"heat")</f>
        <v>6727848343923.3047</v>
      </c>
      <c r="AM4" s="249">
        <f>SUMIFS('Predicted Energy Consumption'!AV$98:AV$366,'Predicted Energy Consumption'!$B$98:$B$366,$A4,'Predicted Energy Consumption'!$A$98:$A$366,"heat")</f>
        <v>6602644856021.8994</v>
      </c>
      <c r="AN4" s="249">
        <f>SUMIFS('Predicted Energy Consumption'!AW$98:AW$366,'Predicted Energy Consumption'!$B$98:$B$366,$A4,'Predicted Energy Consumption'!$A$98:$A$366,"heat")</f>
        <v>6480898745469.6543</v>
      </c>
      <c r="AO4" s="249">
        <f>SUMIFS('Predicted Energy Consumption'!AX$98:AX$366,'Predicted Energy Consumption'!$B$98:$B$366,$A4,'Predicted Energy Consumption'!$A$98:$A$366,"heat")</f>
        <v>6362486617513.6816</v>
      </c>
      <c r="AP4" s="249">
        <f>SUMIFS('Predicted Energy Consumption'!AY$98:AY$366,'Predicted Energy Consumption'!$B$98:$B$366,$A4,'Predicted Energy Consumption'!$A$98:$A$366,"heat")</f>
        <v>6247289490363.3945</v>
      </c>
    </row>
    <row r="5" spans="1:42" x14ac:dyDescent="0.2">
      <c r="A5" t="s">
        <v>376</v>
      </c>
      <c r="B5" s="249">
        <f>SUMIFS('Predicted Energy Consumption'!K$98:K$366,'Predicted Energy Consumption'!$B$98:$B$366,$A5,'Predicted Energy Consumption'!$A$98:$A$366,"heat")</f>
        <v>22941439545593.727</v>
      </c>
      <c r="C5" s="249">
        <f>SUMIFS('Predicted Energy Consumption'!L$98:L$366,'Predicted Energy Consumption'!$B$98:$B$366,$A5,'Predicted Energy Consumption'!$A$98:$A$366,"heat")</f>
        <v>24401351482254.996</v>
      </c>
      <c r="D5" s="249">
        <f>SUMIFS('Predicted Energy Consumption'!M$98:M$366,'Predicted Energy Consumption'!$B$98:$B$366,$A5,'Predicted Energy Consumption'!$A$98:$A$366,"heat")</f>
        <v>23503510960516.906</v>
      </c>
      <c r="E5" s="249">
        <f>SUMIFS('Predicted Energy Consumption'!N$98:N$366,'Predicted Energy Consumption'!$B$98:$B$366,$A5,'Predicted Energy Consumption'!$A$98:$A$366,"heat")</f>
        <v>22626967612290.516</v>
      </c>
      <c r="F5" s="249">
        <f>SUMIFS('Predicted Energy Consumption'!O$98:O$366,'Predicted Energy Consumption'!$B$98:$B$366,$A5,'Predicted Energy Consumption'!$A$98:$A$366,"heat")</f>
        <v>21774633826305.5</v>
      </c>
      <c r="G5" s="249">
        <f>SUMIFS('Predicted Energy Consumption'!P$98:P$366,'Predicted Energy Consumption'!$B$98:$B$366,$A5,'Predicted Energy Consumption'!$A$98:$A$366,"heat")</f>
        <v>20948530396819.297</v>
      </c>
      <c r="H5" s="249">
        <f>SUMIFS('Predicted Energy Consumption'!Q$98:Q$366,'Predicted Energy Consumption'!$B$98:$B$366,$A5,'Predicted Energy Consumption'!$A$98:$A$366,"heat")</f>
        <v>20150028136051.906</v>
      </c>
      <c r="I5" s="249">
        <f>SUMIFS('Predicted Energy Consumption'!R$98:R$366,'Predicted Energy Consumption'!$B$98:$B$366,$A5,'Predicted Energy Consumption'!$A$98:$A$366,"heat")</f>
        <v>19379975970390.898</v>
      </c>
      <c r="J5" s="249">
        <f>SUMIFS('Predicted Energy Consumption'!S$98:S$366,'Predicted Energy Consumption'!$B$98:$B$366,$A5,'Predicted Energy Consumption'!$A$98:$A$366,"heat")</f>
        <v>18638789692092.359</v>
      </c>
      <c r="K5" s="249">
        <f>SUMIFS('Predicted Energy Consumption'!T$98:T$366,'Predicted Energy Consumption'!$B$98:$B$366,$A5,'Predicted Energy Consumption'!$A$98:$A$366,"heat")</f>
        <v>17926525758983.625</v>
      </c>
      <c r="L5" s="249">
        <f>SUMIFS('Predicted Energy Consumption'!U$98:U$366,'Predicted Energy Consumption'!$B$98:$B$366,$A5,'Predicted Energy Consumption'!$A$98:$A$366,"heat")</f>
        <v>17242947120793.146</v>
      </c>
      <c r="M5" s="249">
        <f>SUMIFS('Predicted Energy Consumption'!V$98:V$366,'Predicted Energy Consumption'!$B$98:$B$366,$A5,'Predicted Energy Consumption'!$A$98:$A$366,"heat")</f>
        <v>16587582384120.547</v>
      </c>
      <c r="N5" s="249">
        <f>SUMIFS('Predicted Energy Consumption'!W$98:W$366,'Predicted Energy Consumption'!$B$98:$B$366,$A5,'Predicted Energy Consumption'!$A$98:$A$366,"heat")</f>
        <v>15959778175626.262</v>
      </c>
      <c r="O5" s="249">
        <f>SUMIFS('Predicted Energy Consumption'!X$98:X$366,'Predicted Energy Consumption'!$B$98:$B$366,$A5,'Predicted Energy Consumption'!$A$98:$A$366,"heat")</f>
        <v>15358744507520.965</v>
      </c>
      <c r="P5" s="249">
        <f>SUMIFS('Predicted Energy Consumption'!Y$98:Y$366,'Predicted Energy Consumption'!$B$98:$B$366,$A5,'Predicted Energy Consumption'!$A$98:$A$366,"heat")</f>
        <v>14783593250366.322</v>
      </c>
      <c r="Q5" s="249">
        <f>SUMIFS('Predicted Energy Consumption'!Z$98:Z$366,'Predicted Energy Consumption'!$B$98:$B$366,$A5,'Predicted Energy Consumption'!$A$98:$A$366,"heat")</f>
        <v>14233370118338.941</v>
      </c>
      <c r="R5" s="249">
        <f>SUMIFS('Predicted Energy Consumption'!AA$98:AA$366,'Predicted Energy Consumption'!$B$98:$B$366,$A5,'Predicted Energy Consumption'!$A$98:$A$366,"heat")</f>
        <v>13707080774306.566</v>
      </c>
      <c r="S5" s="249">
        <f>SUMIFS('Predicted Energy Consumption'!AB$98:AB$366,'Predicted Energy Consumption'!$B$98:$B$366,$A5,'Predicted Energy Consumption'!$A$98:$A$366,"heat")</f>
        <v>13203711762231.988</v>
      </c>
      <c r="T5" s="249">
        <f>SUMIFS('Predicted Energy Consumption'!AC$98:AC$366,'Predicted Energy Consumption'!$B$98:$B$366,$A5,'Predicted Energy Consumption'!$A$98:$A$366,"heat")</f>
        <v>12722246996043.313</v>
      </c>
      <c r="U5" s="249">
        <f>SUMIFS('Predicted Energy Consumption'!AD$98:AD$366,'Predicted Energy Consumption'!$B$98:$B$366,$A5,'Predicted Energy Consumption'!$A$98:$A$366,"heat")</f>
        <v>12261680503901.318</v>
      </c>
      <c r="V5" s="249">
        <f>SUMIFS('Predicted Energy Consumption'!AE$98:AE$366,'Predicted Energy Consumption'!$B$98:$B$366,$A5,'Predicted Energy Consumption'!$A$98:$A$366,"heat")</f>
        <v>11821026066775.096</v>
      </c>
      <c r="W5" s="249">
        <f>SUMIFS('Predicted Energy Consumption'!AF$98:AF$366,'Predicted Energy Consumption'!$B$98:$B$366,$A5,'Predicted Energy Consumption'!$A$98:$A$366,"heat")</f>
        <v>11399324316269.662</v>
      </c>
      <c r="X5" s="249">
        <f>SUMIFS('Predicted Energy Consumption'!AG$98:AG$366,'Predicted Energy Consumption'!$B$98:$B$366,$A5,'Predicted Energy Consumption'!$A$98:$A$366,"heat")</f>
        <v>10995647779200.164</v>
      </c>
      <c r="Y5" s="249">
        <f>SUMIFS('Predicted Energy Consumption'!AH$98:AH$366,'Predicted Energy Consumption'!$B$98:$B$366,$A5,'Predicted Energy Consumption'!$A$98:$A$366,"heat")</f>
        <v>10609104281811.619</v>
      </c>
      <c r="Z5" s="249">
        <f>SUMIFS('Predicted Energy Consumption'!AI$98:AI$366,'Predicted Energy Consumption'!$B$98:$B$366,$A5,'Predicted Energy Consumption'!$A$98:$A$366,"heat")</f>
        <v>10238839058264.305</v>
      </c>
      <c r="AA5" s="249">
        <f>SUMIFS('Predicted Energy Consumption'!AJ$98:AJ$366,'Predicted Energy Consumption'!$B$98:$B$366,$A5,'Predicted Energy Consumption'!$A$98:$A$366,"heat")</f>
        <v>9884035847603.1719</v>
      </c>
      <c r="AB5" s="249">
        <f>SUMIFS('Predicted Energy Consumption'!AK$98:AK$366,'Predicted Energy Consumption'!$B$98:$B$366,$A5,'Predicted Energy Consumption'!$A$98:$A$366,"heat")</f>
        <v>9543917211267.1992</v>
      </c>
      <c r="AC5" s="249">
        <f>SUMIFS('Predicted Energy Consumption'!AL$98:AL$366,'Predicted Energy Consumption'!$B$98:$B$366,$A5,'Predicted Energy Consumption'!$A$98:$A$366,"heat")</f>
        <v>9217744258954.873</v>
      </c>
      <c r="AD5" s="249">
        <f>SUMIFS('Predicted Energy Consumption'!AM$98:AM$366,'Predicted Energy Consumption'!$B$98:$B$366,$A5,'Predicted Energy Consumption'!$A$98:$A$366,"heat")</f>
        <v>8904815933651.5156</v>
      </c>
      <c r="AE5" s="249">
        <f>SUMIFS('Predicted Energy Consumption'!AN$98:AN$366,'Predicted Energy Consumption'!$B$98:$B$366,$A5,'Predicted Energy Consumption'!$A$98:$A$366,"heat")</f>
        <v>8604467975999.5137</v>
      </c>
      <c r="AF5" s="249">
        <f>SUMIFS('Predicted Energy Consumption'!AO$98:AO$366,'Predicted Energy Consumption'!$B$98:$B$366,$A5,'Predicted Energy Consumption'!$A$98:$A$366,"heat")</f>
        <v>8316071663073.4121</v>
      </c>
      <c r="AG5" s="249">
        <f>SUMIFS('Predicted Energy Consumption'!AP$98:AP$366,'Predicted Energy Consumption'!$B$98:$B$366,$A5,'Predicted Energy Consumption'!$A$98:$A$366,"heat")</f>
        <v>8039032396171.1396</v>
      </c>
      <c r="AH5" s="249">
        <f>SUMIFS('Predicted Energy Consumption'!AQ$98:AQ$366,'Predicted Energy Consumption'!$B$98:$B$366,$A5,'Predicted Energy Consumption'!$A$98:$A$366,"heat")</f>
        <v>7772788195689.2207</v>
      </c>
      <c r="AI5" s="249">
        <f>SUMIFS('Predicted Energy Consumption'!AR$98:AR$366,'Predicted Energy Consumption'!$B$98:$B$366,$A5,'Predicted Energy Consumption'!$A$98:$A$366,"heat")</f>
        <v>7516808147841.2637</v>
      </c>
      <c r="AJ5" s="249">
        <f>SUMIFS('Predicted Energy Consumption'!AS$98:AS$366,'Predicted Energy Consumption'!$B$98:$B$366,$A5,'Predicted Energy Consumption'!$A$98:$A$366,"heat")</f>
        <v>7270590837330.1465</v>
      </c>
      <c r="AK5" s="249">
        <f>SUMIFS('Predicted Energy Consumption'!AT$98:AT$366,'Predicted Energy Consumption'!$B$98:$B$366,$A5,'Predicted Energy Consumption'!$A$98:$A$366,"heat")</f>
        <v>7033662791607.0176</v>
      </c>
      <c r="AL5" s="249">
        <f>SUMIFS('Predicted Energy Consumption'!AU$98:AU$366,'Predicted Energy Consumption'!$B$98:$B$366,$A5,'Predicted Energy Consumption'!$A$98:$A$366,"heat")</f>
        <v>6805576955633.5957</v>
      </c>
      <c r="AM5" s="249">
        <f>SUMIFS('Predicted Energy Consumption'!AV$98:AV$366,'Predicted Energy Consumption'!$B$98:$B$366,$A5,'Predicted Energy Consumption'!$A$98:$A$366,"heat")</f>
        <v>6585911210774.1514</v>
      </c>
      <c r="AN5" s="249">
        <f>SUMIFS('Predicted Energy Consumption'!AW$98:AW$366,'Predicted Energy Consumption'!$B$98:$B$366,$A5,'Predicted Energy Consumption'!$A$98:$A$366,"heat")</f>
        <v>6374266947298.3779</v>
      </c>
      <c r="AO5" s="249">
        <f>SUMIFS('Predicted Energy Consumption'!AX$98:AX$366,'Predicted Energy Consumption'!$B$98:$B$366,$A5,'Predicted Energy Consumption'!$A$98:$A$366,"heat")</f>
        <v>6170267696750.3213</v>
      </c>
      <c r="AP5" s="249">
        <f>SUMIFS('Predicted Energy Consumption'!AY$98:AY$366,'Predicted Energy Consumption'!$B$98:$B$366,$A5,'Predicted Energy Consumption'!$A$98:$A$366,"heat")</f>
        <v>5973557827947.7852</v>
      </c>
    </row>
    <row r="6" spans="1:42" x14ac:dyDescent="0.2">
      <c r="A6" t="s">
        <v>377</v>
      </c>
      <c r="B6" s="249">
        <f>SUMIFS('Predicted Energy Consumption'!K$98:K$366,'Predicted Energy Consumption'!$B$98:$B$366,$A6,'Predicted Energy Consumption'!$A$98:$A$366,"heat")</f>
        <v>224000748396400.09</v>
      </c>
      <c r="C6" s="249">
        <f>SUMIFS('Predicted Energy Consumption'!L$98:L$366,'Predicted Energy Consumption'!$B$98:$B$366,$A6,'Predicted Energy Consumption'!$A$98:$A$366,"heat")</f>
        <v>229376599039610.09</v>
      </c>
      <c r="D6" s="249">
        <f>SUMIFS('Predicted Energy Consumption'!M$98:M$366,'Predicted Energy Consumption'!$B$98:$B$366,$A6,'Predicted Energy Consumption'!$A$98:$A$366,"heat")</f>
        <v>235889979672091.41</v>
      </c>
      <c r="E6" s="249">
        <f>SUMIFS('Predicted Energy Consumption'!N$98:N$366,'Predicted Energy Consumption'!$B$98:$B$366,$A6,'Predicted Energy Consumption'!$A$98:$A$366,"heat")</f>
        <v>242590489604480.66</v>
      </c>
      <c r="F6" s="249">
        <f>SUMIFS('Predicted Energy Consumption'!O$98:O$366,'Predicted Energy Consumption'!$B$98:$B$366,$A6,'Predicted Energy Consumption'!$A$98:$A$366,"heat")</f>
        <v>249589803906905.13</v>
      </c>
      <c r="G6" s="249">
        <f>SUMIFS('Predicted Energy Consumption'!P$98:P$366,'Predicted Energy Consumption'!$B$98:$B$366,$A6,'Predicted Energy Consumption'!$A$98:$A$366,"heat")</f>
        <v>250159757467920.31</v>
      </c>
      <c r="H6" s="249">
        <f>SUMIFS('Predicted Energy Consumption'!Q$98:Q$366,'Predicted Energy Consumption'!$B$98:$B$366,$A6,'Predicted Energy Consumption'!$A$98:$A$366,"heat")</f>
        <v>248522997894321</v>
      </c>
      <c r="I6" s="249">
        <f>SUMIFS('Predicted Energy Consumption'!R$98:R$366,'Predicted Energy Consumption'!$B$98:$B$366,$A6,'Predicted Energy Consumption'!$A$98:$A$366,"heat")</f>
        <v>246684787489987.66</v>
      </c>
      <c r="J6" s="249">
        <f>SUMIFS('Predicted Energy Consumption'!S$98:S$366,'Predicted Energy Consumption'!$B$98:$B$366,$A6,'Predicted Energy Consumption'!$A$98:$A$366,"heat")</f>
        <v>244685222263734.44</v>
      </c>
      <c r="K6" s="249">
        <f>SUMIFS('Predicted Energy Consumption'!T$98:T$366,'Predicted Energy Consumption'!$B$98:$B$366,$A6,'Predicted Energy Consumption'!$A$98:$A$366,"heat")</f>
        <v>242557772475655.59</v>
      </c>
      <c r="L6" s="249">
        <f>SUMIFS('Predicted Energy Consumption'!U$98:U$366,'Predicted Energy Consumption'!$B$98:$B$366,$A6,'Predicted Energy Consumption'!$A$98:$A$366,"heat")</f>
        <v>240330524966313.16</v>
      </c>
      <c r="M6" s="249">
        <f>SUMIFS('Predicted Energy Consumption'!V$98:V$366,'Predicted Energy Consumption'!$B$98:$B$366,$A6,'Predicted Energy Consumption'!$A$98:$A$366,"heat")</f>
        <v>238027083882704.53</v>
      </c>
      <c r="N6" s="249">
        <f>SUMIFS('Predicted Energy Consumption'!W$98:W$366,'Predicted Energy Consumption'!$B$98:$B$366,$A6,'Predicted Energy Consumption'!$A$98:$A$366,"heat")</f>
        <v>235667272017060.13</v>
      </c>
      <c r="O6" s="249">
        <f>SUMIFS('Predicted Energy Consumption'!X$98:X$366,'Predicted Energy Consumption'!$B$98:$B$366,$A6,'Predicted Energy Consumption'!$A$98:$A$366,"heat")</f>
        <v>233267703258204.69</v>
      </c>
      <c r="P6" s="249">
        <f>SUMIFS('Predicted Energy Consumption'!Y$98:Y$366,'Predicted Energy Consumption'!$B$98:$B$366,$A6,'Predicted Energy Consumption'!$A$98:$A$366,"heat")</f>
        <v>230842262837988.41</v>
      </c>
      <c r="Q6" s="249">
        <f>SUMIFS('Predicted Energy Consumption'!Z$98:Z$366,'Predicted Energy Consumption'!$B$98:$B$366,$A6,'Predicted Energy Consumption'!$A$98:$A$366,"heat")</f>
        <v>228402515937975.88</v>
      </c>
      <c r="R6" s="249">
        <f>SUMIFS('Predicted Energy Consumption'!AA$98:AA$366,'Predicted Energy Consumption'!$B$98:$B$366,$A6,'Predicted Energy Consumption'!$A$98:$A$366,"heat")</f>
        <v>225958057443386.5</v>
      </c>
      <c r="S6" s="249">
        <f>SUMIFS('Predicted Energy Consumption'!AB$98:AB$366,'Predicted Energy Consumption'!$B$98:$B$366,$A6,'Predicted Energy Consumption'!$A$98:$A$366,"heat")</f>
        <v>223516811782265.22</v>
      </c>
      <c r="T6" s="249">
        <f>SUMIFS('Predicted Energy Consumption'!AC$98:AC$366,'Predicted Energy Consumption'!$B$98:$B$366,$A6,'Predicted Energy Consumption'!$A$98:$A$366,"heat")</f>
        <v>221085289775571.13</v>
      </c>
      <c r="U6" s="249">
        <f>SUMIFS('Predicted Energy Consumption'!AD$98:AD$366,'Predicted Energy Consumption'!$B$98:$B$366,$A6,'Predicted Energy Consumption'!$A$98:$A$366,"heat")</f>
        <v>218668808258366.31</v>
      </c>
      <c r="V6" s="249">
        <f>SUMIFS('Predicted Energy Consumption'!AE$98:AE$366,'Predicted Energy Consumption'!$B$98:$B$366,$A6,'Predicted Energy Consumption'!$A$98:$A$366,"heat")</f>
        <v>216271677452666.75</v>
      </c>
      <c r="W6" s="249">
        <f>SUMIFS('Predicted Energy Consumption'!AF$98:AF$366,'Predicted Energy Consumption'!$B$98:$B$366,$A6,'Predicted Energy Consumption'!$A$98:$A$366,"heat")</f>
        <v>213897360469848.25</v>
      </c>
      <c r="X6" s="249">
        <f>SUMIFS('Predicted Energy Consumption'!AG$98:AG$366,'Predicted Energy Consumption'!$B$98:$B$366,$A6,'Predicted Energy Consumption'!$A$98:$A$366,"heat")</f>
        <v>211548608805373.69</v>
      </c>
      <c r="Y6" s="249">
        <f>SUMIFS('Predicted Energy Consumption'!AH$98:AH$366,'Predicted Energy Consumption'!$B$98:$B$366,$A6,'Predicted Energy Consumption'!$A$98:$A$366,"heat")</f>
        <v>209227577225662.88</v>
      </c>
      <c r="Z6" s="249">
        <f>SUMIFS('Predicted Energy Consumption'!AI$98:AI$366,'Predicted Energy Consumption'!$B$98:$B$366,$A6,'Predicted Energy Consumption'!$A$98:$A$366,"heat")</f>
        <v>206935921024233</v>
      </c>
      <c r="AA6" s="249">
        <f>SUMIFS('Predicted Energy Consumption'!AJ$98:AJ$366,'Predicted Energy Consumption'!$B$98:$B$366,$A6,'Predicted Energy Consumption'!$A$98:$A$366,"heat")</f>
        <v>204674878239009.09</v>
      </c>
      <c r="AB6" s="249">
        <f>SUMIFS('Predicted Energy Consumption'!AK$98:AK$366,'Predicted Energy Consumption'!$B$98:$B$366,$A6,'Predicted Energy Consumption'!$A$98:$A$366,"heat")</f>
        <v>202445339074533.34</v>
      </c>
      <c r="AC6" s="249">
        <f>SUMIFS('Predicted Energy Consumption'!AL$98:AL$366,'Predicted Energy Consumption'!$B$98:$B$366,$A6,'Predicted Energy Consumption'!$A$98:$A$366,"heat")</f>
        <v>200247904461504.5</v>
      </c>
      <c r="AD6" s="249">
        <f>SUMIFS('Predicted Energy Consumption'!AM$98:AM$366,'Predicted Energy Consumption'!$B$98:$B$366,$A6,'Predicted Energy Consumption'!$A$98:$A$366,"heat")</f>
        <v>198082935410564.5</v>
      </c>
      <c r="AE6" s="249">
        <f>SUMIFS('Predicted Energy Consumption'!AN$98:AN$366,'Predicted Energy Consumption'!$B$98:$B$366,$A6,'Predicted Energy Consumption'!$A$98:$A$366,"heat")</f>
        <v>195950594575734.25</v>
      </c>
      <c r="AF6" s="249">
        <f>SUMIFS('Predicted Energy Consumption'!AO$98:AO$366,'Predicted Energy Consumption'!$B$98:$B$366,$A6,'Predicted Energy Consumption'!$A$98:$A$366,"heat")</f>
        <v>193850881232745.28</v>
      </c>
      <c r="AG6" s="249">
        <f>SUMIFS('Predicted Energy Consumption'!AP$98:AP$366,'Predicted Energy Consumption'!$B$98:$B$366,$A6,'Predicted Energy Consumption'!$A$98:$A$366,"heat")</f>
        <v>191783660696032.56</v>
      </c>
      <c r="AH6" s="249">
        <f>SUMIFS('Predicted Energy Consumption'!AQ$98:AQ$366,'Predicted Energy Consumption'!$B$98:$B$366,$A6,'Predicted Energy Consumption'!$A$98:$A$366,"heat")</f>
        <v>189748689042134.78</v>
      </c>
      <c r="AI6" s="249">
        <f>SUMIFS('Predicted Energy Consumption'!AR$98:AR$366,'Predicted Energy Consumption'!$B$98:$B$366,$A6,'Predicted Energy Consumption'!$A$98:$A$366,"heat")</f>
        <v>187745633873866.69</v>
      </c>
      <c r="AJ6" s="249">
        <f>SUMIFS('Predicted Energy Consumption'!AS$98:AS$366,'Predicted Energy Consumption'!$B$98:$B$366,$A6,'Predicted Energy Consumption'!$A$98:$A$366,"heat")</f>
        <v>185774091745935.72</v>
      </c>
      <c r="AK6" s="249">
        <f>SUMIFS('Predicted Energy Consumption'!AT$98:AT$366,'Predicted Energy Consumption'!$B$98:$B$366,$A6,'Predicted Energy Consumption'!$A$98:$A$366,"heat")</f>
        <v>183833602776065.88</v>
      </c>
      <c r="AL6" s="249">
        <f>SUMIFS('Predicted Energy Consumption'!AU$98:AU$366,'Predicted Energy Consumption'!$B$98:$B$366,$A6,'Predicted Energy Consumption'!$A$98:$A$366,"heat")</f>
        <v>181923662883831.5</v>
      </c>
      <c r="AM6" s="249">
        <f>SUMIFS('Predicted Energy Consumption'!AV$98:AV$366,'Predicted Energy Consumption'!$B$98:$B$366,$A6,'Predicted Energy Consumption'!$A$98:$A$366,"heat")</f>
        <v>180043734030166.97</v>
      </c>
      <c r="AN6" s="249">
        <f>SUMIFS('Predicted Energy Consumption'!AW$98:AW$366,'Predicted Energy Consumption'!$B$98:$B$366,$A6,'Predicted Energy Consumption'!$A$98:$A$366,"heat")</f>
        <v>178193252771922.63</v>
      </c>
      <c r="AO6" s="249">
        <f>SUMIFS('Predicted Energy Consumption'!AX$98:AX$366,'Predicted Energy Consumption'!$B$98:$B$366,$A6,'Predicted Energy Consumption'!$A$98:$A$366,"heat")</f>
        <v>176371637396547.97</v>
      </c>
      <c r="AP6" s="249">
        <f>SUMIFS('Predicted Energy Consumption'!AY$98:AY$366,'Predicted Energy Consumption'!$B$98:$B$366,$A6,'Predicted Energy Consumption'!$A$98:$A$366,"heat")</f>
        <v>174578293860296.09</v>
      </c>
    </row>
    <row r="7" spans="1:42" x14ac:dyDescent="0.2">
      <c r="A7" t="s">
        <v>378</v>
      </c>
      <c r="B7" s="249">
        <f>SUMIFS('Predicted Energy Consumption'!K$98:K$366,'Predicted Energy Consumption'!$B$98:$B$366,$A7,'Predicted Energy Consumption'!$A$98:$A$366,"heat")</f>
        <v>308572005927458.75</v>
      </c>
      <c r="C7" s="249">
        <f>SUMIFS('Predicted Energy Consumption'!L$98:L$366,'Predicted Energy Consumption'!$B$98:$B$366,$A7,'Predicted Energy Consumption'!$A$98:$A$366,"heat")</f>
        <v>324899922246824.63</v>
      </c>
      <c r="D7" s="249">
        <f>SUMIFS('Predicted Energy Consumption'!M$98:M$366,'Predicted Energy Consumption'!$B$98:$B$366,$A7,'Predicted Energy Consumption'!$A$98:$A$366,"heat")</f>
        <v>317019917917620</v>
      </c>
      <c r="E7" s="249">
        <f>SUMIFS('Predicted Energy Consumption'!N$98:N$366,'Predicted Energy Consumption'!$B$98:$B$366,$A7,'Predicted Energy Consumption'!$A$98:$A$366,"heat")</f>
        <v>309404848310317.13</v>
      </c>
      <c r="F7" s="249">
        <f>SUMIFS('Predicted Energy Consumption'!O$98:O$366,'Predicted Energy Consumption'!$B$98:$B$366,$A7,'Predicted Energy Consumption'!$A$98:$A$366,"heat")</f>
        <v>302012416612640.25</v>
      </c>
      <c r="G7" s="249">
        <f>SUMIFS('Predicted Energy Consumption'!P$98:P$366,'Predicted Energy Consumption'!$B$98:$B$366,$A7,'Predicted Energy Consumption'!$A$98:$A$366,"heat")</f>
        <v>294821927615674.13</v>
      </c>
      <c r="H7" s="249">
        <f>SUMIFS('Predicted Energy Consumption'!Q$98:Q$366,'Predicted Energy Consumption'!$B$98:$B$366,$A7,'Predicted Energy Consumption'!$A$98:$A$366,"heat")</f>
        <v>287823861170217.63</v>
      </c>
      <c r="I7" s="249">
        <f>SUMIFS('Predicted Energy Consumption'!R$98:R$366,'Predicted Energy Consumption'!$B$98:$B$366,$A7,'Predicted Energy Consumption'!$A$98:$A$366,"heat")</f>
        <v>281014311147430.84</v>
      </c>
      <c r="J7" s="249">
        <f>SUMIFS('Predicted Energy Consumption'!S$98:S$366,'Predicted Energy Consumption'!$B$98:$B$366,$A7,'Predicted Energy Consumption'!$A$98:$A$366,"heat")</f>
        <v>274156866814575.31</v>
      </c>
      <c r="K7" s="249">
        <f>SUMIFS('Predicted Energy Consumption'!T$98:T$366,'Predicted Energy Consumption'!$B$98:$B$366,$A7,'Predicted Energy Consumption'!$A$98:$A$366,"heat")</f>
        <v>266560669633897.44</v>
      </c>
      <c r="L7" s="249">
        <f>SUMIFS('Predicted Energy Consumption'!U$98:U$366,'Predicted Energy Consumption'!$B$98:$B$366,$A7,'Predicted Energy Consumption'!$A$98:$A$366,"heat")</f>
        <v>259177255101119.41</v>
      </c>
      <c r="M7" s="249">
        <f>SUMIFS('Predicted Energy Consumption'!V$98:V$366,'Predicted Energy Consumption'!$B$98:$B$366,$A7,'Predicted Energy Consumption'!$A$98:$A$366,"heat")</f>
        <v>252014330311385.72</v>
      </c>
      <c r="N7" s="249">
        <f>SUMIFS('Predicted Energy Consumption'!W$98:W$366,'Predicted Energy Consumption'!$B$98:$B$366,$A7,'Predicted Energy Consumption'!$A$98:$A$366,"heat")</f>
        <v>245076352541121.84</v>
      </c>
      <c r="O7" s="249">
        <f>SUMIFS('Predicted Energy Consumption'!X$98:X$366,'Predicted Energy Consumption'!$B$98:$B$366,$A7,'Predicted Energy Consumption'!$A$98:$A$366,"heat")</f>
        <v>238365039196412.88</v>
      </c>
      <c r="P7" s="249">
        <f>SUMIFS('Predicted Energy Consumption'!Y$98:Y$366,'Predicted Energy Consumption'!$B$98:$B$366,$A7,'Predicted Energy Consumption'!$A$98:$A$366,"heat")</f>
        <v>231879855367137.19</v>
      </c>
      <c r="Q7" s="249">
        <f>SUMIFS('Predicted Energy Consumption'!Z$98:Z$366,'Predicted Energy Consumption'!$B$98:$B$366,$A7,'Predicted Energy Consumption'!$A$98:$A$366,"heat")</f>
        <v>225618456102956.94</v>
      </c>
      <c r="R7" s="249">
        <f>SUMIFS('Predicted Energy Consumption'!AA$98:AA$366,'Predicted Energy Consumption'!$B$98:$B$366,$A7,'Predicted Energy Consumption'!$A$98:$A$366,"heat")</f>
        <v>219577074190778.72</v>
      </c>
      <c r="S7" s="249">
        <f>SUMIFS('Predicted Energy Consumption'!AB$98:AB$366,'Predicted Energy Consumption'!$B$98:$B$366,$A7,'Predicted Energy Consumption'!$A$98:$A$366,"heat")</f>
        <v>213750852050393.03</v>
      </c>
      <c r="T7" s="249">
        <f>SUMIFS('Predicted Energy Consumption'!AC$98:AC$366,'Predicted Energy Consumption'!$B$98:$B$366,$A7,'Predicted Energy Consumption'!$A$98:$A$366,"heat")</f>
        <v>208134120639821.38</v>
      </c>
      <c r="U7" s="249">
        <f>SUMIFS('Predicted Energy Consumption'!AD$98:AD$366,'Predicted Energy Consumption'!$B$98:$B$366,$A7,'Predicted Energy Consumption'!$A$98:$A$366,"heat")</f>
        <v>202720630372637.56</v>
      </c>
      <c r="V7" s="249">
        <f>SUMIFS('Predicted Energy Consumption'!AE$98:AE$366,'Predicted Energy Consumption'!$B$98:$B$366,$A7,'Predicted Energy Consumption'!$A$98:$A$366,"heat")</f>
        <v>197503739868309.38</v>
      </c>
      <c r="W7" s="249">
        <f>SUMIFS('Predicted Energy Consumption'!AF$98:AF$366,'Predicted Energy Consumption'!$B$98:$B$366,$A7,'Predicted Energy Consumption'!$A$98:$A$366,"heat")</f>
        <v>192476568428779.91</v>
      </c>
      <c r="X7" s="249">
        <f>SUMIFS('Predicted Energy Consumption'!AG$98:AG$366,'Predicted Energy Consumption'!$B$98:$B$366,$A7,'Predicted Energy Consumption'!$A$98:$A$366,"heat")</f>
        <v>187632117799357.34</v>
      </c>
      <c r="Y7" s="249">
        <f>SUMIFS('Predicted Energy Consumption'!AH$98:AH$366,'Predicted Energy Consumption'!$B$98:$B$366,$A7,'Predicted Energy Consumption'!$A$98:$A$366,"heat")</f>
        <v>182963368237580.13</v>
      </c>
      <c r="Z7" s="249">
        <f>SUMIFS('Predicted Energy Consumption'!AI$98:AI$366,'Predicted Energy Consumption'!$B$98:$B$366,$A7,'Predicted Energy Consumption'!$A$98:$A$366,"heat")</f>
        <v>178463353305018.44</v>
      </c>
      <c r="AA7" s="249">
        <f>SUMIFS('Predicted Energy Consumption'!AJ$98:AJ$366,'Predicted Energy Consumption'!$B$98:$B$366,$A7,'Predicted Energy Consumption'!$A$98:$A$366,"heat")</f>
        <v>174125217186337.06</v>
      </c>
      <c r="AB7" s="249">
        <f>SUMIFS('Predicted Energy Consumption'!AK$98:AK$366,'Predicted Energy Consumption'!$B$98:$B$366,$A7,'Predicted Energy Consumption'!$A$98:$A$366,"heat")</f>
        <v>169942257766472.91</v>
      </c>
      <c r="AC7" s="249">
        <f>SUMIFS('Predicted Energy Consumption'!AL$98:AL$366,'Predicted Energy Consumption'!$B$98:$B$366,$A7,'Predicted Energy Consumption'!$A$98:$A$366,"heat")</f>
        <v>165907958179645.81</v>
      </c>
      <c r="AD7" s="249">
        <f>SUMIFS('Predicted Energy Consumption'!AM$98:AM$366,'Predicted Energy Consumption'!$B$98:$B$366,$A7,'Predicted Energy Consumption'!$A$98:$A$366,"heat")</f>
        <v>162016009089742.31</v>
      </c>
      <c r="AE7" s="249">
        <f>SUMIFS('Predicted Energy Consumption'!AN$98:AN$366,'Predicted Energy Consumption'!$B$98:$B$366,$A7,'Predicted Energy Consumption'!$A$98:$A$366,"heat")</f>
        <v>158260323570226.97</v>
      </c>
      <c r="AF7" s="249">
        <f>SUMIFS('Predicted Energy Consumption'!AO$98:AO$366,'Predicted Energy Consumption'!$B$98:$B$366,$A7,'Predicted Energy Consumption'!$A$98:$A$366,"heat")</f>
        <v>154635046119021.69</v>
      </c>
      <c r="AG7" s="249">
        <f>SUMIFS('Predicted Energy Consumption'!AP$98:AP$366,'Predicted Energy Consumption'!$B$98:$B$366,$A7,'Predicted Energy Consumption'!$A$98:$A$366,"heat")</f>
        <v>151134557063871.72</v>
      </c>
      <c r="AH7" s="249">
        <f>SUMIFS('Predicted Energy Consumption'!AQ$98:AQ$366,'Predicted Energy Consumption'!$B$98:$B$366,$A7,'Predicted Energy Consumption'!$A$98:$A$366,"heat")</f>
        <v>147753473380135.38</v>
      </c>
      <c r="AI7" s="249">
        <f>SUMIFS('Predicted Energy Consumption'!AR$98:AR$366,'Predicted Energy Consumption'!$B$98:$B$366,$A7,'Predicted Energy Consumption'!$A$98:$A$366,"heat")</f>
        <v>144486646749211.53</v>
      </c>
      <c r="AJ7" s="249">
        <f>SUMIFS('Predicted Energy Consumption'!AS$98:AS$366,'Predicted Energy Consumption'!$B$98:$B$366,$A7,'Predicted Energy Consumption'!$A$98:$A$366,"heat")</f>
        <v>141329159526003</v>
      </c>
      <c r="AK7" s="249">
        <f>SUMIFS('Predicted Energy Consumption'!AT$98:AT$366,'Predicted Energy Consumption'!$B$98:$B$366,$A7,'Predicted Energy Consumption'!$A$98:$A$366,"heat")</f>
        <v>138276319152552.27</v>
      </c>
      <c r="AL7" s="249">
        <f>SUMIFS('Predicted Energy Consumption'!AU$98:AU$366,'Predicted Energy Consumption'!$B$98:$B$366,$A7,'Predicted Energy Consumption'!$A$98:$A$366,"heat")</f>
        <v>135323651447517.52</v>
      </c>
      <c r="AM7" s="249">
        <f>SUMIFS('Predicted Energy Consumption'!AV$98:AV$366,'Predicted Energy Consumption'!$B$98:$B$366,$A7,'Predicted Energy Consumption'!$A$98:$A$366,"heat")</f>
        <v>132466893113516.94</v>
      </c>
      <c r="AN7" s="249">
        <f>SUMIFS('Predicted Energy Consumption'!AW$98:AW$366,'Predicted Energy Consumption'!$B$98:$B$366,$A7,'Predicted Energy Consumption'!$A$98:$A$366,"heat")</f>
        <v>129701983733044.98</v>
      </c>
      <c r="AO7" s="249">
        <f>SUMIFS('Predicted Energy Consumption'!AX$98:AX$366,'Predicted Energy Consumption'!$B$98:$B$366,$A7,'Predicted Energy Consumption'!$A$98:$A$366,"heat")</f>
        <v>127025057465812.39</v>
      </c>
      <c r="AP7" s="249">
        <f>SUMIFS('Predicted Energy Consumption'!AY$98:AY$366,'Predicted Energy Consumption'!$B$98:$B$366,$A7,'Predicted Energy Consumption'!$A$98:$A$366,"heat")</f>
        <v>124432434613562.36</v>
      </c>
    </row>
    <row r="8" spans="1:42" x14ac:dyDescent="0.2">
      <c r="A8" t="s">
        <v>379</v>
      </c>
      <c r="B8" s="249">
        <f>SUMIFS('Predicted Energy Consumption'!K$98:K$366,'Predicted Energy Consumption'!$B$98:$B$366,$A8,'Predicted Energy Consumption'!$A$98:$A$366,"heat")</f>
        <v>7302267458163.4707</v>
      </c>
      <c r="C8" s="249">
        <f>SUMIFS('Predicted Energy Consumption'!L$98:L$366,'Predicted Energy Consumption'!$B$98:$B$366,$A8,'Predicted Energy Consumption'!$A$98:$A$366,"heat")</f>
        <v>6587872966291.8301</v>
      </c>
      <c r="D8" s="249">
        <f>SUMIFS('Predicted Energy Consumption'!M$98:M$366,'Predicted Energy Consumption'!$B$98:$B$366,$A8,'Predicted Energy Consumption'!$A$98:$A$366,"heat")</f>
        <v>5418452220247.6084</v>
      </c>
      <c r="E8" s="249">
        <f>SUMIFS('Predicted Energy Consumption'!N$98:N$366,'Predicted Energy Consumption'!$B$98:$B$366,$A8,'Predicted Energy Consumption'!$A$98:$A$366,"heat")</f>
        <v>4388571652999.5215</v>
      </c>
      <c r="F8" s="249">
        <f>SUMIFS('Predicted Energy Consumption'!O$98:O$366,'Predicted Energy Consumption'!$B$98:$B$366,$A8,'Predicted Energy Consumption'!$A$98:$A$366,"heat")</f>
        <v>3494583071762.6006</v>
      </c>
      <c r="G8" s="249">
        <f>SUMIFS('Predicted Energy Consumption'!P$98:P$366,'Predicted Energy Consumption'!$B$98:$B$366,$A8,'Predicted Energy Consumption'!$A$98:$A$366,"heat")</f>
        <v>2728015765305.8916</v>
      </c>
      <c r="H8" s="249">
        <f>SUMIFS('Predicted Energy Consumption'!Q$98:Q$366,'Predicted Energy Consumption'!$B$98:$B$366,$A8,'Predicted Energy Consumption'!$A$98:$A$366,"heat")</f>
        <v>2086677117539.7209</v>
      </c>
      <c r="I8" s="249">
        <f>SUMIFS('Predicted Energy Consumption'!R$98:R$366,'Predicted Energy Consumption'!$B$98:$B$366,$A8,'Predicted Energy Consumption'!$A$98:$A$366,"heat")</f>
        <v>1780682046996.3267</v>
      </c>
      <c r="J8" s="249">
        <f>SUMIFS('Predicted Energy Consumption'!S$98:S$366,'Predicted Energy Consumption'!$B$98:$B$366,$A8,'Predicted Energy Consumption'!$A$98:$A$366,"heat")</f>
        <v>1492376788231.6531</v>
      </c>
      <c r="K8" s="249">
        <f>SUMIFS('Predicted Energy Consumption'!T$98:T$366,'Predicted Energy Consumption'!$B$98:$B$366,$A8,'Predicted Energy Consumption'!$A$98:$A$366,"heat")</f>
        <v>1220998140597.5396</v>
      </c>
      <c r="L8" s="249">
        <f>SUMIFS('Predicted Energy Consumption'!U$98:U$366,'Predicted Energy Consumption'!$B$98:$B$366,$A8,'Predicted Energy Consumption'!$A$98:$A$366,"heat")</f>
        <v>965686193804.95923</v>
      </c>
      <c r="M8" s="249">
        <f>SUMIFS('Predicted Energy Consumption'!V$98:V$366,'Predicted Energy Consumption'!$B$98:$B$366,$A8,'Predicted Energy Consumption'!$A$98:$A$366,"heat")</f>
        <v>725540588580.8407</v>
      </c>
      <c r="N8" s="249">
        <f>SUMIFS('Predicted Energy Consumption'!W$98:W$366,'Predicted Energy Consumption'!$B$98:$B$366,$A8,'Predicted Energy Consumption'!$A$98:$A$366,"heat")</f>
        <v>619602439931.6051</v>
      </c>
      <c r="O8" s="249">
        <f>SUMIFS('Predicted Energy Consumption'!X$98:X$366,'Predicted Energy Consumption'!$B$98:$B$366,$A8,'Predicted Energy Consumption'!$A$98:$A$366,"heat")</f>
        <v>610244036927.60767</v>
      </c>
      <c r="P8" s="249">
        <f>SUMIFS('Predicted Energy Consumption'!Y$98:Y$366,'Predicted Energy Consumption'!$B$98:$B$366,$A8,'Predicted Energy Consumption'!$A$98:$A$366,"heat")</f>
        <v>601001900977.36072</v>
      </c>
      <c r="Q8" s="249">
        <f>SUMIFS('Predicted Energy Consumption'!Z$98:Z$366,'Predicted Energy Consumption'!$B$98:$B$366,$A8,'Predicted Energy Consumption'!$A$98:$A$366,"heat")</f>
        <v>591900772079.51294</v>
      </c>
      <c r="R8" s="249">
        <f>SUMIFS('Predicted Energy Consumption'!AA$98:AA$366,'Predicted Energy Consumption'!$B$98:$B$366,$A8,'Predicted Energy Consumption'!$A$98:$A$366,"heat")</f>
        <v>582959765343.3468</v>
      </c>
      <c r="S8" s="249">
        <f>SUMIFS('Predicted Energy Consumption'!AB$98:AB$366,'Predicted Energy Consumption'!$B$98:$B$366,$A8,'Predicted Energy Consumption'!$A$98:$A$366,"heat")</f>
        <v>574193301110.51282</v>
      </c>
      <c r="T8" s="249">
        <f>SUMIFS('Predicted Energy Consumption'!AC$98:AC$366,'Predicted Energy Consumption'!$B$98:$B$366,$A8,'Predicted Energy Consumption'!$A$98:$A$366,"heat")</f>
        <v>565611904644.5752</v>
      </c>
      <c r="U8" s="249">
        <f>SUMIFS('Predicted Energy Consumption'!AD$98:AD$366,'Predicted Energy Consumption'!$B$98:$B$366,$A8,'Predicted Energy Consumption'!$A$98:$A$366,"heat")</f>
        <v>557222888058.36133</v>
      </c>
      <c r="V8" s="249">
        <f>SUMIFS('Predicted Energy Consumption'!AE$98:AE$366,'Predicted Energy Consumption'!$B$98:$B$366,$A8,'Predicted Energy Consumption'!$A$98:$A$366,"heat")</f>
        <v>549030927979.96832</v>
      </c>
      <c r="W8" s="249">
        <f>SUMIFS('Predicted Energy Consumption'!AF$98:AF$366,'Predicted Energy Consumption'!$B$98:$B$366,$A8,'Predicted Energy Consumption'!$A$98:$A$366,"heat")</f>
        <v>541038552238.95709</v>
      </c>
      <c r="X8" s="249">
        <f>SUMIFS('Predicted Energy Consumption'!AG$98:AG$366,'Predicted Energy Consumption'!$B$98:$B$366,$A8,'Predicted Energy Consumption'!$A$98:$A$366,"heat")</f>
        <v>533246548030.84515</v>
      </c>
      <c r="Y8" s="249">
        <f>SUMIFS('Predicted Energy Consumption'!AH$98:AH$366,'Predicted Energy Consumption'!$B$98:$B$366,$A8,'Predicted Energy Consumption'!$A$98:$A$366,"heat")</f>
        <v>525654302885.53101</v>
      </c>
      <c r="Z8" s="249">
        <f>SUMIFS('Predicted Energy Consumption'!AI$98:AI$366,'Predicted Energy Consumption'!$B$98:$B$366,$A8,'Predicted Energy Consumption'!$A$98:$A$366,"heat")</f>
        <v>518260088513.45996</v>
      </c>
      <c r="AA8" s="249">
        <f>SUMIFS('Predicted Energy Consumption'!AJ$98:AJ$366,'Predicted Energy Consumption'!$B$98:$B$366,$A8,'Predicted Energy Consumption'!$A$98:$A$366,"heat")</f>
        <v>511061296349.21539</v>
      </c>
      <c r="AB8" s="249">
        <f>SUMIFS('Predicted Energy Consumption'!AK$98:AK$366,'Predicted Energy Consumption'!$B$98:$B$366,$A8,'Predicted Energy Consumption'!$A$98:$A$366,"heat")</f>
        <v>504054632423.23737</v>
      </c>
      <c r="AC8" s="249">
        <f>SUMIFS('Predicted Energy Consumption'!AL$98:AL$366,'Predicted Energy Consumption'!$B$98:$B$366,$A8,'Predicted Energy Consumption'!$A$98:$A$366,"heat")</f>
        <v>497236278104.87988</v>
      </c>
      <c r="AD8" s="249">
        <f>SUMIFS('Predicted Energy Consumption'!AM$98:AM$366,'Predicted Energy Consumption'!$B$98:$B$366,$A8,'Predicted Energy Consumption'!$A$98:$A$366,"heat")</f>
        <v>490602022288.38959</v>
      </c>
      <c r="AE8" s="249">
        <f>SUMIFS('Predicted Energy Consumption'!AN$98:AN$366,'Predicted Energy Consumption'!$B$98:$B$366,$A8,'Predicted Energy Consumption'!$A$98:$A$366,"heat")</f>
        <v>484147369740.77417</v>
      </c>
      <c r="AF8" s="249">
        <f>SUMIFS('Predicted Energy Consumption'!AO$98:AO$366,'Predicted Energy Consumption'!$B$98:$B$366,$A8,'Predicted Energy Consumption'!$A$98:$A$366,"heat")</f>
        <v>477867629591.1142</v>
      </c>
      <c r="AG8" s="249">
        <f>SUMIFS('Predicted Energy Consumption'!AP$98:AP$366,'Predicted Energy Consumption'!$B$98:$B$366,$A8,'Predicted Energy Consumption'!$A$98:$A$366,"heat")</f>
        <v>471757987306.34863</v>
      </c>
      <c r="AH8" s="249">
        <f>SUMIFS('Predicted Energy Consumption'!AQ$98:AQ$366,'Predicted Energy Consumption'!$B$98:$B$366,$A8,'Predicted Energy Consumption'!$A$98:$A$366,"heat")</f>
        <v>465813562957.53986</v>
      </c>
      <c r="AI8" s="249">
        <f>SUMIFS('Predicted Energy Consumption'!AR$98:AR$366,'Predicted Energy Consumption'!$B$98:$B$366,$A8,'Predicted Energy Consumption'!$A$98:$A$366,"heat")</f>
        <v>460029458122.19763</v>
      </c>
      <c r="AJ8" s="249">
        <f>SUMIFS('Predicted Energy Consumption'!AS$98:AS$366,'Predicted Energy Consumption'!$B$98:$B$366,$A8,'Predicted Energy Consumption'!$A$98:$A$366,"heat")</f>
        <v>454400793381.36249</v>
      </c>
      <c r="AK8" s="249">
        <f>SUMIFS('Predicted Energy Consumption'!AT$98:AT$366,'Predicted Energy Consumption'!$B$98:$B$366,$A8,'Predicted Energy Consumption'!$A$98:$A$366,"heat")</f>
        <v>448922738044.87372</v>
      </c>
      <c r="AL8" s="249">
        <f>SUMIFS('Predicted Energy Consumption'!AU$98:AU$366,'Predicted Energy Consumption'!$B$98:$B$366,$A8,'Predicted Energy Consumption'!$A$98:$A$366,"heat")</f>
        <v>443590533465.33185</v>
      </c>
      <c r="AM8" s="249">
        <f>SUMIFS('Predicted Energy Consumption'!AV$98:AV$366,'Predicted Energy Consumption'!$B$98:$B$366,$A8,'Predicted Energy Consumption'!$A$98:$A$366,"heat")</f>
        <v>438399511073.00079</v>
      </c>
      <c r="AN8" s="249">
        <f>SUMIFS('Predicted Energy Consumption'!AW$98:AW$366,'Predicted Energy Consumption'!$B$98:$B$366,$A8,'Predicted Energy Consumption'!$A$98:$A$366,"heat")</f>
        <v>433345106073.00348</v>
      </c>
      <c r="AO8" s="249">
        <f>SUMIFS('Predicted Energy Consumption'!AX$98:AX$366,'Predicted Energy Consumption'!$B$98:$B$366,$A8,'Predicted Energy Consumption'!$A$98:$A$366,"heat")</f>
        <v>428422867586.93683</v>
      </c>
      <c r="AP8" s="249">
        <f>SUMIFS('Predicted Energy Consumption'!AY$98:AY$366,'Predicted Energy Consumption'!$B$98:$B$366,$A8,'Predicted Energy Consumption'!$A$98:$A$366,"heat")</f>
        <v>423628465888.30316</v>
      </c>
    </row>
    <row r="9" spans="1:42" x14ac:dyDescent="0.2">
      <c r="A9" t="s">
        <v>380</v>
      </c>
      <c r="B9" s="249">
        <f>SUMIFS('Predicted Energy Consumption'!K$98:K$366,'Predicted Energy Consumption'!$B$98:$B$366,$A9,'Predicted Energy Consumption'!$A$98:$A$366,"heat")</f>
        <v>221068486564005.16</v>
      </c>
      <c r="C9" s="249">
        <f>SUMIFS('Predicted Energy Consumption'!L$98:L$366,'Predicted Energy Consumption'!$B$98:$B$366,$A9,'Predicted Energy Consumption'!$A$98:$A$366,"heat")</f>
        <v>231432618015123.28</v>
      </c>
      <c r="D9" s="249">
        <f>SUMIFS('Predicted Energy Consumption'!M$98:M$366,'Predicted Energy Consumption'!$B$98:$B$366,$A9,'Predicted Energy Consumption'!$A$98:$A$366,"heat")</f>
        <v>238093405613366.81</v>
      </c>
      <c r="E9" s="249">
        <f>SUMIFS('Predicted Energy Consumption'!N$98:N$366,'Predicted Energy Consumption'!$B$98:$B$366,$A9,'Predicted Energy Consumption'!$A$98:$A$366,"heat")</f>
        <v>244871618291011.13</v>
      </c>
      <c r="F9" s="249">
        <f>SUMIFS('Predicted Energy Consumption'!O$98:O$366,'Predicted Energy Consumption'!$B$98:$B$366,$A9,'Predicted Energy Consumption'!$A$98:$A$366,"heat")</f>
        <v>251857839216045.09</v>
      </c>
      <c r="G9" s="249">
        <f>SUMIFS('Predicted Energy Consumption'!P$98:P$366,'Predicted Energy Consumption'!$B$98:$B$366,$A9,'Predicted Energy Consumption'!$A$98:$A$366,"heat")</f>
        <v>253431538287393.34</v>
      </c>
      <c r="H9" s="249">
        <f>SUMIFS('Predicted Energy Consumption'!Q$98:Q$366,'Predicted Energy Consumption'!$B$98:$B$366,$A9,'Predicted Energy Consumption'!$A$98:$A$366,"heat")</f>
        <v>252249173646901.41</v>
      </c>
      <c r="I9" s="249">
        <f>SUMIFS('Predicted Energy Consumption'!R$98:R$366,'Predicted Energy Consumption'!$B$98:$B$366,$A9,'Predicted Energy Consumption'!$A$98:$A$366,"heat")</f>
        <v>250824173786539.31</v>
      </c>
      <c r="J9" s="249">
        <f>SUMIFS('Predicted Energy Consumption'!S$98:S$366,'Predicted Energy Consumption'!$B$98:$B$366,$A9,'Predicted Energy Consumption'!$A$98:$A$366,"heat")</f>
        <v>249198806867551.16</v>
      </c>
      <c r="K9" s="249">
        <f>SUMIFS('Predicted Energy Consumption'!T$98:T$366,'Predicted Energy Consumption'!$B$98:$B$366,$A9,'Predicted Energy Consumption'!$A$98:$A$366,"heat")</f>
        <v>247408811151605.81</v>
      </c>
      <c r="L9" s="249">
        <f>SUMIFS('Predicted Energy Consumption'!U$98:U$366,'Predicted Energy Consumption'!$B$98:$B$366,$A9,'Predicted Energy Consumption'!$A$98:$A$366,"heat")</f>
        <v>245484561887389.06</v>
      </c>
      <c r="M9" s="249">
        <f>SUMIFS('Predicted Energy Consumption'!V$98:V$366,'Predicted Energy Consumption'!$B$98:$B$366,$A9,'Predicted Energy Consumption'!$A$98:$A$366,"heat")</f>
        <v>243451919650660.22</v>
      </c>
      <c r="N9" s="249">
        <f>SUMIFS('Predicted Energy Consumption'!W$98:W$366,'Predicted Energy Consumption'!$B$98:$B$366,$A9,'Predicted Energy Consumption'!$A$98:$A$366,"heat")</f>
        <v>241332895904205.78</v>
      </c>
      <c r="O9" s="249">
        <f>SUMIFS('Predicted Energy Consumption'!X$98:X$366,'Predicted Energy Consumption'!$B$98:$B$366,$A9,'Predicted Energy Consumption'!$A$98:$A$366,"heat")</f>
        <v>239146201874146.16</v>
      </c>
      <c r="P9" s="249">
        <f>SUMIFS('Predicted Energy Consumption'!Y$98:Y$366,'Predicted Energy Consumption'!$B$98:$B$366,$A9,'Predicted Energy Consumption'!$A$98:$A$366,"heat")</f>
        <v>236907714236231.09</v>
      </c>
      <c r="Q9" s="249">
        <f>SUMIFS('Predicted Energy Consumption'!Z$98:Z$366,'Predicted Energy Consumption'!$B$98:$B$366,$A9,'Predicted Energy Consumption'!$A$98:$A$366,"heat")</f>
        <v>234630875791756.28</v>
      </c>
      <c r="R9" s="249">
        <f>SUMIFS('Predicted Energy Consumption'!AA$98:AA$366,'Predicted Energy Consumption'!$B$98:$B$366,$A9,'Predicted Energy Consumption'!$A$98:$A$366,"heat")</f>
        <v>232327042109768.41</v>
      </c>
      <c r="S9" s="249">
        <f>SUMIFS('Predicted Energy Consumption'!AB$98:AB$366,'Predicted Energy Consumption'!$B$98:$B$366,$A9,'Predicted Energy Consumption'!$A$98:$A$366,"heat")</f>
        <v>230005781695390.5</v>
      </c>
      <c r="T9" s="249">
        <f>SUMIFS('Predicted Energy Consumption'!AC$98:AC$366,'Predicted Energy Consumption'!$B$98:$B$366,$A9,'Predicted Energy Consumption'!$A$98:$A$366,"heat")</f>
        <v>227675135563890.56</v>
      </c>
      <c r="U9" s="249">
        <f>SUMIFS('Predicted Energy Consumption'!AD$98:AD$366,'Predicted Energy Consumption'!$B$98:$B$366,$A9,'Predicted Energy Consumption'!$A$98:$A$366,"heat")</f>
        <v>225341841192577.16</v>
      </c>
      <c r="V9" s="249">
        <f>SUMIFS('Predicted Energy Consumption'!AE$98:AE$366,'Predicted Energy Consumption'!$B$98:$B$366,$A9,'Predicted Energy Consumption'!$A$98:$A$366,"heat")</f>
        <v>223011525242827.59</v>
      </c>
      <c r="W9" s="249">
        <f>SUMIFS('Predicted Energy Consumption'!AF$98:AF$366,'Predicted Energy Consumption'!$B$98:$B$366,$A9,'Predicted Energy Consumption'!$A$98:$A$366,"heat")</f>
        <v>220688868996515.59</v>
      </c>
      <c r="X9" s="249">
        <f>SUMIFS('Predicted Energy Consumption'!AG$98:AG$366,'Predicted Energy Consumption'!$B$98:$B$366,$A9,'Predicted Energy Consumption'!$A$98:$A$366,"heat")</f>
        <v>218377750054611.06</v>
      </c>
      <c r="Y9" s="249">
        <f>SUMIFS('Predicted Energy Consumption'!AH$98:AH$366,'Predicted Energy Consumption'!$B$98:$B$366,$A9,'Predicted Energy Consumption'!$A$98:$A$366,"heat")</f>
        <v>216081363473235.66</v>
      </c>
      <c r="Z9" s="249">
        <f>SUMIFS('Predicted Energy Consumption'!AI$98:AI$366,'Predicted Energy Consumption'!$B$98:$B$366,$A9,'Predicted Energy Consumption'!$A$98:$A$366,"heat")</f>
        <v>213802325158048.59</v>
      </c>
      <c r="AA9" s="249">
        <f>SUMIFS('Predicted Energy Consumption'!AJ$98:AJ$366,'Predicted Energy Consumption'!$B$98:$B$366,$A9,'Predicted Energy Consumption'!$A$98:$A$366,"heat")</f>
        <v>211542760003815.44</v>
      </c>
      <c r="AB9" s="249">
        <f>SUMIFS('Predicted Energy Consumption'!AK$98:AK$366,'Predicted Energy Consumption'!$B$98:$B$366,$A9,'Predicted Energy Consumption'!$A$98:$A$366,"heat")</f>
        <v>209304376955769.28</v>
      </c>
      <c r="AC9" s="249">
        <f>SUMIFS('Predicted Energy Consumption'!AL$98:AL$366,'Predicted Energy Consumption'!$B$98:$B$366,$A9,'Predicted Energy Consumption'!$A$98:$A$366,"heat")</f>
        <v>207088532885825.47</v>
      </c>
      <c r="AD9" s="249">
        <f>SUMIFS('Predicted Energy Consumption'!AM$98:AM$366,'Predicted Energy Consumption'!$B$98:$B$366,$A9,'Predicted Energy Consumption'!$A$98:$A$366,"heat")</f>
        <v>204896286921307.97</v>
      </c>
      <c r="AE9" s="249">
        <f>SUMIFS('Predicted Energy Consumption'!AN$98:AN$366,'Predicted Energy Consumption'!$B$98:$B$366,$A9,'Predicted Energy Consumption'!$A$98:$A$366,"heat")</f>
        <v>202728446636510.31</v>
      </c>
      <c r="AF9" s="249">
        <f>SUMIFS('Predicted Energy Consumption'!AO$98:AO$366,'Predicted Energy Consumption'!$B$98:$B$366,$A9,'Predicted Energy Consumption'!$A$98:$A$366,"heat")</f>
        <v>200585607317238.13</v>
      </c>
      <c r="AG9" s="249">
        <f>SUMIFS('Predicted Energy Consumption'!AP$98:AP$366,'Predicted Energy Consumption'!$B$98:$B$366,$A9,'Predicted Energy Consumption'!$A$98:$A$366,"heat")</f>
        <v>198468185333528.03</v>
      </c>
      <c r="AH9" s="249">
        <f>SUMIFS('Predicted Energy Consumption'!AQ$98:AQ$366,'Predicted Energy Consumption'!$B$98:$B$366,$A9,'Predicted Energy Consumption'!$A$98:$A$366,"heat")</f>
        <v>196376446504024.31</v>
      </c>
      <c r="AI9" s="249">
        <f>SUMIFS('Predicted Energy Consumption'!AR$98:AR$366,'Predicted Energy Consumption'!$B$98:$B$366,$A9,'Predicted Energy Consumption'!$A$98:$A$366,"heat")</f>
        <v>194310530204632.59</v>
      </c>
      <c r="AJ9" s="249">
        <f>SUMIFS('Predicted Energy Consumption'!AS$98:AS$366,'Predicted Energy Consumption'!$B$98:$B$366,$A9,'Predicted Energy Consumption'!$A$98:$A$366,"heat")</f>
        <v>192270469861567.53</v>
      </c>
      <c r="AK9" s="249">
        <f>SUMIFS('Predicted Energy Consumption'!AT$98:AT$366,'Predicted Energy Consumption'!$B$98:$B$366,$A9,'Predicted Energy Consumption'!$A$98:$A$366,"heat")</f>
        <v>190256210372743.47</v>
      </c>
      <c r="AL9" s="249">
        <f>SUMIFS('Predicted Energy Consumption'!AU$98:AU$366,'Predicted Energy Consumption'!$B$98:$B$366,$A9,'Predicted Energy Consumption'!$A$98:$A$366,"heat")</f>
        <v>188267622919313.78</v>
      </c>
      <c r="AM9" s="249">
        <f>SUMIFS('Predicted Energy Consumption'!AV$98:AV$366,'Predicted Energy Consumption'!$B$98:$B$366,$A9,'Predicted Energy Consumption'!$A$98:$A$366,"heat")</f>
        <v>186304517559258.66</v>
      </c>
      <c r="AN9" s="249">
        <f>SUMIFS('Predicted Energy Consumption'!AW$98:AW$366,'Predicted Energy Consumption'!$B$98:$B$366,$A9,'Predicted Energy Consumption'!$A$98:$A$366,"heat")</f>
        <v>184366653935503.81</v>
      </c>
      <c r="AO9" s="249">
        <f>SUMIFS('Predicted Energy Consumption'!AX$98:AX$366,'Predicted Energy Consumption'!$B$98:$B$366,$A9,'Predicted Energy Consumption'!$A$98:$A$366,"heat")</f>
        <v>182453750380547.97</v>
      </c>
      <c r="AP9" s="249">
        <f>SUMIFS('Predicted Energy Consumption'!AY$98:AY$366,'Predicted Energy Consumption'!$B$98:$B$366,$A9,'Predicted Energy Consumption'!$A$98:$A$366,"heat")</f>
        <v>180565491656886.13</v>
      </c>
    </row>
    <row r="10" spans="1:42" x14ac:dyDescent="0.2">
      <c r="A10" t="s">
        <v>381</v>
      </c>
      <c r="B10" s="249">
        <f>SUMIFS('Predicted Energy Consumption'!K$98:K$366,'Predicted Energy Consumption'!$B$98:$B$366,$A10,'Predicted Energy Consumption'!$A$98:$A$366,"heat")</f>
        <v>629932150037365.38</v>
      </c>
      <c r="C10" s="249">
        <f>SUMIFS('Predicted Energy Consumption'!L$98:L$366,'Predicted Energy Consumption'!$B$98:$B$366,$A10,'Predicted Energy Consumption'!$A$98:$A$366,"heat")</f>
        <v>782464739871463.38</v>
      </c>
      <c r="D10" s="249">
        <f>SUMIFS('Predicted Energy Consumption'!M$98:M$366,'Predicted Energy Consumption'!$B$98:$B$366,$A10,'Predicted Energy Consumption'!$A$98:$A$366,"heat")</f>
        <v>828821815406450</v>
      </c>
      <c r="E10" s="249">
        <f>SUMIFS('Predicted Energy Consumption'!N$98:N$366,'Predicted Energy Consumption'!$B$98:$B$366,$A10,'Predicted Energy Consumption'!$A$98:$A$366,"heat")</f>
        <v>866794611511065.13</v>
      </c>
      <c r="F10" s="249">
        <f>SUMIFS('Predicted Energy Consumption'!O$98:O$366,'Predicted Energy Consumption'!$B$98:$B$366,$A10,'Predicted Energy Consumption'!$A$98:$A$366,"heat")</f>
        <v>895007171066141.5</v>
      </c>
      <c r="G10" s="249">
        <f>SUMIFS('Predicted Energy Consumption'!P$98:P$366,'Predicted Energy Consumption'!$B$98:$B$366,$A10,'Predicted Energy Consumption'!$A$98:$A$366,"heat")</f>
        <v>921087110994789.88</v>
      </c>
      <c r="H10" s="249">
        <f>SUMIFS('Predicted Energy Consumption'!Q$98:Q$366,'Predicted Energy Consumption'!$B$98:$B$366,$A10,'Predicted Energy Consumption'!$A$98:$A$366,"heat")</f>
        <v>945154769362665.5</v>
      </c>
      <c r="I10" s="249">
        <f>SUMIFS('Predicted Energy Consumption'!R$98:R$366,'Predicted Energy Consumption'!$B$98:$B$366,$A10,'Predicted Energy Consumption'!$A$98:$A$366,"heat")</f>
        <v>967336062251870.88</v>
      </c>
      <c r="J10" s="249">
        <f>SUMIFS('Predicted Energy Consumption'!S$98:S$366,'Predicted Energy Consumption'!$B$98:$B$366,$A10,'Predicted Energy Consumption'!$A$98:$A$366,"heat")</f>
        <v>987757919354041.88</v>
      </c>
      <c r="K10" s="249">
        <f>SUMIFS('Predicted Energy Consumption'!T$98:T$366,'Predicted Energy Consumption'!$B$98:$B$366,$A10,'Predicted Energy Consumption'!$A$98:$A$366,"heat")</f>
        <v>1006544995154122.3</v>
      </c>
      <c r="L10" s="249">
        <f>SUMIFS('Predicted Energy Consumption'!U$98:U$366,'Predicted Energy Consumption'!$B$98:$B$366,$A10,'Predicted Energy Consumption'!$A$98:$A$366,"heat")</f>
        <v>1023817409743831.6</v>
      </c>
      <c r="M10" s="249">
        <f>SUMIFS('Predicted Energy Consumption'!V$98:V$366,'Predicted Energy Consumption'!$B$98:$B$366,$A10,'Predicted Energy Consumption'!$A$98:$A$366,"heat")</f>
        <v>1039689292885710.9</v>
      </c>
      <c r="N10" s="249">
        <f>SUMIFS('Predicted Energy Consumption'!W$98:W$366,'Predicted Energy Consumption'!$B$98:$B$366,$A10,'Predicted Energy Consumption'!$A$98:$A$366,"heat")</f>
        <v>1054267936307763.4</v>
      </c>
      <c r="O10" s="249">
        <f>SUMIFS('Predicted Energy Consumption'!X$98:X$366,'Predicted Energy Consumption'!$B$98:$B$366,$A10,'Predicted Energy Consumption'!$A$98:$A$366,"heat")</f>
        <v>1067653393644820.9</v>
      </c>
      <c r="P10" s="249">
        <f>SUMIFS('Predicted Energy Consumption'!Y$98:Y$366,'Predicted Energy Consumption'!$B$98:$B$366,$A10,'Predicted Energy Consumption'!$A$98:$A$366,"heat")</f>
        <v>1079938400174032.6</v>
      </c>
      <c r="Q10" s="249">
        <f>SUMIFS('Predicted Energy Consumption'!Z$98:Z$366,'Predicted Energy Consumption'!$B$98:$B$366,$A10,'Predicted Energy Consumption'!$A$98:$A$366,"heat")</f>
        <v>1091208513251688.9</v>
      </c>
      <c r="R10" s="249">
        <f>SUMIFS('Predicted Energy Consumption'!AA$98:AA$366,'Predicted Energy Consumption'!$B$98:$B$366,$A10,'Predicted Energy Consumption'!$A$98:$A$366,"heat")</f>
        <v>1101542398396892.3</v>
      </c>
      <c r="S10" s="249">
        <f>SUMIFS('Predicted Energy Consumption'!AB$98:AB$366,'Predicted Energy Consumption'!$B$98:$B$366,$A10,'Predicted Energy Consumption'!$A$98:$A$366,"heat")</f>
        <v>1111012205365088.8</v>
      </c>
      <c r="T10" s="249">
        <f>SUMIFS('Predicted Energy Consumption'!AC$98:AC$366,'Predicted Energy Consumption'!$B$98:$B$366,$A10,'Predicted Energy Consumption'!$A$98:$A$366,"heat")</f>
        <v>1119683993798044.8</v>
      </c>
      <c r="U10" s="249">
        <f>SUMIFS('Predicted Energy Consumption'!AD$98:AD$366,'Predicted Energy Consumption'!$B$98:$B$366,$A10,'Predicted Energy Consumption'!$A$98:$A$366,"heat")</f>
        <v>1127618179764254</v>
      </c>
      <c r="V10" s="249">
        <f>SUMIFS('Predicted Energy Consumption'!AE$98:AE$366,'Predicted Energy Consumption'!$B$98:$B$366,$A10,'Predicted Energy Consumption'!$A$98:$A$366,"heat")</f>
        <v>1134869983365804.3</v>
      </c>
      <c r="W10" s="249">
        <f>SUMIFS('Predicted Energy Consumption'!AF$98:AF$366,'Predicted Energy Consumption'!$B$98:$B$366,$A10,'Predicted Energy Consumption'!$A$98:$A$366,"heat")</f>
        <v>1141489864175236.3</v>
      </c>
      <c r="X10" s="249">
        <f>SUMIFS('Predicted Energy Consumption'!AG$98:AG$366,'Predicted Energy Consumption'!$B$98:$B$366,$A10,'Predicted Energy Consumption'!$A$98:$A$366,"heat")</f>
        <v>1147523936088212</v>
      </c>
      <c r="Y10" s="249">
        <f>SUMIFS('Predicted Energy Consumption'!AH$98:AH$366,'Predicted Energy Consumption'!$B$98:$B$366,$A10,'Predicted Energy Consumption'!$A$98:$A$366,"heat")</f>
        <v>1153014356649262.8</v>
      </c>
      <c r="Z10" s="249">
        <f>SUMIFS('Predicted Energy Consumption'!AI$98:AI$366,'Predicted Energy Consumption'!$B$98:$B$366,$A10,'Predicted Energy Consumption'!$A$98:$A$366,"heat")</f>
        <v>1157999688363088.3</v>
      </c>
      <c r="AA10" s="249">
        <f>SUMIFS('Predicted Energy Consumption'!AJ$98:AJ$366,'Predicted Energy Consumption'!$B$98:$B$366,$A10,'Predicted Energy Consumption'!$A$98:$A$366,"heat")</f>
        <v>1162515231203026.3</v>
      </c>
      <c r="AB10" s="249">
        <f>SUMIFS('Predicted Energy Consumption'!AK$98:AK$366,'Predicted Energy Consumption'!$B$98:$B$366,$A10,'Predicted Energy Consumption'!$A$98:$A$366,"heat")</f>
        <v>1166593326671137</v>
      </c>
      <c r="AC10" s="249">
        <f>SUMIFS('Predicted Energy Consumption'!AL$98:AL$366,'Predicted Energy Consumption'!$B$98:$B$366,$A10,'Predicted Energy Consumption'!$A$98:$A$366,"heat")</f>
        <v>1170263634504176.8</v>
      </c>
      <c r="AD10" s="249">
        <f>SUMIFS('Predicted Energy Consumption'!AM$98:AM$366,'Predicted Energy Consumption'!$B$98:$B$366,$A10,'Predicted Energy Consumption'!$A$98:$A$366,"heat")</f>
        <v>1173553383569991.3</v>
      </c>
      <c r="AE10" s="249">
        <f>SUMIFS('Predicted Energy Consumption'!AN$98:AN$366,'Predicted Energy Consumption'!$B$98:$B$366,$A10,'Predicted Energy Consumption'!$A$98:$A$366,"heat")</f>
        <v>1176487598745198</v>
      </c>
      <c r="AF10" s="249">
        <f>SUMIFS('Predicted Energy Consumption'!AO$98:AO$366,'Predicted Energy Consumption'!$B$98:$B$366,$A10,'Predicted Energy Consumption'!$A$98:$A$366,"heat")</f>
        <v>1179089305669625.5</v>
      </c>
      <c r="AG10" s="249">
        <f>SUMIFS('Predicted Energy Consumption'!AP$98:AP$366,'Predicted Energy Consumption'!$B$98:$B$366,$A10,'Predicted Energy Consumption'!$A$98:$A$366,"heat")</f>
        <v>1181379715281860.3</v>
      </c>
      <c r="AH10" s="249">
        <f>SUMIFS('Predicted Energy Consumption'!AQ$98:AQ$366,'Predicted Energy Consumption'!$B$98:$B$366,$A10,'Predicted Energy Consumption'!$A$98:$A$366,"heat")</f>
        <v>1183378389986323.8</v>
      </c>
      <c r="AI10" s="249">
        <f>SUMIFS('Predicted Energy Consumption'!AR$98:AR$366,'Predicted Energy Consumption'!$B$98:$B$366,$A10,'Predicted Energy Consumption'!$A$98:$A$366,"heat")</f>
        <v>1185103393208817</v>
      </c>
      <c r="AJ10" s="249">
        <f>SUMIFS('Predicted Energy Consumption'!AS$98:AS$366,'Predicted Energy Consumption'!$B$98:$B$366,$A10,'Predicted Energy Consumption'!$A$98:$A$366,"heat")</f>
        <v>1186571423982431.8</v>
      </c>
      <c r="AK10" s="249">
        <f>SUMIFS('Predicted Energy Consumption'!AT$98:AT$366,'Predicted Energy Consumption'!$B$98:$B$366,$A10,'Predicted Energy Consumption'!$A$98:$A$366,"heat")</f>
        <v>1187797938078146</v>
      </c>
      <c r="AL10" s="249">
        <f>SUMIFS('Predicted Energy Consumption'!AU$98:AU$366,'Predicted Energy Consumption'!$B$98:$B$366,$A10,'Predicted Energy Consumption'!$A$98:$A$366,"heat")</f>
        <v>1188797257065751.8</v>
      </c>
      <c r="AM10" s="249">
        <f>SUMIFS('Predicted Energy Consumption'!AV$98:AV$366,'Predicted Energy Consumption'!$B$98:$B$366,$A10,'Predicted Energy Consumption'!$A$98:$A$366,"heat")</f>
        <v>1189582666562567.5</v>
      </c>
      <c r="AN10" s="249">
        <f>SUMIFS('Predicted Energy Consumption'!AW$98:AW$366,'Predicted Energy Consumption'!$B$98:$B$366,$A10,'Predicted Energy Consumption'!$A$98:$A$366,"heat")</f>
        <v>1190166504805759.3</v>
      </c>
      <c r="AO10" s="249">
        <f>SUMIFS('Predicted Energy Consumption'!AX$98:AX$366,'Predicted Energy Consumption'!$B$98:$B$366,$A10,'Predicted Energy Consumption'!$A$98:$A$366,"heat")</f>
        <v>1190560242569622.3</v>
      </c>
      <c r="AP10" s="249">
        <f>SUMIFS('Predicted Energy Consumption'!AY$98:AY$366,'Predicted Energy Consumption'!$B$98:$B$366,$A10,'Predicted Energy Consumption'!$A$98:$A$366,"heat")</f>
        <v>1190774555343220.5</v>
      </c>
    </row>
    <row r="11" spans="1:42" x14ac:dyDescent="0.2">
      <c r="A11" t="s">
        <v>382</v>
      </c>
      <c r="B11" s="249">
        <f>SUMIFS('Predicted Energy Consumption'!K$98:K$366,'Predicted Energy Consumption'!$B$98:$B$366,$A11,'Predicted Energy Consumption'!$A$98:$A$366,"heat")</f>
        <v>1685815494980668.8</v>
      </c>
      <c r="C11" s="249">
        <f>SUMIFS('Predicted Energy Consumption'!L$98:L$366,'Predicted Energy Consumption'!$B$98:$B$366,$A11,'Predicted Energy Consumption'!$A$98:$A$366,"heat")</f>
        <v>1919915581930901.5</v>
      </c>
      <c r="D11" s="249">
        <f>SUMIFS('Predicted Energy Consumption'!M$98:M$366,'Predicted Energy Consumption'!$B$98:$B$366,$A11,'Predicted Energy Consumption'!$A$98:$A$366,"heat")</f>
        <v>1991941162320911.8</v>
      </c>
      <c r="E11" s="249">
        <f>SUMIFS('Predicted Energy Consumption'!N$98:N$366,'Predicted Energy Consumption'!$B$98:$B$366,$A11,'Predicted Energy Consumption'!$A$98:$A$366,"heat")</f>
        <v>2062635496797094.8</v>
      </c>
      <c r="F11" s="249">
        <f>SUMIFS('Predicted Energy Consumption'!O$98:O$366,'Predicted Energy Consumption'!$B$98:$B$366,$A11,'Predicted Energy Consumption'!$A$98:$A$366,"heat")</f>
        <v>2111102873137768.8</v>
      </c>
      <c r="G11" s="249">
        <f>SUMIFS('Predicted Energy Consumption'!P$98:P$366,'Predicted Energy Consumption'!$B$98:$B$366,$A11,'Predicted Energy Consumption'!$A$98:$A$366,"heat")</f>
        <v>2139507170741168.5</v>
      </c>
      <c r="H11" s="249">
        <f>SUMIFS('Predicted Energy Consumption'!Q$98:Q$366,'Predicted Energy Consumption'!$B$98:$B$366,$A11,'Predicted Energy Consumption'!$A$98:$A$366,"heat")</f>
        <v>2164388613028376.8</v>
      </c>
      <c r="I11" s="249">
        <f>SUMIFS('Predicted Energy Consumption'!R$98:R$366,'Predicted Energy Consumption'!$B$98:$B$366,$A11,'Predicted Energy Consumption'!$A$98:$A$366,"heat")</f>
        <v>2186071273483705.3</v>
      </c>
      <c r="J11" s="249">
        <f>SUMIFS('Predicted Energy Consumption'!S$98:S$366,'Predicted Energy Consumption'!$B$98:$B$366,$A11,'Predicted Energy Consumption'!$A$98:$A$366,"heat")</f>
        <v>2204861664995447</v>
      </c>
      <c r="K11" s="249">
        <f>SUMIFS('Predicted Energy Consumption'!T$98:T$366,'Predicted Energy Consumption'!$B$98:$B$366,$A11,'Predicted Energy Consumption'!$A$98:$A$366,"heat")</f>
        <v>2221045168564309.3</v>
      </c>
      <c r="L11" s="249">
        <f>SUMIFS('Predicted Energy Consumption'!U$98:U$366,'Predicted Energy Consumption'!$B$98:$B$366,$A11,'Predicted Energy Consumption'!$A$98:$A$366,"heat")</f>
        <v>2234884345232964</v>
      </c>
      <c r="M11" s="249">
        <f>SUMIFS('Predicted Energy Consumption'!V$98:V$366,'Predicted Energy Consumption'!$B$98:$B$366,$A11,'Predicted Energy Consumption'!$A$98:$A$366,"heat")</f>
        <v>2246618578632955.3</v>
      </c>
      <c r="N11" s="249">
        <f>SUMIFS('Predicted Energy Consumption'!W$98:W$366,'Predicted Energy Consumption'!$B$98:$B$366,$A11,'Predicted Energy Consumption'!$A$98:$A$366,"heat")</f>
        <v>2256464616397815.5</v>
      </c>
      <c r="O11" s="249">
        <f>SUMIFS('Predicted Energy Consumption'!X$98:X$366,'Predicted Energy Consumption'!$B$98:$B$366,$A11,'Predicted Energy Consumption'!$A$98:$A$366,"heat")</f>
        <v>2264617684649068</v>
      </c>
      <c r="P11" s="249">
        <f>SUMIFS('Predicted Energy Consumption'!Y$98:Y$366,'Predicted Energy Consumption'!$B$98:$B$366,$A11,'Predicted Energy Consumption'!$A$98:$A$366,"heat")</f>
        <v>2271252937152338.5</v>
      </c>
      <c r="Q11" s="249">
        <f>SUMIFS('Predicted Energy Consumption'!Z$98:Z$366,'Predicted Energy Consumption'!$B$98:$B$366,$A11,'Predicted Energy Consumption'!$A$98:$A$366,"heat")</f>
        <v>2276527069811541.5</v>
      </c>
      <c r="R11" s="249">
        <f>SUMIFS('Predicted Energy Consumption'!AA$98:AA$366,'Predicted Energy Consumption'!$B$98:$B$366,$A11,'Predicted Energy Consumption'!$A$98:$A$366,"heat")</f>
        <v>2280579984016946.5</v>
      </c>
      <c r="S11" s="249">
        <f>SUMIFS('Predicted Energy Consumption'!AB$98:AB$366,'Predicted Energy Consumption'!$B$98:$B$366,$A11,'Predicted Energy Consumption'!$A$98:$A$366,"heat")</f>
        <v>2283536421738248</v>
      </c>
      <c r="T11" s="249">
        <f>SUMIFS('Predicted Energy Consumption'!AC$98:AC$366,'Predicted Energy Consumption'!$B$98:$B$366,$A11,'Predicted Energy Consumption'!$A$98:$A$366,"heat")</f>
        <v>2285507523899812.5</v>
      </c>
      <c r="U11" s="249">
        <f>SUMIFS('Predicted Energy Consumption'!AD$98:AD$366,'Predicted Energy Consumption'!$B$98:$B$366,$A11,'Predicted Energy Consumption'!$A$98:$A$366,"heat")</f>
        <v>2286592283951073</v>
      </c>
      <c r="V11" s="249">
        <f>SUMIFS('Predicted Energy Consumption'!AE$98:AE$366,'Predicted Energy Consumption'!$B$98:$B$366,$A11,'Predicted Energy Consumption'!$A$98:$A$366,"heat")</f>
        <v>2286878882690174.5</v>
      </c>
      <c r="W11" s="249">
        <f>SUMIFS('Predicted Energy Consumption'!AF$98:AF$366,'Predicted Energy Consumption'!$B$98:$B$366,$A11,'Predicted Energy Consumption'!$A$98:$A$366,"heat")</f>
        <v>2286445899952460.5</v>
      </c>
      <c r="X11" s="249">
        <f>SUMIFS('Predicted Energy Consumption'!AG$98:AG$366,'Predicted Energy Consumption'!$B$98:$B$366,$A11,'Predicted Energy Consumption'!$A$98:$A$366,"heat")</f>
        <v>2285363405003297</v>
      </c>
      <c r="Y11" s="249">
        <f>SUMIFS('Predicted Energy Consumption'!AH$98:AH$366,'Predicted Energy Consumption'!$B$98:$B$366,$A11,'Predicted Energy Consumption'!$A$98:$A$366,"heat")</f>
        <v>2283693931337480</v>
      </c>
      <c r="Z11" s="249">
        <f>SUMIFS('Predicted Energy Consumption'!AI$98:AI$366,'Predicted Energy Consumption'!$B$98:$B$366,$A11,'Predicted Energy Consumption'!$A$98:$A$366,"heat")</f>
        <v>2281493343800268.5</v>
      </c>
      <c r="AA11" s="249">
        <f>SUMIFS('Predicted Energy Consumption'!AJ$98:AJ$366,'Predicted Energy Consumption'!$B$98:$B$366,$A11,'Predicted Energy Consumption'!$A$98:$A$366,"heat")</f>
        <v>2278811607028409</v>
      </c>
      <c r="AB11" s="249">
        <f>SUMIFS('Predicted Energy Consumption'!AK$98:AK$366,'Predicted Energy Consumption'!$B$98:$B$366,$A11,'Predicted Energy Consumption'!$A$98:$A$366,"heat")</f>
        <v>2275693464540505</v>
      </c>
      <c r="AC11" s="249">
        <f>SUMIFS('Predicted Energy Consumption'!AL$98:AL$366,'Predicted Energy Consumption'!$B$98:$B$366,$A11,'Predicted Energy Consumption'!$A$98:$A$366,"heat")</f>
        <v>2272179037654757</v>
      </c>
      <c r="AD11" s="249">
        <f>SUMIFS('Predicted Energy Consumption'!AM$98:AM$366,'Predicted Energy Consumption'!$B$98:$B$366,$A11,'Predicted Energy Consumption'!$A$98:$A$366,"heat")</f>
        <v>2268304352961290.5</v>
      </c>
      <c r="AE11" s="249">
        <f>SUMIFS('Predicted Energy Consumption'!AN$98:AN$366,'Predicted Energy Consumption'!$B$98:$B$366,$A11,'Predicted Energy Consumption'!$A$98:$A$366,"heat")</f>
        <v>2264101806460998</v>
      </c>
      <c r="AF11" s="249">
        <f>SUMIFS('Predicted Energy Consumption'!AO$98:AO$366,'Predicted Energy Consumption'!$B$98:$B$366,$A11,'Predicted Energy Consumption'!$A$98:$A$366,"heat")</f>
        <v>2259600571785685.5</v>
      </c>
      <c r="AG11" s="249">
        <f>SUMIFS('Predicted Energy Consumption'!AP$98:AP$366,'Predicted Energy Consumption'!$B$98:$B$366,$A11,'Predicted Energy Consumption'!$A$98:$A$366,"heat")</f>
        <v>2254826959195475</v>
      </c>
      <c r="AH11" s="249">
        <f>SUMIFS('Predicted Energy Consumption'!AQ$98:AQ$366,'Predicted Energy Consumption'!$B$98:$B$366,$A11,'Predicted Energy Consumption'!$A$98:$A$366,"heat")</f>
        <v>2249804731346551.3</v>
      </c>
      <c r="AI11" s="249">
        <f>SUMIFS('Predicted Energy Consumption'!AR$98:AR$366,'Predicted Energy Consumption'!$B$98:$B$366,$A11,'Predicted Energy Consumption'!$A$98:$A$366,"heat")</f>
        <v>2244555381152761.5</v>
      </c>
      <c r="AJ11" s="249">
        <f>SUMIFS('Predicted Energy Consumption'!AS$98:AS$366,'Predicted Energy Consumption'!$B$98:$B$366,$A11,'Predicted Energy Consumption'!$A$98:$A$366,"heat")</f>
        <v>2239098376448241.3</v>
      </c>
      <c r="AK11" s="249">
        <f>SUMIFS('Predicted Energy Consumption'!AT$98:AT$366,'Predicted Energy Consumption'!$B$98:$B$366,$A11,'Predicted Energy Consumption'!$A$98:$A$366,"heat")</f>
        <v>2233451375593192.3</v>
      </c>
      <c r="AL11" s="249">
        <f>SUMIFS('Predicted Energy Consumption'!AU$98:AU$366,'Predicted Energy Consumption'!$B$98:$B$366,$A11,'Predicted Energy Consumption'!$A$98:$A$366,"heat")</f>
        <v>2227630417657135.3</v>
      </c>
      <c r="AM11" s="249">
        <f>SUMIFS('Predicted Energy Consumption'!AV$98:AV$366,'Predicted Energy Consumption'!$B$98:$B$366,$A11,'Predicted Energy Consumption'!$A$98:$A$366,"heat")</f>
        <v>2221650090361861.8</v>
      </c>
      <c r="AN11" s="249">
        <f>SUMIFS('Predicted Energy Consumption'!AW$98:AW$366,'Predicted Energy Consumption'!$B$98:$B$366,$A11,'Predicted Energy Consumption'!$A$98:$A$366,"heat")</f>
        <v>2215523678562690.8</v>
      </c>
      <c r="AO11" s="249">
        <f>SUMIFS('Predicted Energy Consumption'!AX$98:AX$366,'Predicted Energy Consumption'!$B$98:$B$366,$A11,'Predicted Energy Consumption'!$A$98:$A$366,"heat")</f>
        <v>2209263295694479.5</v>
      </c>
      <c r="AP11" s="249">
        <f>SUMIFS('Predicted Energy Consumption'!AY$98:AY$366,'Predicted Energy Consumption'!$B$98:$B$366,$A11,'Predicted Energy Consumption'!$A$98:$A$366,"heat")</f>
        <v>2202880000296148</v>
      </c>
    </row>
    <row r="12" spans="1:42" x14ac:dyDescent="0.2">
      <c r="A12" t="s">
        <v>383</v>
      </c>
      <c r="B12" s="249">
        <f>SUMIFS('Predicted Energy Consumption'!K$98:K$366,'Predicted Energy Consumption'!$B$98:$B$366,$A12,'Predicted Energy Consumption'!$A$98:$A$366,"heat")</f>
        <v>29628194564297.238</v>
      </c>
      <c r="C12" s="249">
        <f>SUMIFS('Predicted Energy Consumption'!L$98:L$366,'Predicted Energy Consumption'!$B$98:$B$366,$A12,'Predicted Energy Consumption'!$A$98:$A$366,"heat")</f>
        <v>30829180811407.23</v>
      </c>
      <c r="D12" s="249">
        <f>SUMIFS('Predicted Energy Consumption'!M$98:M$366,'Predicted Energy Consumption'!$B$98:$B$366,$A12,'Predicted Energy Consumption'!$A$98:$A$366,"heat")</f>
        <v>29776883670972.809</v>
      </c>
      <c r="E12" s="249">
        <f>SUMIFS('Predicted Energy Consumption'!N$98:N$366,'Predicted Energy Consumption'!$B$98:$B$366,$A12,'Predicted Energy Consumption'!$A$98:$A$366,"heat")</f>
        <v>28699862997346.922</v>
      </c>
      <c r="F12" s="249">
        <f>SUMIFS('Predicted Energy Consumption'!O$98:O$366,'Predicted Energy Consumption'!$B$98:$B$366,$A12,'Predicted Energy Consumption'!$A$98:$A$366,"heat")</f>
        <v>27609652623255.023</v>
      </c>
      <c r="G12" s="249">
        <f>SUMIFS('Predicted Energy Consumption'!P$98:P$366,'Predicted Energy Consumption'!$B$98:$B$366,$A12,'Predicted Energy Consumption'!$A$98:$A$366,"heat")</f>
        <v>26513866169022.938</v>
      </c>
      <c r="H12" s="249">
        <f>SUMIFS('Predicted Energy Consumption'!Q$98:Q$366,'Predicted Energy Consumption'!$B$98:$B$366,$A12,'Predicted Energy Consumption'!$A$98:$A$366,"heat")</f>
        <v>25417712084205.488</v>
      </c>
      <c r="I12" s="249">
        <f>SUMIFS('Predicted Energy Consumption'!R$98:R$366,'Predicted Energy Consumption'!$B$98:$B$366,$A12,'Predicted Energy Consumption'!$A$98:$A$366,"heat")</f>
        <v>24324821630484.473</v>
      </c>
      <c r="J12" s="249">
        <f>SUMIFS('Predicted Energy Consumption'!S$98:S$366,'Predicted Energy Consumption'!$B$98:$B$366,$A12,'Predicted Energy Consumption'!$A$98:$A$366,"heat")</f>
        <v>23237741935949.617</v>
      </c>
      <c r="K12" s="249">
        <f>SUMIFS('Predicted Energy Consumption'!T$98:T$366,'Predicted Energy Consumption'!$B$98:$B$366,$A12,'Predicted Energy Consumption'!$A$98:$A$366,"heat")</f>
        <v>22158251194015.656</v>
      </c>
      <c r="L12" s="249">
        <f>SUMIFS('Predicted Energy Consumption'!U$98:U$366,'Predicted Energy Consumption'!$B$98:$B$366,$A12,'Predicted Energy Consumption'!$A$98:$A$366,"heat")</f>
        <v>21087571388857.879</v>
      </c>
      <c r="M12" s="249">
        <f>SUMIFS('Predicted Energy Consumption'!V$98:V$366,'Predicted Energy Consumption'!$B$98:$B$366,$A12,'Predicted Energy Consumption'!$A$98:$A$366,"heat")</f>
        <v>20026517525525.582</v>
      </c>
      <c r="N12" s="249">
        <f>SUMIFS('Predicted Energy Consumption'!W$98:W$366,'Predicted Energy Consumption'!$B$98:$B$366,$A12,'Predicted Energy Consumption'!$A$98:$A$366,"heat")</f>
        <v>18975605098271.824</v>
      </c>
      <c r="O12" s="249">
        <f>SUMIFS('Predicted Energy Consumption'!X$98:X$366,'Predicted Energy Consumption'!$B$98:$B$366,$A12,'Predicted Energy Consumption'!$A$98:$A$366,"heat")</f>
        <v>17935128821155.441</v>
      </c>
      <c r="P12" s="249">
        <f>SUMIFS('Predicted Energy Consumption'!Y$98:Y$366,'Predicted Energy Consumption'!$B$98:$B$366,$A12,'Predicted Energy Consumption'!$A$98:$A$366,"heat")</f>
        <v>16905220936727.66</v>
      </c>
      <c r="Q12" s="249">
        <f>SUMIFS('Predicted Energy Consumption'!Z$98:Z$366,'Predicted Energy Consumption'!$B$98:$B$366,$A12,'Predicted Energy Consumption'!$A$98:$A$366,"heat")</f>
        <v>15885894690981.584</v>
      </c>
      <c r="R12" s="249">
        <f>SUMIFS('Predicted Energy Consumption'!AA$98:AA$366,'Predicted Energy Consumption'!$B$98:$B$366,$A12,'Predicted Energy Consumption'!$A$98:$A$366,"heat")</f>
        <v>14877076876014.07</v>
      </c>
      <c r="S12" s="249">
        <f>SUMIFS('Predicted Energy Consumption'!AB$98:AB$366,'Predicted Energy Consumption'!$B$98:$B$366,$A12,'Predicted Energy Consumption'!$A$98:$A$366,"heat")</f>
        <v>13878632238604.668</v>
      </c>
      <c r="T12" s="249">
        <f>SUMIFS('Predicted Energy Consumption'!AC$98:AC$366,'Predicted Energy Consumption'!$B$98:$B$366,$A12,'Predicted Energy Consumption'!$A$98:$A$366,"heat")</f>
        <v>12890381798662.506</v>
      </c>
      <c r="U12" s="249">
        <f>SUMIFS('Predicted Energy Consumption'!AD$98:AD$366,'Predicted Energy Consumption'!$B$98:$B$366,$A12,'Predicted Energy Consumption'!$A$98:$A$366,"heat")</f>
        <v>11912116588844.291</v>
      </c>
      <c r="V12" s="249">
        <f>SUMIFS('Predicted Energy Consumption'!AE$98:AE$366,'Predicted Energy Consumption'!$B$98:$B$366,$A12,'Predicted Energy Consumption'!$A$98:$A$366,"heat")</f>
        <v>10943607941893.598</v>
      </c>
      <c r="W12" s="249">
        <f>SUMIFS('Predicted Energy Consumption'!AF$98:AF$366,'Predicted Energy Consumption'!$B$98:$B$366,$A12,'Predicted Energy Consumption'!$A$98:$A$366,"heat")</f>
        <v>9984615170081.3848</v>
      </c>
      <c r="X12" s="249">
        <f>SUMIFS('Predicted Energy Consumption'!AG$98:AG$366,'Predicted Energy Consumption'!$B$98:$B$366,$A12,'Predicted Energy Consumption'!$A$98:$A$366,"heat")</f>
        <v>9034891272084.6328</v>
      </c>
      <c r="Y12" s="249">
        <f>SUMIFS('Predicted Energy Consumption'!AH$98:AH$366,'Predicted Energy Consumption'!$B$98:$B$366,$A12,'Predicted Energy Consumption'!$A$98:$A$366,"heat")</f>
        <v>8845606759353.6992</v>
      </c>
      <c r="Z12" s="249">
        <f>SUMIFS('Predicted Energy Consumption'!AI$98:AI$366,'Predicted Energy Consumption'!$B$98:$B$366,$A12,'Predicted Energy Consumption'!$A$98:$A$366,"heat")</f>
        <v>8856710576086.293</v>
      </c>
      <c r="AA12" s="249">
        <f>SUMIFS('Predicted Energy Consumption'!AJ$98:AJ$366,'Predicted Energy Consumption'!$B$98:$B$366,$A12,'Predicted Energy Consumption'!$A$98:$A$366,"heat")</f>
        <v>8867270473502.5391</v>
      </c>
      <c r="AB12" s="249">
        <f>SUMIFS('Predicted Energy Consumption'!AK$98:AK$366,'Predicted Energy Consumption'!$B$98:$B$366,$A12,'Predicted Energy Consumption'!$A$98:$A$366,"heat")</f>
        <v>8877343936849.5859</v>
      </c>
      <c r="AC12" s="249">
        <f>SUMIFS('Predicted Energy Consumption'!AL$98:AL$366,'Predicted Energy Consumption'!$B$98:$B$366,$A12,'Predicted Energy Consumption'!$A$98:$A$366,"heat")</f>
        <v>8886981268656.3789</v>
      </c>
      <c r="AD12" s="249">
        <f>SUMIFS('Predicted Energy Consumption'!AM$98:AM$366,'Predicted Energy Consumption'!$B$98:$B$366,$A12,'Predicted Energy Consumption'!$A$98:$A$366,"heat")</f>
        <v>8896226614769.0547</v>
      </c>
      <c r="AE12" s="249">
        <f>SUMIFS('Predicted Energy Consumption'!AN$98:AN$366,'Predicted Energy Consumption'!$B$98:$B$366,$A12,'Predicted Energy Consumption'!$A$98:$A$366,"heat")</f>
        <v>8905118829669.5547</v>
      </c>
      <c r="AF12" s="249">
        <f>SUMIFS('Predicted Energy Consumption'!AO$98:AO$366,'Predicted Energy Consumption'!$B$98:$B$366,$A12,'Predicted Energy Consumption'!$A$98:$A$366,"heat")</f>
        <v>8913692207877.2461</v>
      </c>
      <c r="AG12" s="249">
        <f>SUMIFS('Predicted Energy Consumption'!AP$98:AP$366,'Predicted Energy Consumption'!$B$98:$B$366,$A12,'Predicted Energy Consumption'!$A$98:$A$366,"heat")</f>
        <v>8921977103586.1875</v>
      </c>
      <c r="AH12" s="249">
        <f>SUMIFS('Predicted Energy Consumption'!AQ$98:AQ$366,'Predicted Energy Consumption'!$B$98:$B$366,$A12,'Predicted Energy Consumption'!$A$98:$A$366,"heat")</f>
        <v>8930000456860.7852</v>
      </c>
      <c r="AI12" s="249">
        <f>SUMIFS('Predicted Energy Consumption'!AR$98:AR$366,'Predicted Energy Consumption'!$B$98:$B$366,$A12,'Predicted Energy Consumption'!$A$98:$A$366,"heat")</f>
        <v>8937786241557.043</v>
      </c>
      <c r="AJ12" s="249">
        <f>SUMIFS('Predicted Energy Consumption'!AS$98:AS$366,'Predicted Energy Consumption'!$B$98:$B$366,$A12,'Predicted Energy Consumption'!$A$98:$A$366,"heat")</f>
        <v>8945355847542.6074</v>
      </c>
      <c r="AK12" s="249">
        <f>SUMIFS('Predicted Energy Consumption'!AT$98:AT$366,'Predicted Energy Consumption'!$B$98:$B$366,$A12,'Predicted Energy Consumption'!$A$98:$A$366,"heat")</f>
        <v>8952728407652.5234</v>
      </c>
      <c r="AL12" s="249">
        <f>SUMIFS('Predicted Energy Consumption'!AU$98:AU$366,'Predicted Energy Consumption'!$B$98:$B$366,$A12,'Predicted Energy Consumption'!$A$98:$A$366,"heat")</f>
        <v>8959921078057.8047</v>
      </c>
      <c r="AM12" s="249">
        <f>SUMIFS('Predicted Energy Consumption'!AV$98:AV$366,'Predicted Energy Consumption'!$B$98:$B$366,$A12,'Predicted Energy Consumption'!$A$98:$A$366,"heat")</f>
        <v>8966949279276.7461</v>
      </c>
      <c r="AN12" s="249">
        <f>SUMIFS('Predicted Energy Consumption'!AW$98:AW$366,'Predicted Energy Consumption'!$B$98:$B$366,$A12,'Predicted Energy Consumption'!$A$98:$A$366,"heat")</f>
        <v>8973826903860.1543</v>
      </c>
      <c r="AO12" s="249">
        <f>SUMIFS('Predicted Energy Consumption'!AX$98:AX$366,'Predicted Energy Consumption'!$B$98:$B$366,$A12,'Predicted Energy Consumption'!$A$98:$A$366,"heat")</f>
        <v>8980566495796.3652</v>
      </c>
      <c r="AP12" s="249">
        <f>SUMIFS('Predicted Energy Consumption'!AY$98:AY$366,'Predicted Energy Consumption'!$B$98:$B$366,$A12,'Predicted Energy Consumption'!$A$98:$A$366,"heat")</f>
        <v>8987179405861.8359</v>
      </c>
    </row>
    <row r="13" spans="1:42" x14ac:dyDescent="0.2">
      <c r="A13" t="s">
        <v>384</v>
      </c>
      <c r="B13" s="249">
        <f>SUMIFS('Predicted Energy Consumption'!K$98:K$366,'Predicted Energy Consumption'!$B$98:$B$366,$A13,'Predicted Energy Consumption'!$A$98:$A$366,"heat")</f>
        <v>45359968384612.055</v>
      </c>
      <c r="C13" s="249">
        <f>SUMIFS('Predicted Energy Consumption'!L$98:L$366,'Predicted Energy Consumption'!$B$98:$B$366,$A13,'Predicted Energy Consumption'!$A$98:$A$366,"heat")</f>
        <v>48502116286763.398</v>
      </c>
      <c r="D13" s="249">
        <f>SUMIFS('Predicted Energy Consumption'!M$98:M$366,'Predicted Energy Consumption'!$B$98:$B$366,$A13,'Predicted Energy Consumption'!$A$98:$A$366,"heat")</f>
        <v>46674842240525.711</v>
      </c>
      <c r="E13" s="249">
        <f>SUMIFS('Predicted Energy Consumption'!N$98:N$366,'Predicted Energy Consumption'!$B$98:$B$366,$A13,'Predicted Energy Consumption'!$A$98:$A$366,"heat")</f>
        <v>44654147624338.805</v>
      </c>
      <c r="F13" s="249">
        <f>SUMIFS('Predicted Energy Consumption'!O$98:O$366,'Predicted Energy Consumption'!$B$98:$B$366,$A13,'Predicted Energy Consumption'!$A$98:$A$366,"heat")</f>
        <v>42467859213663.242</v>
      </c>
      <c r="G13" s="249">
        <f>SUMIFS('Predicted Energy Consumption'!P$98:P$366,'Predicted Energy Consumption'!$B$98:$B$366,$A13,'Predicted Energy Consumption'!$A$98:$A$366,"heat")</f>
        <v>40140436929737.07</v>
      </c>
      <c r="H13" s="249">
        <f>SUMIFS('Predicted Energy Consumption'!Q$98:Q$366,'Predicted Energy Consumption'!$B$98:$B$366,$A13,'Predicted Energy Consumption'!$A$98:$A$366,"heat")</f>
        <v>37693421476427.008</v>
      </c>
      <c r="I13" s="249">
        <f>SUMIFS('Predicted Energy Consumption'!R$98:R$366,'Predicted Energy Consumption'!$B$98:$B$366,$A13,'Predicted Energy Consumption'!$A$98:$A$366,"heat")</f>
        <v>35145710249729.699</v>
      </c>
      <c r="J13" s="249">
        <f>SUMIFS('Predicted Energy Consumption'!S$98:S$366,'Predicted Energy Consumption'!$B$98:$B$366,$A13,'Predicted Energy Consumption'!$A$98:$A$366,"heat")</f>
        <v>32513791155567.344</v>
      </c>
      <c r="K13" s="249">
        <f>SUMIFS('Predicted Energy Consumption'!T$98:T$366,'Predicted Energy Consumption'!$B$98:$B$366,$A13,'Predicted Energy Consumption'!$A$98:$A$366,"heat")</f>
        <v>31106607155298.32</v>
      </c>
      <c r="L13" s="249">
        <f>SUMIFS('Predicted Energy Consumption'!U$98:U$366,'Predicted Energy Consumption'!$B$98:$B$366,$A13,'Predicted Energy Consumption'!$A$98:$A$366,"heat")</f>
        <v>31458382672266.656</v>
      </c>
      <c r="M13" s="249">
        <f>SUMIFS('Predicted Energy Consumption'!V$98:V$366,'Predicted Energy Consumption'!$B$98:$B$366,$A13,'Predicted Energy Consumption'!$A$98:$A$366,"heat")</f>
        <v>31777033969712.25</v>
      </c>
      <c r="N13" s="249">
        <f>SUMIFS('Predicted Energy Consumption'!W$98:W$366,'Predicted Energy Consumption'!$B$98:$B$366,$A13,'Predicted Energy Consumption'!$A$98:$A$366,"heat")</f>
        <v>32065613837565.75</v>
      </c>
      <c r="O13" s="249">
        <f>SUMIFS('Predicted Energy Consumption'!X$98:X$366,'Predicted Energy Consumption'!$B$98:$B$366,$A13,'Predicted Energy Consumption'!$A$98:$A$366,"heat")</f>
        <v>32326910984072.156</v>
      </c>
      <c r="P13" s="249">
        <f>SUMIFS('Predicted Energy Consumption'!Y$98:Y$366,'Predicted Energy Consumption'!$B$98:$B$366,$A13,'Predicted Energy Consumption'!$A$98:$A$366,"heat")</f>
        <v>32563461134310.043</v>
      </c>
      <c r="Q13" s="249">
        <f>SUMIFS('Predicted Energy Consumption'!Z$98:Z$366,'Predicted Energy Consumption'!$B$98:$B$366,$A13,'Predicted Energy Consumption'!$A$98:$A$366,"heat")</f>
        <v>32777562052336.211</v>
      </c>
      <c r="R13" s="249">
        <f>SUMIFS('Predicted Energy Consumption'!AA$98:AA$366,'Predicted Energy Consumption'!$B$98:$B$366,$A13,'Predicted Energy Consumption'!$A$98:$A$366,"heat")</f>
        <v>32971290680488.98</v>
      </c>
      <c r="S13" s="249">
        <f>SUMIFS('Predicted Energy Consumption'!AB$98:AB$366,'Predicted Energy Consumption'!$B$98:$B$366,$A13,'Predicted Energy Consumption'!$A$98:$A$366,"heat")</f>
        <v>33146521117523.184</v>
      </c>
      <c r="T13" s="249">
        <f>SUMIFS('Predicted Energy Consumption'!AC$98:AC$366,'Predicted Energy Consumption'!$B$98:$B$366,$A13,'Predicted Energy Consumption'!$A$98:$A$366,"heat")</f>
        <v>33304942561720.715</v>
      </c>
      <c r="U13" s="249">
        <f>SUMIFS('Predicted Energy Consumption'!AD$98:AD$366,'Predicted Energy Consumption'!$B$98:$B$366,$A13,'Predicted Energy Consumption'!$A$98:$A$366,"heat")</f>
        <v>33448076646692.695</v>
      </c>
      <c r="V13" s="249">
        <f>SUMIFS('Predicted Energy Consumption'!AE$98:AE$366,'Predicted Energy Consumption'!$B$98:$B$366,$A13,'Predicted Energy Consumption'!$A$98:$A$366,"heat")</f>
        <v>33577293817267.047</v>
      </c>
      <c r="W13" s="249">
        <f>SUMIFS('Predicted Energy Consumption'!AF$98:AF$366,'Predicted Energy Consumption'!$B$98:$B$366,$A13,'Predicted Energy Consumption'!$A$98:$A$366,"heat")</f>
        <v>33693828549316.188</v>
      </c>
      <c r="X13" s="249">
        <f>SUMIFS('Predicted Energy Consumption'!AG$98:AG$366,'Predicted Energy Consumption'!$B$98:$B$366,$A13,'Predicted Energy Consumption'!$A$98:$A$366,"heat")</f>
        <v>33798793326214.203</v>
      </c>
      <c r="Y13" s="249">
        <f>SUMIFS('Predicted Energy Consumption'!AH$98:AH$366,'Predicted Energy Consumption'!$B$98:$B$366,$A13,'Predicted Energy Consumption'!$A$98:$A$366,"heat")</f>
        <v>33893191358152.879</v>
      </c>
      <c r="Z13" s="249">
        <f>SUMIFS('Predicted Energy Consumption'!AI$98:AI$366,'Predicted Energy Consumption'!$B$98:$B$366,$A13,'Predicted Energy Consumption'!$A$98:$A$366,"heat")</f>
        <v>33977928078480.152</v>
      </c>
      <c r="AA13" s="249">
        <f>SUMIFS('Predicted Energy Consumption'!AJ$98:AJ$366,'Predicted Energy Consumption'!$B$98:$B$366,$A13,'Predicted Energy Consumption'!$A$98:$A$366,"heat")</f>
        <v>34053821480811.473</v>
      </c>
      <c r="AB13" s="249">
        <f>SUMIFS('Predicted Energy Consumption'!AK$98:AK$366,'Predicted Energy Consumption'!$B$98:$B$366,$A13,'Predicted Energy Consumption'!$A$98:$A$366,"heat")</f>
        <v>34121611377384.246</v>
      </c>
      <c r="AC13" s="249">
        <f>SUMIFS('Predicted Energy Consumption'!AL$98:AL$366,'Predicted Energy Consumption'!$B$98:$B$366,$A13,'Predicted Energy Consumption'!$A$98:$A$366,"heat")</f>
        <v>34181967666950.719</v>
      </c>
      <c r="AD13" s="249">
        <f>SUMIFS('Predicted Energy Consumption'!AM$98:AM$366,'Predicted Energy Consumption'!$B$98:$B$366,$A13,'Predicted Energy Consumption'!$A$98:$A$366,"heat")</f>
        <v>34235497702401.512</v>
      </c>
      <c r="AE13" s="249">
        <f>SUMIFS('Predicted Energy Consumption'!AN$98:AN$366,'Predicted Energy Consumption'!$B$98:$B$366,$A13,'Predicted Energy Consumption'!$A$98:$A$366,"heat")</f>
        <v>34282752846314.016</v>
      </c>
      <c r="AF13" s="249">
        <f>SUMIFS('Predicted Energy Consumption'!AO$98:AO$366,'Predicted Energy Consumption'!$B$98:$B$366,$A13,'Predicted Energy Consumption'!$A$98:$A$366,"heat")</f>
        <v>34297656322862.707</v>
      </c>
      <c r="AG13" s="249">
        <f>SUMIFS('Predicted Energy Consumption'!AP$98:AP$366,'Predicted Energy Consumption'!$B$98:$B$366,$A13,'Predicted Energy Consumption'!$A$98:$A$366,"heat")</f>
        <v>34291767019994.508</v>
      </c>
      <c r="AH13" s="249">
        <f>SUMIFS('Predicted Energy Consumption'!AQ$98:AQ$366,'Predicted Energy Consumption'!$B$98:$B$366,$A13,'Predicted Energy Consumption'!$A$98:$A$366,"heat")</f>
        <v>34279427412618.797</v>
      </c>
      <c r="AI13" s="249">
        <f>SUMIFS('Predicted Energy Consumption'!AR$98:AR$366,'Predicted Energy Consumption'!$B$98:$B$366,$A13,'Predicted Energy Consumption'!$A$98:$A$366,"heat")</f>
        <v>34261079101416.625</v>
      </c>
      <c r="AJ13" s="249">
        <f>SUMIFS('Predicted Energy Consumption'!AS$98:AS$366,'Predicted Energy Consumption'!$B$98:$B$366,$A13,'Predicted Energy Consumption'!$A$98:$A$366,"heat")</f>
        <v>34237127550714.77</v>
      </c>
      <c r="AK13" s="249">
        <f>SUMIFS('Predicted Energy Consumption'!AT$98:AT$366,'Predicted Energy Consumption'!$B$98:$B$366,$A13,'Predicted Energy Consumption'!$A$98:$A$366,"heat")</f>
        <v>34207945543623.805</v>
      </c>
      <c r="AL13" s="249">
        <f>SUMIFS('Predicted Energy Consumption'!AU$98:AU$366,'Predicted Energy Consumption'!$B$98:$B$366,$A13,'Predicted Energy Consumption'!$A$98:$A$366,"heat")</f>
        <v>34173876265695.523</v>
      </c>
      <c r="AM13" s="249">
        <f>SUMIFS('Predicted Energy Consumption'!AV$98:AV$366,'Predicted Energy Consumption'!$B$98:$B$366,$A13,'Predicted Energy Consumption'!$A$98:$A$366,"heat")</f>
        <v>34135236059507.773</v>
      </c>
      <c r="AN13" s="249">
        <f>SUMIFS('Predicted Energy Consumption'!AW$98:AW$366,'Predicted Energy Consumption'!$B$98:$B$366,$A13,'Predicted Energy Consumption'!$A$98:$A$366,"heat")</f>
        <v>34092316887817.402</v>
      </c>
      <c r="AO13" s="249">
        <f>SUMIFS('Predicted Energy Consumption'!AX$98:AX$366,'Predicted Energy Consumption'!$B$98:$B$366,$A13,'Predicted Energy Consumption'!$A$98:$A$366,"heat")</f>
        <v>34045388538615.742</v>
      </c>
      <c r="AP13" s="249">
        <f>SUMIFS('Predicted Energy Consumption'!AY$98:AY$366,'Predicted Energy Consumption'!$B$98:$B$366,$A13,'Predicted Energy Consumption'!$A$98:$A$366,"heat")</f>
        <v>33994700601549.156</v>
      </c>
    </row>
    <row r="14" spans="1:42" x14ac:dyDescent="0.2">
      <c r="A14" t="s">
        <v>385</v>
      </c>
      <c r="B14" s="249">
        <f>SUMIFS('Predicted Energy Consumption'!K$98:K$366,'Predicted Energy Consumption'!$B$98:$B$366,$A14,'Predicted Energy Consumption'!$A$98:$A$366,"heat")</f>
        <v>7897780956335.1553</v>
      </c>
      <c r="C14" s="249">
        <f>SUMIFS('Predicted Energy Consumption'!L$98:L$366,'Predicted Energy Consumption'!$B$98:$B$366,$A14,'Predicted Energy Consumption'!$A$98:$A$366,"heat")</f>
        <v>7282319273296.6875</v>
      </c>
      <c r="D14" s="249">
        <f>SUMIFS('Predicted Energy Consumption'!M$98:M$366,'Predicted Energy Consumption'!$B$98:$B$366,$A14,'Predicted Energy Consumption'!$A$98:$A$366,"heat")</f>
        <v>6452634791763.9102</v>
      </c>
      <c r="E14" s="249">
        <f>SUMIFS('Predicted Energy Consumption'!N$98:N$366,'Predicted Energy Consumption'!$B$98:$B$366,$A14,'Predicted Energy Consumption'!$A$98:$A$366,"heat")</f>
        <v>5635524070969.8379</v>
      </c>
      <c r="F14" s="249">
        <f>SUMIFS('Predicted Energy Consumption'!O$98:O$366,'Predicted Energy Consumption'!$B$98:$B$366,$A14,'Predicted Energy Consumption'!$A$98:$A$366,"heat")</f>
        <v>4840171244854.0488</v>
      </c>
      <c r="G14" s="249">
        <f>SUMIFS('Predicted Energy Consumption'!P$98:P$366,'Predicted Energy Consumption'!$B$98:$B$366,$A14,'Predicted Energy Consumption'!$A$98:$A$366,"heat")</f>
        <v>4072491263230.7305</v>
      </c>
      <c r="H14" s="249">
        <f>SUMIFS('Predicted Energy Consumption'!Q$98:Q$366,'Predicted Energy Consumption'!$B$98:$B$366,$A14,'Predicted Energy Consumption'!$A$98:$A$366,"heat")</f>
        <v>3564245610988.7139</v>
      </c>
      <c r="I14" s="249">
        <f>SUMIFS('Predicted Energy Consumption'!R$98:R$366,'Predicted Energy Consumption'!$B$98:$B$366,$A14,'Predicted Energy Consumption'!$A$98:$A$366,"heat")</f>
        <v>3464087070429.0938</v>
      </c>
      <c r="J14" s="249">
        <f>SUMIFS('Predicted Energy Consumption'!S$98:S$366,'Predicted Energy Consumption'!$B$98:$B$366,$A14,'Predicted Energy Consumption'!$A$98:$A$366,"heat")</f>
        <v>3361708073335.8418</v>
      </c>
      <c r="K14" s="249">
        <f>SUMIFS('Predicted Energy Consumption'!T$98:T$366,'Predicted Energy Consumption'!$B$98:$B$366,$A14,'Predicted Energy Consumption'!$A$98:$A$366,"heat")</f>
        <v>3257799296770.7266</v>
      </c>
      <c r="L14" s="249">
        <f>SUMIFS('Predicted Energy Consumption'!U$98:U$366,'Predicted Energy Consumption'!$B$98:$B$366,$A14,'Predicted Energy Consumption'!$A$98:$A$366,"heat")</f>
        <v>3152924867380.9072</v>
      </c>
      <c r="M14" s="249">
        <f>SUMIFS('Predicted Energy Consumption'!V$98:V$366,'Predicted Energy Consumption'!$B$98:$B$366,$A14,'Predicted Energy Consumption'!$A$98:$A$366,"heat")</f>
        <v>3047546920209.7109</v>
      </c>
      <c r="N14" s="249">
        <f>SUMIFS('Predicted Energy Consumption'!W$98:W$366,'Predicted Energy Consumption'!$B$98:$B$366,$A14,'Predicted Energy Consumption'!$A$98:$A$366,"heat")</f>
        <v>2942043953920.9146</v>
      </c>
      <c r="O14" s="249">
        <f>SUMIFS('Predicted Energy Consumption'!X$98:X$366,'Predicted Energy Consumption'!$B$98:$B$366,$A14,'Predicted Energy Consumption'!$A$98:$A$366,"heat")</f>
        <v>2836725205126.3296</v>
      </c>
      <c r="P14" s="249">
        <f>SUMIFS('Predicted Energy Consumption'!Y$98:Y$366,'Predicted Energy Consumption'!$B$98:$B$366,$A14,'Predicted Energy Consumption'!$A$98:$A$366,"heat")</f>
        <v>2731842258369.1084</v>
      </c>
      <c r="Q14" s="249">
        <f>SUMIFS('Predicted Energy Consumption'!Z$98:Z$366,'Predicted Energy Consumption'!$B$98:$B$366,$A14,'Predicted Energy Consumption'!$A$98:$A$366,"heat")</f>
        <v>2627598602612.8872</v>
      </c>
      <c r="R14" s="249">
        <f>SUMIFS('Predicted Energy Consumption'!AA$98:AA$366,'Predicted Energy Consumption'!$B$98:$B$366,$A14,'Predicted Energy Consumption'!$A$98:$A$366,"heat")</f>
        <v>2524157582955.957</v>
      </c>
      <c r="S14" s="249">
        <f>SUMIFS('Predicted Energy Consumption'!AB$98:AB$366,'Predicted Energy Consumption'!$B$98:$B$366,$A14,'Predicted Energy Consumption'!$A$98:$A$366,"heat")</f>
        <v>2421649054709.1025</v>
      </c>
      <c r="T14" s="249">
        <f>SUMIFS('Predicted Energy Consumption'!AC$98:AC$366,'Predicted Energy Consumption'!$B$98:$B$366,$A14,'Predicted Energy Consumption'!$A$98:$A$366,"heat")</f>
        <v>2320174966017.3135</v>
      </c>
      <c r="U14" s="249">
        <f>SUMIFS('Predicted Energy Consumption'!AD$98:AD$366,'Predicted Energy Consumption'!$B$98:$B$366,$A14,'Predicted Energy Consumption'!$A$98:$A$366,"heat")</f>
        <v>2219814045341.0342</v>
      </c>
      <c r="V14" s="249">
        <f>SUMIFS('Predicted Energy Consumption'!AE$98:AE$366,'Predicted Energy Consumption'!$B$98:$B$366,$A14,'Predicted Energy Consumption'!$A$98:$A$366,"heat")</f>
        <v>2120625736677.6897</v>
      </c>
      <c r="W14" s="249">
        <f>SUMIFS('Predicted Energy Consumption'!AF$98:AF$366,'Predicted Energy Consumption'!$B$98:$B$366,$A14,'Predicted Energy Consumption'!$A$98:$A$366,"heat")</f>
        <v>2022653501066.2339</v>
      </c>
      <c r="X14" s="249">
        <f>SUMIFS('Predicted Energy Consumption'!AG$98:AG$366,'Predicted Energy Consumption'!$B$98:$B$366,$A14,'Predicted Energy Consumption'!$A$98:$A$366,"heat")</f>
        <v>1925927583989.1208</v>
      </c>
      <c r="Y14" s="249">
        <f>SUMIFS('Predicted Energy Consumption'!AH$98:AH$366,'Predicted Energy Consumption'!$B$98:$B$366,$A14,'Predicted Energy Consumption'!$A$98:$A$366,"heat")</f>
        <v>1830467332875.9944</v>
      </c>
      <c r="Z14" s="249">
        <f>SUMIFS('Predicted Energy Consumption'!AI$98:AI$366,'Predicted Energy Consumption'!$B$98:$B$366,$A14,'Predicted Energy Consumption'!$A$98:$A$366,"heat")</f>
        <v>1736283136023.3828</v>
      </c>
      <c r="AA14" s="249">
        <f>SUMIFS('Predicted Energy Consumption'!AJ$98:AJ$366,'Predicted Energy Consumption'!$B$98:$B$366,$A14,'Predicted Energy Consumption'!$A$98:$A$366,"heat")</f>
        <v>1643378043312.1174</v>
      </c>
      <c r="AB14" s="249">
        <f>SUMIFS('Predicted Energy Consumption'!AK$98:AK$366,'Predicted Energy Consumption'!$B$98:$B$366,$A14,'Predicted Energy Consumption'!$A$98:$A$366,"heat")</f>
        <v>1551749119779.1946</v>
      </c>
      <c r="AC14" s="249">
        <f>SUMIFS('Predicted Energy Consumption'!AL$98:AL$366,'Predicted Energy Consumption'!$B$98:$B$366,$A14,'Predicted Energy Consumption'!$A$98:$A$366,"heat")</f>
        <v>1461388575140.1204</v>
      </c>
      <c r="AD14" s="249">
        <f>SUMIFS('Predicted Energy Consumption'!AM$98:AM$366,'Predicted Energy Consumption'!$B$98:$B$366,$A14,'Predicted Energy Consumption'!$A$98:$A$366,"heat")</f>
        <v>1372284705571.0654</v>
      </c>
      <c r="AE14" s="249">
        <f>SUMIFS('Predicted Energy Consumption'!AN$98:AN$366,'Predicted Energy Consumption'!$B$98:$B$366,$A14,'Predicted Energy Consumption'!$A$98:$A$366,"heat")</f>
        <v>1284422678290.1287</v>
      </c>
      <c r="AF14" s="249">
        <f>SUMIFS('Predicted Energy Consumption'!AO$98:AO$366,'Predicted Energy Consumption'!$B$98:$B$366,$A14,'Predicted Energy Consumption'!$A$98:$A$366,"heat")</f>
        <v>1197785184584.5737</v>
      </c>
      <c r="AG14" s="249">
        <f>SUMIFS('Predicted Energy Consumption'!AP$98:AP$366,'Predicted Energy Consumption'!$B$98:$B$366,$A14,'Predicted Energy Consumption'!$A$98:$A$366,"heat")</f>
        <v>1112352982794.8821</v>
      </c>
      <c r="AH14" s="249">
        <f>SUMIFS('Predicted Energy Consumption'!AQ$98:AQ$366,'Predicted Energy Consumption'!$B$98:$B$366,$A14,'Predicted Energy Consumption'!$A$98:$A$366,"heat")</f>
        <v>1028105349278.6311</v>
      </c>
      <c r="AI14" s="249">
        <f>SUMIFS('Predicted Energy Consumption'!AR$98:AR$366,'Predicted Energy Consumption'!$B$98:$B$366,$A14,'Predicted Energy Consumption'!$A$98:$A$366,"heat")</f>
        <v>945020452443.0426</v>
      </c>
      <c r="AJ14" s="249">
        <f>SUMIFS('Predicted Energy Consumption'!AS$98:AS$366,'Predicted Energy Consumption'!$B$98:$B$366,$A14,'Predicted Energy Consumption'!$A$98:$A$366,"heat")</f>
        <v>863075662470.54016</v>
      </c>
      <c r="AK14" s="249">
        <f>SUMIFS('Predicted Energy Consumption'!AT$98:AT$366,'Predicted Energy Consumption'!$B$98:$B$366,$A14,'Predicted Energy Consumption'!$A$98:$A$366,"heat")</f>
        <v>782247807295.90125</v>
      </c>
      <c r="AL14" s="249">
        <f>SUMIFS('Predicted Energy Consumption'!AU$98:AU$366,'Predicted Energy Consumption'!$B$98:$B$366,$A14,'Predicted Energy Consumption'!$A$98:$A$366,"heat")</f>
        <v>747803040833.28027</v>
      </c>
      <c r="AM14" s="249">
        <f>SUMIFS('Predicted Energy Consumption'!AV$98:AV$366,'Predicted Energy Consumption'!$B$98:$B$366,$A14,'Predicted Energy Consumption'!$A$98:$A$366,"heat")</f>
        <v>748379137295.56445</v>
      </c>
      <c r="AN14" s="249">
        <f>SUMIFS('Predicted Energy Consumption'!AW$98:AW$366,'Predicted Energy Consumption'!$B$98:$B$366,$A14,'Predicted Energy Consumption'!$A$98:$A$366,"heat")</f>
        <v>748907503992.57788</v>
      </c>
      <c r="AO14" s="249">
        <f>SUMIFS('Predicted Energy Consumption'!AX$98:AX$366,'Predicted Energy Consumption'!$B$98:$B$366,$A14,'Predicted Energy Consumption'!$A$98:$A$366,"heat")</f>
        <v>749391854742.54321</v>
      </c>
      <c r="AP14" s="249">
        <f>SUMIFS('Predicted Energy Consumption'!AY$98:AY$366,'Predicted Energy Consumption'!$B$98:$B$366,$A14,'Predicted Energy Consumption'!$A$98:$A$366,"heat")</f>
        <v>749835590696.91003</v>
      </c>
    </row>
    <row r="15" spans="1:42" x14ac:dyDescent="0.2">
      <c r="A15" t="s">
        <v>386</v>
      </c>
      <c r="B15" s="249">
        <f>SUMIFS('Predicted Energy Consumption'!K$98:K$366,'Predicted Energy Consumption'!$B$98:$B$366,$A15,'Predicted Energy Consumption'!$A$98:$A$366,"heat")</f>
        <v>177706421892262.88</v>
      </c>
      <c r="C15" s="249">
        <f>SUMIFS('Predicted Energy Consumption'!L$98:L$366,'Predicted Energy Consumption'!$B$98:$B$366,$A15,'Predicted Energy Consumption'!$A$98:$A$366,"heat")</f>
        <v>194076448736953.16</v>
      </c>
      <c r="D15" s="249">
        <f>SUMIFS('Predicted Energy Consumption'!M$98:M$366,'Predicted Energy Consumption'!$B$98:$B$366,$A15,'Predicted Energy Consumption'!$A$98:$A$366,"heat")</f>
        <v>204005650150045.09</v>
      </c>
      <c r="E15" s="249">
        <f>SUMIFS('Predicted Energy Consumption'!N$98:N$366,'Predicted Energy Consumption'!$B$98:$B$366,$A15,'Predicted Energy Consumption'!$A$98:$A$366,"heat")</f>
        <v>207863621360702.13</v>
      </c>
      <c r="F15" s="249">
        <f>SUMIFS('Predicted Energy Consumption'!O$98:O$366,'Predicted Energy Consumption'!$B$98:$B$366,$A15,'Predicted Energy Consumption'!$A$98:$A$366,"heat")</f>
        <v>211217933764590</v>
      </c>
      <c r="G15" s="249">
        <f>SUMIFS('Predicted Energy Consumption'!P$98:P$366,'Predicted Energy Consumption'!$B$98:$B$366,$A15,'Predicted Energy Consumption'!$A$98:$A$366,"heat")</f>
        <v>214184325484915.91</v>
      </c>
      <c r="H15" s="249">
        <f>SUMIFS('Predicted Energy Consumption'!Q$98:Q$366,'Predicted Energy Consumption'!$B$98:$B$366,$A15,'Predicted Energy Consumption'!$A$98:$A$366,"heat")</f>
        <v>216796052496851.94</v>
      </c>
      <c r="I15" s="249">
        <f>SUMIFS('Predicted Energy Consumption'!R$98:R$366,'Predicted Energy Consumption'!$B$98:$B$366,$A15,'Predicted Energy Consumption'!$A$98:$A$366,"heat")</f>
        <v>219085313041785.94</v>
      </c>
      <c r="J15" s="249">
        <f>SUMIFS('Predicted Energy Consumption'!S$98:S$366,'Predicted Energy Consumption'!$B$98:$B$366,$A15,'Predicted Energy Consumption'!$A$98:$A$366,"heat")</f>
        <v>221082620666448.72</v>
      </c>
      <c r="K15" s="249">
        <f>SUMIFS('Predicted Energy Consumption'!T$98:T$366,'Predicted Energy Consumption'!$B$98:$B$366,$A15,'Predicted Energy Consumption'!$A$98:$A$366,"heat")</f>
        <v>222816434228081.88</v>
      </c>
      <c r="L15" s="249">
        <f>SUMIFS('Predicted Energy Consumption'!U$98:U$366,'Predicted Energy Consumption'!$B$98:$B$366,$A15,'Predicted Energy Consumption'!$A$98:$A$366,"heat")</f>
        <v>224312977570986.72</v>
      </c>
      <c r="M15" s="249">
        <f>SUMIFS('Predicted Energy Consumption'!V$98:V$366,'Predicted Energy Consumption'!$B$98:$B$366,$A15,'Predicted Energy Consumption'!$A$98:$A$366,"heat")</f>
        <v>225596193791536.19</v>
      </c>
      <c r="N15" s="249">
        <f>SUMIFS('Predicted Energy Consumption'!W$98:W$366,'Predicted Energy Consumption'!$B$98:$B$366,$A15,'Predicted Energy Consumption'!$A$98:$A$366,"heat")</f>
        <v>226687790919438.69</v>
      </c>
      <c r="O15" s="249">
        <f>SUMIFS('Predicted Energy Consumption'!X$98:X$366,'Predicted Energy Consumption'!$B$98:$B$366,$A15,'Predicted Energy Consumption'!$A$98:$A$366,"heat")</f>
        <v>227607346337293.56</v>
      </c>
      <c r="P15" s="249">
        <f>SUMIFS('Predicted Energy Consumption'!Y$98:Y$366,'Predicted Energy Consumption'!$B$98:$B$366,$A15,'Predicted Energy Consumption'!$A$98:$A$366,"heat")</f>
        <v>228372445948282.75</v>
      </c>
      <c r="Q15" s="249">
        <f>SUMIFS('Predicted Energy Consumption'!Z$98:Z$366,'Predicted Energy Consumption'!$B$98:$B$366,$A15,'Predicted Energy Consumption'!$A$98:$A$366,"heat")</f>
        <v>228998840989824.88</v>
      </c>
      <c r="R15" s="249">
        <f>SUMIFS('Predicted Energy Consumption'!AA$98:AA$366,'Predicted Energy Consumption'!$B$98:$B$366,$A15,'Predicted Energy Consumption'!$A$98:$A$366,"heat")</f>
        <v>229500610676608.75</v>
      </c>
      <c r="S15" s="249">
        <f>SUMIFS('Predicted Energy Consumption'!AB$98:AB$366,'Predicted Energy Consumption'!$B$98:$B$366,$A15,'Predicted Energy Consumption'!$A$98:$A$366,"heat")</f>
        <v>229890322805391</v>
      </c>
      <c r="T15" s="249">
        <f>SUMIFS('Predicted Energy Consumption'!AC$98:AC$366,'Predicted Energy Consumption'!$B$98:$B$366,$A15,'Predicted Energy Consumption'!$A$98:$A$366,"heat")</f>
        <v>230179187335711.25</v>
      </c>
      <c r="U15" s="249">
        <f>SUMIFS('Predicted Energy Consumption'!AD$98:AD$366,'Predicted Energy Consumption'!$B$98:$B$366,$A15,'Predicted Energy Consumption'!$A$98:$A$366,"heat")</f>
        <v>230377200016810.69</v>
      </c>
      <c r="V15" s="249">
        <f>SUMIFS('Predicted Energy Consumption'!AE$98:AE$366,'Predicted Energy Consumption'!$B$98:$B$366,$A15,'Predicted Energy Consumption'!$A$98:$A$366,"heat")</f>
        <v>230493274564104.69</v>
      </c>
      <c r="W15" s="249">
        <f>SUMIFS('Predicted Energy Consumption'!AF$98:AF$366,'Predicted Energy Consumption'!$B$98:$B$366,$A15,'Predicted Energy Consumption'!$A$98:$A$366,"heat")</f>
        <v>230535362860818.5</v>
      </c>
      <c r="X15" s="249">
        <f>SUMIFS('Predicted Energy Consumption'!AG$98:AG$366,'Predicted Energy Consumption'!$B$98:$B$366,$A15,'Predicted Energy Consumption'!$A$98:$A$366,"heat")</f>
        <v>230510563298284.09</v>
      </c>
      <c r="Y15" s="249">
        <f>SUMIFS('Predicted Energy Consumption'!AH$98:AH$366,'Predicted Energy Consumption'!$B$98:$B$366,$A15,'Predicted Energy Consumption'!$A$98:$A$366,"heat")</f>
        <v>230425217767688.59</v>
      </c>
      <c r="Z15" s="249">
        <f>SUMIFS('Predicted Energy Consumption'!AI$98:AI$366,'Predicted Energy Consumption'!$B$98:$B$366,$A15,'Predicted Energy Consumption'!$A$98:$A$366,"heat")</f>
        <v>230284998048256.44</v>
      </c>
      <c r="AA15" s="249">
        <f>SUMIFS('Predicted Energy Consumption'!AJ$98:AJ$366,'Predicted Energy Consumption'!$B$98:$B$366,$A15,'Predicted Energy Consumption'!$A$98:$A$366,"heat")</f>
        <v>230094982454370.94</v>
      </c>
      <c r="AB15" s="249">
        <f>SUMIFS('Predicted Energy Consumption'!AK$98:AK$366,'Predicted Energy Consumption'!$B$98:$B$366,$A15,'Predicted Energy Consumption'!$A$98:$A$366,"heat")</f>
        <v>229859723644779</v>
      </c>
      <c r="AC15" s="249">
        <f>SUMIFS('Predicted Energy Consumption'!AL$98:AL$366,'Predicted Energy Consumption'!$B$98:$B$366,$A15,'Predicted Energy Consumption'!$A$98:$A$366,"heat")</f>
        <v>229583308487964.94</v>
      </c>
      <c r="AD15" s="249">
        <f>SUMIFS('Predicted Energy Consumption'!AM$98:AM$366,'Predicted Energy Consumption'!$B$98:$B$366,$A15,'Predicted Energy Consumption'!$A$98:$A$366,"heat")</f>
        <v>229269410837772.66</v>
      </c>
      <c r="AE15" s="249">
        <f>SUMIFS('Predicted Energy Consumption'!AN$98:AN$366,'Predicted Energy Consumption'!$B$98:$B$366,$A15,'Predicted Energy Consumption'!$A$98:$A$366,"heat")</f>
        <v>228921338015735.75</v>
      </c>
      <c r="AF15" s="249">
        <f>SUMIFS('Predicted Energy Consumption'!AO$98:AO$366,'Predicted Energy Consumption'!$B$98:$B$366,$A15,'Predicted Energy Consumption'!$A$98:$A$366,"heat")</f>
        <v>228542071730138.72</v>
      </c>
      <c r="AG15" s="249">
        <f>SUMIFS('Predicted Energy Consumption'!AP$98:AP$366,'Predicted Energy Consumption'!$B$98:$B$366,$A15,'Predicted Energy Consumption'!$A$98:$A$366,"heat")</f>
        <v>228134304092548.94</v>
      </c>
      <c r="AH15" s="249">
        <f>SUMIFS('Predicted Energy Consumption'!AQ$98:AQ$366,'Predicted Energy Consumption'!$B$98:$B$366,$A15,'Predicted Energy Consumption'!$A$98:$A$366,"heat")</f>
        <v>227700469324125.34</v>
      </c>
      <c r="AI15" s="249">
        <f>SUMIFS('Predicted Energy Consumption'!AR$98:AR$366,'Predicted Energy Consumption'!$B$98:$B$366,$A15,'Predicted Energy Consumption'!$A$98:$A$366,"heat")</f>
        <v>227242771678956.5</v>
      </c>
      <c r="AJ15" s="249">
        <f>SUMIFS('Predicted Energy Consumption'!AS$98:AS$366,'Predicted Energy Consumption'!$B$98:$B$366,$A15,'Predicted Energy Consumption'!$A$98:$A$366,"heat")</f>
        <v>226763210051035.34</v>
      </c>
      <c r="AK15" s="249">
        <f>SUMIFS('Predicted Energy Consumption'!AT$98:AT$366,'Predicted Energy Consumption'!$B$98:$B$366,$A15,'Predicted Energy Consumption'!$A$98:$A$366,"heat")</f>
        <v>226263599676142.94</v>
      </c>
      <c r="AL15" s="249">
        <f>SUMIFS('Predicted Energy Consumption'!AU$98:AU$366,'Predicted Energy Consumption'!$B$98:$B$366,$A15,'Predicted Energy Consumption'!$A$98:$A$366,"heat")</f>
        <v>225745591289904.81</v>
      </c>
      <c r="AM15" s="249">
        <f>SUMIFS('Predicted Energy Consumption'!AV$98:AV$366,'Predicted Energy Consumption'!$B$98:$B$366,$A15,'Predicted Energy Consumption'!$A$98:$A$366,"heat")</f>
        <v>225210688058555.5</v>
      </c>
      <c r="AN15" s="249">
        <f>SUMIFS('Predicted Energy Consumption'!AW$98:AW$366,'Predicted Energy Consumption'!$B$98:$B$366,$A15,'Predicted Energy Consumption'!$A$98:$A$366,"heat")</f>
        <v>224660260559273.34</v>
      </c>
      <c r="AO15" s="249">
        <f>SUMIFS('Predicted Energy Consumption'!AX$98:AX$366,'Predicted Energy Consumption'!$B$98:$B$366,$A15,'Predicted Energy Consumption'!$A$98:$A$366,"heat")</f>
        <v>224095560051863.78</v>
      </c>
      <c r="AP15" s="249">
        <f>SUMIFS('Predicted Energy Consumption'!AY$98:AY$366,'Predicted Energy Consumption'!$B$98:$B$366,$A15,'Predicted Energy Consumption'!$A$98:$A$366,"heat")</f>
        <v>223517730252771.66</v>
      </c>
    </row>
    <row r="16" spans="1:42" x14ac:dyDescent="0.2">
      <c r="A16" t="s">
        <v>387</v>
      </c>
      <c r="B16" s="249">
        <f>SUMIFS('Predicted Energy Consumption'!K$98:K$366,'Predicted Energy Consumption'!$B$98:$B$366,$A16,'Predicted Energy Consumption'!$A$98:$A$366,"heat")</f>
        <v>205348939584572.72</v>
      </c>
      <c r="C16" s="249">
        <f>SUMIFS('Predicted Energy Consumption'!L$98:L$366,'Predicted Energy Consumption'!$B$98:$B$366,$A16,'Predicted Energy Consumption'!$A$98:$A$366,"heat")</f>
        <v>225549257941438.75</v>
      </c>
      <c r="D16" s="249">
        <f>SUMIFS('Predicted Energy Consumption'!M$98:M$366,'Predicted Energy Consumption'!$B$98:$B$366,$A16,'Predicted Energy Consumption'!$A$98:$A$366,"heat")</f>
        <v>227636778003854.59</v>
      </c>
      <c r="E16" s="249">
        <f>SUMIFS('Predicted Energy Consumption'!N$98:N$366,'Predicted Energy Consumption'!$B$98:$B$366,$A16,'Predicted Energy Consumption'!$A$98:$A$366,"heat")</f>
        <v>228070716160042.56</v>
      </c>
      <c r="F16" s="249">
        <f>SUMIFS('Predicted Energy Consumption'!O$98:O$366,'Predicted Energy Consumption'!$B$98:$B$366,$A16,'Predicted Energy Consumption'!$A$98:$A$366,"heat")</f>
        <v>228140842542359.56</v>
      </c>
      <c r="G16" s="249">
        <f>SUMIFS('Predicted Energy Consumption'!P$98:P$366,'Predicted Energy Consumption'!$B$98:$B$366,$A16,'Predicted Energy Consumption'!$A$98:$A$366,"heat")</f>
        <v>227888182138280.91</v>
      </c>
      <c r="H16" s="249">
        <f>SUMIFS('Predicted Energy Consumption'!Q$98:Q$366,'Predicted Energy Consumption'!$B$98:$B$366,$A16,'Predicted Energy Consumption'!$A$98:$A$366,"heat")</f>
        <v>227351490078837.06</v>
      </c>
      <c r="I16" s="249">
        <f>SUMIFS('Predicted Energy Consumption'!R$98:R$366,'Predicted Energy Consumption'!$B$98:$B$366,$A16,'Predicted Energy Consumption'!$A$98:$A$366,"heat")</f>
        <v>226566802089052.47</v>
      </c>
      <c r="J16" s="249">
        <f>SUMIFS('Predicted Energy Consumption'!S$98:S$366,'Predicted Energy Consumption'!$B$98:$B$366,$A16,'Predicted Energy Consumption'!$A$98:$A$366,"heat")</f>
        <v>225567129968387.19</v>
      </c>
      <c r="K16" s="249">
        <f>SUMIFS('Predicted Energy Consumption'!T$98:T$366,'Predicted Energy Consumption'!$B$98:$B$366,$A16,'Predicted Energy Consumption'!$A$98:$A$366,"heat")</f>
        <v>224382333472366.47</v>
      </c>
      <c r="L16" s="249">
        <f>SUMIFS('Predicted Energy Consumption'!U$98:U$366,'Predicted Energy Consumption'!$B$98:$B$366,$A16,'Predicted Energy Consumption'!$A$98:$A$366,"heat")</f>
        <v>223039140340679.22</v>
      </c>
      <c r="M16" s="249">
        <f>SUMIFS('Predicted Energy Consumption'!V$98:V$366,'Predicted Energy Consumption'!$B$98:$B$366,$A16,'Predicted Energy Consumption'!$A$98:$A$366,"heat")</f>
        <v>221561272852207.59</v>
      </c>
      <c r="N16" s="249">
        <f>SUMIFS('Predicted Energy Consumption'!W$98:W$366,'Predicted Energy Consumption'!$B$98:$B$366,$A16,'Predicted Energy Consumption'!$A$98:$A$366,"heat")</f>
        <v>219969642387682.09</v>
      </c>
      <c r="O16" s="249">
        <f>SUMIFS('Predicted Energy Consumption'!X$98:X$366,'Predicted Energy Consumption'!$B$98:$B$366,$A16,'Predicted Energy Consumption'!$A$98:$A$366,"heat")</f>
        <v>218282581390950.38</v>
      </c>
      <c r="P16" s="249">
        <f>SUMIFS('Predicted Energy Consumption'!Y$98:Y$366,'Predicted Energy Consumption'!$B$98:$B$366,$A16,'Predicted Energy Consumption'!$A$98:$A$366,"heat")</f>
        <v>216516090364199.91</v>
      </c>
      <c r="Q16" s="249">
        <f>SUMIFS('Predicted Energy Consumption'!Z$98:Z$366,'Predicted Energy Consumption'!$B$98:$B$366,$A16,'Predicted Energy Consumption'!$A$98:$A$366,"heat")</f>
        <v>214684084566778.38</v>
      </c>
      <c r="R16" s="249">
        <f>SUMIFS('Predicted Energy Consumption'!AA$98:AA$366,'Predicted Energy Consumption'!$B$98:$B$366,$A16,'Predicted Energy Consumption'!$A$98:$A$366,"heat")</f>
        <v>212798630563570.25</v>
      </c>
      <c r="S16" s="249">
        <f>SUMIFS('Predicted Energy Consumption'!AB$98:AB$366,'Predicted Energy Consumption'!$B$98:$B$366,$A16,'Predicted Energy Consumption'!$A$98:$A$366,"heat")</f>
        <v>210870166799052.34</v>
      </c>
      <c r="T16" s="249">
        <f>SUMIFS('Predicted Energy Consumption'!AC$98:AC$366,'Predicted Energy Consumption'!$B$98:$B$366,$A16,'Predicted Energy Consumption'!$A$98:$A$366,"heat")</f>
        <v>208907705214920.81</v>
      </c>
      <c r="U16" s="249">
        <f>SUMIFS('Predicted Energy Consumption'!AD$98:AD$366,'Predicted Energy Consumption'!$B$98:$B$366,$A16,'Predicted Energy Consumption'!$A$98:$A$366,"heat")</f>
        <v>206919012855561.59</v>
      </c>
      <c r="V16" s="249">
        <f>SUMIFS('Predicted Energy Consumption'!AE$98:AE$366,'Predicted Energy Consumption'!$B$98:$B$366,$A16,'Predicted Energy Consumption'!$A$98:$A$366,"heat")</f>
        <v>204910773656005.34</v>
      </c>
      <c r="W16" s="249">
        <f>SUMIFS('Predicted Energy Consumption'!AF$98:AF$366,'Predicted Energy Consumption'!$B$98:$B$366,$A16,'Predicted Energy Consumption'!$A$98:$A$366,"heat")</f>
        <v>202888731373760.66</v>
      </c>
      <c r="X16" s="249">
        <f>SUMIFS('Predicted Energy Consumption'!AG$98:AG$366,'Predicted Energy Consumption'!$B$98:$B$366,$A16,'Predicted Energy Consumption'!$A$98:$A$366,"heat")</f>
        <v>200857815056450.28</v>
      </c>
      <c r="Y16" s="249">
        <f>SUMIFS('Predicted Energy Consumption'!AH$98:AH$366,'Predicted Energy Consumption'!$B$98:$B$366,$A16,'Predicted Energy Consumption'!$A$98:$A$366,"heat")</f>
        <v>198822248640331.97</v>
      </c>
      <c r="Z16" s="249">
        <f>SUMIFS('Predicted Energy Consumption'!AI$98:AI$366,'Predicted Energy Consumption'!$B$98:$B$366,$A16,'Predicted Energy Consumption'!$A$98:$A$366,"heat")</f>
        <v>196785646329118</v>
      </c>
      <c r="AA16" s="249">
        <f>SUMIFS('Predicted Energy Consumption'!AJ$98:AJ$366,'Predicted Energy Consumption'!$B$98:$B$366,$A16,'Predicted Energy Consumption'!$A$98:$A$366,"heat")</f>
        <v>194751095363446.5</v>
      </c>
      <c r="AB16" s="249">
        <f>SUMIFS('Predicted Energy Consumption'!AK$98:AK$366,'Predicted Energy Consumption'!$B$98:$B$366,$A16,'Predicted Energy Consumption'!$A$98:$A$366,"heat")</f>
        <v>192721227697104.25</v>
      </c>
      <c r="AC16" s="249">
        <f>SUMIFS('Predicted Energy Consumption'!AL$98:AL$366,'Predicted Energy Consumption'!$B$98:$B$366,$A16,'Predicted Energy Consumption'!$A$98:$A$366,"heat")</f>
        <v>190698281972684.72</v>
      </c>
      <c r="AD16" s="249">
        <f>SUMIFS('Predicted Energy Consumption'!AM$98:AM$366,'Predicted Energy Consumption'!$B$98:$B$366,$A16,'Predicted Energy Consumption'!$A$98:$A$366,"heat")</f>
        <v>188684157053659.69</v>
      </c>
      <c r="AE16" s="249">
        <f>SUMIFS('Predicted Energy Consumption'!AN$98:AN$366,'Predicted Energy Consumption'!$B$98:$B$366,$A16,'Predicted Energy Consumption'!$A$98:$A$366,"heat")</f>
        <v>186680458232908.56</v>
      </c>
      <c r="AF16" s="249">
        <f>SUMIFS('Predicted Energy Consumption'!AO$98:AO$366,'Predicted Energy Consumption'!$B$98:$B$366,$A16,'Predicted Energy Consumption'!$A$98:$A$366,"heat")</f>
        <v>184688537106125.97</v>
      </c>
      <c r="AG16" s="249">
        <f>SUMIFS('Predicted Energy Consumption'!AP$98:AP$366,'Predicted Energy Consumption'!$B$98:$B$366,$A16,'Predicted Energy Consumption'!$A$98:$A$366,"heat")</f>
        <v>182709525976008.91</v>
      </c>
      <c r="AH16" s="249">
        <f>SUMIFS('Predicted Energy Consumption'!AQ$98:AQ$366,'Predicted Energy Consumption'!$B$98:$B$366,$A16,'Predicted Energy Consumption'!$A$98:$A$366,"heat")</f>
        <v>180744367541492.63</v>
      </c>
      <c r="AI16" s="249">
        <f>SUMIFS('Predicted Energy Consumption'!AR$98:AR$366,'Predicted Energy Consumption'!$B$98:$B$366,$A16,'Predicted Energy Consumption'!$A$98:$A$366,"heat")</f>
        <v>178793840526322.88</v>
      </c>
      <c r="AJ16" s="249">
        <f>SUMIFS('Predicted Energy Consumption'!AS$98:AS$366,'Predicted Energy Consumption'!$B$98:$B$366,$A16,'Predicted Energy Consumption'!$A$98:$A$366,"heat")</f>
        <v>176858581812549.22</v>
      </c>
      <c r="AK16" s="249">
        <f>SUMIFS('Predicted Energy Consumption'!AT$98:AT$366,'Predicted Energy Consumption'!$B$98:$B$366,$A16,'Predicted Energy Consumption'!$A$98:$A$366,"heat")</f>
        <v>174939105566687.66</v>
      </c>
      <c r="AL16" s="249">
        <f>SUMIFS('Predicted Energy Consumption'!AU$98:AU$366,'Predicted Energy Consumption'!$B$98:$B$366,$A16,'Predicted Energy Consumption'!$A$98:$A$366,"heat")</f>
        <v>173035819778360.63</v>
      </c>
      <c r="AM16" s="249">
        <f>SUMIFS('Predicted Energy Consumption'!AV$98:AV$366,'Predicted Energy Consumption'!$B$98:$B$366,$A16,'Predicted Energy Consumption'!$A$98:$A$366,"heat")</f>
        <v>171149040572240.91</v>
      </c>
      <c r="AN16" s="249">
        <f>SUMIFS('Predicted Energy Consumption'!AW$98:AW$366,'Predicted Energy Consumption'!$B$98:$B$366,$A16,'Predicted Energy Consumption'!$A$98:$A$366,"heat")</f>
        <v>169279004603166.88</v>
      </c>
      <c r="AO16" s="249">
        <f>SUMIFS('Predicted Energy Consumption'!AX$98:AX$366,'Predicted Energy Consumption'!$B$98:$B$366,$A16,'Predicted Energy Consumption'!$A$98:$A$366,"heat")</f>
        <v>167425879800335.97</v>
      </c>
      <c r="AP16" s="249">
        <f>SUMIFS('Predicted Energy Consumption'!AY$98:AY$366,'Predicted Energy Consumption'!$B$98:$B$366,$A16,'Predicted Energy Consumption'!$A$98:$A$366,"heat")</f>
        <v>165589774688713.75</v>
      </c>
    </row>
    <row r="17" spans="1:42" x14ac:dyDescent="0.2">
      <c r="A17" t="s">
        <v>388</v>
      </c>
      <c r="B17" s="249">
        <f>SUMIFS('Predicted Energy Consumption'!K$98:K$366,'Predicted Energy Consumption'!$B$98:$B$366,$A17,'Predicted Energy Consumption'!$A$98:$A$366,"heat")</f>
        <v>5967456604311.5166</v>
      </c>
      <c r="C17" s="249">
        <f>SUMIFS('Predicted Energy Consumption'!L$98:L$366,'Predicted Energy Consumption'!$B$98:$B$366,$A17,'Predicted Energy Consumption'!$A$98:$A$366,"heat")</f>
        <v>6675107297463.9941</v>
      </c>
      <c r="D17" s="249">
        <f>SUMIFS('Predicted Energy Consumption'!M$98:M$366,'Predicted Energy Consumption'!$B$98:$B$366,$A17,'Predicted Energy Consumption'!$A$98:$A$366,"heat")</f>
        <v>6774486262135.2891</v>
      </c>
      <c r="E17" s="249">
        <f>SUMIFS('Predicted Energy Consumption'!N$98:N$366,'Predicted Energy Consumption'!$B$98:$B$366,$A17,'Predicted Energy Consumption'!$A$98:$A$366,"heat")</f>
        <v>6859075843635.9648</v>
      </c>
      <c r="F17" s="249">
        <f>SUMIFS('Predicted Energy Consumption'!O$98:O$366,'Predicted Energy Consumption'!$B$98:$B$366,$A17,'Predicted Energy Consumption'!$A$98:$A$366,"heat")</f>
        <v>6930096892873.6152</v>
      </c>
      <c r="G17" s="249">
        <f>SUMIFS('Predicted Energy Consumption'!P$98:P$366,'Predicted Energy Consumption'!$B$98:$B$366,$A17,'Predicted Energy Consumption'!$A$98:$A$366,"heat")</f>
        <v>6988779307808.2695</v>
      </c>
      <c r="H17" s="249">
        <f>SUMIFS('Predicted Energy Consumption'!Q$98:Q$366,'Predicted Energy Consumption'!$B$98:$B$366,$A17,'Predicted Energy Consumption'!$A$98:$A$366,"heat")</f>
        <v>7036320009221.791</v>
      </c>
      <c r="I17" s="249">
        <f>SUMIFS('Predicted Energy Consumption'!R$98:R$366,'Predicted Energy Consumption'!$B$98:$B$366,$A17,'Predicted Energy Consumption'!$A$98:$A$366,"heat")</f>
        <v>7073855139120.5547</v>
      </c>
      <c r="J17" s="249">
        <f>SUMIFS('Predicted Energy Consumption'!S$98:S$366,'Predicted Energy Consumption'!$B$98:$B$366,$A17,'Predicted Energy Consumption'!$A$98:$A$366,"heat")</f>
        <v>7102443353032.1367</v>
      </c>
      <c r="K17" s="249">
        <f>SUMIFS('Predicted Energy Consumption'!T$98:T$366,'Predicted Energy Consumption'!$B$98:$B$366,$A17,'Predicted Energy Consumption'!$A$98:$A$366,"heat")</f>
        <v>7123057377915.6104</v>
      </c>
      <c r="L17" s="249">
        <f>SUMIFS('Predicted Energy Consumption'!U$98:U$366,'Predicted Energy Consumption'!$B$98:$B$366,$A17,'Predicted Energy Consumption'!$A$98:$A$366,"heat")</f>
        <v>7136581466636.7021</v>
      </c>
      <c r="M17" s="249">
        <f>SUMIFS('Predicted Energy Consumption'!V$98:V$366,'Predicted Energy Consumption'!$B$98:$B$366,$A17,'Predicted Energy Consumption'!$A$98:$A$366,"heat")</f>
        <v>7143812867275.8203</v>
      </c>
      <c r="N17" s="249">
        <f>SUMIFS('Predicted Energy Consumption'!W$98:W$366,'Predicted Energy Consumption'!$B$98:$B$366,$A17,'Predicted Energy Consumption'!$A$98:$A$366,"heat")</f>
        <v>7145465872821.3447</v>
      </c>
      <c r="O17" s="249">
        <f>SUMIFS('Predicted Energy Consumption'!X$98:X$366,'Predicted Energy Consumption'!$B$98:$B$366,$A17,'Predicted Energy Consumption'!$A$98:$A$366,"heat")</f>
        <v>7142177395348.8086</v>
      </c>
      <c r="P17" s="249">
        <f>SUMIFS('Predicted Energy Consumption'!Y$98:Y$366,'Predicted Energy Consumption'!$B$98:$B$366,$A17,'Predicted Energy Consumption'!$A$98:$A$366,"heat")</f>
        <v>7134513312518.2979</v>
      </c>
      <c r="Q17" s="249">
        <f>SUMIFS('Predicted Energy Consumption'!Z$98:Z$366,'Predicted Energy Consumption'!$B$98:$B$366,$A17,'Predicted Energy Consumption'!$A$98:$A$366,"heat")</f>
        <v>7122975068609.9072</v>
      </c>
      <c r="R17" s="249">
        <f>SUMIFS('Predicted Energy Consumption'!AA$98:AA$366,'Predicted Energy Consumption'!$B$98:$B$366,$A17,'Predicted Energy Consumption'!$A$98:$A$366,"heat")</f>
        <v>7108006187659.5566</v>
      </c>
      <c r="S17" s="249">
        <f>SUMIFS('Predicted Energy Consumption'!AB$98:AB$366,'Predicted Energy Consumption'!$B$98:$B$366,$A17,'Predicted Energy Consumption'!$A$98:$A$366,"heat")</f>
        <v>7089998483955.6855</v>
      </c>
      <c r="T17" s="249">
        <f>SUMIFS('Predicted Energy Consumption'!AC$98:AC$366,'Predicted Energy Consumption'!$B$98:$B$366,$A17,'Predicted Energy Consumption'!$A$98:$A$366,"heat")</f>
        <v>7069297845839.3506</v>
      </c>
      <c r="U17" s="249">
        <f>SUMIFS('Predicted Energy Consumption'!AD$98:AD$366,'Predicted Energy Consumption'!$B$98:$B$366,$A17,'Predicted Energy Consumption'!$A$98:$A$366,"heat")</f>
        <v>7046209531482.4834</v>
      </c>
      <c r="V17" s="249">
        <f>SUMIFS('Predicted Energy Consumption'!AE$98:AE$366,'Predicted Energy Consumption'!$B$98:$B$366,$A17,'Predicted Energy Consumption'!$A$98:$A$366,"heat")</f>
        <v>7021002957446.0107</v>
      </c>
      <c r="W17" s="249">
        <f>SUMIFS('Predicted Energy Consumption'!AF$98:AF$366,'Predicted Energy Consumption'!$B$98:$B$366,$A17,'Predicted Energy Consumption'!$A$98:$A$366,"heat")</f>
        <v>6993915988065.7021</v>
      </c>
      <c r="X17" s="249">
        <f>SUMIFS('Predicted Energy Consumption'!AG$98:AG$366,'Predicted Energy Consumption'!$B$98:$B$366,$A17,'Predicted Energy Consumption'!$A$98:$A$366,"heat")</f>
        <v>6965158750424.1592</v>
      </c>
      <c r="Y17" s="249">
        <f>SUMIFS('Predicted Energy Consumption'!AH$98:AH$366,'Predicted Energy Consumption'!$B$98:$B$366,$A17,'Predicted Energy Consumption'!$A$98:$A$366,"heat")</f>
        <v>6934917009069.9795</v>
      </c>
      <c r="Z17" s="249">
        <f>SUMIFS('Predicted Energy Consumption'!AI$98:AI$366,'Predicted Energy Consumption'!$B$98:$B$366,$A17,'Predicted Energy Consumption'!$A$98:$A$366,"heat")</f>
        <v>6903355139095.3047</v>
      </c>
      <c r="AA17" s="249">
        <f>SUMIFS('Predicted Energy Consumption'!AJ$98:AJ$366,'Predicted Energy Consumption'!$B$98:$B$366,$A17,'Predicted Energy Consumption'!$A$98:$A$366,"heat")</f>
        <v>6870618737364.8154</v>
      </c>
      <c r="AB17" s="249">
        <f>SUMIFS('Predicted Energy Consumption'!AK$98:AK$366,'Predicted Energy Consumption'!$B$98:$B$366,$A17,'Predicted Energy Consumption'!$A$98:$A$366,"heat")</f>
        <v>6836836910802.4629</v>
      </c>
      <c r="AC17" s="249">
        <f>SUMIFS('Predicted Energy Consumption'!AL$98:AL$366,'Predicted Energy Consumption'!$B$98:$B$366,$A17,'Predicted Energy Consumption'!$A$98:$A$366,"heat")</f>
        <v>6802124278510.4375</v>
      </c>
      <c r="AD17" s="249">
        <f>SUMIFS('Predicted Energy Consumption'!AM$98:AM$366,'Predicted Energy Consumption'!$B$98:$B$366,$A17,'Predicted Energy Consumption'!$A$98:$A$366,"heat")</f>
        <v>6766582721684.6738</v>
      </c>
      <c r="AE17" s="249">
        <f>SUMIFS('Predicted Energy Consumption'!AN$98:AN$366,'Predicted Energy Consumption'!$B$98:$B$366,$A17,'Predicted Energy Consumption'!$A$98:$A$366,"heat")</f>
        <v>6730302912183.0723</v>
      </c>
      <c r="AF17" s="249">
        <f>SUMIFS('Predicted Energy Consumption'!AO$98:AO$366,'Predicted Energy Consumption'!$B$98:$B$366,$A17,'Predicted Energy Consumption'!$A$98:$A$366,"heat")</f>
        <v>6693365647437.4443</v>
      </c>
      <c r="AG17" s="249">
        <f>SUMIFS('Predicted Energy Consumption'!AP$98:AP$366,'Predicted Energy Consumption'!$B$98:$B$366,$A17,'Predicted Energy Consumption'!$A$98:$A$366,"heat")</f>
        <v>6655843016334.1064</v>
      </c>
      <c r="AH17" s="249">
        <f>SUMIFS('Predicted Energy Consumption'!AQ$98:AQ$366,'Predicted Energy Consumption'!$B$98:$B$366,$A17,'Predicted Energy Consumption'!$A$98:$A$366,"heat")</f>
        <v>6617799417808.2139</v>
      </c>
      <c r="AI17" s="249">
        <f>SUMIFS('Predicted Energy Consumption'!AR$98:AR$366,'Predicted Energy Consumption'!$B$98:$B$366,$A17,'Predicted Energy Consumption'!$A$98:$A$366,"heat")</f>
        <v>6579292451251.5557</v>
      </c>
      <c r="AJ17" s="249">
        <f>SUMIFS('Predicted Energy Consumption'!AS$98:AS$366,'Predicted Energy Consumption'!$B$98:$B$366,$A17,'Predicted Energy Consumption'!$A$98:$A$366,"heat")</f>
        <v>6540373695441.3857</v>
      </c>
      <c r="AK17" s="249">
        <f>SUMIFS('Predicted Energy Consumption'!AT$98:AT$366,'Predicted Energy Consumption'!$B$98:$B$366,$A17,'Predicted Energy Consumption'!$A$98:$A$366,"heat")</f>
        <v>6501089390558.8545</v>
      </c>
      <c r="AL17" s="249">
        <f>SUMIFS('Predicted Energy Consumption'!AU$98:AU$366,'Predicted Energy Consumption'!$B$98:$B$366,$A17,'Predicted Energy Consumption'!$A$98:$A$366,"heat")</f>
        <v>6461481035969.8008</v>
      </c>
      <c r="AM17" s="249">
        <f>SUMIFS('Predicted Energy Consumption'!AV$98:AV$366,'Predicted Energy Consumption'!$B$98:$B$366,$A17,'Predicted Energy Consumption'!$A$98:$A$366,"heat")</f>
        <v>6421585914773.166</v>
      </c>
      <c r="AN17" s="249">
        <f>SUMIFS('Predicted Energy Consumption'!AW$98:AW$366,'Predicted Energy Consumption'!$B$98:$B$366,$A17,'Predicted Energy Consumption'!$A$98:$A$366,"heat")</f>
        <v>6381437554659.8887</v>
      </c>
      <c r="AO17" s="249">
        <f>SUMIFS('Predicted Energy Consumption'!AX$98:AX$366,'Predicted Energy Consumption'!$B$98:$B$366,$A17,'Predicted Energy Consumption'!$A$98:$A$366,"heat")</f>
        <v>6341066133352.9688</v>
      </c>
      <c r="AP17" s="249">
        <f>SUMIFS('Predicted Energy Consumption'!AY$98:AY$366,'Predicted Energy Consumption'!$B$98:$B$366,$A17,'Predicted Energy Consumption'!$A$98:$A$366,"heat")</f>
        <v>6300498835788.7822</v>
      </c>
    </row>
    <row r="18" spans="1:42" x14ac:dyDescent="0.2">
      <c r="A18" t="s">
        <v>389</v>
      </c>
      <c r="B18" s="249">
        <f>SUMIFS('Predicted Energy Consumption'!K$98:K$366,'Predicted Energy Consumption'!$B$98:$B$366,$A18,'Predicted Energy Consumption'!$A$98:$A$366,"heat")</f>
        <v>12545307435620.588</v>
      </c>
      <c r="C18" s="249">
        <f>SUMIFS('Predicted Energy Consumption'!L$98:L$366,'Predicted Energy Consumption'!$B$98:$B$366,$A18,'Predicted Energy Consumption'!$A$98:$A$366,"heat")</f>
        <v>14054480617883.545</v>
      </c>
      <c r="D18" s="249">
        <f>SUMIFS('Predicted Energy Consumption'!M$98:M$366,'Predicted Energy Consumption'!$B$98:$B$366,$A18,'Predicted Energy Consumption'!$A$98:$A$366,"heat")</f>
        <v>13441718658040.211</v>
      </c>
      <c r="E18" s="249">
        <f>SUMIFS('Predicted Energy Consumption'!N$98:N$366,'Predicted Energy Consumption'!$B$98:$B$366,$A18,'Predicted Energy Consumption'!$A$98:$A$366,"heat")</f>
        <v>12677418918575.289</v>
      </c>
      <c r="F18" s="249">
        <f>SUMIFS('Predicted Energy Consumption'!O$98:O$366,'Predicted Energy Consumption'!$B$98:$B$366,$A18,'Predicted Energy Consumption'!$A$98:$A$366,"heat")</f>
        <v>11784224250439.654</v>
      </c>
      <c r="G18" s="249">
        <f>SUMIFS('Predicted Energy Consumption'!P$98:P$366,'Predicted Energy Consumption'!$B$98:$B$366,$A18,'Predicted Energy Consumption'!$A$98:$A$366,"heat")</f>
        <v>10780505721513.861</v>
      </c>
      <c r="H18" s="249">
        <f>SUMIFS('Predicted Energy Consumption'!Q$98:Q$366,'Predicted Energy Consumption'!$B$98:$B$366,$A18,'Predicted Energy Consumption'!$A$98:$A$366,"heat")</f>
        <v>9681920264960.3691</v>
      </c>
      <c r="I18" s="249">
        <f>SUMIFS('Predicted Energy Consumption'!R$98:R$366,'Predicted Energy Consumption'!$B$98:$B$366,$A18,'Predicted Energy Consumption'!$A$98:$A$366,"heat")</f>
        <v>8502172459629.9922</v>
      </c>
      <c r="J18" s="249">
        <f>SUMIFS('Predicted Energy Consumption'!S$98:S$366,'Predicted Energy Consumption'!$B$98:$B$366,$A18,'Predicted Energy Consumption'!$A$98:$A$366,"heat")</f>
        <v>8400049448009.6973</v>
      </c>
      <c r="K18" s="249">
        <f>SUMIFS('Predicted Energy Consumption'!T$98:T$366,'Predicted Energy Consumption'!$B$98:$B$366,$A18,'Predicted Energy Consumption'!$A$98:$A$366,"heat")</f>
        <v>8480588423837.1191</v>
      </c>
      <c r="L18" s="249">
        <f>SUMIFS('Predicted Energy Consumption'!U$98:U$366,'Predicted Energy Consumption'!$B$98:$B$366,$A18,'Predicted Energy Consumption'!$A$98:$A$366,"heat")</f>
        <v>8546067148857.6475</v>
      </c>
      <c r="M18" s="249">
        <f>SUMIFS('Predicted Energy Consumption'!V$98:V$366,'Predicted Energy Consumption'!$B$98:$B$366,$A18,'Predicted Energy Consumption'!$A$98:$A$366,"heat")</f>
        <v>8598013088288.5586</v>
      </c>
      <c r="N18" s="249">
        <f>SUMIFS('Predicted Energy Consumption'!W$98:W$366,'Predicted Energy Consumption'!$B$98:$B$366,$A18,'Predicted Energy Consumption'!$A$98:$A$366,"heat")</f>
        <v>8637797841481.75</v>
      </c>
      <c r="O18" s="249">
        <f>SUMIFS('Predicted Energy Consumption'!X$98:X$366,'Predicted Energy Consumption'!$B$98:$B$366,$A18,'Predicted Energy Consumption'!$A$98:$A$366,"heat")</f>
        <v>8666653200373.9971</v>
      </c>
      <c r="P18" s="249">
        <f>SUMIFS('Predicted Energy Consumption'!Y$98:Y$366,'Predicted Energy Consumption'!$B$98:$B$366,$A18,'Predicted Energy Consumption'!$A$98:$A$366,"heat")</f>
        <v>8685685082510.1475</v>
      </c>
      <c r="Q18" s="249">
        <f>SUMIFS('Predicted Energy Consumption'!Z$98:Z$366,'Predicted Energy Consumption'!$B$98:$B$366,$A18,'Predicted Energy Consumption'!$A$98:$A$366,"heat")</f>
        <v>8695886017046.9238</v>
      </c>
      <c r="R18" s="249">
        <f>SUMIFS('Predicted Energy Consumption'!AA$98:AA$366,'Predicted Energy Consumption'!$B$98:$B$366,$A18,'Predicted Energy Consumption'!$A$98:$A$366,"heat")</f>
        <v>8698146496889.2109</v>
      </c>
      <c r="S18" s="249">
        <f>SUMIFS('Predicted Energy Consumption'!AB$98:AB$366,'Predicted Energy Consumption'!$B$98:$B$366,$A18,'Predicted Energy Consumption'!$A$98:$A$366,"heat")</f>
        <v>8693265343310.292</v>
      </c>
      <c r="T18" s="249">
        <f>SUMIFS('Predicted Energy Consumption'!AC$98:AC$366,'Predicted Energy Consumption'!$B$98:$B$366,$A18,'Predicted Energy Consumption'!$A$98:$A$366,"heat")</f>
        <v>8660113683973.2246</v>
      </c>
      <c r="U18" s="249">
        <f>SUMIFS('Predicted Energy Consumption'!AD$98:AD$366,'Predicted Energy Consumption'!$B$98:$B$366,$A18,'Predicted Energy Consumption'!$A$98:$A$366,"heat")</f>
        <v>8602596099068.5586</v>
      </c>
      <c r="V18" s="249">
        <f>SUMIFS('Predicted Energy Consumption'!AE$98:AE$366,'Predicted Energy Consumption'!$B$98:$B$366,$A18,'Predicted Energy Consumption'!$A$98:$A$366,"heat")</f>
        <v>8536019824925.8516</v>
      </c>
      <c r="W18" s="249">
        <f>SUMIFS('Predicted Energy Consumption'!AF$98:AF$366,'Predicted Energy Consumption'!$B$98:$B$366,$A18,'Predicted Energy Consumption'!$A$98:$A$366,"heat")</f>
        <v>8461043154747.3965</v>
      </c>
      <c r="X18" s="249">
        <f>SUMIFS('Predicted Energy Consumption'!AG$98:AG$366,'Predicted Energy Consumption'!$B$98:$B$366,$A18,'Predicted Energy Consumption'!$A$98:$A$366,"heat")</f>
        <v>8378268561801.668</v>
      </c>
      <c r="Y18" s="249">
        <f>SUMIFS('Predicted Energy Consumption'!AH$98:AH$366,'Predicted Energy Consumption'!$B$98:$B$366,$A18,'Predicted Energy Consumption'!$A$98:$A$366,"heat")</f>
        <v>8288247671629.1104</v>
      </c>
      <c r="Z18" s="249">
        <f>SUMIFS('Predicted Energy Consumption'!AI$98:AI$366,'Predicted Energy Consumption'!$B$98:$B$366,$A18,'Predicted Energy Consumption'!$A$98:$A$366,"heat")</f>
        <v>8191485862790.7939</v>
      </c>
      <c r="AA18" s="249">
        <f>SUMIFS('Predicted Energy Consumption'!AJ$98:AJ$366,'Predicted Energy Consumption'!$B$98:$B$366,$A18,'Predicted Energy Consumption'!$A$98:$A$366,"heat")</f>
        <v>8088446492596.2969</v>
      </c>
      <c r="AB18" s="249">
        <f>SUMIFS('Predicted Energy Consumption'!AK$98:AK$366,'Predicted Energy Consumption'!$B$98:$B$366,$A18,'Predicted Energy Consumption'!$A$98:$A$366,"heat")</f>
        <v>7979554756818.998</v>
      </c>
      <c r="AC18" s="249">
        <f>SUMIFS('Predicted Energy Consumption'!AL$98:AL$366,'Predicted Energy Consumption'!$B$98:$B$366,$A18,'Predicted Energy Consumption'!$A$98:$A$366,"heat")</f>
        <v>7865201200364.7109</v>
      </c>
      <c r="AD18" s="249">
        <f>SUMIFS('Predicted Energy Consumption'!AM$98:AM$366,'Predicted Energy Consumption'!$B$98:$B$366,$A18,'Predicted Energy Consumption'!$A$98:$A$366,"heat")</f>
        <v>7745744900531.877</v>
      </c>
      <c r="AE18" s="249">
        <f>SUMIFS('Predicted Energy Consumption'!AN$98:AN$366,'Predicted Energy Consumption'!$B$98:$B$366,$A18,'Predicted Energy Consumption'!$A$98:$A$366,"heat")</f>
        <v>7621516346871.2158</v>
      </c>
      <c r="AF18" s="249">
        <f>SUMIFS('Predicted Energy Consumption'!AO$98:AO$366,'Predicted Energy Consumption'!$B$98:$B$366,$A18,'Predicted Energy Consumption'!$A$98:$A$366,"heat")</f>
        <v>7492820042441.9092</v>
      </c>
      <c r="AG18" s="249">
        <f>SUMIFS('Predicted Energy Consumption'!AP$98:AP$366,'Predicted Energy Consumption'!$B$98:$B$366,$A18,'Predicted Energy Consumption'!$A$98:$A$366,"heat")</f>
        <v>7359936850991.4072</v>
      </c>
      <c r="AH18" s="249">
        <f>SUMIFS('Predicted Energy Consumption'!AQ$98:AQ$366,'Predicted Energy Consumption'!$B$98:$B$366,$A18,'Predicted Energy Consumption'!$A$98:$A$366,"heat")</f>
        <v>7223126113639.8535</v>
      </c>
      <c r="AI18" s="249">
        <f>SUMIFS('Predicted Energy Consumption'!AR$98:AR$366,'Predicted Energy Consumption'!$B$98:$B$366,$A18,'Predicted Energy Consumption'!$A$98:$A$366,"heat")</f>
        <v>7082627557292.0322</v>
      </c>
      <c r="AJ18" s="249">
        <f>SUMIFS('Predicted Energy Consumption'!AS$98:AS$366,'Predicted Energy Consumption'!$B$98:$B$366,$A18,'Predicted Energy Consumption'!$A$98:$A$366,"heat")</f>
        <v>6938663015417.4609</v>
      </c>
      <c r="AK18" s="249">
        <f>SUMIFS('Predicted Energy Consumption'!AT$98:AT$366,'Predicted Energy Consumption'!$B$98:$B$366,$A18,'Predicted Energy Consumption'!$A$98:$A$366,"heat")</f>
        <v>6791437980166.8008</v>
      </c>
      <c r="AL18" s="249">
        <f>SUMIFS('Predicted Energy Consumption'!AU$98:AU$366,'Predicted Energy Consumption'!$B$98:$B$366,$A18,'Predicted Energy Consumption'!$A$98:$A$366,"heat")</f>
        <v>6641143003111.915</v>
      </c>
      <c r="AM18" s="249">
        <f>SUMIFS('Predicted Energy Consumption'!AV$98:AV$366,'Predicted Energy Consumption'!$B$98:$B$366,$A18,'Predicted Energy Consumption'!$A$98:$A$366,"heat")</f>
        <v>6487954960266.5996</v>
      </c>
      <c r="AN18" s="249">
        <f>SUMIFS('Predicted Energy Consumption'!AW$98:AW$366,'Predicted Energy Consumption'!$B$98:$B$366,$A18,'Predicted Energy Consumption'!$A$98:$A$366,"heat")</f>
        <v>6332038195503.3262</v>
      </c>
      <c r="AO18" s="249">
        <f>SUMIFS('Predicted Energy Consumption'!AX$98:AX$366,'Predicted Energy Consumption'!$B$98:$B$366,$A18,'Predicted Energy Consumption'!$A$98:$A$366,"heat")</f>
        <v>6173545555039.3359</v>
      </c>
      <c r="AP18" s="249">
        <f>SUMIFS('Predicted Energy Consumption'!AY$98:AY$366,'Predicted Energy Consumption'!$B$98:$B$366,$A18,'Predicted Energy Consumption'!$A$98:$A$366,"heat")</f>
        <v>6012619324345.4785</v>
      </c>
    </row>
    <row r="19" spans="1:42" x14ac:dyDescent="0.2">
      <c r="A19" t="s">
        <v>390</v>
      </c>
      <c r="B19" s="249">
        <f>SUMIFS('Predicted Energy Consumption'!K$98:K$366,'Predicted Energy Consumption'!$B$98:$B$366,$A19,'Predicted Energy Consumption'!$A$98:$A$366,"heat")</f>
        <v>13244891253861.111</v>
      </c>
      <c r="C19" s="249">
        <f>SUMIFS('Predicted Energy Consumption'!L$98:L$366,'Predicted Energy Consumption'!$B$98:$B$366,$A19,'Predicted Energy Consumption'!$A$98:$A$366,"heat")</f>
        <v>13813120663350.363</v>
      </c>
      <c r="D19" s="249">
        <f>SUMIFS('Predicted Energy Consumption'!M$98:M$366,'Predicted Energy Consumption'!$B$98:$B$366,$A19,'Predicted Energy Consumption'!$A$98:$A$366,"heat")</f>
        <v>13783408634293.9</v>
      </c>
      <c r="E19" s="249">
        <f>SUMIFS('Predicted Energy Consumption'!N$98:N$366,'Predicted Energy Consumption'!$B$98:$B$366,$A19,'Predicted Energy Consumption'!$A$98:$A$366,"heat")</f>
        <v>13161805119742.91</v>
      </c>
      <c r="F19" s="249">
        <f>SUMIFS('Predicted Energy Consumption'!O$98:O$366,'Predicted Energy Consumption'!$B$98:$B$366,$A19,'Predicted Energy Consumption'!$A$98:$A$366,"heat")</f>
        <v>12515160452428.43</v>
      </c>
      <c r="G19" s="249">
        <f>SUMIFS('Predicted Energy Consumption'!P$98:P$366,'Predicted Energy Consumption'!$B$98:$B$366,$A19,'Predicted Energy Consumption'!$A$98:$A$366,"heat")</f>
        <v>11848171075955.756</v>
      </c>
      <c r="H19" s="249">
        <f>SUMIFS('Predicted Energy Consumption'!Q$98:Q$366,'Predicted Energy Consumption'!$B$98:$B$366,$A19,'Predicted Energy Consumption'!$A$98:$A$366,"heat")</f>
        <v>11165127583219.48</v>
      </c>
      <c r="I19" s="249">
        <f>SUMIFS('Predicted Energy Consumption'!R$98:R$366,'Predicted Energy Consumption'!$B$98:$B$366,$A19,'Predicted Energy Consumption'!$A$98:$A$366,"heat")</f>
        <v>10469876575978.539</v>
      </c>
      <c r="J19" s="249">
        <f>SUMIFS('Predicted Energy Consumption'!S$98:S$366,'Predicted Energy Consumption'!$B$98:$B$366,$A19,'Predicted Energy Consumption'!$A$98:$A$366,"heat")</f>
        <v>9765810930290.1777</v>
      </c>
      <c r="K19" s="249">
        <f>SUMIFS('Predicted Energy Consumption'!T$98:T$366,'Predicted Energy Consumption'!$B$98:$B$366,$A19,'Predicted Energy Consumption'!$A$98:$A$366,"heat")</f>
        <v>9055882397881.2832</v>
      </c>
      <c r="L19" s="249">
        <f>SUMIFS('Predicted Energy Consumption'!U$98:U$366,'Predicted Energy Consumption'!$B$98:$B$366,$A19,'Predicted Energy Consumption'!$A$98:$A$366,"heat")</f>
        <v>8342629009456.6934</v>
      </c>
      <c r="M19" s="249">
        <f>SUMIFS('Predicted Energy Consumption'!V$98:V$366,'Predicted Energy Consumption'!$B$98:$B$366,$A19,'Predicted Energy Consumption'!$A$98:$A$366,"heat")</f>
        <v>7628210868464.0469</v>
      </c>
      <c r="N19" s="249">
        <f>SUMIFS('Predicted Energy Consumption'!W$98:W$366,'Predicted Energy Consumption'!$B$98:$B$366,$A19,'Predicted Energy Consumption'!$A$98:$A$366,"heat")</f>
        <v>6914449583209.96</v>
      </c>
      <c r="O19" s="249">
        <f>SUMIFS('Predicted Energy Consumption'!X$98:X$366,'Predicted Energy Consumption'!$B$98:$B$366,$A19,'Predicted Energy Consumption'!$A$98:$A$366,"heat")</f>
        <v>6202868101161.6465</v>
      </c>
      <c r="P19" s="249">
        <f>SUMIFS('Predicted Energy Consumption'!Y$98:Y$366,'Predicted Energy Consumption'!$B$98:$B$366,$A19,'Predicted Energy Consumption'!$A$98:$A$366,"heat")</f>
        <v>5494728902219.8281</v>
      </c>
      <c r="Q19" s="249">
        <f>SUMIFS('Predicted Energy Consumption'!Z$98:Z$366,'Predicted Energy Consumption'!$B$98:$B$366,$A19,'Predicted Energy Consumption'!$A$98:$A$366,"heat")</f>
        <v>4977104420321.9824</v>
      </c>
      <c r="R19" s="249">
        <f>SUMIFS('Predicted Energy Consumption'!AA$98:AA$366,'Predicted Energy Consumption'!$B$98:$B$366,$A19,'Predicted Energy Consumption'!$A$98:$A$366,"heat")</f>
        <v>5020928971227.5615</v>
      </c>
      <c r="S19" s="249">
        <f>SUMIFS('Predicted Energy Consumption'!AB$98:AB$366,'Predicted Energy Consumption'!$B$98:$B$366,$A19,'Predicted Energy Consumption'!$A$98:$A$366,"heat")</f>
        <v>5061779532441.9121</v>
      </c>
      <c r="T19" s="249">
        <f>SUMIFS('Predicted Energy Consumption'!AC$98:AC$366,'Predicted Energy Consumption'!$B$98:$B$366,$A19,'Predicted Energy Consumption'!$A$98:$A$366,"heat")</f>
        <v>5099905958291.9336</v>
      </c>
      <c r="U19" s="249">
        <f>SUMIFS('Predicted Energy Consumption'!AD$98:AD$366,'Predicted Energy Consumption'!$B$98:$B$366,$A19,'Predicted Energy Consumption'!$A$98:$A$366,"heat")</f>
        <v>5135534633155.8271</v>
      </c>
      <c r="V19" s="249">
        <f>SUMIFS('Predicted Energy Consumption'!AE$98:AE$366,'Predicted Energy Consumption'!$B$98:$B$366,$A19,'Predicted Energy Consumption'!$A$98:$A$366,"heat")</f>
        <v>5168870613400.5225</v>
      </c>
      <c r="W19" s="249">
        <f>SUMIFS('Predicted Energy Consumption'!AF$98:AF$366,'Predicted Energy Consumption'!$B$98:$B$366,$A19,'Predicted Energy Consumption'!$A$98:$A$366,"heat")</f>
        <v>5200099648681.5264</v>
      </c>
      <c r="X19" s="249">
        <f>SUMIFS('Predicted Energy Consumption'!AG$98:AG$366,'Predicted Energy Consumption'!$B$98:$B$366,$A19,'Predicted Energy Consumption'!$A$98:$A$366,"heat")</f>
        <v>5229390061292.0293</v>
      </c>
      <c r="Y19" s="249">
        <f>SUMIFS('Predicted Energy Consumption'!AH$98:AH$366,'Predicted Energy Consumption'!$B$98:$B$366,$A19,'Predicted Energy Consumption'!$A$98:$A$366,"heat")</f>
        <v>5256894474385.7861</v>
      </c>
      <c r="Z19" s="249">
        <f>SUMIFS('Predicted Energy Consumption'!AI$98:AI$366,'Predicted Energy Consumption'!$B$98:$B$366,$A19,'Predicted Energy Consumption'!$A$98:$A$366,"heat")</f>
        <v>5282751388099.3438</v>
      </c>
      <c r="AA19" s="249">
        <f>SUMIFS('Predicted Energy Consumption'!AJ$98:AJ$366,'Predicted Energy Consumption'!$B$98:$B$366,$A19,'Predicted Energy Consumption'!$A$98:$A$366,"heat")</f>
        <v>5307086607948.8086</v>
      </c>
      <c r="AB19" s="249">
        <f>SUMIFS('Predicted Energy Consumption'!AK$98:AK$366,'Predicted Energy Consumption'!$B$98:$B$366,$A19,'Predicted Energy Consumption'!$A$98:$A$366,"heat")</f>
        <v>5330014533181.6748</v>
      </c>
      <c r="AC19" s="249">
        <f>SUMIFS('Predicted Energy Consumption'!AL$98:AL$366,'Predicted Energy Consumption'!$B$98:$B$366,$A19,'Predicted Energy Consumption'!$A$98:$A$366,"heat")</f>
        <v>5351639314639.5967</v>
      </c>
      <c r="AD19" s="249">
        <f>SUMIFS('Predicted Energy Consumption'!AM$98:AM$366,'Predicted Energy Consumption'!$B$98:$B$366,$A19,'Predicted Energy Consumption'!$A$98:$A$366,"heat")</f>
        <v>5372055892567.0449</v>
      </c>
      <c r="AE19" s="249">
        <f>SUMIFS('Predicted Energy Consumption'!AN$98:AN$366,'Predicted Energy Consumption'!$B$98:$B$366,$A19,'Predicted Energy Consumption'!$A$98:$A$366,"heat")</f>
        <v>5391350925014.3477</v>
      </c>
      <c r="AF19" s="249">
        <f>SUMIFS('Predicted Energy Consumption'!AO$98:AO$366,'Predicted Energy Consumption'!$B$98:$B$366,$A19,'Predicted Energy Consumption'!$A$98:$A$366,"heat")</f>
        <v>5409603617258.2305</v>
      </c>
      <c r="AG19" s="249">
        <f>SUMIFS('Predicted Energy Consumption'!AP$98:AP$366,'Predicted Energy Consumption'!$B$98:$B$366,$A19,'Predicted Energy Consumption'!$A$98:$A$366,"heat")</f>
        <v>5426886462164.6025</v>
      </c>
      <c r="AH19" s="249">
        <f>SUMIFS('Predicted Energy Consumption'!AQ$98:AQ$366,'Predicted Energy Consumption'!$B$98:$B$366,$A19,'Predicted Energy Consumption'!$A$98:$A$366,"heat")</f>
        <v>5443265900763.9043</v>
      </c>
      <c r="AI19" s="249">
        <f>SUMIFS('Predicted Energy Consumption'!AR$98:AR$366,'Predicted Energy Consumption'!$B$98:$B$366,$A19,'Predicted Energy Consumption'!$A$98:$A$366,"heat")</f>
        <v>5458802911574.624</v>
      </c>
      <c r="AJ19" s="249">
        <f>SUMIFS('Predicted Energy Consumption'!AS$98:AS$366,'Predicted Energy Consumption'!$B$98:$B$366,$A19,'Predicted Energy Consumption'!$A$98:$A$366,"heat")</f>
        <v>5473553536453.1738</v>
      </c>
      <c r="AK19" s="249">
        <f>SUMIFS('Predicted Energy Consumption'!AT$98:AT$366,'Predicted Energy Consumption'!$B$98:$B$366,$A19,'Predicted Energy Consumption'!$A$98:$A$366,"heat")</f>
        <v>5487569350000.7314</v>
      </c>
      <c r="AL19" s="249">
        <f>SUMIFS('Predicted Energy Consumption'!AU$98:AU$366,'Predicted Energy Consumption'!$B$98:$B$366,$A19,'Predicted Energy Consumption'!$A$98:$A$366,"heat")</f>
        <v>5500897878842.0762</v>
      </c>
      <c r="AM19" s="249">
        <f>SUMIFS('Predicted Energy Consumption'!AV$98:AV$366,'Predicted Energy Consumption'!$B$98:$B$366,$A19,'Predicted Energy Consumption'!$A$98:$A$366,"heat")</f>
        <v>5513582976423.041</v>
      </c>
      <c r="AN19" s="249">
        <f>SUMIFS('Predicted Energy Consumption'!AW$98:AW$366,'Predicted Energy Consumption'!$B$98:$B$366,$A19,'Predicted Energy Consumption'!$A$98:$A$366,"heat")</f>
        <v>5525665158354.8486</v>
      </c>
      <c r="AO19" s="249">
        <f>SUMIFS('Predicted Energy Consumption'!AX$98:AX$366,'Predicted Energy Consumption'!$B$98:$B$366,$A19,'Predicted Energy Consumption'!$A$98:$A$366,"heat")</f>
        <v>5537181902772.5928</v>
      </c>
      <c r="AP19" s="249">
        <f>SUMIFS('Predicted Energy Consumption'!AY$98:AY$366,'Predicted Energy Consumption'!$B$98:$B$366,$A19,'Predicted Energy Consumption'!$A$98:$A$366,"heat")</f>
        <v>5548167919664.707</v>
      </c>
    </row>
    <row r="20" spans="1:42" x14ac:dyDescent="0.2">
      <c r="A20" t="s">
        <v>391</v>
      </c>
      <c r="B20" s="249">
        <f>SUMIFS('Predicted Energy Consumption'!K$98:K$366,'Predicted Energy Consumption'!$B$98:$B$366,$A20,'Predicted Energy Consumption'!$A$98:$A$366,"heat")</f>
        <v>1059090852868.1208</v>
      </c>
      <c r="C20" s="249">
        <f>SUMIFS('Predicted Energy Consumption'!L$98:L$366,'Predicted Energy Consumption'!$B$98:$B$366,$A20,'Predicted Energy Consumption'!$A$98:$A$366,"heat")</f>
        <v>309770750053.40912</v>
      </c>
      <c r="D20" s="249">
        <f>SUMIFS('Predicted Energy Consumption'!M$98:M$366,'Predicted Energy Consumption'!$B$98:$B$366,$A20,'Predicted Energy Consumption'!$A$98:$A$366,"heat")</f>
        <v>234886599407.62823</v>
      </c>
      <c r="E20" s="249">
        <f>SUMIFS('Predicted Energy Consumption'!N$98:N$366,'Predicted Energy Consumption'!$B$98:$B$366,$A20,'Predicted Energy Consumption'!$A$98:$A$366,"heat")</f>
        <v>224668631122.88275</v>
      </c>
      <c r="F20" s="249">
        <f>SUMIFS('Predicted Energy Consumption'!O$98:O$366,'Predicted Energy Consumption'!$B$98:$B$366,$A20,'Predicted Energy Consumption'!$A$98:$A$366,"heat")</f>
        <v>214251761230.16348</v>
      </c>
      <c r="G20" s="249">
        <f>SUMIFS('Predicted Energy Consumption'!P$98:P$366,'Predicted Energy Consumption'!$B$98:$B$366,$A20,'Predicted Energy Consumption'!$A$98:$A$366,"heat")</f>
        <v>203761580369.40945</v>
      </c>
      <c r="H20" s="249">
        <f>SUMIFS('Predicted Energy Consumption'!Q$98:Q$366,'Predicted Energy Consumption'!$B$98:$B$366,$A20,'Predicted Energy Consumption'!$A$98:$A$366,"heat")</f>
        <v>193282497646.13614</v>
      </c>
      <c r="I20" s="249">
        <f>SUMIFS('Predicted Energy Consumption'!R$98:R$366,'Predicted Energy Consumption'!$B$98:$B$366,$A20,'Predicted Energy Consumption'!$A$98:$A$366,"heat")</f>
        <v>182873459563.98575</v>
      </c>
      <c r="J20" s="249">
        <f>SUMIFS('Predicted Energy Consumption'!S$98:S$366,'Predicted Energy Consumption'!$B$98:$B$366,$A20,'Predicted Energy Consumption'!$A$98:$A$366,"heat")</f>
        <v>172576524383.983</v>
      </c>
      <c r="K20" s="249">
        <f>SUMIFS('Predicted Energy Consumption'!T$98:T$366,'Predicted Energy Consumption'!$B$98:$B$366,$A20,'Predicted Energy Consumption'!$A$98:$A$366,"heat")</f>
        <v>162421903078.05914</v>
      </c>
      <c r="L20" s="249">
        <f>SUMIFS('Predicted Energy Consumption'!U$98:U$366,'Predicted Energy Consumption'!$B$98:$B$366,$A20,'Predicted Energy Consumption'!$A$98:$A$366,"heat")</f>
        <v>152431145156.34799</v>
      </c>
      <c r="M20" s="249">
        <f>SUMIFS('Predicted Energy Consumption'!V$98:V$366,'Predicted Energy Consumption'!$B$98:$B$366,$A20,'Predicted Energy Consumption'!$A$98:$A$366,"heat")</f>
        <v>142619287300.11777</v>
      </c>
      <c r="N20" s="249">
        <f>SUMIFS('Predicted Energy Consumption'!W$98:W$366,'Predicted Energy Consumption'!$B$98:$B$366,$A20,'Predicted Energy Consumption'!$A$98:$A$366,"heat")</f>
        <v>138830163323.7561</v>
      </c>
      <c r="O20" s="249">
        <f>SUMIFS('Predicted Energy Consumption'!X$98:X$366,'Predicted Energy Consumption'!$B$98:$B$366,$A20,'Predicted Energy Consumption'!$A$98:$A$366,"heat")</f>
        <v>139181531683.50635</v>
      </c>
      <c r="P20" s="249">
        <f>SUMIFS('Predicted Energy Consumption'!Y$98:Y$366,'Predicted Energy Consumption'!$B$98:$B$366,$A20,'Predicted Energy Consumption'!$A$98:$A$366,"heat")</f>
        <v>139466855298.89804</v>
      </c>
      <c r="Q20" s="249">
        <f>SUMIFS('Predicted Energy Consumption'!Z$98:Z$366,'Predicted Energy Consumption'!$B$98:$B$366,$A20,'Predicted Energy Consumption'!$A$98:$A$366,"heat")</f>
        <v>139694385999.97955</v>
      </c>
      <c r="R20" s="249">
        <f>SUMIFS('Predicted Energy Consumption'!AA$98:AA$366,'Predicted Energy Consumption'!$B$98:$B$366,$A20,'Predicted Energy Consumption'!$A$98:$A$366,"heat")</f>
        <v>139871378635.63083</v>
      </c>
      <c r="S20" s="249">
        <f>SUMIFS('Predicted Energy Consumption'!AB$98:AB$366,'Predicted Energy Consumption'!$B$98:$B$366,$A20,'Predicted Energy Consumption'!$A$98:$A$366,"heat")</f>
        <v>140004201846.49915</v>
      </c>
      <c r="T20" s="249">
        <f>SUMIFS('Predicted Energy Consumption'!AC$98:AC$366,'Predicted Energy Consumption'!$B$98:$B$366,$A20,'Predicted Energy Consumption'!$A$98:$A$366,"heat")</f>
        <v>140098440656.94214</v>
      </c>
      <c r="U20" s="249">
        <f>SUMIFS('Predicted Energy Consumption'!AD$98:AD$366,'Predicted Energy Consumption'!$B$98:$B$366,$A20,'Predicted Energy Consumption'!$A$98:$A$366,"heat")</f>
        <v>140158989952.20328</v>
      </c>
      <c r="V20" s="249">
        <f>SUMIFS('Predicted Energy Consumption'!AE$98:AE$366,'Predicted Energy Consumption'!$B$98:$B$366,$A20,'Predicted Energy Consumption'!$A$98:$A$366,"heat")</f>
        <v>140190138625.30304</v>
      </c>
      <c r="W20" s="249">
        <f>SUMIFS('Predicted Energy Consumption'!AF$98:AF$366,'Predicted Energy Consumption'!$B$98:$B$366,$A20,'Predicted Energy Consumption'!$A$98:$A$366,"heat")</f>
        <v>140195644636.02301</v>
      </c>
      <c r="X20" s="249">
        <f>SUMIFS('Predicted Energy Consumption'!AG$98:AG$366,'Predicted Energy Consumption'!$B$98:$B$366,$A20,'Predicted Energy Consumption'!$A$98:$A$366,"heat")</f>
        <v>140178801499.32913</v>
      </c>
      <c r="Y20" s="249">
        <f>SUMIFS('Predicted Energy Consumption'!AH$98:AH$366,'Predicted Energy Consumption'!$B$98:$B$366,$A20,'Predicted Energy Consumption'!$A$98:$A$366,"heat")</f>
        <v>140142496869.57809</v>
      </c>
      <c r="Z20" s="249">
        <f>SUMIFS('Predicted Energy Consumption'!AI$98:AI$366,'Predicted Energy Consumption'!$B$98:$B$366,$A20,'Predicted Energy Consumption'!$A$98:$A$366,"heat")</f>
        <v>140089263951.33395</v>
      </c>
      <c r="AA20" s="249">
        <f>SUMIFS('Predicted Energy Consumption'!AJ$98:AJ$366,'Predicted Energy Consumption'!$B$98:$B$366,$A20,'Predicted Energy Consumption'!$A$98:$A$366,"heat")</f>
        <v>140021326477.09683</v>
      </c>
      <c r="AB20" s="249">
        <f>SUMIFS('Predicted Energy Consumption'!AK$98:AK$366,'Predicted Energy Consumption'!$B$98:$B$366,$A20,'Predicted Energy Consumption'!$A$98:$A$366,"heat")</f>
        <v>139940637967.35315</v>
      </c>
      <c r="AC20" s="249">
        <f>SUMIFS('Predicted Energy Consumption'!AL$98:AL$366,'Predicted Energy Consumption'!$B$98:$B$366,$A20,'Predicted Energy Consumption'!$A$98:$A$366,"heat")</f>
        <v>139848915943.39963</v>
      </c>
      <c r="AD20" s="249">
        <f>SUMIFS('Predicted Energy Consumption'!AM$98:AM$366,'Predicted Energy Consumption'!$B$98:$B$366,$A20,'Predicted Energy Consumption'!$A$98:$A$366,"heat")</f>
        <v>139747671708.10339</v>
      </c>
      <c r="AE20" s="249">
        <f>SUMIFS('Predicted Energy Consumption'!AN$98:AN$366,'Predicted Energy Consumption'!$B$98:$B$366,$A20,'Predicted Energy Consumption'!$A$98:$A$366,"heat")</f>
        <v>139638236250.31573</v>
      </c>
      <c r="AF20" s="249">
        <f>SUMIFS('Predicted Energy Consumption'!AO$98:AO$366,'Predicted Energy Consumption'!$B$98:$B$366,$A20,'Predicted Energy Consumption'!$A$98:$A$366,"heat")</f>
        <v>139521782769.38843</v>
      </c>
      <c r="AG20" s="249">
        <f>SUMIFS('Predicted Energy Consumption'!AP$98:AP$366,'Predicted Energy Consumption'!$B$98:$B$366,$A20,'Predicted Energy Consumption'!$A$98:$A$366,"heat")</f>
        <v>139399346259.41669</v>
      </c>
      <c r="AH20" s="249">
        <f>SUMIFS('Predicted Energy Consumption'!AQ$98:AQ$366,'Predicted Energy Consumption'!$B$98:$B$366,$A20,'Predicted Energy Consumption'!$A$98:$A$366,"heat")</f>
        <v>139271840539.99368</v>
      </c>
      <c r="AI20" s="249">
        <f>SUMIFS('Predicted Energy Consumption'!AR$98:AR$366,'Predicted Energy Consumption'!$B$98:$B$366,$A20,'Predicted Energy Consumption'!$A$98:$A$366,"heat")</f>
        <v>139140073072.06732</v>
      </c>
      <c r="AJ20" s="249">
        <f>SUMIFS('Predicted Energy Consumption'!AS$98:AS$366,'Predicted Energy Consumption'!$B$98:$B$366,$A20,'Predicted Energy Consumption'!$A$98:$A$366,"heat")</f>
        <v>139004757854.1001</v>
      </c>
      <c r="AK20" s="249">
        <f>SUMIFS('Predicted Energy Consumption'!AT$98:AT$366,'Predicted Energy Consumption'!$B$98:$B$366,$A20,'Predicted Energy Consumption'!$A$98:$A$366,"heat")</f>
        <v>138866526655.20731</v>
      </c>
      <c r="AL20" s="249">
        <f>SUMIFS('Predicted Energy Consumption'!AU$98:AU$366,'Predicted Energy Consumption'!$B$98:$B$366,$A20,'Predicted Energy Consumption'!$A$98:$A$366,"heat")</f>
        <v>138725938807.85596</v>
      </c>
      <c r="AM20" s="249">
        <f>SUMIFS('Predicted Energy Consumption'!AV$98:AV$366,'Predicted Energy Consumption'!$B$98:$B$366,$A20,'Predicted Energy Consumption'!$A$98:$A$366,"heat")</f>
        <v>138583489752.89514</v>
      </c>
      <c r="AN20" s="249">
        <f>SUMIFS('Predicted Energy Consumption'!AW$98:AW$366,'Predicted Energy Consumption'!$B$98:$B$366,$A20,'Predicted Energy Consumption'!$A$98:$A$366,"heat")</f>
        <v>138439618503.60843</v>
      </c>
      <c r="AO20" s="249">
        <f>SUMIFS('Predicted Energy Consumption'!AX$98:AX$366,'Predicted Energy Consumption'!$B$98:$B$366,$A20,'Predicted Energy Consumption'!$A$98:$A$366,"heat")</f>
        <v>138294714172.80756</v>
      </c>
      <c r="AP20" s="249">
        <f>SUMIFS('Predicted Energy Consumption'!AY$98:AY$366,'Predicted Energy Consumption'!$B$98:$B$366,$A20,'Predicted Energy Consumption'!$A$98:$A$366,"heat")</f>
        <v>138149121687.37314</v>
      </c>
    </row>
    <row r="21" spans="1:42" x14ac:dyDescent="0.2">
      <c r="A21" t="s">
        <v>392</v>
      </c>
      <c r="B21" s="249">
        <f>SUMIFS('Predicted Energy Consumption'!K$98:K$366,'Predicted Energy Consumption'!$B$98:$B$366,$A21,'Predicted Energy Consumption'!$A$98:$A$366,"heat")</f>
        <v>24758973660019.988</v>
      </c>
      <c r="C21" s="249">
        <f>SUMIFS('Predicted Energy Consumption'!L$98:L$366,'Predicted Energy Consumption'!$B$98:$B$366,$A21,'Predicted Energy Consumption'!$A$98:$A$366,"heat")</f>
        <v>26396133958091.695</v>
      </c>
      <c r="D21" s="249">
        <f>SUMIFS('Predicted Energy Consumption'!M$98:M$366,'Predicted Energy Consumption'!$B$98:$B$366,$A21,'Predicted Energy Consumption'!$A$98:$A$366,"heat")</f>
        <v>25939188238380.453</v>
      </c>
      <c r="E21" s="249">
        <f>SUMIFS('Predicted Energy Consumption'!N$98:N$366,'Predicted Energy Consumption'!$B$98:$B$366,$A21,'Predicted Energy Consumption'!$A$98:$A$366,"heat")</f>
        <v>25371199938400.609</v>
      </c>
      <c r="F21" s="249">
        <f>SUMIFS('Predicted Energy Consumption'!O$98:O$366,'Predicted Energy Consumption'!$B$98:$B$366,$A21,'Predicted Energy Consumption'!$A$98:$A$366,"heat")</f>
        <v>24592802349379.547</v>
      </c>
      <c r="G21" s="249">
        <f>SUMIFS('Predicted Energy Consumption'!P$98:P$366,'Predicted Energy Consumption'!$B$98:$B$366,$A21,'Predicted Energy Consumption'!$A$98:$A$366,"heat")</f>
        <v>23224230662347.938</v>
      </c>
      <c r="H21" s="249">
        <f>SUMIFS('Predicted Energy Consumption'!Q$98:Q$366,'Predicted Energy Consumption'!$B$98:$B$366,$A21,'Predicted Energy Consumption'!$A$98:$A$366,"heat")</f>
        <v>21808390961630</v>
      </c>
      <c r="I21" s="249">
        <f>SUMIFS('Predicted Energy Consumption'!R$98:R$366,'Predicted Energy Consumption'!$B$98:$B$366,$A21,'Predicted Energy Consumption'!$A$98:$A$366,"heat")</f>
        <v>20357436857778.918</v>
      </c>
      <c r="J21" s="249">
        <f>SUMIFS('Predicted Energy Consumption'!S$98:S$366,'Predicted Energy Consumption'!$B$98:$B$366,$A21,'Predicted Energy Consumption'!$A$98:$A$366,"heat")</f>
        <v>18881193369352.82</v>
      </c>
      <c r="K21" s="249">
        <f>SUMIFS('Predicted Energy Consumption'!T$98:T$366,'Predicted Energy Consumption'!$B$98:$B$366,$A21,'Predicted Energy Consumption'!$A$98:$A$366,"heat")</f>
        <v>17387697889505.506</v>
      </c>
      <c r="L21" s="249">
        <f>SUMIFS('Predicted Energy Consumption'!U$98:U$366,'Predicted Energy Consumption'!$B$98:$B$366,$A21,'Predicted Energy Consumption'!$A$98:$A$366,"heat")</f>
        <v>15883563013741.465</v>
      </c>
      <c r="M21" s="249">
        <f>SUMIFS('Predicted Energy Consumption'!V$98:V$366,'Predicted Energy Consumption'!$B$98:$B$366,$A21,'Predicted Energy Consumption'!$A$98:$A$366,"heat")</f>
        <v>14374239013902.174</v>
      </c>
      <c r="N21" s="249">
        <f>SUMIFS('Predicted Energy Consumption'!W$98:W$366,'Predicted Energy Consumption'!$B$98:$B$366,$A21,'Predicted Energy Consumption'!$A$98:$A$366,"heat")</f>
        <v>12864214991851.611</v>
      </c>
      <c r="O21" s="249">
        <f>SUMIFS('Predicted Energy Consumption'!X$98:X$366,'Predicted Energy Consumption'!$B$98:$B$366,$A21,'Predicted Energy Consumption'!$A$98:$A$366,"heat")</f>
        <v>11357179269286.361</v>
      </c>
      <c r="P21" s="249">
        <f>SUMIFS('Predicted Energy Consumption'!Y$98:Y$366,'Predicted Energy Consumption'!$B$98:$B$366,$A21,'Predicted Energy Consumption'!$A$98:$A$366,"heat")</f>
        <v>9856150511683.4434</v>
      </c>
      <c r="Q21" s="249">
        <f>SUMIFS('Predicted Energy Consumption'!Z$98:Z$366,'Predicted Energy Consumption'!$B$98:$B$366,$A21,'Predicted Energy Consumption'!$A$98:$A$366,"heat")</f>
        <v>8363586512785.1201</v>
      </c>
      <c r="R21" s="249">
        <f>SUMIFS('Predicted Energy Consumption'!AA$98:AA$366,'Predicted Energy Consumption'!$B$98:$B$366,$A21,'Predicted Energy Consumption'!$A$98:$A$366,"heat")</f>
        <v>7374078530321.0703</v>
      </c>
      <c r="S21" s="249">
        <f>SUMIFS('Predicted Energy Consumption'!AB$98:AB$366,'Predicted Energy Consumption'!$B$98:$B$366,$A21,'Predicted Energy Consumption'!$A$98:$A$366,"heat")</f>
        <v>7436133438054.9102</v>
      </c>
      <c r="T21" s="249">
        <f>SUMIFS('Predicted Energy Consumption'!AC$98:AC$366,'Predicted Energy Consumption'!$B$98:$B$366,$A21,'Predicted Energy Consumption'!$A$98:$A$366,"heat")</f>
        <v>7494111082755.0762</v>
      </c>
      <c r="U21" s="249">
        <f>SUMIFS('Predicted Energy Consumption'!AD$98:AD$366,'Predicted Energy Consumption'!$B$98:$B$366,$A21,'Predicted Energy Consumption'!$A$98:$A$366,"heat")</f>
        <v>7548346839561.3711</v>
      </c>
      <c r="V21" s="249">
        <f>SUMIFS('Predicted Energy Consumption'!AE$98:AE$366,'Predicted Energy Consumption'!$B$98:$B$366,$A21,'Predicted Energy Consumption'!$A$98:$A$366,"heat")</f>
        <v>7599144784102.0625</v>
      </c>
      <c r="W21" s="249">
        <f>SUMIFS('Predicted Energy Consumption'!AF$98:AF$366,'Predicted Energy Consumption'!$B$98:$B$366,$A21,'Predicted Energy Consumption'!$A$98:$A$366,"heat")</f>
        <v>7646780622705.7236</v>
      </c>
      <c r="X21" s="249">
        <f>SUMIFS('Predicted Energy Consumption'!AG$98:AG$366,'Predicted Energy Consumption'!$B$98:$B$366,$A21,'Predicted Energy Consumption'!$A$98:$A$366,"heat")</f>
        <v>7691504423588.8379</v>
      </c>
      <c r="Y21" s="249">
        <f>SUMIFS('Predicted Energy Consumption'!AH$98:AH$366,'Predicted Energy Consumption'!$B$98:$B$366,$A21,'Predicted Energy Consumption'!$A$98:$A$366,"heat")</f>
        <v>7733543133656.7588</v>
      </c>
      <c r="Z21" s="249">
        <f>SUMIFS('Predicted Energy Consumption'!AI$98:AI$366,'Predicted Energy Consumption'!$B$98:$B$366,$A21,'Predicted Energy Consumption'!$A$98:$A$366,"heat")</f>
        <v>7773102877934.0547</v>
      </c>
      <c r="AA21" s="249">
        <f>SUMIFS('Predicted Energy Consumption'!AJ$98:AJ$366,'Predicted Energy Consumption'!$B$98:$B$366,$A21,'Predicted Energy Consumption'!$A$98:$A$366,"heat")</f>
        <v>7810371046782.1367</v>
      </c>
      <c r="AB21" s="249">
        <f>SUMIFS('Predicted Energy Consumption'!AK$98:AK$366,'Predicted Energy Consumption'!$B$98:$B$366,$A21,'Predicted Energy Consumption'!$A$98:$A$366,"heat")</f>
        <v>7845518181158.9443</v>
      </c>
      <c r="AC21" s="249">
        <f>SUMIFS('Predicted Energy Consumption'!AL$98:AL$366,'Predicted Energy Consumption'!$B$98:$B$366,$A21,'Predicted Energy Consumption'!$A$98:$A$366,"heat")</f>
        <v>7878699669125.0039</v>
      </c>
      <c r="AD21" s="249">
        <f>SUMIFS('Predicted Energy Consumption'!AM$98:AM$366,'Predicted Energy Consumption'!$B$98:$B$366,$A21,'Predicted Energy Consumption'!$A$98:$A$366,"heat")</f>
        <v>7910057268258.5508</v>
      </c>
      <c r="AE21" s="249">
        <f>SUMIFS('Predicted Energy Consumption'!AN$98:AN$366,'Predicted Energy Consumption'!$B$98:$B$366,$A21,'Predicted Energy Consumption'!$A$98:$A$366,"heat")</f>
        <v>7939720469086.8164</v>
      </c>
      <c r="AF21" s="249">
        <f>SUMIFS('Predicted Energy Consumption'!AO$98:AO$366,'Predicted Energy Consumption'!$B$98:$B$366,$A21,'Predicted Energy Consumption'!$A$98:$A$366,"heat")</f>
        <v>7967807714420.1807</v>
      </c>
      <c r="AG21" s="249">
        <f>SUMIFS('Predicted Energy Consumption'!AP$98:AP$366,'Predicted Energy Consumption'!$B$98:$B$366,$A21,'Predicted Energy Consumption'!$A$98:$A$366,"heat")</f>
        <v>7994427488830.8828</v>
      </c>
      <c r="AH21" s="249">
        <f>SUMIFS('Predicted Energy Consumption'!AQ$98:AQ$366,'Predicted Energy Consumption'!$B$98:$B$366,$A21,'Predicted Energy Consumption'!$A$98:$A$366,"heat")</f>
        <v>8019679291627.8447</v>
      </c>
      <c r="AI21" s="249">
        <f>SUMIFS('Predicted Energy Consumption'!AR$98:AR$366,'Predicted Energy Consumption'!$B$98:$B$366,$A21,'Predicted Energy Consumption'!$A$98:$A$366,"heat")</f>
        <v>8043654505657.6426</v>
      </c>
      <c r="AJ21" s="249">
        <f>SUMIFS('Predicted Energy Consumption'!AS$98:AS$366,'Predicted Energy Consumption'!$B$98:$B$366,$A21,'Predicted Energy Consumption'!$A$98:$A$366,"heat")</f>
        <v>8066437173193.8154</v>
      </c>
      <c r="AK21" s="249">
        <f>SUMIFS('Predicted Energy Consumption'!AT$98:AT$366,'Predicted Energy Consumption'!$B$98:$B$366,$A21,'Predicted Energy Consumption'!$A$98:$A$366,"heat")</f>
        <v>8088104689115.8486</v>
      </c>
      <c r="AL21" s="249">
        <f>SUMIFS('Predicted Energy Consumption'!AU$98:AU$366,'Predicted Energy Consumption'!$B$98:$B$366,$A21,'Predicted Energy Consumption'!$A$98:$A$366,"heat")</f>
        <v>8108728420556.792</v>
      </c>
      <c r="AM21" s="249">
        <f>SUMIFS('Predicted Energy Consumption'!AV$98:AV$366,'Predicted Energy Consumption'!$B$98:$B$366,$A21,'Predicted Energy Consumption'!$A$98:$A$366,"heat")</f>
        <v>8128374261240.0049</v>
      </c>
      <c r="AN21" s="249">
        <f>SUMIFS('Predicted Energy Consumption'!AW$98:AW$366,'Predicted Energy Consumption'!$B$98:$B$366,$A21,'Predicted Energy Consumption'!$A$98:$A$366,"heat")</f>
        <v>8147103127835.418</v>
      </c>
      <c r="AO21" s="249">
        <f>SUMIFS('Predicted Energy Consumption'!AX$98:AX$366,'Predicted Energy Consumption'!$B$98:$B$366,$A21,'Predicted Energy Consumption'!$A$98:$A$366,"heat")</f>
        <v>8164971404855.2832</v>
      </c>
      <c r="AP21" s="249">
        <f>SUMIFS('Predicted Energy Consumption'!AY$98:AY$366,'Predicted Energy Consumption'!$B$98:$B$366,$A21,'Predicted Energy Consumption'!$A$98:$A$366,"heat")</f>
        <v>8182031343874.0098</v>
      </c>
    </row>
    <row r="22" spans="1:42" x14ac:dyDescent="0.2">
      <c r="A22" t="s">
        <v>393</v>
      </c>
      <c r="B22" s="249">
        <f>SUMIFS('Predicted Energy Consumption'!K$98:K$366,'Predicted Energy Consumption'!$B$98:$B$366,$A22,'Predicted Energy Consumption'!$A$98:$A$366,"heat")</f>
        <v>5615437324952.9873</v>
      </c>
      <c r="C22" s="249">
        <f>SUMIFS('Predicted Energy Consumption'!L$98:L$366,'Predicted Energy Consumption'!$B$98:$B$366,$A22,'Predicted Energy Consumption'!$A$98:$A$366,"heat")</f>
        <v>5119972454201.6191</v>
      </c>
      <c r="D22" s="249">
        <f>SUMIFS('Predicted Energy Consumption'!M$98:M$366,'Predicted Energy Consumption'!$B$98:$B$366,$A22,'Predicted Energy Consumption'!$A$98:$A$366,"heat")</f>
        <v>5120974344687.7539</v>
      </c>
      <c r="E22" s="249">
        <f>SUMIFS('Predicted Energy Consumption'!N$98:N$366,'Predicted Energy Consumption'!$B$98:$B$366,$A22,'Predicted Energy Consumption'!$A$98:$A$366,"heat")</f>
        <v>5127330878943.1904</v>
      </c>
      <c r="F22" s="249">
        <f>SUMIFS('Predicted Energy Consumption'!O$98:O$366,'Predicted Energy Consumption'!$B$98:$B$366,$A22,'Predicted Energy Consumption'!$A$98:$A$366,"heat")</f>
        <v>5141469693377.1025</v>
      </c>
      <c r="G22" s="249">
        <f>SUMIFS('Predicted Energy Consumption'!P$98:P$366,'Predicted Energy Consumption'!$B$98:$B$366,$A22,'Predicted Energy Consumption'!$A$98:$A$366,"heat")</f>
        <v>5165127963336.4453</v>
      </c>
      <c r="H22" s="249">
        <f>SUMIFS('Predicted Energy Consumption'!Q$98:Q$366,'Predicted Energy Consumption'!$B$98:$B$366,$A22,'Predicted Energy Consumption'!$A$98:$A$366,"heat")</f>
        <v>5199453630907.1406</v>
      </c>
      <c r="I22" s="249">
        <f>SUMIFS('Predicted Energy Consumption'!R$98:R$366,'Predicted Energy Consumption'!$B$98:$B$366,$A22,'Predicted Energy Consumption'!$A$98:$A$366,"heat")</f>
        <v>5245109958965.9238</v>
      </c>
      <c r="J22" s="249">
        <f>SUMIFS('Predicted Energy Consumption'!S$98:S$366,'Predicted Energy Consumption'!$B$98:$B$366,$A22,'Predicted Energy Consumption'!$A$98:$A$366,"heat")</f>
        <v>5302374280789.1885</v>
      </c>
      <c r="K22" s="249">
        <f>SUMIFS('Predicted Energy Consumption'!T$98:T$366,'Predicted Energy Consumption'!$B$98:$B$366,$A22,'Predicted Energy Consumption'!$A$98:$A$366,"heat")</f>
        <v>5371225975205.3809</v>
      </c>
      <c r="L22" s="249">
        <f>SUMIFS('Predicted Energy Consumption'!U$98:U$366,'Predicted Energy Consumption'!$B$98:$B$366,$A22,'Predicted Energy Consumption'!$A$98:$A$366,"heat")</f>
        <v>5451421615953.9385</v>
      </c>
      <c r="M22" s="249">
        <f>SUMIFS('Predicted Energy Consumption'!V$98:V$366,'Predicted Energy Consumption'!$B$98:$B$366,$A22,'Predicted Energy Consumption'!$A$98:$A$366,"heat")</f>
        <v>5542557116457.7559</v>
      </c>
      <c r="N22" s="249">
        <f>SUMIFS('Predicted Energy Consumption'!W$98:W$366,'Predicted Energy Consumption'!$B$98:$B$366,$A22,'Predicted Energy Consumption'!$A$98:$A$366,"heat")</f>
        <v>5644117774399.0762</v>
      </c>
      <c r="O22" s="249">
        <f>SUMIFS('Predicted Energy Consumption'!X$98:X$366,'Predicted Energy Consumption'!$B$98:$B$366,$A22,'Predicted Energy Consumption'!$A$98:$A$366,"heat")</f>
        <v>5755517655096.2959</v>
      </c>
      <c r="P22" s="249">
        <f>SUMIFS('Predicted Energy Consumption'!Y$98:Y$366,'Predicted Energy Consumption'!$B$98:$B$366,$A22,'Predicted Energy Consumption'!$A$98:$A$366,"heat")</f>
        <v>5876129933282.9199</v>
      </c>
      <c r="Q22" s="249">
        <f>SUMIFS('Predicted Energy Consumption'!Z$98:Z$366,'Predicted Energy Consumption'!$B$98:$B$366,$A22,'Predicted Energy Consumption'!$A$98:$A$366,"heat")</f>
        <v>6005309782791.5127</v>
      </c>
      <c r="R22" s="249">
        <f>SUMIFS('Predicted Energy Consumption'!AA$98:AA$366,'Predicted Energy Consumption'!$B$98:$B$366,$A22,'Predicted Energy Consumption'!$A$98:$A$366,"heat")</f>
        <v>6142411261216.2607</v>
      </c>
      <c r="S22" s="249">
        <f>SUMIFS('Predicted Energy Consumption'!AB$98:AB$366,'Predicted Energy Consumption'!$B$98:$B$366,$A22,'Predicted Energy Consumption'!$A$98:$A$366,"heat")</f>
        <v>6286799445350.6924</v>
      </c>
      <c r="T22" s="249">
        <f>SUMIFS('Predicted Energy Consumption'!AC$98:AC$366,'Predicted Energy Consumption'!$B$98:$B$366,$A22,'Predicted Energy Consumption'!$A$98:$A$366,"heat")</f>
        <v>6437858871428.1221</v>
      </c>
      <c r="U22" s="249">
        <f>SUMIFS('Predicted Energy Consumption'!AD$98:AD$366,'Predicted Energy Consumption'!$B$98:$B$366,$A22,'Predicted Energy Consumption'!$A$98:$A$366,"heat")</f>
        <v>6594999143201.5088</v>
      </c>
      <c r="V22" s="249">
        <f>SUMIFS('Predicted Energy Consumption'!AE$98:AE$366,'Predicted Energy Consumption'!$B$98:$B$366,$A22,'Predicted Energy Consumption'!$A$98:$A$366,"heat")</f>
        <v>6757658401067.3008</v>
      </c>
      <c r="W22" s="249">
        <f>SUMIFS('Predicted Energy Consumption'!AF$98:AF$366,'Predicted Energy Consumption'!$B$98:$B$366,$A22,'Predicted Energy Consumption'!$A$98:$A$366,"heat")</f>
        <v>6925305200381.0254</v>
      </c>
      <c r="X22" s="249">
        <f>SUMIFS('Predicted Energy Consumption'!AG$98:AG$366,'Predicted Energy Consumption'!$B$98:$B$366,$A22,'Predicted Energy Consumption'!$A$98:$A$366,"heat")</f>
        <v>7097439226729.6104</v>
      </c>
      <c r="Y22" s="249">
        <f>SUMIFS('Predicted Energy Consumption'!AH$98:AH$366,'Predicted Energy Consumption'!$B$98:$B$366,$A22,'Predicted Energy Consumption'!$A$98:$A$366,"heat")</f>
        <v>7273591178081.9502</v>
      </c>
      <c r="Z22" s="249">
        <f>SUMIFS('Predicted Energy Consumption'!AI$98:AI$366,'Predicted Energy Consumption'!$B$98:$B$366,$A22,'Predicted Energy Consumption'!$A$98:$A$366,"heat")</f>
        <v>7453322065524.0176</v>
      </c>
      <c r="AA22" s="249">
        <f>SUMIFS('Predicted Energy Consumption'!AJ$98:AJ$366,'Predicted Energy Consumption'!$B$98:$B$366,$A22,'Predicted Energy Consumption'!$A$98:$A$366,"heat")</f>
        <v>7636222122562.083</v>
      </c>
      <c r="AB22" s="249">
        <f>SUMIFS('Predicted Energy Consumption'!AK$98:AK$366,'Predicted Energy Consumption'!$B$98:$B$366,$A22,'Predicted Energy Consumption'!$A$98:$A$366,"heat")</f>
        <v>7821909464808.2793</v>
      </c>
      <c r="AC22" s="249">
        <f>SUMIFS('Predicted Energy Consumption'!AL$98:AL$366,'Predicted Energy Consumption'!$B$98:$B$366,$A22,'Predicted Energy Consumption'!$A$98:$A$366,"heat")</f>
        <v>8010028604619.4287</v>
      </c>
      <c r="AD22" s="249">
        <f>SUMIFS('Predicted Energy Consumption'!AM$98:AM$366,'Predicted Energy Consumption'!$B$98:$B$366,$A22,'Predicted Energy Consumption'!$A$98:$A$366,"heat")</f>
        <v>8200248896711.8936</v>
      </c>
      <c r="AE22" s="249">
        <f>SUMIFS('Predicted Energy Consumption'!AN$98:AN$366,'Predicted Energy Consumption'!$B$98:$B$366,$A22,'Predicted Energy Consumption'!$A$98:$A$366,"heat")</f>
        <v>8392262969067.9268</v>
      </c>
      <c r="AF22" s="249">
        <f>SUMIFS('Predicted Energy Consumption'!AO$98:AO$366,'Predicted Energy Consumption'!$B$98:$B$366,$A22,'Predicted Energy Consumption'!$A$98:$A$366,"heat")</f>
        <v>8585785177073.7188</v>
      </c>
      <c r="AG22" s="249">
        <f>SUMIFS('Predicted Energy Consumption'!AP$98:AP$366,'Predicted Energy Consumption'!$B$98:$B$366,$A22,'Predicted Energy Consumption'!$A$98:$A$366,"heat")</f>
        <v>8614751828617.6641</v>
      </c>
      <c r="AH22" s="249">
        <f>SUMIFS('Predicted Energy Consumption'!AQ$98:AQ$366,'Predicted Energy Consumption'!$B$98:$B$366,$A22,'Predicted Energy Consumption'!$A$98:$A$366,"heat")</f>
        <v>8603369108804.9854</v>
      </c>
      <c r="AI22" s="249">
        <f>SUMIFS('Predicted Energy Consumption'!AR$98:AR$366,'Predicted Energy Consumption'!$B$98:$B$366,$A22,'Predicted Energy Consumption'!$A$98:$A$366,"heat")</f>
        <v>8590379987073.0361</v>
      </c>
      <c r="AJ22" s="249">
        <f>SUMIFS('Predicted Energy Consumption'!AS$98:AS$366,'Predicted Energy Consumption'!$B$98:$B$366,$A22,'Predicted Energy Consumption'!$A$98:$A$366,"heat")</f>
        <v>8575892243963.0225</v>
      </c>
      <c r="AK22" s="249">
        <f>SUMIFS('Predicted Energy Consumption'!AT$98:AT$366,'Predicted Energy Consumption'!$B$98:$B$366,$A22,'Predicted Energy Consumption'!$A$98:$A$366,"heat")</f>
        <v>8560005006998.9932</v>
      </c>
      <c r="AL22" s="249">
        <f>SUMIFS('Predicted Energy Consumption'!AU$98:AU$366,'Predicted Energy Consumption'!$B$98:$B$366,$A22,'Predicted Energy Consumption'!$A$98:$A$366,"heat")</f>
        <v>8542809563456.4658</v>
      </c>
      <c r="AM22" s="249">
        <f>SUMIFS('Predicted Energy Consumption'!AV$98:AV$366,'Predicted Energy Consumption'!$B$98:$B$366,$A22,'Predicted Energy Consumption'!$A$98:$A$366,"heat")</f>
        <v>8524390086746.209</v>
      </c>
      <c r="AN22" s="249">
        <f>SUMIFS('Predicted Energy Consumption'!AW$98:AW$366,'Predicted Energy Consumption'!$B$98:$B$366,$A22,'Predicted Energy Consumption'!$A$98:$A$366,"heat")</f>
        <v>8504824286265.7598</v>
      </c>
      <c r="AO22" s="249">
        <f>SUMIFS('Predicted Energy Consumption'!AX$98:AX$366,'Predicted Energy Consumption'!$B$98:$B$366,$A22,'Predicted Energy Consumption'!$A$98:$A$366,"heat")</f>
        <v>8484183989446.4189</v>
      </c>
      <c r="AP22" s="249">
        <f>SUMIFS('Predicted Energy Consumption'!AY$98:AY$366,'Predicted Energy Consumption'!$B$98:$B$366,$A22,'Predicted Energy Consumption'!$A$98:$A$366,"heat")</f>
        <v>8462535663712.3203</v>
      </c>
    </row>
    <row r="23" spans="1:42" x14ac:dyDescent="0.2">
      <c r="A23" t="s">
        <v>394</v>
      </c>
      <c r="B23" s="249">
        <f>SUMIFS('Predicted Energy Consumption'!K$98:K$366,'Predicted Energy Consumption'!$B$98:$B$366,$A23,'Predicted Energy Consumption'!$A$98:$A$366,"heat")</f>
        <v>3330818932476.4185</v>
      </c>
      <c r="C23" s="249">
        <f>SUMIFS('Predicted Energy Consumption'!L$98:L$366,'Predicted Energy Consumption'!$B$98:$B$366,$A23,'Predicted Energy Consumption'!$A$98:$A$366,"heat")</f>
        <v>3240300453379.1904</v>
      </c>
      <c r="D23" s="249">
        <f>SUMIFS('Predicted Energy Consumption'!M$98:M$366,'Predicted Energy Consumption'!$B$98:$B$366,$A23,'Predicted Energy Consumption'!$A$98:$A$366,"heat")</f>
        <v>3101396722516.666</v>
      </c>
      <c r="E23" s="249">
        <f>SUMIFS('Predicted Energy Consumption'!N$98:N$366,'Predicted Energy Consumption'!$B$98:$B$366,$A23,'Predicted Energy Consumption'!$A$98:$A$366,"heat")</f>
        <v>2969988850167.127</v>
      </c>
      <c r="F23" s="249">
        <f>SUMIFS('Predicted Energy Consumption'!O$98:O$366,'Predicted Energy Consumption'!$B$98:$B$366,$A23,'Predicted Energy Consumption'!$A$98:$A$366,"heat")</f>
        <v>2844917544928.7866</v>
      </c>
      <c r="G23" s="249">
        <f>SUMIFS('Predicted Energy Consumption'!P$98:P$366,'Predicted Energy Consumption'!$B$98:$B$366,$A23,'Predicted Energy Consumption'!$A$98:$A$366,"heat")</f>
        <v>2725372555011.3901</v>
      </c>
      <c r="H23" s="249">
        <f>SUMIFS('Predicted Energy Consumption'!Q$98:Q$366,'Predicted Energy Consumption'!$B$98:$B$366,$A23,'Predicted Energy Consumption'!$A$98:$A$366,"heat")</f>
        <v>2610748224639.7598</v>
      </c>
      <c r="I23" s="249">
        <f>SUMIFS('Predicted Energy Consumption'!R$98:R$366,'Predicted Energy Consumption'!$B$98:$B$366,$A23,'Predicted Energy Consumption'!$A$98:$A$366,"heat")</f>
        <v>2500564626516.4434</v>
      </c>
      <c r="J23" s="249">
        <f>SUMIFS('Predicted Energy Consumption'!S$98:S$366,'Predicted Energy Consumption'!$B$98:$B$366,$A23,'Predicted Energy Consumption'!$A$98:$A$366,"heat")</f>
        <v>2394423082100.8804</v>
      </c>
      <c r="K23" s="249">
        <f>SUMIFS('Predicted Energy Consumption'!T$98:T$366,'Predicted Energy Consumption'!$B$98:$B$366,$A23,'Predicted Energy Consumption'!$A$98:$A$366,"heat")</f>
        <v>2291980414120.043</v>
      </c>
      <c r="L23" s="249">
        <f>SUMIFS('Predicted Energy Consumption'!U$98:U$366,'Predicted Energy Consumption'!$B$98:$B$366,$A23,'Predicted Energy Consumption'!$A$98:$A$366,"heat")</f>
        <v>2192933672500.1697</v>
      </c>
      <c r="M23" s="249">
        <f>SUMIFS('Predicted Energy Consumption'!V$98:V$366,'Predicted Energy Consumption'!$B$98:$B$366,$A23,'Predicted Energy Consumption'!$A$98:$A$366,"heat")</f>
        <v>2097010821053.4246</v>
      </c>
      <c r="N23" s="249">
        <f>SUMIFS('Predicted Energy Consumption'!W$98:W$366,'Predicted Energy Consumption'!$B$98:$B$366,$A23,'Predicted Energy Consumption'!$A$98:$A$366,"heat")</f>
        <v>2003964859192.0107</v>
      </c>
      <c r="O23" s="249">
        <f>SUMIFS('Predicted Energy Consumption'!X$98:X$366,'Predicted Energy Consumption'!$B$98:$B$366,$A23,'Predicted Energy Consumption'!$A$98:$A$366,"heat")</f>
        <v>1913569942713.6501</v>
      </c>
      <c r="P23" s="249">
        <f>SUMIFS('Predicted Energy Consumption'!Y$98:Y$366,'Predicted Energy Consumption'!$B$98:$B$366,$A23,'Predicted Energy Consumption'!$A$98:$A$366,"heat")</f>
        <v>1825618679587.0947</v>
      </c>
      <c r="Q23" s="249">
        <f>SUMIFS('Predicted Energy Consumption'!Z$98:Z$366,'Predicted Energy Consumption'!$B$98:$B$366,$A23,'Predicted Energy Consumption'!$A$98:$A$366,"heat")</f>
        <v>1739920125628.9224</v>
      </c>
      <c r="R23" s="249">
        <f>SUMIFS('Predicted Energy Consumption'!AA$98:AA$366,'Predicted Energy Consumption'!$B$98:$B$366,$A23,'Predicted Energy Consumption'!$A$98:$A$366,"heat")</f>
        <v>1656298205866.5757</v>
      </c>
      <c r="S23" s="249">
        <f>SUMIFS('Predicted Energy Consumption'!AB$98:AB$366,'Predicted Energy Consumption'!$B$98:$B$366,$A23,'Predicted Energy Consumption'!$A$98:$A$366,"heat")</f>
        <v>1574590403560.7415</v>
      </c>
      <c r="T23" s="249">
        <f>SUMIFS('Predicted Energy Consumption'!AC$98:AC$366,'Predicted Energy Consumption'!$B$98:$B$366,$A23,'Predicted Energy Consumption'!$A$98:$A$366,"heat")</f>
        <v>1494646626052.6123</v>
      </c>
      <c r="U23" s="249">
        <f>SUMIFS('Predicted Energy Consumption'!AD$98:AD$366,'Predicted Energy Consumption'!$B$98:$B$366,$A23,'Predicted Energy Consumption'!$A$98:$A$366,"heat")</f>
        <v>1416328195312.3994</v>
      </c>
      <c r="V23" s="249">
        <f>SUMIFS('Predicted Energy Consumption'!AE$98:AE$366,'Predicted Energy Consumption'!$B$98:$B$366,$A23,'Predicted Energy Consumption'!$A$98:$A$366,"heat")</f>
        <v>1339506933191.9482</v>
      </c>
      <c r="W23" s="249">
        <f>SUMIFS('Predicted Energy Consumption'!AF$98:AF$366,'Predicted Energy Consumption'!$B$98:$B$366,$A23,'Predicted Energy Consumption'!$A$98:$A$366,"heat")</f>
        <v>1264064323875.3145</v>
      </c>
      <c r="X23" s="249">
        <f>SUMIFS('Predicted Energy Consumption'!AG$98:AG$366,'Predicted Energy Consumption'!$B$98:$B$366,$A23,'Predicted Energy Consumption'!$A$98:$A$366,"heat")</f>
        <v>1189890742951.4734</v>
      </c>
      <c r="Y23" s="249">
        <f>SUMIFS('Predicted Energy Consumption'!AH$98:AH$366,'Predicted Energy Consumption'!$B$98:$B$366,$A23,'Predicted Energy Consumption'!$A$98:$A$366,"heat")</f>
        <v>1116884746288.8152</v>
      </c>
      <c r="Z23" s="249">
        <f>SUMIFS('Predicted Energy Consumption'!AI$98:AI$366,'Predicted Energy Consumption'!$B$98:$B$366,$A23,'Predicted Energy Consumption'!$A$98:$A$366,"heat")</f>
        <v>1044952413865.7074</v>
      </c>
      <c r="AA23" s="249">
        <f>SUMIFS('Predicted Energy Consumption'!AJ$98:AJ$366,'Predicted Energy Consumption'!$B$98:$B$366,$A23,'Predicted Energy Consumption'!$A$98:$A$366,"heat")</f>
        <v>974006744712.71643</v>
      </c>
      <c r="AB23" s="249">
        <f>SUMIFS('Predicted Energy Consumption'!AK$98:AK$366,'Predicted Energy Consumption'!$B$98:$B$366,$A23,'Predicted Energy Consumption'!$A$98:$A$366,"heat")</f>
        <v>903967099611.53369</v>
      </c>
      <c r="AC23" s="249">
        <f>SUMIFS('Predicted Energy Consumption'!AL$98:AL$366,'Predicted Energy Consumption'!$B$98:$B$366,$A23,'Predicted Energy Consumption'!$A$98:$A$366,"heat")</f>
        <v>834758688433.59753</v>
      </c>
      <c r="AD23" s="249">
        <f>SUMIFS('Predicted Energy Consumption'!AM$98:AM$366,'Predicted Energy Consumption'!$B$98:$B$366,$A23,'Predicted Energy Consumption'!$A$98:$A$366,"heat")</f>
        <v>766312099128.28308</v>
      </c>
      <c r="AE23" s="249">
        <f>SUMIFS('Predicted Energy Consumption'!AN$98:AN$366,'Predicted Energy Consumption'!$B$98:$B$366,$A23,'Predicted Energy Consumption'!$A$98:$A$366,"heat")</f>
        <v>698562865460.49146</v>
      </c>
      <c r="AF23" s="249">
        <f>SUMIFS('Predicted Energy Consumption'!AO$98:AO$366,'Predicted Energy Consumption'!$B$98:$B$366,$A23,'Predicted Energy Consumption'!$A$98:$A$366,"heat")</f>
        <v>631451070685.96155</v>
      </c>
      <c r="AG23" s="249">
        <f>SUMIFS('Predicted Energy Consumption'!AP$98:AP$366,'Predicted Energy Consumption'!$B$98:$B$366,$A23,'Predicted Energy Consumption'!$A$98:$A$366,"heat")</f>
        <v>564920984453.46545</v>
      </c>
      <c r="AH23" s="249">
        <f>SUMIFS('Predicted Energy Consumption'!AQ$98:AQ$366,'Predicted Energy Consumption'!$B$98:$B$366,$A23,'Predicted Energy Consumption'!$A$98:$A$366,"heat")</f>
        <v>543812877502.58008</v>
      </c>
      <c r="AI23" s="249">
        <f>SUMIFS('Predicted Energy Consumption'!AR$98:AR$366,'Predicted Energy Consumption'!$B$98:$B$366,$A23,'Predicted Energy Consumption'!$A$98:$A$366,"heat")</f>
        <v>550064263656.57056</v>
      </c>
      <c r="AJ23" s="249">
        <f>SUMIFS('Predicted Energy Consumption'!AS$98:AS$366,'Predicted Energy Consumption'!$B$98:$B$366,$A23,'Predicted Energy Consumption'!$A$98:$A$366,"heat")</f>
        <v>556299721586.59924</v>
      </c>
      <c r="AK23" s="249">
        <f>SUMIFS('Predicted Energy Consumption'!AT$98:AT$366,'Predicted Energy Consumption'!$B$98:$B$366,$A23,'Predicted Energy Consumption'!$A$98:$A$366,"heat")</f>
        <v>561299004191.349</v>
      </c>
      <c r="AL23" s="249">
        <f>SUMIFS('Predicted Energy Consumption'!AU$98:AU$366,'Predicted Energy Consumption'!$B$98:$B$366,$A23,'Predicted Energy Consumption'!$A$98:$A$366,"heat")</f>
        <v>561276570124.62183</v>
      </c>
      <c r="AM23" s="249">
        <f>SUMIFS('Predicted Energy Consumption'!AV$98:AV$366,'Predicted Energy Consumption'!$B$98:$B$366,$A23,'Predicted Energy Consumption'!$A$98:$A$366,"heat")</f>
        <v>561230141298.22461</v>
      </c>
      <c r="AN23" s="249">
        <f>SUMIFS('Predicted Energy Consumption'!AW$98:AW$366,'Predicted Energy Consumption'!$B$98:$B$366,$A23,'Predicted Energy Consumption'!$A$98:$A$366,"heat")</f>
        <v>561162161824.7406</v>
      </c>
      <c r="AO23" s="249">
        <f>SUMIFS('Predicted Energy Consumption'!AX$98:AX$366,'Predicted Energy Consumption'!$B$98:$B$366,$A23,'Predicted Energy Consumption'!$A$98:$A$366,"heat")</f>
        <v>561074843319.97278</v>
      </c>
      <c r="AP23" s="249">
        <f>SUMIFS('Predicted Energy Consumption'!AY$98:AY$366,'Predicted Energy Consumption'!$B$98:$B$366,$A23,'Predicted Energy Consumption'!$A$98:$A$366,"heat")</f>
        <v>560970189258.70752</v>
      </c>
    </row>
    <row r="24" spans="1:42" x14ac:dyDescent="0.2">
      <c r="A24" t="s">
        <v>395</v>
      </c>
      <c r="B24" s="249">
        <f>SUMIFS('Predicted Energy Consumption'!K$98:K$366,'Predicted Energy Consumption'!$B$98:$B$366,$A24,'Predicted Energy Consumption'!$A$98:$A$366,"heat")</f>
        <v>38577389054806.914</v>
      </c>
      <c r="C24" s="249">
        <f>SUMIFS('Predicted Energy Consumption'!L$98:L$366,'Predicted Energy Consumption'!$B$98:$B$366,$A24,'Predicted Energy Consumption'!$A$98:$A$366,"heat")</f>
        <v>42344161008830.344</v>
      </c>
      <c r="D24" s="249">
        <f>SUMIFS('Predicted Energy Consumption'!M$98:M$366,'Predicted Energy Consumption'!$B$98:$B$366,$A24,'Predicted Energy Consumption'!$A$98:$A$366,"heat")</f>
        <v>42671744286312.617</v>
      </c>
      <c r="E24" s="249">
        <f>SUMIFS('Predicted Energy Consumption'!N$98:N$366,'Predicted Energy Consumption'!$B$98:$B$366,$A24,'Predicted Energy Consumption'!$A$98:$A$366,"heat")</f>
        <v>42543171007689.172</v>
      </c>
      <c r="F24" s="249">
        <f>SUMIFS('Predicted Energy Consumption'!O$98:O$366,'Predicted Energy Consumption'!$B$98:$B$366,$A24,'Predicted Energy Consumption'!$A$98:$A$366,"heat")</f>
        <v>42010526581609.477</v>
      </c>
      <c r="G24" s="249">
        <f>SUMIFS('Predicted Energy Consumption'!P$98:P$366,'Predicted Energy Consumption'!$B$98:$B$366,$A24,'Predicted Energy Consumption'!$A$98:$A$366,"heat")</f>
        <v>41123542067010.438</v>
      </c>
      <c r="H24" s="249">
        <f>SUMIFS('Predicted Energy Consumption'!Q$98:Q$366,'Predicted Energy Consumption'!$B$98:$B$366,$A24,'Predicted Energy Consumption'!$A$98:$A$366,"heat")</f>
        <v>39928573679639.406</v>
      </c>
      <c r="I24" s="249">
        <f>SUMIFS('Predicted Energy Consumption'!R$98:R$366,'Predicted Energy Consumption'!$B$98:$B$366,$A24,'Predicted Energy Consumption'!$A$98:$A$366,"heat")</f>
        <v>38468038353099.836</v>
      </c>
      <c r="J24" s="249">
        <f>SUMIFS('Predicted Energy Consumption'!S$98:S$366,'Predicted Energy Consumption'!$B$98:$B$366,$A24,'Predicted Energy Consumption'!$A$98:$A$366,"heat")</f>
        <v>36780191713129.102</v>
      </c>
      <c r="K24" s="249">
        <f>SUMIFS('Predicted Energy Consumption'!T$98:T$366,'Predicted Energy Consumption'!$B$98:$B$366,$A24,'Predicted Energy Consumption'!$A$98:$A$366,"heat")</f>
        <v>35498456859983.734</v>
      </c>
      <c r="L24" s="249">
        <f>SUMIFS('Predicted Energy Consumption'!U$98:U$366,'Predicted Energy Consumption'!$B$98:$B$366,$A24,'Predicted Energy Consumption'!$A$98:$A$366,"heat")</f>
        <v>36562636292393.273</v>
      </c>
      <c r="M24" s="249">
        <f>SUMIFS('Predicted Energy Consumption'!V$98:V$366,'Predicted Energy Consumption'!$B$98:$B$366,$A24,'Predicted Energy Consumption'!$A$98:$A$366,"heat")</f>
        <v>37554084555594.906</v>
      </c>
      <c r="N24" s="249">
        <f>SUMIFS('Predicted Energy Consumption'!W$98:W$366,'Predicted Energy Consumption'!$B$98:$B$366,$A24,'Predicted Energy Consumption'!$A$98:$A$366,"heat")</f>
        <v>38477233500282.578</v>
      </c>
      <c r="O24" s="249">
        <f>SUMIFS('Predicted Energy Consumption'!X$98:X$366,'Predicted Energy Consumption'!$B$98:$B$366,$A24,'Predicted Energy Consumption'!$A$98:$A$366,"heat")</f>
        <v>39336355756531.648</v>
      </c>
      <c r="P24" s="249">
        <f>SUMIFS('Predicted Energy Consumption'!Y$98:Y$366,'Predicted Energy Consumption'!$B$98:$B$366,$A24,'Predicted Energy Consumption'!$A$98:$A$366,"heat")</f>
        <v>40135529162938.211</v>
      </c>
      <c r="Q24" s="249">
        <f>SUMIFS('Predicted Energy Consumption'!Z$98:Z$366,'Predicted Energy Consumption'!$B$98:$B$366,$A24,'Predicted Energy Consumption'!$A$98:$A$366,"heat")</f>
        <v>40878615824348.898</v>
      </c>
      <c r="R24" s="249">
        <f>SUMIFS('Predicted Energy Consumption'!AA$98:AA$366,'Predicted Energy Consumption'!$B$98:$B$366,$A24,'Predicted Energy Consumption'!$A$98:$A$366,"heat")</f>
        <v>41569252038446.219</v>
      </c>
      <c r="S24" s="249">
        <f>SUMIFS('Predicted Energy Consumption'!AB$98:AB$366,'Predicted Energy Consumption'!$B$98:$B$366,$A24,'Predicted Energy Consumption'!$A$98:$A$366,"heat")</f>
        <v>42210846115241.664</v>
      </c>
      <c r="T24" s="249">
        <f>SUMIFS('Predicted Energy Consumption'!AC$98:AC$366,'Predicted Energy Consumption'!$B$98:$B$366,$A24,'Predicted Energy Consumption'!$A$98:$A$366,"heat")</f>
        <v>42806581776154.281</v>
      </c>
      <c r="U24" s="249">
        <f>SUMIFS('Predicted Energy Consumption'!AD$98:AD$366,'Predicted Energy Consumption'!$B$98:$B$366,$A24,'Predicted Energy Consumption'!$A$98:$A$366,"heat")</f>
        <v>43359425362957.945</v>
      </c>
      <c r="V24" s="249">
        <f>SUMIFS('Predicted Energy Consumption'!AE$98:AE$366,'Predicted Energy Consumption'!$B$98:$B$366,$A24,'Predicted Energy Consumption'!$A$98:$A$366,"heat")</f>
        <v>43872135523052.797</v>
      </c>
      <c r="W24" s="249">
        <f>SUMIFS('Predicted Energy Consumption'!AF$98:AF$366,'Predicted Energy Consumption'!$B$98:$B$366,$A24,'Predicted Energy Consumption'!$A$98:$A$366,"heat")</f>
        <v>44347274381328.016</v>
      </c>
      <c r="X24" s="249">
        <f>SUMIFS('Predicted Energy Consumption'!AG$98:AG$366,'Predicted Energy Consumption'!$B$98:$B$366,$A24,'Predicted Energy Consumption'!$A$98:$A$366,"heat")</f>
        <v>44787219475964.219</v>
      </c>
      <c r="Y24" s="249">
        <f>SUMIFS('Predicted Energy Consumption'!AH$98:AH$366,'Predicted Energy Consumption'!$B$98:$B$366,$A24,'Predicted Energy Consumption'!$A$98:$A$366,"heat")</f>
        <v>45194175940428.766</v>
      </c>
      <c r="Z24" s="249">
        <f>SUMIFS('Predicted Energy Consumption'!AI$98:AI$366,'Predicted Energy Consumption'!$B$98:$B$366,$A24,'Predicted Energy Consumption'!$A$98:$A$366,"heat")</f>
        <v>45570188569371.852</v>
      </c>
      <c r="AA24" s="249">
        <f>SUMIFS('Predicted Energy Consumption'!AJ$98:AJ$366,'Predicted Energy Consumption'!$B$98:$B$366,$A24,'Predicted Energy Consumption'!$A$98:$A$366,"heat")</f>
        <v>45917153522688.953</v>
      </c>
      <c r="AB24" s="249">
        <f>SUMIFS('Predicted Energy Consumption'!AK$98:AK$366,'Predicted Energy Consumption'!$B$98:$B$366,$A24,'Predicted Energy Consumption'!$A$98:$A$366,"heat")</f>
        <v>46236829508502.617</v>
      </c>
      <c r="AC24" s="249">
        <f>SUMIFS('Predicted Energy Consumption'!AL$98:AL$366,'Predicted Energy Consumption'!$B$98:$B$366,$A24,'Predicted Energy Consumption'!$A$98:$A$366,"heat")</f>
        <v>46530848349224.031</v>
      </c>
      <c r="AD24" s="249">
        <f>SUMIFS('Predicted Energy Consumption'!AM$98:AM$366,'Predicted Energy Consumption'!$B$98:$B$366,$A24,'Predicted Energy Consumption'!$A$98:$A$366,"heat")</f>
        <v>46800724880599.133</v>
      </c>
      <c r="AE24" s="249">
        <f>SUMIFS('Predicted Energy Consumption'!AN$98:AN$366,'Predicted Energy Consumption'!$B$98:$B$366,$A24,'Predicted Energy Consumption'!$A$98:$A$366,"heat")</f>
        <v>47047866166193.703</v>
      </c>
      <c r="AF24" s="249">
        <f>SUMIFS('Predicted Energy Consumption'!AO$98:AO$366,'Predicted Energy Consumption'!$B$98:$B$366,$A24,'Predicted Energy Consumption'!$A$98:$A$366,"heat")</f>
        <v>47273580032377.898</v>
      </c>
      <c r="AG24" s="249">
        <f>SUMIFS('Predicted Energy Consumption'!AP$98:AP$366,'Predicted Energy Consumption'!$B$98:$B$366,$A24,'Predicted Energy Consumption'!$A$98:$A$366,"heat")</f>
        <v>47479082944066.906</v>
      </c>
      <c r="AH24" s="249">
        <f>SUMIFS('Predicted Energy Consumption'!AQ$98:AQ$366,'Predicted Energy Consumption'!$B$98:$B$366,$A24,'Predicted Energy Consumption'!$A$98:$A$366,"heat")</f>
        <v>47665507251311.938</v>
      </c>
      <c r="AI24" s="249">
        <f>SUMIFS('Predicted Energy Consumption'!AR$98:AR$366,'Predicted Energy Consumption'!$B$98:$B$366,$A24,'Predicted Energy Consumption'!$A$98:$A$366,"heat")</f>
        <v>47833907842709.008</v>
      </c>
      <c r="AJ24" s="249">
        <f>SUMIFS('Predicted Energy Consumption'!AS$98:AS$366,'Predicted Energy Consumption'!$B$98:$B$366,$A24,'Predicted Energy Consumption'!$A$98:$A$366,"heat")</f>
        <v>47985268244634.344</v>
      </c>
      <c r="AK24" s="249">
        <f>SUMIFS('Predicted Energy Consumption'!AT$98:AT$366,'Predicted Energy Consumption'!$B$98:$B$366,$A24,'Predicted Energy Consumption'!$A$98:$A$366,"heat")</f>
        <v>48120506206361.164</v>
      </c>
      <c r="AL24" s="249">
        <f>SUMIFS('Predicted Energy Consumption'!AU$98:AU$366,'Predicted Energy Consumption'!$B$98:$B$366,$A24,'Predicted Energy Consumption'!$A$98:$A$366,"heat")</f>
        <v>48240478810814.609</v>
      </c>
      <c r="AM24" s="249">
        <f>SUMIFS('Predicted Energy Consumption'!AV$98:AV$366,'Predicted Energy Consumption'!$B$98:$B$366,$A24,'Predicted Energy Consumption'!$A$98:$A$366,"heat")</f>
        <v>48345987149444.664</v>
      </c>
      <c r="AN24" s="249">
        <f>SUMIFS('Predicted Energy Consumption'!AW$98:AW$366,'Predicted Energy Consumption'!$B$98:$B$366,$A24,'Predicted Energy Consumption'!$A$98:$A$366,"heat")</f>
        <v>48437780597869.016</v>
      </c>
      <c r="AO24" s="249">
        <f>SUMIFS('Predicted Energy Consumption'!AX$98:AX$366,'Predicted Energy Consumption'!$B$98:$B$366,$A24,'Predicted Energy Consumption'!$A$98:$A$366,"heat")</f>
        <v>48516560726760.219</v>
      </c>
      <c r="AP24" s="249">
        <f>SUMIFS('Predicted Energy Consumption'!AY$98:AY$366,'Predicted Energy Consumption'!$B$98:$B$366,$A24,'Predicted Energy Consumption'!$A$98:$A$366,"heat")</f>
        <v>48582984880075.063</v>
      </c>
    </row>
    <row r="25" spans="1:42" x14ac:dyDescent="0.2">
      <c r="A25" t="s">
        <v>396</v>
      </c>
      <c r="B25" s="249">
        <f>SUMIFS('Predicted Energy Consumption'!K$98:K$366,'Predicted Energy Consumption'!$B$98:$B$366,$A25,'Predicted Energy Consumption'!$A$98:$A$366,"heat")</f>
        <v>2281964504533.1011</v>
      </c>
      <c r="C25" s="249">
        <f>SUMIFS('Predicted Energy Consumption'!L$98:L$366,'Predicted Energy Consumption'!$B$98:$B$366,$A25,'Predicted Energy Consumption'!$A$98:$A$366,"heat")</f>
        <v>2360292069259.6128</v>
      </c>
      <c r="D25" s="249">
        <f>SUMIFS('Predicted Energy Consumption'!M$98:M$366,'Predicted Energy Consumption'!$B$98:$B$366,$A25,'Predicted Energy Consumption'!$A$98:$A$366,"heat")</f>
        <v>2456482096495.5547</v>
      </c>
      <c r="E25" s="249">
        <f>SUMIFS('Predicted Energy Consumption'!N$98:N$366,'Predicted Energy Consumption'!$B$98:$B$366,$A25,'Predicted Energy Consumption'!$A$98:$A$366,"heat")</f>
        <v>2544441974985.9048</v>
      </c>
      <c r="F25" s="249">
        <f>SUMIFS('Predicted Energy Consumption'!O$98:O$366,'Predicted Energy Consumption'!$B$98:$B$366,$A25,'Predicted Energy Consumption'!$A$98:$A$366,"heat")</f>
        <v>2624496019083.0923</v>
      </c>
      <c r="G25" s="249">
        <f>SUMIFS('Predicted Energy Consumption'!P$98:P$366,'Predicted Energy Consumption'!$B$98:$B$366,$A25,'Predicted Energy Consumption'!$A$98:$A$366,"heat")</f>
        <v>2697031336419.9951</v>
      </c>
      <c r="H25" s="249">
        <f>SUMIFS('Predicted Energy Consumption'!Q$98:Q$366,'Predicted Energy Consumption'!$B$98:$B$366,$A25,'Predicted Energy Consumption'!$A$98:$A$366,"heat")</f>
        <v>2762472249105.1973</v>
      </c>
      <c r="I25" s="249">
        <f>SUMIFS('Predicted Energy Consumption'!R$98:R$366,'Predicted Energy Consumption'!$B$98:$B$366,$A25,'Predicted Energy Consumption'!$A$98:$A$366,"heat")</f>
        <v>2821260270133.127</v>
      </c>
      <c r="J25" s="249">
        <f>SUMIFS('Predicted Energy Consumption'!S$98:S$366,'Predicted Energy Consumption'!$B$98:$B$366,$A25,'Predicted Energy Consumption'!$A$98:$A$366,"heat")</f>
        <v>2873839051986.8584</v>
      </c>
      <c r="K25" s="249">
        <f>SUMIFS('Predicted Energy Consumption'!T$98:T$366,'Predicted Energy Consumption'!$B$98:$B$366,$A25,'Predicted Energy Consumption'!$A$98:$A$366,"heat")</f>
        <v>2920643535475.7031</v>
      </c>
      <c r="L25" s="249">
        <f>SUMIFS('Predicted Energy Consumption'!U$98:U$366,'Predicted Energy Consumption'!$B$98:$B$366,$A25,'Predicted Energy Consumption'!$A$98:$A$366,"heat")</f>
        <v>2962092497783.1108</v>
      </c>
      <c r="M25" s="249">
        <f>SUMIFS('Predicted Energy Consumption'!V$98:V$366,'Predicted Energy Consumption'!$B$98:$B$366,$A25,'Predicted Energy Consumption'!$A$98:$A$366,"heat")</f>
        <v>2998583758040.8374</v>
      </c>
      <c r="N25" s="249">
        <f>SUMIFS('Predicted Energy Consumption'!W$98:W$366,'Predicted Energy Consumption'!$B$98:$B$366,$A25,'Predicted Energy Consumption'!$A$98:$A$366,"heat")</f>
        <v>3030491398821.2744</v>
      </c>
      <c r="O25" s="249">
        <f>SUMIFS('Predicted Energy Consumption'!X$98:X$366,'Predicted Energy Consumption'!$B$98:$B$366,$A25,'Predicted Energy Consumption'!$A$98:$A$366,"heat")</f>
        <v>3058164473565.6846</v>
      </c>
      <c r="P25" s="249">
        <f>SUMIFS('Predicted Energy Consumption'!Y$98:Y$366,'Predicted Energy Consumption'!$B$98:$B$366,$A25,'Predicted Energy Consumption'!$A$98:$A$366,"heat")</f>
        <v>3081926776910.5093</v>
      </c>
      <c r="Q25" s="249">
        <f>SUMIFS('Predicted Energy Consumption'!Z$98:Z$366,'Predicted Energy Consumption'!$B$98:$B$366,$A25,'Predicted Energy Consumption'!$A$98:$A$366,"heat")</f>
        <v>3102077349331.8096</v>
      </c>
      <c r="R25" s="249">
        <f>SUMIFS('Predicted Energy Consumption'!AA$98:AA$366,'Predicted Energy Consumption'!$B$98:$B$366,$A25,'Predicted Energy Consumption'!$A$98:$A$366,"heat")</f>
        <v>3118891466768.4868</v>
      </c>
      <c r="S25" s="249">
        <f>SUMIFS('Predicted Energy Consumption'!AB$98:AB$366,'Predicted Energy Consumption'!$B$98:$B$366,$A25,'Predicted Energy Consumption'!$A$98:$A$366,"heat")</f>
        <v>3132621930013.2305</v>
      </c>
      <c r="T25" s="249">
        <f>SUMIFS('Predicted Energy Consumption'!AC$98:AC$366,'Predicted Energy Consumption'!$B$98:$B$366,$A25,'Predicted Energy Consumption'!$A$98:$A$366,"heat")</f>
        <v>3143500519175.1138</v>
      </c>
      <c r="U25" s="249">
        <f>SUMIFS('Predicted Energy Consumption'!AD$98:AD$366,'Predicted Energy Consumption'!$B$98:$B$366,$A25,'Predicted Energy Consumption'!$A$98:$A$366,"heat")</f>
        <v>3151739517459.4536</v>
      </c>
      <c r="V25" s="249">
        <f>SUMIFS('Predicted Energy Consumption'!AE$98:AE$366,'Predicted Energy Consumption'!$B$98:$B$366,$A25,'Predicted Energy Consumption'!$A$98:$A$366,"heat")</f>
        <v>3157533237990.9521</v>
      </c>
      <c r="W25" s="249">
        <f>SUMIFS('Predicted Energy Consumption'!AF$98:AF$366,'Predicted Energy Consumption'!$B$98:$B$366,$A25,'Predicted Energy Consumption'!$A$98:$A$366,"heat")</f>
        <v>3161059509357.8247</v>
      </c>
      <c r="X25" s="249">
        <f>SUMIFS('Predicted Energy Consumption'!AG$98:AG$366,'Predicted Energy Consumption'!$B$98:$B$366,$A25,'Predicted Energy Consumption'!$A$98:$A$366,"heat")</f>
        <v>3162481091645.7852</v>
      </c>
      <c r="Y25" s="249">
        <f>SUMIFS('Predicted Energy Consumption'!AH$98:AH$366,'Predicted Energy Consumption'!$B$98:$B$366,$A25,'Predicted Energy Consumption'!$A$98:$A$366,"heat")</f>
        <v>3161947006336.4692</v>
      </c>
      <c r="Z25" s="249">
        <f>SUMIFS('Predicted Energy Consumption'!AI$98:AI$366,'Predicted Energy Consumption'!$B$98:$B$366,$A25,'Predicted Energy Consumption'!$A$98:$A$366,"heat")</f>
        <v>3159593771663.3438</v>
      </c>
      <c r="AA25" s="249">
        <f>SUMIFS('Predicted Energy Consumption'!AJ$98:AJ$366,'Predicted Energy Consumption'!$B$98:$B$366,$A25,'Predicted Energy Consumption'!$A$98:$A$366,"heat")</f>
        <v>3155546540715.915</v>
      </c>
      <c r="AB25" s="249">
        <f>SUMIFS('Predicted Energy Consumption'!AK$98:AK$366,'Predicted Energy Consumption'!$B$98:$B$366,$A25,'Predicted Energy Consumption'!$A$98:$A$366,"heat")</f>
        <v>3149920143423.8472</v>
      </c>
      <c r="AC25" s="249">
        <f>SUMIFS('Predicted Energy Consumption'!AL$98:AL$366,'Predicted Energy Consumption'!$B$98:$B$366,$A25,'Predicted Energy Consumption'!$A$98:$A$366,"heat")</f>
        <v>3142820036043.5664</v>
      </c>
      <c r="AD25" s="249">
        <f>SUMIFS('Predicted Energy Consumption'!AM$98:AM$366,'Predicted Energy Consumption'!$B$98:$B$366,$A25,'Predicted Energy Consumption'!$A$98:$A$366,"heat")</f>
        <v>3134343163292.375</v>
      </c>
      <c r="AE25" s="249">
        <f>SUMIFS('Predicted Energy Consumption'!AN$98:AN$366,'Predicted Energy Consumption'!$B$98:$B$366,$A25,'Predicted Energy Consumption'!$A$98:$A$366,"heat")</f>
        <v>3124578739112.4438</v>
      </c>
      <c r="AF25" s="249">
        <f>SUMIFS('Predicted Energy Consumption'!AO$98:AO$366,'Predicted Energy Consumption'!$B$98:$B$366,$A25,'Predicted Energy Consumption'!$A$98:$A$366,"heat")</f>
        <v>3113608952408.6172</v>
      </c>
      <c r="AG25" s="249">
        <f>SUMIFS('Predicted Energy Consumption'!AP$98:AP$366,'Predicted Energy Consumption'!$B$98:$B$366,$A25,'Predicted Energy Consumption'!$A$98:$A$366,"heat")</f>
        <v>3101509604142.0586</v>
      </c>
      <c r="AH25" s="249">
        <f>SUMIFS('Predicted Energy Consumption'!AQ$98:AQ$366,'Predicted Energy Consumption'!$B$98:$B$366,$A25,'Predicted Energy Consumption'!$A$98:$A$366,"heat")</f>
        <v>3088350681989.4678</v>
      </c>
      <c r="AI25" s="249">
        <f>SUMIFS('Predicted Energy Consumption'!AR$98:AR$366,'Predicted Energy Consumption'!$B$98:$B$366,$A25,'Predicted Energy Consumption'!$A$98:$A$366,"heat")</f>
        <v>3074196878470.0654</v>
      </c>
      <c r="AJ25" s="249">
        <f>SUMIFS('Predicted Energy Consumption'!AS$98:AS$366,'Predicted Energy Consumption'!$B$98:$B$366,$A25,'Predicted Energy Consumption'!$A$98:$A$366,"heat")</f>
        <v>3059108058060.583</v>
      </c>
      <c r="AK25" s="249">
        <f>SUMIFS('Predicted Energy Consumption'!AT$98:AT$366,'Predicted Energy Consumption'!$B$98:$B$366,$A25,'Predicted Energy Consumption'!$A$98:$A$366,"heat")</f>
        <v>3043139678397.0879</v>
      </c>
      <c r="AL25" s="249">
        <f>SUMIFS('Predicted Energy Consumption'!AU$98:AU$366,'Predicted Energy Consumption'!$B$98:$B$366,$A25,'Predicted Energy Consumption'!$A$98:$A$366,"heat")</f>
        <v>3026343170231.0332</v>
      </c>
      <c r="AM25" s="249">
        <f>SUMIFS('Predicted Energy Consumption'!AV$98:AV$366,'Predicted Energy Consumption'!$B$98:$B$366,$A25,'Predicted Energy Consumption'!$A$98:$A$366,"heat")</f>
        <v>3008766280381.2549</v>
      </c>
      <c r="AN25" s="249">
        <f>SUMIFS('Predicted Energy Consumption'!AW$98:AW$366,'Predicted Energy Consumption'!$B$98:$B$366,$A25,'Predicted Energy Consumption'!$A$98:$A$366,"heat")</f>
        <v>2990453381516.7983</v>
      </c>
      <c r="AO25" s="249">
        <f>SUMIFS('Predicted Energy Consumption'!AX$98:AX$366,'Predicted Energy Consumption'!$B$98:$B$366,$A25,'Predicted Energy Consumption'!$A$98:$A$366,"heat")</f>
        <v>2971445752222.1362</v>
      </c>
      <c r="AP25" s="249">
        <f>SUMIFS('Predicted Energy Consumption'!AY$98:AY$366,'Predicted Energy Consumption'!$B$98:$B$366,$A25,'Predicted Energy Consumption'!$A$98:$A$366,"heat")</f>
        <v>2951781830441.9023</v>
      </c>
    </row>
    <row r="26" spans="1:42" x14ac:dyDescent="0.2">
      <c r="A26" t="s">
        <v>397</v>
      </c>
      <c r="B26" s="249">
        <f>SUMIFS('Predicted Energy Consumption'!K$98:K$366,'Predicted Energy Consumption'!$B$98:$B$366,$A26,'Predicted Energy Consumption'!$A$98:$A$366,"heat")</f>
        <v>18322347579988.301</v>
      </c>
      <c r="C26" s="249">
        <f>SUMIFS('Predicted Energy Consumption'!L$98:L$366,'Predicted Energy Consumption'!$B$98:$B$366,$A26,'Predicted Energy Consumption'!$A$98:$A$366,"heat")</f>
        <v>19598378199201.594</v>
      </c>
      <c r="D26" s="249">
        <f>SUMIFS('Predicted Energy Consumption'!M$98:M$366,'Predicted Energy Consumption'!$B$98:$B$366,$A26,'Predicted Energy Consumption'!$A$98:$A$366,"heat")</f>
        <v>20529748933759.027</v>
      </c>
      <c r="E26" s="249">
        <f>SUMIFS('Predicted Energy Consumption'!N$98:N$366,'Predicted Energy Consumption'!$B$98:$B$366,$A26,'Predicted Energy Consumption'!$A$98:$A$366,"heat")</f>
        <v>21457610674352.578</v>
      </c>
      <c r="F26" s="249">
        <f>SUMIFS('Predicted Energy Consumption'!O$98:O$366,'Predicted Energy Consumption'!$B$98:$B$366,$A26,'Predicted Energy Consumption'!$A$98:$A$366,"heat")</f>
        <v>22372479564567.168</v>
      </c>
      <c r="G26" s="249">
        <f>SUMIFS('Predicted Energy Consumption'!P$98:P$366,'Predicted Energy Consumption'!$B$98:$B$366,$A26,'Predicted Energy Consumption'!$A$98:$A$366,"heat")</f>
        <v>23288205662950.16</v>
      </c>
      <c r="H26" s="249">
        <f>SUMIFS('Predicted Energy Consumption'!Q$98:Q$366,'Predicted Energy Consumption'!$B$98:$B$366,$A26,'Predicted Energy Consumption'!$A$98:$A$366,"heat")</f>
        <v>24191066629494.055</v>
      </c>
      <c r="I26" s="249">
        <f>SUMIFS('Predicted Energy Consumption'!R$98:R$366,'Predicted Energy Consumption'!$B$98:$B$366,$A26,'Predicted Energy Consumption'!$A$98:$A$366,"heat")</f>
        <v>25084043697000.98</v>
      </c>
      <c r="J26" s="249">
        <f>SUMIFS('Predicted Energy Consumption'!S$98:S$366,'Predicted Energy Consumption'!$B$98:$B$366,$A26,'Predicted Energy Consumption'!$A$98:$A$366,"heat")</f>
        <v>25969990426334.941</v>
      </c>
      <c r="K26" s="249">
        <f>SUMIFS('Predicted Energy Consumption'!T$98:T$366,'Predicted Energy Consumption'!$B$98:$B$366,$A26,'Predicted Energy Consumption'!$A$98:$A$366,"heat")</f>
        <v>26839984719677.195</v>
      </c>
      <c r="L26" s="249">
        <f>SUMIFS('Predicted Energy Consumption'!U$98:U$366,'Predicted Energy Consumption'!$B$98:$B$366,$A26,'Predicted Energy Consumption'!$A$98:$A$366,"heat")</f>
        <v>27701923399747.465</v>
      </c>
      <c r="M26" s="249">
        <f>SUMIFS('Predicted Energy Consumption'!V$98:V$366,'Predicted Energy Consumption'!$B$98:$B$366,$A26,'Predicted Energy Consumption'!$A$98:$A$366,"heat")</f>
        <v>28550756047277.688</v>
      </c>
      <c r="N26" s="249">
        <f>SUMIFS('Predicted Energy Consumption'!W$98:W$366,'Predicted Energy Consumption'!$B$98:$B$366,$A26,'Predicted Energy Consumption'!$A$98:$A$366,"heat")</f>
        <v>29381361079624.355</v>
      </c>
      <c r="O26" s="249">
        <f>SUMIFS('Predicted Energy Consumption'!X$98:X$366,'Predicted Energy Consumption'!$B$98:$B$366,$A26,'Predicted Energy Consumption'!$A$98:$A$366,"heat")</f>
        <v>30202142474346.605</v>
      </c>
      <c r="P26" s="249">
        <f>SUMIFS('Predicted Energy Consumption'!Y$98:Y$366,'Predicted Energy Consumption'!$B$98:$B$366,$A26,'Predicted Energy Consumption'!$A$98:$A$366,"heat")</f>
        <v>31007071562585.598</v>
      </c>
      <c r="Q26" s="249">
        <f>SUMIFS('Predicted Energy Consumption'!Z$98:Z$366,'Predicted Energy Consumption'!$B$98:$B$366,$A26,'Predicted Energy Consumption'!$A$98:$A$366,"heat")</f>
        <v>31793382679034.887</v>
      </c>
      <c r="R26" s="249">
        <f>SUMIFS('Predicted Energy Consumption'!AA$98:AA$366,'Predicted Energy Consumption'!$B$98:$B$366,$A26,'Predicted Energy Consumption'!$A$98:$A$366,"heat")</f>
        <v>32566856161945.387</v>
      </c>
      <c r="S26" s="249">
        <f>SUMIFS('Predicted Energy Consumption'!AB$98:AB$366,'Predicted Energy Consumption'!$B$98:$B$366,$A26,'Predicted Energy Consumption'!$A$98:$A$366,"heat")</f>
        <v>33322701500613.969</v>
      </c>
      <c r="T26" s="249">
        <f>SUMIFS('Predicted Energy Consumption'!AC$98:AC$366,'Predicted Energy Consumption'!$B$98:$B$366,$A26,'Predicted Energy Consumption'!$A$98:$A$366,"heat")</f>
        <v>34066037279249.387</v>
      </c>
      <c r="U26" s="249">
        <f>SUMIFS('Predicted Energy Consumption'!AD$98:AD$366,'Predicted Energy Consumption'!$B$98:$B$366,$A26,'Predicted Energy Consumption'!$A$98:$A$366,"heat")</f>
        <v>34790869784827.5</v>
      </c>
      <c r="V26" s="249">
        <f>SUMIFS('Predicted Energy Consumption'!AE$98:AE$366,'Predicted Energy Consumption'!$B$98:$B$366,$A26,'Predicted Energy Consumption'!$A$98:$A$366,"heat")</f>
        <v>35496440281954.305</v>
      </c>
      <c r="W26" s="249">
        <f>SUMIFS('Predicted Energy Consumption'!AF$98:AF$366,'Predicted Energy Consumption'!$B$98:$B$366,$A26,'Predicted Energy Consumption'!$A$98:$A$366,"heat")</f>
        <v>36187683953341.055</v>
      </c>
      <c r="X26" s="249">
        <f>SUMIFS('Predicted Energy Consumption'!AG$98:AG$366,'Predicted Energy Consumption'!$B$98:$B$366,$A26,'Predicted Energy Consumption'!$A$98:$A$366,"heat")</f>
        <v>36861867768653.188</v>
      </c>
      <c r="Y26" s="249">
        <f>SUMIFS('Predicted Energy Consumption'!AH$98:AH$366,'Predicted Energy Consumption'!$B$98:$B$366,$A26,'Predicted Energy Consumption'!$A$98:$A$366,"heat")</f>
        <v>37519235356388.164</v>
      </c>
      <c r="Z26" s="249">
        <f>SUMIFS('Predicted Energy Consumption'!AI$98:AI$366,'Predicted Energy Consumption'!$B$98:$B$366,$A26,'Predicted Energy Consumption'!$A$98:$A$366,"heat")</f>
        <v>38158548076711.82</v>
      </c>
      <c r="AA26" s="249">
        <f>SUMIFS('Predicted Energy Consumption'!AJ$98:AJ$366,'Predicted Energy Consumption'!$B$98:$B$366,$A26,'Predicted Energy Consumption'!$A$98:$A$366,"heat")</f>
        <v>38782775873464.891</v>
      </c>
      <c r="AB26" s="249">
        <f>SUMIFS('Predicted Energy Consumption'!AK$98:AK$366,'Predicted Energy Consumption'!$B$98:$B$366,$A26,'Predicted Energy Consumption'!$A$98:$A$366,"heat")</f>
        <v>39392928340637.477</v>
      </c>
      <c r="AC26" s="249">
        <f>SUMIFS('Predicted Energy Consumption'!AL$98:AL$366,'Predicted Energy Consumption'!$B$98:$B$366,$A26,'Predicted Energy Consumption'!$A$98:$A$366,"heat")</f>
        <v>39985126000506.906</v>
      </c>
      <c r="AD26" s="249">
        <f>SUMIFS('Predicted Energy Consumption'!AM$98:AM$366,'Predicted Energy Consumption'!$B$98:$B$366,$A26,'Predicted Energy Consumption'!$A$98:$A$366,"heat")</f>
        <v>40561599438215.75</v>
      </c>
      <c r="AE26" s="249">
        <f>SUMIFS('Predicted Energy Consumption'!AN$98:AN$366,'Predicted Energy Consumption'!$B$98:$B$366,$A26,'Predicted Energy Consumption'!$A$98:$A$366,"heat")</f>
        <v>41126880925523.82</v>
      </c>
      <c r="AF26" s="249">
        <f>SUMIFS('Predicted Energy Consumption'!AO$98:AO$366,'Predicted Energy Consumption'!$B$98:$B$366,$A26,'Predicted Energy Consumption'!$A$98:$A$366,"heat")</f>
        <v>41676600858325.156</v>
      </c>
      <c r="AG26" s="249">
        <f>SUMIFS('Predicted Energy Consumption'!AP$98:AP$366,'Predicted Energy Consumption'!$B$98:$B$366,$A26,'Predicted Energy Consumption'!$A$98:$A$366,"heat")</f>
        <v>42214299470158.188</v>
      </c>
      <c r="AH26" s="249">
        <f>SUMIFS('Predicted Energy Consumption'!AQ$98:AQ$366,'Predicted Energy Consumption'!$B$98:$B$366,$A26,'Predicted Energy Consumption'!$A$98:$A$366,"heat")</f>
        <v>42740228836058.086</v>
      </c>
      <c r="AI26" s="249">
        <f>SUMIFS('Predicted Energy Consumption'!AR$98:AR$366,'Predicted Energy Consumption'!$B$98:$B$366,$A26,'Predicted Energy Consumption'!$A$98:$A$366,"heat")</f>
        <v>43254431783288</v>
      </c>
      <c r="AJ26" s="249">
        <f>SUMIFS('Predicted Energy Consumption'!AS$98:AS$366,'Predicted Energy Consumption'!$B$98:$B$366,$A26,'Predicted Energy Consumption'!$A$98:$A$366,"heat")</f>
        <v>43759918028829.977</v>
      </c>
      <c r="AK26" s="249">
        <f>SUMIFS('Predicted Energy Consumption'!AT$98:AT$366,'Predicted Energy Consumption'!$B$98:$B$366,$A26,'Predicted Energy Consumption'!$A$98:$A$366,"heat")</f>
        <v>44257765371484.031</v>
      </c>
      <c r="AL26" s="249">
        <f>SUMIFS('Predicted Energy Consumption'!AU$98:AU$366,'Predicted Energy Consumption'!$B$98:$B$366,$A26,'Predicted Energy Consumption'!$A$98:$A$366,"heat")</f>
        <v>44750063271094.125</v>
      </c>
      <c r="AM26" s="249">
        <f>SUMIFS('Predicted Energy Consumption'!AV$98:AV$366,'Predicted Energy Consumption'!$B$98:$B$366,$A26,'Predicted Energy Consumption'!$A$98:$A$366,"heat")</f>
        <v>45236479355946.945</v>
      </c>
      <c r="AN26" s="249">
        <f>SUMIFS('Predicted Energy Consumption'!AW$98:AW$366,'Predicted Energy Consumption'!$B$98:$B$366,$A26,'Predicted Energy Consumption'!$A$98:$A$366,"heat")</f>
        <v>45720045410726.617</v>
      </c>
      <c r="AO26" s="249">
        <f>SUMIFS('Predicted Energy Consumption'!AX$98:AX$366,'Predicted Energy Consumption'!$B$98:$B$366,$A26,'Predicted Energy Consumption'!$A$98:$A$366,"heat")</f>
        <v>46203496107501.375</v>
      </c>
      <c r="AP26" s="249">
        <f>SUMIFS('Predicted Energy Consumption'!AY$98:AY$366,'Predicted Energy Consumption'!$B$98:$B$366,$A26,'Predicted Energy Consumption'!$A$98:$A$366,"heat")</f>
        <v>46686752365653.961</v>
      </c>
    </row>
  </sheetData>
  <phoneticPr fontId="3"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B4AF8-70FC-4E3C-875C-7C398F639601}">
  <sheetPr codeName="Sheet26">
    <tabColor theme="4"/>
  </sheetPr>
  <dimension ref="A1:AP26"/>
  <sheetViews>
    <sheetView workbookViewId="0">
      <selection activeCell="B2" sqref="B2"/>
    </sheetView>
  </sheetViews>
  <sheetFormatPr defaultRowHeight="14.25" x14ac:dyDescent="0.2"/>
  <cols>
    <col min="1" max="1" width="45.125" bestFit="1" customWidth="1"/>
  </cols>
  <sheetData>
    <row r="1" spans="1:42" x14ac:dyDescent="0.2">
      <c r="A1" t="s">
        <v>666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x14ac:dyDescent="0.2">
      <c r="A2" t="s">
        <v>373</v>
      </c>
      <c r="B2" s="249">
        <f>SUMIFS('Predicted Energy Consumption'!K$98:K$366,'Predicted Energy Consumption'!$B$98:$B$366,$A2,'Predicted Energy Consumption'!$A$98:$A$366,"heavy fuel oil")</f>
        <v>3077165346270.5317</v>
      </c>
      <c r="C2" s="249">
        <f>SUMIFS('Predicted Energy Consumption'!L$98:L$366,'Predicted Energy Consumption'!$B$98:$B$366,$A2,'Predicted Energy Consumption'!$A$98:$A$366,"heavy fuel oil")</f>
        <v>3178341676706.3491</v>
      </c>
      <c r="D2" s="249">
        <f>SUMIFS('Predicted Energy Consumption'!M$98:M$366,'Predicted Energy Consumption'!$B$98:$B$366,$A2,'Predicted Energy Consumption'!$A$98:$A$366,"heavy fuel oil")</f>
        <v>3251423990106.2881</v>
      </c>
      <c r="E2" s="249">
        <f>SUMIFS('Predicted Energy Consumption'!N$98:N$366,'Predicted Energy Consumption'!$B$98:$B$366,$A2,'Predicted Energy Consumption'!$A$98:$A$366,"heavy fuel oil")</f>
        <v>3318975007484.4604</v>
      </c>
      <c r="F2" s="249">
        <f>SUMIFS('Predicted Energy Consumption'!O$98:O$366,'Predicted Energy Consumption'!$B$98:$B$366,$A2,'Predicted Energy Consumption'!$A$98:$A$366,"heavy fuel oil")</f>
        <v>3381674319730.9614</v>
      </c>
      <c r="G2" s="249">
        <f>SUMIFS('Predicted Energy Consumption'!P$98:P$366,'Predicted Energy Consumption'!$B$98:$B$366,$A2,'Predicted Energy Consumption'!$A$98:$A$366,"heavy fuel oil")</f>
        <v>3441772601686.4966</v>
      </c>
      <c r="H2" s="249">
        <f>SUMIFS('Predicted Energy Consumption'!Q$98:Q$366,'Predicted Energy Consumption'!$B$98:$B$366,$A2,'Predicted Energy Consumption'!$A$98:$A$366,"heavy fuel oil")</f>
        <v>3498301001559.853</v>
      </c>
      <c r="I2" s="249">
        <f>SUMIFS('Predicted Energy Consumption'!R$98:R$366,'Predicted Energy Consumption'!$B$98:$B$366,$A2,'Predicted Energy Consumption'!$A$98:$A$366,"heavy fuel oil")</f>
        <v>3551890411817.8384</v>
      </c>
      <c r="J2" s="249">
        <f>SUMIFS('Predicted Energy Consumption'!S$98:S$366,'Predicted Energy Consumption'!$B$98:$B$366,$A2,'Predicted Energy Consumption'!$A$98:$A$366,"heavy fuel oil")</f>
        <v>3603143766708.5981</v>
      </c>
      <c r="K2" s="249">
        <f>SUMIFS('Predicted Energy Consumption'!T$98:T$366,'Predicted Energy Consumption'!$B$98:$B$366,$A2,'Predicted Energy Consumption'!$A$98:$A$366,"heavy fuel oil")</f>
        <v>3651704947593.5557</v>
      </c>
      <c r="L2" s="249">
        <f>SUMIFS('Predicted Energy Consumption'!U$98:U$366,'Predicted Energy Consumption'!$B$98:$B$366,$A2,'Predicted Energy Consumption'!$A$98:$A$366,"heavy fuel oil")</f>
        <v>3698450891611.9922</v>
      </c>
      <c r="M2" s="249">
        <f>SUMIFS('Predicted Energy Consumption'!V$98:V$366,'Predicted Energy Consumption'!$B$98:$B$366,$A2,'Predicted Energy Consumption'!$A$98:$A$366,"heavy fuel oil")</f>
        <v>3742903439402.8623</v>
      </c>
      <c r="N2" s="249">
        <f>SUMIFS('Predicted Energy Consumption'!W$98:W$366,'Predicted Energy Consumption'!$B$98:$B$366,$A2,'Predicted Energy Consumption'!$A$98:$A$366,"heavy fuel oil")</f>
        <v>3785071737999.4771</v>
      </c>
      <c r="O2" s="249">
        <f>SUMIFS('Predicted Energy Consumption'!X$98:X$366,'Predicted Energy Consumption'!$B$98:$B$366,$A2,'Predicted Energy Consumption'!$A$98:$A$366,"heavy fuel oil")</f>
        <v>3825689453033.9307</v>
      </c>
      <c r="P2" s="249">
        <f>SUMIFS('Predicted Energy Consumption'!Y$98:Y$366,'Predicted Energy Consumption'!$B$98:$B$366,$A2,'Predicted Energy Consumption'!$A$98:$A$366,"heavy fuel oil")</f>
        <v>3864420978002.7832</v>
      </c>
      <c r="Q2" s="249">
        <f>SUMIFS('Predicted Energy Consumption'!Z$98:Z$366,'Predicted Energy Consumption'!$B$98:$B$366,$A2,'Predicted Energy Consumption'!$A$98:$A$366,"heavy fuel oil")</f>
        <v>3901273851404.6304</v>
      </c>
      <c r="R2" s="249">
        <f>SUMIFS('Predicted Energy Consumption'!AA$98:AA$366,'Predicted Energy Consumption'!$B$98:$B$366,$A2,'Predicted Energy Consumption'!$A$98:$A$366,"heavy fuel oil")</f>
        <v>3936717849247.6182</v>
      </c>
      <c r="S2" s="249">
        <f>SUMIFS('Predicted Energy Consumption'!AB$98:AB$366,'Predicted Energy Consumption'!$B$98:$B$366,$A2,'Predicted Energy Consumption'!$A$98:$A$366,"heavy fuel oil")</f>
        <v>3970588583031.957</v>
      </c>
      <c r="T2" s="249">
        <f>SUMIFS('Predicted Energy Consumption'!AC$98:AC$366,'Predicted Energy Consumption'!$B$98:$B$366,$A2,'Predicted Energy Consumption'!$A$98:$A$366,"heavy fuel oil")</f>
        <v>4003452443298.0112</v>
      </c>
      <c r="U2" s="249">
        <f>SUMIFS('Predicted Energy Consumption'!AD$98:AD$366,'Predicted Energy Consumption'!$B$98:$B$366,$A2,'Predicted Energy Consumption'!$A$98:$A$366,"heavy fuel oil")</f>
        <v>4034943854074.0552</v>
      </c>
      <c r="V2" s="249">
        <f>SUMIFS('Predicted Energy Consumption'!AE$98:AE$366,'Predicted Energy Consumption'!$B$98:$B$366,$A2,'Predicted Energy Consumption'!$A$98:$A$366,"heavy fuel oil")</f>
        <v>4065082323010.5083</v>
      </c>
      <c r="W2" s="249">
        <f>SUMIFS('Predicted Energy Consumption'!AF$98:AF$366,'Predicted Energy Consumption'!$B$98:$B$366,$A2,'Predicted Energy Consumption'!$A$98:$A$366,"heavy fuel oil")</f>
        <v>4094336619300.6187</v>
      </c>
      <c r="X2" s="249">
        <f>SUMIFS('Predicted Energy Consumption'!AG$98:AG$366,'Predicted Energy Consumption'!$B$98:$B$366,$A2,'Predicted Energy Consumption'!$A$98:$A$366,"heavy fuel oil")</f>
        <v>4122597495760.8911</v>
      </c>
      <c r="Y2" s="249">
        <f>SUMIFS('Predicted Energy Consumption'!AH$98:AH$366,'Predicted Energy Consumption'!$B$98:$B$366,$A2,'Predicted Energy Consumption'!$A$98:$A$366,"heavy fuel oil")</f>
        <v>4149880367001.2422</v>
      </c>
      <c r="Z2" s="249">
        <f>SUMIFS('Predicted Energy Consumption'!AI$98:AI$366,'Predicted Energy Consumption'!$B$98:$B$366,$A2,'Predicted Energy Consumption'!$A$98:$A$366,"heavy fuel oil")</f>
        <v>4176325889056.6152</v>
      </c>
      <c r="AA2" s="249">
        <f>SUMIFS('Predicted Energy Consumption'!AJ$98:AJ$366,'Predicted Energy Consumption'!$B$98:$B$366,$A2,'Predicted Energy Consumption'!$A$98:$A$366,"heavy fuel oil")</f>
        <v>4202057628965.1963</v>
      </c>
      <c r="AB2" s="249">
        <f>SUMIFS('Predicted Energy Consumption'!AK$98:AK$366,'Predicted Energy Consumption'!$B$98:$B$366,$A2,'Predicted Energy Consumption'!$A$98:$A$366,"heavy fuel oil")</f>
        <v>4227258461173.1606</v>
      </c>
      <c r="AC2" s="249">
        <f>SUMIFS('Predicted Energy Consumption'!AL$98:AL$366,'Predicted Energy Consumption'!$B$98:$B$366,$A2,'Predicted Energy Consumption'!$A$98:$A$366,"heavy fuel oil")</f>
        <v>4251779939867.5718</v>
      </c>
      <c r="AD2" s="249">
        <f>SUMIFS('Predicted Energy Consumption'!AM$98:AM$366,'Predicted Energy Consumption'!$B$98:$B$366,$A2,'Predicted Energy Consumption'!$A$98:$A$366,"heavy fuel oil")</f>
        <v>4275720661536.7993</v>
      </c>
      <c r="AE2" s="249">
        <f>SUMIFS('Predicted Energy Consumption'!AN$98:AN$366,'Predicted Energy Consumption'!$B$98:$B$366,$A2,'Predicted Energy Consumption'!$A$98:$A$366,"heavy fuel oil")</f>
        <v>4299374830461.9214</v>
      </c>
      <c r="AF2" s="249">
        <f>SUMIFS('Predicted Energy Consumption'!AO$98:AO$366,'Predicted Energy Consumption'!$B$98:$B$366,$A2,'Predicted Energy Consumption'!$A$98:$A$366,"heavy fuel oil")</f>
        <v>4322514908532.7671</v>
      </c>
      <c r="AG2" s="249">
        <f>SUMIFS('Predicted Energy Consumption'!AP$98:AP$366,'Predicted Energy Consumption'!$B$98:$B$366,$A2,'Predicted Energy Consumption'!$A$98:$A$366,"heavy fuel oil")</f>
        <v>4345362718099.4634</v>
      </c>
      <c r="AH2" s="249">
        <f>SUMIFS('Predicted Energy Consumption'!AQ$98:AQ$366,'Predicted Energy Consumption'!$B$98:$B$366,$A2,'Predicted Energy Consumption'!$A$98:$A$366,"heavy fuel oil")</f>
        <v>4367972431314.8994</v>
      </c>
      <c r="AI2" s="249">
        <f>SUMIFS('Predicted Energy Consumption'!AR$98:AR$366,'Predicted Energy Consumption'!$B$98:$B$366,$A2,'Predicted Energy Consumption'!$A$98:$A$366,"heavy fuel oil")</f>
        <v>4390290410774.9043</v>
      </c>
      <c r="AJ2" s="249">
        <f>SUMIFS('Predicted Energy Consumption'!AS$98:AS$366,'Predicted Energy Consumption'!$B$98:$B$366,$A2,'Predicted Energy Consumption'!$A$98:$A$366,"heavy fuel oil")</f>
        <v>4408587379790.9238</v>
      </c>
      <c r="AK2" s="249">
        <f>SUMIFS('Predicted Energy Consumption'!AT$98:AT$366,'Predicted Energy Consumption'!$B$98:$B$366,$A2,'Predicted Energy Consumption'!$A$98:$A$366,"heavy fuel oil")</f>
        <v>4418579971668.752</v>
      </c>
      <c r="AL2" s="249">
        <f>SUMIFS('Predicted Energy Consumption'!AU$98:AU$366,'Predicted Energy Consumption'!$B$98:$B$366,$A2,'Predicted Energy Consumption'!$A$98:$A$366,"heavy fuel oil")</f>
        <v>4428022351915.4004</v>
      </c>
      <c r="AM2" s="249">
        <f>SUMIFS('Predicted Energy Consumption'!AV$98:AV$366,'Predicted Energy Consumption'!$B$98:$B$366,$A2,'Predicted Energy Consumption'!$A$98:$A$366,"heavy fuel oil")</f>
        <v>4436989337591.0479</v>
      </c>
      <c r="AN2" s="249">
        <f>SUMIFS('Predicted Energy Consumption'!AW$98:AW$366,'Predicted Energy Consumption'!$B$98:$B$366,$A2,'Predicted Energy Consumption'!$A$98:$A$366,"heavy fuel oil")</f>
        <v>4445480983210.668</v>
      </c>
      <c r="AO2" s="249">
        <f>SUMIFS('Predicted Energy Consumption'!AX$98:AX$366,'Predicted Energy Consumption'!$B$98:$B$366,$A2,'Predicted Energy Consumption'!$A$98:$A$366,"heavy fuel oil")</f>
        <v>4453643218923.2988</v>
      </c>
      <c r="AP2" s="249">
        <f>SUMIFS('Predicted Energy Consumption'!AY$98:AY$366,'Predicted Energy Consumption'!$B$98:$B$366,$A2,'Predicted Energy Consumption'!$A$98:$A$366,"heavy fuel oil")</f>
        <v>4461457654341.9873</v>
      </c>
    </row>
    <row r="3" spans="1:42" x14ac:dyDescent="0.2">
      <c r="A3" t="s">
        <v>374</v>
      </c>
      <c r="B3" s="249">
        <f>SUMIFS('Predicted Energy Consumption'!K$98:K$366,'Predicted Energy Consumption'!$B$98:$B$366,$A3,'Predicted Energy Consumption'!$A$98:$A$366,"heavy fuel oil")</f>
        <v>79415374740588.375</v>
      </c>
      <c r="C3" s="249">
        <f>SUMIFS('Predicted Energy Consumption'!L$98:L$366,'Predicted Energy Consumption'!$B$98:$B$366,$A3,'Predicted Energy Consumption'!$A$98:$A$366,"heavy fuel oil")</f>
        <v>72382230902011.984</v>
      </c>
      <c r="D3" s="249">
        <f>SUMIFS('Predicted Energy Consumption'!M$98:M$366,'Predicted Energy Consumption'!$B$98:$B$366,$A3,'Predicted Energy Consumption'!$A$98:$A$366,"heavy fuel oil")</f>
        <v>65332669870243.148</v>
      </c>
      <c r="E3" s="249">
        <f>SUMIFS('Predicted Energy Consumption'!N$98:N$366,'Predicted Energy Consumption'!$B$98:$B$366,$A3,'Predicted Energy Consumption'!$A$98:$A$366,"heavy fuel oil")</f>
        <v>58477513750895.813</v>
      </c>
      <c r="F3" s="249">
        <f>SUMIFS('Predicted Energy Consumption'!O$98:O$366,'Predicted Energy Consumption'!$B$98:$B$366,$A3,'Predicted Energy Consumption'!$A$98:$A$366,"heavy fuel oil")</f>
        <v>51926707866853.289</v>
      </c>
      <c r="G3" s="249">
        <f>SUMIFS('Predicted Energy Consumption'!P$98:P$366,'Predicted Energy Consumption'!$B$98:$B$366,$A3,'Predicted Energy Consumption'!$A$98:$A$366,"heavy fuel oil")</f>
        <v>45726210297359.086</v>
      </c>
      <c r="H3" s="249">
        <f>SUMIFS('Predicted Energy Consumption'!Q$98:Q$366,'Predicted Energy Consumption'!$B$98:$B$366,$A3,'Predicted Energy Consumption'!$A$98:$A$366,"heavy fuel oil")</f>
        <v>39889487494956.828</v>
      </c>
      <c r="I3" s="249">
        <f>SUMIFS('Predicted Energy Consumption'!R$98:R$366,'Predicted Energy Consumption'!$B$98:$B$366,$A3,'Predicted Energy Consumption'!$A$98:$A$366,"heavy fuel oil")</f>
        <v>36304223049087.703</v>
      </c>
      <c r="J3" s="249">
        <f>SUMIFS('Predicted Energy Consumption'!S$98:S$366,'Predicted Energy Consumption'!$B$98:$B$366,$A3,'Predicted Energy Consumption'!$A$98:$A$366,"heavy fuel oil")</f>
        <v>35704368708705.258</v>
      </c>
      <c r="K3" s="249">
        <f>SUMIFS('Predicted Energy Consumption'!T$98:T$366,'Predicted Energy Consumption'!$B$98:$B$366,$A3,'Predicted Energy Consumption'!$A$98:$A$366,"heavy fuel oil")</f>
        <v>35098454809581.344</v>
      </c>
      <c r="L3" s="249">
        <f>SUMIFS('Predicted Energy Consumption'!U$98:U$366,'Predicted Energy Consumption'!$B$98:$B$366,$A3,'Predicted Energy Consumption'!$A$98:$A$366,"heavy fuel oil")</f>
        <v>34490297805734.367</v>
      </c>
      <c r="M3" s="249">
        <f>SUMIFS('Predicted Energy Consumption'!V$98:V$366,'Predicted Energy Consumption'!$B$98:$B$366,$A3,'Predicted Energy Consumption'!$A$98:$A$366,"heavy fuel oil")</f>
        <v>33882949941463.664</v>
      </c>
      <c r="N3" s="249">
        <f>SUMIFS('Predicted Energy Consumption'!W$98:W$366,'Predicted Energy Consumption'!$B$98:$B$366,$A3,'Predicted Energy Consumption'!$A$98:$A$366,"heavy fuel oil")</f>
        <v>33278844524018.777</v>
      </c>
      <c r="O3" s="249">
        <f>SUMIFS('Predicted Energy Consumption'!X$98:X$366,'Predicted Energy Consumption'!$B$98:$B$366,$A3,'Predicted Energy Consumption'!$A$98:$A$366,"heavy fuel oil")</f>
        <v>32679908789003.797</v>
      </c>
      <c r="P3" s="249">
        <f>SUMIFS('Predicted Energy Consumption'!Y$98:Y$366,'Predicted Energy Consumption'!$B$98:$B$366,$A3,'Predicted Energy Consumption'!$A$98:$A$366,"heavy fuel oil")</f>
        <v>32087654295699.402</v>
      </c>
      <c r="Q3" s="249">
        <f>SUMIFS('Predicted Energy Consumption'!Z$98:Z$366,'Predicted Energy Consumption'!$B$98:$B$366,$A3,'Predicted Energy Consumption'!$A$98:$A$366,"heavy fuel oil")</f>
        <v>31503250687330.035</v>
      </c>
      <c r="R3" s="249">
        <f>SUMIFS('Predicted Energy Consumption'!AA$98:AA$366,'Predicted Energy Consumption'!$B$98:$B$366,$A3,'Predicted Energy Consumption'!$A$98:$A$366,"heavy fuel oil")</f>
        <v>30927586517020.91</v>
      </c>
      <c r="S3" s="249">
        <f>SUMIFS('Predicted Energy Consumption'!AB$98:AB$366,'Predicted Energy Consumption'!$B$98:$B$366,$A3,'Predicted Energy Consumption'!$A$98:$A$366,"heavy fuel oil")</f>
        <v>30361319679761.434</v>
      </c>
      <c r="T3" s="249">
        <f>SUMIFS('Predicted Energy Consumption'!AC$98:AC$366,'Predicted Energy Consumption'!$B$98:$B$366,$A3,'Predicted Energy Consumption'!$A$98:$A$366,"heavy fuel oil")</f>
        <v>29804919321053.293</v>
      </c>
      <c r="U3" s="249">
        <f>SUMIFS('Predicted Energy Consumption'!AD$98:AD$366,'Predicted Energy Consumption'!$B$98:$B$366,$A3,'Predicted Energy Consumption'!$A$98:$A$366,"heavy fuel oil")</f>
        <v>29258700676358.004</v>
      </c>
      <c r="V3" s="249">
        <f>SUMIFS('Predicted Energy Consumption'!AE$98:AE$366,'Predicted Energy Consumption'!$B$98:$B$366,$A3,'Predicted Energy Consumption'!$A$98:$A$366,"heavy fuel oil")</f>
        <v>28722854013918.785</v>
      </c>
      <c r="W3" s="249">
        <f>SUMIFS('Predicted Energy Consumption'!AF$98:AF$366,'Predicted Energy Consumption'!$B$98:$B$366,$A3,'Predicted Energy Consumption'!$A$98:$A$366,"heavy fuel oil")</f>
        <v>28197468647807.441</v>
      </c>
      <c r="X3" s="249">
        <f>SUMIFS('Predicted Energy Consumption'!AG$98:AG$366,'Predicted Energy Consumption'!$B$98:$B$366,$A3,'Predicted Energy Consumption'!$A$98:$A$366,"heavy fuel oil")</f>
        <v>27682552828176.676</v>
      </c>
      <c r="Y3" s="249">
        <f>SUMIFS('Predicted Energy Consumption'!AH$98:AH$366,'Predicted Energy Consumption'!$B$98:$B$366,$A3,'Predicted Energy Consumption'!$A$98:$A$366,"heavy fuel oil")</f>
        <v>27178050186094.895</v>
      </c>
      <c r="Z3" s="249">
        <f>SUMIFS('Predicted Energy Consumption'!AI$98:AI$366,'Predicted Energy Consumption'!$B$98:$B$366,$A3,'Predicted Energy Consumption'!$A$98:$A$366,"heavy fuel oil")</f>
        <v>26683853302622.199</v>
      </c>
      <c r="AA3" s="249">
        <f>SUMIFS('Predicted Energy Consumption'!AJ$98:AJ$366,'Predicted Energy Consumption'!$B$98:$B$366,$A3,'Predicted Energy Consumption'!$A$98:$A$366,"heavy fuel oil")</f>
        <v>26199814881101.227</v>
      </c>
      <c r="AB3" s="249">
        <f>SUMIFS('Predicted Energy Consumption'!AK$98:AK$366,'Predicted Energy Consumption'!$B$98:$B$366,$A3,'Predicted Energy Consumption'!$A$98:$A$366,"heavy fuel oil")</f>
        <v>25725756924855.699</v>
      </c>
      <c r="AC3" s="249">
        <f>SUMIFS('Predicted Energy Consumption'!AL$98:AL$366,'Predicted Energy Consumption'!$B$98:$B$366,$A3,'Predicted Energy Consumption'!$A$98:$A$366,"heavy fuel oil")</f>
        <v>25261478257448.469</v>
      </c>
      <c r="AD3" s="249">
        <f>SUMIFS('Predicted Energy Consumption'!AM$98:AM$366,'Predicted Energy Consumption'!$B$98:$B$366,$A3,'Predicted Energy Consumption'!$A$98:$A$366,"heavy fuel oil")</f>
        <v>24806760667595.504</v>
      </c>
      <c r="AE3" s="249">
        <f>SUMIFS('Predicted Energy Consumption'!AN$98:AN$366,'Predicted Energy Consumption'!$B$98:$B$366,$A3,'Predicted Energy Consumption'!$A$98:$A$366,"heavy fuel oil")</f>
        <v>24361373914347.754</v>
      </c>
      <c r="AF3" s="249">
        <f>SUMIFS('Predicted Energy Consumption'!AO$98:AO$366,'Predicted Energy Consumption'!$B$98:$B$366,$A3,'Predicted Energy Consumption'!$A$98:$A$366,"heavy fuel oil")</f>
        <v>23925079789011.512</v>
      </c>
      <c r="AG3" s="249">
        <f>SUMIFS('Predicted Energy Consumption'!AP$98:AP$366,'Predicted Energy Consumption'!$B$98:$B$366,$A3,'Predicted Energy Consumption'!$A$98:$A$366,"heavy fuel oil")</f>
        <v>23497635397398.285</v>
      </c>
      <c r="AH3" s="249">
        <f>SUMIFS('Predicted Energy Consumption'!AQ$98:AQ$366,'Predicted Energy Consumption'!$B$98:$B$366,$A3,'Predicted Energy Consumption'!$A$98:$A$366,"heavy fuel oil")</f>
        <v>23078795798443.906</v>
      </c>
      <c r="AI3" s="249">
        <f>SUMIFS('Predicted Energy Consumption'!AR$98:AR$366,'Predicted Energy Consumption'!$B$98:$B$366,$A3,'Predicted Energy Consumption'!$A$98:$A$366,"heavy fuel oil")</f>
        <v>22668316112206.105</v>
      </c>
      <c r="AJ3" s="249">
        <f>SUMIFS('Predicted Energy Consumption'!AS$98:AS$366,'Predicted Energy Consumption'!$B$98:$B$366,$A3,'Predicted Energy Consumption'!$A$98:$A$366,"heavy fuel oil")</f>
        <v>22265953191024.656</v>
      </c>
      <c r="AK3" s="249">
        <f>SUMIFS('Predicted Energy Consumption'!AT$98:AT$366,'Predicted Energy Consumption'!$B$98:$B$366,$A3,'Predicted Energy Consumption'!$A$98:$A$366,"heavy fuel oil")</f>
        <v>21871466931609.887</v>
      </c>
      <c r="AL3" s="249">
        <f>SUMIFS('Predicted Energy Consumption'!AU$98:AU$366,'Predicted Energy Consumption'!$B$98:$B$366,$A3,'Predicted Energy Consumption'!$A$98:$A$366,"heavy fuel oil")</f>
        <v>21484621292495.762</v>
      </c>
      <c r="AM3" s="249">
        <f>SUMIFS('Predicted Energy Consumption'!AV$98:AV$366,'Predicted Energy Consumption'!$B$98:$B$366,$A3,'Predicted Energy Consumption'!$A$98:$A$366,"heavy fuel oil")</f>
        <v>21105185070211.555</v>
      </c>
      <c r="AN3" s="249">
        <f>SUMIFS('Predicted Energy Consumption'!AW$98:AW$366,'Predicted Energy Consumption'!$B$98:$B$366,$A3,'Predicted Energy Consumption'!$A$98:$A$366,"heavy fuel oil")</f>
        <v>20732932478317.648</v>
      </c>
      <c r="AO3" s="249">
        <f>SUMIFS('Predicted Energy Consumption'!AX$98:AX$366,'Predicted Energy Consumption'!$B$98:$B$366,$A3,'Predicted Energy Consumption'!$A$98:$A$366,"heavy fuel oil")</f>
        <v>20367643565816.406</v>
      </c>
      <c r="AP3" s="249">
        <f>SUMIFS('Predicted Energy Consumption'!AY$98:AY$366,'Predicted Energy Consumption'!$B$98:$B$366,$A3,'Predicted Energy Consumption'!$A$98:$A$366,"heavy fuel oil")</f>
        <v>20009104505100.828</v>
      </c>
    </row>
    <row r="4" spans="1:42" x14ac:dyDescent="0.2">
      <c r="A4" t="s">
        <v>375</v>
      </c>
      <c r="B4" s="249">
        <f>SUMIFS('Predicted Energy Consumption'!K$98:K$366,'Predicted Energy Consumption'!$B$98:$B$366,$A4,'Predicted Energy Consumption'!$A$98:$A$366,"heavy fuel oil")</f>
        <v>4685918949219.6074</v>
      </c>
      <c r="C4" s="249">
        <f>SUMIFS('Predicted Energy Consumption'!L$98:L$366,'Predicted Energy Consumption'!$B$98:$B$366,$A4,'Predicted Energy Consumption'!$A$98:$A$366,"heavy fuel oil")</f>
        <v>4827578905679.8271</v>
      </c>
      <c r="D4" s="249">
        <f>SUMIFS('Predicted Energy Consumption'!M$98:M$366,'Predicted Energy Consumption'!$B$98:$B$366,$A4,'Predicted Energy Consumption'!$A$98:$A$366,"heavy fuel oil")</f>
        <v>4615294824090.2285</v>
      </c>
      <c r="E4" s="249">
        <f>SUMIFS('Predicted Energy Consumption'!N$98:N$366,'Predicted Energy Consumption'!$B$98:$B$366,$A4,'Predicted Energy Consumption'!$A$98:$A$366,"heavy fuel oil")</f>
        <v>4404064695223.0186</v>
      </c>
      <c r="F4" s="249">
        <f>SUMIFS('Predicted Energy Consumption'!O$98:O$366,'Predicted Energy Consumption'!$B$98:$B$366,$A4,'Predicted Energy Consumption'!$A$98:$A$366,"heavy fuel oil")</f>
        <v>4195040511644.4482</v>
      </c>
      <c r="G4" s="249">
        <f>SUMIFS('Predicted Energy Consumption'!P$98:P$366,'Predicted Energy Consumption'!$B$98:$B$366,$A4,'Predicted Energy Consumption'!$A$98:$A$366,"heavy fuel oil")</f>
        <v>3989168328339.6309</v>
      </c>
      <c r="H4" s="249">
        <f>SUMIFS('Predicted Energy Consumption'!Q$98:Q$366,'Predicted Energy Consumption'!$B$98:$B$366,$A4,'Predicted Energy Consumption'!$A$98:$A$366,"heavy fuel oil")</f>
        <v>3787204207382.9717</v>
      </c>
      <c r="I4" s="249">
        <f>SUMIFS('Predicted Energy Consumption'!R$98:R$366,'Predicted Energy Consumption'!$B$98:$B$366,$A4,'Predicted Energy Consumption'!$A$98:$A$366,"heavy fuel oil")</f>
        <v>3589734868796.1162</v>
      </c>
      <c r="J4" s="249">
        <f>SUMIFS('Predicted Energy Consumption'!S$98:S$366,'Predicted Energy Consumption'!$B$98:$B$366,$A4,'Predicted Energy Consumption'!$A$98:$A$366,"heavy fuel oil")</f>
        <v>3397199977317.5801</v>
      </c>
      <c r="K4" s="249">
        <f>SUMIFS('Predicted Energy Consumption'!T$98:T$366,'Predicted Energy Consumption'!$B$98:$B$366,$A4,'Predicted Energy Consumption'!$A$98:$A$366,"heavy fuel oil")</f>
        <v>3209914105475.8828</v>
      </c>
      <c r="L4" s="249">
        <f>SUMIFS('Predicted Energy Consumption'!U$98:U$366,'Predicted Energy Consumption'!$B$98:$B$366,$A4,'Predicted Energy Consumption'!$A$98:$A$366,"heavy fuel oil")</f>
        <v>3028087225567.7837</v>
      </c>
      <c r="M4" s="249">
        <f>SUMIFS('Predicted Energy Consumption'!V$98:V$366,'Predicted Energy Consumption'!$B$98:$B$366,$A4,'Predicted Energy Consumption'!$A$98:$A$366,"heavy fuel oil")</f>
        <v>2851843144220.3579</v>
      </c>
      <c r="N4" s="249">
        <f>SUMIFS('Predicted Energy Consumption'!W$98:W$366,'Predicted Energy Consumption'!$B$98:$B$366,$A4,'Predicted Energy Consumption'!$A$98:$A$366,"heavy fuel oil")</f>
        <v>2681235660983.1152</v>
      </c>
      <c r="O4" s="249">
        <f>SUMIFS('Predicted Energy Consumption'!X$98:X$366,'Predicted Energy Consumption'!$B$98:$B$366,$A4,'Predicted Energy Consumption'!$A$98:$A$366,"heavy fuel oil")</f>
        <v>2516262460026.7056</v>
      </c>
      <c r="P4" s="249">
        <f>SUMIFS('Predicted Energy Consumption'!Y$98:Y$366,'Predicted Energy Consumption'!$B$98:$B$366,$A4,'Predicted Energy Consumption'!$A$98:$A$366,"heavy fuel oil")</f>
        <v>2356876874671.9238</v>
      </c>
      <c r="Q4" s="249">
        <f>SUMIFS('Predicted Energy Consumption'!Z$98:Z$366,'Predicted Energy Consumption'!$B$98:$B$366,$A4,'Predicted Energy Consumption'!$A$98:$A$366,"heavy fuel oil")</f>
        <v>2202997730698.812</v>
      </c>
      <c r="R4" s="249">
        <f>SUMIFS('Predicted Energy Consumption'!AA$98:AA$366,'Predicted Energy Consumption'!$B$98:$B$366,$A4,'Predicted Energy Consumption'!$A$98:$A$366,"heavy fuel oil")</f>
        <v>2054517499568.5657</v>
      </c>
      <c r="S4" s="249">
        <f>SUMIFS('Predicted Energy Consumption'!AB$98:AB$366,'Predicted Energy Consumption'!$B$98:$B$366,$A4,'Predicted Energy Consumption'!$A$98:$A$366,"heavy fuel oil")</f>
        <v>1911308992995.4092</v>
      </c>
      <c r="T4" s="249">
        <f>SUMIFS('Predicted Energy Consumption'!AC$98:AC$366,'Predicted Energy Consumption'!$B$98:$B$366,$A4,'Predicted Energy Consumption'!$A$98:$A$366,"heavy fuel oil")</f>
        <v>1791913775622.7876</v>
      </c>
      <c r="U4" s="249">
        <f>SUMIFS('Predicted Energy Consumption'!AD$98:AD$366,'Predicted Energy Consumption'!$B$98:$B$366,$A4,'Predicted Energy Consumption'!$A$98:$A$366,"heavy fuel oil")</f>
        <v>1752982065015.4485</v>
      </c>
      <c r="V4" s="249">
        <f>SUMIFS('Predicted Energy Consumption'!AE$98:AE$366,'Predicted Energy Consumption'!$B$98:$B$366,$A4,'Predicted Energy Consumption'!$A$98:$A$366,"heavy fuel oil")</f>
        <v>1715126492455.0574</v>
      </c>
      <c r="W4" s="249">
        <f>SUMIFS('Predicted Energy Consumption'!AF$98:AF$366,'Predicted Energy Consumption'!$B$98:$B$366,$A4,'Predicted Energy Consumption'!$A$98:$A$366,"heavy fuel oil")</f>
        <v>1678336972829.2739</v>
      </c>
      <c r="X4" s="249">
        <f>SUMIFS('Predicted Energy Consumption'!AG$98:AG$366,'Predicted Energy Consumption'!$B$98:$B$366,$A4,'Predicted Energy Consumption'!$A$98:$A$366,"heavy fuel oil")</f>
        <v>1642598098916.3667</v>
      </c>
      <c r="Y4" s="249">
        <f>SUMIFS('Predicted Energy Consumption'!AH$98:AH$366,'Predicted Energy Consumption'!$B$98:$B$366,$A4,'Predicted Energy Consumption'!$A$98:$A$366,"heavy fuel oil")</f>
        <v>1607890371073.6987</v>
      </c>
      <c r="Z4" s="249">
        <f>SUMIFS('Predicted Energy Consumption'!AI$98:AI$366,'Predicted Energy Consumption'!$B$98:$B$366,$A4,'Predicted Energy Consumption'!$A$98:$A$366,"heavy fuel oil")</f>
        <v>1574191205658.2593</v>
      </c>
      <c r="AA4" s="249">
        <f>SUMIFS('Predicted Energy Consumption'!AJ$98:AJ$366,'Predicted Energy Consumption'!$B$98:$B$366,$A4,'Predicted Energy Consumption'!$A$98:$A$366,"heavy fuel oil")</f>
        <v>1541475758464.7273</v>
      </c>
      <c r="AB4" s="249">
        <f>SUMIFS('Predicted Energy Consumption'!AK$98:AK$366,'Predicted Energy Consumption'!$B$98:$B$366,$A4,'Predicted Energy Consumption'!$A$98:$A$366,"heavy fuel oil")</f>
        <v>1509717594142.5864</v>
      </c>
      <c r="AC4" s="249">
        <f>SUMIFS('Predicted Energy Consumption'!AL$98:AL$366,'Predicted Energy Consumption'!$B$98:$B$366,$A4,'Predicted Energy Consumption'!$A$98:$A$366,"heavy fuel oil")</f>
        <v>1478889227811.2153</v>
      </c>
      <c r="AD4" s="249">
        <f>SUMIFS('Predicted Energy Consumption'!AM$98:AM$366,'Predicted Energy Consumption'!$B$98:$B$366,$A4,'Predicted Energy Consumption'!$A$98:$A$366,"heavy fuel oil")</f>
        <v>1448962560943.9375</v>
      </c>
      <c r="AE4" s="249">
        <f>SUMIFS('Predicted Energy Consumption'!AN$98:AN$366,'Predicted Energy Consumption'!$B$98:$B$366,$A4,'Predicted Energy Consumption'!$A$98:$A$366,"heavy fuel oil")</f>
        <v>1419909230012.7341</v>
      </c>
      <c r="AF4" s="249">
        <f>SUMIFS('Predicted Energy Consumption'!AO$98:AO$366,'Predicted Energy Consumption'!$B$98:$B$366,$A4,'Predicted Energy Consumption'!$A$98:$A$366,"heavy fuel oil")</f>
        <v>1391700883328.4636</v>
      </c>
      <c r="AG4" s="249">
        <f>SUMIFS('Predicted Energy Consumption'!AP$98:AP$366,'Predicted Energy Consumption'!$B$98:$B$366,$A4,'Predicted Energy Consumption'!$A$98:$A$366,"heavy fuel oil")</f>
        <v>1364309398920.467</v>
      </c>
      <c r="AH4" s="249">
        <f>SUMIFS('Predicted Energy Consumption'!AQ$98:AQ$366,'Predicted Energy Consumption'!$B$98:$B$366,$A4,'Predicted Energy Consumption'!$A$98:$A$366,"heavy fuel oil")</f>
        <v>1337707054117.0366</v>
      </c>
      <c r="AI4" s="249">
        <f>SUMIFS('Predicted Energy Consumption'!AR$98:AR$366,'Predicted Energy Consumption'!$B$98:$B$366,$A4,'Predicted Energy Consumption'!$A$98:$A$366,"heavy fuel oil")</f>
        <v>1311866655658.2092</v>
      </c>
      <c r="AJ4" s="249">
        <f>SUMIFS('Predicted Energy Consumption'!AS$98:AS$366,'Predicted Energy Consumption'!$B$98:$B$366,$A4,'Predicted Energy Consumption'!$A$98:$A$366,"heavy fuel oil")</f>
        <v>1286761637643.5024</v>
      </c>
      <c r="AK4" s="249">
        <f>SUMIFS('Predicted Energy Consumption'!AT$98:AT$366,'Predicted Energy Consumption'!$B$98:$B$366,$A4,'Predicted Energy Consumption'!$A$98:$A$366,"heavy fuel oil")</f>
        <v>1262366133344.1563</v>
      </c>
      <c r="AL4" s="249">
        <f>SUMIFS('Predicted Energy Consumption'!AU$98:AU$366,'Predicted Energy Consumption'!$B$98:$B$366,$A4,'Predicted Energy Consumption'!$A$98:$A$366,"heavy fuel oil")</f>
        <v>1238655025851.0034</v>
      </c>
      <c r="AM4" s="249">
        <f>SUMIFS('Predicted Energy Consumption'!AV$98:AV$366,'Predicted Energy Consumption'!$B$98:$B$366,$A4,'Predicted Energy Consumption'!$A$98:$A$366,"heavy fuel oil")</f>
        <v>1215603981651.5269</v>
      </c>
      <c r="AN4" s="249">
        <f>SUMIFS('Predicted Energy Consumption'!AW$98:AW$366,'Predicted Energy Consumption'!$B$98:$B$366,$A4,'Predicted Energy Consumption'!$A$98:$A$366,"heavy fuel oil")</f>
        <v>1193189470502.5715</v>
      </c>
      <c r="AO4" s="249">
        <f>SUMIFS('Predicted Energy Consumption'!AX$98:AX$366,'Predicted Energy Consumption'!$B$98:$B$366,$A4,'Predicted Energy Consumption'!$A$98:$A$366,"heavy fuel oil")</f>
        <v>1171388774363.6858</v>
      </c>
      <c r="AP4" s="249">
        <f>SUMIFS('Predicted Energy Consumption'!AY$98:AY$366,'Predicted Energy Consumption'!$B$98:$B$366,$A4,'Predicted Energy Consumption'!$A$98:$A$366,"heavy fuel oil")</f>
        <v>1150179987658.917</v>
      </c>
    </row>
    <row r="5" spans="1:42" x14ac:dyDescent="0.2">
      <c r="A5" t="s">
        <v>376</v>
      </c>
      <c r="B5" s="249">
        <f>SUMIFS('Predicted Energy Consumption'!K$98:K$366,'Predicted Energy Consumption'!$B$98:$B$366,$A5,'Predicted Energy Consumption'!$A$98:$A$366,"heavy fuel oil")</f>
        <v>17188769295957.178</v>
      </c>
      <c r="C5" s="249">
        <f>SUMIFS('Predicted Energy Consumption'!L$98:L$366,'Predicted Energy Consumption'!$B$98:$B$366,$A5,'Predicted Energy Consumption'!$A$98:$A$366,"heavy fuel oil")</f>
        <v>18282601678263.121</v>
      </c>
      <c r="D5" s="249">
        <f>SUMIFS('Predicted Energy Consumption'!M$98:M$366,'Predicted Energy Consumption'!$B$98:$B$366,$A5,'Predicted Energy Consumption'!$A$98:$A$366,"heavy fuel oil")</f>
        <v>17609898748612.75</v>
      </c>
      <c r="E5" s="249">
        <f>SUMIFS('Predicted Energy Consumption'!N$98:N$366,'Predicted Energy Consumption'!$B$98:$B$366,$A5,'Predicted Energy Consumption'!$A$98:$A$366,"heavy fuel oil")</f>
        <v>16953152629406.684</v>
      </c>
      <c r="F5" s="249">
        <f>SUMIFS('Predicted Energy Consumption'!O$98:O$366,'Predicted Energy Consumption'!$B$98:$B$366,$A5,'Predicted Energy Consumption'!$A$98:$A$366,"heavy fuel oil")</f>
        <v>16314545414661.955</v>
      </c>
      <c r="G5" s="249">
        <f>SUMIFS('Predicted Energy Consumption'!P$98:P$366,'Predicted Energy Consumption'!$B$98:$B$366,$A5,'Predicted Energy Consumption'!$A$98:$A$366,"heavy fuel oil")</f>
        <v>15695591175290.143</v>
      </c>
      <c r="H5" s="249">
        <f>SUMIFS('Predicted Energy Consumption'!Q$98:Q$366,'Predicted Energy Consumption'!$B$98:$B$366,$A5,'Predicted Energy Consumption'!$A$98:$A$366,"heavy fuel oil")</f>
        <v>15097316986115.859</v>
      </c>
      <c r="I5" s="249">
        <f>SUMIFS('Predicted Energy Consumption'!R$98:R$366,'Predicted Energy Consumption'!$B$98:$B$366,$A5,'Predicted Energy Consumption'!$A$98:$A$366,"heavy fuel oil")</f>
        <v>14520358901376.076</v>
      </c>
      <c r="J5" s="249">
        <f>SUMIFS('Predicted Energy Consumption'!S$98:S$366,'Predicted Energy Consumption'!$B$98:$B$366,$A5,'Predicted Energy Consumption'!$A$98:$A$366,"heavy fuel oil")</f>
        <v>13965028451528.623</v>
      </c>
      <c r="K5" s="249">
        <f>SUMIFS('Predicted Energy Consumption'!T$98:T$366,'Predicted Energy Consumption'!$B$98:$B$366,$A5,'Predicted Energy Consumption'!$A$98:$A$366,"heavy fuel oil")</f>
        <v>13431367937343.994</v>
      </c>
      <c r="L5" s="249">
        <f>SUMIFS('Predicted Energy Consumption'!U$98:U$366,'Predicted Energy Consumption'!$B$98:$B$366,$A5,'Predicted Energy Consumption'!$A$98:$A$366,"heavy fuel oil")</f>
        <v>12919199749983.777</v>
      </c>
      <c r="M5" s="249">
        <f>SUMIFS('Predicted Energy Consumption'!V$98:V$366,'Predicted Energy Consumption'!$B$98:$B$366,$A5,'Predicted Energy Consumption'!$A$98:$A$366,"heavy fuel oil")</f>
        <v>12428170700085.527</v>
      </c>
      <c r="N5" s="249">
        <f>SUMIFS('Predicted Energy Consumption'!W$98:W$366,'Predicted Energy Consumption'!$B$98:$B$366,$A5,'Predicted Energy Consumption'!$A$98:$A$366,"heavy fuel oil")</f>
        <v>11957791250644.574</v>
      </c>
      <c r="O5" s="249">
        <f>SUMIFS('Predicted Energy Consumption'!X$98:X$366,'Predicted Energy Consumption'!$B$98:$B$366,$A5,'Predicted Energy Consumption'!$A$98:$A$366,"heavy fuel oil")</f>
        <v>11507469506900.77</v>
      </c>
      <c r="P5" s="249">
        <f>SUMIFS('Predicted Energy Consumption'!Y$98:Y$366,'Predicted Energy Consumption'!$B$98:$B$366,$A5,'Predicted Energy Consumption'!$A$98:$A$366,"heavy fuel oil")</f>
        <v>11076540041909.561</v>
      </c>
      <c r="Q5" s="249">
        <f>SUMIFS('Predicted Energy Consumption'!Z$98:Z$366,'Predicted Energy Consumption'!$B$98:$B$366,$A5,'Predicted Energy Consumption'!$A$98:$A$366,"heavy fuel oil")</f>
        <v>10664287861355.611</v>
      </c>
      <c r="R5" s="249">
        <f>SUMIFS('Predicted Energy Consumption'!AA$98:AA$366,'Predicted Energy Consumption'!$B$98:$B$366,$A5,'Predicted Energy Consumption'!$A$98:$A$366,"heavy fuel oil")</f>
        <v>10269967962662.479</v>
      </c>
      <c r="S5" s="249">
        <f>SUMIFS('Predicted Energy Consumption'!AB$98:AB$366,'Predicted Energy Consumption'!$B$98:$B$366,$A5,'Predicted Energy Consumption'!$A$98:$A$366,"heavy fuel oil")</f>
        <v>9892821018501.0957</v>
      </c>
      <c r="T5" s="249">
        <f>SUMIFS('Predicted Energy Consumption'!AC$98:AC$366,'Predicted Energy Consumption'!$B$98:$B$366,$A5,'Predicted Energy Consumption'!$A$98:$A$366,"heavy fuel oil")</f>
        <v>9532085731000.8574</v>
      </c>
      <c r="U5" s="249">
        <f>SUMIFS('Predicted Energy Consumption'!AD$98:AD$366,'Predicted Energy Consumption'!$B$98:$B$366,$A5,'Predicted Energy Consumption'!$A$98:$A$366,"heavy fuel oil")</f>
        <v>9187008380334.0137</v>
      </c>
      <c r="V5" s="249">
        <f>SUMIFS('Predicted Energy Consumption'!AE$98:AE$366,'Predicted Energy Consumption'!$B$98:$B$366,$A5,'Predicted Energy Consumption'!$A$98:$A$366,"heavy fuel oil")</f>
        <v>8856850046374.6582</v>
      </c>
      <c r="W5" s="249">
        <f>SUMIFS('Predicted Energy Consumption'!AF$98:AF$366,'Predicted Energy Consumption'!$B$98:$B$366,$A5,'Predicted Energy Consumption'!$A$98:$A$366,"heavy fuel oil")</f>
        <v>8540891926713.7939</v>
      </c>
      <c r="X5" s="249">
        <f>SUMIFS('Predicted Energy Consumption'!AG$98:AG$366,'Predicted Energy Consumption'!$B$98:$B$366,$A5,'Predicted Energy Consumption'!$A$98:$A$366,"heavy fuel oil")</f>
        <v>8238439116283.6309</v>
      </c>
      <c r="Y5" s="249">
        <f>SUMIFS('Predicted Energy Consumption'!AH$98:AH$366,'Predicted Energy Consumption'!$B$98:$B$366,$A5,'Predicted Energy Consumption'!$A$98:$A$366,"heavy fuel oil")</f>
        <v>7948823157953.751</v>
      </c>
      <c r="Z5" s="249">
        <f>SUMIFS('Predicted Energy Consumption'!AI$98:AI$366,'Predicted Energy Consumption'!$B$98:$B$366,$A5,'Predicted Energy Consumption'!$A$98:$A$366,"heavy fuel oil")</f>
        <v>7671403622304.2021</v>
      </c>
      <c r="AA5" s="249">
        <f>SUMIFS('Predicted Energy Consumption'!AJ$98:AJ$366,'Predicted Energy Consumption'!$B$98:$B$366,$A5,'Predicted Energy Consumption'!$A$98:$A$366,"heavy fuel oil")</f>
        <v>7405568929524.8457</v>
      </c>
      <c r="AB5" s="249">
        <f>SUMIFS('Predicted Energy Consumption'!AK$98:AK$366,'Predicted Energy Consumption'!$B$98:$B$366,$A5,'Predicted Energy Consumption'!$A$98:$A$366,"heavy fuel oil")</f>
        <v>7150736587307.791</v>
      </c>
      <c r="AC5" s="249">
        <f>SUMIFS('Predicted Energy Consumption'!AL$98:AL$366,'Predicted Energy Consumption'!$B$98:$B$366,$A5,'Predicted Energy Consumption'!$A$98:$A$366,"heavy fuel oil")</f>
        <v>6906352985453.3623</v>
      </c>
      <c r="AD5" s="249">
        <f>SUMIFS('Predicted Energy Consumption'!AM$98:AM$366,'Predicted Energy Consumption'!$B$98:$B$366,$A5,'Predicted Energy Consumption'!$A$98:$A$366,"heavy fuel oil")</f>
        <v>6671892860180.0664</v>
      </c>
      <c r="AE5" s="249">
        <f>SUMIFS('Predicted Energy Consumption'!AN$98:AN$366,'Predicted Energy Consumption'!$B$98:$B$366,$A5,'Predicted Energy Consumption'!$A$98:$A$366,"heavy fuel oil")</f>
        <v>6446858518183.6963</v>
      </c>
      <c r="AF5" s="249">
        <f>SUMIFS('Predicted Energy Consumption'!AO$98:AO$366,'Predicted Energy Consumption'!$B$98:$B$366,$A5,'Predicted Energy Consumption'!$A$98:$A$366,"heavy fuel oil")</f>
        <v>6230778891670.3057</v>
      </c>
      <c r="AG5" s="249">
        <f>SUMIFS('Predicted Energy Consumption'!AP$98:AP$366,'Predicted Energy Consumption'!$B$98:$B$366,$A5,'Predicted Energy Consumption'!$A$98:$A$366,"heavy fuel oil")</f>
        <v>6023208480265.1992</v>
      </c>
      <c r="AH5" s="249">
        <f>SUMIFS('Predicted Energy Consumption'!AQ$98:AQ$366,'Predicted Energy Consumption'!$B$98:$B$366,$A5,'Predicted Energy Consumption'!$A$98:$A$366,"heavy fuel oil")</f>
        <v>5823726223305.0322</v>
      </c>
      <c r="AI5" s="249">
        <f>SUMIFS('Predicted Energy Consumption'!AR$98:AR$366,'Predicted Energy Consumption'!$B$98:$B$366,$A5,'Predicted Energy Consumption'!$A$98:$A$366,"heavy fuel oil")</f>
        <v>5631934336048.6934</v>
      </c>
      <c r="AJ5" s="249">
        <f>SUMIFS('Predicted Energy Consumption'!AS$98:AS$366,'Predicted Energy Consumption'!$B$98:$B$366,$A5,'Predicted Energy Consumption'!$A$98:$A$366,"heavy fuel oil")</f>
        <v>5447457135364.0703</v>
      </c>
      <c r="AK5" s="249">
        <f>SUMIFS('Predicted Energy Consumption'!AT$98:AT$366,'Predicted Energy Consumption'!$B$98:$B$366,$A5,'Predicted Energy Consumption'!$A$98:$A$366,"heavy fuel oil")</f>
        <v>5269939874096.1719</v>
      </c>
      <c r="AL5" s="249">
        <f>SUMIFS('Predicted Energy Consumption'!AU$98:AU$366,'Predicted Energy Consumption'!$B$98:$B$366,$A5,'Predicted Energy Consumption'!$A$98:$A$366,"heavy fuel oil")</f>
        <v>5099047598289.7188</v>
      </c>
      <c r="AM5" s="249">
        <f>SUMIFS('Predicted Energy Consumption'!AV$98:AV$366,'Predicted Energy Consumption'!$B$98:$B$366,$A5,'Predicted Energy Consumption'!$A$98:$A$366,"heavy fuel oil")</f>
        <v>4934464037475.6904</v>
      </c>
      <c r="AN5" s="249">
        <f>SUMIFS('Predicted Energy Consumption'!AW$98:AW$366,'Predicted Energy Consumption'!$B$98:$B$366,$A5,'Predicted Energy Consumption'!$A$98:$A$366,"heavy fuel oil")</f>
        <v>4775890535125.5918</v>
      </c>
      <c r="AO5" s="249">
        <f>SUMIFS('Predicted Energy Consumption'!AX$98:AX$366,'Predicted Energy Consumption'!$B$98:$B$366,$A5,'Predicted Energy Consumption'!$A$98:$A$366,"heavy fuel oil")</f>
        <v>4623045023960.0908</v>
      </c>
      <c r="AP5" s="249">
        <f>SUMIFS('Predicted Energy Consumption'!AY$98:AY$366,'Predicted Energy Consumption'!$B$98:$B$366,$A5,'Predicted Energy Consumption'!$A$98:$A$366,"heavy fuel oil")</f>
        <v>4475661048932.499</v>
      </c>
    </row>
    <row r="6" spans="1:42" x14ac:dyDescent="0.2">
      <c r="A6" t="s">
        <v>377</v>
      </c>
      <c r="B6" s="249">
        <f>SUMIFS('Predicted Energy Consumption'!K$98:K$366,'Predicted Energy Consumption'!$B$98:$B$366,$A6,'Predicted Energy Consumption'!$A$98:$A$366,"heavy fuel oil")</f>
        <v>1569893480046.5776</v>
      </c>
      <c r="C6" s="249">
        <f>SUMIFS('Predicted Energy Consumption'!L$98:L$366,'Predicted Energy Consumption'!$B$98:$B$366,$A6,'Predicted Energy Consumption'!$A$98:$A$366,"heavy fuel oil")</f>
        <v>1607569750929.1404</v>
      </c>
      <c r="D6" s="249">
        <f>SUMIFS('Predicted Energy Consumption'!M$98:M$366,'Predicted Energy Consumption'!$B$98:$B$366,$A6,'Predicted Energy Consumption'!$A$98:$A$366,"heavy fuel oil")</f>
        <v>1653218320682.5725</v>
      </c>
      <c r="E6" s="249">
        <f>SUMIFS('Predicted Energy Consumption'!N$98:N$366,'Predicted Energy Consumption'!$B$98:$B$366,$A6,'Predicted Energy Consumption'!$A$98:$A$366,"heavy fuel oil")</f>
        <v>1700178372964.3186</v>
      </c>
      <c r="F6" s="249">
        <f>SUMIFS('Predicted Energy Consumption'!O$98:O$366,'Predicted Energy Consumption'!$B$98:$B$366,$A6,'Predicted Energy Consumption'!$A$98:$A$366,"heavy fuel oil")</f>
        <v>1749232574643.7158</v>
      </c>
      <c r="G6" s="249">
        <f>SUMIFS('Predicted Energy Consumption'!P$98:P$366,'Predicted Energy Consumption'!$B$98:$B$366,$A6,'Predicted Energy Consumption'!$A$98:$A$366,"heavy fuel oil")</f>
        <v>1753227054062.9705</v>
      </c>
      <c r="H6" s="249">
        <f>SUMIFS('Predicted Energy Consumption'!Q$98:Q$366,'Predicted Energy Consumption'!$B$98:$B$366,$A6,'Predicted Energy Consumption'!$A$98:$A$366,"heavy fuel oil")</f>
        <v>1741755939785.9314</v>
      </c>
      <c r="I6" s="249">
        <f>SUMIFS('Predicted Energy Consumption'!R$98:R$366,'Predicted Energy Consumption'!$B$98:$B$366,$A6,'Predicted Energy Consumption'!$A$98:$A$366,"heavy fuel oil")</f>
        <v>1728872971539.7275</v>
      </c>
      <c r="J6" s="249">
        <f>SUMIFS('Predicted Energy Consumption'!S$98:S$366,'Predicted Energy Consumption'!$B$98:$B$366,$A6,'Predicted Energy Consumption'!$A$98:$A$366,"heavy fuel oil")</f>
        <v>1714859159380.1907</v>
      </c>
      <c r="K6" s="249">
        <f>SUMIFS('Predicted Energy Consumption'!T$98:T$366,'Predicted Energy Consumption'!$B$98:$B$366,$A6,'Predicted Energy Consumption'!$A$98:$A$366,"heavy fuel oil")</f>
        <v>1699949077269.5671</v>
      </c>
      <c r="L6" s="249">
        <f>SUMIFS('Predicted Energy Consumption'!U$98:U$366,'Predicted Energy Consumption'!$B$98:$B$366,$A6,'Predicted Energy Consumption'!$A$98:$A$366,"heavy fuel oil")</f>
        <v>1684339569853.1943</v>
      </c>
      <c r="M6" s="249">
        <f>SUMIFS('Predicted Energy Consumption'!V$98:V$366,'Predicted Energy Consumption'!$B$98:$B$366,$A6,'Predicted Energy Consumption'!$A$98:$A$366,"heavy fuel oil")</f>
        <v>1668196065134.0525</v>
      </c>
      <c r="N6" s="249">
        <f>SUMIFS('Predicted Energy Consumption'!W$98:W$366,'Predicted Energy Consumption'!$B$98:$B$366,$A6,'Predicted Energy Consumption'!$A$98:$A$366,"heavy fuel oil")</f>
        <v>1651657489756.3674</v>
      </c>
      <c r="O6" s="249">
        <f>SUMIFS('Predicted Energy Consumption'!X$98:X$366,'Predicted Energy Consumption'!$B$98:$B$366,$A6,'Predicted Energy Consumption'!$A$98:$A$366,"heavy fuel oil")</f>
        <v>1634840280990.6885</v>
      </c>
      <c r="P6" s="249">
        <f>SUMIFS('Predicted Energy Consumption'!Y$98:Y$366,'Predicted Energy Consumption'!$B$98:$B$366,$A6,'Predicted Energy Consumption'!$A$98:$A$366,"heavy fuel oil")</f>
        <v>1617841752507.2</v>
      </c>
      <c r="Q6" s="249">
        <f>SUMIFS('Predicted Energy Consumption'!Z$98:Z$366,'Predicted Energy Consumption'!$B$98:$B$366,$A6,'Predicted Energy Consumption'!$A$98:$A$366,"heavy fuel oil")</f>
        <v>1600742958066.9441</v>
      </c>
      <c r="R6" s="249">
        <f>SUMIFS('Predicted Energy Consumption'!AA$98:AA$366,'Predicted Energy Consumption'!$B$98:$B$366,$A6,'Predicted Energy Consumption'!$A$98:$A$366,"heavy fuel oil")</f>
        <v>1583611142747.6968</v>
      </c>
      <c r="S6" s="249">
        <f>SUMIFS('Predicted Energy Consumption'!AB$98:AB$366,'Predicted Energy Consumption'!$B$98:$B$366,$A6,'Predicted Energy Consumption'!$A$98:$A$366,"heavy fuel oil")</f>
        <v>1566501844345.6926</v>
      </c>
      <c r="T6" s="249">
        <f>SUMIFS('Predicted Energy Consumption'!AC$98:AC$366,'Predicted Energy Consumption'!$B$98:$B$366,$A6,'Predicted Energy Consumption'!$A$98:$A$366,"heavy fuel oil")</f>
        <v>1549460693491.394</v>
      </c>
      <c r="U6" s="249">
        <f>SUMIFS('Predicted Energy Consumption'!AD$98:AD$366,'Predicted Energy Consumption'!$B$98:$B$366,$A6,'Predicted Energy Consumption'!$A$98:$A$366,"heavy fuel oil")</f>
        <v>1532524952849.137</v>
      </c>
      <c r="V6" s="249">
        <f>SUMIFS('Predicted Energy Consumption'!AE$98:AE$366,'Predicted Energy Consumption'!$B$98:$B$366,$A6,'Predicted Energy Consumption'!$A$98:$A$366,"heavy fuel oil")</f>
        <v>1515724830306.5686</v>
      </c>
      <c r="W6" s="249">
        <f>SUMIFS('Predicted Energy Consumption'!AF$98:AF$366,'Predicted Energy Consumption'!$B$98:$B$366,$A6,'Predicted Energy Consumption'!$A$98:$A$366,"heavy fuel oil")</f>
        <v>1499084596836.0337</v>
      </c>
      <c r="X6" s="249">
        <f>SUMIFS('Predicted Energy Consumption'!AG$98:AG$366,'Predicted Energy Consumption'!$B$98:$B$366,$A6,'Predicted Energy Consumption'!$A$98:$A$366,"heavy fuel oil")</f>
        <v>1482623536099.8347</v>
      </c>
      <c r="Y6" s="249">
        <f>SUMIFS('Predicted Energy Consumption'!AH$98:AH$366,'Predicted Energy Consumption'!$B$98:$B$366,$A6,'Predicted Energy Consumption'!$A$98:$A$366,"heavy fuel oil")</f>
        <v>1466356749626.7732</v>
      </c>
      <c r="Z6" s="249">
        <f>SUMIFS('Predicted Energy Consumption'!AI$98:AI$366,'Predicted Energy Consumption'!$B$98:$B$366,$A6,'Predicted Energy Consumption'!$A$98:$A$366,"heavy fuel oil")</f>
        <v>1450295838424.9653</v>
      </c>
      <c r="AA6" s="249">
        <f>SUMIFS('Predicted Energy Consumption'!AJ$98:AJ$366,'Predicted Energy Consumption'!$B$98:$B$366,$A6,'Predicted Energy Consumption'!$A$98:$A$366,"heavy fuel oil")</f>
        <v>1434449479196.0762</v>
      </c>
      <c r="AB6" s="249">
        <f>SUMIFS('Predicted Energy Consumption'!AK$98:AK$366,'Predicted Energy Consumption'!$B$98:$B$366,$A6,'Predicted Energy Consumption'!$A$98:$A$366,"heavy fuel oil")</f>
        <v>1418823910875.9873</v>
      </c>
      <c r="AC6" s="249">
        <f>SUMIFS('Predicted Energy Consumption'!AL$98:AL$366,'Predicted Energy Consumption'!$B$98:$B$366,$A6,'Predicted Energy Consumption'!$A$98:$A$366,"heavy fuel oil")</f>
        <v>1403423345045.2078</v>
      </c>
      <c r="AD6" s="249">
        <f>SUMIFS('Predicted Energy Consumption'!AM$98:AM$366,'Predicted Energy Consumption'!$B$98:$B$366,$A6,'Predicted Energy Consumption'!$A$98:$A$366,"heavy fuel oil")</f>
        <v>1388250311821.4138</v>
      </c>
      <c r="AE6" s="249">
        <f>SUMIFS('Predicted Energy Consumption'!AN$98:AN$366,'Predicted Energy Consumption'!$B$98:$B$366,$A6,'Predicted Energy Consumption'!$A$98:$A$366,"heavy fuel oil")</f>
        <v>1373305951153.8633</v>
      </c>
      <c r="AF6" s="249">
        <f>SUMIFS('Predicted Energy Consumption'!AO$98:AO$366,'Predicted Energy Consumption'!$B$98:$B$366,$A6,'Predicted Energy Consumption'!$A$98:$A$366,"heavy fuel oil")</f>
        <v>1358590257966.5715</v>
      </c>
      <c r="AG6" s="249">
        <f>SUMIFS('Predicted Energy Consumption'!AP$98:AP$366,'Predicted Energy Consumption'!$B$98:$B$366,$A6,'Predicted Energy Consumption'!$A$98:$A$366,"heavy fuel oil")</f>
        <v>1344102288325.2351</v>
      </c>
      <c r="AH6" s="249">
        <f>SUMIFS('Predicted Energy Consumption'!AQ$98:AQ$366,'Predicted Energy Consumption'!$B$98:$B$366,$A6,'Predicted Energy Consumption'!$A$98:$A$366,"heavy fuel oil")</f>
        <v>1329840332709.4426</v>
      </c>
      <c r="AI6" s="249">
        <f>SUMIFS('Predicted Energy Consumption'!AR$98:AR$366,'Predicted Energy Consumption'!$B$98:$B$366,$A6,'Predicted Energy Consumption'!$A$98:$A$366,"heavy fuel oil")</f>
        <v>1315802061536.9155</v>
      </c>
      <c r="AJ6" s="249">
        <f>SUMIFS('Predicted Energy Consumption'!AS$98:AS$366,'Predicted Energy Consumption'!$B$98:$B$366,$A6,'Predicted Energy Consumption'!$A$98:$A$366,"heavy fuel oil")</f>
        <v>1301984647289.7151</v>
      </c>
      <c r="AK6" s="249">
        <f>SUMIFS('Predicted Energy Consumption'!AT$98:AT$366,'Predicted Energy Consumption'!$B$98:$B$366,$A6,'Predicted Energy Consumption'!$A$98:$A$366,"heavy fuel oil")</f>
        <v>1288384866915.2761</v>
      </c>
      <c r="AL6" s="249">
        <f>SUMIFS('Predicted Energy Consumption'!AU$98:AU$366,'Predicted Energy Consumption'!$B$98:$B$366,$A6,'Predicted Energy Consumption'!$A$98:$A$366,"heavy fuel oil")</f>
        <v>1274999187601.4128</v>
      </c>
      <c r="AM6" s="249">
        <f>SUMIFS('Predicted Energy Consumption'!AV$98:AV$366,'Predicted Energy Consumption'!$B$98:$B$366,$A6,'Predicted Energy Consumption'!$A$98:$A$366,"heavy fuel oil")</f>
        <v>1261823838539.2004</v>
      </c>
      <c r="AN6" s="249">
        <f>SUMIFS('Predicted Energy Consumption'!AW$98:AW$366,'Predicted Energy Consumption'!$B$98:$B$366,$A6,'Predicted Energy Consumption'!$A$98:$A$366,"heavy fuel oil")</f>
        <v>1248854870876.9797</v>
      </c>
      <c r="AO6" s="249">
        <f>SUMIFS('Predicted Energy Consumption'!AX$98:AX$366,'Predicted Energy Consumption'!$B$98:$B$366,$A6,'Predicted Energy Consumption'!$A$98:$A$366,"heavy fuel oil")</f>
        <v>1236088207723.281</v>
      </c>
      <c r="AP6" s="249">
        <f>SUMIFS('Predicted Energy Consumption'!AY$98:AY$366,'Predicted Energy Consumption'!$B$98:$B$366,$A6,'Predicted Energy Consumption'!$A$98:$A$366,"heavy fuel oil")</f>
        <v>1223519685764.3127</v>
      </c>
    </row>
    <row r="7" spans="1:42" x14ac:dyDescent="0.2">
      <c r="A7" t="s">
        <v>378</v>
      </c>
      <c r="B7" s="249">
        <f>SUMIFS('Predicted Energy Consumption'!K$98:K$366,'Predicted Energy Consumption'!$B$98:$B$366,$A7,'Predicted Energy Consumption'!$A$98:$A$366,"heavy fuel oil")</f>
        <v>924811895029.06421</v>
      </c>
      <c r="C7" s="249">
        <f>SUMIFS('Predicted Energy Consumption'!L$98:L$366,'Predicted Energy Consumption'!$B$98:$B$366,$A7,'Predicted Energy Consumption'!$A$98:$A$366,"heavy fuel oil")</f>
        <v>973747802833.80066</v>
      </c>
      <c r="D7" s="249">
        <f>SUMIFS('Predicted Energy Consumption'!M$98:M$366,'Predicted Energy Consumption'!$B$98:$B$366,$A7,'Predicted Energy Consumption'!$A$98:$A$366,"heavy fuel oil")</f>
        <v>950130878431.90857</v>
      </c>
      <c r="E7" s="249">
        <f>SUMIFS('Predicted Energy Consumption'!N$98:N$366,'Predicted Energy Consumption'!$B$98:$B$366,$A7,'Predicted Energy Consumption'!$A$98:$A$366,"heavy fuel oil")</f>
        <v>927307981931.16895</v>
      </c>
      <c r="F7" s="249">
        <f>SUMIFS('Predicted Energy Consumption'!O$98:O$366,'Predicted Energy Consumption'!$B$98:$B$366,$A7,'Predicted Energy Consumption'!$A$98:$A$366,"heavy fuel oil")</f>
        <v>905152346825.34326</v>
      </c>
      <c r="G7" s="249">
        <f>SUMIFS('Predicted Energy Consumption'!P$98:P$366,'Predicted Energy Consumption'!$B$98:$B$366,$A7,'Predicted Energy Consumption'!$A$98:$A$366,"heavy fuel oil")</f>
        <v>883601948125.10217</v>
      </c>
      <c r="H7" s="249">
        <f>SUMIFS('Predicted Energy Consumption'!Q$98:Q$366,'Predicted Energy Consumption'!$B$98:$B$366,$A7,'Predicted Energy Consumption'!$A$98:$A$366,"heavy fuel oil")</f>
        <v>862628253277.08875</v>
      </c>
      <c r="I7" s="249">
        <f>SUMIFS('Predicted Energy Consumption'!R$98:R$366,'Predicted Energy Consumption'!$B$98:$B$366,$A7,'Predicted Energy Consumption'!$A$98:$A$366,"heavy fuel oil")</f>
        <v>842219555339.82629</v>
      </c>
      <c r="J7" s="249">
        <f>SUMIFS('Predicted Energy Consumption'!S$98:S$366,'Predicted Energy Consumption'!$B$98:$B$366,$A7,'Predicted Energy Consumption'!$A$98:$A$366,"heavy fuel oil")</f>
        <v>821667314803.73779</v>
      </c>
      <c r="K7" s="249">
        <f>SUMIFS('Predicted Energy Consumption'!T$98:T$366,'Predicted Energy Consumption'!$B$98:$B$366,$A7,'Predicted Energy Consumption'!$A$98:$A$366,"heavy fuel oil")</f>
        <v>798900980286.24878</v>
      </c>
      <c r="L7" s="249">
        <f>SUMIFS('Predicted Energy Consumption'!U$98:U$366,'Predicted Energy Consumption'!$B$98:$B$366,$A7,'Predicted Energy Consumption'!$A$98:$A$366,"heavy fuel oil")</f>
        <v>776772370254.62842</v>
      </c>
      <c r="M7" s="249">
        <f>SUMIFS('Predicted Energy Consumption'!V$98:V$366,'Predicted Energy Consumption'!$B$98:$B$366,$A7,'Predicted Energy Consumption'!$A$98:$A$366,"heavy fuel oil")</f>
        <v>755304583412.35217</v>
      </c>
      <c r="N7" s="249">
        <f>SUMIFS('Predicted Energy Consumption'!W$98:W$366,'Predicted Energy Consumption'!$B$98:$B$366,$A7,'Predicted Energy Consumption'!$A$98:$A$366,"heavy fuel oil")</f>
        <v>734510978528.77881</v>
      </c>
      <c r="O7" s="249">
        <f>SUMIFS('Predicted Energy Consumption'!X$98:X$366,'Predicted Energy Consumption'!$B$98:$B$366,$A7,'Predicted Energy Consumption'!$A$98:$A$366,"heavy fuel oil")</f>
        <v>714396702790.12585</v>
      </c>
      <c r="P7" s="249">
        <f>SUMIFS('Predicted Energy Consumption'!Y$98:Y$366,'Predicted Energy Consumption'!$B$98:$B$366,$A7,'Predicted Energy Consumption'!$A$98:$A$366,"heavy fuel oil")</f>
        <v>694960153033.3269</v>
      </c>
      <c r="Q7" s="249">
        <f>SUMIFS('Predicted Energy Consumption'!Z$98:Z$366,'Predicted Energy Consumption'!$B$98:$B$366,$A7,'Predicted Energy Consumption'!$A$98:$A$366,"heavy fuel oil")</f>
        <v>676194301278.12451</v>
      </c>
      <c r="R7" s="249">
        <f>SUMIFS('Predicted Energy Consumption'!AA$98:AA$366,'Predicted Energy Consumption'!$B$98:$B$366,$A7,'Predicted Energy Consumption'!$A$98:$A$366,"heavy fuel oil")</f>
        <v>658087856923.25549</v>
      </c>
      <c r="S7" s="249">
        <f>SUMIFS('Predicted Energy Consumption'!AB$98:AB$366,'Predicted Energy Consumption'!$B$98:$B$366,$A7,'Predicted Energy Consumption'!$A$98:$A$366,"heavy fuel oil")</f>
        <v>640626261460.90796</v>
      </c>
      <c r="T7" s="249">
        <f>SUMIFS('Predicted Energy Consumption'!AC$98:AC$366,'Predicted Energy Consumption'!$B$98:$B$366,$A7,'Predicted Energy Consumption'!$A$98:$A$366,"heavy fuel oil")</f>
        <v>623792524375.56396</v>
      </c>
      <c r="U7" s="249">
        <f>SUMIFS('Predicted Energy Consumption'!AD$98:AD$366,'Predicted Energy Consumption'!$B$98:$B$366,$A7,'Predicted Energy Consumption'!$A$98:$A$366,"heavy fuel oil")</f>
        <v>607567915219.37036</v>
      </c>
      <c r="V7" s="249">
        <f>SUMIFS('Predicted Energy Consumption'!AE$98:AE$366,'Predicted Energy Consumption'!$B$98:$B$366,$A7,'Predicted Energy Consumption'!$A$98:$A$366,"heavy fuel oil")</f>
        <v>591932529310.12146</v>
      </c>
      <c r="W7" s="249">
        <f>SUMIFS('Predicted Energy Consumption'!AF$98:AF$366,'Predicted Energy Consumption'!$B$98:$B$366,$A7,'Predicted Energy Consumption'!$A$98:$A$366,"heavy fuel oil")</f>
        <v>576865744714.2428</v>
      </c>
      <c r="X7" s="249">
        <f>SUMIFS('Predicted Energy Consumption'!AG$98:AG$366,'Predicted Energy Consumption'!$B$98:$B$366,$A7,'Predicted Energy Consumption'!$A$98:$A$366,"heavy fuel oil")</f>
        <v>562346587172.69885</v>
      </c>
      <c r="Y7" s="249">
        <f>SUMIFS('Predicted Energy Consumption'!AH$98:AH$366,'Predicted Energy Consumption'!$B$98:$B$366,$A7,'Predicted Energy Consumption'!$A$98:$A$366,"heavy fuel oil")</f>
        <v>548354018026.10443</v>
      </c>
      <c r="Z7" s="249">
        <f>SUMIFS('Predicted Energy Consumption'!AI$98:AI$366,'Predicted Energy Consumption'!$B$98:$B$366,$A7,'Predicted Energy Consumption'!$A$98:$A$366,"heavy fuel oil")</f>
        <v>534867158370.98779</v>
      </c>
      <c r="AA7" s="249">
        <f>SUMIFS('Predicted Energy Consumption'!AJ$98:AJ$366,'Predicted Energy Consumption'!$B$98:$B$366,$A7,'Predicted Energy Consumption'!$A$98:$A$366,"heavy fuel oil")</f>
        <v>521865460849.03265</v>
      </c>
      <c r="AB7" s="249">
        <f>SUMIFS('Predicted Energy Consumption'!AK$98:AK$366,'Predicted Energy Consumption'!$B$98:$B$366,$A7,'Predicted Energy Consumption'!$A$98:$A$366,"heavy fuel oil")</f>
        <v>509328838752.39417</v>
      </c>
      <c r="AC7" s="249">
        <f>SUMIFS('Predicted Energy Consumption'!AL$98:AL$366,'Predicted Energy Consumption'!$B$98:$B$366,$A7,'Predicted Energy Consumption'!$A$98:$A$366,"heavy fuel oil")</f>
        <v>497237760578.29169</v>
      </c>
      <c r="AD7" s="249">
        <f>SUMIFS('Predicted Energy Consumption'!AM$98:AM$366,'Predicted Energy Consumption'!$B$98:$B$366,$A7,'Predicted Energy Consumption'!$A$98:$A$366,"heavy fuel oil")</f>
        <v>485573316804.87805</v>
      </c>
      <c r="AE7" s="249">
        <f>SUMIFS('Predicted Energy Consumption'!AN$98:AN$366,'Predicted Energy Consumption'!$B$98:$B$366,$A7,'Predicted Energy Consumption'!$A$98:$A$366,"heavy fuel oil")</f>
        <v>474317264487.37543</v>
      </c>
      <c r="AF7" s="249">
        <f>SUMIFS('Predicted Energy Consumption'!AO$98:AO$366,'Predicted Energy Consumption'!$B$98:$B$366,$A7,'Predicted Energy Consumption'!$A$98:$A$366,"heavy fuel oil")</f>
        <v>463452054276.29926</v>
      </c>
      <c r="AG7" s="249">
        <f>SUMIFS('Predicted Energy Consumption'!AP$98:AP$366,'Predicted Energy Consumption'!$B$98:$B$366,$A7,'Predicted Energy Consumption'!$A$98:$A$366,"heavy fuel oil")</f>
        <v>452960843620.64838</v>
      </c>
      <c r="AH7" s="249">
        <f>SUMIFS('Predicted Energy Consumption'!AQ$98:AQ$366,'Predicted Energy Consumption'!$B$98:$B$366,$A7,'Predicted Energy Consumption'!$A$98:$A$366,"heavy fuel oil")</f>
        <v>442827499218.87805</v>
      </c>
      <c r="AI7" s="249">
        <f>SUMIFS('Predicted Energy Consumption'!AR$98:AR$366,'Predicted Energy Consumption'!$B$98:$B$366,$A7,'Predicted Energy Consumption'!$A$98:$A$366,"heavy fuel oil")</f>
        <v>433036591199.87152</v>
      </c>
      <c r="AJ7" s="249">
        <f>SUMIFS('Predicted Energy Consumption'!AS$98:AS$366,'Predicted Energy Consumption'!$B$98:$B$366,$A7,'Predicted Energy Consumption'!$A$98:$A$366,"heavy fuel oil")</f>
        <v>423573381037.14532</v>
      </c>
      <c r="AK7" s="249">
        <f>SUMIFS('Predicted Energy Consumption'!AT$98:AT$366,'Predicted Energy Consumption'!$B$98:$B$366,$A7,'Predicted Energy Consumption'!$A$98:$A$366,"heavy fuel oil")</f>
        <v>414423804806.12482</v>
      </c>
      <c r="AL7" s="249">
        <f>SUMIFS('Predicted Energy Consumption'!AU$98:AU$366,'Predicted Energy Consumption'!$B$98:$B$366,$A7,'Predicted Energy Consumption'!$A$98:$A$366,"heavy fuel oil")</f>
        <v>405574453072.23407</v>
      </c>
      <c r="AM7" s="249">
        <f>SUMIFS('Predicted Energy Consumption'!AV$98:AV$366,'Predicted Energy Consumption'!$B$98:$B$366,$A7,'Predicted Energy Consumption'!$A$98:$A$366,"heavy fuel oil")</f>
        <v>397012548434.88263</v>
      </c>
      <c r="AN7" s="249">
        <f>SUMIFS('Predicted Energy Consumption'!AW$98:AW$366,'Predicted Energy Consumption'!$B$98:$B$366,$A7,'Predicted Energy Consumption'!$A$98:$A$366,"heavy fuel oil")</f>
        <v>388725921538.66632</v>
      </c>
      <c r="AO7" s="249">
        <f>SUMIFS('Predicted Energy Consumption'!AX$98:AX$366,'Predicted Energy Consumption'!$B$98:$B$366,$A7,'Predicted Energy Consumption'!$A$98:$A$366,"heavy fuel oil")</f>
        <v>380702986189.71429</v>
      </c>
      <c r="AP7" s="249">
        <f>SUMIFS('Predicted Energy Consumption'!AY$98:AY$366,'Predicted Energy Consumption'!$B$98:$B$366,$A7,'Predicted Energy Consumption'!$A$98:$A$366,"heavy fuel oil")</f>
        <v>372932714074.85278</v>
      </c>
    </row>
    <row r="8" spans="1:42" x14ac:dyDescent="0.2">
      <c r="A8" t="s">
        <v>379</v>
      </c>
      <c r="B8" s="249">
        <f>SUMIFS('Predicted Energy Consumption'!K$98:K$366,'Predicted Energy Consumption'!$B$98:$B$366,$A8,'Predicted Energy Consumption'!$A$98:$A$366,"heavy fuel oil")</f>
        <v>258610764539.1474</v>
      </c>
      <c r="C8" s="249">
        <f>SUMIFS('Predicted Energy Consumption'!L$98:L$366,'Predicted Energy Consumption'!$B$98:$B$366,$A8,'Predicted Energy Consumption'!$A$98:$A$366,"heavy fuel oil")</f>
        <v>233310389445.52603</v>
      </c>
      <c r="D8" s="249">
        <f>SUMIFS('Predicted Energy Consumption'!M$98:M$366,'Predicted Energy Consumption'!$B$98:$B$366,$A8,'Predicted Energy Consumption'!$A$98:$A$366,"heavy fuel oil")</f>
        <v>191895199583.59561</v>
      </c>
      <c r="E8" s="249">
        <f>SUMIFS('Predicted Energy Consumption'!N$98:N$366,'Predicted Energy Consumption'!$B$98:$B$366,$A8,'Predicted Energy Consumption'!$A$98:$A$366,"heavy fuel oil")</f>
        <v>155421843546.45273</v>
      </c>
      <c r="F8" s="249">
        <f>SUMIFS('Predicted Energy Consumption'!O$98:O$366,'Predicted Energy Consumption'!$B$98:$B$366,$A8,'Predicted Energy Consumption'!$A$98:$A$366,"heavy fuel oil")</f>
        <v>123761120105.75127</v>
      </c>
      <c r="G8" s="249">
        <f>SUMIFS('Predicted Energy Consumption'!P$98:P$366,'Predicted Energy Consumption'!$B$98:$B$366,$A8,'Predicted Energy Consumption'!$A$98:$A$366,"heavy fuel oil")</f>
        <v>96613037906.726654</v>
      </c>
      <c r="H8" s="249">
        <f>SUMIFS('Predicted Energy Consumption'!Q$98:Q$366,'Predicted Energy Consumption'!$B$98:$B$366,$A8,'Predicted Energy Consumption'!$A$98:$A$366,"heavy fuel oil")</f>
        <v>73899945161.555466</v>
      </c>
      <c r="I8" s="249">
        <f>SUMIFS('Predicted Energy Consumption'!R$98:R$366,'Predicted Energy Consumption'!$B$98:$B$366,$A8,'Predicted Energy Consumption'!$A$98:$A$366,"heavy fuel oil")</f>
        <v>63063089405.201157</v>
      </c>
      <c r="J8" s="249">
        <f>SUMIFS('Predicted Energy Consumption'!S$98:S$366,'Predicted Energy Consumption'!$B$98:$B$366,$A8,'Predicted Energy Consumption'!$A$98:$A$366,"heavy fuel oil")</f>
        <v>52852720664.675644</v>
      </c>
      <c r="K8" s="249">
        <f>SUMIFS('Predicted Energy Consumption'!T$98:T$366,'Predicted Energy Consumption'!$B$98:$B$366,$A8,'Predicted Energy Consumption'!$A$98:$A$366,"heavy fuel oil")</f>
        <v>43241810088.427223</v>
      </c>
      <c r="L8" s="249">
        <f>SUMIFS('Predicted Energy Consumption'!U$98:U$366,'Predicted Energy Consumption'!$B$98:$B$366,$A8,'Predicted Energy Consumption'!$A$98:$A$366,"heavy fuel oil")</f>
        <v>34199903840.225655</v>
      </c>
      <c r="M8" s="249">
        <f>SUMIFS('Predicted Energy Consumption'!V$98:V$366,'Predicted Energy Consumption'!$B$98:$B$366,$A8,'Predicted Energy Consumption'!$A$98:$A$366,"heavy fuel oil")</f>
        <v>25695115577.739193</v>
      </c>
      <c r="N8" s="249">
        <f>SUMIFS('Predicted Energy Consumption'!W$98:W$366,'Predicted Energy Consumption'!$B$98:$B$366,$A8,'Predicted Energy Consumption'!$A$98:$A$366,"heavy fuel oil")</f>
        <v>21943302079.671158</v>
      </c>
      <c r="O8" s="249">
        <f>SUMIFS('Predicted Energy Consumption'!X$98:X$366,'Predicted Energy Consumption'!$B$98:$B$366,$A8,'Predicted Energy Consumption'!$A$98:$A$366,"heavy fuel oil")</f>
        <v>21611873003.758087</v>
      </c>
      <c r="P8" s="249">
        <f>SUMIFS('Predicted Energy Consumption'!Y$98:Y$366,'Predicted Energy Consumption'!$B$98:$B$366,$A8,'Predicted Energy Consumption'!$A$98:$A$366,"heavy fuel oil")</f>
        <v>21284561540.878689</v>
      </c>
      <c r="Q8" s="249">
        <f>SUMIFS('Predicted Energy Consumption'!Z$98:Z$366,'Predicted Energy Consumption'!$B$98:$B$366,$A8,'Predicted Energy Consumption'!$A$98:$A$366,"heavy fuel oil")</f>
        <v>20962243861.346077</v>
      </c>
      <c r="R8" s="249">
        <f>SUMIFS('Predicted Energy Consumption'!AA$98:AA$366,'Predicted Energy Consumption'!$B$98:$B$366,$A8,'Predicted Energy Consumption'!$A$98:$A$366,"heavy fuel oil")</f>
        <v>20645596929.275047</v>
      </c>
      <c r="S8" s="249">
        <f>SUMIFS('Predicted Energy Consumption'!AB$98:AB$366,'Predicted Energy Consumption'!$B$98:$B$366,$A8,'Predicted Energy Consumption'!$A$98:$A$366,"heavy fuel oil")</f>
        <v>20335131442.965889</v>
      </c>
      <c r="T8" s="249">
        <f>SUMIFS('Predicted Energy Consumption'!AC$98:AC$366,'Predicted Energy Consumption'!$B$98:$B$366,$A8,'Predicted Energy Consumption'!$A$98:$A$366,"heavy fuel oil")</f>
        <v>20031220156.015057</v>
      </c>
      <c r="U8" s="249">
        <f>SUMIFS('Predicted Energy Consumption'!AD$98:AD$366,'Predicted Energy Consumption'!$B$98:$B$366,$A8,'Predicted Energy Consumption'!$A$98:$A$366,"heavy fuel oil")</f>
        <v>19734122027.862133</v>
      </c>
      <c r="V8" s="249">
        <f>SUMIFS('Predicted Energy Consumption'!AE$98:AE$366,'Predicted Energy Consumption'!$B$98:$B$366,$A8,'Predicted Energy Consumption'!$A$98:$A$366,"heavy fuel oil")</f>
        <v>19444002681.907608</v>
      </c>
      <c r="W8" s="249">
        <f>SUMIFS('Predicted Energy Consumption'!AF$98:AF$366,'Predicted Energy Consumption'!$B$98:$B$366,$A8,'Predicted Energy Consumption'!$A$98:$A$366,"heavy fuel oil")</f>
        <v>19160951641.568573</v>
      </c>
      <c r="X8" s="249">
        <f>SUMIFS('Predicted Energy Consumption'!AG$98:AG$366,'Predicted Energy Consumption'!$B$98:$B$366,$A8,'Predicted Energy Consumption'!$A$98:$A$366,"heavy fuel oil")</f>
        <v>18884996785.478039</v>
      </c>
      <c r="Y8" s="249">
        <f>SUMIFS('Predicted Energy Consumption'!AH$98:AH$366,'Predicted Energy Consumption'!$B$98:$B$366,$A8,'Predicted Energy Consumption'!$A$98:$A$366,"heavy fuel oil")</f>
        <v>18616116422.926632</v>
      </c>
      <c r="Z8" s="249">
        <f>SUMIFS('Predicted Energy Consumption'!AI$98:AI$366,'Predicted Energy Consumption'!$B$98:$B$366,$A8,'Predicted Energy Consumption'!$A$98:$A$366,"heavy fuel oil")</f>
        <v>18354249346.31197</v>
      </c>
      <c r="AA8" s="249">
        <f>SUMIFS('Predicted Energy Consumption'!AJ$98:AJ$366,'Predicted Energy Consumption'!$B$98:$B$366,$A8,'Predicted Energy Consumption'!$A$98:$A$366,"heavy fuel oil")</f>
        <v>18099303172.945988</v>
      </c>
      <c r="AB8" s="249">
        <f>SUMIFS('Predicted Energy Consumption'!AK$98:AK$366,'Predicted Energy Consumption'!$B$98:$B$366,$A8,'Predicted Energy Consumption'!$A$98:$A$366,"heavy fuel oil")</f>
        <v>17851161246.462543</v>
      </c>
      <c r="AC8" s="249">
        <f>SUMIFS('Predicted Energy Consumption'!AL$98:AL$366,'Predicted Energy Consumption'!$B$98:$B$366,$A8,'Predicted Energy Consumption'!$A$98:$A$366,"heavy fuel oil")</f>
        <v>17609688329.553978</v>
      </c>
      <c r="AD8" s="249">
        <f>SUMIFS('Predicted Energy Consumption'!AM$98:AM$366,'Predicted Energy Consumption'!$B$98:$B$366,$A8,'Predicted Energy Consumption'!$A$98:$A$366,"heavy fuel oil")</f>
        <v>17374735285.354973</v>
      </c>
      <c r="AE8" s="249">
        <f>SUMIFS('Predicted Energy Consumption'!AN$98:AN$366,'Predicted Energy Consumption'!$B$98:$B$366,$A8,'Predicted Energy Consumption'!$A$98:$A$366,"heavy fuel oil")</f>
        <v>17146142914.59659</v>
      </c>
      <c r="AF8" s="249">
        <f>SUMIFS('Predicted Energy Consumption'!AO$98:AO$366,'Predicted Energy Consumption'!$B$98:$B$366,$A8,'Predicted Energy Consumption'!$A$98:$A$366,"heavy fuel oil")</f>
        <v>16923745089.466917</v>
      </c>
      <c r="AG8" s="249">
        <f>SUMIFS('Predicted Energy Consumption'!AP$98:AP$366,'Predicted Energy Consumption'!$B$98:$B$366,$A8,'Predicted Energy Consumption'!$A$98:$A$366,"heavy fuel oil")</f>
        <v>16707371302.642996</v>
      </c>
      <c r="AH8" s="249">
        <f>SUMIFS('Predicted Energy Consumption'!AQ$98:AQ$366,'Predicted Energy Consumption'!$B$98:$B$366,$A8,'Predicted Energy Consumption'!$A$98:$A$366,"heavy fuel oil")</f>
        <v>16496848730.798277</v>
      </c>
      <c r="AI8" s="249">
        <f>SUMIFS('Predicted Energy Consumption'!AR$98:AR$366,'Predicted Energy Consumption'!$B$98:$B$366,$A8,'Predicted Energy Consumption'!$A$98:$A$366,"heavy fuel oil")</f>
        <v>16292003895.654615</v>
      </c>
      <c r="AJ8" s="249">
        <f>SUMIFS('Predicted Energy Consumption'!AS$98:AS$366,'Predicted Energy Consumption'!$B$98:$B$366,$A8,'Predicted Energy Consumption'!$A$98:$A$366,"heavy fuel oil")</f>
        <v>16092663991.946404</v>
      </c>
      <c r="AK8" s="249">
        <f>SUMIFS('Predicted Energy Consumption'!AT$98:AT$366,'Predicted Energy Consumption'!$B$98:$B$366,$A8,'Predicted Energy Consumption'!$A$98:$A$366,"heavy fuel oil")</f>
        <v>15898657940.144871</v>
      </c>
      <c r="AL8" s="249">
        <f>SUMIFS('Predicted Energy Consumption'!AU$98:AU$366,'Predicted Energy Consumption'!$B$98:$B$366,$A8,'Predicted Energy Consumption'!$A$98:$A$366,"heavy fuel oil")</f>
        <v>15709817212.125128</v>
      </c>
      <c r="AM8" s="249">
        <f>SUMIFS('Predicted Energy Consumption'!AV$98:AV$366,'Predicted Energy Consumption'!$B$98:$B$366,$A8,'Predicted Energy Consumption'!$A$98:$A$366,"heavy fuel oil")</f>
        <v>15525976469.874611</v>
      </c>
      <c r="AN8" s="249">
        <f>SUMIFS('Predicted Energy Consumption'!AW$98:AW$366,'Predicted Energy Consumption'!$B$98:$B$366,$A8,'Predicted Energy Consumption'!$A$98:$A$366,"heavy fuel oil")</f>
        <v>15346974050.581066</v>
      </c>
      <c r="AO8" s="249">
        <f>SUMIFS('Predicted Energy Consumption'!AX$98:AX$366,'Predicted Energy Consumption'!$B$98:$B$366,$A8,'Predicted Energy Consumption'!$A$98:$A$366,"heavy fuel oil")</f>
        <v>15172652325.799179</v>
      </c>
      <c r="AP8" s="249">
        <f>SUMIFS('Predicted Energy Consumption'!AY$98:AY$366,'Predicted Energy Consumption'!$B$98:$B$366,$A8,'Predicted Energy Consumption'!$A$98:$A$366,"heavy fuel oil")</f>
        <v>15002857957.694334</v>
      </c>
    </row>
    <row r="9" spans="1:42" x14ac:dyDescent="0.2">
      <c r="A9" t="s">
        <v>380</v>
      </c>
      <c r="B9" s="249">
        <f>SUMIFS('Predicted Energy Consumption'!K$98:K$366,'Predicted Energy Consumption'!$B$98:$B$366,$A9,'Predicted Energy Consumption'!$A$98:$A$366,"heavy fuel oil")</f>
        <v>2052550677767.4375</v>
      </c>
      <c r="C9" s="249">
        <f>SUMIFS('Predicted Energy Consumption'!L$98:L$366,'Predicted Energy Consumption'!$B$98:$B$366,$A9,'Predicted Energy Consumption'!$A$98:$A$366,"heavy fuel oil")</f>
        <v>2148778346238.4216</v>
      </c>
      <c r="D9" s="249">
        <f>SUMIFS('Predicted Energy Consumption'!M$98:M$366,'Predicted Energy Consumption'!$B$98:$B$366,$A9,'Predicted Energy Consumption'!$A$98:$A$366,"heavy fuel oil")</f>
        <v>2210621643362.0098</v>
      </c>
      <c r="E9" s="249">
        <f>SUMIFS('Predicted Energy Consumption'!N$98:N$366,'Predicted Energy Consumption'!$B$98:$B$366,$A9,'Predicted Energy Consumption'!$A$98:$A$366,"heavy fuel oil")</f>
        <v>2273555195049.0459</v>
      </c>
      <c r="F9" s="249">
        <f>SUMIFS('Predicted Energy Consumption'!O$98:O$366,'Predicted Energy Consumption'!$B$98:$B$366,$A9,'Predicted Energy Consumption'!$A$98:$A$366,"heavy fuel oil")</f>
        <v>2338420037241.5576</v>
      </c>
      <c r="G9" s="249">
        <f>SUMIFS('Predicted Energy Consumption'!P$98:P$366,'Predicted Energy Consumption'!$B$98:$B$366,$A9,'Predicted Energy Consumption'!$A$98:$A$366,"heavy fuel oil")</f>
        <v>2353031333250.7817</v>
      </c>
      <c r="H9" s="249">
        <f>SUMIFS('Predicted Energy Consumption'!Q$98:Q$366,'Predicted Energy Consumption'!$B$98:$B$366,$A9,'Predicted Energy Consumption'!$A$98:$A$366,"heavy fuel oil")</f>
        <v>2342053453128.9697</v>
      </c>
      <c r="I9" s="249">
        <f>SUMIFS('Predicted Energy Consumption'!R$98:R$366,'Predicted Energy Consumption'!$B$98:$B$366,$A9,'Predicted Energy Consumption'!$A$98:$A$366,"heavy fuel oil")</f>
        <v>2328822782061.0791</v>
      </c>
      <c r="J9" s="249">
        <f>SUMIFS('Predicted Energy Consumption'!S$98:S$366,'Predicted Energy Consumption'!$B$98:$B$366,$A9,'Predicted Energy Consumption'!$A$98:$A$366,"heavy fuel oil")</f>
        <v>2313731766498.2437</v>
      </c>
      <c r="K9" s="249">
        <f>SUMIFS('Predicted Energy Consumption'!T$98:T$366,'Predicted Energy Consumption'!$B$98:$B$366,$A9,'Predicted Energy Consumption'!$A$98:$A$366,"heavy fuel oil")</f>
        <v>2297112224848.1914</v>
      </c>
      <c r="L9" s="249">
        <f>SUMIFS('Predicted Energy Consumption'!U$98:U$366,'Predicted Energy Consumption'!$B$98:$B$366,$A9,'Predicted Energy Consumption'!$A$98:$A$366,"heavy fuel oil")</f>
        <v>2279246181646.606</v>
      </c>
      <c r="M9" s="249">
        <f>SUMIFS('Predicted Energy Consumption'!V$98:V$366,'Predicted Energy Consumption'!$B$98:$B$366,$A9,'Predicted Energy Consumption'!$A$98:$A$366,"heavy fuel oil")</f>
        <v>2260373744125.0845</v>
      </c>
      <c r="N9" s="249">
        <f>SUMIFS('Predicted Energy Consumption'!W$98:W$366,'Predicted Energy Consumption'!$B$98:$B$366,$A9,'Predicted Energy Consumption'!$A$98:$A$366,"heavy fuel oil")</f>
        <v>2240699281723.8999</v>
      </c>
      <c r="O9" s="249">
        <f>SUMIFS('Predicted Energy Consumption'!X$98:X$366,'Predicted Energy Consumption'!$B$98:$B$366,$A9,'Predicted Energy Consumption'!$A$98:$A$366,"heavy fuel oil")</f>
        <v>2220396522234.1641</v>
      </c>
      <c r="P9" s="249">
        <f>SUMIFS('Predicted Energy Consumption'!Y$98:Y$366,'Predicted Energy Consumption'!$B$98:$B$366,$A9,'Predicted Energy Consumption'!$A$98:$A$366,"heavy fuel oil")</f>
        <v>2199612875547.1616</v>
      </c>
      <c r="Q9" s="249">
        <f>SUMIFS('Predicted Energy Consumption'!Z$98:Z$366,'Predicted Energy Consumption'!$B$98:$B$366,$A9,'Predicted Energy Consumption'!$A$98:$A$366,"heavy fuel oil")</f>
        <v>2178473153802.9651</v>
      </c>
      <c r="R9" s="249">
        <f>SUMIFS('Predicted Energy Consumption'!AA$98:AA$366,'Predicted Energy Consumption'!$B$98:$B$366,$A9,'Predicted Energy Consumption'!$A$98:$A$366,"heavy fuel oil")</f>
        <v>2157082789853.2007</v>
      </c>
      <c r="S9" s="249">
        <f>SUMIFS('Predicted Energy Consumption'!AB$98:AB$366,'Predicted Energy Consumption'!$B$98:$B$366,$A9,'Predicted Energy Consumption'!$A$98:$A$366,"heavy fuel oil")</f>
        <v>2135530624228.6052</v>
      </c>
      <c r="T9" s="249">
        <f>SUMIFS('Predicted Energy Consumption'!AC$98:AC$366,'Predicted Energy Consumption'!$B$98:$B$366,$A9,'Predicted Energy Consumption'!$A$98:$A$366,"heavy fuel oil")</f>
        <v>2113891315201.8018</v>
      </c>
      <c r="U9" s="249">
        <f>SUMIFS('Predicted Energy Consumption'!AD$98:AD$366,'Predicted Energy Consumption'!$B$98:$B$366,$A9,'Predicted Energy Consumption'!$A$98:$A$366,"heavy fuel oil")</f>
        <v>2092227418109.5146</v>
      </c>
      <c r="V9" s="249">
        <f>SUMIFS('Predicted Energy Consumption'!AE$98:AE$366,'Predicted Energy Consumption'!$B$98:$B$366,$A9,'Predicted Energy Consumption'!$A$98:$A$366,"heavy fuel oil")</f>
        <v>2070591174715.3848</v>
      </c>
      <c r="W9" s="249">
        <f>SUMIFS('Predicted Energy Consumption'!AF$98:AF$366,'Predicted Energy Consumption'!$B$98:$B$366,$A9,'Predicted Energy Consumption'!$A$98:$A$366,"heavy fuel oil")</f>
        <v>2049026049234.6519</v>
      </c>
      <c r="X9" s="249">
        <f>SUMIFS('Predicted Energy Consumption'!AG$98:AG$366,'Predicted Energy Consumption'!$B$98:$B$366,$A9,'Predicted Energy Consumption'!$A$98:$A$366,"heavy fuel oil")</f>
        <v>2027568043960.644</v>
      </c>
      <c r="Y9" s="249">
        <f>SUMIFS('Predicted Energy Consumption'!AH$98:AH$366,'Predicted Energy Consumption'!$B$98:$B$366,$A9,'Predicted Energy Consumption'!$A$98:$A$366,"heavy fuel oil")</f>
        <v>2006246823974.5767</v>
      </c>
      <c r="Z9" s="249">
        <f>SUMIFS('Predicted Energy Consumption'!AI$98:AI$366,'Predicted Energy Consumption'!$B$98:$B$366,$A9,'Predicted Energy Consumption'!$A$98:$A$366,"heavy fuel oil")</f>
        <v>1985086677129.5815</v>
      </c>
      <c r="AA9" s="249">
        <f>SUMIFS('Predicted Energy Consumption'!AJ$98:AJ$366,'Predicted Energy Consumption'!$B$98:$B$366,$A9,'Predicted Energy Consumption'!$A$98:$A$366,"heavy fuel oil")</f>
        <v>1964107332398.6077</v>
      </c>
      <c r="AB9" s="249">
        <f>SUMIFS('Predicted Energy Consumption'!AK$98:AK$366,'Predicted Energy Consumption'!$B$98:$B$366,$A9,'Predicted Energy Consumption'!$A$98:$A$366,"heavy fuel oil")</f>
        <v>1943324656795.3164</v>
      </c>
      <c r="AC9" s="249">
        <f>SUMIFS('Predicted Energy Consumption'!AL$98:AL$366,'Predicted Energy Consumption'!$B$98:$B$366,$A9,'Predicted Energy Consumption'!$A$98:$A$366,"heavy fuel oil")</f>
        <v>1922751248444.4463</v>
      </c>
      <c r="AD9" s="249">
        <f>SUMIFS('Predicted Energy Consumption'!AM$98:AM$366,'Predicted Energy Consumption'!$B$98:$B$366,$A9,'Predicted Energy Consumption'!$A$98:$A$366,"heavy fuel oil")</f>
        <v>1902396941006.7803</v>
      </c>
      <c r="AE9" s="249">
        <f>SUMIFS('Predicted Energy Consumption'!AN$98:AN$366,'Predicted Energy Consumption'!$B$98:$B$366,$A9,'Predicted Energy Consumption'!$A$98:$A$366,"heavy fuel oil")</f>
        <v>1882269232553.1165</v>
      </c>
      <c r="AF9" s="249">
        <f>SUMIFS('Predicted Energy Consumption'!AO$98:AO$366,'Predicted Energy Consumption'!$B$98:$B$366,$A9,'Predicted Energy Consumption'!$A$98:$A$366,"heavy fuel oil")</f>
        <v>1862373650123.0742</v>
      </c>
      <c r="AG9" s="249">
        <f>SUMIFS('Predicted Energy Consumption'!AP$98:AP$366,'Predicted Energy Consumption'!$B$98:$B$366,$A9,'Predicted Energy Consumption'!$A$98:$A$366,"heavy fuel oil")</f>
        <v>1842714059580.1882</v>
      </c>
      <c r="AH9" s="249">
        <f>SUMIFS('Predicted Energy Consumption'!AQ$98:AQ$366,'Predicted Energy Consumption'!$B$98:$B$366,$A9,'Predicted Energy Consumption'!$A$98:$A$366,"heavy fuel oil")</f>
        <v>1823292928966.1362</v>
      </c>
      <c r="AI9" s="249">
        <f>SUMIFS('Predicted Energy Consumption'!AR$98:AR$366,'Predicted Energy Consumption'!$B$98:$B$366,$A9,'Predicted Energy Consumption'!$A$98:$A$366,"heavy fuel oil")</f>
        <v>1804111552341.9309</v>
      </c>
      <c r="AJ9" s="249">
        <f>SUMIFS('Predicted Energy Consumption'!AS$98:AS$366,'Predicted Energy Consumption'!$B$98:$B$366,$A9,'Predicted Energy Consumption'!$A$98:$A$366,"heavy fuel oil")</f>
        <v>1785170240059.3579</v>
      </c>
      <c r="AK9" s="249">
        <f>SUMIFS('Predicted Energy Consumption'!AT$98:AT$366,'Predicted Energy Consumption'!$B$98:$B$366,$A9,'Predicted Energy Consumption'!$A$98:$A$366,"heavy fuel oil")</f>
        <v>1766468480513.054</v>
      </c>
      <c r="AL9" s="249">
        <f>SUMIFS('Predicted Energy Consumption'!AU$98:AU$366,'Predicted Energy Consumption'!$B$98:$B$366,$A9,'Predicted Energy Consumption'!$A$98:$A$366,"heavy fuel oil")</f>
        <v>1748005077660.9465</v>
      </c>
      <c r="AM9" s="249">
        <f>SUMIFS('Predicted Energy Consumption'!AV$98:AV$366,'Predicted Energy Consumption'!$B$98:$B$366,$A9,'Predicted Energy Consumption'!$A$98:$A$366,"heavy fuel oil")</f>
        <v>1729778267951.7144</v>
      </c>
      <c r="AN9" s="249">
        <f>SUMIFS('Predicted Energy Consumption'!AW$98:AW$366,'Predicted Energy Consumption'!$B$98:$B$366,$A9,'Predicted Energy Consumption'!$A$98:$A$366,"heavy fuel oil")</f>
        <v>1711785819746.27</v>
      </c>
      <c r="AO9" s="249">
        <f>SUMIFS('Predicted Energy Consumption'!AX$98:AX$366,'Predicted Energy Consumption'!$B$98:$B$366,$A9,'Predicted Energy Consumption'!$A$98:$A$366,"heavy fuel oil")</f>
        <v>1694025117851.3323</v>
      </c>
      <c r="AP9" s="249">
        <f>SUMIFS('Predicted Energy Consumption'!AY$98:AY$366,'Predicted Energy Consumption'!$B$98:$B$366,$A9,'Predicted Energy Consumption'!$A$98:$A$366,"heavy fuel oil")</f>
        <v>1676493235386.7988</v>
      </c>
    </row>
    <row r="10" spans="1:42" x14ac:dyDescent="0.2">
      <c r="A10" t="s">
        <v>381</v>
      </c>
      <c r="B10" s="249">
        <f>SUMIFS('Predicted Energy Consumption'!K$98:K$366,'Predicted Energy Consumption'!$B$98:$B$366,$A10,'Predicted Energy Consumption'!$A$98:$A$366,"heavy fuel oil")</f>
        <v>7203697503596612</v>
      </c>
      <c r="C10" s="249">
        <f>SUMIFS('Predicted Energy Consumption'!L$98:L$366,'Predicted Energy Consumption'!$B$98:$B$366,$A10,'Predicted Energy Consumption'!$A$98:$A$366,"heavy fuel oil")</f>
        <v>7865942939376652</v>
      </c>
      <c r="D10" s="249">
        <f>SUMIFS('Predicted Energy Consumption'!M$98:M$366,'Predicted Energy Consumption'!$B$98:$B$366,$A10,'Predicted Energy Consumption'!$A$98:$A$366,"heavy fuel oil")</f>
        <v>8059856192160778</v>
      </c>
      <c r="E10" s="249">
        <f>SUMIFS('Predicted Energy Consumption'!N$98:N$366,'Predicted Energy Consumption'!$B$98:$B$366,$A10,'Predicted Energy Consumption'!$A$98:$A$366,"heavy fuel oil")</f>
        <v>8220382766008428</v>
      </c>
      <c r="F10" s="249">
        <f>SUMIFS('Predicted Energy Consumption'!O$98:O$366,'Predicted Energy Consumption'!$B$98:$B$366,$A10,'Predicted Energy Consumption'!$A$98:$A$366,"heavy fuel oil")</f>
        <v>8342215224297884</v>
      </c>
      <c r="G10" s="249">
        <f>SUMIFS('Predicted Energy Consumption'!P$98:P$366,'Predicted Energy Consumption'!$B$98:$B$366,$A10,'Predicted Energy Consumption'!$A$98:$A$366,"heavy fuel oil")</f>
        <v>8454974782380345</v>
      </c>
      <c r="H10" s="249">
        <f>SUMIFS('Predicted Energy Consumption'!Q$98:Q$366,'Predicted Energy Consumption'!$B$98:$B$366,$A10,'Predicted Energy Consumption'!$A$98:$A$366,"heavy fuel oil")</f>
        <v>8559170796498286</v>
      </c>
      <c r="I10" s="249">
        <f>SUMIFS('Predicted Energy Consumption'!R$98:R$366,'Predicted Energy Consumption'!$B$98:$B$366,$A10,'Predicted Energy Consumption'!$A$98:$A$366,"heavy fuel oil")</f>
        <v>8655337006065326</v>
      </c>
      <c r="J10" s="249">
        <f>SUMIFS('Predicted Energy Consumption'!S$98:S$366,'Predicted Energy Consumption'!$B$98:$B$366,$A10,'Predicted Energy Consumption'!$A$98:$A$366,"heavy fuel oil")</f>
        <v>8744011993550880</v>
      </c>
      <c r="K10" s="249">
        <f>SUMIFS('Predicted Energy Consumption'!T$98:T$366,'Predicted Energy Consumption'!$B$98:$B$366,$A10,'Predicted Energy Consumption'!$A$98:$A$366,"heavy fuel oil")</f>
        <v>8825725086884122</v>
      </c>
      <c r="L10" s="249">
        <f>SUMIFS('Predicted Energy Consumption'!U$98:U$366,'Predicted Energy Consumption'!$B$98:$B$366,$A10,'Predicted Energy Consumption'!$A$98:$A$366,"heavy fuel oil")</f>
        <v>8900986658361842</v>
      </c>
      <c r="M10" s="249">
        <f>SUMIFS('Predicted Energy Consumption'!V$98:V$366,'Predicted Energy Consumption'!$B$98:$B$366,$A10,'Predicted Energy Consumption'!$A$98:$A$366,"heavy fuel oil")</f>
        <v>8970281856074610</v>
      </c>
      <c r="N10" s="249">
        <f>SUMIFS('Predicted Energy Consumption'!W$98:W$366,'Predicted Energy Consumption'!$B$98:$B$366,$A10,'Predicted Energy Consumption'!$A$98:$A$366,"heavy fuel oil")</f>
        <v>9034066936614904</v>
      </c>
      <c r="O10" s="249">
        <f>SUMIFS('Predicted Energy Consumption'!X$98:X$366,'Predicted Energy Consumption'!$B$98:$B$366,$A10,'Predicted Energy Consumption'!$A$98:$A$366,"heavy fuel oil")</f>
        <v>9092767514072442</v>
      </c>
      <c r="P10" s="249">
        <f>SUMIFS('Predicted Energy Consumption'!Y$98:Y$366,'Predicted Energy Consumption'!$B$98:$B$366,$A10,'Predicted Energy Consumption'!$A$98:$A$366,"heavy fuel oil")</f>
        <v>9146778179556232</v>
      </c>
      <c r="Q10" s="249">
        <f>SUMIFS('Predicted Energy Consumption'!Z$98:Z$366,'Predicted Energy Consumption'!$B$98:$B$366,$A10,'Predicted Energy Consumption'!$A$98:$A$366,"heavy fuel oil")</f>
        <v>9196463067958752</v>
      </c>
      <c r="R10" s="249">
        <f>SUMIFS('Predicted Energy Consumption'!AA$98:AA$366,'Predicted Energy Consumption'!$B$98:$B$366,$A10,'Predicted Energy Consumption'!$A$98:$A$366,"heavy fuel oil")</f>
        <v>9242157051133370</v>
      </c>
      <c r="S10" s="249">
        <f>SUMIFS('Predicted Energy Consumption'!AB$98:AB$366,'Predicted Energy Consumption'!$B$98:$B$366,$A10,'Predicted Energy Consumption'!$A$98:$A$366,"heavy fuel oil")</f>
        <v>9284167319390788</v>
      </c>
      <c r="T10" s="249">
        <f>SUMIFS('Predicted Energy Consumption'!AC$98:AC$366,'Predicted Energy Consumption'!$B$98:$B$366,$A10,'Predicted Energy Consumption'!$A$98:$A$366,"heavy fuel oil")</f>
        <v>9322775178279580</v>
      </c>
      <c r="U10" s="249">
        <f>SUMIFS('Predicted Energy Consumption'!AD$98:AD$366,'Predicted Energy Consumption'!$B$98:$B$366,$A10,'Predicted Energy Consumption'!$A$98:$A$366,"heavy fuel oil")</f>
        <v>9358237937699302</v>
      </c>
      <c r="V10" s="249">
        <f>SUMIFS('Predicted Energy Consumption'!AE$98:AE$366,'Predicted Energy Consumption'!$B$98:$B$366,$A10,'Predicted Energy Consumption'!$A$98:$A$366,"heavy fuel oil")</f>
        <v>9390790808264962</v>
      </c>
      <c r="W10" s="249">
        <f>SUMIFS('Predicted Energy Consumption'!AF$98:AF$366,'Predicted Energy Consumption'!$B$98:$B$366,$A10,'Predicted Energy Consumption'!$A$98:$A$366,"heavy fuel oil")</f>
        <v>9420648748010730</v>
      </c>
      <c r="X10" s="249">
        <f>SUMIFS('Predicted Energy Consumption'!AG$98:AG$366,'Predicted Energy Consumption'!$B$98:$B$366,$A10,'Predicted Energy Consumption'!$A$98:$A$366,"heavy fuel oil")</f>
        <v>9448008223156620</v>
      </c>
      <c r="Y10" s="249">
        <f>SUMIFS('Predicted Energy Consumption'!AH$98:AH$366,'Predicted Energy Consumption'!$B$98:$B$366,$A10,'Predicted Energy Consumption'!$A$98:$A$366,"heavy fuel oil")</f>
        <v>9473048861529536</v>
      </c>
      <c r="Z10" s="249">
        <f>SUMIFS('Predicted Energy Consumption'!AI$98:AI$366,'Predicted Energy Consumption'!$B$98:$B$366,$A10,'Predicted Energy Consumption'!$A$98:$A$366,"heavy fuel oil")</f>
        <v>9495934987755904</v>
      </c>
      <c r="AA10" s="249">
        <f>SUMIFS('Predicted Energy Consumption'!AJ$98:AJ$366,'Predicted Energy Consumption'!$B$98:$B$366,$A10,'Predicted Energy Consumption'!$A$98:$A$366,"heavy fuel oil")</f>
        <v>9516817036636712</v>
      </c>
      <c r="AB10" s="249">
        <f>SUMIFS('Predicted Energy Consumption'!AK$98:AK$366,'Predicted Energy Consumption'!$B$98:$B$366,$A10,'Predicted Energy Consumption'!$A$98:$A$366,"heavy fuel oil")</f>
        <v>9535832846029668</v>
      </c>
      <c r="AC10" s="249">
        <f>SUMIFS('Predicted Energy Consumption'!AL$98:AL$366,'Predicted Energy Consumption'!$B$98:$B$366,$A10,'Predicted Energy Consumption'!$A$98:$A$366,"heavy fuel oil")</f>
        <v>9553108833751948</v>
      </c>
      <c r="AD10" s="249">
        <f>SUMIFS('Predicted Energy Consumption'!AM$98:AM$366,'Predicted Energy Consumption'!$B$98:$B$366,$A10,'Predicted Energy Consumption'!$A$98:$A$366,"heavy fuel oil")</f>
        <v>9568761064965066</v>
      </c>
      <c r="AE10" s="249">
        <f>SUMIFS('Predicted Energy Consumption'!AN$98:AN$366,'Predicted Energy Consumption'!$B$98:$B$366,$A10,'Predicted Energy Consumption'!$A$98:$A$366,"heavy fuel oil")</f>
        <v>9582896217577168</v>
      </c>
      <c r="AF10" s="249">
        <f>SUMIFS('Predicted Energy Consumption'!AO$98:AO$366,'Predicted Energy Consumption'!$B$98:$B$366,$A10,'Predicted Energy Consumption'!$A$98:$A$366,"heavy fuel oil")</f>
        <v>9595612453663060</v>
      </c>
      <c r="AG10" s="249">
        <f>SUMIFS('Predicted Energy Consumption'!AP$98:AP$366,'Predicted Energy Consumption'!$B$98:$B$366,$A10,'Predicted Energy Consumption'!$A$98:$A$366,"heavy fuel oil")</f>
        <v>9607000204955758</v>
      </c>
      <c r="AH10" s="249">
        <f>SUMIFS('Predicted Energy Consumption'!AQ$98:AQ$366,'Predicted Energy Consumption'!$B$98:$B$366,$A10,'Predicted Energy Consumption'!$A$98:$A$366,"heavy fuel oil")</f>
        <v>9617142880246114</v>
      </c>
      <c r="AI10" s="249">
        <f>SUMIFS('Predicted Energy Consumption'!AR$98:AR$366,'Predicted Energy Consumption'!$B$98:$B$366,$A10,'Predicted Energy Consumption'!$A$98:$A$366,"heavy fuel oil")</f>
        <v>9626117502138724</v>
      </c>
      <c r="AJ10" s="249">
        <f>SUMIFS('Predicted Energy Consumption'!AS$98:AS$366,'Predicted Energy Consumption'!$B$98:$B$366,$A10,'Predicted Energy Consumption'!$A$98:$A$366,"heavy fuel oil")</f>
        <v>9633995280130216</v>
      </c>
      <c r="AK10" s="249">
        <f>SUMIFS('Predicted Energy Consumption'!AT$98:AT$366,'Predicted Energy Consumption'!$B$98:$B$366,$A10,'Predicted Energy Consumption'!$A$98:$A$366,"heavy fuel oil")</f>
        <v>9640842126438694</v>
      </c>
      <c r="AL10" s="249">
        <f>SUMIFS('Predicted Energy Consumption'!AU$98:AU$366,'Predicted Energy Consumption'!$B$98:$B$366,$A10,'Predicted Energy Consumption'!$A$98:$A$366,"heavy fuel oil")</f>
        <v>9646719120470018</v>
      </c>
      <c r="AM10" s="249">
        <f>SUMIFS('Predicted Energy Consumption'!AV$98:AV$366,'Predicted Energy Consumption'!$B$98:$B$366,$A10,'Predicted Energy Consumption'!$A$98:$A$366,"heavy fuel oil")</f>
        <v>9651682927264332</v>
      </c>
      <c r="AN10" s="249">
        <f>SUMIFS('Predicted Energy Consumption'!AW$98:AW$366,'Predicted Energy Consumption'!$B$98:$B$366,$A10,'Predicted Energy Consumption'!$A$98:$A$366,"heavy fuel oil")</f>
        <v>9655786174751216</v>
      </c>
      <c r="AO10" s="249">
        <f>SUMIFS('Predicted Energy Consumption'!AX$98:AX$366,'Predicted Energy Consumption'!$B$98:$B$366,$A10,'Predicted Energy Consumption'!$A$98:$A$366,"heavy fuel oil")</f>
        <v>9659077794156540</v>
      </c>
      <c r="AP10" s="249">
        <f>SUMIFS('Predicted Energy Consumption'!AY$98:AY$366,'Predicted Energy Consumption'!$B$98:$B$366,$A10,'Predicted Energy Consumption'!$A$98:$A$366,"heavy fuel oil")</f>
        <v>9661603327454722</v>
      </c>
    </row>
    <row r="11" spans="1:42" x14ac:dyDescent="0.2">
      <c r="A11" t="s">
        <v>382</v>
      </c>
      <c r="B11" s="249">
        <f>SUMIFS('Predicted Energy Consumption'!K$98:K$366,'Predicted Energy Consumption'!$B$98:$B$366,$A11,'Predicted Energy Consumption'!$A$98:$A$366,"heavy fuel oil")</f>
        <v>2621259337977227</v>
      </c>
      <c r="C11" s="249">
        <f>SUMIFS('Predicted Energy Consumption'!L$98:L$366,'Predicted Energy Consumption'!$B$98:$B$366,$A11,'Predicted Energy Consumption'!$A$98:$A$366,"heavy fuel oil")</f>
        <v>2985259455882546.5</v>
      </c>
      <c r="D11" s="249">
        <f>SUMIFS('Predicted Energy Consumption'!M$98:M$366,'Predicted Energy Consumption'!$B$98:$B$366,$A11,'Predicted Energy Consumption'!$A$98:$A$366,"heavy fuel oil")</f>
        <v>3097251382479892.5</v>
      </c>
      <c r="E11" s="249">
        <f>SUMIFS('Predicted Energy Consumption'!N$98:N$366,'Predicted Energy Consumption'!$B$98:$B$366,$A11,'Predicted Energy Consumption'!$A$98:$A$366,"heavy fuel oil")</f>
        <v>3207173366789275.5</v>
      </c>
      <c r="F11" s="249">
        <f>SUMIFS('Predicted Energy Consumption'!O$98:O$366,'Predicted Energy Consumption'!$B$98:$B$366,$A11,'Predicted Energy Consumption'!$A$98:$A$366,"heavy fuel oil")</f>
        <v>3282534853973675.5</v>
      </c>
      <c r="G11" s="249">
        <f>SUMIFS('Predicted Energy Consumption'!P$98:P$366,'Predicted Energy Consumption'!$B$98:$B$366,$A11,'Predicted Energy Consumption'!$A$98:$A$366,"heavy fuel oil")</f>
        <v>3326700440630861.5</v>
      </c>
      <c r="H11" s="249">
        <f>SUMIFS('Predicted Energy Consumption'!Q$98:Q$366,'Predicted Energy Consumption'!$B$98:$B$366,$A11,'Predicted Energy Consumption'!$A$98:$A$366,"heavy fuel oil")</f>
        <v>3365388371268510.5</v>
      </c>
      <c r="I11" s="249">
        <f>SUMIFS('Predicted Energy Consumption'!R$98:R$366,'Predicted Energy Consumption'!$B$98:$B$366,$A11,'Predicted Energy Consumption'!$A$98:$A$366,"heavy fuel oil")</f>
        <v>3399102544830173.5</v>
      </c>
      <c r="J11" s="249">
        <f>SUMIFS('Predicted Energy Consumption'!S$98:S$366,'Predicted Energy Consumption'!$B$98:$B$366,$A11,'Predicted Energy Consumption'!$A$98:$A$366,"heavy fuel oil")</f>
        <v>3428319555446727.5</v>
      </c>
      <c r="K11" s="249">
        <f>SUMIFS('Predicted Energy Consumption'!T$98:T$366,'Predicted Energy Consumption'!$B$98:$B$366,$A11,'Predicted Energy Consumption'!$A$98:$A$366,"heavy fuel oil")</f>
        <v>3453483139467263.5</v>
      </c>
      <c r="L11" s="249">
        <f>SUMIFS('Predicted Energy Consumption'!U$98:U$366,'Predicted Energy Consumption'!$B$98:$B$366,$A11,'Predicted Energy Consumption'!$A$98:$A$366,"heavy fuel oil")</f>
        <v>3475001550693543</v>
      </c>
      <c r="M11" s="249">
        <f>SUMIFS('Predicted Energy Consumption'!V$98:V$366,'Predicted Energy Consumption'!$B$98:$B$366,$A11,'Predicted Energy Consumption'!$A$98:$A$366,"heavy fuel oil")</f>
        <v>3493247004579399</v>
      </c>
      <c r="N11" s="249">
        <f>SUMIFS('Predicted Energy Consumption'!W$98:W$366,'Predicted Energy Consumption'!$B$98:$B$366,$A11,'Predicted Energy Consumption'!$A$98:$A$366,"heavy fuel oil")</f>
        <v>3508556520069118.5</v>
      </c>
      <c r="O11" s="249">
        <f>SUMIFS('Predicted Energy Consumption'!X$98:X$366,'Predicted Energy Consumption'!$B$98:$B$366,$A11,'Predicted Energy Consumption'!$A$98:$A$366,"heavy fuel oil")</f>
        <v>3521233652501696</v>
      </c>
      <c r="P11" s="249">
        <f>SUMIFS('Predicted Energy Consumption'!Y$98:Y$366,'Predicted Energy Consumption'!$B$98:$B$366,$A11,'Predicted Energy Consumption'!$A$98:$A$366,"heavy fuel oil")</f>
        <v>3531550746890625.5</v>
      </c>
      <c r="Q11" s="249">
        <f>SUMIFS('Predicted Energy Consumption'!Z$98:Z$366,'Predicted Energy Consumption'!$B$98:$B$366,$A11,'Predicted Energy Consumption'!$A$98:$A$366,"heavy fuel oil")</f>
        <v>3539751448286376.5</v>
      </c>
      <c r="R11" s="249">
        <f>SUMIFS('Predicted Energy Consumption'!AA$98:AA$366,'Predicted Energy Consumption'!$B$98:$B$366,$A11,'Predicted Energy Consumption'!$A$98:$A$366,"heavy fuel oil")</f>
        <v>3546053288101332</v>
      </c>
      <c r="S11" s="249">
        <f>SUMIFS('Predicted Energy Consumption'!AB$98:AB$366,'Predicted Energy Consumption'!$B$98:$B$366,$A11,'Predicted Energy Consumption'!$A$98:$A$366,"heavy fuel oil")</f>
        <v>3550650226501283</v>
      </c>
      <c r="T11" s="249">
        <f>SUMIFS('Predicted Energy Consumption'!AC$98:AC$366,'Predicted Energy Consumption'!$B$98:$B$366,$A11,'Predicted Energy Consumption'!$A$98:$A$366,"heavy fuel oil")</f>
        <v>3553715075509073</v>
      </c>
      <c r="U11" s="249">
        <f>SUMIFS('Predicted Energy Consumption'!AD$98:AD$366,'Predicted Energy Consumption'!$B$98:$B$366,$A11,'Predicted Energy Consumption'!$A$98:$A$366,"heavy fuel oil")</f>
        <v>3555401759148117.5</v>
      </c>
      <c r="V11" s="249">
        <f>SUMIFS('Predicted Energy Consumption'!AE$98:AE$366,'Predicted Energy Consumption'!$B$98:$B$366,$A11,'Predicted Energy Consumption'!$A$98:$A$366,"heavy fuel oil")</f>
        <v>3555847388947677</v>
      </c>
      <c r="W11" s="249">
        <f>SUMIFS('Predicted Energy Consumption'!AF$98:AF$366,'Predicted Energy Consumption'!$B$98:$B$366,$A11,'Predicted Energy Consumption'!$A$98:$A$366,"heavy fuel oil")</f>
        <v>3555174147986376.5</v>
      </c>
      <c r="X11" s="249">
        <f>SUMIFS('Predicted Energy Consumption'!AG$98:AG$366,'Predicted Energy Consumption'!$B$98:$B$366,$A11,'Predicted Energy Consumption'!$A$98:$A$366,"heavy fuel oil")</f>
        <v>3553490986334193.5</v>
      </c>
      <c r="Y11" s="249">
        <f>SUMIFS('Predicted Energy Consumption'!AH$98:AH$366,'Predicted Energy Consumption'!$B$98:$B$366,$A11,'Predicted Energy Consumption'!$A$98:$A$366,"heavy fuel oil")</f>
        <v>3550895136759279.5</v>
      </c>
      <c r="Z11" s="249">
        <f>SUMIFS('Predicted Energy Consumption'!AI$98:AI$366,'Predicted Energy Consumption'!$B$98:$B$366,$A11,'Predicted Energy Consumption'!$A$98:$A$366,"heavy fuel oil")</f>
        <v>3547473463006649.5</v>
      </c>
      <c r="AA11" s="249">
        <f>SUMIFS('Predicted Energy Consumption'!AJ$98:AJ$366,'Predicted Energy Consumption'!$B$98:$B$366,$A11,'Predicted Energy Consumption'!$A$98:$A$366,"heavy fuel oil")</f>
        <v>3543303654640216</v>
      </c>
      <c r="AB11" s="249">
        <f>SUMIFS('Predicted Energy Consumption'!AK$98:AK$366,'Predicted Energy Consumption'!$B$98:$B$366,$A11,'Predicted Energy Consumption'!$A$98:$A$366,"heavy fuel oil")</f>
        <v>3538455282954289</v>
      </c>
      <c r="AC11" s="249">
        <f>SUMIFS('Predicted Energy Consumption'!AL$98:AL$366,'Predicted Energy Consumption'!$B$98:$B$366,$A11,'Predicted Energy Consumption'!$A$98:$A$366,"heavy fuel oil")</f>
        <v>3532990732225379</v>
      </c>
      <c r="AD11" s="249">
        <f>SUMIFS('Predicted Energy Consumption'!AM$98:AM$366,'Predicted Energy Consumption'!$B$98:$B$366,$A11,'Predicted Energy Consumption'!$A$98:$A$366,"heavy fuel oil")</f>
        <v>3526966019874171.5</v>
      </c>
      <c r="AE11" s="249">
        <f>SUMIFS('Predicted Energy Consumption'!AN$98:AN$366,'Predicted Energy Consumption'!$B$98:$B$366,$A11,'Predicted Energy Consumption'!$A$98:$A$366,"heavy fuel oil")</f>
        <v>3520431518150836.5</v>
      </c>
      <c r="AF11" s="249">
        <f>SUMIFS('Predicted Energy Consumption'!AO$98:AO$366,'Predicted Energy Consumption'!$B$98:$B$366,$A11,'Predicted Energy Consumption'!$A$98:$A$366,"heavy fuel oil")</f>
        <v>3513432588872858</v>
      </c>
      <c r="AG11" s="249">
        <f>SUMIFS('Predicted Energy Consumption'!AP$98:AP$366,'Predicted Energy Consumption'!$B$98:$B$366,$A11,'Predicted Energy Consumption'!$A$98:$A$366,"heavy fuel oil")</f>
        <v>3506010141626863.5</v>
      </c>
      <c r="AH11" s="249">
        <f>SUMIFS('Predicted Energy Consumption'!AQ$98:AQ$366,'Predicted Energy Consumption'!$B$98:$B$366,$A11,'Predicted Energy Consumption'!$A$98:$A$366,"heavy fuel oil")</f>
        <v>3498201124753049.5</v>
      </c>
      <c r="AI11" s="249">
        <f>SUMIFS('Predicted Energy Consumption'!AR$98:AR$366,'Predicted Energy Consumption'!$B$98:$B$366,$A11,'Predicted Energy Consumption'!$A$98:$A$366,"heavy fuel oil")</f>
        <v>3490038957389686</v>
      </c>
      <c r="AJ11" s="249">
        <f>SUMIFS('Predicted Energy Consumption'!AS$98:AS$366,'Predicted Energy Consumption'!$B$98:$B$366,$A11,'Predicted Energy Consumption'!$A$98:$A$366,"heavy fuel oil")</f>
        <v>3481553909896826.5</v>
      </c>
      <c r="AK11" s="249">
        <f>SUMIFS('Predicted Energy Consumption'!AT$98:AT$366,'Predicted Energy Consumption'!$B$98:$B$366,$A11,'Predicted Energy Consumption'!$A$98:$A$366,"heavy fuel oil")</f>
        <v>3472773439099794</v>
      </c>
      <c r="AL11" s="249">
        <f>SUMIFS('Predicted Energy Consumption'!AU$98:AU$366,'Predicted Energy Consumption'!$B$98:$B$366,$A11,'Predicted Energy Consumption'!$A$98:$A$366,"heavy fuel oil")</f>
        <v>3463722484003408</v>
      </c>
      <c r="AM11" s="249">
        <f>SUMIFS('Predicted Energy Consumption'!AV$98:AV$366,'Predicted Energy Consumption'!$B$98:$B$366,$A11,'Predicted Energy Consumption'!$A$98:$A$366,"heavy fuel oil")</f>
        <v>3454423726924968</v>
      </c>
      <c r="AN11" s="249">
        <f>SUMIFS('Predicted Energy Consumption'!AW$98:AW$366,'Predicted Energy Consumption'!$B$98:$B$366,$A11,'Predicted Energy Consumption'!$A$98:$A$366,"heavy fuel oil")</f>
        <v>3444897824366423</v>
      </c>
      <c r="AO11" s="249">
        <f>SUMIFS('Predicted Energy Consumption'!AX$98:AX$366,'Predicted Energy Consumption'!$B$98:$B$366,$A11,'Predicted Energy Consumption'!$A$98:$A$366,"heavy fuel oil")</f>
        <v>3435163611398592</v>
      </c>
      <c r="AP11" s="249">
        <f>SUMIFS('Predicted Energy Consumption'!AY$98:AY$366,'Predicted Energy Consumption'!$B$98:$B$366,$A11,'Predicted Energy Consumption'!$A$98:$A$366,"heavy fuel oil")</f>
        <v>3425238282844096</v>
      </c>
    </row>
    <row r="12" spans="1:42" x14ac:dyDescent="0.2">
      <c r="A12" t="s">
        <v>383</v>
      </c>
      <c r="B12" s="249">
        <f>SUMIFS('Predicted Energy Consumption'!K$98:K$366,'Predicted Energy Consumption'!$B$98:$B$366,$A12,'Predicted Energy Consumption'!$A$98:$A$366,"heavy fuel oil")</f>
        <v>2596840726488.5547</v>
      </c>
      <c r="C12" s="249">
        <f>SUMIFS('Predicted Energy Consumption'!L$98:L$366,'Predicted Energy Consumption'!$B$98:$B$366,$A12,'Predicted Energy Consumption'!$A$98:$A$366,"heavy fuel oil")</f>
        <v>2702104312215.3096</v>
      </c>
      <c r="D12" s="249">
        <f>SUMIFS('Predicted Energy Consumption'!M$98:M$366,'Predicted Energy Consumption'!$B$98:$B$366,$A12,'Predicted Energy Consumption'!$A$98:$A$366,"heavy fuel oil")</f>
        <v>2609872972748.5278</v>
      </c>
      <c r="E12" s="249">
        <f>SUMIFS('Predicted Energy Consumption'!N$98:N$366,'Predicted Energy Consumption'!$B$98:$B$366,$A12,'Predicted Energy Consumption'!$A$98:$A$366,"heavy fuel oil")</f>
        <v>2515474674449.5107</v>
      </c>
      <c r="F12" s="249">
        <f>SUMIFS('Predicted Energy Consumption'!O$98:O$366,'Predicted Energy Consumption'!$B$98:$B$366,$A12,'Predicted Energy Consumption'!$A$98:$A$366,"heavy fuel oil")</f>
        <v>2419920330301.4634</v>
      </c>
      <c r="G12" s="249">
        <f>SUMIFS('Predicted Energy Consumption'!P$98:P$366,'Predicted Energy Consumption'!$B$98:$B$366,$A12,'Predicted Energy Consumption'!$A$98:$A$366,"heavy fuel oil")</f>
        <v>2323877256002.4517</v>
      </c>
      <c r="H12" s="249">
        <f>SUMIFS('Predicted Energy Consumption'!Q$98:Q$366,'Predicted Energy Consumption'!$B$98:$B$366,$A12,'Predicted Energy Consumption'!$A$98:$A$366,"heavy fuel oil")</f>
        <v>2227801959757.7427</v>
      </c>
      <c r="I12" s="249">
        <f>SUMIFS('Predicted Energy Consumption'!R$98:R$366,'Predicted Energy Consumption'!$B$98:$B$366,$A12,'Predicted Energy Consumption'!$A$98:$A$366,"heavy fuel oil")</f>
        <v>2132012713009.8752</v>
      </c>
      <c r="J12" s="249">
        <f>SUMIFS('Predicted Energy Consumption'!S$98:S$366,'Predicted Energy Consumption'!$B$98:$B$366,$A12,'Predicted Energy Consumption'!$A$98:$A$366,"heavy fuel oil")</f>
        <v>2036732765472.7207</v>
      </c>
      <c r="K12" s="249">
        <f>SUMIFS('Predicted Energy Consumption'!T$98:T$366,'Predicted Energy Consumption'!$B$98:$B$366,$A12,'Predicted Energy Consumption'!$A$98:$A$366,"heavy fuel oil")</f>
        <v>1942117971566.2615</v>
      </c>
      <c r="L12" s="249">
        <f>SUMIFS('Predicted Energy Consumption'!U$98:U$366,'Predicted Energy Consumption'!$B$98:$B$366,$A12,'Predicted Energy Consumption'!$A$98:$A$366,"heavy fuel oil")</f>
        <v>1848275435294.646</v>
      </c>
      <c r="M12" s="249">
        <f>SUMIFS('Predicted Energy Consumption'!V$98:V$366,'Predicted Energy Consumption'!$B$98:$B$366,$A12,'Predicted Energy Consumption'!$A$98:$A$366,"heavy fuel oil")</f>
        <v>1755276589910.4036</v>
      </c>
      <c r="N12" s="249">
        <f>SUMIFS('Predicted Energy Consumption'!W$98:W$366,'Predicted Energy Consumption'!$B$98:$B$366,$A12,'Predicted Energy Consumption'!$A$98:$A$366,"heavy fuel oil")</f>
        <v>1663166617257.7302</v>
      </c>
      <c r="O12" s="249">
        <f>SUMIFS('Predicted Energy Consumption'!X$98:X$366,'Predicted Energy Consumption'!$B$98:$B$366,$A12,'Predicted Energy Consumption'!$A$98:$A$366,"heavy fuel oil")</f>
        <v>1571971348322.3447</v>
      </c>
      <c r="P12" s="249">
        <f>SUMIFS('Predicted Energy Consumption'!Y$98:Y$366,'Predicted Energy Consumption'!$B$98:$B$366,$A12,'Predicted Energy Consumption'!$A$98:$A$366,"heavy fuel oil")</f>
        <v>1481702373849.071</v>
      </c>
      <c r="Q12" s="249">
        <f>SUMIFS('Predicted Energy Consumption'!Z$98:Z$366,'Predicted Energy Consumption'!$B$98:$B$366,$A12,'Predicted Energy Consumption'!$A$98:$A$366,"heavy fuel oil")</f>
        <v>1392360854817.6743</v>
      </c>
      <c r="R12" s="249">
        <f>SUMIFS('Predicted Energy Consumption'!AA$98:AA$366,'Predicted Energy Consumption'!$B$98:$B$366,$A12,'Predicted Energy Consumption'!$A$98:$A$366,"heavy fuel oil")</f>
        <v>1303940374729.708</v>
      </c>
      <c r="S12" s="249">
        <f>SUMIFS('Predicted Energy Consumption'!AB$98:AB$366,'Predicted Energy Consumption'!$B$98:$B$366,$A12,'Predicted Energy Consumption'!$A$98:$A$366,"heavy fuel oil")</f>
        <v>1216429078962.3572</v>
      </c>
      <c r="T12" s="249">
        <f>SUMIFS('Predicted Energy Consumption'!AC$98:AC$366,'Predicted Energy Consumption'!$B$98:$B$366,$A12,'Predicted Energy Consumption'!$A$98:$A$366,"heavy fuel oil")</f>
        <v>1129811280336.7019</v>
      </c>
      <c r="U12" s="249">
        <f>SUMIFS('Predicted Energy Consumption'!AD$98:AD$366,'Predicted Energy Consumption'!$B$98:$B$366,$A12,'Predicted Energy Consumption'!$A$98:$A$366,"heavy fuel oil")</f>
        <v>1044068663362.5291</v>
      </c>
      <c r="V12" s="249">
        <f>SUMIFS('Predicted Energy Consumption'!AE$98:AE$366,'Predicted Energy Consumption'!$B$98:$B$366,$A12,'Predicted Energy Consumption'!$A$98:$A$366,"heavy fuel oil")</f>
        <v>959181185899.1333</v>
      </c>
      <c r="W12" s="249">
        <f>SUMIFS('Predicted Energy Consumption'!AF$98:AF$366,'Predicted Energy Consumption'!$B$98:$B$366,$A12,'Predicted Energy Consumption'!$A$98:$A$366,"heavy fuel oil")</f>
        <v>875127752239.99841</v>
      </c>
      <c r="X12" s="249">
        <f>SUMIFS('Predicted Energy Consumption'!AG$98:AG$366,'Predicted Energy Consumption'!$B$98:$B$366,$A12,'Predicted Energy Consumption'!$A$98:$A$366,"heavy fuel oil")</f>
        <v>791886713307.12451</v>
      </c>
      <c r="Y12" s="249">
        <f>SUMIFS('Predicted Energy Consumption'!AH$98:AH$366,'Predicted Energy Consumption'!$B$98:$B$366,$A12,'Predicted Energy Consumption'!$A$98:$A$366,"heavy fuel oil")</f>
        <v>775296376339.86462</v>
      </c>
      <c r="Z12" s="249">
        <f>SUMIFS('Predicted Energy Consumption'!AI$98:AI$366,'Predicted Energy Consumption'!$B$98:$B$366,$A12,'Predicted Energy Consumption'!$A$98:$A$366,"heavy fuel oil")</f>
        <v>776269599444.90698</v>
      </c>
      <c r="AA12" s="249">
        <f>SUMIFS('Predicted Energy Consumption'!AJ$98:AJ$366,'Predicted Energy Consumption'!$B$98:$B$366,$A12,'Predicted Energy Consumption'!$A$98:$A$366,"heavy fuel oil")</f>
        <v>777195149316.61914</v>
      </c>
      <c r="AB12" s="249">
        <f>SUMIFS('Predicted Energy Consumption'!AK$98:AK$366,'Predicted Energy Consumption'!$B$98:$B$366,$A12,'Predicted Energy Consumption'!$A$98:$A$366,"heavy fuel oil")</f>
        <v>778078064400.07556</v>
      </c>
      <c r="AC12" s="249">
        <f>SUMIFS('Predicted Energy Consumption'!AL$98:AL$366,'Predicted Energy Consumption'!$B$98:$B$366,$A12,'Predicted Energy Consumption'!$A$98:$A$366,"heavy fuel oil")</f>
        <v>778922753592.198</v>
      </c>
      <c r="AD12" s="249">
        <f>SUMIFS('Predicted Energy Consumption'!AM$98:AM$366,'Predicted Energy Consumption'!$B$98:$B$366,$A12,'Predicted Energy Consumption'!$A$98:$A$366,"heavy fuel oil")</f>
        <v>779733086171.31531</v>
      </c>
      <c r="AE12" s="249">
        <f>SUMIFS('Predicted Energy Consumption'!AN$98:AN$366,'Predicted Energy Consumption'!$B$98:$B$366,$A12,'Predicted Energy Consumption'!$A$98:$A$366,"heavy fuel oil")</f>
        <v>780512467640.2804</v>
      </c>
      <c r="AF12" s="249">
        <f>SUMIFS('Predicted Energy Consumption'!AO$98:AO$366,'Predicted Energy Consumption'!$B$98:$B$366,$A12,'Predicted Energy Consumption'!$A$98:$A$366,"heavy fuel oil")</f>
        <v>781263903832.08093</v>
      </c>
      <c r="AG12" s="249">
        <f>SUMIFS('Predicted Energy Consumption'!AP$98:AP$366,'Predicted Energy Consumption'!$B$98:$B$366,$A12,'Predicted Energy Consumption'!$A$98:$A$366,"heavy fuel oil")</f>
        <v>781990055219.57092</v>
      </c>
      <c r="AH12" s="249">
        <f>SUMIFS('Predicted Energy Consumption'!AQ$98:AQ$366,'Predicted Energy Consumption'!$B$98:$B$366,$A12,'Predicted Energy Consumption'!$A$98:$A$366,"heavy fuel oil")</f>
        <v>782693283035.26746</v>
      </c>
      <c r="AI12" s="249">
        <f>SUMIFS('Predicted Energy Consumption'!AR$98:AR$366,'Predicted Energy Consumption'!$B$98:$B$366,$A12,'Predicted Energy Consumption'!$A$98:$A$366,"heavy fuel oil")</f>
        <v>783375688530.58167</v>
      </c>
      <c r="AJ12" s="249">
        <f>SUMIFS('Predicted Energy Consumption'!AS$98:AS$366,'Predicted Energy Consumption'!$B$98:$B$366,$A12,'Predicted Energy Consumption'!$A$98:$A$366,"heavy fuel oil")</f>
        <v>784039146476.49622</v>
      </c>
      <c r="AK12" s="249">
        <f>SUMIFS('Predicted Energy Consumption'!AT$98:AT$366,'Predicted Energy Consumption'!$B$98:$B$366,$A12,'Predicted Energy Consumption'!$A$98:$A$366,"heavy fuel oil")</f>
        <v>784685333820.45911</v>
      </c>
      <c r="AL12" s="249">
        <f>SUMIFS('Predicted Energy Consumption'!AU$98:AU$366,'Predicted Energy Consumption'!$B$98:$B$366,$A12,'Predicted Energy Consumption'!$A$98:$A$366,"heavy fuel oil")</f>
        <v>785315754260.02075</v>
      </c>
      <c r="AM12" s="249">
        <f>SUMIFS('Predicted Energy Consumption'!AV$98:AV$366,'Predicted Energy Consumption'!$B$98:$B$366,$A12,'Predicted Energy Consumption'!$A$98:$A$366,"heavy fuel oil")</f>
        <v>785931759366.90295</v>
      </c>
      <c r="AN12" s="249">
        <f>SUMIFS('Predicted Energy Consumption'!AW$98:AW$366,'Predicted Energy Consumption'!$B$98:$B$366,$A12,'Predicted Energy Consumption'!$A$98:$A$366,"heavy fuel oil")</f>
        <v>786534566790.11389</v>
      </c>
      <c r="AO12" s="249">
        <f>SUMIFS('Predicted Energy Consumption'!AX$98:AX$366,'Predicted Energy Consumption'!$B$98:$B$366,$A12,'Predicted Energy Consumption'!$A$98:$A$366,"heavy fuel oil")</f>
        <v>787125275980.37146</v>
      </c>
      <c r="AP12" s="249">
        <f>SUMIFS('Predicted Energy Consumption'!AY$98:AY$366,'Predicted Energy Consumption'!$B$98:$B$366,$A12,'Predicted Energy Consumption'!$A$98:$A$366,"heavy fuel oil")</f>
        <v>787704881806.21252</v>
      </c>
    </row>
    <row r="13" spans="1:42" x14ac:dyDescent="0.2">
      <c r="A13" t="s">
        <v>384</v>
      </c>
      <c r="B13" s="249">
        <f>SUMIFS('Predicted Energy Consumption'!K$98:K$366,'Predicted Energy Consumption'!$B$98:$B$366,$A13,'Predicted Energy Consumption'!$A$98:$A$366,"heavy fuel oil")</f>
        <v>116956576658951.3</v>
      </c>
      <c r="C13" s="249">
        <f>SUMIFS('Predicted Energy Consumption'!L$98:L$366,'Predicted Energy Consumption'!$B$98:$B$366,$A13,'Predicted Energy Consumption'!$A$98:$A$366,"heavy fuel oil")</f>
        <v>125058320885836.52</v>
      </c>
      <c r="D13" s="249">
        <f>SUMIFS('Predicted Energy Consumption'!M$98:M$366,'Predicted Energy Consumption'!$B$98:$B$366,$A13,'Predicted Energy Consumption'!$A$98:$A$366,"heavy fuel oil")</f>
        <v>120346859994734.8</v>
      </c>
      <c r="E13" s="249">
        <f>SUMIFS('Predicted Energy Consumption'!N$98:N$366,'Predicted Energy Consumption'!$B$98:$B$366,$A13,'Predicted Energy Consumption'!$A$98:$A$366,"heavy fuel oil")</f>
        <v>115136681654695.03</v>
      </c>
      <c r="F13" s="249">
        <f>SUMIFS('Predicted Energy Consumption'!O$98:O$366,'Predicted Energy Consumption'!$B$98:$B$366,$A13,'Predicted Energy Consumption'!$A$98:$A$366,"heavy fuel oil")</f>
        <v>109499534689916.78</v>
      </c>
      <c r="G13" s="249">
        <f>SUMIFS('Predicted Energy Consumption'!P$98:P$366,'Predicted Energy Consumption'!$B$98:$B$366,$A13,'Predicted Energy Consumption'!$A$98:$A$366,"heavy fuel oil")</f>
        <v>103498486795445.44</v>
      </c>
      <c r="H13" s="249">
        <f>SUMIFS('Predicted Energy Consumption'!Q$98:Q$366,'Predicted Energy Consumption'!$B$98:$B$366,$A13,'Predicted Energy Consumption'!$A$98:$A$366,"heavy fuel oil")</f>
        <v>97189078728314.031</v>
      </c>
      <c r="I13" s="249">
        <f>SUMIFS('Predicted Energy Consumption'!R$98:R$366,'Predicted Energy Consumption'!$B$98:$B$366,$A13,'Predicted Energy Consumption'!$A$98:$A$366,"heavy fuel oil")</f>
        <v>90620035715242.203</v>
      </c>
      <c r="J13" s="249">
        <f>SUMIFS('Predicted Energy Consumption'!S$98:S$366,'Predicted Energy Consumption'!$B$98:$B$366,$A13,'Predicted Energy Consumption'!$A$98:$A$366,"heavy fuel oil")</f>
        <v>83833870330678.531</v>
      </c>
      <c r="K13" s="249">
        <f>SUMIFS('Predicted Energy Consumption'!T$98:T$366,'Predicted Energy Consumption'!$B$98:$B$366,$A13,'Predicted Energy Consumption'!$A$98:$A$366,"heavy fuel oil")</f>
        <v>80205573635115.891</v>
      </c>
      <c r="L13" s="249">
        <f>SUMIFS('Predicted Energy Consumption'!U$98:U$366,'Predicted Energy Consumption'!$B$98:$B$366,$A13,'Predicted Energy Consumption'!$A$98:$A$366,"heavy fuel oil")</f>
        <v>81112594995188.234</v>
      </c>
      <c r="M13" s="249">
        <f>SUMIFS('Predicted Energy Consumption'!V$98:V$366,'Predicted Energy Consumption'!$B$98:$B$366,$A13,'Predicted Energy Consumption'!$A$98:$A$366,"heavy fuel oil")</f>
        <v>81934208550585.094</v>
      </c>
      <c r="N13" s="249">
        <f>SUMIFS('Predicted Energy Consumption'!W$98:W$366,'Predicted Energy Consumption'!$B$98:$B$366,$A13,'Predicted Energy Consumption'!$A$98:$A$366,"heavy fuel oil")</f>
        <v>82678285644084.297</v>
      </c>
      <c r="O13" s="249">
        <f>SUMIFS('Predicted Energy Consumption'!X$98:X$366,'Predicted Energy Consumption'!$B$98:$B$366,$A13,'Predicted Energy Consumption'!$A$98:$A$366,"heavy fuel oil")</f>
        <v>83352016707717.688</v>
      </c>
      <c r="P13" s="249">
        <f>SUMIFS('Predicted Energy Consumption'!Y$98:Y$366,'Predicted Energy Consumption'!$B$98:$B$366,$A13,'Predicted Energy Consumption'!$A$98:$A$366,"heavy fuel oil")</f>
        <v>83961939879299.281</v>
      </c>
      <c r="Q13" s="249">
        <f>SUMIFS('Predicted Energy Consumption'!Z$98:Z$366,'Predicted Energy Consumption'!$B$98:$B$366,$A13,'Predicted Energy Consumption'!$A$98:$A$366,"heavy fuel oil")</f>
        <v>84513979735666.859</v>
      </c>
      <c r="R13" s="249">
        <f>SUMIFS('Predicted Energy Consumption'!AA$98:AA$366,'Predicted Energy Consumption'!$B$98:$B$366,$A13,'Predicted Energy Consumption'!$A$98:$A$366,"heavy fuel oil")</f>
        <v>85013491484825.609</v>
      </c>
      <c r="S13" s="249">
        <f>SUMIFS('Predicted Energy Consumption'!AB$98:AB$366,'Predicted Energy Consumption'!$B$98:$B$366,$A13,'Predicted Energy Consumption'!$A$98:$A$366,"heavy fuel oil")</f>
        <v>85465307320943.453</v>
      </c>
      <c r="T13" s="249">
        <f>SUMIFS('Predicted Energy Consumption'!AC$98:AC$366,'Predicted Energy Consumption'!$B$98:$B$366,$A13,'Predicted Energy Consumption'!$A$98:$A$366,"heavy fuel oil")</f>
        <v>85873782689039.078</v>
      </c>
      <c r="U13" s="249">
        <f>SUMIFS('Predicted Energy Consumption'!AD$98:AD$366,'Predicted Energy Consumption'!$B$98:$B$366,$A13,'Predicted Energy Consumption'!$A$98:$A$366,"heavy fuel oil")</f>
        <v>86242840983780.156</v>
      </c>
      <c r="V13" s="249">
        <f>SUMIFS('Predicted Energy Consumption'!AE$98:AE$366,'Predicted Energy Consumption'!$B$98:$B$366,$A13,'Predicted Energy Consumption'!$A$98:$A$366,"heavy fuel oil")</f>
        <v>86576015773228.609</v>
      </c>
      <c r="W13" s="249">
        <f>SUMIFS('Predicted Energy Consumption'!AF$98:AF$366,'Predicted Energy Consumption'!$B$98:$B$366,$A13,'Predicted Energy Consumption'!$A$98:$A$366,"heavy fuel oil")</f>
        <v>86876490041790.031</v>
      </c>
      <c r="X13" s="249">
        <f>SUMIFS('Predicted Energy Consumption'!AG$98:AG$366,'Predicted Energy Consumption'!$B$98:$B$366,$A13,'Predicted Energy Consumption'!$A$98:$A$366,"heavy fuel oil")</f>
        <v>87147132227244.625</v>
      </c>
      <c r="Y13" s="249">
        <f>SUMIFS('Predicted Energy Consumption'!AH$98:AH$366,'Predicted Energy Consumption'!$B$98:$B$366,$A13,'Predicted Energy Consumption'!$A$98:$A$366,"heavy fuel oil")</f>
        <v>87390529016353.391</v>
      </c>
      <c r="Z13" s="249">
        <f>SUMIFS('Predicted Energy Consumption'!AI$98:AI$366,'Predicted Energy Consumption'!$B$98:$B$366,$A13,'Predicted Energy Consumption'!$A$98:$A$366,"heavy fuel oil")</f>
        <v>87609014987127.281</v>
      </c>
      <c r="AA13" s="249">
        <f>SUMIFS('Predicted Energy Consumption'!AJ$98:AJ$366,'Predicted Energy Consumption'!$B$98:$B$366,$A13,'Predicted Energy Consumption'!$A$98:$A$366,"heavy fuel oil")</f>
        <v>87804699262134.031</v>
      </c>
      <c r="AB13" s="249">
        <f>SUMIFS('Predicted Energy Consumption'!AK$98:AK$366,'Predicted Energy Consumption'!$B$98:$B$366,$A13,'Predicted Energy Consumption'!$A$98:$A$366,"heavy fuel oil")</f>
        <v>87979489380327.891</v>
      </c>
      <c r="AC13" s="249">
        <f>SUMIFS('Predicted Energy Consumption'!AL$98:AL$366,'Predicted Energy Consumption'!$B$98:$B$366,$A13,'Predicted Energy Consumption'!$A$98:$A$366,"heavy fuel oil")</f>
        <v>88135112615063.781</v>
      </c>
      <c r="AD13" s="249">
        <f>SUMIFS('Predicted Energy Consumption'!AM$98:AM$366,'Predicted Energy Consumption'!$B$98:$B$366,$A13,'Predicted Energy Consumption'!$A$98:$A$366,"heavy fuel oil")</f>
        <v>88273134970848.328</v>
      </c>
      <c r="AE13" s="249">
        <f>SUMIFS('Predicted Energy Consumption'!AN$98:AN$366,'Predicted Energy Consumption'!$B$98:$B$366,$A13,'Predicted Energy Consumption'!$A$98:$A$366,"heavy fuel oil")</f>
        <v>88394978086228.625</v>
      </c>
      <c r="AF13" s="249">
        <f>SUMIFS('Predicted Energy Consumption'!AO$98:AO$366,'Predicted Energy Consumption'!$B$98:$B$366,$A13,'Predicted Energy Consumption'!$A$98:$A$366,"heavy fuel oil")</f>
        <v>88433405352814.703</v>
      </c>
      <c r="AG13" s="249">
        <f>SUMIFS('Predicted Energy Consumption'!AP$98:AP$366,'Predicted Energy Consumption'!$B$98:$B$366,$A13,'Predicted Energy Consumption'!$A$98:$A$366,"heavy fuel oil")</f>
        <v>88418220317928.172</v>
      </c>
      <c r="AH13" s="249">
        <f>SUMIFS('Predicted Energy Consumption'!AQ$98:AQ$366,'Predicted Energy Consumption'!$B$98:$B$366,$A13,'Predicted Energy Consumption'!$A$98:$A$366,"heavy fuel oil")</f>
        <v>88386403756158.516</v>
      </c>
      <c r="AI13" s="249">
        <f>SUMIFS('Predicted Energy Consumption'!AR$98:AR$366,'Predicted Energy Consumption'!$B$98:$B$366,$A13,'Predicted Energy Consumption'!$A$98:$A$366,"heavy fuel oil")</f>
        <v>88339094294928.672</v>
      </c>
      <c r="AJ13" s="249">
        <f>SUMIFS('Predicted Energy Consumption'!AS$98:AS$366,'Predicted Energy Consumption'!$B$98:$B$366,$A13,'Predicted Energy Consumption'!$A$98:$A$366,"heavy fuel oil")</f>
        <v>88277337387339.797</v>
      </c>
      <c r="AK13" s="249">
        <f>SUMIFS('Predicted Energy Consumption'!AT$98:AT$366,'Predicted Energy Consumption'!$B$98:$B$366,$A13,'Predicted Energy Consumption'!$A$98:$A$366,"heavy fuel oil")</f>
        <v>88202094220932.422</v>
      </c>
      <c r="AL13" s="249">
        <f>SUMIFS('Predicted Energy Consumption'!AU$98:AU$366,'Predicted Energy Consumption'!$B$98:$B$366,$A13,'Predicted Energy Consumption'!$A$98:$A$366,"heavy fuel oil")</f>
        <v>88114249668618.188</v>
      </c>
      <c r="AM13" s="249">
        <f>SUMIFS('Predicted Energy Consumption'!AV$98:AV$366,'Predicted Energy Consumption'!$B$98:$B$366,$A13,'Predicted Energy Consumption'!$A$98:$A$366,"heavy fuel oil")</f>
        <v>88014619391127.781</v>
      </c>
      <c r="AN13" s="249">
        <f>SUMIFS('Predicted Energy Consumption'!AW$98:AW$366,'Predicted Energy Consumption'!$B$98:$B$366,$A13,'Predicted Energy Consumption'!$A$98:$A$366,"heavy fuel oil")</f>
        <v>87903956188028.063</v>
      </c>
      <c r="AO13" s="249">
        <f>SUMIFS('Predicted Energy Consumption'!AX$98:AX$366,'Predicted Energy Consumption'!$B$98:$B$366,$A13,'Predicted Energy Consumption'!$A$98:$A$366,"heavy fuel oil")</f>
        <v>87782955683258.219</v>
      </c>
      <c r="AP13" s="249">
        <f>SUMIFS('Predicted Energy Consumption'!AY$98:AY$366,'Predicted Energy Consumption'!$B$98:$B$366,$A13,'Predicted Energy Consumption'!$A$98:$A$366,"heavy fuel oil")</f>
        <v>87652261421151.469</v>
      </c>
    </row>
    <row r="14" spans="1:42" x14ac:dyDescent="0.2">
      <c r="A14" t="s">
        <v>385</v>
      </c>
      <c r="B14" s="249">
        <f>SUMIFS('Predicted Energy Consumption'!K$98:K$366,'Predicted Energy Consumption'!$B$98:$B$366,$A14,'Predicted Energy Consumption'!$A$98:$A$366,"heavy fuel oil")</f>
        <v>5433093897351.5</v>
      </c>
      <c r="C14" s="249">
        <f>SUMIFS('Predicted Energy Consumption'!L$98:L$366,'Predicted Energy Consumption'!$B$98:$B$366,$A14,'Predicted Energy Consumption'!$A$98:$A$366,"heavy fuel oil")</f>
        <v>5009701411201.6123</v>
      </c>
      <c r="D14" s="249">
        <f>SUMIFS('Predicted Energy Consumption'!M$98:M$366,'Predicted Energy Consumption'!$B$98:$B$366,$A14,'Predicted Energy Consumption'!$A$98:$A$366,"heavy fuel oil")</f>
        <v>4438939355598.2451</v>
      </c>
      <c r="E14" s="249">
        <f>SUMIFS('Predicted Energy Consumption'!N$98:N$366,'Predicted Energy Consumption'!$B$98:$B$366,$A14,'Predicted Energy Consumption'!$A$98:$A$366,"heavy fuel oil")</f>
        <v>3876827124941.1401</v>
      </c>
      <c r="F14" s="249">
        <f>SUMIFS('Predicted Energy Consumption'!O$98:O$366,'Predicted Energy Consumption'!$B$98:$B$366,$A14,'Predicted Energy Consumption'!$A$98:$A$366,"heavy fuel oil")</f>
        <v>3329682729610.105</v>
      </c>
      <c r="G14" s="249">
        <f>SUMIFS('Predicted Energy Consumption'!P$98:P$366,'Predicted Energy Consumption'!$B$98:$B$366,$A14,'Predicted Energy Consumption'!$A$98:$A$366,"heavy fuel oil")</f>
        <v>2801575221142.0562</v>
      </c>
      <c r="H14" s="249">
        <f>SUMIFS('Predicted Energy Consumption'!Q$98:Q$366,'Predicted Energy Consumption'!$B$98:$B$366,$A14,'Predicted Energy Consumption'!$A$98:$A$366,"heavy fuel oil")</f>
        <v>2451939498548.7959</v>
      </c>
      <c r="I14" s="249">
        <f>SUMIFS('Predicted Energy Consumption'!R$98:R$366,'Predicted Energy Consumption'!$B$98:$B$366,$A14,'Predicted Energy Consumption'!$A$98:$A$366,"heavy fuel oil")</f>
        <v>2383037770520.2915</v>
      </c>
      <c r="J14" s="249">
        <f>SUMIFS('Predicted Energy Consumption'!S$98:S$366,'Predicted Energy Consumption'!$B$98:$B$366,$A14,'Predicted Energy Consumption'!$A$98:$A$366,"heavy fuel oil")</f>
        <v>2312608531294.793</v>
      </c>
      <c r="K14" s="249">
        <f>SUMIFS('Predicted Energy Consumption'!T$98:T$366,'Predicted Energy Consumption'!$B$98:$B$366,$A14,'Predicted Energy Consumption'!$A$98:$A$366,"heavy fuel oil")</f>
        <v>2241126916021.0317</v>
      </c>
      <c r="L14" s="249">
        <f>SUMIFS('Predicted Energy Consumption'!U$98:U$366,'Predicted Energy Consumption'!$B$98:$B$366,$A14,'Predicted Energy Consumption'!$A$98:$A$366,"heavy fuel oil")</f>
        <v>2168981002446.5369</v>
      </c>
      <c r="M14" s="249">
        <f>SUMIFS('Predicted Energy Consumption'!V$98:V$366,'Predicted Energy Consumption'!$B$98:$B$366,$A14,'Predicted Energy Consumption'!$A$98:$A$366,"heavy fuel oil")</f>
        <v>2096488705577.7556</v>
      </c>
      <c r="N14" s="249">
        <f>SUMIFS('Predicted Energy Consumption'!W$98:W$366,'Predicted Energy Consumption'!$B$98:$B$366,$A14,'Predicted Energy Consumption'!$A$98:$A$366,"heavy fuel oil")</f>
        <v>2023910404727.7749</v>
      </c>
      <c r="O14" s="249">
        <f>SUMIFS('Predicted Energy Consumption'!X$98:X$366,'Predicted Energy Consumption'!$B$98:$B$366,$A14,'Predicted Energy Consumption'!$A$98:$A$366,"heavy fuel oil")</f>
        <v>1951458831999.1638</v>
      </c>
      <c r="P14" s="249">
        <f>SUMIFS('Predicted Energy Consumption'!Y$98:Y$366,'Predicted Energy Consumption'!$B$98:$B$366,$A14,'Predicted Energy Consumption'!$A$98:$A$366,"heavy fuel oil")</f>
        <v>1879307059100.7512</v>
      </c>
      <c r="Q14" s="249">
        <f>SUMIFS('Predicted Energy Consumption'!Z$98:Z$366,'Predicted Energy Consumption'!$B$98:$B$366,$A14,'Predicted Energy Consumption'!$A$98:$A$366,"heavy fuel oil")</f>
        <v>1807595071511.0691</v>
      </c>
      <c r="R14" s="249">
        <f>SUMIFS('Predicted Energy Consumption'!AA$98:AA$366,'Predicted Energy Consumption'!$B$98:$B$366,$A14,'Predicted Energy Consumption'!$A$98:$A$366,"heavy fuel oil")</f>
        <v>1736435238674.3435</v>
      </c>
      <c r="S14" s="249">
        <f>SUMIFS('Predicted Energy Consumption'!AB$98:AB$366,'Predicted Energy Consumption'!$B$98:$B$366,$A14,'Predicted Energy Consumption'!$A$98:$A$366,"heavy fuel oil")</f>
        <v>1665916891517.8901</v>
      </c>
      <c r="T14" s="249">
        <f>SUMIFS('Predicted Energy Consumption'!AC$98:AC$366,'Predicted Energy Consumption'!$B$98:$B$366,$A14,'Predicted Energy Consumption'!$A$98:$A$366,"heavy fuel oil")</f>
        <v>1596110162886.2954</v>
      </c>
      <c r="U14" s="249">
        <f>SUMIFS('Predicted Energy Consumption'!AD$98:AD$366,'Predicted Energy Consumption'!$B$98:$B$366,$A14,'Predicted Energy Consumption'!$A$98:$A$366,"heavy fuel oil")</f>
        <v>1527069212184.6321</v>
      </c>
      <c r="V14" s="249">
        <f>SUMIFS('Predicted Energy Consumption'!AE$98:AE$366,'Predicted Energy Consumption'!$B$98:$B$366,$A14,'Predicted Energy Consumption'!$A$98:$A$366,"heavy fuel oil")</f>
        <v>1458834932522.1709</v>
      </c>
      <c r="W14" s="249">
        <f>SUMIFS('Predicted Energy Consumption'!AF$98:AF$366,'Predicted Energy Consumption'!$B$98:$B$366,$A14,'Predicted Energy Consumption'!$A$98:$A$366,"heavy fuel oil")</f>
        <v>1391437221905.3035</v>
      </c>
      <c r="X14" s="249">
        <f>SUMIFS('Predicted Energy Consumption'!AG$98:AG$366,'Predicted Energy Consumption'!$B$98:$B$366,$A14,'Predicted Energy Consumption'!$A$98:$A$366,"heavy fuel oil")</f>
        <v>1324896887007.0752</v>
      </c>
      <c r="Y14" s="249">
        <f>SUMIFS('Predicted Energy Consumption'!AH$98:AH$366,'Predicted Energy Consumption'!$B$98:$B$366,$A14,'Predicted Energy Consumption'!$A$98:$A$366,"heavy fuel oil")</f>
        <v>1259227237439.7063</v>
      </c>
      <c r="Z14" s="249">
        <f>SUMIFS('Predicted Energy Consumption'!AI$98:AI$366,'Predicted Energy Consumption'!$B$98:$B$366,$A14,'Predicted Energy Consumption'!$A$98:$A$366,"heavy fuel oil")</f>
        <v>1194435419589.0972</v>
      </c>
      <c r="AA14" s="249">
        <f>SUMIFS('Predicted Energy Consumption'!AJ$98:AJ$366,'Predicted Energy Consumption'!$B$98:$B$366,$A14,'Predicted Energy Consumption'!$A$98:$A$366,"heavy fuel oil")</f>
        <v>1130523531549.5132</v>
      </c>
      <c r="AB14" s="249">
        <f>SUMIFS('Predicted Energy Consumption'!AK$98:AK$366,'Predicted Energy Consumption'!$B$98:$B$366,$A14,'Predicted Energy Consumption'!$A$98:$A$366,"heavy fuel oil")</f>
        <v>1067489554281.7238</v>
      </c>
      <c r="AC14" s="249">
        <f>SUMIFS('Predicted Energy Consumption'!AL$98:AL$366,'Predicted Energy Consumption'!$B$98:$B$366,$A14,'Predicted Energy Consumption'!$A$98:$A$366,"heavy fuel oil")</f>
        <v>1005328128641.5116</v>
      </c>
      <c r="AD14" s="249">
        <f>SUMIFS('Predicted Energy Consumption'!AM$98:AM$366,'Predicted Energy Consumption'!$B$98:$B$366,$A14,'Predicted Energy Consumption'!$A$98:$A$366,"heavy fuel oil")</f>
        <v>944031203256.70325</v>
      </c>
      <c r="AE14" s="249">
        <f>SUMIFS('Predicted Energy Consumption'!AN$98:AN$366,'Predicted Energy Consumption'!$B$98:$B$366,$A14,'Predicted Energy Consumption'!$A$98:$A$366,"heavy fuel oil")</f>
        <v>883588574261.52014</v>
      </c>
      <c r="AF14" s="249">
        <f>SUMIFS('Predicted Energy Consumption'!AO$98:AO$366,'Predicted Energy Consumption'!$B$98:$B$366,$A14,'Predicted Energy Consumption'!$A$98:$A$366,"heavy fuel oil")</f>
        <v>823988334531.4093</v>
      </c>
      <c r="AG14" s="249">
        <f>SUMIFS('Predicted Energy Consumption'!AP$98:AP$366,'Predicted Energy Consumption'!$B$98:$B$366,$A14,'Predicted Energy Consumption'!$A$98:$A$366,"heavy fuel oil")</f>
        <v>765217247216.23743</v>
      </c>
      <c r="AH14" s="249">
        <f>SUMIFS('Predicted Energy Consumption'!AQ$98:AQ$366,'Predicted Energy Consumption'!$B$98:$B$366,$A14,'Predicted Energy Consumption'!$A$98:$A$366,"heavy fuel oil")</f>
        <v>707261055970.35498</v>
      </c>
      <c r="AI14" s="249">
        <f>SUMIFS('Predicted Energy Consumption'!AR$98:AR$366,'Predicted Energy Consumption'!$B$98:$B$366,$A14,'Predicted Energy Consumption'!$A$98:$A$366,"heavy fuel oil")</f>
        <v>650104742259.5498</v>
      </c>
      <c r="AJ14" s="249">
        <f>SUMIFS('Predicted Energy Consumption'!AS$98:AS$366,'Predicted Energy Consumption'!$B$98:$B$366,$A14,'Predicted Energy Consumption'!$A$98:$A$366,"heavy fuel oil")</f>
        <v>593732738429.50842</v>
      </c>
      <c r="AK14" s="249">
        <f>SUMIFS('Predicted Energy Consumption'!AT$98:AT$366,'Predicted Energy Consumption'!$B$98:$B$366,$A14,'Predicted Energy Consumption'!$A$98:$A$366,"heavy fuel oil")</f>
        <v>538129103799.31732</v>
      </c>
      <c r="AL14" s="249">
        <f>SUMIFS('Predicted Energy Consumption'!AU$98:AU$366,'Predicted Energy Consumption'!$B$98:$B$366,$A14,'Predicted Energy Consumption'!$A$98:$A$366,"heavy fuel oil")</f>
        <v>514433631425.69452</v>
      </c>
      <c r="AM14" s="249">
        <f>SUMIFS('Predicted Energy Consumption'!AV$98:AV$366,'Predicted Energy Consumption'!$B$98:$B$366,$A14,'Predicted Energy Consumption'!$A$98:$A$366,"heavy fuel oil")</f>
        <v>514829943527.89471</v>
      </c>
      <c r="AN14" s="249">
        <f>SUMIFS('Predicted Energy Consumption'!AW$98:AW$366,'Predicted Energy Consumption'!$B$98:$B$366,$A14,'Predicted Energy Consumption'!$A$98:$A$366,"heavy fuel oil")</f>
        <v>515193421053.16144</v>
      </c>
      <c r="AO14" s="249">
        <f>SUMIFS('Predicted Energy Consumption'!AX$98:AX$366,'Predicted Energy Consumption'!$B$98:$B$366,$A14,'Predicted Energy Consumption'!$A$98:$A$366,"heavy fuel oil")</f>
        <v>515526618835.97711</v>
      </c>
      <c r="AP14" s="249">
        <f>SUMIFS('Predicted Energy Consumption'!AY$98:AY$366,'Predicted Energy Consumption'!$B$98:$B$366,$A14,'Predicted Energy Consumption'!$A$98:$A$366,"heavy fuel oil")</f>
        <v>515831876619.02209</v>
      </c>
    </row>
    <row r="15" spans="1:42" x14ac:dyDescent="0.2">
      <c r="A15" t="s">
        <v>386</v>
      </c>
      <c r="B15" s="249">
        <f>SUMIFS('Predicted Energy Consumption'!K$98:K$366,'Predicted Energy Consumption'!$B$98:$B$366,$A15,'Predicted Energy Consumption'!$A$98:$A$366,"heavy fuel oil")</f>
        <v>4034643788572899</v>
      </c>
      <c r="C15" s="249">
        <f>SUMIFS('Predicted Energy Consumption'!L$98:L$366,'Predicted Energy Consumption'!$B$98:$B$366,$A15,'Predicted Energy Consumption'!$A$98:$A$366,"heavy fuel oil")</f>
        <v>4406308618827279.5</v>
      </c>
      <c r="D15" s="249">
        <f>SUMIFS('Predicted Energy Consumption'!M$98:M$366,'Predicted Energy Consumption'!$B$98:$B$366,$A15,'Predicted Energy Consumption'!$A$98:$A$366,"heavy fuel oil")</f>
        <v>4631741050476306</v>
      </c>
      <c r="E15" s="249">
        <f>SUMIFS('Predicted Energy Consumption'!N$98:N$366,'Predicted Energy Consumption'!$B$98:$B$366,$A15,'Predicted Energy Consumption'!$A$98:$A$366,"heavy fuel oil")</f>
        <v>4719332367750182</v>
      </c>
      <c r="F15" s="249">
        <f>SUMIFS('Predicted Energy Consumption'!O$98:O$366,'Predicted Energy Consumption'!$B$98:$B$366,$A15,'Predicted Energy Consumption'!$A$98:$A$366,"heavy fuel oil")</f>
        <v>4795488623450857</v>
      </c>
      <c r="G15" s="249">
        <f>SUMIFS('Predicted Energy Consumption'!P$98:P$366,'Predicted Energy Consumption'!$B$98:$B$366,$A15,'Predicted Energy Consumption'!$A$98:$A$366,"heavy fuel oil")</f>
        <v>4862837534094857</v>
      </c>
      <c r="H15" s="249">
        <f>SUMIFS('Predicted Energy Consumption'!Q$98:Q$366,'Predicted Energy Consumption'!$B$98:$B$366,$A15,'Predicted Energy Consumption'!$A$98:$A$366,"heavy fuel oil")</f>
        <v>4922134142815864</v>
      </c>
      <c r="I15" s="249">
        <f>SUMIFS('Predicted Energy Consumption'!R$98:R$366,'Predicted Energy Consumption'!$B$98:$B$366,$A15,'Predicted Energy Consumption'!$A$98:$A$366,"heavy fuel oil")</f>
        <v>4974109477976473</v>
      </c>
      <c r="J15" s="249">
        <f>SUMIFS('Predicted Energy Consumption'!S$98:S$366,'Predicted Energy Consumption'!$B$98:$B$366,$A15,'Predicted Energy Consumption'!$A$98:$A$366,"heavy fuel oil")</f>
        <v>5019456318658464</v>
      </c>
      <c r="K15" s="249">
        <f>SUMIFS('Predicted Energy Consumption'!T$98:T$366,'Predicted Energy Consumption'!$B$98:$B$366,$A15,'Predicted Energy Consumption'!$A$98:$A$366,"heavy fuel oil")</f>
        <v>5058820794305988</v>
      </c>
      <c r="L15" s="249">
        <f>SUMIFS('Predicted Energy Consumption'!U$98:U$366,'Predicted Energy Consumption'!$B$98:$B$366,$A15,'Predicted Energy Consumption'!$A$98:$A$366,"heavy fuel oil")</f>
        <v>5092798290664796</v>
      </c>
      <c r="M15" s="249">
        <f>SUMIFS('Predicted Energy Consumption'!V$98:V$366,'Predicted Energy Consumption'!$B$98:$B$366,$A15,'Predicted Energy Consumption'!$A$98:$A$366,"heavy fuel oil")</f>
        <v>5121932411415788</v>
      </c>
      <c r="N15" s="249">
        <f>SUMIFS('Predicted Energy Consumption'!W$98:W$366,'Predicted Energy Consumption'!$B$98:$B$366,$A15,'Predicted Energy Consumption'!$A$98:$A$366,"heavy fuel oil")</f>
        <v>5146716015321706</v>
      </c>
      <c r="O15" s="249">
        <f>SUMIFS('Predicted Energy Consumption'!X$98:X$366,'Predicted Energy Consumption'!$B$98:$B$366,$A15,'Predicted Energy Consumption'!$A$98:$A$366,"heavy fuel oil")</f>
        <v>5167593586967068</v>
      </c>
      <c r="P15" s="249">
        <f>SUMIFS('Predicted Energy Consumption'!Y$98:Y$366,'Predicted Energy Consumption'!$B$98:$B$366,$A15,'Predicted Energy Consumption'!$A$98:$A$366,"heavy fuel oil")</f>
        <v>5184964396419236</v>
      </c>
      <c r="Q15" s="249">
        <f>SUMIFS('Predicted Energy Consumption'!Z$98:Z$366,'Predicted Energy Consumption'!$B$98:$B$366,$A15,'Predicted Energy Consumption'!$A$98:$A$366,"heavy fuel oil")</f>
        <v>5199186059523133</v>
      </c>
      <c r="R15" s="249">
        <f>SUMIFS('Predicted Energy Consumption'!AA$98:AA$366,'Predicted Energy Consumption'!$B$98:$B$366,$A15,'Predicted Energy Consumption'!$A$98:$A$366,"heavy fuel oil")</f>
        <v>5210578230546103</v>
      </c>
      <c r="S15" s="249">
        <f>SUMIFS('Predicted Energy Consumption'!AB$98:AB$366,'Predicted Energy Consumption'!$B$98:$B$366,$A15,'Predicted Energy Consumption'!$A$98:$A$366,"heavy fuel oil")</f>
        <v>5219426248546691</v>
      </c>
      <c r="T15" s="249">
        <f>SUMIFS('Predicted Energy Consumption'!AC$98:AC$366,'Predicted Energy Consumption'!$B$98:$B$366,$A15,'Predicted Energy Consumption'!$A$98:$A$366,"heavy fuel oil")</f>
        <v>5225984624268769</v>
      </c>
      <c r="U15" s="249">
        <f>SUMIFS('Predicted Energy Consumption'!AD$98:AD$366,'Predicted Energy Consumption'!$B$98:$B$366,$A15,'Predicted Energy Consumption'!$A$98:$A$366,"heavy fuel oil")</f>
        <v>5230480301044822</v>
      </c>
      <c r="V15" s="249">
        <f>SUMIFS('Predicted Energy Consumption'!AE$98:AE$366,'Predicted Energy Consumption'!$B$98:$B$366,$A15,'Predicted Energy Consumption'!$A$98:$A$366,"heavy fuel oil")</f>
        <v>5233115655728487</v>
      </c>
      <c r="W15" s="249">
        <f>SUMIFS('Predicted Energy Consumption'!AF$98:AF$366,'Predicted Energy Consumption'!$B$98:$B$366,$A15,'Predicted Energy Consumption'!$A$98:$A$366,"heavy fuel oil")</f>
        <v>5234071227750589</v>
      </c>
      <c r="X15" s="249">
        <f>SUMIFS('Predicted Energy Consumption'!AG$98:AG$366,'Predicted Energy Consumption'!$B$98:$B$366,$A15,'Predicted Energy Consumption'!$A$98:$A$366,"heavy fuel oil")</f>
        <v>5233508178875521</v>
      </c>
      <c r="Y15" s="249">
        <f>SUMIFS('Predicted Energy Consumption'!AH$98:AH$366,'Predicted Energy Consumption'!$B$98:$B$366,$A15,'Predicted Energy Consumption'!$A$98:$A$366,"heavy fuel oil")</f>
        <v>5231570495300369</v>
      </c>
      <c r="Z15" s="249">
        <f>SUMIFS('Predicted Energy Consumption'!AI$98:AI$366,'Predicted Energy Consumption'!$B$98:$B$366,$A15,'Predicted Energy Consumption'!$A$98:$A$366,"heavy fuel oil")</f>
        <v>5228386949010830</v>
      </c>
      <c r="AA15" s="249">
        <f>SUMIFS('Predicted Energy Consumption'!AJ$98:AJ$366,'Predicted Energy Consumption'!$B$98:$B$366,$A15,'Predicted Energy Consumption'!$A$98:$A$366,"heavy fuel oil")</f>
        <v>5224072837976245</v>
      </c>
      <c r="AB15" s="249">
        <f>SUMIFS('Predicted Energy Consumption'!AK$98:AK$366,'Predicted Energy Consumption'!$B$98:$B$366,$A15,'Predicted Energy Consumption'!$A$98:$A$366,"heavy fuel oil")</f>
        <v>5218731525688709</v>
      </c>
      <c r="AC15" s="249">
        <f>SUMIFS('Predicted Energy Consumption'!AL$98:AL$366,'Predicted Energy Consumption'!$B$98:$B$366,$A15,'Predicted Energy Consumption'!$A$98:$A$366,"heavy fuel oil")</f>
        <v>5212455800345573</v>
      </c>
      <c r="AD15" s="249">
        <f>SUMIFS('Predicted Energy Consumption'!AM$98:AM$366,'Predicted Energy Consumption'!$B$98:$B$366,$A15,'Predicted Energy Consumption'!$A$98:$A$366,"heavy fuel oil")</f>
        <v>5205329073066332</v>
      </c>
      <c r="AE15" s="249">
        <f>SUMIFS('Predicted Energy Consumption'!AN$98:AN$366,'Predicted Energy Consumption'!$B$98:$B$366,$A15,'Predicted Energy Consumption'!$A$98:$A$366,"heavy fuel oil")</f>
        <v>5197426433226711</v>
      </c>
      <c r="AF15" s="249">
        <f>SUMIFS('Predicted Energy Consumption'!AO$98:AO$366,'Predicted Energy Consumption'!$B$98:$B$366,$A15,'Predicted Energy Consumption'!$A$98:$A$366,"heavy fuel oil")</f>
        <v>5188815577484385</v>
      </c>
      <c r="AG15" s="249">
        <f>SUMIFS('Predicted Energy Consumption'!AP$98:AP$366,'Predicted Energy Consumption'!$B$98:$B$366,$A15,'Predicted Energy Consumption'!$A$98:$A$366,"heavy fuel oil")</f>
        <v>5179557627497748</v>
      </c>
      <c r="AH15" s="249">
        <f>SUMIFS('Predicted Energy Consumption'!AQ$98:AQ$366,'Predicted Energy Consumption'!$B$98:$B$366,$A15,'Predicted Energy Consumption'!$A$98:$A$366,"heavy fuel oil")</f>
        <v>5169707849785447</v>
      </c>
      <c r="AI15" s="249">
        <f>SUMIFS('Predicted Energy Consumption'!AR$98:AR$366,'Predicted Energy Consumption'!$B$98:$B$366,$A15,'Predicted Energy Consumption'!$A$98:$A$366,"heavy fuel oil")</f>
        <v>5159316289697402</v>
      </c>
      <c r="AJ15" s="249">
        <f>SUMIFS('Predicted Energy Consumption'!AS$98:AS$366,'Predicted Energy Consumption'!$B$98:$B$366,$A15,'Predicted Energy Consumption'!$A$98:$A$366,"heavy fuel oil")</f>
        <v>5148428330091175</v>
      </c>
      <c r="AK15" s="249">
        <f>SUMIFS('Predicted Energy Consumption'!AT$98:AT$366,'Predicted Energy Consumption'!$B$98:$B$366,$A15,'Predicted Energy Consumption'!$A$98:$A$366,"heavy fuel oil")</f>
        <v>5137085184051195</v>
      </c>
      <c r="AL15" s="249">
        <f>SUMIFS('Predicted Energy Consumption'!AU$98:AU$366,'Predicted Energy Consumption'!$B$98:$B$366,$A15,'Predicted Energy Consumption'!$A$98:$A$366,"heavy fuel oil")</f>
        <v>5125324329852963</v>
      </c>
      <c r="AM15" s="249">
        <f>SUMIFS('Predicted Energy Consumption'!AV$98:AV$366,'Predicted Energy Consumption'!$B$98:$B$366,$A15,'Predicted Energy Consumption'!$A$98:$A$366,"heavy fuel oil")</f>
        <v>5113179895358865</v>
      </c>
      <c r="AN15" s="249">
        <f>SUMIFS('Predicted Energy Consumption'!AW$98:AW$366,'Predicted Energy Consumption'!$B$98:$B$366,$A15,'Predicted Energy Consumption'!$A$98:$A$366,"heavy fuel oil")</f>
        <v>5100682998131454</v>
      </c>
      <c r="AO15" s="249">
        <f>SUMIFS('Predicted Energy Consumption'!AX$98:AX$366,'Predicted Energy Consumption'!$B$98:$B$366,$A15,'Predicted Energy Consumption'!$A$98:$A$366,"heavy fuel oil")</f>
        <v>5087862046753539</v>
      </c>
      <c r="AP15" s="249">
        <f>SUMIFS('Predicted Energy Consumption'!AY$98:AY$366,'Predicted Energy Consumption'!$B$98:$B$366,$A15,'Predicted Energy Consumption'!$A$98:$A$366,"heavy fuel oil")</f>
        <v>5074743008145172</v>
      </c>
    </row>
    <row r="16" spans="1:42" x14ac:dyDescent="0.2">
      <c r="A16" t="s">
        <v>387</v>
      </c>
      <c r="B16" s="249">
        <f>SUMIFS('Predicted Energy Consumption'!K$98:K$366,'Predicted Energy Consumption'!$B$98:$B$366,$A16,'Predicted Energy Consumption'!$A$98:$A$366,"heavy fuel oil")</f>
        <v>75809338150203.156</v>
      </c>
      <c r="C16" s="249">
        <f>SUMIFS('Predicted Energy Consumption'!L$98:L$366,'Predicted Energy Consumption'!$B$98:$B$366,$A16,'Predicted Energy Consumption'!$A$98:$A$366,"heavy fuel oil")</f>
        <v>83266755598549.516</v>
      </c>
      <c r="D16" s="249">
        <f>SUMIFS('Predicted Energy Consumption'!M$98:M$366,'Predicted Energy Consumption'!$B$98:$B$366,$A16,'Predicted Energy Consumption'!$A$98:$A$366,"heavy fuel oil")</f>
        <v>84037412192282.938</v>
      </c>
      <c r="E16" s="249">
        <f>SUMIFS('Predicted Energy Consumption'!N$98:N$366,'Predicted Energy Consumption'!$B$98:$B$366,$A16,'Predicted Energy Consumption'!$A$98:$A$366,"heavy fuel oil")</f>
        <v>84197610557491.344</v>
      </c>
      <c r="F16" s="249">
        <f>SUMIFS('Predicted Energy Consumption'!O$98:O$366,'Predicted Energy Consumption'!$B$98:$B$366,$A16,'Predicted Energy Consumption'!$A$98:$A$366,"heavy fuel oil")</f>
        <v>84223499342897.656</v>
      </c>
      <c r="G16" s="249">
        <f>SUMIFS('Predicted Energy Consumption'!P$98:P$366,'Predicted Energy Consumption'!$B$98:$B$366,$A16,'Predicted Energy Consumption'!$A$98:$A$366,"heavy fuel oil")</f>
        <v>84130223877006.703</v>
      </c>
      <c r="H16" s="249">
        <f>SUMIFS('Predicted Energy Consumption'!Q$98:Q$366,'Predicted Energy Consumption'!$B$98:$B$366,$A16,'Predicted Energy Consumption'!$A$98:$A$366,"heavy fuel oil")</f>
        <v>83932091518012.219</v>
      </c>
      <c r="I16" s="249">
        <f>SUMIFS('Predicted Energy Consumption'!R$98:R$366,'Predicted Energy Consumption'!$B$98:$B$366,$A16,'Predicted Energy Consumption'!$A$98:$A$366,"heavy fuel oil")</f>
        <v>83642405692118.375</v>
      </c>
      <c r="J16" s="249">
        <f>SUMIFS('Predicted Energy Consumption'!S$98:S$366,'Predicted Energy Consumption'!$B$98:$B$366,$A16,'Predicted Energy Consumption'!$A$98:$A$366,"heavy fuel oil")</f>
        <v>83273353473060.609</v>
      </c>
      <c r="K16" s="249">
        <f>SUMIFS('Predicted Energy Consumption'!T$98:T$366,'Predicted Energy Consumption'!$B$98:$B$366,$A16,'Predicted Energy Consumption'!$A$98:$A$366,"heavy fuel oil")</f>
        <v>82835958284228.781</v>
      </c>
      <c r="L16" s="249">
        <f>SUMIFS('Predicted Energy Consumption'!U$98:U$366,'Predicted Energy Consumption'!$B$98:$B$366,$A16,'Predicted Energy Consumption'!$A$98:$A$366,"heavy fuel oil")</f>
        <v>82340087292505.578</v>
      </c>
      <c r="M16" s="249">
        <f>SUMIFS('Predicted Energy Consumption'!V$98:V$366,'Predicted Energy Consumption'!$B$98:$B$366,$A16,'Predicted Energy Consumption'!$A$98:$A$366,"heavy fuel oil")</f>
        <v>81794498128999.844</v>
      </c>
      <c r="N16" s="249">
        <f>SUMIFS('Predicted Energy Consumption'!W$98:W$366,'Predicted Energy Consumption'!$B$98:$B$366,$A16,'Predicted Energy Consumption'!$A$98:$A$366,"heavy fuel oil")</f>
        <v>81206910716376.828</v>
      </c>
      <c r="O16" s="249">
        <f>SUMIFS('Predicted Energy Consumption'!X$98:X$366,'Predicted Energy Consumption'!$B$98:$B$366,$A16,'Predicted Energy Consumption'!$A$98:$A$366,"heavy fuel oil")</f>
        <v>80584092902756.797</v>
      </c>
      <c r="P16" s="249">
        <f>SUMIFS('Predicted Energy Consumption'!Y$98:Y$366,'Predicted Energy Consumption'!$B$98:$B$366,$A16,'Predicted Energy Consumption'!$A$98:$A$366,"heavy fuel oil")</f>
        <v>79931951645747.422</v>
      </c>
      <c r="Q16" s="249">
        <f>SUMIFS('Predicted Energy Consumption'!Z$98:Z$366,'Predicted Energy Consumption'!$B$98:$B$366,$A16,'Predicted Energy Consumption'!$A$98:$A$366,"heavy fuel oil")</f>
        <v>79255624087052.328</v>
      </c>
      <c r="R16" s="249">
        <f>SUMIFS('Predicted Energy Consumption'!AA$98:AA$366,'Predicted Energy Consumption'!$B$98:$B$366,$A16,'Predicted Energy Consumption'!$A$98:$A$366,"heavy fuel oil")</f>
        <v>78559564879807.234</v>
      </c>
      <c r="S16" s="249">
        <f>SUMIFS('Predicted Energy Consumption'!AB$98:AB$366,'Predicted Energy Consumption'!$B$98:$B$366,$A16,'Predicted Energy Consumption'!$A$98:$A$366,"heavy fuel oil")</f>
        <v>77847627618623.859</v>
      </c>
      <c r="T16" s="249">
        <f>SUMIFS('Predicted Energy Consumption'!AC$98:AC$366,'Predicted Energy Consumption'!$B$98:$B$366,$A16,'Predicted Energy Consumption'!$A$98:$A$366,"heavy fuel oil")</f>
        <v>77123139271427.219</v>
      </c>
      <c r="U16" s="249">
        <f>SUMIFS('Predicted Energy Consumption'!AD$98:AD$366,'Predicted Energy Consumption'!$B$98:$B$366,$A16,'Predicted Energy Consumption'!$A$98:$A$366,"heavy fuel oil")</f>
        <v>76388967223339.781</v>
      </c>
      <c r="V16" s="249">
        <f>SUMIFS('Predicted Energy Consumption'!AE$98:AE$366,'Predicted Energy Consumption'!$B$98:$B$366,$A16,'Predicted Energy Consumption'!$A$98:$A$366,"heavy fuel oil")</f>
        <v>75647579004468.797</v>
      </c>
      <c r="W16" s="249">
        <f>SUMIFS('Predicted Energy Consumption'!AF$98:AF$366,'Predicted Energy Consumption'!$B$98:$B$366,$A16,'Predicted Energy Consumption'!$A$98:$A$366,"heavy fuel oil")</f>
        <v>74901095056517.531</v>
      </c>
      <c r="X16" s="249">
        <f>SUMIFS('Predicted Energy Consumption'!AG$98:AG$366,'Predicted Energy Consumption'!$B$98:$B$366,$A16,'Predicted Energy Consumption'!$A$98:$A$366,"heavy fuel oil")</f>
        <v>74151335052082.063</v>
      </c>
      <c r="Y16" s="249">
        <f>SUMIFS('Predicted Energy Consumption'!AH$98:AH$366,'Predicted Energy Consumption'!$B$98:$B$366,$A16,'Predicted Energy Consumption'!$A$98:$A$366,"heavy fuel oil")</f>
        <v>73399858355494.813</v>
      </c>
      <c r="Z16" s="249">
        <f>SUMIFS('Predicted Energy Consumption'!AI$98:AI$366,'Predicted Energy Consumption'!$B$98:$B$366,$A16,'Predicted Energy Consumption'!$A$98:$A$366,"heavy fuel oil")</f>
        <v>72647999234134.625</v>
      </c>
      <c r="AA16" s="249">
        <f>SUMIFS('Predicted Energy Consumption'!AJ$98:AJ$366,'Predicted Energy Consumption'!$B$98:$B$366,$A16,'Predicted Energy Consumption'!$A$98:$A$366,"heavy fuel oil")</f>
        <v>71896897414702.578</v>
      </c>
      <c r="AB16" s="249">
        <f>SUMIFS('Predicted Energy Consumption'!AK$98:AK$366,'Predicted Energy Consumption'!$B$98:$B$366,$A16,'Predicted Energy Consumption'!$A$98:$A$366,"heavy fuel oil")</f>
        <v>71147524544167.125</v>
      </c>
      <c r="AC16" s="249">
        <f>SUMIFS('Predicted Energy Consumption'!AL$98:AL$366,'Predicted Energy Consumption'!$B$98:$B$366,$A16,'Predicted Energy Consumption'!$A$98:$A$366,"heavy fuel oil")</f>
        <v>70400707069519.938</v>
      </c>
      <c r="AD16" s="249">
        <f>SUMIFS('Predicted Energy Consumption'!AM$98:AM$366,'Predicted Energy Consumption'!$B$98:$B$366,$A16,'Predicted Energy Consumption'!$A$98:$A$366,"heavy fuel oil")</f>
        <v>69657146000385.539</v>
      </c>
      <c r="AE16" s="249">
        <f>SUMIFS('Predicted Energy Consumption'!AN$98:AN$366,'Predicted Energy Consumption'!$B$98:$B$366,$A16,'Predicted Energy Consumption'!$A$98:$A$366,"heavy fuel oil")</f>
        <v>68917433967974.836</v>
      </c>
      <c r="AF16" s="249">
        <f>SUMIFS('Predicted Energy Consumption'!AO$98:AO$366,'Predicted Energy Consumption'!$B$98:$B$366,$A16,'Predicted Energy Consumption'!$A$98:$A$366,"heavy fuel oil")</f>
        <v>68182069945281.141</v>
      </c>
      <c r="AG16" s="249">
        <f>SUMIFS('Predicted Energy Consumption'!AP$98:AP$366,'Predicted Energy Consumption'!$B$98:$B$366,$A16,'Predicted Energy Consumption'!$A$98:$A$366,"heavy fuel oil")</f>
        <v>67451471948186.195</v>
      </c>
      <c r="AH16" s="249">
        <f>SUMIFS('Predicted Energy Consumption'!AQ$98:AQ$366,'Predicted Energy Consumption'!$B$98:$B$366,$A16,'Predicted Energy Consumption'!$A$98:$A$366,"heavy fuel oil")</f>
        <v>66725987995932.266</v>
      </c>
      <c r="AI16" s="249">
        <f>SUMIFS('Predicted Energy Consumption'!AR$98:AR$366,'Predicted Energy Consumption'!$B$98:$B$366,$A16,'Predicted Energy Consumption'!$A$98:$A$366,"heavy fuel oil")</f>
        <v>66005905572505.82</v>
      </c>
      <c r="AJ16" s="249">
        <f>SUMIFS('Predicted Energy Consumption'!AS$98:AS$366,'Predicted Energy Consumption'!$B$98:$B$366,$A16,'Predicted Energy Consumption'!$A$98:$A$366,"heavy fuel oil")</f>
        <v>65291459797731.453</v>
      </c>
      <c r="AK16" s="249">
        <f>SUMIFS('Predicted Energy Consumption'!AT$98:AT$366,'Predicted Energy Consumption'!$B$98:$B$366,$A16,'Predicted Energy Consumption'!$A$98:$A$366,"heavy fuel oil")</f>
        <v>64582840488139.781</v>
      </c>
      <c r="AL16" s="249">
        <f>SUMIFS('Predicted Energy Consumption'!AU$98:AU$366,'Predicted Energy Consumption'!$B$98:$B$366,$A16,'Predicted Energy Consumption'!$A$98:$A$366,"heavy fuel oil")</f>
        <v>63880198262591.133</v>
      </c>
      <c r="AM16" s="249">
        <f>SUMIFS('Predicted Energy Consumption'!AV$98:AV$366,'Predicted Energy Consumption'!$B$98:$B$366,$A16,'Predicted Energy Consumption'!$A$98:$A$366,"heavy fuel oil")</f>
        <v>63183649825862.57</v>
      </c>
      <c r="AN16" s="249">
        <f>SUMIFS('Predicted Energy Consumption'!AW$98:AW$366,'Predicted Energy Consumption'!$B$98:$B$366,$A16,'Predicted Energy Consumption'!$A$98:$A$366,"heavy fuel oil")</f>
        <v>62493282544593.078</v>
      </c>
      <c r="AO16" s="249">
        <f>SUMIFS('Predicted Energy Consumption'!AX$98:AX$366,'Predicted Energy Consumption'!$B$98:$B$366,$A16,'Predicted Energy Consumption'!$A$98:$A$366,"heavy fuel oil")</f>
        <v>61809158413752.461</v>
      </c>
      <c r="AP16" s="249">
        <f>SUMIFS('Predicted Energy Consumption'!AY$98:AY$366,'Predicted Energy Consumption'!$B$98:$B$366,$A16,'Predicted Energy Consumption'!$A$98:$A$366,"heavy fuel oil")</f>
        <v>61131317497856.43</v>
      </c>
    </row>
    <row r="17" spans="1:42" x14ac:dyDescent="0.2">
      <c r="A17" t="s">
        <v>388</v>
      </c>
      <c r="B17" s="249">
        <f>SUMIFS('Predicted Energy Consumption'!K$98:K$366,'Predicted Energy Consumption'!$B$98:$B$366,$A17,'Predicted Energy Consumption'!$A$98:$A$366,"heavy fuel oil")</f>
        <v>44531994585879.039</v>
      </c>
      <c r="C17" s="249">
        <f>SUMIFS('Predicted Energy Consumption'!L$98:L$366,'Predicted Energy Consumption'!$B$98:$B$366,$A17,'Predicted Energy Consumption'!$A$98:$A$366,"heavy fuel oil")</f>
        <v>49812820057385.828</v>
      </c>
      <c r="D17" s="249">
        <f>SUMIFS('Predicted Energy Consumption'!M$98:M$366,'Predicted Energy Consumption'!$B$98:$B$366,$A17,'Predicted Energy Consumption'!$A$98:$A$366,"heavy fuel oil")</f>
        <v>50554433077829.898</v>
      </c>
      <c r="E17" s="249">
        <f>SUMIFS('Predicted Energy Consumption'!N$98:N$366,'Predicted Energy Consumption'!$B$98:$B$366,$A17,'Predicted Energy Consumption'!$A$98:$A$366,"heavy fuel oil")</f>
        <v>51185680698916.617</v>
      </c>
      <c r="F17" s="249">
        <f>SUMIFS('Predicted Energy Consumption'!O$98:O$366,'Predicted Energy Consumption'!$B$98:$B$366,$A17,'Predicted Energy Consumption'!$A$98:$A$366,"heavy fuel oil")</f>
        <v>51715673489789.938</v>
      </c>
      <c r="G17" s="249">
        <f>SUMIFS('Predicted Energy Consumption'!P$98:P$366,'Predicted Energy Consumption'!$B$98:$B$366,$A17,'Predicted Energy Consumption'!$A$98:$A$366,"heavy fuel oil")</f>
        <v>52153589532994.711</v>
      </c>
      <c r="H17" s="249">
        <f>SUMIFS('Predicted Energy Consumption'!Q$98:Q$366,'Predicted Energy Consumption'!$B$98:$B$366,$A17,'Predicted Energy Consumption'!$A$98:$A$366,"heavy fuel oil")</f>
        <v>52508360819714.453</v>
      </c>
      <c r="I17" s="249">
        <f>SUMIFS('Predicted Energy Consumption'!R$98:R$366,'Predicted Energy Consumption'!$B$98:$B$366,$A17,'Predicted Energy Consumption'!$A$98:$A$366,"heavy fuel oil")</f>
        <v>52788465781051.633</v>
      </c>
      <c r="J17" s="249">
        <f>SUMIFS('Predicted Energy Consumption'!S$98:S$366,'Predicted Energy Consumption'!$B$98:$B$366,$A17,'Predicted Energy Consumption'!$A$98:$A$366,"heavy fuel oil")</f>
        <v>53001804607212.625</v>
      </c>
      <c r="K17" s="249">
        <f>SUMIFS('Predicted Energy Consumption'!T$98:T$366,'Predicted Energy Consumption'!$B$98:$B$366,$A17,'Predicted Energy Consumption'!$A$98:$A$366,"heavy fuel oil")</f>
        <v>53155636248625.945</v>
      </c>
      <c r="L17" s="249">
        <f>SUMIFS('Predicted Energy Consumption'!U$98:U$366,'Predicted Energy Consumption'!$B$98:$B$366,$A17,'Predicted Energy Consumption'!$A$98:$A$366,"heavy fuel oil")</f>
        <v>53256559420027.219</v>
      </c>
      <c r="M17" s="249">
        <f>SUMIFS('Predicted Energy Consumption'!V$98:V$366,'Predicted Energy Consumption'!$B$98:$B$366,$A17,'Predicted Energy Consumption'!$A$98:$A$366,"heavy fuel oil")</f>
        <v>53310523565133.344</v>
      </c>
      <c r="N17" s="249">
        <f>SUMIFS('Predicted Energy Consumption'!W$98:W$366,'Predicted Energy Consumption'!$B$98:$B$366,$A17,'Predicted Energy Consumption'!$A$98:$A$366,"heavy fuel oil")</f>
        <v>53322859077376.617</v>
      </c>
      <c r="O17" s="249">
        <f>SUMIFS('Predicted Energy Consumption'!X$98:X$366,'Predicted Energy Consumption'!$B$98:$B$366,$A17,'Predicted Energy Consumption'!$A$98:$A$366,"heavy fuel oil")</f>
        <v>53298318897076.523</v>
      </c>
      <c r="P17" s="249">
        <f>SUMIFS('Predicted Energy Consumption'!Y$98:Y$366,'Predicted Energy Consumption'!$B$98:$B$366,$A17,'Predicted Energy Consumption'!$A$98:$A$366,"heavy fuel oil")</f>
        <v>53241125872016.664</v>
      </c>
      <c r="Q17" s="249">
        <f>SUMIFS('Predicted Energy Consumption'!Z$98:Z$366,'Predicted Energy Consumption'!$B$98:$B$366,$A17,'Predicted Energy Consumption'!$A$98:$A$366,"heavy fuel oil")</f>
        <v>53155022017505.555</v>
      </c>
      <c r="R17" s="249">
        <f>SUMIFS('Predicted Energy Consumption'!AA$98:AA$366,'Predicted Energy Consumption'!$B$98:$B$366,$A17,'Predicted Energy Consumption'!$A$98:$A$366,"heavy fuel oil")</f>
        <v>53043317120488.617</v>
      </c>
      <c r="S17" s="249">
        <f>SUMIFS('Predicted Energy Consumption'!AB$98:AB$366,'Predicted Energy Consumption'!$B$98:$B$366,$A17,'Predicted Energy Consumption'!$A$98:$A$366,"heavy fuel oil")</f>
        <v>52908935085223.289</v>
      </c>
      <c r="T17" s="249">
        <f>SUMIFS('Predicted Energy Consumption'!AC$98:AC$366,'Predicted Energy Consumption'!$B$98:$B$366,$A17,'Predicted Energy Consumption'!$A$98:$A$366,"heavy fuel oil")</f>
        <v>52754457094741.578</v>
      </c>
      <c r="U17" s="249">
        <f>SUMIFS('Predicted Energy Consumption'!AD$98:AD$366,'Predicted Energy Consumption'!$B$98:$B$366,$A17,'Predicted Energy Consumption'!$A$98:$A$366,"heavy fuel oil")</f>
        <v>52582161130461.891</v>
      </c>
      <c r="V17" s="249">
        <f>SUMIFS('Predicted Energy Consumption'!AE$98:AE$366,'Predicted Energy Consumption'!$B$98:$B$366,$A17,'Predicted Energy Consumption'!$A$98:$A$366,"heavy fuel oil")</f>
        <v>52394057706683.367</v>
      </c>
      <c r="W17" s="249">
        <f>SUMIFS('Predicted Energy Consumption'!AF$98:AF$366,'Predicted Energy Consumption'!$B$98:$B$366,$A17,'Predicted Energy Consumption'!$A$98:$A$366,"heavy fuel oil")</f>
        <v>52191921880019.75</v>
      </c>
      <c r="X17" s="249">
        <f>SUMIFS('Predicted Energy Consumption'!AG$98:AG$366,'Predicted Energy Consumption'!$B$98:$B$366,$A17,'Predicted Energy Consumption'!$A$98:$A$366,"heavy fuel oil")</f>
        <v>51977321718531.727</v>
      </c>
      <c r="Y17" s="249">
        <f>SUMIFS('Predicted Energy Consumption'!AH$98:AH$366,'Predicted Energy Consumption'!$B$98:$B$366,$A17,'Predicted Energy Consumption'!$A$98:$A$366,"heavy fuel oil")</f>
        <v>51751643485483.688</v>
      </c>
      <c r="Z17" s="249">
        <f>SUMIFS('Predicted Energy Consumption'!AI$98:AI$366,'Predicted Energy Consumption'!$B$98:$B$366,$A17,'Predicted Energy Consumption'!$A$98:$A$366,"heavy fuel oil")</f>
        <v>51516113825860.031</v>
      </c>
      <c r="AA17" s="249">
        <f>SUMIFS('Predicted Energy Consumption'!AJ$98:AJ$366,'Predicted Energy Consumption'!$B$98:$B$366,$A17,'Predicted Energy Consumption'!$A$98:$A$366,"heavy fuel oil")</f>
        <v>51271819252595.766</v>
      </c>
      <c r="AB17" s="249">
        <f>SUMIFS('Predicted Energy Consumption'!AK$98:AK$366,'Predicted Energy Consumption'!$B$98:$B$366,$A17,'Predicted Energy Consumption'!$A$98:$A$366,"heavy fuel oil")</f>
        <v>51019723222858.602</v>
      </c>
      <c r="AC17" s="249">
        <f>SUMIFS('Predicted Energy Consumption'!AL$98:AL$366,'Predicted Energy Consumption'!$B$98:$B$366,$A17,'Predicted Energy Consumption'!$A$98:$A$366,"heavy fuel oil")</f>
        <v>50760681078811.297</v>
      </c>
      <c r="AD17" s="249">
        <f>SUMIFS('Predicted Energy Consumption'!AM$98:AM$366,'Predicted Energy Consumption'!$B$98:$B$366,$A17,'Predicted Energy Consumption'!$A$98:$A$366,"heavy fuel oil")</f>
        <v>50495453106312.078</v>
      </c>
      <c r="AE17" s="249">
        <f>SUMIFS('Predicted Energy Consumption'!AN$98:AN$366,'Predicted Energy Consumption'!$B$98:$B$366,$A17,'Predicted Energy Consumption'!$A$98:$A$366,"heavy fuel oil")</f>
        <v>50224715941816.445</v>
      </c>
      <c r="AF17" s="249">
        <f>SUMIFS('Predicted Energy Consumption'!AO$98:AO$366,'Predicted Energy Consumption'!$B$98:$B$366,$A17,'Predicted Energy Consumption'!$A$98:$A$366,"heavy fuel oil")</f>
        <v>49949072534123.961</v>
      </c>
      <c r="AG17" s="249">
        <f>SUMIFS('Predicted Energy Consumption'!AP$98:AP$366,'Predicted Energy Consumption'!$B$98:$B$366,$A17,'Predicted Energy Consumption'!$A$98:$A$366,"heavy fuel oil")</f>
        <v>49669060844732.781</v>
      </c>
      <c r="AH17" s="249">
        <f>SUMIFS('Predicted Energy Consumption'!AQ$98:AQ$366,'Predicted Energy Consumption'!$B$98:$B$366,$A17,'Predicted Energy Consumption'!$A$98:$A$366,"heavy fuel oil")</f>
        <v>49385161449074.273</v>
      </c>
      <c r="AI17" s="249">
        <f>SUMIFS('Predicted Energy Consumption'!AR$98:AR$366,'Predicted Energy Consumption'!$B$98:$B$366,$A17,'Predicted Energy Consumption'!$A$98:$A$366,"heavy fuel oil")</f>
        <v>49097804181158.695</v>
      </c>
      <c r="AJ17" s="249">
        <f>SUMIFS('Predicted Energy Consumption'!AS$98:AS$366,'Predicted Energy Consumption'!$B$98:$B$366,$A17,'Predicted Energy Consumption'!$A$98:$A$366,"heavy fuel oil")</f>
        <v>48807373946312</v>
      </c>
      <c r="AK17" s="249">
        <f>SUMIFS('Predicted Energy Consumption'!AT$98:AT$366,'Predicted Energy Consumption'!$B$98:$B$366,$A17,'Predicted Energy Consumption'!$A$98:$A$366,"heavy fuel oil")</f>
        <v>48514215810721.211</v>
      </c>
      <c r="AL17" s="249">
        <f>SUMIFS('Predicted Energy Consumption'!AU$98:AU$366,'Predicted Energy Consumption'!$B$98:$B$366,$A17,'Predicted Energy Consumption'!$A$98:$A$366,"heavy fuel oil")</f>
        <v>48218639462358.508</v>
      </c>
      <c r="AM17" s="249">
        <f>SUMIFS('Predicted Energy Consumption'!AV$98:AV$366,'Predicted Energy Consumption'!$B$98:$B$366,$A17,'Predicted Energy Consumption'!$A$98:$A$366,"heavy fuel oil")</f>
        <v>47920923125410.547</v>
      </c>
      <c r="AN17" s="249">
        <f>SUMIFS('Predicted Energy Consumption'!AW$98:AW$366,'Predicted Energy Consumption'!$B$98:$B$366,$A17,'Predicted Energy Consumption'!$A$98:$A$366,"heavy fuel oil")</f>
        <v>47621316999426.383</v>
      </c>
      <c r="AO17" s="249">
        <f>SUMIFS('Predicted Energy Consumption'!AX$98:AX$366,'Predicted Energy Consumption'!$B$98:$B$366,$A17,'Predicted Energy Consumption'!$A$98:$A$366,"heavy fuel oil")</f>
        <v>47320046284903.711</v>
      </c>
      <c r="AP17" s="249">
        <f>SUMIFS('Predicted Energy Consumption'!AY$98:AY$366,'Predicted Energy Consumption'!$B$98:$B$366,$A17,'Predicted Energy Consumption'!$A$98:$A$366,"heavy fuel oil")</f>
        <v>47017313848745.422</v>
      </c>
    </row>
    <row r="18" spans="1:42" x14ac:dyDescent="0.2">
      <c r="A18" t="s">
        <v>389</v>
      </c>
      <c r="B18" s="249">
        <f>SUMIFS('Predicted Energy Consumption'!K$98:K$366,'Predicted Energy Consumption'!$B$98:$B$366,$A18,'Predicted Energy Consumption'!$A$98:$A$366,"heavy fuel oil")</f>
        <v>1017993691992.7036</v>
      </c>
      <c r="C18" s="249">
        <f>SUMIFS('Predicted Energy Consumption'!L$98:L$366,'Predicted Energy Consumption'!$B$98:$B$366,$A18,'Predicted Energy Consumption'!$A$98:$A$366,"heavy fuel oil")</f>
        <v>1140456117688.7102</v>
      </c>
      <c r="D18" s="249">
        <f>SUMIFS('Predicted Energy Consumption'!M$98:M$366,'Predicted Energy Consumption'!$B$98:$B$366,$A18,'Predicted Energy Consumption'!$A$98:$A$366,"heavy fuel oil")</f>
        <v>1090733317907.6188</v>
      </c>
      <c r="E18" s="249">
        <f>SUMIFS('Predicted Energy Consumption'!N$98:N$366,'Predicted Energy Consumption'!$B$98:$B$366,$A18,'Predicted Energy Consumption'!$A$98:$A$366,"heavy fuel oil")</f>
        <v>1028713927983.5592</v>
      </c>
      <c r="F18" s="249">
        <f>SUMIFS('Predicted Energy Consumption'!O$98:O$366,'Predicted Energy Consumption'!$B$98:$B$366,$A18,'Predicted Energy Consumption'!$A$98:$A$366,"heavy fuel oil")</f>
        <v>956235310576.23596</v>
      </c>
      <c r="G18" s="249">
        <f>SUMIFS('Predicted Energy Consumption'!P$98:P$366,'Predicted Energy Consumption'!$B$98:$B$366,$A18,'Predicted Energy Consumption'!$A$98:$A$366,"heavy fuel oil")</f>
        <v>874788192900.86841</v>
      </c>
      <c r="H18" s="249">
        <f>SUMIFS('Predicted Energy Consumption'!Q$98:Q$366,'Predicted Energy Consumption'!$B$98:$B$366,$A18,'Predicted Energy Consumption'!$A$98:$A$366,"heavy fuel oil")</f>
        <v>785643062689.79224</v>
      </c>
      <c r="I18" s="249">
        <f>SUMIFS('Predicted Energy Consumption'!R$98:R$366,'Predicted Energy Consumption'!$B$98:$B$366,$A18,'Predicted Energy Consumption'!$A$98:$A$366,"heavy fuel oil")</f>
        <v>689911983150.15796</v>
      </c>
      <c r="J18" s="249">
        <f>SUMIFS('Predicted Energy Consumption'!S$98:S$366,'Predicted Energy Consumption'!$B$98:$B$366,$A18,'Predicted Energy Consumption'!$A$98:$A$366,"heavy fuel oil")</f>
        <v>681625172948.79321</v>
      </c>
      <c r="K18" s="249">
        <f>SUMIFS('Predicted Energy Consumption'!T$98:T$366,'Predicted Energy Consumption'!$B$98:$B$366,$A18,'Predicted Energy Consumption'!$A$98:$A$366,"heavy fuel oil")</f>
        <v>688160538444.8252</v>
      </c>
      <c r="L18" s="249">
        <f>SUMIFS('Predicted Energy Consumption'!U$98:U$366,'Predicted Energy Consumption'!$B$98:$B$366,$A18,'Predicted Energy Consumption'!$A$98:$A$366,"heavy fuel oil")</f>
        <v>693473834222.76367</v>
      </c>
      <c r="M18" s="249">
        <f>SUMIFS('Predicted Energy Consumption'!V$98:V$366,'Predicted Energy Consumption'!$B$98:$B$366,$A18,'Predicted Energy Consumption'!$A$98:$A$366,"heavy fuel oil")</f>
        <v>697689007022.36804</v>
      </c>
      <c r="N18" s="249">
        <f>SUMIFS('Predicted Energy Consumption'!W$98:W$366,'Predicted Energy Consumption'!$B$98:$B$366,$A18,'Predicted Energy Consumption'!$A$98:$A$366,"heavy fuel oil")</f>
        <v>700917355789.10767</v>
      </c>
      <c r="O18" s="249">
        <f>SUMIFS('Predicted Energy Consumption'!X$98:X$366,'Predicted Energy Consumption'!$B$98:$B$366,$A18,'Predicted Energy Consumption'!$A$98:$A$366,"heavy fuel oil")</f>
        <v>703258834743.14978</v>
      </c>
      <c r="P18" s="249">
        <f>SUMIFS('Predicted Energy Consumption'!Y$98:Y$366,'Predicted Energy Consumption'!$B$98:$B$366,$A18,'Predicted Energy Consumption'!$A$98:$A$366,"heavy fuel oil")</f>
        <v>704803183979.76868</v>
      </c>
      <c r="Q18" s="249">
        <f>SUMIFS('Predicted Energy Consumption'!Z$98:Z$366,'Predicted Energy Consumption'!$B$98:$B$366,$A18,'Predicted Energy Consumption'!$A$98:$A$366,"heavy fuel oil")</f>
        <v>705630942650.82239</v>
      </c>
      <c r="R18" s="249">
        <f>SUMIFS('Predicted Energy Consumption'!AA$98:AA$366,'Predicted Energy Consumption'!$B$98:$B$366,$A18,'Predicted Energy Consumption'!$A$98:$A$366,"heavy fuel oil")</f>
        <v>705814370138.12268</v>
      </c>
      <c r="S18" s="249">
        <f>SUMIFS('Predicted Energy Consumption'!AB$98:AB$366,'Predicted Energy Consumption'!$B$98:$B$366,$A18,'Predicted Energy Consumption'!$A$98:$A$366,"heavy fuel oil")</f>
        <v>705418287094.44385</v>
      </c>
      <c r="T18" s="249">
        <f>SUMIFS('Predicted Energy Consumption'!AC$98:AC$366,'Predicted Energy Consumption'!$B$98:$B$366,$A18,'Predicted Energy Consumption'!$A$98:$A$366,"heavy fuel oil")</f>
        <v>702728183224.33838</v>
      </c>
      <c r="U18" s="249">
        <f>SUMIFS('Predicted Energy Consumption'!AD$98:AD$366,'Predicted Energy Consumption'!$B$98:$B$366,$A18,'Predicted Energy Consumption'!$A$98:$A$366,"heavy fuel oil")</f>
        <v>698060897156.45349</v>
      </c>
      <c r="V18" s="249">
        <f>SUMIFS('Predicted Energy Consumption'!AE$98:AE$366,'Predicted Energy Consumption'!$B$98:$B$366,$A18,'Predicted Energy Consumption'!$A$98:$A$366,"heavy fuel oil")</f>
        <v>692658540342.04663</v>
      </c>
      <c r="W18" s="249">
        <f>SUMIFS('Predicted Energy Consumption'!AF$98:AF$366,'Predicted Energy Consumption'!$B$98:$B$366,$A18,'Predicted Energy Consumption'!$A$98:$A$366,"heavy fuel oil")</f>
        <v>686574530230.69861</v>
      </c>
      <c r="X18" s="249">
        <f>SUMIFS('Predicted Energy Consumption'!AG$98:AG$366,'Predicted Energy Consumption'!$B$98:$B$366,$A18,'Predicted Energy Consumption'!$A$98:$A$366,"heavy fuel oil")</f>
        <v>679857754742.45825</v>
      </c>
      <c r="Y18" s="249">
        <f>SUMIFS('Predicted Energy Consumption'!AH$98:AH$366,'Predicted Energy Consumption'!$B$98:$B$366,$A18,'Predicted Energy Consumption'!$A$98:$A$366,"heavy fuel oil")</f>
        <v>672552975739.35217</v>
      </c>
      <c r="Z18" s="249">
        <f>SUMIFS('Predicted Energy Consumption'!AI$98:AI$366,'Predicted Energy Consumption'!$B$98:$B$366,$A18,'Predicted Energy Consumption'!$A$98:$A$366,"heavy fuel oil")</f>
        <v>664701202354.86536</v>
      </c>
      <c r="AA18" s="249">
        <f>SUMIFS('Predicted Energy Consumption'!AJ$98:AJ$366,'Predicted Energy Consumption'!$B$98:$B$366,$A18,'Predicted Energy Consumption'!$A$98:$A$366,"heavy fuel oil")</f>
        <v>656340033892.22021</v>
      </c>
      <c r="AB18" s="249">
        <f>SUMIFS('Predicted Energy Consumption'!AK$98:AK$366,'Predicted Energy Consumption'!$B$98:$B$366,$A18,'Predicted Energy Consumption'!$A$98:$A$366,"heavy fuel oil")</f>
        <v>647503973022.4259</v>
      </c>
      <c r="AC18" s="249">
        <f>SUMIFS('Predicted Energy Consumption'!AL$98:AL$366,'Predicted Energy Consumption'!$B$98:$B$366,$A18,'Predicted Energy Consumption'!$A$98:$A$366,"heavy fuel oil")</f>
        <v>638224710658.80591</v>
      </c>
      <c r="AD18" s="249">
        <f>SUMIFS('Predicted Energy Consumption'!AM$98:AM$366,'Predicted Energy Consumption'!$B$98:$B$366,$A18,'Predicted Energy Consumption'!$A$98:$A$366,"heavy fuel oil")</f>
        <v>628531384263.84387</v>
      </c>
      <c r="AE18" s="249">
        <f>SUMIFS('Predicted Energy Consumption'!AN$98:AN$366,'Predicted Energy Consumption'!$B$98:$B$366,$A18,'Predicted Energy Consumption'!$A$98:$A$366,"heavy fuel oil")</f>
        <v>618450811536.47864</v>
      </c>
      <c r="AF18" s="249">
        <f>SUMIFS('Predicted Energy Consumption'!AO$98:AO$366,'Predicted Energy Consumption'!$B$98:$B$366,$A18,'Predicted Energy Consumption'!$A$98:$A$366,"heavy fuel oil")</f>
        <v>608007701492.01563</v>
      </c>
      <c r="AG18" s="249">
        <f>SUMIFS('Predicted Energy Consumption'!AP$98:AP$366,'Predicted Energy Consumption'!$B$98:$B$366,$A18,'Predicted Energy Consumption'!$A$98:$A$366,"heavy fuel oil")</f>
        <v>597224844924.91565</v>
      </c>
      <c r="AH18" s="249">
        <f>SUMIFS('Predicted Energy Consumption'!AQ$98:AQ$366,'Predicted Energy Consumption'!$B$98:$B$366,$A18,'Predicted Energy Consumption'!$A$98:$A$366,"heavy fuel oil")</f>
        <v>586123286167.9491</v>
      </c>
      <c r="AI18" s="249">
        <f>SUMIFS('Predicted Energy Consumption'!AR$98:AR$366,'Predicted Energy Consumption'!$B$98:$B$366,$A18,'Predicted Energy Consumption'!$A$98:$A$366,"heavy fuel oil")</f>
        <v>574722477951.00098</v>
      </c>
      <c r="AJ18" s="249">
        <f>SUMIFS('Predicted Energy Consumption'!AS$98:AS$366,'Predicted Energy Consumption'!$B$98:$B$366,$A18,'Predicted Energy Consumption'!$A$98:$A$366,"heavy fuel oil")</f>
        <v>563040421034.41943</v>
      </c>
      <c r="AK18" s="249">
        <f>SUMIFS('Predicted Energy Consumption'!AT$98:AT$366,'Predicted Energy Consumption'!$B$98:$B$366,$A18,'Predicted Energy Consumption'!$A$98:$A$366,"heavy fuel oil")</f>
        <v>551093790156.08557</v>
      </c>
      <c r="AL18" s="249">
        <f>SUMIFS('Predicted Energy Consumption'!AU$98:AU$366,'Predicted Energy Consumption'!$B$98:$B$366,$A18,'Predicted Energy Consumption'!$A$98:$A$366,"heavy fuel oil")</f>
        <v>538898047694.99268</v>
      </c>
      <c r="AM18" s="249">
        <f>SUMIFS('Predicted Energy Consumption'!AV$98:AV$366,'Predicted Energy Consumption'!$B$98:$B$366,$A18,'Predicted Energy Consumption'!$A$98:$A$366,"heavy fuel oil")</f>
        <v>526467546321.82922</v>
      </c>
      <c r="AN18" s="249">
        <f>SUMIFS('Predicted Energy Consumption'!AW$98:AW$366,'Predicted Energy Consumption'!$B$98:$B$366,$A18,'Predicted Energy Consumption'!$A$98:$A$366,"heavy fuel oil")</f>
        <v>513815621781.96075</v>
      </c>
      <c r="AO18" s="249">
        <f>SUMIFS('Predicted Energy Consumption'!AX$98:AX$366,'Predicted Energy Consumption'!$B$98:$B$366,$A18,'Predicted Energy Consumption'!$A$98:$A$366,"heavy fuel oil")</f>
        <v>500954676839.19312</v>
      </c>
      <c r="AP18" s="249">
        <f>SUMIFS('Predicted Energy Consumption'!AY$98:AY$366,'Predicted Energy Consumption'!$B$98:$B$366,$A18,'Predicted Energy Consumption'!$A$98:$A$366,"heavy fuel oil")</f>
        <v>487896257301.5929</v>
      </c>
    </row>
    <row r="19" spans="1:42" x14ac:dyDescent="0.2">
      <c r="A19" t="s">
        <v>390</v>
      </c>
      <c r="B19" s="249">
        <f>SUMIFS('Predicted Energy Consumption'!K$98:K$366,'Predicted Energy Consumption'!$B$98:$B$366,$A19,'Predicted Energy Consumption'!$A$98:$A$366,"heavy fuel oil")</f>
        <v>2011657108009.9695</v>
      </c>
      <c r="C19" s="249">
        <f>SUMIFS('Predicted Energy Consumption'!L$98:L$366,'Predicted Energy Consumption'!$B$98:$B$366,$A19,'Predicted Energy Consumption'!$A$98:$A$366,"heavy fuel oil")</f>
        <v>2097960778509.8035</v>
      </c>
      <c r="D19" s="249">
        <f>SUMIFS('Predicted Energy Consumption'!M$98:M$366,'Predicted Energy Consumption'!$B$98:$B$366,$A19,'Predicted Energy Consumption'!$A$98:$A$366,"heavy fuel oil")</f>
        <v>2093448063886.54</v>
      </c>
      <c r="E19" s="249">
        <f>SUMIFS('Predicted Energy Consumption'!N$98:N$366,'Predicted Energy Consumption'!$B$98:$B$366,$A19,'Predicted Energy Consumption'!$A$98:$A$366,"heavy fuel oil")</f>
        <v>1999037841526.583</v>
      </c>
      <c r="F19" s="249">
        <f>SUMIFS('Predicted Energy Consumption'!O$98:O$366,'Predicted Energy Consumption'!$B$98:$B$366,$A19,'Predicted Energy Consumption'!$A$98:$A$366,"heavy fuel oil")</f>
        <v>1900824325354.3982</v>
      </c>
      <c r="G19" s="249">
        <f>SUMIFS('Predicted Energy Consumption'!P$98:P$366,'Predicted Energy Consumption'!$B$98:$B$366,$A19,'Predicted Energy Consumption'!$A$98:$A$366,"heavy fuel oil")</f>
        <v>1799520819388.8625</v>
      </c>
      <c r="H19" s="249">
        <f>SUMIFS('Predicted Energy Consumption'!Q$98:Q$366,'Predicted Energy Consumption'!$B$98:$B$366,$A19,'Predicted Energy Consumption'!$A$98:$A$366,"heavy fuel oil")</f>
        <v>1695778986337.3965</v>
      </c>
      <c r="I19" s="249">
        <f>SUMIFS('Predicted Energy Consumption'!R$98:R$366,'Predicted Energy Consumption'!$B$98:$B$366,$A19,'Predicted Energy Consumption'!$A$98:$A$366,"heavy fuel oil")</f>
        <v>1590183054761.9211</v>
      </c>
      <c r="J19" s="249">
        <f>SUMIFS('Predicted Energy Consumption'!S$98:S$366,'Predicted Energy Consumption'!$B$98:$B$366,$A19,'Predicted Energy Consumption'!$A$98:$A$366,"heavy fuel oil")</f>
        <v>1483248340576.0471</v>
      </c>
      <c r="K19" s="249">
        <f>SUMIFS('Predicted Energy Consumption'!T$98:T$366,'Predicted Energy Consumption'!$B$98:$B$366,$A19,'Predicted Energy Consumption'!$A$98:$A$366,"heavy fuel oil")</f>
        <v>1375423160963.2576</v>
      </c>
      <c r="L19" s="249">
        <f>SUMIFS('Predicted Energy Consumption'!U$98:U$366,'Predicted Energy Consumption'!$B$98:$B$366,$A19,'Predicted Energy Consumption'!$A$98:$A$366,"heavy fuel oil")</f>
        <v>1267092996439.0115</v>
      </c>
      <c r="M19" s="249">
        <f>SUMIFS('Predicted Energy Consumption'!V$98:V$366,'Predicted Energy Consumption'!$B$98:$B$366,$A19,'Predicted Energy Consumption'!$A$98:$A$366,"heavy fuel oil")</f>
        <v>1158585927269.9709</v>
      </c>
      <c r="N19" s="249">
        <f>SUMIFS('Predicted Energy Consumption'!W$98:W$366,'Predicted Energy Consumption'!$B$98:$B$366,$A19,'Predicted Energy Consumption'!$A$98:$A$366,"heavy fuel oil")</f>
        <v>1050178622492.354</v>
      </c>
      <c r="O19" s="249">
        <f>SUMIFS('Predicted Energy Consumption'!X$98:X$366,'Predicted Energy Consumption'!$B$98:$B$366,$A19,'Predicted Energy Consumption'!$A$98:$A$366,"heavy fuel oil")</f>
        <v>942102390014.90991</v>
      </c>
      <c r="P19" s="249">
        <f>SUMIFS('Predicted Energy Consumption'!Y$98:Y$366,'Predicted Energy Consumption'!$B$98:$B$366,$A19,'Predicted Energy Consumption'!$A$98:$A$366,"heavy fuel oil")</f>
        <v>834548977479.60352</v>
      </c>
      <c r="Q19" s="249">
        <f>SUMIFS('Predicted Energy Consumption'!Z$98:Z$366,'Predicted Energy Consumption'!$B$98:$B$366,$A19,'Predicted Energy Consumption'!$A$98:$A$366,"heavy fuel oil")</f>
        <v>755931271351.87463</v>
      </c>
      <c r="R19" s="249">
        <f>SUMIFS('Predicted Energy Consumption'!AA$98:AA$366,'Predicted Energy Consumption'!$B$98:$B$366,$A19,'Predicted Energy Consumption'!$A$98:$A$366,"heavy fuel oil")</f>
        <v>762587420326.20862</v>
      </c>
      <c r="S19" s="249">
        <f>SUMIFS('Predicted Energy Consumption'!AB$98:AB$366,'Predicted Energy Consumption'!$B$98:$B$366,$A19,'Predicted Energy Consumption'!$A$98:$A$366,"heavy fuel oil")</f>
        <v>768791874576.37756</v>
      </c>
      <c r="T19" s="249">
        <f>SUMIFS('Predicted Energy Consumption'!AC$98:AC$366,'Predicted Energy Consumption'!$B$98:$B$366,$A19,'Predicted Energy Consumption'!$A$98:$A$366,"heavy fuel oil")</f>
        <v>774582582411.88757</v>
      </c>
      <c r="U19" s="249">
        <f>SUMIFS('Predicted Energy Consumption'!AD$98:AD$366,'Predicted Energy Consumption'!$B$98:$B$366,$A19,'Predicted Energy Consumption'!$A$98:$A$366,"heavy fuel oil")</f>
        <v>779993927485.63696</v>
      </c>
      <c r="V19" s="249">
        <f>SUMIFS('Predicted Energy Consumption'!AE$98:AE$366,'Predicted Energy Consumption'!$B$98:$B$366,$A19,'Predicted Energy Consumption'!$A$98:$A$366,"heavy fuel oil")</f>
        <v>785057054115.09668</v>
      </c>
      <c r="W19" s="249">
        <f>SUMIFS('Predicted Energy Consumption'!AF$98:AF$366,'Predicted Energy Consumption'!$B$98:$B$366,$A19,'Predicted Energy Consumption'!$A$98:$A$366,"heavy fuel oil")</f>
        <v>789800174280.84448</v>
      </c>
      <c r="X19" s="249">
        <f>SUMIFS('Predicted Energy Consumption'!AG$98:AG$366,'Predicted Energy Consumption'!$B$98:$B$366,$A19,'Predicted Energy Consumption'!$A$98:$A$366,"heavy fuel oil")</f>
        <v>794248853065.37476</v>
      </c>
      <c r="Y19" s="249">
        <f>SUMIFS('Predicted Energy Consumption'!AH$98:AH$366,'Predicted Energy Consumption'!$B$98:$B$366,$A19,'Predicted Energy Consumption'!$A$98:$A$366,"heavy fuel oil")</f>
        <v>798426271138.59375</v>
      </c>
      <c r="Z19" s="249">
        <f>SUMIFS('Predicted Energy Consumption'!AI$98:AI$366,'Predicted Energy Consumption'!$B$98:$B$366,$A19,'Predicted Energy Consumption'!$A$98:$A$366,"heavy fuel oil")</f>
        <v>802353464142.00293</v>
      </c>
      <c r="AA19" s="249">
        <f>SUMIFS('Predicted Energy Consumption'!AJ$98:AJ$366,'Predicted Energy Consumption'!$B$98:$B$366,$A19,'Predicted Energy Consumption'!$A$98:$A$366,"heavy fuel oil")</f>
        <v>806049539636.08374</v>
      </c>
      <c r="AB19" s="249">
        <f>SUMIFS('Predicted Energy Consumption'!AK$98:AK$366,'Predicted Energy Consumption'!$B$98:$B$366,$A19,'Predicted Energy Consumption'!$A$98:$A$366,"heavy fuel oil")</f>
        <v>809531872777.41248</v>
      </c>
      <c r="AC19" s="249">
        <f>SUMIFS('Predicted Energy Consumption'!AL$98:AL$366,'Predicted Energy Consumption'!$B$98:$B$366,$A19,'Predicted Energy Consumption'!$A$98:$A$366,"heavy fuel oil")</f>
        <v>812816282176.87122</v>
      </c>
      <c r="AD19" s="249">
        <f>SUMIFS('Predicted Energy Consumption'!AM$98:AM$366,'Predicted Energy Consumption'!$B$98:$B$366,$A19,'Predicted Energy Consumption'!$A$98:$A$366,"heavy fuel oil")</f>
        <v>815917187523.83032</v>
      </c>
      <c r="AE19" s="249">
        <f>SUMIFS('Predicted Energy Consumption'!AN$98:AN$366,'Predicted Energy Consumption'!$B$98:$B$366,$A19,'Predicted Energy Consumption'!$A$98:$A$366,"heavy fuel oil")</f>
        <v>818847750593.61646</v>
      </c>
      <c r="AF19" s="249">
        <f>SUMIFS('Predicted Energy Consumption'!AO$98:AO$366,'Predicted Energy Consumption'!$B$98:$B$366,$A19,'Predicted Energy Consumption'!$A$98:$A$366,"heavy fuel oil")</f>
        <v>821620001221.34595</v>
      </c>
      <c r="AG19" s="249">
        <f>SUMIFS('Predicted Energy Consumption'!AP$98:AP$366,'Predicted Energy Consumption'!$B$98:$B$366,$A19,'Predicted Energy Consumption'!$A$98:$A$366,"heavy fuel oil")</f>
        <v>824244949749.51172</v>
      </c>
      <c r="AH19" s="249">
        <f>SUMIFS('Predicted Energy Consumption'!AQ$98:AQ$366,'Predicted Energy Consumption'!$B$98:$B$366,$A19,'Predicted Energy Consumption'!$A$98:$A$366,"heavy fuel oil")</f>
        <v>826732687357.31519</v>
      </c>
      <c r="AI19" s="249">
        <f>SUMIFS('Predicted Energy Consumption'!AR$98:AR$366,'Predicted Energy Consumption'!$B$98:$B$366,$A19,'Predicted Energy Consumption'!$A$98:$A$366,"heavy fuel oil")</f>
        <v>829092475568.14722</v>
      </c>
      <c r="AJ19" s="249">
        <f>SUMIFS('Predicted Energy Consumption'!AS$98:AS$366,'Predicted Energy Consumption'!$B$98:$B$366,$A19,'Predicted Energy Consumption'!$A$98:$A$366,"heavy fuel oil")</f>
        <v>831332826116.58032</v>
      </c>
      <c r="AK19" s="249">
        <f>SUMIFS('Predicted Energy Consumption'!AT$98:AT$366,'Predicted Energy Consumption'!$B$98:$B$366,$A19,'Predicted Energy Consumption'!$A$98:$A$366,"heavy fuel oil")</f>
        <v>833461572242.69641</v>
      </c>
      <c r="AL19" s="249">
        <f>SUMIFS('Predicted Energy Consumption'!AU$98:AU$366,'Predicted Energy Consumption'!$B$98:$B$366,$A19,'Predicted Energy Consumption'!$A$98:$A$366,"heavy fuel oil")</f>
        <v>835485932372.8855</v>
      </c>
      <c r="AM19" s="249">
        <f>SUMIFS('Predicted Energy Consumption'!AV$98:AV$366,'Predicted Energy Consumption'!$B$98:$B$366,$A19,'Predicted Energy Consumption'!$A$98:$A$366,"heavy fuel oil")</f>
        <v>837412567044.73376</v>
      </c>
      <c r="AN19" s="249">
        <f>SUMIFS('Predicted Energy Consumption'!AW$98:AW$366,'Predicted Energy Consumption'!$B$98:$B$366,$A19,'Predicted Energy Consumption'!$A$98:$A$366,"heavy fuel oil")</f>
        <v>839247629839.70422</v>
      </c>
      <c r="AO19" s="249">
        <f>SUMIFS('Predicted Energy Consumption'!AX$98:AX$366,'Predicted Energy Consumption'!$B$98:$B$366,$A19,'Predicted Energy Consumption'!$A$98:$A$366,"heavy fuel oil")</f>
        <v>840996813002.10547</v>
      </c>
      <c r="AP19" s="249">
        <f>SUMIFS('Predicted Energy Consumption'!AY$98:AY$366,'Predicted Energy Consumption'!$B$98:$B$366,$A19,'Predicted Energy Consumption'!$A$98:$A$366,"heavy fuel oil")</f>
        <v>842665388345.31921</v>
      </c>
    </row>
    <row r="20" spans="1:42" x14ac:dyDescent="0.2">
      <c r="A20" t="s">
        <v>391</v>
      </c>
      <c r="B20" s="249">
        <f>SUMIFS('Predicted Energy Consumption'!K$98:K$366,'Predicted Energy Consumption'!$B$98:$B$366,$A20,'Predicted Energy Consumption'!$A$98:$A$366,"heavy fuel oil")</f>
        <v>1800692541537.0193</v>
      </c>
      <c r="C20" s="249">
        <f>SUMIFS('Predicted Energy Consumption'!L$98:L$366,'Predicted Energy Consumption'!$B$98:$B$366,$A20,'Predicted Energy Consumption'!$A$98:$A$366,"heavy fuel oil")</f>
        <v>526679913906.27197</v>
      </c>
      <c r="D20" s="249">
        <f>SUMIFS('Predicted Energy Consumption'!M$98:M$366,'Predicted Energy Consumption'!$B$98:$B$366,$A20,'Predicted Energy Consumption'!$A$98:$A$366,"heavy fuel oil")</f>
        <v>399360023283.08008</v>
      </c>
      <c r="E20" s="249">
        <f>SUMIFS('Predicted Energy Consumption'!N$98:N$366,'Predicted Energy Consumption'!$B$98:$B$366,$A20,'Predicted Energy Consumption'!$A$98:$A$366,"heavy fuel oil")</f>
        <v>381987180122.19769</v>
      </c>
      <c r="F20" s="249">
        <f>SUMIFS('Predicted Energy Consumption'!O$98:O$366,'Predicted Energy Consumption'!$B$98:$B$366,$A20,'Predicted Energy Consumption'!$A$98:$A$366,"heavy fuel oil")</f>
        <v>364276159513.16895</v>
      </c>
      <c r="G20" s="249">
        <f>SUMIFS('Predicted Energy Consumption'!P$98:P$366,'Predicted Energy Consumption'!$B$98:$B$366,$A20,'Predicted Energy Consumption'!$A$98:$A$366,"heavy fuel oil")</f>
        <v>346440493777.61914</v>
      </c>
      <c r="H20" s="249">
        <f>SUMIFS('Predicted Energy Consumption'!Q$98:Q$366,'Predicted Energy Consumption'!$B$98:$B$366,$A20,'Predicted Energy Consumption'!$A$98:$A$366,"heavy fuel oil")</f>
        <v>328623697370.73206</v>
      </c>
      <c r="I20" s="249">
        <f>SUMIFS('Predicted Energy Consumption'!R$98:R$366,'Predicted Energy Consumption'!$B$98:$B$366,$A20,'Predicted Energy Consumption'!$A$98:$A$366,"heavy fuel oil")</f>
        <v>310925992600.32086</v>
      </c>
      <c r="J20" s="249">
        <f>SUMIFS('Predicted Energy Consumption'!S$98:S$366,'Predicted Energy Consumption'!$B$98:$B$366,$A20,'Predicted Energy Consumption'!$A$98:$A$366,"heavy fuel oil")</f>
        <v>293418887965.1438</v>
      </c>
      <c r="K20" s="249">
        <f>SUMIFS('Predicted Energy Consumption'!T$98:T$366,'Predicted Energy Consumption'!$B$98:$B$366,$A20,'Predicted Energy Consumption'!$A$98:$A$366,"heavy fuel oil")</f>
        <v>276153748909.13977</v>
      </c>
      <c r="L20" s="249">
        <f>SUMIFS('Predicted Energy Consumption'!U$98:U$366,'Predicted Energy Consumption'!$B$98:$B$366,$A20,'Predicted Energy Consumption'!$A$98:$A$366,"heavy fuel oil")</f>
        <v>259167214444.02972</v>
      </c>
      <c r="M20" s="249">
        <f>SUMIFS('Predicted Energy Consumption'!V$98:V$366,'Predicted Energy Consumption'!$B$98:$B$366,$A20,'Predicted Energy Consumption'!$A$98:$A$366,"heavy fuel oil")</f>
        <v>242484850308.32962</v>
      </c>
      <c r="N20" s="249">
        <f>SUMIFS('Predicted Energy Consumption'!W$98:W$366,'Predicted Energy Consumption'!$B$98:$B$366,$A20,'Predicted Energy Consumption'!$A$98:$A$366,"heavy fuel oil")</f>
        <v>236042487724.68909</v>
      </c>
      <c r="O20" s="249">
        <f>SUMIFS('Predicted Energy Consumption'!X$98:X$366,'Predicted Energy Consumption'!$B$98:$B$366,$A20,'Predicted Energy Consumption'!$A$98:$A$366,"heavy fuel oil")</f>
        <v>236639892926.53836</v>
      </c>
      <c r="P20" s="249">
        <f>SUMIFS('Predicted Energy Consumption'!Y$98:Y$366,'Predicted Energy Consumption'!$B$98:$B$366,$A20,'Predicted Energy Consumption'!$A$98:$A$366,"heavy fuel oil")</f>
        <v>237125007215.61832</v>
      </c>
      <c r="Q20" s="249">
        <f>SUMIFS('Predicted Energy Consumption'!Z$98:Z$366,'Predicted Energy Consumption'!$B$98:$B$366,$A20,'Predicted Energy Consumption'!$A$98:$A$366,"heavy fuel oil")</f>
        <v>237511860558.08524</v>
      </c>
      <c r="R20" s="249">
        <f>SUMIFS('Predicted Energy Consumption'!AA$98:AA$366,'Predicted Energy Consumption'!$B$98:$B$366,$A20,'Predicted Energy Consumption'!$A$98:$A$366,"heavy fuel oil")</f>
        <v>237812787827.9801</v>
      </c>
      <c r="S20" s="249">
        <f>SUMIFS('Predicted Energy Consumption'!AB$98:AB$366,'Predicted Energy Consumption'!$B$98:$B$366,$A20,'Predicted Energy Consumption'!$A$98:$A$366,"heavy fuel oil")</f>
        <v>238038617146.12207</v>
      </c>
      <c r="T20" s="249">
        <f>SUMIFS('Predicted Energy Consumption'!AC$98:AC$366,'Predicted Energy Consumption'!$B$98:$B$366,$A20,'Predicted Energy Consumption'!$A$98:$A$366,"heavy fuel oil")</f>
        <v>238198844309.47495</v>
      </c>
      <c r="U20" s="249">
        <f>SUMIFS('Predicted Energy Consumption'!AD$98:AD$366,'Predicted Energy Consumption'!$B$98:$B$366,$A20,'Predicted Energy Consumption'!$A$98:$A$366,"heavy fuel oil")</f>
        <v>238301791723.35995</v>
      </c>
      <c r="V20" s="249">
        <f>SUMIFS('Predicted Energy Consumption'!AE$98:AE$366,'Predicted Energy Consumption'!$B$98:$B$366,$A20,'Predicted Energy Consumption'!$A$98:$A$366,"heavy fuel oil")</f>
        <v>238354751470.08765</v>
      </c>
      <c r="W20" s="249">
        <f>SUMIFS('Predicted Energy Consumption'!AF$98:AF$366,'Predicted Energy Consumption'!$B$98:$B$366,$A20,'Predicted Energy Consumption'!$A$98:$A$366,"heavy fuel oil")</f>
        <v>238364112926.10458</v>
      </c>
      <c r="X20" s="249">
        <f>SUMIFS('Predicted Energy Consumption'!AG$98:AG$366,'Predicted Energy Consumption'!$B$98:$B$366,$A20,'Predicted Energy Consumption'!$A$98:$A$366,"heavy fuel oil")</f>
        <v>238335475807.26004</v>
      </c>
      <c r="Y20" s="249">
        <f>SUMIFS('Predicted Energy Consumption'!AH$98:AH$366,'Predicted Energy Consumption'!$B$98:$B$366,$A20,'Predicted Energy Consumption'!$A$98:$A$366,"heavy fuel oil")</f>
        <v>238273749775.12698</v>
      </c>
      <c r="Z20" s="249">
        <f>SUMIFS('Predicted Energy Consumption'!AI$98:AI$366,'Predicted Energy Consumption'!$B$98:$B$366,$A20,'Predicted Energy Consumption'!$A$98:$A$366,"heavy fuel oil")</f>
        <v>238183241846.94794</v>
      </c>
      <c r="AA20" s="249">
        <f>SUMIFS('Predicted Energy Consumption'!AJ$98:AJ$366,'Predicted Energy Consumption'!$B$98:$B$366,$A20,'Predicted Energy Consumption'!$A$98:$A$366,"heavy fuel oil")</f>
        <v>238067732867.88504</v>
      </c>
      <c r="AB20" s="249">
        <f>SUMIFS('Predicted Energy Consumption'!AK$98:AK$366,'Predicted Energy Consumption'!$B$98:$B$366,$A20,'Predicted Energy Consumption'!$A$98:$A$366,"heavy fuel oil")</f>
        <v>237930544261.93143</v>
      </c>
      <c r="AC20" s="249">
        <f>SUMIFS('Predicted Energy Consumption'!AL$98:AL$366,'Predicted Energy Consumption'!$B$98:$B$366,$A20,'Predicted Energy Consumption'!$A$98:$A$366,"heavy fuel oil")</f>
        <v>237774596201.40338</v>
      </c>
      <c r="AD20" s="249">
        <f>SUMIFS('Predicted Energy Consumption'!AM$98:AM$366,'Predicted Energy Consumption'!$B$98:$B$366,$A20,'Predicted Energy Consumption'!$A$98:$A$366,"heavy fuel oil")</f>
        <v>237602458240.92737</v>
      </c>
      <c r="AE20" s="249">
        <f>SUMIFS('Predicted Energy Consumption'!AN$98:AN$366,'Predicted Energy Consumption'!$B$98:$B$366,$A20,'Predicted Energy Consumption'!$A$98:$A$366,"heavy fuel oil")</f>
        <v>237416393360.76694</v>
      </c>
      <c r="AF20" s="249">
        <f>SUMIFS('Predicted Energy Consumption'!AO$98:AO$366,'Predicted Energy Consumption'!$B$98:$B$366,$A20,'Predicted Energy Consumption'!$A$98:$A$366,"heavy fuel oil")</f>
        <v>237218396263.56427</v>
      </c>
      <c r="AG20" s="249">
        <f>SUMIFS('Predicted Energy Consumption'!AP$98:AP$366,'Predicted Energy Consumption'!$B$98:$B$366,$A20,'Predicted Energy Consumption'!$A$98:$A$366,"heavy fuel oil")</f>
        <v>237010226671.95569</v>
      </c>
      <c r="AH20" s="249">
        <f>SUMIFS('Predicted Energy Consumption'!AQ$98:AQ$366,'Predicted Energy Consumption'!$B$98:$B$366,$A20,'Predicted Energy Consumption'!$A$98:$A$366,"heavy fuel oil")</f>
        <v>236793438284.6832</v>
      </c>
      <c r="AI20" s="249">
        <f>SUMIFS('Predicted Energy Consumption'!AR$98:AR$366,'Predicted Energy Consumption'!$B$98:$B$366,$A20,'Predicted Energy Consumption'!$A$98:$A$366,"heavy fuel oil")</f>
        <v>236569403966.88159</v>
      </c>
      <c r="AJ20" s="249">
        <f>SUMIFS('Predicted Energy Consumption'!AS$98:AS$366,'Predicted Energy Consumption'!$B$98:$B$366,$A20,'Predicted Energy Consumption'!$A$98:$A$366,"heavy fuel oil")</f>
        <v>236339337676.4494</v>
      </c>
      <c r="AK20" s="249">
        <f>SUMIFS('Predicted Energy Consumption'!AT$98:AT$366,'Predicted Energy Consumption'!$B$98:$B$366,$A20,'Predicted Energy Consumption'!$A$98:$A$366,"heavy fuel oil")</f>
        <v>236104313562.90912</v>
      </c>
      <c r="AL20" s="249">
        <f>SUMIFS('Predicted Energy Consumption'!AU$98:AU$366,'Predicted Energy Consumption'!$B$98:$B$366,$A20,'Predicted Energy Consumption'!$A$98:$A$366,"heavy fuel oil")</f>
        <v>235865282617.19684</v>
      </c>
      <c r="AM20" s="249">
        <f>SUMIFS('Predicted Energy Consumption'!AV$98:AV$366,'Predicted Energy Consumption'!$B$98:$B$366,$A20,'Predicted Energy Consumption'!$A$98:$A$366,"heavy fuel oil")</f>
        <v>235623087200.13483</v>
      </c>
      <c r="AN20" s="249">
        <f>SUMIFS('Predicted Energy Consumption'!AW$98:AW$366,'Predicted Energy Consumption'!$B$98:$B$366,$A20,'Predicted Energy Consumption'!$A$98:$A$366,"heavy fuel oil")</f>
        <v>235378473732.99875</v>
      </c>
      <c r="AO20" s="249">
        <f>SUMIFS('Predicted Energy Consumption'!AX$98:AX$366,'Predicted Energy Consumption'!$B$98:$B$366,$A20,'Predicted Energy Consumption'!$A$98:$A$366,"heavy fuel oil")</f>
        <v>235132103795.04401</v>
      </c>
      <c r="AP20" s="249">
        <f>SUMIFS('Predicted Energy Consumption'!AY$98:AY$366,'Predicted Energy Consumption'!$B$98:$B$366,$A20,'Predicted Energy Consumption'!$A$98:$A$366,"heavy fuel oil")</f>
        <v>234884563839.50983</v>
      </c>
    </row>
    <row r="21" spans="1:42" x14ac:dyDescent="0.2">
      <c r="A21" t="s">
        <v>392</v>
      </c>
      <c r="B21" s="249">
        <f>SUMIFS('Predicted Energy Consumption'!K$98:K$366,'Predicted Energy Consumption'!$B$98:$B$366,$A21,'Predicted Energy Consumption'!$A$98:$A$366,"heavy fuel oil")</f>
        <v>4234456877330.2383</v>
      </c>
      <c r="C21" s="249">
        <f>SUMIFS('Predicted Energy Consumption'!L$98:L$366,'Predicted Energy Consumption'!$B$98:$B$366,$A21,'Predicted Energy Consumption'!$A$98:$A$366,"heavy fuel oil")</f>
        <v>4514455748796.2275</v>
      </c>
      <c r="D21" s="249">
        <f>SUMIFS('Predicted Energy Consumption'!M$98:M$366,'Predicted Energy Consumption'!$B$98:$B$366,$A21,'Predicted Energy Consumption'!$A$98:$A$366,"heavy fuel oil")</f>
        <v>4436305621413.4297</v>
      </c>
      <c r="E21" s="249">
        <f>SUMIFS('Predicted Energy Consumption'!N$98:N$366,'Predicted Energy Consumption'!$B$98:$B$366,$A21,'Predicted Energy Consumption'!$A$98:$A$366,"heavy fuel oil")</f>
        <v>4339164197212.2939</v>
      </c>
      <c r="F21" s="249">
        <f>SUMIFS('Predicted Energy Consumption'!O$98:O$366,'Predicted Energy Consumption'!$B$98:$B$366,$A21,'Predicted Energy Consumption'!$A$98:$A$366,"heavy fuel oil")</f>
        <v>4206037070482.8877</v>
      </c>
      <c r="G21" s="249">
        <f>SUMIFS('Predicted Energy Consumption'!P$98:P$366,'Predicted Energy Consumption'!$B$98:$B$366,$A21,'Predicted Energy Consumption'!$A$98:$A$366,"heavy fuel oil")</f>
        <v>3971974145587.5684</v>
      </c>
      <c r="H21" s="249">
        <f>SUMIFS('Predicted Energy Consumption'!Q$98:Q$366,'Predicted Energy Consumption'!$B$98:$B$366,$A21,'Predicted Energy Consumption'!$A$98:$A$366,"heavy fuel oil")</f>
        <v>3729827106690.585</v>
      </c>
      <c r="I21" s="249">
        <f>SUMIFS('Predicted Energy Consumption'!R$98:R$366,'Predicted Energy Consumption'!$B$98:$B$366,$A21,'Predicted Energy Consumption'!$A$98:$A$366,"heavy fuel oil")</f>
        <v>3481674551253.124</v>
      </c>
      <c r="J21" s="249">
        <f>SUMIFS('Predicted Energy Consumption'!S$98:S$366,'Predicted Energy Consumption'!$B$98:$B$366,$A21,'Predicted Energy Consumption'!$A$98:$A$366,"heavy fuel oil")</f>
        <v>3229196824267.4561</v>
      </c>
      <c r="K21" s="249">
        <f>SUMIFS('Predicted Energy Consumption'!T$98:T$366,'Predicted Energy Consumption'!$B$98:$B$366,$A21,'Predicted Energy Consumption'!$A$98:$A$366,"heavy fuel oil")</f>
        <v>2973768538235.022</v>
      </c>
      <c r="L21" s="249">
        <f>SUMIFS('Predicted Energy Consumption'!U$98:U$366,'Predicted Energy Consumption'!$B$98:$B$366,$A21,'Predicted Energy Consumption'!$A$98:$A$366,"heavy fuel oil")</f>
        <v>2716520626565.8853</v>
      </c>
      <c r="M21" s="249">
        <f>SUMIFS('Predicted Energy Consumption'!V$98:V$366,'Predicted Energy Consumption'!$B$98:$B$366,$A21,'Predicted Energy Consumption'!$A$98:$A$366,"heavy fuel oil")</f>
        <v>2458385233758.415</v>
      </c>
      <c r="N21" s="249">
        <f>SUMIFS('Predicted Energy Consumption'!W$98:W$366,'Predicted Energy Consumption'!$B$98:$B$366,$A21,'Predicted Energy Consumption'!$A$98:$A$366,"heavy fuel oil")</f>
        <v>2200130118142.2573</v>
      </c>
      <c r="O21" s="249">
        <f>SUMIFS('Predicted Energy Consumption'!X$98:X$366,'Predicted Energy Consumption'!$B$98:$B$366,$A21,'Predicted Energy Consumption'!$A$98:$A$366,"heavy fuel oil")</f>
        <v>1942386082891.5806</v>
      </c>
      <c r="P21" s="249">
        <f>SUMIFS('Predicted Energy Consumption'!Y$98:Y$366,'Predicted Energy Consumption'!$B$98:$B$366,$A21,'Predicted Energy Consumption'!$A$98:$A$366,"heavy fuel oil")</f>
        <v>1685669401781.0999</v>
      </c>
      <c r="Q21" s="249">
        <f>SUMIFS('Predicted Energy Consumption'!Z$98:Z$366,'Predicted Energy Consumption'!$B$98:$B$366,$A21,'Predicted Energy Consumption'!$A$98:$A$366,"heavy fuel oil")</f>
        <v>1430400424287.2476</v>
      </c>
      <c r="R21" s="249">
        <f>SUMIFS('Predicted Energy Consumption'!AA$98:AA$366,'Predicted Energy Consumption'!$B$98:$B$366,$A21,'Predicted Energy Consumption'!$A$98:$A$366,"heavy fuel oil")</f>
        <v>1261167687136.9192</v>
      </c>
      <c r="S21" s="249">
        <f>SUMIFS('Predicted Energy Consumption'!AB$98:AB$366,'Predicted Energy Consumption'!$B$98:$B$366,$A21,'Predicted Energy Consumption'!$A$98:$A$366,"heavy fuel oil")</f>
        <v>1271780761589.5957</v>
      </c>
      <c r="T21" s="249">
        <f>SUMIFS('Predicted Energy Consumption'!AC$98:AC$366,'Predicted Energy Consumption'!$B$98:$B$366,$A21,'Predicted Energy Consumption'!$A$98:$A$366,"heavy fuel oil")</f>
        <v>1281696513336.9495</v>
      </c>
      <c r="U21" s="249">
        <f>SUMIFS('Predicted Energy Consumption'!AD$98:AD$366,'Predicted Energy Consumption'!$B$98:$B$366,$A21,'Predicted Energy Consumption'!$A$98:$A$366,"heavy fuel oil")</f>
        <v>1290972300635.6965</v>
      </c>
      <c r="V21" s="249">
        <f>SUMIFS('Predicted Energy Consumption'!AE$98:AE$366,'Predicted Energy Consumption'!$B$98:$B$366,$A21,'Predicted Energy Consumption'!$A$98:$A$366,"heavy fuel oil")</f>
        <v>1299660128676.0774</v>
      </c>
      <c r="W21" s="249">
        <f>SUMIFS('Predicted Energy Consumption'!AF$98:AF$366,'Predicted Energy Consumption'!$B$98:$B$366,$A21,'Predicted Energy Consumption'!$A$98:$A$366,"heavy fuel oil")</f>
        <v>1307807150727.6572</v>
      </c>
      <c r="X21" s="249">
        <f>SUMIFS('Predicted Energy Consumption'!AG$98:AG$366,'Predicted Energy Consumption'!$B$98:$B$366,$A21,'Predicted Energy Consumption'!$A$98:$A$366,"heavy fuel oil")</f>
        <v>1315456135246.5776</v>
      </c>
      <c r="Y21" s="249">
        <f>SUMIFS('Predicted Energy Consumption'!AH$98:AH$366,'Predicted Energy Consumption'!$B$98:$B$366,$A21,'Predicted Energy Consumption'!$A$98:$A$366,"heavy fuel oil")</f>
        <v>1322645896316.8699</v>
      </c>
      <c r="Z21" s="249">
        <f>SUMIFS('Predicted Energy Consumption'!AI$98:AI$366,'Predicted Energy Consumption'!$B$98:$B$366,$A21,'Predicted Energy Consumption'!$A$98:$A$366,"heavy fuel oil")</f>
        <v>1329411686915.489</v>
      </c>
      <c r="AA21" s="249">
        <f>SUMIFS('Predicted Energy Consumption'!AJ$98:AJ$366,'Predicted Energy Consumption'!$B$98:$B$366,$A21,'Predicted Energy Consumption'!$A$98:$A$366,"heavy fuel oil")</f>
        <v>1335785555883.2117</v>
      </c>
      <c r="AB21" s="249">
        <f>SUMIFS('Predicted Energy Consumption'!AK$98:AK$366,'Predicted Energy Consumption'!$B$98:$B$366,$A21,'Predicted Energy Consumption'!$A$98:$A$366,"heavy fuel oil")</f>
        <v>1341796670355.2402</v>
      </c>
      <c r="AC21" s="249">
        <f>SUMIFS('Predicted Energy Consumption'!AL$98:AL$366,'Predicted Energy Consumption'!$B$98:$B$366,$A21,'Predicted Energy Consumption'!$A$98:$A$366,"heavy fuel oil")</f>
        <v>1347471605909.811</v>
      </c>
      <c r="AD21" s="249">
        <f>SUMIFS('Predicted Energy Consumption'!AM$98:AM$366,'Predicted Energy Consumption'!$B$98:$B$366,$A21,'Predicted Energy Consumption'!$A$98:$A$366,"heavy fuel oil")</f>
        <v>1352834606942.5244</v>
      </c>
      <c r="AE21" s="249">
        <f>SUMIFS('Predicted Energy Consumption'!AN$98:AN$366,'Predicted Energy Consumption'!$B$98:$B$366,$A21,'Predicted Energy Consumption'!$A$98:$A$366,"heavy fuel oil")</f>
        <v>1357907819850.1218</v>
      </c>
      <c r="AF21" s="249">
        <f>SUMIFS('Predicted Energy Consumption'!AO$98:AO$366,'Predicted Energy Consumption'!$B$98:$B$366,$A21,'Predicted Energy Consumption'!$A$98:$A$366,"heavy fuel oil")</f>
        <v>1362711501569.7393</v>
      </c>
      <c r="AG21" s="249">
        <f>SUMIFS('Predicted Energy Consumption'!AP$98:AP$366,'Predicted Energy Consumption'!$B$98:$B$366,$A21,'Predicted Energy Consumption'!$A$98:$A$366,"heavy fuel oil")</f>
        <v>1367264205909.354</v>
      </c>
      <c r="AH21" s="249">
        <f>SUMIFS('Predicted Energy Consumption'!AQ$98:AQ$366,'Predicted Energy Consumption'!$B$98:$B$366,$A21,'Predicted Energy Consumption'!$A$98:$A$366,"heavy fuel oil")</f>
        <v>1371582949952.9023</v>
      </c>
      <c r="AI21" s="249">
        <f>SUMIFS('Predicted Energy Consumption'!AR$98:AR$366,'Predicted Energy Consumption'!$B$98:$B$366,$A21,'Predicted Energy Consumption'!$A$98:$A$366,"heavy fuel oil")</f>
        <v>1375683362648.8403</v>
      </c>
      <c r="AJ21" s="249">
        <f>SUMIFS('Predicted Energy Consumption'!AS$98:AS$366,'Predicted Energy Consumption'!$B$98:$B$366,$A21,'Predicted Energy Consumption'!$A$98:$A$366,"heavy fuel oil")</f>
        <v>1379579817508.2861</v>
      </c>
      <c r="AK21" s="249">
        <f>SUMIFS('Predicted Energy Consumption'!AT$98:AT$366,'Predicted Energy Consumption'!$B$98:$B$366,$A21,'Predicted Energy Consumption'!$A$98:$A$366,"heavy fuel oil")</f>
        <v>1383285551157.4507</v>
      </c>
      <c r="AL21" s="249">
        <f>SUMIFS('Predicted Energy Consumption'!AU$98:AU$366,'Predicted Energy Consumption'!$B$98:$B$366,$A21,'Predicted Energy Consumption'!$A$98:$A$366,"heavy fuel oil")</f>
        <v>1386812769314.2087</v>
      </c>
      <c r="AM21" s="249">
        <f>SUMIFS('Predicted Energy Consumption'!AV$98:AV$366,'Predicted Energy Consumption'!$B$98:$B$366,$A21,'Predicted Energy Consumption'!$A$98:$A$366,"heavy fuel oil")</f>
        <v>1390172741594.7356</v>
      </c>
      <c r="AN21" s="249">
        <f>SUMIFS('Predicted Energy Consumption'!AW$98:AW$366,'Predicted Energy Consumption'!$B$98:$B$366,$A21,'Predicted Energy Consumption'!$A$98:$A$366,"heavy fuel oil")</f>
        <v>1393375886403.9087</v>
      </c>
      <c r="AO21" s="249">
        <f>SUMIFS('Predicted Energy Consumption'!AX$98:AX$366,'Predicted Energy Consumption'!$B$98:$B$366,$A21,'Predicted Energy Consumption'!$A$98:$A$366,"heavy fuel oil")</f>
        <v>1396431847024.5618</v>
      </c>
      <c r="AP21" s="249">
        <f>SUMIFS('Predicted Energy Consumption'!AY$98:AY$366,'Predicted Energy Consumption'!$B$98:$B$366,$A21,'Predicted Energy Consumption'!$A$98:$A$366,"heavy fuel oil")</f>
        <v>1399349559894.9192</v>
      </c>
    </row>
    <row r="22" spans="1:42" x14ac:dyDescent="0.2">
      <c r="A22" t="s">
        <v>393</v>
      </c>
      <c r="B22" s="249">
        <f>SUMIFS('Predicted Energy Consumption'!K$98:K$366,'Predicted Energy Consumption'!$B$98:$B$366,$A22,'Predicted Energy Consumption'!$A$98:$A$366,"heavy fuel oil")</f>
        <v>1151201711264.8589</v>
      </c>
      <c r="C22" s="249">
        <f>SUMIFS('Predicted Energy Consumption'!L$98:L$366,'Predicted Energy Consumption'!$B$98:$B$366,$A22,'Predicted Energy Consumption'!$A$98:$A$366,"heavy fuel oil")</f>
        <v>1049628142890.0444</v>
      </c>
      <c r="D22" s="249">
        <f>SUMIFS('Predicted Energy Consumption'!M$98:M$366,'Predicted Energy Consumption'!$B$98:$B$366,$A22,'Predicted Energy Consumption'!$A$98:$A$366,"heavy fuel oil")</f>
        <v>1049833537051.7803</v>
      </c>
      <c r="E22" s="249">
        <f>SUMIFS('Predicted Energy Consumption'!N$98:N$366,'Predicted Energy Consumption'!$B$98:$B$366,$A22,'Predicted Energy Consumption'!$A$98:$A$366,"heavy fuel oil")</f>
        <v>1051136668524.7388</v>
      </c>
      <c r="F22" s="249">
        <f>SUMIFS('Predicted Energy Consumption'!O$98:O$366,'Predicted Energy Consumption'!$B$98:$B$366,$A22,'Predicted Energy Consumption'!$A$98:$A$366,"heavy fuel oil")</f>
        <v>1054035218794.234</v>
      </c>
      <c r="G22" s="249">
        <f>SUMIFS('Predicted Energy Consumption'!P$98:P$366,'Predicted Energy Consumption'!$B$98:$B$366,$A22,'Predicted Energy Consumption'!$A$98:$A$366,"heavy fuel oil")</f>
        <v>1058885320271.057</v>
      </c>
      <c r="H22" s="249">
        <f>SUMIFS('Predicted Energy Consumption'!Q$98:Q$366,'Predicted Energy Consumption'!$B$98:$B$366,$A22,'Predicted Energy Consumption'!$A$98:$A$366,"heavy fuel oil")</f>
        <v>1065922308658.7822</v>
      </c>
      <c r="I22" s="249">
        <f>SUMIFS('Predicted Energy Consumption'!R$98:R$366,'Predicted Energy Consumption'!$B$98:$B$366,$A22,'Predicted Energy Consumption'!$A$98:$A$366,"heavy fuel oil")</f>
        <v>1075282157224.4114</v>
      </c>
      <c r="J22" s="249">
        <f>SUMIFS('Predicted Energy Consumption'!S$98:S$366,'Predicted Energy Consumption'!$B$98:$B$366,$A22,'Predicted Energy Consumption'!$A$98:$A$366,"heavy fuel oil")</f>
        <v>1087021721119.894</v>
      </c>
      <c r="K22" s="249">
        <f>SUMIFS('Predicted Energy Consumption'!T$98:T$366,'Predicted Energy Consumption'!$B$98:$B$366,$A22,'Predicted Energy Consumption'!$A$98:$A$366,"heavy fuel oil")</f>
        <v>1101136772868.9702</v>
      </c>
      <c r="L22" s="249">
        <f>SUMIFS('Predicted Energy Consumption'!U$98:U$366,'Predicted Energy Consumption'!$B$98:$B$366,$A22,'Predicted Energy Consumption'!$A$98:$A$366,"heavy fuel oil")</f>
        <v>1117577408481.7085</v>
      </c>
      <c r="M22" s="249">
        <f>SUMIFS('Predicted Energy Consumption'!V$98:V$366,'Predicted Energy Consumption'!$B$98:$B$366,$A22,'Predicted Energy Consumption'!$A$98:$A$366,"heavy fuel oil")</f>
        <v>1136260787542.9915</v>
      </c>
      <c r="N22" s="249">
        <f>SUMIFS('Predicted Energy Consumption'!W$98:W$366,'Predicted Energy Consumption'!$B$98:$B$366,$A22,'Predicted Energy Consumption'!$A$98:$A$366,"heavy fuel oil")</f>
        <v>1157081392680.8491</v>
      </c>
      <c r="O22" s="249">
        <f>SUMIFS('Predicted Energy Consumption'!X$98:X$366,'Predicted Energy Consumption'!$B$98:$B$366,$A22,'Predicted Energy Consumption'!$A$98:$A$366,"heavy fuel oil")</f>
        <v>1179919103418.6167</v>
      </c>
      <c r="P22" s="249">
        <f>SUMIFS('Predicted Energy Consumption'!Y$98:Y$366,'Predicted Energy Consumption'!$B$98:$B$366,$A22,'Predicted Energy Consumption'!$A$98:$A$366,"heavy fuel oil")</f>
        <v>1204645416439.8662</v>
      </c>
      <c r="Q22" s="249">
        <f>SUMIFS('Predicted Energy Consumption'!Z$98:Z$366,'Predicted Energy Consumption'!$B$98:$B$366,$A22,'Predicted Energy Consumption'!$A$98:$A$366,"heavy fuel oil")</f>
        <v>1231128138124.6772</v>
      </c>
      <c r="R22" s="249">
        <f>SUMIFS('Predicted Energy Consumption'!AA$98:AA$366,'Predicted Energy Consumption'!$B$98:$B$366,$A22,'Predicted Energy Consumption'!$A$98:$A$366,"heavy fuel oil")</f>
        <v>1259234846016.8953</v>
      </c>
      <c r="S22" s="249">
        <f>SUMIFS('Predicted Energy Consumption'!AB$98:AB$366,'Predicted Energy Consumption'!$B$98:$B$366,$A22,'Predicted Energy Consumption'!$A$98:$A$366,"heavy fuel oil")</f>
        <v>1288835376668.9536</v>
      </c>
      <c r="T22" s="249">
        <f>SUMIFS('Predicted Energy Consumption'!AC$98:AC$366,'Predicted Energy Consumption'!$B$98:$B$366,$A22,'Predicted Energy Consumption'!$A$98:$A$366,"heavy fuel oil")</f>
        <v>1319803555946.866</v>
      </c>
      <c r="U22" s="249">
        <f>SUMIFS('Predicted Energy Consumption'!AD$98:AD$366,'Predicted Energy Consumption'!$B$98:$B$366,$A22,'Predicted Energy Consumption'!$A$98:$A$366,"heavy fuel oil")</f>
        <v>1352018348723.6089</v>
      </c>
      <c r="V22" s="249">
        <f>SUMIFS('Predicted Energy Consumption'!AE$98:AE$366,'Predicted Energy Consumption'!$B$98:$B$366,$A22,'Predicted Energy Consumption'!$A$98:$A$366,"heavy fuel oil")</f>
        <v>1385364570072.4045</v>
      </c>
      <c r="W22" s="249">
        <f>SUMIFS('Predicted Energy Consumption'!AF$98:AF$366,'Predicted Energy Consumption'!$B$98:$B$366,$A22,'Predicted Energy Consumption'!$A$98:$A$366,"heavy fuel oil")</f>
        <v>1419733270333.8132</v>
      </c>
      <c r="X22" s="249">
        <f>SUMIFS('Predicted Energy Consumption'!AG$98:AG$366,'Predicted Energy Consumption'!$B$98:$B$366,$A22,'Predicted Energy Consumption'!$A$98:$A$366,"heavy fuel oil")</f>
        <v>1455021881751.2793</v>
      </c>
      <c r="Y22" s="249">
        <f>SUMIFS('Predicted Energy Consumption'!AH$98:AH$366,'Predicted Energy Consumption'!$B$98:$B$366,$A22,'Predicted Energy Consumption'!$A$98:$A$366,"heavy fuel oil")</f>
        <v>1491134194311.2197</v>
      </c>
      <c r="Z22" s="249">
        <f>SUMIFS('Predicted Energy Consumption'!AI$98:AI$366,'Predicted Energy Consumption'!$B$98:$B$366,$A22,'Predicted Energy Consumption'!$A$98:$A$366,"heavy fuel oil")</f>
        <v>1527980212389.1067</v>
      </c>
      <c r="AA22" s="249">
        <f>SUMIFS('Predicted Energy Consumption'!AJ$98:AJ$366,'Predicted Energy Consumption'!$B$98:$B$366,$A22,'Predicted Energy Consumption'!$A$98:$A$366,"heavy fuel oil")</f>
        <v>1565475931149.4304</v>
      </c>
      <c r="AB22" s="249">
        <f>SUMIFS('Predicted Energy Consumption'!AK$98:AK$366,'Predicted Energy Consumption'!$B$98:$B$366,$A22,'Predicted Energy Consumption'!$A$98:$A$366,"heavy fuel oil")</f>
        <v>1603543061772.3931</v>
      </c>
      <c r="AC22" s="249">
        <f>SUMIFS('Predicted Energy Consumption'!AL$98:AL$366,'Predicted Energy Consumption'!$B$98:$B$366,$A22,'Predicted Energy Consumption'!$A$98:$A$366,"heavy fuel oil")</f>
        <v>1642108726945.0662</v>
      </c>
      <c r="AD22" s="249">
        <f>SUMIFS('Predicted Energy Consumption'!AM$98:AM$366,'Predicted Energy Consumption'!$B$98:$B$366,$A22,'Predicted Energy Consumption'!$A$98:$A$366,"heavy fuel oil")</f>
        <v>1681105142202.177</v>
      </c>
      <c r="AE22" s="249">
        <f>SUMIFS('Predicted Energy Consumption'!AN$98:AN$366,'Predicted Energy Consumption'!$B$98:$B$366,$A22,'Predicted Energy Consumption'!$A$98:$A$366,"heavy fuel oil")</f>
        <v>1720469294251.5547</v>
      </c>
      <c r="AF22" s="249">
        <f>SUMIFS('Predicted Energy Consumption'!AO$98:AO$366,'Predicted Energy Consumption'!$B$98:$B$366,$A22,'Predicted Energy Consumption'!$A$98:$A$366,"heavy fuel oil")</f>
        <v>1760142624062.2273</v>
      </c>
      <c r="AG22" s="249">
        <f>SUMIFS('Predicted Energy Consumption'!AP$98:AP$366,'Predicted Energy Consumption'!$B$98:$B$366,$A22,'Predicted Energy Consumption'!$A$98:$A$366,"heavy fuel oil")</f>
        <v>1766080978797.0977</v>
      </c>
      <c r="AH22" s="249">
        <f>SUMIFS('Predicted Energy Consumption'!AQ$98:AQ$366,'Predicted Energy Consumption'!$B$98:$B$366,$A22,'Predicted Energy Consumption'!$A$98:$A$366,"heavy fuel oil")</f>
        <v>1763747446114.0818</v>
      </c>
      <c r="AI22" s="249">
        <f>SUMIFS('Predicted Energy Consumption'!AR$98:AR$366,'Predicted Energy Consumption'!$B$98:$B$366,$A22,'Predicted Energy Consumption'!$A$98:$A$366,"heavy fuel oil")</f>
        <v>1761084590436.0029</v>
      </c>
      <c r="AJ22" s="249">
        <f>SUMIFS('Predicted Energy Consumption'!AS$98:AS$366,'Predicted Energy Consumption'!$B$98:$B$366,$A22,'Predicted Energy Consumption'!$A$98:$A$366,"heavy fuel oil")</f>
        <v>1758114507485.1167</v>
      </c>
      <c r="AK22" s="249">
        <f>SUMIFS('Predicted Energy Consumption'!AT$98:AT$366,'Predicted Energy Consumption'!$B$98:$B$366,$A22,'Predicted Energy Consumption'!$A$98:$A$366,"heavy fuel oil")</f>
        <v>1754857519058.0552</v>
      </c>
      <c r="AL22" s="249">
        <f>SUMIFS('Predicted Energy Consumption'!AU$98:AU$366,'Predicted Energy Consumption'!$B$98:$B$366,$A22,'Predicted Energy Consumption'!$A$98:$A$366,"heavy fuel oil")</f>
        <v>1751332339648.7593</v>
      </c>
      <c r="AM22" s="249">
        <f>SUMIFS('Predicted Energy Consumption'!AV$98:AV$366,'Predicted Energy Consumption'!$B$98:$B$366,$A22,'Predicted Energy Consumption'!$A$98:$A$366,"heavy fuel oil")</f>
        <v>1747556225361.9475</v>
      </c>
      <c r="AN22" s="249">
        <f>SUMIFS('Predicted Energy Consumption'!AW$98:AW$366,'Predicted Energy Consumption'!$B$98:$B$366,$A22,'Predicted Energy Consumption'!$A$98:$A$366,"heavy fuel oil")</f>
        <v>1743545107136.9661</v>
      </c>
      <c r="AO22" s="249">
        <f>SUMIFS('Predicted Energy Consumption'!AX$98:AX$366,'Predicted Energy Consumption'!$B$98:$B$366,$A22,'Predicted Energy Consumption'!$A$98:$A$366,"heavy fuel oil")</f>
        <v>1739313710071.2639</v>
      </c>
      <c r="AP22" s="249">
        <f>SUMIFS('Predicted Energy Consumption'!AY$98:AY$366,'Predicted Energy Consumption'!$B$98:$B$366,$A22,'Predicted Energy Consumption'!$A$98:$A$366,"heavy fuel oil")</f>
        <v>1734875660425.4473</v>
      </c>
    </row>
    <row r="23" spans="1:42" x14ac:dyDescent="0.2">
      <c r="A23" t="s">
        <v>394</v>
      </c>
      <c r="B23" s="249">
        <f>SUMIFS('Predicted Energy Consumption'!K$98:K$366,'Predicted Energy Consumption'!$B$98:$B$366,$A23,'Predicted Energy Consumption'!$A$98:$A$366,"heavy fuel oil")</f>
        <v>5031103234961.4473</v>
      </c>
      <c r="C23" s="249">
        <f>SUMIFS('Predicted Energy Consumption'!L$98:L$366,'Predicted Energy Consumption'!$B$98:$B$366,$A23,'Predicted Energy Consumption'!$A$98:$A$366,"heavy fuel oil")</f>
        <v>4894377756260.249</v>
      </c>
      <c r="D23" s="249">
        <f>SUMIFS('Predicted Energy Consumption'!M$98:M$366,'Predicted Energy Consumption'!$B$98:$B$366,$A23,'Predicted Energy Consumption'!$A$98:$A$366,"heavy fuel oil")</f>
        <v>4684567789444.9463</v>
      </c>
      <c r="E23" s="249">
        <f>SUMIFS('Predicted Energy Consumption'!N$98:N$366,'Predicted Energy Consumption'!$B$98:$B$366,$A23,'Predicted Energy Consumption'!$A$98:$A$366,"heavy fuel oil")</f>
        <v>4486080094652.835</v>
      </c>
      <c r="F23" s="249">
        <f>SUMIFS('Predicted Energy Consumption'!O$98:O$366,'Predicted Energy Consumption'!$B$98:$B$366,$A23,'Predicted Energy Consumption'!$A$98:$A$366,"heavy fuel oil")</f>
        <v>4297163596595.8154</v>
      </c>
      <c r="G23" s="249">
        <f>SUMIFS('Predicted Energy Consumption'!P$98:P$366,'Predicted Energy Consumption'!$B$98:$B$366,$A23,'Predicted Energy Consumption'!$A$98:$A$366,"heavy fuel oil")</f>
        <v>4116594433969.5898</v>
      </c>
      <c r="H23" s="249">
        <f>SUMIFS('Predicted Energy Consumption'!Q$98:Q$366,'Predicted Energy Consumption'!$B$98:$B$366,$A23,'Predicted Energy Consumption'!$A$98:$A$366,"heavy fuel oil")</f>
        <v>3943457781684.1289</v>
      </c>
      <c r="I23" s="249">
        <f>SUMIFS('Predicted Energy Consumption'!R$98:R$366,'Predicted Energy Consumption'!$B$98:$B$366,$A23,'Predicted Energy Consumption'!$A$98:$A$366,"heavy fuel oil")</f>
        <v>3777028723787.0181</v>
      </c>
      <c r="J23" s="249">
        <f>SUMIFS('Predicted Energy Consumption'!S$98:S$366,'Predicted Energy Consumption'!$B$98:$B$366,$A23,'Predicted Energy Consumption'!$A$98:$A$366,"heavy fuel oil")</f>
        <v>3616705068164.0103</v>
      </c>
      <c r="K23" s="249">
        <f>SUMIFS('Predicted Energy Consumption'!T$98:T$366,'Predicted Energy Consumption'!$B$98:$B$366,$A23,'Predicted Energy Consumption'!$A$98:$A$366,"heavy fuel oil")</f>
        <v>3461968455719.7905</v>
      </c>
      <c r="L23" s="249">
        <f>SUMIFS('Predicted Energy Consumption'!U$98:U$366,'Predicted Energy Consumption'!$B$98:$B$366,$A23,'Predicted Energy Consumption'!$A$98:$A$366,"heavy fuel oil")</f>
        <v>3312361289350.7544</v>
      </c>
      <c r="M23" s="249">
        <f>SUMIFS('Predicted Energy Consumption'!V$98:V$366,'Predicted Energy Consumption'!$B$98:$B$366,$A23,'Predicted Energy Consumption'!$A$98:$A$366,"heavy fuel oil")</f>
        <v>3167472666461.3555</v>
      </c>
      <c r="N23" s="249">
        <f>SUMIFS('Predicted Energy Consumption'!W$98:W$366,'Predicted Energy Consumption'!$B$98:$B$366,$A23,'Predicted Energy Consumption'!$A$98:$A$366,"heavy fuel oil")</f>
        <v>3026929499987.5732</v>
      </c>
      <c r="O23" s="249">
        <f>SUMIFS('Predicted Energy Consumption'!X$98:X$366,'Predicted Energy Consumption'!$B$98:$B$366,$A23,'Predicted Energy Consumption'!$A$98:$A$366,"heavy fuel oil")</f>
        <v>2890390658958.4023</v>
      </c>
      <c r="P23" s="249">
        <f>SUMIFS('Predicted Energy Consumption'!Y$98:Y$366,'Predicted Energy Consumption'!$B$98:$B$366,$A23,'Predicted Energy Consumption'!$A$98:$A$366,"heavy fuel oil")</f>
        <v>2757542883860.0508</v>
      </c>
      <c r="Q23" s="249">
        <f>SUMIFS('Predicted Energy Consumption'!Z$98:Z$366,'Predicted Energy Consumption'!$B$98:$B$366,$A23,'Predicted Energy Consumption'!$A$98:$A$366,"heavy fuel oil")</f>
        <v>2628097759165.1699</v>
      </c>
      <c r="R23" s="249">
        <f>SUMIFS('Predicted Energy Consumption'!AA$98:AA$366,'Predicted Energy Consumption'!$B$98:$B$366,$A23,'Predicted Energy Consumption'!$A$98:$A$366,"heavy fuel oil")</f>
        <v>2501789328848.5342</v>
      </c>
      <c r="S23" s="249">
        <f>SUMIFS('Predicted Energy Consumption'!AB$98:AB$366,'Predicted Energy Consumption'!$B$98:$B$366,$A23,'Predicted Energy Consumption'!$A$98:$A$366,"heavy fuel oil")</f>
        <v>2378372116194.2158</v>
      </c>
      <c r="T23" s="249">
        <f>SUMIFS('Predicted Energy Consumption'!AC$98:AC$366,'Predicted Energy Consumption'!$B$98:$B$366,$A23,'Predicted Energy Consumption'!$A$98:$A$366,"heavy fuel oil")</f>
        <v>2257619410691.5024</v>
      </c>
      <c r="U23" s="249">
        <f>SUMIFS('Predicted Energy Consumption'!AD$98:AD$366,'Predicted Energy Consumption'!$B$98:$B$366,$A23,'Predicted Energy Consumption'!$A$98:$A$366,"heavy fuel oil")</f>
        <v>2139321743288.3589</v>
      </c>
      <c r="V23" s="249">
        <f>SUMIFS('Predicted Energy Consumption'!AE$98:AE$366,'Predicted Energy Consumption'!$B$98:$B$366,$A23,'Predicted Energy Consumption'!$A$98:$A$366,"heavy fuel oil")</f>
        <v>2023285504692.6245</v>
      </c>
      <c r="W23" s="249">
        <f>SUMIFS('Predicted Energy Consumption'!AF$98:AF$366,'Predicted Energy Consumption'!$B$98:$B$366,$A23,'Predicted Energy Consumption'!$A$98:$A$366,"heavy fuel oil")</f>
        <v>1909331680278.4431</v>
      </c>
      <c r="X23" s="249">
        <f>SUMIFS('Predicted Energy Consumption'!AG$98:AG$366,'Predicted Energy Consumption'!$B$98:$B$366,$A23,'Predicted Energy Consumption'!$A$98:$A$366,"heavy fuel oil")</f>
        <v>1797294685623.4495</v>
      </c>
      <c r="Y23" s="249">
        <f>SUMIFS('Predicted Energy Consumption'!AH$98:AH$366,'Predicted Energy Consumption'!$B$98:$B$366,$A23,'Predicted Energy Consumption'!$A$98:$A$366,"heavy fuel oil")</f>
        <v>1687021292374.7803</v>
      </c>
      <c r="Z23" s="249">
        <f>SUMIFS('Predicted Energy Consumption'!AI$98:AI$366,'Predicted Energy Consumption'!$B$98:$B$366,$A23,'Predicted Energy Consumption'!$A$98:$A$366,"heavy fuel oil")</f>
        <v>1578369637124.5945</v>
      </c>
      <c r="AA23" s="249">
        <f>SUMIFS('Predicted Energy Consumption'!AJ$98:AJ$366,'Predicted Energy Consumption'!$B$98:$B$366,$A23,'Predicted Energy Consumption'!$A$98:$A$366,"heavy fuel oil")</f>
        <v>1471208307488.2395</v>
      </c>
      <c r="AB23" s="249">
        <f>SUMIFS('Predicted Energy Consumption'!AK$98:AK$366,'Predicted Energy Consumption'!$B$98:$B$366,$A23,'Predicted Energy Consumption'!$A$98:$A$366,"heavy fuel oil")</f>
        <v>1365415500317.5042</v>
      </c>
      <c r="AC23" s="249">
        <f>SUMIFS('Predicted Energy Consumption'!AL$98:AL$366,'Predicted Energy Consumption'!$B$98:$B$366,$A23,'Predicted Energy Consumption'!$A$98:$A$366,"heavy fuel oil")</f>
        <v>1260878247340.8079</v>
      </c>
      <c r="AD23" s="249">
        <f>SUMIFS('Predicted Energy Consumption'!AM$98:AM$366,'Predicted Energy Consumption'!$B$98:$B$366,$A23,'Predicted Energy Consumption'!$A$98:$A$366,"heavy fuel oil")</f>
        <v>1157491703713.8276</v>
      </c>
      <c r="AE23" s="249">
        <f>SUMIFS('Predicted Energy Consumption'!AN$98:AN$366,'Predicted Energy Consumption'!$B$98:$B$366,$A23,'Predicted Energy Consumption'!$A$98:$A$366,"heavy fuel oil")</f>
        <v>1055158495099.9431</v>
      </c>
      <c r="AF23" s="249">
        <f>SUMIFS('Predicted Energy Consumption'!AO$98:AO$366,'Predicted Energy Consumption'!$B$98:$B$366,$A23,'Predicted Energy Consumption'!$A$98:$A$366,"heavy fuel oil")</f>
        <v>953788119033.54712</v>
      </c>
      <c r="AG23" s="249">
        <f>SUMIFS('Predicted Energy Consumption'!AP$98:AP$366,'Predicted Energy Consumption'!$B$98:$B$366,$A23,'Predicted Energy Consumption'!$A$98:$A$366,"heavy fuel oil")</f>
        <v>853296396471.57776</v>
      </c>
      <c r="AH23" s="249">
        <f>SUMIFS('Predicted Energy Consumption'!AQ$98:AQ$366,'Predicted Energy Consumption'!$B$98:$B$366,$A23,'Predicted Energy Consumption'!$A$98:$A$366,"heavy fuel oil")</f>
        <v>821413226801.48242</v>
      </c>
      <c r="AI23" s="249">
        <f>SUMIFS('Predicted Energy Consumption'!AR$98:AR$366,'Predicted Energy Consumption'!$B$98:$B$366,$A23,'Predicted Energy Consumption'!$A$98:$A$366,"heavy fuel oil")</f>
        <v>830855760226.42346</v>
      </c>
      <c r="AJ23" s="249">
        <f>SUMIFS('Predicted Energy Consumption'!AS$98:AS$366,'Predicted Energy Consumption'!$B$98:$B$366,$A23,'Predicted Energy Consumption'!$A$98:$A$366,"heavy fuel oil")</f>
        <v>840274234541.35986</v>
      </c>
      <c r="AK23" s="249">
        <f>SUMIFS('Predicted Energy Consumption'!AT$98:AT$366,'Predicted Energy Consumption'!$B$98:$B$366,$A23,'Predicted Energy Consumption'!$A$98:$A$366,"heavy fuel oil")</f>
        <v>847825502681.45752</v>
      </c>
      <c r="AL23" s="249">
        <f>SUMIFS('Predicted Energy Consumption'!AU$98:AU$366,'Predicted Energy Consumption'!$B$98:$B$366,$A23,'Predicted Energy Consumption'!$A$98:$A$366,"heavy fuel oil")</f>
        <v>847791616688.86157</v>
      </c>
      <c r="AM23" s="249">
        <f>SUMIFS('Predicted Energy Consumption'!AV$98:AV$366,'Predicted Energy Consumption'!$B$98:$B$366,$A23,'Predicted Energy Consumption'!$A$98:$A$366,"heavy fuel oil")</f>
        <v>847721487323.25574</v>
      </c>
      <c r="AN23" s="249">
        <f>SUMIFS('Predicted Energy Consumption'!AW$98:AW$366,'Predicted Energy Consumption'!$B$98:$B$366,$A23,'Predicted Energy Consumption'!$A$98:$A$366,"heavy fuel oil")</f>
        <v>847618806344.22632</v>
      </c>
      <c r="AO23" s="249">
        <f>SUMIFS('Predicted Energy Consumption'!AX$98:AX$366,'Predicted Energy Consumption'!$B$98:$B$366,$A23,'Predicted Energy Consumption'!$A$98:$A$366,"heavy fuel oil")</f>
        <v>847486914331.86682</v>
      </c>
      <c r="AP23" s="249">
        <f>SUMIFS('Predicted Energy Consumption'!AY$98:AY$366,'Predicted Energy Consumption'!$B$98:$B$366,$A23,'Predicted Energy Consumption'!$A$98:$A$366,"heavy fuel oil")</f>
        <v>847328837475.43689</v>
      </c>
    </row>
    <row r="24" spans="1:42" x14ac:dyDescent="0.2">
      <c r="A24" t="s">
        <v>395</v>
      </c>
      <c r="B24" s="249">
        <f>SUMIFS('Predicted Energy Consumption'!K$98:K$366,'Predicted Energy Consumption'!$B$98:$B$366,$A24,'Predicted Energy Consumption'!$A$98:$A$366,"heavy fuel oil")</f>
        <v>3497289361506.312</v>
      </c>
      <c r="C24" s="249">
        <f>SUMIFS('Predicted Energy Consumption'!L$98:L$366,'Predicted Energy Consumption'!$B$98:$B$366,$A24,'Predicted Energy Consumption'!$A$98:$A$366,"heavy fuel oil")</f>
        <v>26131111118140.895</v>
      </c>
      <c r="D24" s="249">
        <f>SUMIFS('Predicted Energy Consumption'!M$98:M$366,'Predicted Energy Consumption'!$B$98:$B$366,$A24,'Predicted Energy Consumption'!$A$98:$A$366,"heavy fuel oil")</f>
        <v>35319324894168.328</v>
      </c>
      <c r="E24" s="249">
        <f>SUMIFS('Predicted Energy Consumption'!N$98:N$366,'Predicted Energy Consumption'!$B$98:$B$366,$A24,'Predicted Energy Consumption'!$A$98:$A$366,"heavy fuel oil")</f>
        <v>44074651612150.867</v>
      </c>
      <c r="F24" s="249">
        <f>SUMIFS('Predicted Energy Consumption'!O$98:O$366,'Predicted Energy Consumption'!$B$98:$B$366,$A24,'Predicted Energy Consumption'!$A$98:$A$366,"heavy fuel oil")</f>
        <v>52397285572170.289</v>
      </c>
      <c r="G24" s="249">
        <f>SUMIFS('Predicted Energy Consumption'!P$98:P$366,'Predicted Energy Consumption'!$B$98:$B$366,$A24,'Predicted Energy Consumption'!$A$98:$A$366,"heavy fuel oil")</f>
        <v>60293980746334.781</v>
      </c>
      <c r="H24" s="249">
        <f>SUMIFS('Predicted Energy Consumption'!Q$98:Q$366,'Predicted Energy Consumption'!$B$98:$B$366,$A24,'Predicted Energy Consumption'!$A$98:$A$366,"heavy fuel oil")</f>
        <v>67776385770683.844</v>
      </c>
      <c r="I24" s="249">
        <f>SUMIFS('Predicted Energy Consumption'!R$98:R$366,'Predicted Energy Consumption'!$B$98:$B$366,$A24,'Predicted Energy Consumption'!$A$98:$A$366,"heavy fuel oil")</f>
        <v>74859618363217.266</v>
      </c>
      <c r="J24" s="249">
        <f>SUMIFS('Predicted Energy Consumption'!S$98:S$366,'Predicted Energy Consumption'!$B$98:$B$366,$A24,'Predicted Energy Consumption'!$A$98:$A$366,"heavy fuel oil")</f>
        <v>81561092032659.266</v>
      </c>
      <c r="K24" s="249">
        <f>SUMIFS('Predicted Energy Consumption'!T$98:T$366,'Predicted Energy Consumption'!$B$98:$B$366,$A24,'Predicted Energy Consumption'!$A$98:$A$366,"heavy fuel oil")</f>
        <v>87910400378849.063</v>
      </c>
      <c r="L24" s="249">
        <f>SUMIFS('Predicted Energy Consumption'!U$98:U$366,'Predicted Energy Consumption'!$B$98:$B$366,$A24,'Predicted Energy Consumption'!$A$98:$A$366,"heavy fuel oil")</f>
        <v>93961430131805.188</v>
      </c>
      <c r="M24" s="249">
        <f>SUMIFS('Predicted Energy Consumption'!V$98:V$366,'Predicted Energy Consumption'!$B$98:$B$366,$A24,'Predicted Energy Consumption'!$A$98:$A$366,"heavy fuel oil")</f>
        <v>99689552190277.953</v>
      </c>
      <c r="N24" s="249">
        <f>SUMIFS('Predicted Energy Consumption'!W$98:W$366,'Predicted Energy Consumption'!$B$98:$B$366,$A24,'Predicted Energy Consumption'!$A$98:$A$366,"heavy fuel oil")</f>
        <v>105113640178929.27</v>
      </c>
      <c r="O24" s="249">
        <f>SUMIFS('Predicted Energy Consumption'!X$98:X$366,'Predicted Energy Consumption'!$B$98:$B$366,$A24,'Predicted Energy Consumption'!$A$98:$A$366,"heavy fuel oil")</f>
        <v>110252042443083.47</v>
      </c>
      <c r="P24" s="249">
        <f>SUMIFS('Predicted Energy Consumption'!Y$98:Y$366,'Predicted Energy Consumption'!$B$98:$B$366,$A24,'Predicted Energy Consumption'!$A$98:$A$366,"heavy fuel oil")</f>
        <v>115122389536546.91</v>
      </c>
      <c r="Q24" s="249">
        <f>SUMIFS('Predicted Energy Consumption'!Z$98:Z$366,'Predicted Energy Consumption'!$B$98:$B$366,$A24,'Predicted Energy Consumption'!$A$98:$A$366,"heavy fuel oil")</f>
        <v>119741472584736.36</v>
      </c>
      <c r="R24" s="249">
        <f>SUMIFS('Predicted Energy Consumption'!AA$98:AA$366,'Predicted Energy Consumption'!$B$98:$B$366,$A24,'Predicted Energy Consumption'!$A$98:$A$366,"heavy fuel oil")</f>
        <v>124125175006588.09</v>
      </c>
      <c r="S24" s="249">
        <f>SUMIFS('Predicted Energy Consumption'!AB$98:AB$366,'Predicted Energy Consumption'!$B$98:$B$366,$A24,'Predicted Energy Consumption'!$A$98:$A$366,"heavy fuel oil")</f>
        <v>128288443602184.72</v>
      </c>
      <c r="T24" s="249">
        <f>SUMIFS('Predicted Energy Consumption'!AC$98:AC$366,'Predicted Energy Consumption'!$B$98:$B$366,$A24,'Predicted Energy Consumption'!$A$98:$A$366,"heavy fuel oil")</f>
        <v>132245288028833.97</v>
      </c>
      <c r="U24" s="249">
        <f>SUMIFS('Predicted Energy Consumption'!AD$98:AD$366,'Predicted Energy Consumption'!$B$98:$B$366,$A24,'Predicted Energy Consumption'!$A$98:$A$366,"heavy fuel oil")</f>
        <v>136008800187811.05</v>
      </c>
      <c r="V24" s="249">
        <f>SUMIFS('Predicted Energy Consumption'!AE$98:AE$366,'Predicted Energy Consumption'!$B$98:$B$366,$A24,'Predicted Energy Consumption'!$A$98:$A$366,"heavy fuel oil")</f>
        <v>139591187067709.84</v>
      </c>
      <c r="W24" s="249">
        <f>SUMIFS('Predicted Energy Consumption'!AF$98:AF$366,'Predicted Energy Consumption'!$B$98:$B$366,$A24,'Predicted Energy Consumption'!$A$98:$A$366,"heavy fuel oil")</f>
        <v>143003812199032.81</v>
      </c>
      <c r="X24" s="249">
        <f>SUMIFS('Predicted Energy Consumption'!AG$98:AG$366,'Predicted Energy Consumption'!$B$98:$B$366,$A24,'Predicted Energy Consumption'!$A$98:$A$366,"heavy fuel oil")</f>
        <v>146257242134587.34</v>
      </c>
      <c r="Y24" s="249">
        <f>SUMIFS('Predicted Energy Consumption'!AH$98:AH$366,'Predicted Energy Consumption'!$B$98:$B$366,$A24,'Predicted Energy Consumption'!$A$98:$A$366,"heavy fuel oil")</f>
        <v>149361295344902.22</v>
      </c>
      <c r="Z24" s="249">
        <f>SUMIFS('Predicted Energy Consumption'!AI$98:AI$366,'Predicted Energy Consumption'!$B$98:$B$366,$A24,'Predicted Energy Consumption'!$A$98:$A$366,"heavy fuel oil")</f>
        <v>152325091663751.63</v>
      </c>
      <c r="AA24" s="249">
        <f>SUMIFS('Predicted Energy Consumption'!AJ$98:AJ$366,'Predicted Energy Consumption'!$B$98:$B$366,$A24,'Predicted Energy Consumption'!$A$98:$A$366,"heavy fuel oil")</f>
        <v>155157100983319.84</v>
      </c>
      <c r="AB24" s="249">
        <f>SUMIFS('Predicted Energy Consumption'!AK$98:AK$366,'Predicted Energy Consumption'!$B$98:$B$366,$A24,'Predicted Energy Consumption'!$A$98:$A$366,"heavy fuel oil")</f>
        <v>157865190321725.56</v>
      </c>
      <c r="AC24" s="249">
        <f>SUMIFS('Predicted Energy Consumption'!AL$98:AL$366,'Predicted Energy Consumption'!$B$98:$B$366,$A24,'Predicted Energy Consumption'!$A$98:$A$366,"heavy fuel oil")</f>
        <v>160456668699594.91</v>
      </c>
      <c r="AD24" s="249">
        <f>SUMIFS('Predicted Energy Consumption'!AM$98:AM$366,'Predicted Energy Consumption'!$B$98:$B$366,$A24,'Predicted Energy Consumption'!$A$98:$A$366,"heavy fuel oil")</f>
        <v>162938329492048.22</v>
      </c>
      <c r="AE24" s="249">
        <f>SUMIFS('Predicted Energy Consumption'!AN$98:AN$366,'Predicted Energy Consumption'!$B$98:$B$366,$A24,'Predicted Energy Consumption'!$A$98:$A$366,"heavy fuel oil")</f>
        <v>165316490088744.41</v>
      </c>
      <c r="AF24" s="249">
        <f>SUMIFS('Predicted Energy Consumption'!AO$98:AO$366,'Predicted Energy Consumption'!$B$98:$B$366,$A24,'Predicted Energy Consumption'!$A$98:$A$366,"heavy fuel oil")</f>
        <v>167597028812687.75</v>
      </c>
      <c r="AG24" s="249">
        <f>SUMIFS('Predicted Energy Consumption'!AP$98:AP$366,'Predicted Energy Consumption'!$B$98:$B$366,$A24,'Predicted Energy Consumption'!$A$98:$A$366,"heavy fuel oil")</f>
        <v>169785419130256.69</v>
      </c>
      <c r="AH24" s="249">
        <f>SUMIFS('Predicted Energy Consumption'!AQ$98:AQ$366,'Predicted Energy Consumption'!$B$98:$B$366,$A24,'Predicted Energy Consumption'!$A$98:$A$366,"heavy fuel oil")</f>
        <v>171886761240183.5</v>
      </c>
      <c r="AI24" s="249">
        <f>SUMIFS('Predicted Energy Consumption'!AR$98:AR$366,'Predicted Energy Consumption'!$B$98:$B$366,$A24,'Predicted Energy Consumption'!$A$98:$A$366,"heavy fuel oil")</f>
        <v>173905811164604.78</v>
      </c>
      <c r="AJ24" s="249">
        <f>SUMIFS('Predicted Energy Consumption'!AS$98:AS$366,'Predicted Energy Consumption'!$B$98:$B$366,$A24,'Predicted Energy Consumption'!$A$98:$A$366,"heavy fuel oil")</f>
        <v>175847007486287.22</v>
      </c>
      <c r="AK24" s="249">
        <f>SUMIFS('Predicted Energy Consumption'!AT$98:AT$366,'Predicted Energy Consumption'!$B$98:$B$366,$A24,'Predicted Energy Consumption'!$A$98:$A$366,"heavy fuel oil")</f>
        <v>177714495886771.88</v>
      </c>
      <c r="AL24" s="249">
        <f>SUMIFS('Predicted Energy Consumption'!AU$98:AU$366,'Predicted Energy Consumption'!$B$98:$B$366,$A24,'Predicted Energy Consumption'!$A$98:$A$366,"heavy fuel oil")</f>
        <v>179512151643695.56</v>
      </c>
      <c r="AM24" s="249">
        <f>SUMIFS('Predicted Energy Consumption'!AV$98:AV$366,'Predicted Energy Consumption'!$B$98:$B$366,$A24,'Predicted Energy Consumption'!$A$98:$A$366,"heavy fuel oil")</f>
        <v>181243600243685.78</v>
      </c>
      <c r="AN24" s="249">
        <f>SUMIFS('Predicted Energy Consumption'!AW$98:AW$366,'Predicted Energy Consumption'!$B$98:$B$366,$A24,'Predicted Energy Consumption'!$A$98:$A$366,"heavy fuel oil")</f>
        <v>182912236262182.5</v>
      </c>
      <c r="AO24" s="249">
        <f>SUMIFS('Predicted Energy Consumption'!AX$98:AX$366,'Predicted Energy Consumption'!$B$98:$B$366,$A24,'Predicted Energy Consumption'!$A$98:$A$366,"heavy fuel oil")</f>
        <v>184521240654321.34</v>
      </c>
      <c r="AP24" s="249">
        <f>SUMIFS('Predicted Energy Consumption'!AY$98:AY$366,'Predicted Energy Consumption'!$B$98:$B$366,$A24,'Predicted Energy Consumption'!$A$98:$A$366,"heavy fuel oil")</f>
        <v>186073596592381.97</v>
      </c>
    </row>
    <row r="25" spans="1:42" x14ac:dyDescent="0.2">
      <c r="A25" t="s">
        <v>396</v>
      </c>
      <c r="B25" s="249">
        <f>SUMIFS('Predicted Energy Consumption'!K$98:K$366,'Predicted Energy Consumption'!$B$98:$B$366,$A25,'Predicted Energy Consumption'!$A$98:$A$366,"heavy fuel oil")</f>
        <v>7286137601151.6367</v>
      </c>
      <c r="C25" s="249">
        <f>SUMIFS('Predicted Energy Consumption'!L$98:L$366,'Predicted Energy Consumption'!$B$98:$B$366,$A25,'Predicted Energy Consumption'!$A$98:$A$366,"heavy fuel oil")</f>
        <v>7536231506392.834</v>
      </c>
      <c r="D25" s="249">
        <f>SUMIFS('Predicted Energy Consumption'!M$98:M$366,'Predicted Energy Consumption'!$B$98:$B$366,$A25,'Predicted Energy Consumption'!$A$98:$A$366,"heavy fuel oil")</f>
        <v>7843358884100.6631</v>
      </c>
      <c r="E25" s="249">
        <f>SUMIFS('Predicted Energy Consumption'!N$98:N$366,'Predicted Energy Consumption'!$B$98:$B$366,$A25,'Predicted Energy Consumption'!$A$98:$A$366,"heavy fuel oil")</f>
        <v>8124208028242.9805</v>
      </c>
      <c r="F25" s="249">
        <f>SUMIFS('Predicted Energy Consumption'!O$98:O$366,'Predicted Energy Consumption'!$B$98:$B$366,$A25,'Predicted Energy Consumption'!$A$98:$A$366,"heavy fuel oil")</f>
        <v>8379814449667.1865</v>
      </c>
      <c r="G25" s="249">
        <f>SUMIFS('Predicted Energy Consumption'!P$98:P$366,'Predicted Energy Consumption'!$B$98:$B$366,$A25,'Predicted Energy Consumption'!$A$98:$A$366,"heavy fuel oil")</f>
        <v>8611414153347.9443</v>
      </c>
      <c r="H25" s="249">
        <f>SUMIFS('Predicted Energy Consumption'!Q$98:Q$366,'Predicted Energy Consumption'!$B$98:$B$366,$A25,'Predicted Energy Consumption'!$A$98:$A$366,"heavy fuel oil")</f>
        <v>8820361967225.9219</v>
      </c>
      <c r="I25" s="249">
        <f>SUMIFS('Predicted Energy Consumption'!R$98:R$366,'Predicted Energy Consumption'!$B$98:$B$366,$A25,'Predicted Energy Consumption'!$A$98:$A$366,"heavy fuel oil")</f>
        <v>9008067608421.4805</v>
      </c>
      <c r="J25" s="249">
        <f>SUMIFS('Predicted Energy Consumption'!S$98:S$366,'Predicted Energy Consumption'!$B$98:$B$366,$A25,'Predicted Energy Consumption'!$A$98:$A$366,"heavy fuel oil")</f>
        <v>9175947625278.0996</v>
      </c>
      <c r="K25" s="249">
        <f>SUMIFS('Predicted Energy Consumption'!T$98:T$366,'Predicted Energy Consumption'!$B$98:$B$366,$A25,'Predicted Energy Consumption'!$A$98:$A$366,"heavy fuel oil")</f>
        <v>9325390750433.25</v>
      </c>
      <c r="L25" s="249">
        <f>SUMIFS('Predicted Energy Consumption'!U$98:U$366,'Predicted Energy Consumption'!$B$98:$B$366,$A25,'Predicted Energy Consumption'!$A$98:$A$366,"heavy fuel oil")</f>
        <v>9457734107307.0293</v>
      </c>
      <c r="M25" s="249">
        <f>SUMIFS('Predicted Energy Consumption'!V$98:V$366,'Predicted Energy Consumption'!$B$98:$B$366,$A25,'Predicted Energy Consumption'!$A$98:$A$366,"heavy fuel oil")</f>
        <v>9574247901868.2793</v>
      </c>
      <c r="N25" s="249">
        <f>SUMIFS('Predicted Energy Consumption'!W$98:W$366,'Predicted Energy Consumption'!$B$98:$B$366,$A25,'Predicted Energy Consumption'!$A$98:$A$366,"heavy fuel oil")</f>
        <v>9676126551072.75</v>
      </c>
      <c r="O25" s="249">
        <f>SUMIFS('Predicted Energy Consumption'!X$98:X$366,'Predicted Energy Consumption'!$B$98:$B$366,$A25,'Predicted Energy Consumption'!$A$98:$A$366,"heavy fuel oil")</f>
        <v>9764484555780.6191</v>
      </c>
      <c r="P25" s="249">
        <f>SUMIFS('Predicted Energy Consumption'!Y$98:Y$366,'Predicted Energy Consumption'!$B$98:$B$366,$A25,'Predicted Energy Consumption'!$A$98:$A$366,"heavy fuel oil")</f>
        <v>9840355767426.0098</v>
      </c>
      <c r="Q25" s="249">
        <f>SUMIFS('Predicted Energy Consumption'!Z$98:Z$366,'Predicted Energy Consumption'!$B$98:$B$366,$A25,'Predicted Energy Consumption'!$A$98:$A$366,"heavy fuel oil")</f>
        <v>9904694999307.9727</v>
      </c>
      <c r="R25" s="249">
        <f>SUMIFS('Predicted Energy Consumption'!AA$98:AA$366,'Predicted Energy Consumption'!$B$98:$B$366,$A25,'Predicted Energy Consumption'!$A$98:$A$366,"heavy fuel oil")</f>
        <v>9958381186381.5176</v>
      </c>
      <c r="S25" s="249">
        <f>SUMIFS('Predicted Energy Consumption'!AB$98:AB$366,'Predicted Energy Consumption'!$B$98:$B$366,$A25,'Predicted Energy Consumption'!$A$98:$A$366,"heavy fuel oil")</f>
        <v>10002221502183.988</v>
      </c>
      <c r="T25" s="249">
        <f>SUMIFS('Predicted Energy Consumption'!AC$98:AC$366,'Predicted Energy Consumption'!$B$98:$B$366,$A25,'Predicted Energy Consumption'!$A$98:$A$366,"heavy fuel oil")</f>
        <v>10036956002822.549</v>
      </c>
      <c r="U25" s="249">
        <f>SUMIFS('Predicted Energy Consumption'!AD$98:AD$366,'Predicted Energy Consumption'!$B$98:$B$366,$A25,'Predicted Energy Consumption'!$A$98:$A$366,"heavy fuel oil")</f>
        <v>10063262492286.387</v>
      </c>
      <c r="V25" s="249">
        <f>SUMIFS('Predicted Energy Consumption'!AE$98:AE$366,'Predicted Energy Consumption'!$B$98:$B$366,$A25,'Predicted Energy Consumption'!$A$98:$A$366,"heavy fuel oil")</f>
        <v>10081761397475.867</v>
      </c>
      <c r="W25" s="249">
        <f>SUMIFS('Predicted Energy Consumption'!AF$98:AF$366,'Predicted Energy Consumption'!$B$98:$B$366,$A25,'Predicted Energy Consumption'!$A$98:$A$366,"heavy fuel oil")</f>
        <v>10093020511430.969</v>
      </c>
      <c r="X25" s="249">
        <f>SUMIFS('Predicted Energy Consumption'!AG$98:AG$366,'Predicted Energy Consumption'!$B$98:$B$366,$A25,'Predicted Energy Consumption'!$A$98:$A$366,"heavy fuel oil")</f>
        <v>10097559514619.17</v>
      </c>
      <c r="Y25" s="249">
        <f>SUMIFS('Predicted Energy Consumption'!AH$98:AH$366,'Predicted Energy Consumption'!$B$98:$B$366,$A25,'Predicted Energy Consumption'!$A$98:$A$366,"heavy fuel oil")</f>
        <v>10095854221199.092</v>
      </c>
      <c r="Z25" s="249">
        <f>SUMIFS('Predicted Energy Consumption'!AI$98:AI$366,'Predicted Energy Consumption'!$B$98:$B$366,$A25,'Predicted Energy Consumption'!$A$98:$A$366,"heavy fuel oil")</f>
        <v>10088340523417.145</v>
      </c>
      <c r="AA25" s="249">
        <f>SUMIFS('Predicted Energy Consumption'!AJ$98:AJ$366,'Predicted Energy Consumption'!$B$98:$B$366,$A25,'Predicted Energy Consumption'!$A$98:$A$366,"heavy fuel oil")</f>
        <v>10075418025486.949</v>
      </c>
      <c r="AB25" s="249">
        <f>SUMIFS('Predicted Energy Consumption'!AK$98:AK$366,'Predicted Energy Consumption'!$B$98:$B$366,$A25,'Predicted Energy Consumption'!$A$98:$A$366,"heavy fuel oil")</f>
        <v>10057453370564.701</v>
      </c>
      <c r="AC25" s="249">
        <f>SUMIFS('Predicted Energy Consumption'!AL$98:AL$366,'Predicted Energy Consumption'!$B$98:$B$366,$A25,'Predicted Energy Consumption'!$A$98:$A$366,"heavy fuel oil")</f>
        <v>10034783272387.051</v>
      </c>
      <c r="AD25" s="249">
        <f>SUMIFS('Predicted Energy Consumption'!AM$98:AM$366,'Predicted Energy Consumption'!$B$98:$B$366,$A25,'Predicted Energy Consumption'!$A$98:$A$366,"heavy fuel oil")</f>
        <v>10007717267999.191</v>
      </c>
      <c r="AE25" s="249">
        <f>SUMIFS('Predicted Energy Consumption'!AN$98:AN$366,'Predicted Energy Consumption'!$B$98:$B$366,$A25,'Predicted Energy Consumption'!$A$98:$A$366,"heavy fuel oil")</f>
        <v>9976540210674.3906</v>
      </c>
      <c r="AF25" s="249">
        <f>SUMIFS('Predicted Energy Consumption'!AO$98:AO$366,'Predicted Energy Consumption'!$B$98:$B$366,$A25,'Predicted Energy Consumption'!$A$98:$A$366,"heavy fuel oil")</f>
        <v>9941514523280.6602</v>
      </c>
      <c r="AG25" s="249">
        <f>SUMIFS('Predicted Energy Consumption'!AP$98:AP$366,'Predicted Energy Consumption'!$B$98:$B$366,$A25,'Predicted Energy Consumption'!$A$98:$A$366,"heavy fuel oil")</f>
        <v>9902882232471.8965</v>
      </c>
      <c r="AH25" s="249">
        <f>SUMIFS('Predicted Energy Consumption'!AQ$98:AQ$366,'Predicted Energy Consumption'!$B$98:$B$366,$A25,'Predicted Energy Consumption'!$A$98:$A$366,"heavy fuel oil")</f>
        <v>9860866803530.666</v>
      </c>
      <c r="AI25" s="249">
        <f>SUMIFS('Predicted Energy Consumption'!AR$98:AR$366,'Predicted Energy Consumption'!$B$98:$B$366,$A25,'Predicted Energy Consumption'!$A$98:$A$366,"heavy fuel oil")</f>
        <v>9815674794707.9297</v>
      </c>
      <c r="AJ25" s="249">
        <f>SUMIFS('Predicted Energy Consumption'!AS$98:AS$366,'Predicted Energy Consumption'!$B$98:$B$366,$A25,'Predicted Energy Consumption'!$A$98:$A$366,"heavy fuel oil")</f>
        <v>9767497348685.3633</v>
      </c>
      <c r="AK25" s="249">
        <f>SUMIFS('Predicted Energy Consumption'!AT$98:AT$366,'Predicted Energy Consumption'!$B$98:$B$366,$A25,'Predicted Energy Consumption'!$A$98:$A$366,"heavy fuel oil")</f>
        <v>9716511537440.4766</v>
      </c>
      <c r="AL25" s="249">
        <f>SUMIFS('Predicted Energy Consumption'!AU$98:AU$366,'Predicted Energy Consumption'!$B$98:$B$366,$A25,'Predicted Energy Consumption'!$A$98:$A$366,"heavy fuel oil")</f>
        <v>9662881575417.127</v>
      </c>
      <c r="AM25" s="249">
        <f>SUMIFS('Predicted Energy Consumption'!AV$98:AV$366,'Predicted Energy Consumption'!$B$98:$B$366,$A25,'Predicted Energy Consumption'!$A$98:$A$366,"heavy fuel oil")</f>
        <v>9606759914544.9414</v>
      </c>
      <c r="AN25" s="249">
        <f>SUMIFS('Predicted Energy Consumption'!AW$98:AW$366,'Predicted Energy Consumption'!$B$98:$B$366,$A25,'Predicted Energy Consumption'!$A$98:$A$366,"heavy fuel oil")</f>
        <v>9548288233352.1152</v>
      </c>
      <c r="AO25" s="249">
        <f>SUMIFS('Predicted Energy Consumption'!AX$98:AX$366,'Predicted Energy Consumption'!$B$98:$B$366,$A25,'Predicted Energy Consumption'!$A$98:$A$366,"heavy fuel oil")</f>
        <v>9487598331192.166</v>
      </c>
      <c r="AP25" s="249">
        <f>SUMIFS('Predicted Energy Consumption'!AY$98:AY$366,'Predicted Energy Consumption'!$B$98:$B$366,$A25,'Predicted Energy Consumption'!$A$98:$A$366,"heavy fuel oil")</f>
        <v>9424812937473.5293</v>
      </c>
    </row>
    <row r="26" spans="1:42" x14ac:dyDescent="0.2">
      <c r="A26" t="s">
        <v>397</v>
      </c>
      <c r="B26" s="249">
        <f>SUMIFS('Predicted Energy Consumption'!K$98:K$366,'Predicted Energy Consumption'!$B$98:$B$366,$A26,'Predicted Energy Consumption'!$A$98:$A$366,"heavy fuel oil")</f>
        <v>5393362446168.1338</v>
      </c>
      <c r="C26" s="249">
        <f>SUMIFS('Predicted Energy Consumption'!L$98:L$366,'Predicted Energy Consumption'!$B$98:$B$366,$A26,'Predicted Energy Consumption'!$A$98:$A$366,"heavy fuel oil")</f>
        <v>5768974555466.96</v>
      </c>
      <c r="D26" s="249">
        <f>SUMIFS('Predicted Energy Consumption'!M$98:M$366,'Predicted Energy Consumption'!$B$98:$B$366,$A26,'Predicted Energy Consumption'!$A$98:$A$366,"heavy fuel oil")</f>
        <v>6043132652364.3496</v>
      </c>
      <c r="E26" s="249">
        <f>SUMIFS('Predicted Energy Consumption'!N$98:N$366,'Predicted Energy Consumption'!$B$98:$B$366,$A26,'Predicted Energy Consumption'!$A$98:$A$366,"heavy fuel oil")</f>
        <v>6316257842523.8877</v>
      </c>
      <c r="F26" s="249">
        <f>SUMIFS('Predicted Energy Consumption'!O$98:O$366,'Predicted Energy Consumption'!$B$98:$B$366,$A26,'Predicted Energy Consumption'!$A$98:$A$366,"heavy fuel oil")</f>
        <v>6585558459931.6729</v>
      </c>
      <c r="G26" s="249">
        <f>SUMIFS('Predicted Energy Consumption'!P$98:P$366,'Predicted Energy Consumption'!$B$98:$B$366,$A26,'Predicted Energy Consumption'!$A$98:$A$366,"heavy fuel oil")</f>
        <v>6855111404958.7119</v>
      </c>
      <c r="H26" s="249">
        <f>SUMIFS('Predicted Energy Consumption'!Q$98:Q$366,'Predicted Energy Consumption'!$B$98:$B$366,$A26,'Predicted Energy Consumption'!$A$98:$A$366,"heavy fuel oil")</f>
        <v>7120877372436.9912</v>
      </c>
      <c r="I26" s="249">
        <f>SUMIFS('Predicted Energy Consumption'!R$98:R$366,'Predicted Energy Consumption'!$B$98:$B$366,$A26,'Predicted Energy Consumption'!$A$98:$A$366,"heavy fuel oil")</f>
        <v>7383733917437.8848</v>
      </c>
      <c r="J26" s="249">
        <f>SUMIFS('Predicted Energy Consumption'!S$98:S$366,'Predicted Energy Consumption'!$B$98:$B$366,$A26,'Predicted Energy Consumption'!$A$98:$A$366,"heavy fuel oil")</f>
        <v>7644521013547.4492</v>
      </c>
      <c r="K26" s="249">
        <f>SUMIFS('Predicted Energy Consumption'!T$98:T$366,'Predicted Energy Consumption'!$B$98:$B$366,$A26,'Predicted Energy Consumption'!$A$98:$A$366,"heavy fuel oil")</f>
        <v>7900612353896.0801</v>
      </c>
      <c r="L26" s="249">
        <f>SUMIFS('Predicted Energy Consumption'!U$98:U$366,'Predicted Energy Consumption'!$B$98:$B$366,$A26,'Predicted Energy Consumption'!$A$98:$A$366,"heavy fuel oil")</f>
        <v>8154332445587.1738</v>
      </c>
      <c r="M26" s="249">
        <f>SUMIFS('Predicted Energy Consumption'!V$98:V$366,'Predicted Energy Consumption'!$B$98:$B$366,$A26,'Predicted Energy Consumption'!$A$98:$A$366,"heavy fuel oil")</f>
        <v>8404194648248.9736</v>
      </c>
      <c r="N26" s="249">
        <f>SUMIFS('Predicted Energy Consumption'!W$98:W$366,'Predicted Energy Consumption'!$B$98:$B$366,$A26,'Predicted Energy Consumption'!$A$98:$A$366,"heavy fuel oil")</f>
        <v>8648691373873.2373</v>
      </c>
      <c r="O26" s="249">
        <f>SUMIFS('Predicted Energy Consumption'!X$98:X$366,'Predicted Energy Consumption'!$B$98:$B$366,$A26,'Predicted Energy Consumption'!$A$98:$A$366,"heavy fuel oil")</f>
        <v>8890296415557.0566</v>
      </c>
      <c r="P26" s="249">
        <f>SUMIFS('Predicted Energy Consumption'!Y$98:Y$366,'Predicted Energy Consumption'!$B$98:$B$366,$A26,'Predicted Energy Consumption'!$A$98:$A$366,"heavy fuel oil")</f>
        <v>9127235175581.3496</v>
      </c>
      <c r="Q26" s="249">
        <f>SUMIFS('Predicted Energy Consumption'!Z$98:Z$366,'Predicted Energy Consumption'!$B$98:$B$366,$A26,'Predicted Energy Consumption'!$A$98:$A$366,"heavy fuel oil")</f>
        <v>9358693553278.2129</v>
      </c>
      <c r="R26" s="249">
        <f>SUMIFS('Predicted Energy Consumption'!AA$98:AA$366,'Predicted Energy Consumption'!$B$98:$B$366,$A26,'Predicted Energy Consumption'!$A$98:$A$366,"heavy fuel oil")</f>
        <v>9586373047820.3105</v>
      </c>
      <c r="S26" s="249">
        <f>SUMIFS('Predicted Energy Consumption'!AB$98:AB$366,'Predicted Energy Consumption'!$B$98:$B$366,$A26,'Predicted Energy Consumption'!$A$98:$A$366,"heavy fuel oil")</f>
        <v>9808863525467.332</v>
      </c>
      <c r="T26" s="249">
        <f>SUMIFS('Predicted Energy Consumption'!AC$98:AC$366,'Predicted Energy Consumption'!$B$98:$B$366,$A26,'Predicted Energy Consumption'!$A$98:$A$366,"heavy fuel oil")</f>
        <v>10027671691608.887</v>
      </c>
      <c r="U26" s="249">
        <f>SUMIFS('Predicted Energy Consumption'!AD$98:AD$366,'Predicted Energy Consumption'!$B$98:$B$366,$A26,'Predicted Energy Consumption'!$A$98:$A$366,"heavy fuel oil")</f>
        <v>10241033238118.172</v>
      </c>
      <c r="V26" s="249">
        <f>SUMIFS('Predicted Energy Consumption'!AE$98:AE$366,'Predicted Energy Consumption'!$B$98:$B$366,$A26,'Predicted Energy Consumption'!$A$98:$A$366,"heavy fuel oil")</f>
        <v>10448724823801.445</v>
      </c>
      <c r="W26" s="249">
        <f>SUMIFS('Predicted Energy Consumption'!AF$98:AF$366,'Predicted Energy Consumption'!$B$98:$B$366,$A26,'Predicted Energy Consumption'!$A$98:$A$366,"heavy fuel oil")</f>
        <v>10652199168021.426</v>
      </c>
      <c r="X26" s="249">
        <f>SUMIFS('Predicted Energy Consumption'!AG$98:AG$366,'Predicted Energy Consumption'!$B$98:$B$366,$A26,'Predicted Energy Consumption'!$A$98:$A$366,"heavy fuel oil")</f>
        <v>10850651776533.785</v>
      </c>
      <c r="Y26" s="249">
        <f>SUMIFS('Predicted Energy Consumption'!AH$98:AH$366,'Predicted Energy Consumption'!$B$98:$B$366,$A26,'Predicted Energy Consumption'!$A$98:$A$366,"heavy fuel oil")</f>
        <v>11044154363772.676</v>
      </c>
      <c r="Z26" s="249">
        <f>SUMIFS('Predicted Energy Consumption'!AI$98:AI$366,'Predicted Energy Consumption'!$B$98:$B$366,$A26,'Predicted Energy Consumption'!$A$98:$A$366,"heavy fuel oil")</f>
        <v>11232342323972.555</v>
      </c>
      <c r="AA26" s="249">
        <f>SUMIFS('Predicted Energy Consumption'!AJ$98:AJ$366,'Predicted Energy Consumption'!$B$98:$B$366,$A26,'Predicted Energy Consumption'!$A$98:$A$366,"heavy fuel oil")</f>
        <v>11416089889188.453</v>
      </c>
      <c r="AB26" s="249">
        <f>SUMIFS('Predicted Energy Consumption'!AK$98:AK$366,'Predicted Energy Consumption'!$B$98:$B$366,$A26,'Predicted Energy Consumption'!$A$98:$A$366,"heavy fuel oil")</f>
        <v>11595694243298.604</v>
      </c>
      <c r="AC26" s="249">
        <f>SUMIFS('Predicted Energy Consumption'!AL$98:AL$366,'Predicted Energy Consumption'!$B$98:$B$366,$A26,'Predicted Energy Consumption'!$A$98:$A$366,"heavy fuel oil")</f>
        <v>11770013424042.498</v>
      </c>
      <c r="AD26" s="249">
        <f>SUMIFS('Predicted Energy Consumption'!AM$98:AM$366,'Predicted Energy Consumption'!$B$98:$B$366,$A26,'Predicted Energy Consumption'!$A$98:$A$366,"heavy fuel oil")</f>
        <v>11939704026001.611</v>
      </c>
      <c r="AE26" s="249">
        <f>SUMIFS('Predicted Energy Consumption'!AN$98:AN$366,'Predicted Energy Consumption'!$B$98:$B$366,$A26,'Predicted Energy Consumption'!$A$98:$A$366,"heavy fuel oil")</f>
        <v>12106100167754.281</v>
      </c>
      <c r="AF26" s="249">
        <f>SUMIFS('Predicted Energy Consumption'!AO$98:AO$366,'Predicted Energy Consumption'!$B$98:$B$366,$A26,'Predicted Energy Consumption'!$A$98:$A$366,"heavy fuel oil")</f>
        <v>12267915613539.133</v>
      </c>
      <c r="AG26" s="249">
        <f>SUMIFS('Predicted Energy Consumption'!AP$98:AP$366,'Predicted Energy Consumption'!$B$98:$B$366,$A26,'Predicted Energy Consumption'!$A$98:$A$366,"heavy fuel oil")</f>
        <v>12426192465768.723</v>
      </c>
      <c r="AH26" s="249">
        <f>SUMIFS('Predicted Energy Consumption'!AQ$98:AQ$366,'Predicted Energy Consumption'!$B$98:$B$366,$A26,'Predicted Energy Consumption'!$A$98:$A$366,"heavy fuel oil")</f>
        <v>12581004925198.299</v>
      </c>
      <c r="AI26" s="249">
        <f>SUMIFS('Predicted Energy Consumption'!AR$98:AR$366,'Predicted Energy Consumption'!$B$98:$B$366,$A26,'Predicted Energy Consumption'!$A$98:$A$366,"heavy fuel oil")</f>
        <v>12732365598452.188</v>
      </c>
      <c r="AJ26" s="249">
        <f>SUMIFS('Predicted Energy Consumption'!AS$98:AS$366,'Predicted Energy Consumption'!$B$98:$B$366,$A26,'Predicted Energy Consumption'!$A$98:$A$366,"heavy fuel oil")</f>
        <v>12881160425199.076</v>
      </c>
      <c r="AK26" s="249">
        <f>SUMIFS('Predicted Energy Consumption'!AT$98:AT$366,'Predicted Energy Consumption'!$B$98:$B$366,$A26,'Predicted Energy Consumption'!$A$98:$A$366,"heavy fuel oil")</f>
        <v>13027706666070.939</v>
      </c>
      <c r="AL26" s="249">
        <f>SUMIFS('Predicted Energy Consumption'!AU$98:AU$366,'Predicted Energy Consumption'!$B$98:$B$366,$A26,'Predicted Energy Consumption'!$A$98:$A$366,"heavy fuel oil")</f>
        <v>13172619374035.527</v>
      </c>
      <c r="AM26" s="249">
        <f>SUMIFS('Predicted Energy Consumption'!AV$98:AV$366,'Predicted Energy Consumption'!$B$98:$B$366,$A26,'Predicted Energy Consumption'!$A$98:$A$366,"heavy fuel oil")</f>
        <v>13315800712224.016</v>
      </c>
      <c r="AN26" s="249">
        <f>SUMIFS('Predicted Energy Consumption'!AW$98:AW$366,'Predicted Energy Consumption'!$B$98:$B$366,$A26,'Predicted Energy Consumption'!$A$98:$A$366,"heavy fuel oil")</f>
        <v>13458143116149.311</v>
      </c>
      <c r="AO26" s="249">
        <f>SUMIFS('Predicted Energy Consumption'!AX$98:AX$366,'Predicted Energy Consumption'!$B$98:$B$366,$A26,'Predicted Energy Consumption'!$A$98:$A$366,"heavy fuel oil")</f>
        <v>13600451563316.127</v>
      </c>
      <c r="AP26" s="249">
        <f>SUMIFS('Predicted Energy Consumption'!AY$98:AY$366,'Predicted Energy Consumption'!$B$98:$B$366,$A26,'Predicted Energy Consumption'!$A$98:$A$366,"heavy fuel oil")</f>
        <v>13742702775570.313</v>
      </c>
    </row>
  </sheetData>
  <phoneticPr fontId="3"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8C10F-C48F-49B7-940C-B0A9C098CD84}">
  <sheetPr codeName="Sheet27">
    <tabColor theme="4"/>
  </sheetPr>
  <dimension ref="A1:AP26"/>
  <sheetViews>
    <sheetView workbookViewId="0">
      <selection activeCell="B2" sqref="B2"/>
    </sheetView>
  </sheetViews>
  <sheetFormatPr defaultRowHeight="14.25" x14ac:dyDescent="0.2"/>
  <cols>
    <col min="1" max="1" width="45.125" bestFit="1" customWidth="1"/>
  </cols>
  <sheetData>
    <row r="1" spans="1:42" x14ac:dyDescent="0.2">
      <c r="A1" t="s">
        <v>666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x14ac:dyDescent="0.2">
      <c r="A2" t="s">
        <v>373</v>
      </c>
      <c r="B2" s="249">
        <f>SUMIFS('Predicted Energy Consumption'!K$98:K$366,'Predicted Energy Consumption'!$B$98:$B$366,$A2,'Predicted Energy Consumption'!$A$98:$A$366,"hydrogen")</f>
        <v>0</v>
      </c>
      <c r="C2" s="249">
        <f>SUMIFS('Predicted Energy Consumption'!L$98:L$366,'Predicted Energy Consumption'!$B$98:$B$366,$A2,'Predicted Energy Consumption'!$A$98:$A$366,"hydrogen")</f>
        <v>0</v>
      </c>
      <c r="D2" s="249">
        <f>SUMIFS('Predicted Energy Consumption'!M$98:M$366,'Predicted Energy Consumption'!$B$98:$B$366,$A2,'Predicted Energy Consumption'!$A$98:$A$366,"hydrogen")</f>
        <v>0</v>
      </c>
      <c r="E2" s="249">
        <f>SUMIFS('Predicted Energy Consumption'!N$98:N$366,'Predicted Energy Consumption'!$B$98:$B$366,$A2,'Predicted Energy Consumption'!$A$98:$A$366,"hydrogen")</f>
        <v>0</v>
      </c>
      <c r="F2" s="249">
        <f>SUMIFS('Predicted Energy Consumption'!O$98:O$366,'Predicted Energy Consumption'!$B$98:$B$366,$A2,'Predicted Energy Consumption'!$A$98:$A$366,"hydrogen")</f>
        <v>0</v>
      </c>
      <c r="G2" s="249">
        <f>SUMIFS('Predicted Energy Consumption'!P$98:P$366,'Predicted Energy Consumption'!$B$98:$B$366,$A2,'Predicted Energy Consumption'!$A$98:$A$366,"hydrogen")</f>
        <v>0</v>
      </c>
      <c r="H2" s="249">
        <f>SUMIFS('Predicted Energy Consumption'!Q$98:Q$366,'Predicted Energy Consumption'!$B$98:$B$366,$A2,'Predicted Energy Consumption'!$A$98:$A$366,"hydrogen")</f>
        <v>0</v>
      </c>
      <c r="I2" s="249">
        <f>SUMIFS('Predicted Energy Consumption'!R$98:R$366,'Predicted Energy Consumption'!$B$98:$B$366,$A2,'Predicted Energy Consumption'!$A$98:$A$366,"hydrogen")</f>
        <v>0</v>
      </c>
      <c r="J2" s="249">
        <f>SUMIFS('Predicted Energy Consumption'!S$98:S$366,'Predicted Energy Consumption'!$B$98:$B$366,$A2,'Predicted Energy Consumption'!$A$98:$A$366,"hydrogen")</f>
        <v>0</v>
      </c>
      <c r="K2" s="249">
        <f>SUMIFS('Predicted Energy Consumption'!T$98:T$366,'Predicted Energy Consumption'!$B$98:$B$366,$A2,'Predicted Energy Consumption'!$A$98:$A$366,"hydrogen")</f>
        <v>0</v>
      </c>
      <c r="L2" s="249">
        <f>SUMIFS('Predicted Energy Consumption'!U$98:U$366,'Predicted Energy Consumption'!$B$98:$B$366,$A2,'Predicted Energy Consumption'!$A$98:$A$366,"hydrogen")</f>
        <v>0</v>
      </c>
      <c r="M2" s="249">
        <f>SUMIFS('Predicted Energy Consumption'!V$98:V$366,'Predicted Energy Consumption'!$B$98:$B$366,$A2,'Predicted Energy Consumption'!$A$98:$A$366,"hydrogen")</f>
        <v>0</v>
      </c>
      <c r="N2" s="249">
        <f>SUMIFS('Predicted Energy Consumption'!W$98:W$366,'Predicted Energy Consumption'!$B$98:$B$366,$A2,'Predicted Energy Consumption'!$A$98:$A$366,"hydrogen")</f>
        <v>0</v>
      </c>
      <c r="O2" s="249">
        <f>SUMIFS('Predicted Energy Consumption'!X$98:X$366,'Predicted Energy Consumption'!$B$98:$B$366,$A2,'Predicted Energy Consumption'!$A$98:$A$366,"hydrogen")</f>
        <v>0</v>
      </c>
      <c r="P2" s="249">
        <f>SUMIFS('Predicted Energy Consumption'!Y$98:Y$366,'Predicted Energy Consumption'!$B$98:$B$366,$A2,'Predicted Energy Consumption'!$A$98:$A$366,"hydrogen")</f>
        <v>0</v>
      </c>
      <c r="Q2" s="249">
        <f>SUMIFS('Predicted Energy Consumption'!Z$98:Z$366,'Predicted Energy Consumption'!$B$98:$B$366,$A2,'Predicted Energy Consumption'!$A$98:$A$366,"hydrogen")</f>
        <v>0</v>
      </c>
      <c r="R2" s="249">
        <f>SUMIFS('Predicted Energy Consumption'!AA$98:AA$366,'Predicted Energy Consumption'!$B$98:$B$366,$A2,'Predicted Energy Consumption'!$A$98:$A$366,"hydrogen")</f>
        <v>0</v>
      </c>
      <c r="S2" s="249">
        <f>SUMIFS('Predicted Energy Consumption'!AB$98:AB$366,'Predicted Energy Consumption'!$B$98:$B$366,$A2,'Predicted Energy Consumption'!$A$98:$A$366,"hydrogen")</f>
        <v>0</v>
      </c>
      <c r="T2" s="249">
        <f>SUMIFS('Predicted Energy Consumption'!AC$98:AC$366,'Predicted Energy Consumption'!$B$98:$B$366,$A2,'Predicted Energy Consumption'!$A$98:$A$366,"hydrogen")</f>
        <v>0</v>
      </c>
      <c r="U2" s="249">
        <f>SUMIFS('Predicted Energy Consumption'!AD$98:AD$366,'Predicted Energy Consumption'!$B$98:$B$366,$A2,'Predicted Energy Consumption'!$A$98:$A$366,"hydrogen")</f>
        <v>0</v>
      </c>
      <c r="V2" s="249">
        <f>SUMIFS('Predicted Energy Consumption'!AE$98:AE$366,'Predicted Energy Consumption'!$B$98:$B$366,$A2,'Predicted Energy Consumption'!$A$98:$A$366,"hydrogen")</f>
        <v>0</v>
      </c>
      <c r="W2" s="249">
        <f>SUMIFS('Predicted Energy Consumption'!AF$98:AF$366,'Predicted Energy Consumption'!$B$98:$B$366,$A2,'Predicted Energy Consumption'!$A$98:$A$366,"hydrogen")</f>
        <v>0</v>
      </c>
      <c r="X2" s="249">
        <f>SUMIFS('Predicted Energy Consumption'!AG$98:AG$366,'Predicted Energy Consumption'!$B$98:$B$366,$A2,'Predicted Energy Consumption'!$A$98:$A$366,"hydrogen")</f>
        <v>0</v>
      </c>
      <c r="Y2" s="249">
        <f>SUMIFS('Predicted Energy Consumption'!AH$98:AH$366,'Predicted Energy Consumption'!$B$98:$B$366,$A2,'Predicted Energy Consumption'!$A$98:$A$366,"hydrogen")</f>
        <v>0</v>
      </c>
      <c r="Z2" s="249">
        <f>SUMIFS('Predicted Energy Consumption'!AI$98:AI$366,'Predicted Energy Consumption'!$B$98:$B$366,$A2,'Predicted Energy Consumption'!$A$98:$A$366,"hydrogen")</f>
        <v>0</v>
      </c>
      <c r="AA2" s="249">
        <f>SUMIFS('Predicted Energy Consumption'!AJ$98:AJ$366,'Predicted Energy Consumption'!$B$98:$B$366,$A2,'Predicted Energy Consumption'!$A$98:$A$366,"hydrogen")</f>
        <v>0</v>
      </c>
      <c r="AB2" s="249">
        <f>SUMIFS('Predicted Energy Consumption'!AK$98:AK$366,'Predicted Energy Consumption'!$B$98:$B$366,$A2,'Predicted Energy Consumption'!$A$98:$A$366,"hydrogen")</f>
        <v>0</v>
      </c>
      <c r="AC2" s="249">
        <f>SUMIFS('Predicted Energy Consumption'!AL$98:AL$366,'Predicted Energy Consumption'!$B$98:$B$366,$A2,'Predicted Energy Consumption'!$A$98:$A$366,"hydrogen")</f>
        <v>0</v>
      </c>
      <c r="AD2" s="249">
        <f>SUMIFS('Predicted Energy Consumption'!AM$98:AM$366,'Predicted Energy Consumption'!$B$98:$B$366,$A2,'Predicted Energy Consumption'!$A$98:$A$366,"hydrogen")</f>
        <v>0</v>
      </c>
      <c r="AE2" s="249">
        <f>SUMIFS('Predicted Energy Consumption'!AN$98:AN$366,'Predicted Energy Consumption'!$B$98:$B$366,$A2,'Predicted Energy Consumption'!$A$98:$A$366,"hydrogen")</f>
        <v>0</v>
      </c>
      <c r="AF2" s="249">
        <f>SUMIFS('Predicted Energy Consumption'!AO$98:AO$366,'Predicted Energy Consumption'!$B$98:$B$366,$A2,'Predicted Energy Consumption'!$A$98:$A$366,"hydrogen")</f>
        <v>0</v>
      </c>
      <c r="AG2" s="249">
        <f>SUMIFS('Predicted Energy Consumption'!AP$98:AP$366,'Predicted Energy Consumption'!$B$98:$B$366,$A2,'Predicted Energy Consumption'!$A$98:$A$366,"hydrogen")</f>
        <v>0</v>
      </c>
      <c r="AH2" s="249">
        <f>SUMIFS('Predicted Energy Consumption'!AQ$98:AQ$366,'Predicted Energy Consumption'!$B$98:$B$366,$A2,'Predicted Energy Consumption'!$A$98:$A$366,"hydrogen")</f>
        <v>0</v>
      </c>
      <c r="AI2" s="249">
        <f>SUMIFS('Predicted Energy Consumption'!AR$98:AR$366,'Predicted Energy Consumption'!$B$98:$B$366,$A2,'Predicted Energy Consumption'!$A$98:$A$366,"hydrogen")</f>
        <v>0</v>
      </c>
      <c r="AJ2" s="249">
        <f>SUMIFS('Predicted Energy Consumption'!AS$98:AS$366,'Predicted Energy Consumption'!$B$98:$B$366,$A2,'Predicted Energy Consumption'!$A$98:$A$366,"hydrogen")</f>
        <v>0</v>
      </c>
      <c r="AK2" s="249">
        <f>SUMIFS('Predicted Energy Consumption'!AT$98:AT$366,'Predicted Energy Consumption'!$B$98:$B$366,$A2,'Predicted Energy Consumption'!$A$98:$A$366,"hydrogen")</f>
        <v>0</v>
      </c>
      <c r="AL2" s="249">
        <f>SUMIFS('Predicted Energy Consumption'!AU$98:AU$366,'Predicted Energy Consumption'!$B$98:$B$366,$A2,'Predicted Energy Consumption'!$A$98:$A$366,"hydrogen")</f>
        <v>0</v>
      </c>
      <c r="AM2" s="249">
        <f>SUMIFS('Predicted Energy Consumption'!AV$98:AV$366,'Predicted Energy Consumption'!$B$98:$B$366,$A2,'Predicted Energy Consumption'!$A$98:$A$366,"hydrogen")</f>
        <v>0</v>
      </c>
      <c r="AN2" s="249">
        <f>SUMIFS('Predicted Energy Consumption'!AW$98:AW$366,'Predicted Energy Consumption'!$B$98:$B$366,$A2,'Predicted Energy Consumption'!$A$98:$A$366,"hydrogen")</f>
        <v>0</v>
      </c>
      <c r="AO2" s="249">
        <f>SUMIFS('Predicted Energy Consumption'!AX$98:AX$366,'Predicted Energy Consumption'!$B$98:$B$366,$A2,'Predicted Energy Consumption'!$A$98:$A$366,"hydrogen")</f>
        <v>0</v>
      </c>
      <c r="AP2" s="249">
        <f>SUMIFS('Predicted Energy Consumption'!AY$98:AY$366,'Predicted Energy Consumption'!$B$98:$B$366,$A2,'Predicted Energy Consumption'!$A$98:$A$366,"hydrogen")</f>
        <v>0</v>
      </c>
    </row>
    <row r="3" spans="1:42" x14ac:dyDescent="0.2">
      <c r="A3" t="s">
        <v>374</v>
      </c>
      <c r="B3" s="249">
        <f>SUMIFS('Predicted Energy Consumption'!K$98:K$366,'Predicted Energy Consumption'!$B$98:$B$366,$A3,'Predicted Energy Consumption'!$A$98:$A$366,"hydrogen")</f>
        <v>0</v>
      </c>
      <c r="C3" s="249">
        <f>SUMIFS('Predicted Energy Consumption'!L$98:L$366,'Predicted Energy Consumption'!$B$98:$B$366,$A3,'Predicted Energy Consumption'!$A$98:$A$366,"hydrogen")</f>
        <v>0</v>
      </c>
      <c r="D3" s="249">
        <f>SUMIFS('Predicted Energy Consumption'!M$98:M$366,'Predicted Energy Consumption'!$B$98:$B$366,$A3,'Predicted Energy Consumption'!$A$98:$A$366,"hydrogen")</f>
        <v>0</v>
      </c>
      <c r="E3" s="249">
        <f>SUMIFS('Predicted Energy Consumption'!N$98:N$366,'Predicted Energy Consumption'!$B$98:$B$366,$A3,'Predicted Energy Consumption'!$A$98:$A$366,"hydrogen")</f>
        <v>0</v>
      </c>
      <c r="F3" s="249">
        <f>SUMIFS('Predicted Energy Consumption'!O$98:O$366,'Predicted Energy Consumption'!$B$98:$B$366,$A3,'Predicted Energy Consumption'!$A$98:$A$366,"hydrogen")</f>
        <v>0</v>
      </c>
      <c r="G3" s="249">
        <f>SUMIFS('Predicted Energy Consumption'!P$98:P$366,'Predicted Energy Consumption'!$B$98:$B$366,$A3,'Predicted Energy Consumption'!$A$98:$A$366,"hydrogen")</f>
        <v>0</v>
      </c>
      <c r="H3" s="249">
        <f>SUMIFS('Predicted Energy Consumption'!Q$98:Q$366,'Predicted Energy Consumption'!$B$98:$B$366,$A3,'Predicted Energy Consumption'!$A$98:$A$366,"hydrogen")</f>
        <v>0</v>
      </c>
      <c r="I3" s="249">
        <f>SUMIFS('Predicted Energy Consumption'!R$98:R$366,'Predicted Energy Consumption'!$B$98:$B$366,$A3,'Predicted Energy Consumption'!$A$98:$A$366,"hydrogen")</f>
        <v>0</v>
      </c>
      <c r="J3" s="249">
        <f>SUMIFS('Predicted Energy Consumption'!S$98:S$366,'Predicted Energy Consumption'!$B$98:$B$366,$A3,'Predicted Energy Consumption'!$A$98:$A$366,"hydrogen")</f>
        <v>0</v>
      </c>
      <c r="K3" s="249">
        <f>SUMIFS('Predicted Energy Consumption'!T$98:T$366,'Predicted Energy Consumption'!$B$98:$B$366,$A3,'Predicted Energy Consumption'!$A$98:$A$366,"hydrogen")</f>
        <v>0</v>
      </c>
      <c r="L3" s="249">
        <f>SUMIFS('Predicted Energy Consumption'!U$98:U$366,'Predicted Energy Consumption'!$B$98:$B$366,$A3,'Predicted Energy Consumption'!$A$98:$A$366,"hydrogen")</f>
        <v>0</v>
      </c>
      <c r="M3" s="249">
        <f>SUMIFS('Predicted Energy Consumption'!V$98:V$366,'Predicted Energy Consumption'!$B$98:$B$366,$A3,'Predicted Energy Consumption'!$A$98:$A$366,"hydrogen")</f>
        <v>0</v>
      </c>
      <c r="N3" s="249">
        <f>SUMIFS('Predicted Energy Consumption'!W$98:W$366,'Predicted Energy Consumption'!$B$98:$B$366,$A3,'Predicted Energy Consumption'!$A$98:$A$366,"hydrogen")</f>
        <v>0</v>
      </c>
      <c r="O3" s="249">
        <f>SUMIFS('Predicted Energy Consumption'!X$98:X$366,'Predicted Energy Consumption'!$B$98:$B$366,$A3,'Predicted Energy Consumption'!$A$98:$A$366,"hydrogen")</f>
        <v>0</v>
      </c>
      <c r="P3" s="249">
        <f>SUMIFS('Predicted Energy Consumption'!Y$98:Y$366,'Predicted Energy Consumption'!$B$98:$B$366,$A3,'Predicted Energy Consumption'!$A$98:$A$366,"hydrogen")</f>
        <v>0</v>
      </c>
      <c r="Q3" s="249">
        <f>SUMIFS('Predicted Energy Consumption'!Z$98:Z$366,'Predicted Energy Consumption'!$B$98:$B$366,$A3,'Predicted Energy Consumption'!$A$98:$A$366,"hydrogen")</f>
        <v>0</v>
      </c>
      <c r="R3" s="249">
        <f>SUMIFS('Predicted Energy Consumption'!AA$98:AA$366,'Predicted Energy Consumption'!$B$98:$B$366,$A3,'Predicted Energy Consumption'!$A$98:$A$366,"hydrogen")</f>
        <v>0</v>
      </c>
      <c r="S3" s="249">
        <f>SUMIFS('Predicted Energy Consumption'!AB$98:AB$366,'Predicted Energy Consumption'!$B$98:$B$366,$A3,'Predicted Energy Consumption'!$A$98:$A$366,"hydrogen")</f>
        <v>0</v>
      </c>
      <c r="T3" s="249">
        <f>SUMIFS('Predicted Energy Consumption'!AC$98:AC$366,'Predicted Energy Consumption'!$B$98:$B$366,$A3,'Predicted Energy Consumption'!$A$98:$A$366,"hydrogen")</f>
        <v>0</v>
      </c>
      <c r="U3" s="249">
        <f>SUMIFS('Predicted Energy Consumption'!AD$98:AD$366,'Predicted Energy Consumption'!$B$98:$B$366,$A3,'Predicted Energy Consumption'!$A$98:$A$366,"hydrogen")</f>
        <v>0</v>
      </c>
      <c r="V3" s="249">
        <f>SUMIFS('Predicted Energy Consumption'!AE$98:AE$366,'Predicted Energy Consumption'!$B$98:$B$366,$A3,'Predicted Energy Consumption'!$A$98:$A$366,"hydrogen")</f>
        <v>0</v>
      </c>
      <c r="W3" s="249">
        <f>SUMIFS('Predicted Energy Consumption'!AF$98:AF$366,'Predicted Energy Consumption'!$B$98:$B$366,$A3,'Predicted Energy Consumption'!$A$98:$A$366,"hydrogen")</f>
        <v>0</v>
      </c>
      <c r="X3" s="249">
        <f>SUMIFS('Predicted Energy Consumption'!AG$98:AG$366,'Predicted Energy Consumption'!$B$98:$B$366,$A3,'Predicted Energy Consumption'!$A$98:$A$366,"hydrogen")</f>
        <v>0</v>
      </c>
      <c r="Y3" s="249">
        <f>SUMIFS('Predicted Energy Consumption'!AH$98:AH$366,'Predicted Energy Consumption'!$B$98:$B$366,$A3,'Predicted Energy Consumption'!$A$98:$A$366,"hydrogen")</f>
        <v>0</v>
      </c>
      <c r="Z3" s="249">
        <f>SUMIFS('Predicted Energy Consumption'!AI$98:AI$366,'Predicted Energy Consumption'!$B$98:$B$366,$A3,'Predicted Energy Consumption'!$A$98:$A$366,"hydrogen")</f>
        <v>0</v>
      </c>
      <c r="AA3" s="249">
        <f>SUMIFS('Predicted Energy Consumption'!AJ$98:AJ$366,'Predicted Energy Consumption'!$B$98:$B$366,$A3,'Predicted Energy Consumption'!$A$98:$A$366,"hydrogen")</f>
        <v>0</v>
      </c>
      <c r="AB3" s="249">
        <f>SUMIFS('Predicted Energy Consumption'!AK$98:AK$366,'Predicted Energy Consumption'!$B$98:$B$366,$A3,'Predicted Energy Consumption'!$A$98:$A$366,"hydrogen")</f>
        <v>0</v>
      </c>
      <c r="AC3" s="249">
        <f>SUMIFS('Predicted Energy Consumption'!AL$98:AL$366,'Predicted Energy Consumption'!$B$98:$B$366,$A3,'Predicted Energy Consumption'!$A$98:$A$366,"hydrogen")</f>
        <v>0</v>
      </c>
      <c r="AD3" s="249">
        <f>SUMIFS('Predicted Energy Consumption'!AM$98:AM$366,'Predicted Energy Consumption'!$B$98:$B$366,$A3,'Predicted Energy Consumption'!$A$98:$A$366,"hydrogen")</f>
        <v>0</v>
      </c>
      <c r="AE3" s="249">
        <f>SUMIFS('Predicted Energy Consumption'!AN$98:AN$366,'Predicted Energy Consumption'!$B$98:$B$366,$A3,'Predicted Energy Consumption'!$A$98:$A$366,"hydrogen")</f>
        <v>0</v>
      </c>
      <c r="AF3" s="249">
        <f>SUMIFS('Predicted Energy Consumption'!AO$98:AO$366,'Predicted Energy Consumption'!$B$98:$B$366,$A3,'Predicted Energy Consumption'!$A$98:$A$366,"hydrogen")</f>
        <v>0</v>
      </c>
      <c r="AG3" s="249">
        <f>SUMIFS('Predicted Energy Consumption'!AP$98:AP$366,'Predicted Energy Consumption'!$B$98:$B$366,$A3,'Predicted Energy Consumption'!$A$98:$A$366,"hydrogen")</f>
        <v>0</v>
      </c>
      <c r="AH3" s="249">
        <f>SUMIFS('Predicted Energy Consumption'!AQ$98:AQ$366,'Predicted Energy Consumption'!$B$98:$B$366,$A3,'Predicted Energy Consumption'!$A$98:$A$366,"hydrogen")</f>
        <v>0</v>
      </c>
      <c r="AI3" s="249">
        <f>SUMIFS('Predicted Energy Consumption'!AR$98:AR$366,'Predicted Energy Consumption'!$B$98:$B$366,$A3,'Predicted Energy Consumption'!$A$98:$A$366,"hydrogen")</f>
        <v>0</v>
      </c>
      <c r="AJ3" s="249">
        <f>SUMIFS('Predicted Energy Consumption'!AS$98:AS$366,'Predicted Energy Consumption'!$B$98:$B$366,$A3,'Predicted Energy Consumption'!$A$98:$A$366,"hydrogen")</f>
        <v>0</v>
      </c>
      <c r="AK3" s="249">
        <f>SUMIFS('Predicted Energy Consumption'!AT$98:AT$366,'Predicted Energy Consumption'!$B$98:$B$366,$A3,'Predicted Energy Consumption'!$A$98:$A$366,"hydrogen")</f>
        <v>0</v>
      </c>
      <c r="AL3" s="249">
        <f>SUMIFS('Predicted Energy Consumption'!AU$98:AU$366,'Predicted Energy Consumption'!$B$98:$B$366,$A3,'Predicted Energy Consumption'!$A$98:$A$366,"hydrogen")</f>
        <v>0</v>
      </c>
      <c r="AM3" s="249">
        <f>SUMIFS('Predicted Energy Consumption'!AV$98:AV$366,'Predicted Energy Consumption'!$B$98:$B$366,$A3,'Predicted Energy Consumption'!$A$98:$A$366,"hydrogen")</f>
        <v>0</v>
      </c>
      <c r="AN3" s="249">
        <f>SUMIFS('Predicted Energy Consumption'!AW$98:AW$366,'Predicted Energy Consumption'!$B$98:$B$366,$A3,'Predicted Energy Consumption'!$A$98:$A$366,"hydrogen")</f>
        <v>0</v>
      </c>
      <c r="AO3" s="249">
        <f>SUMIFS('Predicted Energy Consumption'!AX$98:AX$366,'Predicted Energy Consumption'!$B$98:$B$366,$A3,'Predicted Energy Consumption'!$A$98:$A$366,"hydrogen")</f>
        <v>0</v>
      </c>
      <c r="AP3" s="249">
        <f>SUMIFS('Predicted Energy Consumption'!AY$98:AY$366,'Predicted Energy Consumption'!$B$98:$B$366,$A3,'Predicted Energy Consumption'!$A$98:$A$366,"hydrogen")</f>
        <v>0</v>
      </c>
    </row>
    <row r="4" spans="1:42" x14ac:dyDescent="0.2">
      <c r="A4" t="s">
        <v>375</v>
      </c>
      <c r="B4" s="249">
        <f>SUMIFS('Predicted Energy Consumption'!K$98:K$366,'Predicted Energy Consumption'!$B$98:$B$366,$A4,'Predicted Energy Consumption'!$A$98:$A$366,"hydrogen")</f>
        <v>0</v>
      </c>
      <c r="C4" s="249">
        <f>SUMIFS('Predicted Energy Consumption'!L$98:L$366,'Predicted Energy Consumption'!$B$98:$B$366,$A4,'Predicted Energy Consumption'!$A$98:$A$366,"hydrogen")</f>
        <v>0</v>
      </c>
      <c r="D4" s="249">
        <f>SUMIFS('Predicted Energy Consumption'!M$98:M$366,'Predicted Energy Consumption'!$B$98:$B$366,$A4,'Predicted Energy Consumption'!$A$98:$A$366,"hydrogen")</f>
        <v>0</v>
      </c>
      <c r="E4" s="249">
        <f>SUMIFS('Predicted Energy Consumption'!N$98:N$366,'Predicted Energy Consumption'!$B$98:$B$366,$A4,'Predicted Energy Consumption'!$A$98:$A$366,"hydrogen")</f>
        <v>0</v>
      </c>
      <c r="F4" s="249">
        <f>SUMIFS('Predicted Energy Consumption'!O$98:O$366,'Predicted Energy Consumption'!$B$98:$B$366,$A4,'Predicted Energy Consumption'!$A$98:$A$366,"hydrogen")</f>
        <v>0</v>
      </c>
      <c r="G4" s="249">
        <f>SUMIFS('Predicted Energy Consumption'!P$98:P$366,'Predicted Energy Consumption'!$B$98:$B$366,$A4,'Predicted Energy Consumption'!$A$98:$A$366,"hydrogen")</f>
        <v>0</v>
      </c>
      <c r="H4" s="249">
        <f>SUMIFS('Predicted Energy Consumption'!Q$98:Q$366,'Predicted Energy Consumption'!$B$98:$B$366,$A4,'Predicted Energy Consumption'!$A$98:$A$366,"hydrogen")</f>
        <v>0</v>
      </c>
      <c r="I4" s="249">
        <f>SUMIFS('Predicted Energy Consumption'!R$98:R$366,'Predicted Energy Consumption'!$B$98:$B$366,$A4,'Predicted Energy Consumption'!$A$98:$A$366,"hydrogen")</f>
        <v>0</v>
      </c>
      <c r="J4" s="249">
        <f>SUMIFS('Predicted Energy Consumption'!S$98:S$366,'Predicted Energy Consumption'!$B$98:$B$366,$A4,'Predicted Energy Consumption'!$A$98:$A$366,"hydrogen")</f>
        <v>0</v>
      </c>
      <c r="K4" s="249">
        <f>SUMIFS('Predicted Energy Consumption'!T$98:T$366,'Predicted Energy Consumption'!$B$98:$B$366,$A4,'Predicted Energy Consumption'!$A$98:$A$366,"hydrogen")</f>
        <v>0</v>
      </c>
      <c r="L4" s="249">
        <f>SUMIFS('Predicted Energy Consumption'!U$98:U$366,'Predicted Energy Consumption'!$B$98:$B$366,$A4,'Predicted Energy Consumption'!$A$98:$A$366,"hydrogen")</f>
        <v>0</v>
      </c>
      <c r="M4" s="249">
        <f>SUMIFS('Predicted Energy Consumption'!V$98:V$366,'Predicted Energy Consumption'!$B$98:$B$366,$A4,'Predicted Energy Consumption'!$A$98:$A$366,"hydrogen")</f>
        <v>0</v>
      </c>
      <c r="N4" s="249">
        <f>SUMIFS('Predicted Energy Consumption'!W$98:W$366,'Predicted Energy Consumption'!$B$98:$B$366,$A4,'Predicted Energy Consumption'!$A$98:$A$366,"hydrogen")</f>
        <v>0</v>
      </c>
      <c r="O4" s="249">
        <f>SUMIFS('Predicted Energy Consumption'!X$98:X$366,'Predicted Energy Consumption'!$B$98:$B$366,$A4,'Predicted Energy Consumption'!$A$98:$A$366,"hydrogen")</f>
        <v>0</v>
      </c>
      <c r="P4" s="249">
        <f>SUMIFS('Predicted Energy Consumption'!Y$98:Y$366,'Predicted Energy Consumption'!$B$98:$B$366,$A4,'Predicted Energy Consumption'!$A$98:$A$366,"hydrogen")</f>
        <v>0</v>
      </c>
      <c r="Q4" s="249">
        <f>SUMIFS('Predicted Energy Consumption'!Z$98:Z$366,'Predicted Energy Consumption'!$B$98:$B$366,$A4,'Predicted Energy Consumption'!$A$98:$A$366,"hydrogen")</f>
        <v>0</v>
      </c>
      <c r="R4" s="249">
        <f>SUMIFS('Predicted Energy Consumption'!AA$98:AA$366,'Predicted Energy Consumption'!$B$98:$B$366,$A4,'Predicted Energy Consumption'!$A$98:$A$366,"hydrogen")</f>
        <v>0</v>
      </c>
      <c r="S4" s="249">
        <f>SUMIFS('Predicted Energy Consumption'!AB$98:AB$366,'Predicted Energy Consumption'!$B$98:$B$366,$A4,'Predicted Energy Consumption'!$A$98:$A$366,"hydrogen")</f>
        <v>0</v>
      </c>
      <c r="T4" s="249">
        <f>SUMIFS('Predicted Energy Consumption'!AC$98:AC$366,'Predicted Energy Consumption'!$B$98:$B$366,$A4,'Predicted Energy Consumption'!$A$98:$A$366,"hydrogen")</f>
        <v>0</v>
      </c>
      <c r="U4" s="249">
        <f>SUMIFS('Predicted Energy Consumption'!AD$98:AD$366,'Predicted Energy Consumption'!$B$98:$B$366,$A4,'Predicted Energy Consumption'!$A$98:$A$366,"hydrogen")</f>
        <v>0</v>
      </c>
      <c r="V4" s="249">
        <f>SUMIFS('Predicted Energy Consumption'!AE$98:AE$366,'Predicted Energy Consumption'!$B$98:$B$366,$A4,'Predicted Energy Consumption'!$A$98:$A$366,"hydrogen")</f>
        <v>0</v>
      </c>
      <c r="W4" s="249">
        <f>SUMIFS('Predicted Energy Consumption'!AF$98:AF$366,'Predicted Energy Consumption'!$B$98:$B$366,$A4,'Predicted Energy Consumption'!$A$98:$A$366,"hydrogen")</f>
        <v>0</v>
      </c>
      <c r="X4" s="249">
        <f>SUMIFS('Predicted Energy Consumption'!AG$98:AG$366,'Predicted Energy Consumption'!$B$98:$B$366,$A4,'Predicted Energy Consumption'!$A$98:$A$366,"hydrogen")</f>
        <v>0</v>
      </c>
      <c r="Y4" s="249">
        <f>SUMIFS('Predicted Energy Consumption'!AH$98:AH$366,'Predicted Energy Consumption'!$B$98:$B$366,$A4,'Predicted Energy Consumption'!$A$98:$A$366,"hydrogen")</f>
        <v>0</v>
      </c>
      <c r="Z4" s="249">
        <f>SUMIFS('Predicted Energy Consumption'!AI$98:AI$366,'Predicted Energy Consumption'!$B$98:$B$366,$A4,'Predicted Energy Consumption'!$A$98:$A$366,"hydrogen")</f>
        <v>0</v>
      </c>
      <c r="AA4" s="249">
        <f>SUMIFS('Predicted Energy Consumption'!AJ$98:AJ$366,'Predicted Energy Consumption'!$B$98:$B$366,$A4,'Predicted Energy Consumption'!$A$98:$A$366,"hydrogen")</f>
        <v>0</v>
      </c>
      <c r="AB4" s="249">
        <f>SUMIFS('Predicted Energy Consumption'!AK$98:AK$366,'Predicted Energy Consumption'!$B$98:$B$366,$A4,'Predicted Energy Consumption'!$A$98:$A$366,"hydrogen")</f>
        <v>0</v>
      </c>
      <c r="AC4" s="249">
        <f>SUMIFS('Predicted Energy Consumption'!AL$98:AL$366,'Predicted Energy Consumption'!$B$98:$B$366,$A4,'Predicted Energy Consumption'!$A$98:$A$366,"hydrogen")</f>
        <v>0</v>
      </c>
      <c r="AD4" s="249">
        <f>SUMIFS('Predicted Energy Consumption'!AM$98:AM$366,'Predicted Energy Consumption'!$B$98:$B$366,$A4,'Predicted Energy Consumption'!$A$98:$A$366,"hydrogen")</f>
        <v>0</v>
      </c>
      <c r="AE4" s="249">
        <f>SUMIFS('Predicted Energy Consumption'!AN$98:AN$366,'Predicted Energy Consumption'!$B$98:$B$366,$A4,'Predicted Energy Consumption'!$A$98:$A$366,"hydrogen")</f>
        <v>0</v>
      </c>
      <c r="AF4" s="249">
        <f>SUMIFS('Predicted Energy Consumption'!AO$98:AO$366,'Predicted Energy Consumption'!$B$98:$B$366,$A4,'Predicted Energy Consumption'!$A$98:$A$366,"hydrogen")</f>
        <v>0</v>
      </c>
      <c r="AG4" s="249">
        <f>SUMIFS('Predicted Energy Consumption'!AP$98:AP$366,'Predicted Energy Consumption'!$B$98:$B$366,$A4,'Predicted Energy Consumption'!$A$98:$A$366,"hydrogen")</f>
        <v>0</v>
      </c>
      <c r="AH4" s="249">
        <f>SUMIFS('Predicted Energy Consumption'!AQ$98:AQ$366,'Predicted Energy Consumption'!$B$98:$B$366,$A4,'Predicted Energy Consumption'!$A$98:$A$366,"hydrogen")</f>
        <v>0</v>
      </c>
      <c r="AI4" s="249">
        <f>SUMIFS('Predicted Energy Consumption'!AR$98:AR$366,'Predicted Energy Consumption'!$B$98:$B$366,$A4,'Predicted Energy Consumption'!$A$98:$A$366,"hydrogen")</f>
        <v>0</v>
      </c>
      <c r="AJ4" s="249">
        <f>SUMIFS('Predicted Energy Consumption'!AS$98:AS$366,'Predicted Energy Consumption'!$B$98:$B$366,$A4,'Predicted Energy Consumption'!$A$98:$A$366,"hydrogen")</f>
        <v>0</v>
      </c>
      <c r="AK4" s="249">
        <f>SUMIFS('Predicted Energy Consumption'!AT$98:AT$366,'Predicted Energy Consumption'!$B$98:$B$366,$A4,'Predicted Energy Consumption'!$A$98:$A$366,"hydrogen")</f>
        <v>0</v>
      </c>
      <c r="AL4" s="249">
        <f>SUMIFS('Predicted Energy Consumption'!AU$98:AU$366,'Predicted Energy Consumption'!$B$98:$B$366,$A4,'Predicted Energy Consumption'!$A$98:$A$366,"hydrogen")</f>
        <v>0</v>
      </c>
      <c r="AM4" s="249">
        <f>SUMIFS('Predicted Energy Consumption'!AV$98:AV$366,'Predicted Energy Consumption'!$B$98:$B$366,$A4,'Predicted Energy Consumption'!$A$98:$A$366,"hydrogen")</f>
        <v>0</v>
      </c>
      <c r="AN4" s="249">
        <f>SUMIFS('Predicted Energy Consumption'!AW$98:AW$366,'Predicted Energy Consumption'!$B$98:$B$366,$A4,'Predicted Energy Consumption'!$A$98:$A$366,"hydrogen")</f>
        <v>0</v>
      </c>
      <c r="AO4" s="249">
        <f>SUMIFS('Predicted Energy Consumption'!AX$98:AX$366,'Predicted Energy Consumption'!$B$98:$B$366,$A4,'Predicted Energy Consumption'!$A$98:$A$366,"hydrogen")</f>
        <v>0</v>
      </c>
      <c r="AP4" s="249">
        <f>SUMIFS('Predicted Energy Consumption'!AY$98:AY$366,'Predicted Energy Consumption'!$B$98:$B$366,$A4,'Predicted Energy Consumption'!$A$98:$A$366,"hydrogen")</f>
        <v>0</v>
      </c>
    </row>
    <row r="5" spans="1:42" x14ac:dyDescent="0.2">
      <c r="A5" t="s">
        <v>376</v>
      </c>
      <c r="B5" s="249">
        <f>SUMIFS('Predicted Energy Consumption'!K$98:K$366,'Predicted Energy Consumption'!$B$98:$B$366,$A5,'Predicted Energy Consumption'!$A$98:$A$366,"hydrogen")</f>
        <v>0</v>
      </c>
      <c r="C5" s="249">
        <f>SUMIFS('Predicted Energy Consumption'!L$98:L$366,'Predicted Energy Consumption'!$B$98:$B$366,$A5,'Predicted Energy Consumption'!$A$98:$A$366,"hydrogen")</f>
        <v>0</v>
      </c>
      <c r="D5" s="249">
        <f>SUMIFS('Predicted Energy Consumption'!M$98:M$366,'Predicted Energy Consumption'!$B$98:$B$366,$A5,'Predicted Energy Consumption'!$A$98:$A$366,"hydrogen")</f>
        <v>0</v>
      </c>
      <c r="E5" s="249">
        <f>SUMIFS('Predicted Energy Consumption'!N$98:N$366,'Predicted Energy Consumption'!$B$98:$B$366,$A5,'Predicted Energy Consumption'!$A$98:$A$366,"hydrogen")</f>
        <v>0</v>
      </c>
      <c r="F5" s="249">
        <f>SUMIFS('Predicted Energy Consumption'!O$98:O$366,'Predicted Energy Consumption'!$B$98:$B$366,$A5,'Predicted Energy Consumption'!$A$98:$A$366,"hydrogen")</f>
        <v>0</v>
      </c>
      <c r="G5" s="249">
        <f>SUMIFS('Predicted Energy Consumption'!P$98:P$366,'Predicted Energy Consumption'!$B$98:$B$366,$A5,'Predicted Energy Consumption'!$A$98:$A$366,"hydrogen")</f>
        <v>0</v>
      </c>
      <c r="H5" s="249">
        <f>SUMIFS('Predicted Energy Consumption'!Q$98:Q$366,'Predicted Energy Consumption'!$B$98:$B$366,$A5,'Predicted Energy Consumption'!$A$98:$A$366,"hydrogen")</f>
        <v>0</v>
      </c>
      <c r="I5" s="249">
        <f>SUMIFS('Predicted Energy Consumption'!R$98:R$366,'Predicted Energy Consumption'!$B$98:$B$366,$A5,'Predicted Energy Consumption'!$A$98:$A$366,"hydrogen")</f>
        <v>0</v>
      </c>
      <c r="J5" s="249">
        <f>SUMIFS('Predicted Energy Consumption'!S$98:S$366,'Predicted Energy Consumption'!$B$98:$B$366,$A5,'Predicted Energy Consumption'!$A$98:$A$366,"hydrogen")</f>
        <v>0</v>
      </c>
      <c r="K5" s="249">
        <f>SUMIFS('Predicted Energy Consumption'!T$98:T$366,'Predicted Energy Consumption'!$B$98:$B$366,$A5,'Predicted Energy Consumption'!$A$98:$A$366,"hydrogen")</f>
        <v>0</v>
      </c>
      <c r="L5" s="249">
        <f>SUMIFS('Predicted Energy Consumption'!U$98:U$366,'Predicted Energy Consumption'!$B$98:$B$366,$A5,'Predicted Energy Consumption'!$A$98:$A$366,"hydrogen")</f>
        <v>0</v>
      </c>
      <c r="M5" s="249">
        <f>SUMIFS('Predicted Energy Consumption'!V$98:V$366,'Predicted Energy Consumption'!$B$98:$B$366,$A5,'Predicted Energy Consumption'!$A$98:$A$366,"hydrogen")</f>
        <v>0</v>
      </c>
      <c r="N5" s="249">
        <f>SUMIFS('Predicted Energy Consumption'!W$98:W$366,'Predicted Energy Consumption'!$B$98:$B$366,$A5,'Predicted Energy Consumption'!$A$98:$A$366,"hydrogen")</f>
        <v>0</v>
      </c>
      <c r="O5" s="249">
        <f>SUMIFS('Predicted Energy Consumption'!X$98:X$366,'Predicted Energy Consumption'!$B$98:$B$366,$A5,'Predicted Energy Consumption'!$A$98:$A$366,"hydrogen")</f>
        <v>0</v>
      </c>
      <c r="P5" s="249">
        <f>SUMIFS('Predicted Energy Consumption'!Y$98:Y$366,'Predicted Energy Consumption'!$B$98:$B$366,$A5,'Predicted Energy Consumption'!$A$98:$A$366,"hydrogen")</f>
        <v>0</v>
      </c>
      <c r="Q5" s="249">
        <f>SUMIFS('Predicted Energy Consumption'!Z$98:Z$366,'Predicted Energy Consumption'!$B$98:$B$366,$A5,'Predicted Energy Consumption'!$A$98:$A$366,"hydrogen")</f>
        <v>0</v>
      </c>
      <c r="R5" s="249">
        <f>SUMIFS('Predicted Energy Consumption'!AA$98:AA$366,'Predicted Energy Consumption'!$B$98:$B$366,$A5,'Predicted Energy Consumption'!$A$98:$A$366,"hydrogen")</f>
        <v>0</v>
      </c>
      <c r="S5" s="249">
        <f>SUMIFS('Predicted Energy Consumption'!AB$98:AB$366,'Predicted Energy Consumption'!$B$98:$B$366,$A5,'Predicted Energy Consumption'!$A$98:$A$366,"hydrogen")</f>
        <v>0</v>
      </c>
      <c r="T5" s="249">
        <f>SUMIFS('Predicted Energy Consumption'!AC$98:AC$366,'Predicted Energy Consumption'!$B$98:$B$366,$A5,'Predicted Energy Consumption'!$A$98:$A$366,"hydrogen")</f>
        <v>0</v>
      </c>
      <c r="U5" s="249">
        <f>SUMIFS('Predicted Energy Consumption'!AD$98:AD$366,'Predicted Energy Consumption'!$B$98:$B$366,$A5,'Predicted Energy Consumption'!$A$98:$A$366,"hydrogen")</f>
        <v>0</v>
      </c>
      <c r="V5" s="249">
        <f>SUMIFS('Predicted Energy Consumption'!AE$98:AE$366,'Predicted Energy Consumption'!$B$98:$B$366,$A5,'Predicted Energy Consumption'!$A$98:$A$366,"hydrogen")</f>
        <v>0</v>
      </c>
      <c r="W5" s="249">
        <f>SUMIFS('Predicted Energy Consumption'!AF$98:AF$366,'Predicted Energy Consumption'!$B$98:$B$366,$A5,'Predicted Energy Consumption'!$A$98:$A$366,"hydrogen")</f>
        <v>0</v>
      </c>
      <c r="X5" s="249">
        <f>SUMIFS('Predicted Energy Consumption'!AG$98:AG$366,'Predicted Energy Consumption'!$B$98:$B$366,$A5,'Predicted Energy Consumption'!$A$98:$A$366,"hydrogen")</f>
        <v>0</v>
      </c>
      <c r="Y5" s="249">
        <f>SUMIFS('Predicted Energy Consumption'!AH$98:AH$366,'Predicted Energy Consumption'!$B$98:$B$366,$A5,'Predicted Energy Consumption'!$A$98:$A$366,"hydrogen")</f>
        <v>0</v>
      </c>
      <c r="Z5" s="249">
        <f>SUMIFS('Predicted Energy Consumption'!AI$98:AI$366,'Predicted Energy Consumption'!$B$98:$B$366,$A5,'Predicted Energy Consumption'!$A$98:$A$366,"hydrogen")</f>
        <v>0</v>
      </c>
      <c r="AA5" s="249">
        <f>SUMIFS('Predicted Energy Consumption'!AJ$98:AJ$366,'Predicted Energy Consumption'!$B$98:$B$366,$A5,'Predicted Energy Consumption'!$A$98:$A$366,"hydrogen")</f>
        <v>0</v>
      </c>
      <c r="AB5" s="249">
        <f>SUMIFS('Predicted Energy Consumption'!AK$98:AK$366,'Predicted Energy Consumption'!$B$98:$B$366,$A5,'Predicted Energy Consumption'!$A$98:$A$366,"hydrogen")</f>
        <v>0</v>
      </c>
      <c r="AC5" s="249">
        <f>SUMIFS('Predicted Energy Consumption'!AL$98:AL$366,'Predicted Energy Consumption'!$B$98:$B$366,$A5,'Predicted Energy Consumption'!$A$98:$A$366,"hydrogen")</f>
        <v>0</v>
      </c>
      <c r="AD5" s="249">
        <f>SUMIFS('Predicted Energy Consumption'!AM$98:AM$366,'Predicted Energy Consumption'!$B$98:$B$366,$A5,'Predicted Energy Consumption'!$A$98:$A$366,"hydrogen")</f>
        <v>0</v>
      </c>
      <c r="AE5" s="249">
        <f>SUMIFS('Predicted Energy Consumption'!AN$98:AN$366,'Predicted Energy Consumption'!$B$98:$B$366,$A5,'Predicted Energy Consumption'!$A$98:$A$366,"hydrogen")</f>
        <v>0</v>
      </c>
      <c r="AF5" s="249">
        <f>SUMIFS('Predicted Energy Consumption'!AO$98:AO$366,'Predicted Energy Consumption'!$B$98:$B$366,$A5,'Predicted Energy Consumption'!$A$98:$A$366,"hydrogen")</f>
        <v>0</v>
      </c>
      <c r="AG5" s="249">
        <f>SUMIFS('Predicted Energy Consumption'!AP$98:AP$366,'Predicted Energy Consumption'!$B$98:$B$366,$A5,'Predicted Energy Consumption'!$A$98:$A$366,"hydrogen")</f>
        <v>0</v>
      </c>
      <c r="AH5" s="249">
        <f>SUMIFS('Predicted Energy Consumption'!AQ$98:AQ$366,'Predicted Energy Consumption'!$B$98:$B$366,$A5,'Predicted Energy Consumption'!$A$98:$A$366,"hydrogen")</f>
        <v>0</v>
      </c>
      <c r="AI5" s="249">
        <f>SUMIFS('Predicted Energy Consumption'!AR$98:AR$366,'Predicted Energy Consumption'!$B$98:$B$366,$A5,'Predicted Energy Consumption'!$A$98:$A$366,"hydrogen")</f>
        <v>0</v>
      </c>
      <c r="AJ5" s="249">
        <f>SUMIFS('Predicted Energy Consumption'!AS$98:AS$366,'Predicted Energy Consumption'!$B$98:$B$366,$A5,'Predicted Energy Consumption'!$A$98:$A$366,"hydrogen")</f>
        <v>0</v>
      </c>
      <c r="AK5" s="249">
        <f>SUMIFS('Predicted Energy Consumption'!AT$98:AT$366,'Predicted Energy Consumption'!$B$98:$B$366,$A5,'Predicted Energy Consumption'!$A$98:$A$366,"hydrogen")</f>
        <v>0</v>
      </c>
      <c r="AL5" s="249">
        <f>SUMIFS('Predicted Energy Consumption'!AU$98:AU$366,'Predicted Energy Consumption'!$B$98:$B$366,$A5,'Predicted Energy Consumption'!$A$98:$A$366,"hydrogen")</f>
        <v>0</v>
      </c>
      <c r="AM5" s="249">
        <f>SUMIFS('Predicted Energy Consumption'!AV$98:AV$366,'Predicted Energy Consumption'!$B$98:$B$366,$A5,'Predicted Energy Consumption'!$A$98:$A$366,"hydrogen")</f>
        <v>0</v>
      </c>
      <c r="AN5" s="249">
        <f>SUMIFS('Predicted Energy Consumption'!AW$98:AW$366,'Predicted Energy Consumption'!$B$98:$B$366,$A5,'Predicted Energy Consumption'!$A$98:$A$366,"hydrogen")</f>
        <v>0</v>
      </c>
      <c r="AO5" s="249">
        <f>SUMIFS('Predicted Energy Consumption'!AX$98:AX$366,'Predicted Energy Consumption'!$B$98:$B$366,$A5,'Predicted Energy Consumption'!$A$98:$A$366,"hydrogen")</f>
        <v>0</v>
      </c>
      <c r="AP5" s="249">
        <f>SUMIFS('Predicted Energy Consumption'!AY$98:AY$366,'Predicted Energy Consumption'!$B$98:$B$366,$A5,'Predicted Energy Consumption'!$A$98:$A$366,"hydrogen")</f>
        <v>0</v>
      </c>
    </row>
    <row r="6" spans="1:42" x14ac:dyDescent="0.2">
      <c r="A6" t="s">
        <v>377</v>
      </c>
      <c r="B6" s="249">
        <f>SUMIFS('Predicted Energy Consumption'!K$98:K$366,'Predicted Energy Consumption'!$B$98:$B$366,$A6,'Predicted Energy Consumption'!$A$98:$A$366,"hydrogen")</f>
        <v>0</v>
      </c>
      <c r="C6" s="249">
        <f>SUMIFS('Predicted Energy Consumption'!L$98:L$366,'Predicted Energy Consumption'!$B$98:$B$366,$A6,'Predicted Energy Consumption'!$A$98:$A$366,"hydrogen")</f>
        <v>0</v>
      </c>
      <c r="D6" s="249">
        <f>SUMIFS('Predicted Energy Consumption'!M$98:M$366,'Predicted Energy Consumption'!$B$98:$B$366,$A6,'Predicted Energy Consumption'!$A$98:$A$366,"hydrogen")</f>
        <v>0</v>
      </c>
      <c r="E6" s="249">
        <f>SUMIFS('Predicted Energy Consumption'!N$98:N$366,'Predicted Energy Consumption'!$B$98:$B$366,$A6,'Predicted Energy Consumption'!$A$98:$A$366,"hydrogen")</f>
        <v>0</v>
      </c>
      <c r="F6" s="249">
        <f>SUMIFS('Predicted Energy Consumption'!O$98:O$366,'Predicted Energy Consumption'!$B$98:$B$366,$A6,'Predicted Energy Consumption'!$A$98:$A$366,"hydrogen")</f>
        <v>0</v>
      </c>
      <c r="G6" s="249">
        <f>SUMIFS('Predicted Energy Consumption'!P$98:P$366,'Predicted Energy Consumption'!$B$98:$B$366,$A6,'Predicted Energy Consumption'!$A$98:$A$366,"hydrogen")</f>
        <v>0</v>
      </c>
      <c r="H6" s="249">
        <f>SUMIFS('Predicted Energy Consumption'!Q$98:Q$366,'Predicted Energy Consumption'!$B$98:$B$366,$A6,'Predicted Energy Consumption'!$A$98:$A$366,"hydrogen")</f>
        <v>0</v>
      </c>
      <c r="I6" s="249">
        <f>SUMIFS('Predicted Energy Consumption'!R$98:R$366,'Predicted Energy Consumption'!$B$98:$B$366,$A6,'Predicted Energy Consumption'!$A$98:$A$366,"hydrogen")</f>
        <v>0</v>
      </c>
      <c r="J6" s="249">
        <f>SUMIFS('Predicted Energy Consumption'!S$98:S$366,'Predicted Energy Consumption'!$B$98:$B$366,$A6,'Predicted Energy Consumption'!$A$98:$A$366,"hydrogen")</f>
        <v>0</v>
      </c>
      <c r="K6" s="249">
        <f>SUMIFS('Predicted Energy Consumption'!T$98:T$366,'Predicted Energy Consumption'!$B$98:$B$366,$A6,'Predicted Energy Consumption'!$A$98:$A$366,"hydrogen")</f>
        <v>0</v>
      </c>
      <c r="L6" s="249">
        <f>SUMIFS('Predicted Energy Consumption'!U$98:U$366,'Predicted Energy Consumption'!$B$98:$B$366,$A6,'Predicted Energy Consumption'!$A$98:$A$366,"hydrogen")</f>
        <v>0</v>
      </c>
      <c r="M6" s="249">
        <f>SUMIFS('Predicted Energy Consumption'!V$98:V$366,'Predicted Energy Consumption'!$B$98:$B$366,$A6,'Predicted Energy Consumption'!$A$98:$A$366,"hydrogen")</f>
        <v>0</v>
      </c>
      <c r="N6" s="249">
        <f>SUMIFS('Predicted Energy Consumption'!W$98:W$366,'Predicted Energy Consumption'!$B$98:$B$366,$A6,'Predicted Energy Consumption'!$A$98:$A$366,"hydrogen")</f>
        <v>0</v>
      </c>
      <c r="O6" s="249">
        <f>SUMIFS('Predicted Energy Consumption'!X$98:X$366,'Predicted Energy Consumption'!$B$98:$B$366,$A6,'Predicted Energy Consumption'!$A$98:$A$366,"hydrogen")</f>
        <v>0</v>
      </c>
      <c r="P6" s="249">
        <f>SUMIFS('Predicted Energy Consumption'!Y$98:Y$366,'Predicted Energy Consumption'!$B$98:$B$366,$A6,'Predicted Energy Consumption'!$A$98:$A$366,"hydrogen")</f>
        <v>0</v>
      </c>
      <c r="Q6" s="249">
        <f>SUMIFS('Predicted Energy Consumption'!Z$98:Z$366,'Predicted Energy Consumption'!$B$98:$B$366,$A6,'Predicted Energy Consumption'!$A$98:$A$366,"hydrogen")</f>
        <v>0</v>
      </c>
      <c r="R6" s="249">
        <f>SUMIFS('Predicted Energy Consumption'!AA$98:AA$366,'Predicted Energy Consumption'!$B$98:$B$366,$A6,'Predicted Energy Consumption'!$A$98:$A$366,"hydrogen")</f>
        <v>0</v>
      </c>
      <c r="S6" s="249">
        <f>SUMIFS('Predicted Energy Consumption'!AB$98:AB$366,'Predicted Energy Consumption'!$B$98:$B$366,$A6,'Predicted Energy Consumption'!$A$98:$A$366,"hydrogen")</f>
        <v>0</v>
      </c>
      <c r="T6" s="249">
        <f>SUMIFS('Predicted Energy Consumption'!AC$98:AC$366,'Predicted Energy Consumption'!$B$98:$B$366,$A6,'Predicted Energy Consumption'!$A$98:$A$366,"hydrogen")</f>
        <v>0</v>
      </c>
      <c r="U6" s="249">
        <f>SUMIFS('Predicted Energy Consumption'!AD$98:AD$366,'Predicted Energy Consumption'!$B$98:$B$366,$A6,'Predicted Energy Consumption'!$A$98:$A$366,"hydrogen")</f>
        <v>0</v>
      </c>
      <c r="V6" s="249">
        <f>SUMIFS('Predicted Energy Consumption'!AE$98:AE$366,'Predicted Energy Consumption'!$B$98:$B$366,$A6,'Predicted Energy Consumption'!$A$98:$A$366,"hydrogen")</f>
        <v>0</v>
      </c>
      <c r="W6" s="249">
        <f>SUMIFS('Predicted Energy Consumption'!AF$98:AF$366,'Predicted Energy Consumption'!$B$98:$B$366,$A6,'Predicted Energy Consumption'!$A$98:$A$366,"hydrogen")</f>
        <v>0</v>
      </c>
      <c r="X6" s="249">
        <f>SUMIFS('Predicted Energy Consumption'!AG$98:AG$366,'Predicted Energy Consumption'!$B$98:$B$366,$A6,'Predicted Energy Consumption'!$A$98:$A$366,"hydrogen")</f>
        <v>0</v>
      </c>
      <c r="Y6" s="249">
        <f>SUMIFS('Predicted Energy Consumption'!AH$98:AH$366,'Predicted Energy Consumption'!$B$98:$B$366,$A6,'Predicted Energy Consumption'!$A$98:$A$366,"hydrogen")</f>
        <v>0</v>
      </c>
      <c r="Z6" s="249">
        <f>SUMIFS('Predicted Energy Consumption'!AI$98:AI$366,'Predicted Energy Consumption'!$B$98:$B$366,$A6,'Predicted Energy Consumption'!$A$98:$A$366,"hydrogen")</f>
        <v>0</v>
      </c>
      <c r="AA6" s="249">
        <f>SUMIFS('Predicted Energy Consumption'!AJ$98:AJ$366,'Predicted Energy Consumption'!$B$98:$B$366,$A6,'Predicted Energy Consumption'!$A$98:$A$366,"hydrogen")</f>
        <v>0</v>
      </c>
      <c r="AB6" s="249">
        <f>SUMIFS('Predicted Energy Consumption'!AK$98:AK$366,'Predicted Energy Consumption'!$B$98:$B$366,$A6,'Predicted Energy Consumption'!$A$98:$A$366,"hydrogen")</f>
        <v>0</v>
      </c>
      <c r="AC6" s="249">
        <f>SUMIFS('Predicted Energy Consumption'!AL$98:AL$366,'Predicted Energy Consumption'!$B$98:$B$366,$A6,'Predicted Energy Consumption'!$A$98:$A$366,"hydrogen")</f>
        <v>0</v>
      </c>
      <c r="AD6" s="249">
        <f>SUMIFS('Predicted Energy Consumption'!AM$98:AM$366,'Predicted Energy Consumption'!$B$98:$B$366,$A6,'Predicted Energy Consumption'!$A$98:$A$366,"hydrogen")</f>
        <v>0</v>
      </c>
      <c r="AE6" s="249">
        <f>SUMIFS('Predicted Energy Consumption'!AN$98:AN$366,'Predicted Energy Consumption'!$B$98:$B$366,$A6,'Predicted Energy Consumption'!$A$98:$A$366,"hydrogen")</f>
        <v>0</v>
      </c>
      <c r="AF6" s="249">
        <f>SUMIFS('Predicted Energy Consumption'!AO$98:AO$366,'Predicted Energy Consumption'!$B$98:$B$366,$A6,'Predicted Energy Consumption'!$A$98:$A$366,"hydrogen")</f>
        <v>0</v>
      </c>
      <c r="AG6" s="249">
        <f>SUMIFS('Predicted Energy Consumption'!AP$98:AP$366,'Predicted Energy Consumption'!$B$98:$B$366,$A6,'Predicted Energy Consumption'!$A$98:$A$366,"hydrogen")</f>
        <v>0</v>
      </c>
      <c r="AH6" s="249">
        <f>SUMIFS('Predicted Energy Consumption'!AQ$98:AQ$366,'Predicted Energy Consumption'!$B$98:$B$366,$A6,'Predicted Energy Consumption'!$A$98:$A$366,"hydrogen")</f>
        <v>0</v>
      </c>
      <c r="AI6" s="249">
        <f>SUMIFS('Predicted Energy Consumption'!AR$98:AR$366,'Predicted Energy Consumption'!$B$98:$B$366,$A6,'Predicted Energy Consumption'!$A$98:$A$366,"hydrogen")</f>
        <v>0</v>
      </c>
      <c r="AJ6" s="249">
        <f>SUMIFS('Predicted Energy Consumption'!AS$98:AS$366,'Predicted Energy Consumption'!$B$98:$B$366,$A6,'Predicted Energy Consumption'!$A$98:$A$366,"hydrogen")</f>
        <v>0</v>
      </c>
      <c r="AK6" s="249">
        <f>SUMIFS('Predicted Energy Consumption'!AT$98:AT$366,'Predicted Energy Consumption'!$B$98:$B$366,$A6,'Predicted Energy Consumption'!$A$98:$A$366,"hydrogen")</f>
        <v>0</v>
      </c>
      <c r="AL6" s="249">
        <f>SUMIFS('Predicted Energy Consumption'!AU$98:AU$366,'Predicted Energy Consumption'!$B$98:$B$366,$A6,'Predicted Energy Consumption'!$A$98:$A$366,"hydrogen")</f>
        <v>0</v>
      </c>
      <c r="AM6" s="249">
        <f>SUMIFS('Predicted Energy Consumption'!AV$98:AV$366,'Predicted Energy Consumption'!$B$98:$B$366,$A6,'Predicted Energy Consumption'!$A$98:$A$366,"hydrogen")</f>
        <v>0</v>
      </c>
      <c r="AN6" s="249">
        <f>SUMIFS('Predicted Energy Consumption'!AW$98:AW$366,'Predicted Energy Consumption'!$B$98:$B$366,$A6,'Predicted Energy Consumption'!$A$98:$A$366,"hydrogen")</f>
        <v>0</v>
      </c>
      <c r="AO6" s="249">
        <f>SUMIFS('Predicted Energy Consumption'!AX$98:AX$366,'Predicted Energy Consumption'!$B$98:$B$366,$A6,'Predicted Energy Consumption'!$A$98:$A$366,"hydrogen")</f>
        <v>0</v>
      </c>
      <c r="AP6" s="249">
        <f>SUMIFS('Predicted Energy Consumption'!AY$98:AY$366,'Predicted Energy Consumption'!$B$98:$B$366,$A6,'Predicted Energy Consumption'!$A$98:$A$366,"hydrogen")</f>
        <v>0</v>
      </c>
    </row>
    <row r="7" spans="1:42" x14ac:dyDescent="0.2">
      <c r="A7" t="s">
        <v>378</v>
      </c>
      <c r="B7" s="249">
        <f>SUMIFS('Predicted Energy Consumption'!K$98:K$366,'Predicted Energy Consumption'!$B$98:$B$366,$A7,'Predicted Energy Consumption'!$A$98:$A$366,"hydrogen")</f>
        <v>0</v>
      </c>
      <c r="C7" s="249">
        <f>SUMIFS('Predicted Energy Consumption'!L$98:L$366,'Predicted Energy Consumption'!$B$98:$B$366,$A7,'Predicted Energy Consumption'!$A$98:$A$366,"hydrogen")</f>
        <v>0</v>
      </c>
      <c r="D7" s="249">
        <f>SUMIFS('Predicted Energy Consumption'!M$98:M$366,'Predicted Energy Consumption'!$B$98:$B$366,$A7,'Predicted Energy Consumption'!$A$98:$A$366,"hydrogen")</f>
        <v>0</v>
      </c>
      <c r="E7" s="249">
        <f>SUMIFS('Predicted Energy Consumption'!N$98:N$366,'Predicted Energy Consumption'!$B$98:$B$366,$A7,'Predicted Energy Consumption'!$A$98:$A$366,"hydrogen")</f>
        <v>0</v>
      </c>
      <c r="F7" s="249">
        <f>SUMIFS('Predicted Energy Consumption'!O$98:O$366,'Predicted Energy Consumption'!$B$98:$B$366,$A7,'Predicted Energy Consumption'!$A$98:$A$366,"hydrogen")</f>
        <v>0</v>
      </c>
      <c r="G7" s="249">
        <f>SUMIFS('Predicted Energy Consumption'!P$98:P$366,'Predicted Energy Consumption'!$B$98:$B$366,$A7,'Predicted Energy Consumption'!$A$98:$A$366,"hydrogen")</f>
        <v>0</v>
      </c>
      <c r="H7" s="249">
        <f>SUMIFS('Predicted Energy Consumption'!Q$98:Q$366,'Predicted Energy Consumption'!$B$98:$B$366,$A7,'Predicted Energy Consumption'!$A$98:$A$366,"hydrogen")</f>
        <v>0</v>
      </c>
      <c r="I7" s="249">
        <f>SUMIFS('Predicted Energy Consumption'!R$98:R$366,'Predicted Energy Consumption'!$B$98:$B$366,$A7,'Predicted Energy Consumption'!$A$98:$A$366,"hydrogen")</f>
        <v>0</v>
      </c>
      <c r="J7" s="249">
        <f>SUMIFS('Predicted Energy Consumption'!S$98:S$366,'Predicted Energy Consumption'!$B$98:$B$366,$A7,'Predicted Energy Consumption'!$A$98:$A$366,"hydrogen")</f>
        <v>0</v>
      </c>
      <c r="K7" s="249">
        <f>SUMIFS('Predicted Energy Consumption'!T$98:T$366,'Predicted Energy Consumption'!$B$98:$B$366,$A7,'Predicted Energy Consumption'!$A$98:$A$366,"hydrogen")</f>
        <v>0</v>
      </c>
      <c r="L7" s="249">
        <f>SUMIFS('Predicted Energy Consumption'!U$98:U$366,'Predicted Energy Consumption'!$B$98:$B$366,$A7,'Predicted Energy Consumption'!$A$98:$A$366,"hydrogen")</f>
        <v>0</v>
      </c>
      <c r="M7" s="249">
        <f>SUMIFS('Predicted Energy Consumption'!V$98:V$366,'Predicted Energy Consumption'!$B$98:$B$366,$A7,'Predicted Energy Consumption'!$A$98:$A$366,"hydrogen")</f>
        <v>0</v>
      </c>
      <c r="N7" s="249">
        <f>SUMIFS('Predicted Energy Consumption'!W$98:W$366,'Predicted Energy Consumption'!$B$98:$B$366,$A7,'Predicted Energy Consumption'!$A$98:$A$366,"hydrogen")</f>
        <v>0</v>
      </c>
      <c r="O7" s="249">
        <f>SUMIFS('Predicted Energy Consumption'!X$98:X$366,'Predicted Energy Consumption'!$B$98:$B$366,$A7,'Predicted Energy Consumption'!$A$98:$A$366,"hydrogen")</f>
        <v>0</v>
      </c>
      <c r="P7" s="249">
        <f>SUMIFS('Predicted Energy Consumption'!Y$98:Y$366,'Predicted Energy Consumption'!$B$98:$B$366,$A7,'Predicted Energy Consumption'!$A$98:$A$366,"hydrogen")</f>
        <v>0</v>
      </c>
      <c r="Q7" s="249">
        <f>SUMIFS('Predicted Energy Consumption'!Z$98:Z$366,'Predicted Energy Consumption'!$B$98:$B$366,$A7,'Predicted Energy Consumption'!$A$98:$A$366,"hydrogen")</f>
        <v>0</v>
      </c>
      <c r="R7" s="249">
        <f>SUMIFS('Predicted Energy Consumption'!AA$98:AA$366,'Predicted Energy Consumption'!$B$98:$B$366,$A7,'Predicted Energy Consumption'!$A$98:$A$366,"hydrogen")</f>
        <v>0</v>
      </c>
      <c r="S7" s="249">
        <f>SUMIFS('Predicted Energy Consumption'!AB$98:AB$366,'Predicted Energy Consumption'!$B$98:$B$366,$A7,'Predicted Energy Consumption'!$A$98:$A$366,"hydrogen")</f>
        <v>0</v>
      </c>
      <c r="T7" s="249">
        <f>SUMIFS('Predicted Energy Consumption'!AC$98:AC$366,'Predicted Energy Consumption'!$B$98:$B$366,$A7,'Predicted Energy Consumption'!$A$98:$A$366,"hydrogen")</f>
        <v>0</v>
      </c>
      <c r="U7" s="249">
        <f>SUMIFS('Predicted Energy Consumption'!AD$98:AD$366,'Predicted Energy Consumption'!$B$98:$B$366,$A7,'Predicted Energy Consumption'!$A$98:$A$366,"hydrogen")</f>
        <v>0</v>
      </c>
      <c r="V7" s="249">
        <f>SUMIFS('Predicted Energy Consumption'!AE$98:AE$366,'Predicted Energy Consumption'!$B$98:$B$366,$A7,'Predicted Energy Consumption'!$A$98:$A$366,"hydrogen")</f>
        <v>0</v>
      </c>
      <c r="W7" s="249">
        <f>SUMIFS('Predicted Energy Consumption'!AF$98:AF$366,'Predicted Energy Consumption'!$B$98:$B$366,$A7,'Predicted Energy Consumption'!$A$98:$A$366,"hydrogen")</f>
        <v>0</v>
      </c>
      <c r="X7" s="249">
        <f>SUMIFS('Predicted Energy Consumption'!AG$98:AG$366,'Predicted Energy Consumption'!$B$98:$B$366,$A7,'Predicted Energy Consumption'!$A$98:$A$366,"hydrogen")</f>
        <v>0</v>
      </c>
      <c r="Y7" s="249">
        <f>SUMIFS('Predicted Energy Consumption'!AH$98:AH$366,'Predicted Energy Consumption'!$B$98:$B$366,$A7,'Predicted Energy Consumption'!$A$98:$A$366,"hydrogen")</f>
        <v>0</v>
      </c>
      <c r="Z7" s="249">
        <f>SUMIFS('Predicted Energy Consumption'!AI$98:AI$366,'Predicted Energy Consumption'!$B$98:$B$366,$A7,'Predicted Energy Consumption'!$A$98:$A$366,"hydrogen")</f>
        <v>0</v>
      </c>
      <c r="AA7" s="249">
        <f>SUMIFS('Predicted Energy Consumption'!AJ$98:AJ$366,'Predicted Energy Consumption'!$B$98:$B$366,$A7,'Predicted Energy Consumption'!$A$98:$A$366,"hydrogen")</f>
        <v>0</v>
      </c>
      <c r="AB7" s="249">
        <f>SUMIFS('Predicted Energy Consumption'!AK$98:AK$366,'Predicted Energy Consumption'!$B$98:$B$366,$A7,'Predicted Energy Consumption'!$A$98:$A$366,"hydrogen")</f>
        <v>0</v>
      </c>
      <c r="AC7" s="249">
        <f>SUMIFS('Predicted Energy Consumption'!AL$98:AL$366,'Predicted Energy Consumption'!$B$98:$B$366,$A7,'Predicted Energy Consumption'!$A$98:$A$366,"hydrogen")</f>
        <v>0</v>
      </c>
      <c r="AD7" s="249">
        <f>SUMIFS('Predicted Energy Consumption'!AM$98:AM$366,'Predicted Energy Consumption'!$B$98:$B$366,$A7,'Predicted Energy Consumption'!$A$98:$A$366,"hydrogen")</f>
        <v>0</v>
      </c>
      <c r="AE7" s="249">
        <f>SUMIFS('Predicted Energy Consumption'!AN$98:AN$366,'Predicted Energy Consumption'!$B$98:$B$366,$A7,'Predicted Energy Consumption'!$A$98:$A$366,"hydrogen")</f>
        <v>0</v>
      </c>
      <c r="AF7" s="249">
        <f>SUMIFS('Predicted Energy Consumption'!AO$98:AO$366,'Predicted Energy Consumption'!$B$98:$B$366,$A7,'Predicted Energy Consumption'!$A$98:$A$366,"hydrogen")</f>
        <v>0</v>
      </c>
      <c r="AG7" s="249">
        <f>SUMIFS('Predicted Energy Consumption'!AP$98:AP$366,'Predicted Energy Consumption'!$B$98:$B$366,$A7,'Predicted Energy Consumption'!$A$98:$A$366,"hydrogen")</f>
        <v>0</v>
      </c>
      <c r="AH7" s="249">
        <f>SUMIFS('Predicted Energy Consumption'!AQ$98:AQ$366,'Predicted Energy Consumption'!$B$98:$B$366,$A7,'Predicted Energy Consumption'!$A$98:$A$366,"hydrogen")</f>
        <v>0</v>
      </c>
      <c r="AI7" s="249">
        <f>SUMIFS('Predicted Energy Consumption'!AR$98:AR$366,'Predicted Energy Consumption'!$B$98:$B$366,$A7,'Predicted Energy Consumption'!$A$98:$A$366,"hydrogen")</f>
        <v>0</v>
      </c>
      <c r="AJ7" s="249">
        <f>SUMIFS('Predicted Energy Consumption'!AS$98:AS$366,'Predicted Energy Consumption'!$B$98:$B$366,$A7,'Predicted Energy Consumption'!$A$98:$A$366,"hydrogen")</f>
        <v>0</v>
      </c>
      <c r="AK7" s="249">
        <f>SUMIFS('Predicted Energy Consumption'!AT$98:AT$366,'Predicted Energy Consumption'!$B$98:$B$366,$A7,'Predicted Energy Consumption'!$A$98:$A$366,"hydrogen")</f>
        <v>0</v>
      </c>
      <c r="AL7" s="249">
        <f>SUMIFS('Predicted Energy Consumption'!AU$98:AU$366,'Predicted Energy Consumption'!$B$98:$B$366,$A7,'Predicted Energy Consumption'!$A$98:$A$366,"hydrogen")</f>
        <v>0</v>
      </c>
      <c r="AM7" s="249">
        <f>SUMIFS('Predicted Energy Consumption'!AV$98:AV$366,'Predicted Energy Consumption'!$B$98:$B$366,$A7,'Predicted Energy Consumption'!$A$98:$A$366,"hydrogen")</f>
        <v>0</v>
      </c>
      <c r="AN7" s="249">
        <f>SUMIFS('Predicted Energy Consumption'!AW$98:AW$366,'Predicted Energy Consumption'!$B$98:$B$366,$A7,'Predicted Energy Consumption'!$A$98:$A$366,"hydrogen")</f>
        <v>0</v>
      </c>
      <c r="AO7" s="249">
        <f>SUMIFS('Predicted Energy Consumption'!AX$98:AX$366,'Predicted Energy Consumption'!$B$98:$B$366,$A7,'Predicted Energy Consumption'!$A$98:$A$366,"hydrogen")</f>
        <v>0</v>
      </c>
      <c r="AP7" s="249">
        <f>SUMIFS('Predicted Energy Consumption'!AY$98:AY$366,'Predicted Energy Consumption'!$B$98:$B$366,$A7,'Predicted Energy Consumption'!$A$98:$A$366,"hydrogen")</f>
        <v>0</v>
      </c>
    </row>
    <row r="8" spans="1:42" x14ac:dyDescent="0.2">
      <c r="A8" t="s">
        <v>379</v>
      </c>
      <c r="B8" s="249">
        <f>SUMIFS('Predicted Energy Consumption'!K$98:K$366,'Predicted Energy Consumption'!$B$98:$B$366,$A8,'Predicted Energy Consumption'!$A$98:$A$366,"hydrogen")</f>
        <v>0</v>
      </c>
      <c r="C8" s="249">
        <f>SUMIFS('Predicted Energy Consumption'!L$98:L$366,'Predicted Energy Consumption'!$B$98:$B$366,$A8,'Predicted Energy Consumption'!$A$98:$A$366,"hydrogen")</f>
        <v>0</v>
      </c>
      <c r="D8" s="249">
        <f>SUMIFS('Predicted Energy Consumption'!M$98:M$366,'Predicted Energy Consumption'!$B$98:$B$366,$A8,'Predicted Energy Consumption'!$A$98:$A$366,"hydrogen")</f>
        <v>0</v>
      </c>
      <c r="E8" s="249">
        <f>SUMIFS('Predicted Energy Consumption'!N$98:N$366,'Predicted Energy Consumption'!$B$98:$B$366,$A8,'Predicted Energy Consumption'!$A$98:$A$366,"hydrogen")</f>
        <v>0</v>
      </c>
      <c r="F8" s="249">
        <f>SUMIFS('Predicted Energy Consumption'!O$98:O$366,'Predicted Energy Consumption'!$B$98:$B$366,$A8,'Predicted Energy Consumption'!$A$98:$A$366,"hydrogen")</f>
        <v>0</v>
      </c>
      <c r="G8" s="249">
        <f>SUMIFS('Predicted Energy Consumption'!P$98:P$366,'Predicted Energy Consumption'!$B$98:$B$366,$A8,'Predicted Energy Consumption'!$A$98:$A$366,"hydrogen")</f>
        <v>0</v>
      </c>
      <c r="H8" s="249">
        <f>SUMIFS('Predicted Energy Consumption'!Q$98:Q$366,'Predicted Energy Consumption'!$B$98:$B$366,$A8,'Predicted Energy Consumption'!$A$98:$A$366,"hydrogen")</f>
        <v>0</v>
      </c>
      <c r="I8" s="249">
        <f>SUMIFS('Predicted Energy Consumption'!R$98:R$366,'Predicted Energy Consumption'!$B$98:$B$366,$A8,'Predicted Energy Consumption'!$A$98:$A$366,"hydrogen")</f>
        <v>0</v>
      </c>
      <c r="J8" s="249">
        <f>SUMIFS('Predicted Energy Consumption'!S$98:S$366,'Predicted Energy Consumption'!$B$98:$B$366,$A8,'Predicted Energy Consumption'!$A$98:$A$366,"hydrogen")</f>
        <v>0</v>
      </c>
      <c r="K8" s="249">
        <f>SUMIFS('Predicted Energy Consumption'!T$98:T$366,'Predicted Energy Consumption'!$B$98:$B$366,$A8,'Predicted Energy Consumption'!$A$98:$A$366,"hydrogen")</f>
        <v>0</v>
      </c>
      <c r="L8" s="249">
        <f>SUMIFS('Predicted Energy Consumption'!U$98:U$366,'Predicted Energy Consumption'!$B$98:$B$366,$A8,'Predicted Energy Consumption'!$A$98:$A$366,"hydrogen")</f>
        <v>0</v>
      </c>
      <c r="M8" s="249">
        <f>SUMIFS('Predicted Energy Consumption'!V$98:V$366,'Predicted Energy Consumption'!$B$98:$B$366,$A8,'Predicted Energy Consumption'!$A$98:$A$366,"hydrogen")</f>
        <v>0</v>
      </c>
      <c r="N8" s="249">
        <f>SUMIFS('Predicted Energy Consumption'!W$98:W$366,'Predicted Energy Consumption'!$B$98:$B$366,$A8,'Predicted Energy Consumption'!$A$98:$A$366,"hydrogen")</f>
        <v>0</v>
      </c>
      <c r="O8" s="249">
        <f>SUMIFS('Predicted Energy Consumption'!X$98:X$366,'Predicted Energy Consumption'!$B$98:$B$366,$A8,'Predicted Energy Consumption'!$A$98:$A$366,"hydrogen")</f>
        <v>0</v>
      </c>
      <c r="P8" s="249">
        <f>SUMIFS('Predicted Energy Consumption'!Y$98:Y$366,'Predicted Energy Consumption'!$B$98:$B$366,$A8,'Predicted Energy Consumption'!$A$98:$A$366,"hydrogen")</f>
        <v>0</v>
      </c>
      <c r="Q8" s="249">
        <f>SUMIFS('Predicted Energy Consumption'!Z$98:Z$366,'Predicted Energy Consumption'!$B$98:$B$366,$A8,'Predicted Energy Consumption'!$A$98:$A$366,"hydrogen")</f>
        <v>0</v>
      </c>
      <c r="R8" s="249">
        <f>SUMIFS('Predicted Energy Consumption'!AA$98:AA$366,'Predicted Energy Consumption'!$B$98:$B$366,$A8,'Predicted Energy Consumption'!$A$98:$A$366,"hydrogen")</f>
        <v>0</v>
      </c>
      <c r="S8" s="249">
        <f>SUMIFS('Predicted Energy Consumption'!AB$98:AB$366,'Predicted Energy Consumption'!$B$98:$B$366,$A8,'Predicted Energy Consumption'!$A$98:$A$366,"hydrogen")</f>
        <v>0</v>
      </c>
      <c r="T8" s="249">
        <f>SUMIFS('Predicted Energy Consumption'!AC$98:AC$366,'Predicted Energy Consumption'!$B$98:$B$366,$A8,'Predicted Energy Consumption'!$A$98:$A$366,"hydrogen")</f>
        <v>0</v>
      </c>
      <c r="U8" s="249">
        <f>SUMIFS('Predicted Energy Consumption'!AD$98:AD$366,'Predicted Energy Consumption'!$B$98:$B$366,$A8,'Predicted Energy Consumption'!$A$98:$A$366,"hydrogen")</f>
        <v>0</v>
      </c>
      <c r="V8" s="249">
        <f>SUMIFS('Predicted Energy Consumption'!AE$98:AE$366,'Predicted Energy Consumption'!$B$98:$B$366,$A8,'Predicted Energy Consumption'!$A$98:$A$366,"hydrogen")</f>
        <v>0</v>
      </c>
      <c r="W8" s="249">
        <f>SUMIFS('Predicted Energy Consumption'!AF$98:AF$366,'Predicted Energy Consumption'!$B$98:$B$366,$A8,'Predicted Energy Consumption'!$A$98:$A$366,"hydrogen")</f>
        <v>0</v>
      </c>
      <c r="X8" s="249">
        <f>SUMIFS('Predicted Energy Consumption'!AG$98:AG$366,'Predicted Energy Consumption'!$B$98:$B$366,$A8,'Predicted Energy Consumption'!$A$98:$A$366,"hydrogen")</f>
        <v>0</v>
      </c>
      <c r="Y8" s="249">
        <f>SUMIFS('Predicted Energy Consumption'!AH$98:AH$366,'Predicted Energy Consumption'!$B$98:$B$366,$A8,'Predicted Energy Consumption'!$A$98:$A$366,"hydrogen")</f>
        <v>0</v>
      </c>
      <c r="Z8" s="249">
        <f>SUMIFS('Predicted Energy Consumption'!AI$98:AI$366,'Predicted Energy Consumption'!$B$98:$B$366,$A8,'Predicted Energy Consumption'!$A$98:$A$366,"hydrogen")</f>
        <v>0</v>
      </c>
      <c r="AA8" s="249">
        <f>SUMIFS('Predicted Energy Consumption'!AJ$98:AJ$366,'Predicted Energy Consumption'!$B$98:$B$366,$A8,'Predicted Energy Consumption'!$A$98:$A$366,"hydrogen")</f>
        <v>0</v>
      </c>
      <c r="AB8" s="249">
        <f>SUMIFS('Predicted Energy Consumption'!AK$98:AK$366,'Predicted Energy Consumption'!$B$98:$B$366,$A8,'Predicted Energy Consumption'!$A$98:$A$366,"hydrogen")</f>
        <v>0</v>
      </c>
      <c r="AC8" s="249">
        <f>SUMIFS('Predicted Energy Consumption'!AL$98:AL$366,'Predicted Energy Consumption'!$B$98:$B$366,$A8,'Predicted Energy Consumption'!$A$98:$A$366,"hydrogen")</f>
        <v>0</v>
      </c>
      <c r="AD8" s="249">
        <f>SUMIFS('Predicted Energy Consumption'!AM$98:AM$366,'Predicted Energy Consumption'!$B$98:$B$366,$A8,'Predicted Energy Consumption'!$A$98:$A$366,"hydrogen")</f>
        <v>0</v>
      </c>
      <c r="AE8" s="249">
        <f>SUMIFS('Predicted Energy Consumption'!AN$98:AN$366,'Predicted Energy Consumption'!$B$98:$B$366,$A8,'Predicted Energy Consumption'!$A$98:$A$366,"hydrogen")</f>
        <v>0</v>
      </c>
      <c r="AF8" s="249">
        <f>SUMIFS('Predicted Energy Consumption'!AO$98:AO$366,'Predicted Energy Consumption'!$B$98:$B$366,$A8,'Predicted Energy Consumption'!$A$98:$A$366,"hydrogen")</f>
        <v>0</v>
      </c>
      <c r="AG8" s="249">
        <f>SUMIFS('Predicted Energy Consumption'!AP$98:AP$366,'Predicted Energy Consumption'!$B$98:$B$366,$A8,'Predicted Energy Consumption'!$A$98:$A$366,"hydrogen")</f>
        <v>0</v>
      </c>
      <c r="AH8" s="249">
        <f>SUMIFS('Predicted Energy Consumption'!AQ$98:AQ$366,'Predicted Energy Consumption'!$B$98:$B$366,$A8,'Predicted Energy Consumption'!$A$98:$A$366,"hydrogen")</f>
        <v>0</v>
      </c>
      <c r="AI8" s="249">
        <f>SUMIFS('Predicted Energy Consumption'!AR$98:AR$366,'Predicted Energy Consumption'!$B$98:$B$366,$A8,'Predicted Energy Consumption'!$A$98:$A$366,"hydrogen")</f>
        <v>0</v>
      </c>
      <c r="AJ8" s="249">
        <f>SUMIFS('Predicted Energy Consumption'!AS$98:AS$366,'Predicted Energy Consumption'!$B$98:$B$366,$A8,'Predicted Energy Consumption'!$A$98:$A$366,"hydrogen")</f>
        <v>0</v>
      </c>
      <c r="AK8" s="249">
        <f>SUMIFS('Predicted Energy Consumption'!AT$98:AT$366,'Predicted Energy Consumption'!$B$98:$B$366,$A8,'Predicted Energy Consumption'!$A$98:$A$366,"hydrogen")</f>
        <v>0</v>
      </c>
      <c r="AL8" s="249">
        <f>SUMIFS('Predicted Energy Consumption'!AU$98:AU$366,'Predicted Energy Consumption'!$B$98:$B$366,$A8,'Predicted Energy Consumption'!$A$98:$A$366,"hydrogen")</f>
        <v>0</v>
      </c>
      <c r="AM8" s="249">
        <f>SUMIFS('Predicted Energy Consumption'!AV$98:AV$366,'Predicted Energy Consumption'!$B$98:$B$366,$A8,'Predicted Energy Consumption'!$A$98:$A$366,"hydrogen")</f>
        <v>0</v>
      </c>
      <c r="AN8" s="249">
        <f>SUMIFS('Predicted Energy Consumption'!AW$98:AW$366,'Predicted Energy Consumption'!$B$98:$B$366,$A8,'Predicted Energy Consumption'!$A$98:$A$366,"hydrogen")</f>
        <v>0</v>
      </c>
      <c r="AO8" s="249">
        <f>SUMIFS('Predicted Energy Consumption'!AX$98:AX$366,'Predicted Energy Consumption'!$B$98:$B$366,$A8,'Predicted Energy Consumption'!$A$98:$A$366,"hydrogen")</f>
        <v>0</v>
      </c>
      <c r="AP8" s="249">
        <f>SUMIFS('Predicted Energy Consumption'!AY$98:AY$366,'Predicted Energy Consumption'!$B$98:$B$366,$A8,'Predicted Energy Consumption'!$A$98:$A$366,"hydrogen")</f>
        <v>0</v>
      </c>
    </row>
    <row r="9" spans="1:42" x14ac:dyDescent="0.2">
      <c r="A9" t="s">
        <v>380</v>
      </c>
      <c r="B9" s="249">
        <f>SUMIFS('Predicted Energy Consumption'!K$98:K$366,'Predicted Energy Consumption'!$B$98:$B$366,$A9,'Predicted Energy Consumption'!$A$98:$A$366,"hydrogen")</f>
        <v>0</v>
      </c>
      <c r="C9" s="249">
        <f>SUMIFS('Predicted Energy Consumption'!L$98:L$366,'Predicted Energy Consumption'!$B$98:$B$366,$A9,'Predicted Energy Consumption'!$A$98:$A$366,"hydrogen")</f>
        <v>0</v>
      </c>
      <c r="D9" s="249">
        <f>SUMIFS('Predicted Energy Consumption'!M$98:M$366,'Predicted Energy Consumption'!$B$98:$B$366,$A9,'Predicted Energy Consumption'!$A$98:$A$366,"hydrogen")</f>
        <v>0</v>
      </c>
      <c r="E9" s="249">
        <f>SUMIFS('Predicted Energy Consumption'!N$98:N$366,'Predicted Energy Consumption'!$B$98:$B$366,$A9,'Predicted Energy Consumption'!$A$98:$A$366,"hydrogen")</f>
        <v>0</v>
      </c>
      <c r="F9" s="249">
        <f>SUMIFS('Predicted Energy Consumption'!O$98:O$366,'Predicted Energy Consumption'!$B$98:$B$366,$A9,'Predicted Energy Consumption'!$A$98:$A$366,"hydrogen")</f>
        <v>0</v>
      </c>
      <c r="G9" s="249">
        <f>SUMIFS('Predicted Energy Consumption'!P$98:P$366,'Predicted Energy Consumption'!$B$98:$B$366,$A9,'Predicted Energy Consumption'!$A$98:$A$366,"hydrogen")</f>
        <v>0</v>
      </c>
      <c r="H9" s="249">
        <f>SUMIFS('Predicted Energy Consumption'!Q$98:Q$366,'Predicted Energy Consumption'!$B$98:$B$366,$A9,'Predicted Energy Consumption'!$A$98:$A$366,"hydrogen")</f>
        <v>0</v>
      </c>
      <c r="I9" s="249">
        <f>SUMIFS('Predicted Energy Consumption'!R$98:R$366,'Predicted Energy Consumption'!$B$98:$B$366,$A9,'Predicted Energy Consumption'!$A$98:$A$366,"hydrogen")</f>
        <v>0</v>
      </c>
      <c r="J9" s="249">
        <f>SUMIFS('Predicted Energy Consumption'!S$98:S$366,'Predicted Energy Consumption'!$B$98:$B$366,$A9,'Predicted Energy Consumption'!$A$98:$A$366,"hydrogen")</f>
        <v>0</v>
      </c>
      <c r="K9" s="249">
        <f>SUMIFS('Predicted Energy Consumption'!T$98:T$366,'Predicted Energy Consumption'!$B$98:$B$366,$A9,'Predicted Energy Consumption'!$A$98:$A$366,"hydrogen")</f>
        <v>0</v>
      </c>
      <c r="L9" s="249">
        <f>SUMIFS('Predicted Energy Consumption'!U$98:U$366,'Predicted Energy Consumption'!$B$98:$B$366,$A9,'Predicted Energy Consumption'!$A$98:$A$366,"hydrogen")</f>
        <v>0</v>
      </c>
      <c r="M9" s="249">
        <f>SUMIFS('Predicted Energy Consumption'!V$98:V$366,'Predicted Energy Consumption'!$B$98:$B$366,$A9,'Predicted Energy Consumption'!$A$98:$A$366,"hydrogen")</f>
        <v>0</v>
      </c>
      <c r="N9" s="249">
        <f>SUMIFS('Predicted Energy Consumption'!W$98:W$366,'Predicted Energy Consumption'!$B$98:$B$366,$A9,'Predicted Energy Consumption'!$A$98:$A$366,"hydrogen")</f>
        <v>0</v>
      </c>
      <c r="O9" s="249">
        <f>SUMIFS('Predicted Energy Consumption'!X$98:X$366,'Predicted Energy Consumption'!$B$98:$B$366,$A9,'Predicted Energy Consumption'!$A$98:$A$366,"hydrogen")</f>
        <v>0</v>
      </c>
      <c r="P9" s="249">
        <f>SUMIFS('Predicted Energy Consumption'!Y$98:Y$366,'Predicted Energy Consumption'!$B$98:$B$366,$A9,'Predicted Energy Consumption'!$A$98:$A$366,"hydrogen")</f>
        <v>0</v>
      </c>
      <c r="Q9" s="249">
        <f>SUMIFS('Predicted Energy Consumption'!Z$98:Z$366,'Predicted Energy Consumption'!$B$98:$B$366,$A9,'Predicted Energy Consumption'!$A$98:$A$366,"hydrogen")</f>
        <v>0</v>
      </c>
      <c r="R9" s="249">
        <f>SUMIFS('Predicted Energy Consumption'!AA$98:AA$366,'Predicted Energy Consumption'!$B$98:$B$366,$A9,'Predicted Energy Consumption'!$A$98:$A$366,"hydrogen")</f>
        <v>0</v>
      </c>
      <c r="S9" s="249">
        <f>SUMIFS('Predicted Energy Consumption'!AB$98:AB$366,'Predicted Energy Consumption'!$B$98:$B$366,$A9,'Predicted Energy Consumption'!$A$98:$A$366,"hydrogen")</f>
        <v>0</v>
      </c>
      <c r="T9" s="249">
        <f>SUMIFS('Predicted Energy Consumption'!AC$98:AC$366,'Predicted Energy Consumption'!$B$98:$B$366,$A9,'Predicted Energy Consumption'!$A$98:$A$366,"hydrogen")</f>
        <v>0</v>
      </c>
      <c r="U9" s="249">
        <f>SUMIFS('Predicted Energy Consumption'!AD$98:AD$366,'Predicted Energy Consumption'!$B$98:$B$366,$A9,'Predicted Energy Consumption'!$A$98:$A$366,"hydrogen")</f>
        <v>0</v>
      </c>
      <c r="V9" s="249">
        <f>SUMIFS('Predicted Energy Consumption'!AE$98:AE$366,'Predicted Energy Consumption'!$B$98:$B$366,$A9,'Predicted Energy Consumption'!$A$98:$A$366,"hydrogen")</f>
        <v>0</v>
      </c>
      <c r="W9" s="249">
        <f>SUMIFS('Predicted Energy Consumption'!AF$98:AF$366,'Predicted Energy Consumption'!$B$98:$B$366,$A9,'Predicted Energy Consumption'!$A$98:$A$366,"hydrogen")</f>
        <v>0</v>
      </c>
      <c r="X9" s="249">
        <f>SUMIFS('Predicted Energy Consumption'!AG$98:AG$366,'Predicted Energy Consumption'!$B$98:$B$366,$A9,'Predicted Energy Consumption'!$A$98:$A$366,"hydrogen")</f>
        <v>0</v>
      </c>
      <c r="Y9" s="249">
        <f>SUMIFS('Predicted Energy Consumption'!AH$98:AH$366,'Predicted Energy Consumption'!$B$98:$B$366,$A9,'Predicted Energy Consumption'!$A$98:$A$366,"hydrogen")</f>
        <v>0</v>
      </c>
      <c r="Z9" s="249">
        <f>SUMIFS('Predicted Energy Consumption'!AI$98:AI$366,'Predicted Energy Consumption'!$B$98:$B$366,$A9,'Predicted Energy Consumption'!$A$98:$A$366,"hydrogen")</f>
        <v>0</v>
      </c>
      <c r="AA9" s="249">
        <f>SUMIFS('Predicted Energy Consumption'!AJ$98:AJ$366,'Predicted Energy Consumption'!$B$98:$B$366,$A9,'Predicted Energy Consumption'!$A$98:$A$366,"hydrogen")</f>
        <v>0</v>
      </c>
      <c r="AB9" s="249">
        <f>SUMIFS('Predicted Energy Consumption'!AK$98:AK$366,'Predicted Energy Consumption'!$B$98:$B$366,$A9,'Predicted Energy Consumption'!$A$98:$A$366,"hydrogen")</f>
        <v>0</v>
      </c>
      <c r="AC9" s="249">
        <f>SUMIFS('Predicted Energy Consumption'!AL$98:AL$366,'Predicted Energy Consumption'!$B$98:$B$366,$A9,'Predicted Energy Consumption'!$A$98:$A$366,"hydrogen")</f>
        <v>0</v>
      </c>
      <c r="AD9" s="249">
        <f>SUMIFS('Predicted Energy Consumption'!AM$98:AM$366,'Predicted Energy Consumption'!$B$98:$B$366,$A9,'Predicted Energy Consumption'!$A$98:$A$366,"hydrogen")</f>
        <v>0</v>
      </c>
      <c r="AE9" s="249">
        <f>SUMIFS('Predicted Energy Consumption'!AN$98:AN$366,'Predicted Energy Consumption'!$B$98:$B$366,$A9,'Predicted Energy Consumption'!$A$98:$A$366,"hydrogen")</f>
        <v>0</v>
      </c>
      <c r="AF9" s="249">
        <f>SUMIFS('Predicted Energy Consumption'!AO$98:AO$366,'Predicted Energy Consumption'!$B$98:$B$366,$A9,'Predicted Energy Consumption'!$A$98:$A$366,"hydrogen")</f>
        <v>0</v>
      </c>
      <c r="AG9" s="249">
        <f>SUMIFS('Predicted Energy Consumption'!AP$98:AP$366,'Predicted Energy Consumption'!$B$98:$B$366,$A9,'Predicted Energy Consumption'!$A$98:$A$366,"hydrogen")</f>
        <v>0</v>
      </c>
      <c r="AH9" s="249">
        <f>SUMIFS('Predicted Energy Consumption'!AQ$98:AQ$366,'Predicted Energy Consumption'!$B$98:$B$366,$A9,'Predicted Energy Consumption'!$A$98:$A$366,"hydrogen")</f>
        <v>0</v>
      </c>
      <c r="AI9" s="249">
        <f>SUMIFS('Predicted Energy Consumption'!AR$98:AR$366,'Predicted Energy Consumption'!$B$98:$B$366,$A9,'Predicted Energy Consumption'!$A$98:$A$366,"hydrogen")</f>
        <v>0</v>
      </c>
      <c r="AJ9" s="249">
        <f>SUMIFS('Predicted Energy Consumption'!AS$98:AS$366,'Predicted Energy Consumption'!$B$98:$B$366,$A9,'Predicted Energy Consumption'!$A$98:$A$366,"hydrogen")</f>
        <v>0</v>
      </c>
      <c r="AK9" s="249">
        <f>SUMIFS('Predicted Energy Consumption'!AT$98:AT$366,'Predicted Energy Consumption'!$B$98:$B$366,$A9,'Predicted Energy Consumption'!$A$98:$A$366,"hydrogen")</f>
        <v>0</v>
      </c>
      <c r="AL9" s="249">
        <f>SUMIFS('Predicted Energy Consumption'!AU$98:AU$366,'Predicted Energy Consumption'!$B$98:$B$366,$A9,'Predicted Energy Consumption'!$A$98:$A$366,"hydrogen")</f>
        <v>0</v>
      </c>
      <c r="AM9" s="249">
        <f>SUMIFS('Predicted Energy Consumption'!AV$98:AV$366,'Predicted Energy Consumption'!$B$98:$B$366,$A9,'Predicted Energy Consumption'!$A$98:$A$366,"hydrogen")</f>
        <v>0</v>
      </c>
      <c r="AN9" s="249">
        <f>SUMIFS('Predicted Energy Consumption'!AW$98:AW$366,'Predicted Energy Consumption'!$B$98:$B$366,$A9,'Predicted Energy Consumption'!$A$98:$A$366,"hydrogen")</f>
        <v>0</v>
      </c>
      <c r="AO9" s="249">
        <f>SUMIFS('Predicted Energy Consumption'!AX$98:AX$366,'Predicted Energy Consumption'!$B$98:$B$366,$A9,'Predicted Energy Consumption'!$A$98:$A$366,"hydrogen")</f>
        <v>0</v>
      </c>
      <c r="AP9" s="249">
        <f>SUMIFS('Predicted Energy Consumption'!AY$98:AY$366,'Predicted Energy Consumption'!$B$98:$B$366,$A9,'Predicted Energy Consumption'!$A$98:$A$366,"hydrogen")</f>
        <v>0</v>
      </c>
    </row>
    <row r="10" spans="1:42" x14ac:dyDescent="0.2">
      <c r="A10" t="s">
        <v>381</v>
      </c>
      <c r="B10" s="249">
        <f>SUMIFS('Predicted Energy Consumption'!K$98:K$366,'Predicted Energy Consumption'!$B$98:$B$366,$A10,'Predicted Energy Consumption'!$A$98:$A$366,"hydrogen")</f>
        <v>0</v>
      </c>
      <c r="C10" s="249">
        <f>SUMIFS('Predicted Energy Consumption'!L$98:L$366,'Predicted Energy Consumption'!$B$98:$B$366,$A10,'Predicted Energy Consumption'!$A$98:$A$366,"hydrogen")</f>
        <v>0</v>
      </c>
      <c r="D10" s="249">
        <f>SUMIFS('Predicted Energy Consumption'!M$98:M$366,'Predicted Energy Consumption'!$B$98:$B$366,$A10,'Predicted Energy Consumption'!$A$98:$A$366,"hydrogen")</f>
        <v>0</v>
      </c>
      <c r="E10" s="249">
        <f>SUMIFS('Predicted Energy Consumption'!N$98:N$366,'Predicted Energy Consumption'!$B$98:$B$366,$A10,'Predicted Energy Consumption'!$A$98:$A$366,"hydrogen")</f>
        <v>0</v>
      </c>
      <c r="F10" s="249">
        <f>SUMIFS('Predicted Energy Consumption'!O$98:O$366,'Predicted Energy Consumption'!$B$98:$B$366,$A10,'Predicted Energy Consumption'!$A$98:$A$366,"hydrogen")</f>
        <v>0</v>
      </c>
      <c r="G10" s="249">
        <f>SUMIFS('Predicted Energy Consumption'!P$98:P$366,'Predicted Energy Consumption'!$B$98:$B$366,$A10,'Predicted Energy Consumption'!$A$98:$A$366,"hydrogen")</f>
        <v>0</v>
      </c>
      <c r="H10" s="249">
        <f>SUMIFS('Predicted Energy Consumption'!Q$98:Q$366,'Predicted Energy Consumption'!$B$98:$B$366,$A10,'Predicted Energy Consumption'!$A$98:$A$366,"hydrogen")</f>
        <v>0</v>
      </c>
      <c r="I10" s="249">
        <f>SUMIFS('Predicted Energy Consumption'!R$98:R$366,'Predicted Energy Consumption'!$B$98:$B$366,$A10,'Predicted Energy Consumption'!$A$98:$A$366,"hydrogen")</f>
        <v>0</v>
      </c>
      <c r="J10" s="249">
        <f>SUMIFS('Predicted Energy Consumption'!S$98:S$366,'Predicted Energy Consumption'!$B$98:$B$366,$A10,'Predicted Energy Consumption'!$A$98:$A$366,"hydrogen")</f>
        <v>0</v>
      </c>
      <c r="K10" s="249">
        <f>SUMIFS('Predicted Energy Consumption'!T$98:T$366,'Predicted Energy Consumption'!$B$98:$B$366,$A10,'Predicted Energy Consumption'!$A$98:$A$366,"hydrogen")</f>
        <v>0</v>
      </c>
      <c r="L10" s="249">
        <f>SUMIFS('Predicted Energy Consumption'!U$98:U$366,'Predicted Energy Consumption'!$B$98:$B$366,$A10,'Predicted Energy Consumption'!$A$98:$A$366,"hydrogen")</f>
        <v>0</v>
      </c>
      <c r="M10" s="249">
        <f>SUMIFS('Predicted Energy Consumption'!V$98:V$366,'Predicted Energy Consumption'!$B$98:$B$366,$A10,'Predicted Energy Consumption'!$A$98:$A$366,"hydrogen")</f>
        <v>0</v>
      </c>
      <c r="N10" s="249">
        <f>SUMIFS('Predicted Energy Consumption'!W$98:W$366,'Predicted Energy Consumption'!$B$98:$B$366,$A10,'Predicted Energy Consumption'!$A$98:$A$366,"hydrogen")</f>
        <v>0</v>
      </c>
      <c r="O10" s="249">
        <f>SUMIFS('Predicted Energy Consumption'!X$98:X$366,'Predicted Energy Consumption'!$B$98:$B$366,$A10,'Predicted Energy Consumption'!$A$98:$A$366,"hydrogen")</f>
        <v>0</v>
      </c>
      <c r="P10" s="249">
        <f>SUMIFS('Predicted Energy Consumption'!Y$98:Y$366,'Predicted Energy Consumption'!$B$98:$B$366,$A10,'Predicted Energy Consumption'!$A$98:$A$366,"hydrogen")</f>
        <v>0</v>
      </c>
      <c r="Q10" s="249">
        <f>SUMIFS('Predicted Energy Consumption'!Z$98:Z$366,'Predicted Energy Consumption'!$B$98:$B$366,$A10,'Predicted Energy Consumption'!$A$98:$A$366,"hydrogen")</f>
        <v>0</v>
      </c>
      <c r="R10" s="249">
        <f>SUMIFS('Predicted Energy Consumption'!AA$98:AA$366,'Predicted Energy Consumption'!$B$98:$B$366,$A10,'Predicted Energy Consumption'!$A$98:$A$366,"hydrogen")</f>
        <v>0</v>
      </c>
      <c r="S10" s="249">
        <f>SUMIFS('Predicted Energy Consumption'!AB$98:AB$366,'Predicted Energy Consumption'!$B$98:$B$366,$A10,'Predicted Energy Consumption'!$A$98:$A$366,"hydrogen")</f>
        <v>0</v>
      </c>
      <c r="T10" s="249">
        <f>SUMIFS('Predicted Energy Consumption'!AC$98:AC$366,'Predicted Energy Consumption'!$B$98:$B$366,$A10,'Predicted Energy Consumption'!$A$98:$A$366,"hydrogen")</f>
        <v>0</v>
      </c>
      <c r="U10" s="249">
        <f>SUMIFS('Predicted Energy Consumption'!AD$98:AD$366,'Predicted Energy Consumption'!$B$98:$B$366,$A10,'Predicted Energy Consumption'!$A$98:$A$366,"hydrogen")</f>
        <v>0</v>
      </c>
      <c r="V10" s="249">
        <f>SUMIFS('Predicted Energy Consumption'!AE$98:AE$366,'Predicted Energy Consumption'!$B$98:$B$366,$A10,'Predicted Energy Consumption'!$A$98:$A$366,"hydrogen")</f>
        <v>0</v>
      </c>
      <c r="W10" s="249">
        <f>SUMIFS('Predicted Energy Consumption'!AF$98:AF$366,'Predicted Energy Consumption'!$B$98:$B$366,$A10,'Predicted Energy Consumption'!$A$98:$A$366,"hydrogen")</f>
        <v>0</v>
      </c>
      <c r="X10" s="249">
        <f>SUMIFS('Predicted Energy Consumption'!AG$98:AG$366,'Predicted Energy Consumption'!$B$98:$B$366,$A10,'Predicted Energy Consumption'!$A$98:$A$366,"hydrogen")</f>
        <v>0</v>
      </c>
      <c r="Y10" s="249">
        <f>SUMIFS('Predicted Energy Consumption'!AH$98:AH$366,'Predicted Energy Consumption'!$B$98:$B$366,$A10,'Predicted Energy Consumption'!$A$98:$A$366,"hydrogen")</f>
        <v>0</v>
      </c>
      <c r="Z10" s="249">
        <f>SUMIFS('Predicted Energy Consumption'!AI$98:AI$366,'Predicted Energy Consumption'!$B$98:$B$366,$A10,'Predicted Energy Consumption'!$A$98:$A$366,"hydrogen")</f>
        <v>0</v>
      </c>
      <c r="AA10" s="249">
        <f>SUMIFS('Predicted Energy Consumption'!AJ$98:AJ$366,'Predicted Energy Consumption'!$B$98:$B$366,$A10,'Predicted Energy Consumption'!$A$98:$A$366,"hydrogen")</f>
        <v>0</v>
      </c>
      <c r="AB10" s="249">
        <f>SUMIFS('Predicted Energy Consumption'!AK$98:AK$366,'Predicted Energy Consumption'!$B$98:$B$366,$A10,'Predicted Energy Consumption'!$A$98:$A$366,"hydrogen")</f>
        <v>0</v>
      </c>
      <c r="AC10" s="249">
        <f>SUMIFS('Predicted Energy Consumption'!AL$98:AL$366,'Predicted Energy Consumption'!$B$98:$B$366,$A10,'Predicted Energy Consumption'!$A$98:$A$366,"hydrogen")</f>
        <v>0</v>
      </c>
      <c r="AD10" s="249">
        <f>SUMIFS('Predicted Energy Consumption'!AM$98:AM$366,'Predicted Energy Consumption'!$B$98:$B$366,$A10,'Predicted Energy Consumption'!$A$98:$A$366,"hydrogen")</f>
        <v>0</v>
      </c>
      <c r="AE10" s="249">
        <f>SUMIFS('Predicted Energy Consumption'!AN$98:AN$366,'Predicted Energy Consumption'!$B$98:$B$366,$A10,'Predicted Energy Consumption'!$A$98:$A$366,"hydrogen")</f>
        <v>0</v>
      </c>
      <c r="AF10" s="249">
        <f>SUMIFS('Predicted Energy Consumption'!AO$98:AO$366,'Predicted Energy Consumption'!$B$98:$B$366,$A10,'Predicted Energy Consumption'!$A$98:$A$366,"hydrogen")</f>
        <v>0</v>
      </c>
      <c r="AG10" s="249">
        <f>SUMIFS('Predicted Energy Consumption'!AP$98:AP$366,'Predicted Energy Consumption'!$B$98:$B$366,$A10,'Predicted Energy Consumption'!$A$98:$A$366,"hydrogen")</f>
        <v>0</v>
      </c>
      <c r="AH10" s="249">
        <f>SUMIFS('Predicted Energy Consumption'!AQ$98:AQ$366,'Predicted Energy Consumption'!$B$98:$B$366,$A10,'Predicted Energy Consumption'!$A$98:$A$366,"hydrogen")</f>
        <v>0</v>
      </c>
      <c r="AI10" s="249">
        <f>SUMIFS('Predicted Energy Consumption'!AR$98:AR$366,'Predicted Energy Consumption'!$B$98:$B$366,$A10,'Predicted Energy Consumption'!$A$98:$A$366,"hydrogen")</f>
        <v>0</v>
      </c>
      <c r="AJ10" s="249">
        <f>SUMIFS('Predicted Energy Consumption'!AS$98:AS$366,'Predicted Energy Consumption'!$B$98:$B$366,$A10,'Predicted Energy Consumption'!$A$98:$A$366,"hydrogen")</f>
        <v>0</v>
      </c>
      <c r="AK10" s="249">
        <f>SUMIFS('Predicted Energy Consumption'!AT$98:AT$366,'Predicted Energy Consumption'!$B$98:$B$366,$A10,'Predicted Energy Consumption'!$A$98:$A$366,"hydrogen")</f>
        <v>0</v>
      </c>
      <c r="AL10" s="249">
        <f>SUMIFS('Predicted Energy Consumption'!AU$98:AU$366,'Predicted Energy Consumption'!$B$98:$B$366,$A10,'Predicted Energy Consumption'!$A$98:$A$366,"hydrogen")</f>
        <v>0</v>
      </c>
      <c r="AM10" s="249">
        <f>SUMIFS('Predicted Energy Consumption'!AV$98:AV$366,'Predicted Energy Consumption'!$B$98:$B$366,$A10,'Predicted Energy Consumption'!$A$98:$A$366,"hydrogen")</f>
        <v>0</v>
      </c>
      <c r="AN10" s="249">
        <f>SUMIFS('Predicted Energy Consumption'!AW$98:AW$366,'Predicted Energy Consumption'!$B$98:$B$366,$A10,'Predicted Energy Consumption'!$A$98:$A$366,"hydrogen")</f>
        <v>0</v>
      </c>
      <c r="AO10" s="249">
        <f>SUMIFS('Predicted Energy Consumption'!AX$98:AX$366,'Predicted Energy Consumption'!$B$98:$B$366,$A10,'Predicted Energy Consumption'!$A$98:$A$366,"hydrogen")</f>
        <v>0</v>
      </c>
      <c r="AP10" s="249">
        <f>SUMIFS('Predicted Energy Consumption'!AY$98:AY$366,'Predicted Energy Consumption'!$B$98:$B$366,$A10,'Predicted Energy Consumption'!$A$98:$A$366,"hydrogen")</f>
        <v>0</v>
      </c>
    </row>
    <row r="11" spans="1:42" x14ac:dyDescent="0.2">
      <c r="A11" t="s">
        <v>382</v>
      </c>
      <c r="B11" s="249">
        <f>SUMIFS('Predicted Energy Consumption'!K$98:K$366,'Predicted Energy Consumption'!$B$98:$B$366,$A11,'Predicted Energy Consumption'!$A$98:$A$366,"hydrogen")</f>
        <v>0</v>
      </c>
      <c r="C11" s="249">
        <f>SUMIFS('Predicted Energy Consumption'!L$98:L$366,'Predicted Energy Consumption'!$B$98:$B$366,$A11,'Predicted Energy Consumption'!$A$98:$A$366,"hydrogen")</f>
        <v>0</v>
      </c>
      <c r="D11" s="249">
        <f>SUMIFS('Predicted Energy Consumption'!M$98:M$366,'Predicted Energy Consumption'!$B$98:$B$366,$A11,'Predicted Energy Consumption'!$A$98:$A$366,"hydrogen")</f>
        <v>0</v>
      </c>
      <c r="E11" s="249">
        <f>SUMIFS('Predicted Energy Consumption'!N$98:N$366,'Predicted Energy Consumption'!$B$98:$B$366,$A11,'Predicted Energy Consumption'!$A$98:$A$366,"hydrogen")</f>
        <v>0</v>
      </c>
      <c r="F11" s="249">
        <f>SUMIFS('Predicted Energy Consumption'!O$98:O$366,'Predicted Energy Consumption'!$B$98:$B$366,$A11,'Predicted Energy Consumption'!$A$98:$A$366,"hydrogen")</f>
        <v>0</v>
      </c>
      <c r="G11" s="249">
        <f>SUMIFS('Predicted Energy Consumption'!P$98:P$366,'Predicted Energy Consumption'!$B$98:$B$366,$A11,'Predicted Energy Consumption'!$A$98:$A$366,"hydrogen")</f>
        <v>0</v>
      </c>
      <c r="H11" s="249">
        <f>SUMIFS('Predicted Energy Consumption'!Q$98:Q$366,'Predicted Energy Consumption'!$B$98:$B$366,$A11,'Predicted Energy Consumption'!$A$98:$A$366,"hydrogen")</f>
        <v>0</v>
      </c>
      <c r="I11" s="249">
        <f>SUMIFS('Predicted Energy Consumption'!R$98:R$366,'Predicted Energy Consumption'!$B$98:$B$366,$A11,'Predicted Energy Consumption'!$A$98:$A$366,"hydrogen")</f>
        <v>0</v>
      </c>
      <c r="J11" s="249">
        <f>SUMIFS('Predicted Energy Consumption'!S$98:S$366,'Predicted Energy Consumption'!$B$98:$B$366,$A11,'Predicted Energy Consumption'!$A$98:$A$366,"hydrogen")</f>
        <v>0</v>
      </c>
      <c r="K11" s="249">
        <f>SUMIFS('Predicted Energy Consumption'!T$98:T$366,'Predicted Energy Consumption'!$B$98:$B$366,$A11,'Predicted Energy Consumption'!$A$98:$A$366,"hydrogen")</f>
        <v>0</v>
      </c>
      <c r="L11" s="249">
        <f>SUMIFS('Predicted Energy Consumption'!U$98:U$366,'Predicted Energy Consumption'!$B$98:$B$366,$A11,'Predicted Energy Consumption'!$A$98:$A$366,"hydrogen")</f>
        <v>0</v>
      </c>
      <c r="M11" s="249">
        <f>SUMIFS('Predicted Energy Consumption'!V$98:V$366,'Predicted Energy Consumption'!$B$98:$B$366,$A11,'Predicted Energy Consumption'!$A$98:$A$366,"hydrogen")</f>
        <v>0</v>
      </c>
      <c r="N11" s="249">
        <f>SUMIFS('Predicted Energy Consumption'!W$98:W$366,'Predicted Energy Consumption'!$B$98:$B$366,$A11,'Predicted Energy Consumption'!$A$98:$A$366,"hydrogen")</f>
        <v>0</v>
      </c>
      <c r="O11" s="249">
        <f>SUMIFS('Predicted Energy Consumption'!X$98:X$366,'Predicted Energy Consumption'!$B$98:$B$366,$A11,'Predicted Energy Consumption'!$A$98:$A$366,"hydrogen")</f>
        <v>0</v>
      </c>
      <c r="P11" s="249">
        <f>SUMIFS('Predicted Energy Consumption'!Y$98:Y$366,'Predicted Energy Consumption'!$B$98:$B$366,$A11,'Predicted Energy Consumption'!$A$98:$A$366,"hydrogen")</f>
        <v>0</v>
      </c>
      <c r="Q11" s="249">
        <f>SUMIFS('Predicted Energy Consumption'!Z$98:Z$366,'Predicted Energy Consumption'!$B$98:$B$366,$A11,'Predicted Energy Consumption'!$A$98:$A$366,"hydrogen")</f>
        <v>0</v>
      </c>
      <c r="R11" s="249">
        <f>SUMIFS('Predicted Energy Consumption'!AA$98:AA$366,'Predicted Energy Consumption'!$B$98:$B$366,$A11,'Predicted Energy Consumption'!$A$98:$A$366,"hydrogen")</f>
        <v>0</v>
      </c>
      <c r="S11" s="249">
        <f>SUMIFS('Predicted Energy Consumption'!AB$98:AB$366,'Predicted Energy Consumption'!$B$98:$B$366,$A11,'Predicted Energy Consumption'!$A$98:$A$366,"hydrogen")</f>
        <v>0</v>
      </c>
      <c r="T11" s="249">
        <f>SUMIFS('Predicted Energy Consumption'!AC$98:AC$366,'Predicted Energy Consumption'!$B$98:$B$366,$A11,'Predicted Energy Consumption'!$A$98:$A$366,"hydrogen")</f>
        <v>0</v>
      </c>
      <c r="U11" s="249">
        <f>SUMIFS('Predicted Energy Consumption'!AD$98:AD$366,'Predicted Energy Consumption'!$B$98:$B$366,$A11,'Predicted Energy Consumption'!$A$98:$A$366,"hydrogen")</f>
        <v>0</v>
      </c>
      <c r="V11" s="249">
        <f>SUMIFS('Predicted Energy Consumption'!AE$98:AE$366,'Predicted Energy Consumption'!$B$98:$B$366,$A11,'Predicted Energy Consumption'!$A$98:$A$366,"hydrogen")</f>
        <v>0</v>
      </c>
      <c r="W11" s="249">
        <f>SUMIFS('Predicted Energy Consumption'!AF$98:AF$366,'Predicted Energy Consumption'!$B$98:$B$366,$A11,'Predicted Energy Consumption'!$A$98:$A$366,"hydrogen")</f>
        <v>0</v>
      </c>
      <c r="X11" s="249">
        <f>SUMIFS('Predicted Energy Consumption'!AG$98:AG$366,'Predicted Energy Consumption'!$B$98:$B$366,$A11,'Predicted Energy Consumption'!$A$98:$A$366,"hydrogen")</f>
        <v>0</v>
      </c>
      <c r="Y11" s="249">
        <f>SUMIFS('Predicted Energy Consumption'!AH$98:AH$366,'Predicted Energy Consumption'!$B$98:$B$366,$A11,'Predicted Energy Consumption'!$A$98:$A$366,"hydrogen")</f>
        <v>0</v>
      </c>
      <c r="Z11" s="249">
        <f>SUMIFS('Predicted Energy Consumption'!AI$98:AI$366,'Predicted Energy Consumption'!$B$98:$B$366,$A11,'Predicted Energy Consumption'!$A$98:$A$366,"hydrogen")</f>
        <v>0</v>
      </c>
      <c r="AA11" s="249">
        <f>SUMIFS('Predicted Energy Consumption'!AJ$98:AJ$366,'Predicted Energy Consumption'!$B$98:$B$366,$A11,'Predicted Energy Consumption'!$A$98:$A$366,"hydrogen")</f>
        <v>0</v>
      </c>
      <c r="AB11" s="249">
        <f>SUMIFS('Predicted Energy Consumption'!AK$98:AK$366,'Predicted Energy Consumption'!$B$98:$B$366,$A11,'Predicted Energy Consumption'!$A$98:$A$366,"hydrogen")</f>
        <v>0</v>
      </c>
      <c r="AC11" s="249">
        <f>SUMIFS('Predicted Energy Consumption'!AL$98:AL$366,'Predicted Energy Consumption'!$B$98:$B$366,$A11,'Predicted Energy Consumption'!$A$98:$A$366,"hydrogen")</f>
        <v>0</v>
      </c>
      <c r="AD11" s="249">
        <f>SUMIFS('Predicted Energy Consumption'!AM$98:AM$366,'Predicted Energy Consumption'!$B$98:$B$366,$A11,'Predicted Energy Consumption'!$A$98:$A$366,"hydrogen")</f>
        <v>0</v>
      </c>
      <c r="AE11" s="249">
        <f>SUMIFS('Predicted Energy Consumption'!AN$98:AN$366,'Predicted Energy Consumption'!$B$98:$B$366,$A11,'Predicted Energy Consumption'!$A$98:$A$366,"hydrogen")</f>
        <v>0</v>
      </c>
      <c r="AF11" s="249">
        <f>SUMIFS('Predicted Energy Consumption'!AO$98:AO$366,'Predicted Energy Consumption'!$B$98:$B$366,$A11,'Predicted Energy Consumption'!$A$98:$A$366,"hydrogen")</f>
        <v>0</v>
      </c>
      <c r="AG11" s="249">
        <f>SUMIFS('Predicted Energy Consumption'!AP$98:AP$366,'Predicted Energy Consumption'!$B$98:$B$366,$A11,'Predicted Energy Consumption'!$A$98:$A$366,"hydrogen")</f>
        <v>0</v>
      </c>
      <c r="AH11" s="249">
        <f>SUMIFS('Predicted Energy Consumption'!AQ$98:AQ$366,'Predicted Energy Consumption'!$B$98:$B$366,$A11,'Predicted Energy Consumption'!$A$98:$A$366,"hydrogen")</f>
        <v>0</v>
      </c>
      <c r="AI11" s="249">
        <f>SUMIFS('Predicted Energy Consumption'!AR$98:AR$366,'Predicted Energy Consumption'!$B$98:$B$366,$A11,'Predicted Energy Consumption'!$A$98:$A$366,"hydrogen")</f>
        <v>0</v>
      </c>
      <c r="AJ11" s="249">
        <f>SUMIFS('Predicted Energy Consumption'!AS$98:AS$366,'Predicted Energy Consumption'!$B$98:$B$366,$A11,'Predicted Energy Consumption'!$A$98:$A$366,"hydrogen")</f>
        <v>0</v>
      </c>
      <c r="AK11" s="249">
        <f>SUMIFS('Predicted Energy Consumption'!AT$98:AT$366,'Predicted Energy Consumption'!$B$98:$B$366,$A11,'Predicted Energy Consumption'!$A$98:$A$366,"hydrogen")</f>
        <v>0</v>
      </c>
      <c r="AL11" s="249">
        <f>SUMIFS('Predicted Energy Consumption'!AU$98:AU$366,'Predicted Energy Consumption'!$B$98:$B$366,$A11,'Predicted Energy Consumption'!$A$98:$A$366,"hydrogen")</f>
        <v>0</v>
      </c>
      <c r="AM11" s="249">
        <f>SUMIFS('Predicted Energy Consumption'!AV$98:AV$366,'Predicted Energy Consumption'!$B$98:$B$366,$A11,'Predicted Energy Consumption'!$A$98:$A$366,"hydrogen")</f>
        <v>0</v>
      </c>
      <c r="AN11" s="249">
        <f>SUMIFS('Predicted Energy Consumption'!AW$98:AW$366,'Predicted Energy Consumption'!$B$98:$B$366,$A11,'Predicted Energy Consumption'!$A$98:$A$366,"hydrogen")</f>
        <v>0</v>
      </c>
      <c r="AO11" s="249">
        <f>SUMIFS('Predicted Energy Consumption'!AX$98:AX$366,'Predicted Energy Consumption'!$B$98:$B$366,$A11,'Predicted Energy Consumption'!$A$98:$A$366,"hydrogen")</f>
        <v>0</v>
      </c>
      <c r="AP11" s="249">
        <f>SUMIFS('Predicted Energy Consumption'!AY$98:AY$366,'Predicted Energy Consumption'!$B$98:$B$366,$A11,'Predicted Energy Consumption'!$A$98:$A$366,"hydrogen")</f>
        <v>0</v>
      </c>
    </row>
    <row r="12" spans="1:42" x14ac:dyDescent="0.2">
      <c r="A12" t="s">
        <v>383</v>
      </c>
      <c r="B12" s="249">
        <f>SUMIFS('Predicted Energy Consumption'!K$98:K$366,'Predicted Energy Consumption'!$B$98:$B$366,$A12,'Predicted Energy Consumption'!$A$98:$A$366,"hydrogen")</f>
        <v>0</v>
      </c>
      <c r="C12" s="249">
        <f>SUMIFS('Predicted Energy Consumption'!L$98:L$366,'Predicted Energy Consumption'!$B$98:$B$366,$A12,'Predicted Energy Consumption'!$A$98:$A$366,"hydrogen")</f>
        <v>0</v>
      </c>
      <c r="D12" s="249">
        <f>SUMIFS('Predicted Energy Consumption'!M$98:M$366,'Predicted Energy Consumption'!$B$98:$B$366,$A12,'Predicted Energy Consumption'!$A$98:$A$366,"hydrogen")</f>
        <v>0</v>
      </c>
      <c r="E12" s="249">
        <f>SUMIFS('Predicted Energy Consumption'!N$98:N$366,'Predicted Energy Consumption'!$B$98:$B$366,$A12,'Predicted Energy Consumption'!$A$98:$A$366,"hydrogen")</f>
        <v>0</v>
      </c>
      <c r="F12" s="249">
        <f>SUMIFS('Predicted Energy Consumption'!O$98:O$366,'Predicted Energy Consumption'!$B$98:$B$366,$A12,'Predicted Energy Consumption'!$A$98:$A$366,"hydrogen")</f>
        <v>0</v>
      </c>
      <c r="G12" s="249">
        <f>SUMIFS('Predicted Energy Consumption'!P$98:P$366,'Predicted Energy Consumption'!$B$98:$B$366,$A12,'Predicted Energy Consumption'!$A$98:$A$366,"hydrogen")</f>
        <v>0</v>
      </c>
      <c r="H12" s="249">
        <f>SUMIFS('Predicted Energy Consumption'!Q$98:Q$366,'Predicted Energy Consumption'!$B$98:$B$366,$A12,'Predicted Energy Consumption'!$A$98:$A$366,"hydrogen")</f>
        <v>0</v>
      </c>
      <c r="I12" s="249">
        <f>SUMIFS('Predicted Energy Consumption'!R$98:R$366,'Predicted Energy Consumption'!$B$98:$B$366,$A12,'Predicted Energy Consumption'!$A$98:$A$366,"hydrogen")</f>
        <v>0</v>
      </c>
      <c r="J12" s="249">
        <f>SUMIFS('Predicted Energy Consumption'!S$98:S$366,'Predicted Energy Consumption'!$B$98:$B$366,$A12,'Predicted Energy Consumption'!$A$98:$A$366,"hydrogen")</f>
        <v>0</v>
      </c>
      <c r="K12" s="249">
        <f>SUMIFS('Predicted Energy Consumption'!T$98:T$366,'Predicted Energy Consumption'!$B$98:$B$366,$A12,'Predicted Energy Consumption'!$A$98:$A$366,"hydrogen")</f>
        <v>0</v>
      </c>
      <c r="L12" s="249">
        <f>SUMIFS('Predicted Energy Consumption'!U$98:U$366,'Predicted Energy Consumption'!$B$98:$B$366,$A12,'Predicted Energy Consumption'!$A$98:$A$366,"hydrogen")</f>
        <v>0</v>
      </c>
      <c r="M12" s="249">
        <f>SUMIFS('Predicted Energy Consumption'!V$98:V$366,'Predicted Energy Consumption'!$B$98:$B$366,$A12,'Predicted Energy Consumption'!$A$98:$A$366,"hydrogen")</f>
        <v>0</v>
      </c>
      <c r="N12" s="249">
        <f>SUMIFS('Predicted Energy Consumption'!W$98:W$366,'Predicted Energy Consumption'!$B$98:$B$366,$A12,'Predicted Energy Consumption'!$A$98:$A$366,"hydrogen")</f>
        <v>0</v>
      </c>
      <c r="O12" s="249">
        <f>SUMIFS('Predicted Energy Consumption'!X$98:X$366,'Predicted Energy Consumption'!$B$98:$B$366,$A12,'Predicted Energy Consumption'!$A$98:$A$366,"hydrogen")</f>
        <v>0</v>
      </c>
      <c r="P12" s="249">
        <f>SUMIFS('Predicted Energy Consumption'!Y$98:Y$366,'Predicted Energy Consumption'!$B$98:$B$366,$A12,'Predicted Energy Consumption'!$A$98:$A$366,"hydrogen")</f>
        <v>0</v>
      </c>
      <c r="Q12" s="249">
        <f>SUMIFS('Predicted Energy Consumption'!Z$98:Z$366,'Predicted Energy Consumption'!$B$98:$B$366,$A12,'Predicted Energy Consumption'!$A$98:$A$366,"hydrogen")</f>
        <v>0</v>
      </c>
      <c r="R12" s="249">
        <f>SUMIFS('Predicted Energy Consumption'!AA$98:AA$366,'Predicted Energy Consumption'!$B$98:$B$366,$A12,'Predicted Energy Consumption'!$A$98:$A$366,"hydrogen")</f>
        <v>0</v>
      </c>
      <c r="S12" s="249">
        <f>SUMIFS('Predicted Energy Consumption'!AB$98:AB$366,'Predicted Energy Consumption'!$B$98:$B$366,$A12,'Predicted Energy Consumption'!$A$98:$A$366,"hydrogen")</f>
        <v>0</v>
      </c>
      <c r="T12" s="249">
        <f>SUMIFS('Predicted Energy Consumption'!AC$98:AC$366,'Predicted Energy Consumption'!$B$98:$B$366,$A12,'Predicted Energy Consumption'!$A$98:$A$366,"hydrogen")</f>
        <v>0</v>
      </c>
      <c r="U12" s="249">
        <f>SUMIFS('Predicted Energy Consumption'!AD$98:AD$366,'Predicted Energy Consumption'!$B$98:$B$366,$A12,'Predicted Energy Consumption'!$A$98:$A$366,"hydrogen")</f>
        <v>0</v>
      </c>
      <c r="V12" s="249">
        <f>SUMIFS('Predicted Energy Consumption'!AE$98:AE$366,'Predicted Energy Consumption'!$B$98:$B$366,$A12,'Predicted Energy Consumption'!$A$98:$A$366,"hydrogen")</f>
        <v>0</v>
      </c>
      <c r="W12" s="249">
        <f>SUMIFS('Predicted Energy Consumption'!AF$98:AF$366,'Predicted Energy Consumption'!$B$98:$B$366,$A12,'Predicted Energy Consumption'!$A$98:$A$366,"hydrogen")</f>
        <v>0</v>
      </c>
      <c r="X12" s="249">
        <f>SUMIFS('Predicted Energy Consumption'!AG$98:AG$366,'Predicted Energy Consumption'!$B$98:$B$366,$A12,'Predicted Energy Consumption'!$A$98:$A$366,"hydrogen")</f>
        <v>0</v>
      </c>
      <c r="Y12" s="249">
        <f>SUMIFS('Predicted Energy Consumption'!AH$98:AH$366,'Predicted Energy Consumption'!$B$98:$B$366,$A12,'Predicted Energy Consumption'!$A$98:$A$366,"hydrogen")</f>
        <v>0</v>
      </c>
      <c r="Z12" s="249">
        <f>SUMIFS('Predicted Energy Consumption'!AI$98:AI$366,'Predicted Energy Consumption'!$B$98:$B$366,$A12,'Predicted Energy Consumption'!$A$98:$A$366,"hydrogen")</f>
        <v>0</v>
      </c>
      <c r="AA12" s="249">
        <f>SUMIFS('Predicted Energy Consumption'!AJ$98:AJ$366,'Predicted Energy Consumption'!$B$98:$B$366,$A12,'Predicted Energy Consumption'!$A$98:$A$366,"hydrogen")</f>
        <v>0</v>
      </c>
      <c r="AB12" s="249">
        <f>SUMIFS('Predicted Energy Consumption'!AK$98:AK$366,'Predicted Energy Consumption'!$B$98:$B$366,$A12,'Predicted Energy Consumption'!$A$98:$A$366,"hydrogen")</f>
        <v>0</v>
      </c>
      <c r="AC12" s="249">
        <f>SUMIFS('Predicted Energy Consumption'!AL$98:AL$366,'Predicted Energy Consumption'!$B$98:$B$366,$A12,'Predicted Energy Consumption'!$A$98:$A$366,"hydrogen")</f>
        <v>0</v>
      </c>
      <c r="AD12" s="249">
        <f>SUMIFS('Predicted Energy Consumption'!AM$98:AM$366,'Predicted Energy Consumption'!$B$98:$B$366,$A12,'Predicted Energy Consumption'!$A$98:$A$366,"hydrogen")</f>
        <v>0</v>
      </c>
      <c r="AE12" s="249">
        <f>SUMIFS('Predicted Energy Consumption'!AN$98:AN$366,'Predicted Energy Consumption'!$B$98:$B$366,$A12,'Predicted Energy Consumption'!$A$98:$A$366,"hydrogen")</f>
        <v>0</v>
      </c>
      <c r="AF12" s="249">
        <f>SUMIFS('Predicted Energy Consumption'!AO$98:AO$366,'Predicted Energy Consumption'!$B$98:$B$366,$A12,'Predicted Energy Consumption'!$A$98:$A$366,"hydrogen")</f>
        <v>0</v>
      </c>
      <c r="AG12" s="249">
        <f>SUMIFS('Predicted Energy Consumption'!AP$98:AP$366,'Predicted Energy Consumption'!$B$98:$B$366,$A12,'Predicted Energy Consumption'!$A$98:$A$366,"hydrogen")</f>
        <v>0</v>
      </c>
      <c r="AH12" s="249">
        <f>SUMIFS('Predicted Energy Consumption'!AQ$98:AQ$366,'Predicted Energy Consumption'!$B$98:$B$366,$A12,'Predicted Energy Consumption'!$A$98:$A$366,"hydrogen")</f>
        <v>0</v>
      </c>
      <c r="AI12" s="249">
        <f>SUMIFS('Predicted Energy Consumption'!AR$98:AR$366,'Predicted Energy Consumption'!$B$98:$B$366,$A12,'Predicted Energy Consumption'!$A$98:$A$366,"hydrogen")</f>
        <v>0</v>
      </c>
      <c r="AJ12" s="249">
        <f>SUMIFS('Predicted Energy Consumption'!AS$98:AS$366,'Predicted Energy Consumption'!$B$98:$B$366,$A12,'Predicted Energy Consumption'!$A$98:$A$366,"hydrogen")</f>
        <v>0</v>
      </c>
      <c r="AK12" s="249">
        <f>SUMIFS('Predicted Energy Consumption'!AT$98:AT$366,'Predicted Energy Consumption'!$B$98:$B$366,$A12,'Predicted Energy Consumption'!$A$98:$A$366,"hydrogen")</f>
        <v>0</v>
      </c>
      <c r="AL12" s="249">
        <f>SUMIFS('Predicted Energy Consumption'!AU$98:AU$366,'Predicted Energy Consumption'!$B$98:$B$366,$A12,'Predicted Energy Consumption'!$A$98:$A$366,"hydrogen")</f>
        <v>0</v>
      </c>
      <c r="AM12" s="249">
        <f>SUMIFS('Predicted Energy Consumption'!AV$98:AV$366,'Predicted Energy Consumption'!$B$98:$B$366,$A12,'Predicted Energy Consumption'!$A$98:$A$366,"hydrogen")</f>
        <v>0</v>
      </c>
      <c r="AN12" s="249">
        <f>SUMIFS('Predicted Energy Consumption'!AW$98:AW$366,'Predicted Energy Consumption'!$B$98:$B$366,$A12,'Predicted Energy Consumption'!$A$98:$A$366,"hydrogen")</f>
        <v>0</v>
      </c>
      <c r="AO12" s="249">
        <f>SUMIFS('Predicted Energy Consumption'!AX$98:AX$366,'Predicted Energy Consumption'!$B$98:$B$366,$A12,'Predicted Energy Consumption'!$A$98:$A$366,"hydrogen")</f>
        <v>0</v>
      </c>
      <c r="AP12" s="249">
        <f>SUMIFS('Predicted Energy Consumption'!AY$98:AY$366,'Predicted Energy Consumption'!$B$98:$B$366,$A12,'Predicted Energy Consumption'!$A$98:$A$366,"hydrogen")</f>
        <v>0</v>
      </c>
    </row>
    <row r="13" spans="1:42" x14ac:dyDescent="0.2">
      <c r="A13" t="s">
        <v>384</v>
      </c>
      <c r="B13" s="249">
        <f>SUMIFS('Predicted Energy Consumption'!K$98:K$366,'Predicted Energy Consumption'!$B$98:$B$366,$A13,'Predicted Energy Consumption'!$A$98:$A$366,"hydrogen")</f>
        <v>0</v>
      </c>
      <c r="C13" s="249">
        <f>SUMIFS('Predicted Energy Consumption'!L$98:L$366,'Predicted Energy Consumption'!$B$98:$B$366,$A13,'Predicted Energy Consumption'!$A$98:$A$366,"hydrogen")</f>
        <v>0</v>
      </c>
      <c r="D13" s="249">
        <f>SUMIFS('Predicted Energy Consumption'!M$98:M$366,'Predicted Energy Consumption'!$B$98:$B$366,$A13,'Predicted Energy Consumption'!$A$98:$A$366,"hydrogen")</f>
        <v>0</v>
      </c>
      <c r="E13" s="249">
        <f>SUMIFS('Predicted Energy Consumption'!N$98:N$366,'Predicted Energy Consumption'!$B$98:$B$366,$A13,'Predicted Energy Consumption'!$A$98:$A$366,"hydrogen")</f>
        <v>0</v>
      </c>
      <c r="F13" s="249">
        <f>SUMIFS('Predicted Energy Consumption'!O$98:O$366,'Predicted Energy Consumption'!$B$98:$B$366,$A13,'Predicted Energy Consumption'!$A$98:$A$366,"hydrogen")</f>
        <v>0</v>
      </c>
      <c r="G13" s="249">
        <f>SUMIFS('Predicted Energy Consumption'!P$98:P$366,'Predicted Energy Consumption'!$B$98:$B$366,$A13,'Predicted Energy Consumption'!$A$98:$A$366,"hydrogen")</f>
        <v>0</v>
      </c>
      <c r="H13" s="249">
        <f>SUMIFS('Predicted Energy Consumption'!Q$98:Q$366,'Predicted Energy Consumption'!$B$98:$B$366,$A13,'Predicted Energy Consumption'!$A$98:$A$366,"hydrogen")</f>
        <v>0</v>
      </c>
      <c r="I13" s="249">
        <f>SUMIFS('Predicted Energy Consumption'!R$98:R$366,'Predicted Energy Consumption'!$B$98:$B$366,$A13,'Predicted Energy Consumption'!$A$98:$A$366,"hydrogen")</f>
        <v>0</v>
      </c>
      <c r="J13" s="249">
        <f>SUMIFS('Predicted Energy Consumption'!S$98:S$366,'Predicted Energy Consumption'!$B$98:$B$366,$A13,'Predicted Energy Consumption'!$A$98:$A$366,"hydrogen")</f>
        <v>0</v>
      </c>
      <c r="K13" s="249">
        <f>SUMIFS('Predicted Energy Consumption'!T$98:T$366,'Predicted Energy Consumption'!$B$98:$B$366,$A13,'Predicted Energy Consumption'!$A$98:$A$366,"hydrogen")</f>
        <v>0</v>
      </c>
      <c r="L13" s="249">
        <f>SUMIFS('Predicted Energy Consumption'!U$98:U$366,'Predicted Energy Consumption'!$B$98:$B$366,$A13,'Predicted Energy Consumption'!$A$98:$A$366,"hydrogen")</f>
        <v>0</v>
      </c>
      <c r="M13" s="249">
        <f>SUMIFS('Predicted Energy Consumption'!V$98:V$366,'Predicted Energy Consumption'!$B$98:$B$366,$A13,'Predicted Energy Consumption'!$A$98:$A$366,"hydrogen")</f>
        <v>0</v>
      </c>
      <c r="N13" s="249">
        <f>SUMIFS('Predicted Energy Consumption'!W$98:W$366,'Predicted Energy Consumption'!$B$98:$B$366,$A13,'Predicted Energy Consumption'!$A$98:$A$366,"hydrogen")</f>
        <v>0</v>
      </c>
      <c r="O13" s="249">
        <f>SUMIFS('Predicted Energy Consumption'!X$98:X$366,'Predicted Energy Consumption'!$B$98:$B$366,$A13,'Predicted Energy Consumption'!$A$98:$A$366,"hydrogen")</f>
        <v>0</v>
      </c>
      <c r="P13" s="249">
        <f>SUMIFS('Predicted Energy Consumption'!Y$98:Y$366,'Predicted Energy Consumption'!$B$98:$B$366,$A13,'Predicted Energy Consumption'!$A$98:$A$366,"hydrogen")</f>
        <v>0</v>
      </c>
      <c r="Q13" s="249">
        <f>SUMIFS('Predicted Energy Consumption'!Z$98:Z$366,'Predicted Energy Consumption'!$B$98:$B$366,$A13,'Predicted Energy Consumption'!$A$98:$A$366,"hydrogen")</f>
        <v>0</v>
      </c>
      <c r="R13" s="249">
        <f>SUMIFS('Predicted Energy Consumption'!AA$98:AA$366,'Predicted Energy Consumption'!$B$98:$B$366,$A13,'Predicted Energy Consumption'!$A$98:$A$366,"hydrogen")</f>
        <v>0</v>
      </c>
      <c r="S13" s="249">
        <f>SUMIFS('Predicted Energy Consumption'!AB$98:AB$366,'Predicted Energy Consumption'!$B$98:$B$366,$A13,'Predicted Energy Consumption'!$A$98:$A$366,"hydrogen")</f>
        <v>0</v>
      </c>
      <c r="T13" s="249">
        <f>SUMIFS('Predicted Energy Consumption'!AC$98:AC$366,'Predicted Energy Consumption'!$B$98:$B$366,$A13,'Predicted Energy Consumption'!$A$98:$A$366,"hydrogen")</f>
        <v>0</v>
      </c>
      <c r="U13" s="249">
        <f>SUMIFS('Predicted Energy Consumption'!AD$98:AD$366,'Predicted Energy Consumption'!$B$98:$B$366,$A13,'Predicted Energy Consumption'!$A$98:$A$366,"hydrogen")</f>
        <v>0</v>
      </c>
      <c r="V13" s="249">
        <f>SUMIFS('Predicted Energy Consumption'!AE$98:AE$366,'Predicted Energy Consumption'!$B$98:$B$366,$A13,'Predicted Energy Consumption'!$A$98:$A$366,"hydrogen")</f>
        <v>0</v>
      </c>
      <c r="W13" s="249">
        <f>SUMIFS('Predicted Energy Consumption'!AF$98:AF$366,'Predicted Energy Consumption'!$B$98:$B$366,$A13,'Predicted Energy Consumption'!$A$98:$A$366,"hydrogen")</f>
        <v>0</v>
      </c>
      <c r="X13" s="249">
        <f>SUMIFS('Predicted Energy Consumption'!AG$98:AG$366,'Predicted Energy Consumption'!$B$98:$B$366,$A13,'Predicted Energy Consumption'!$A$98:$A$366,"hydrogen")</f>
        <v>0</v>
      </c>
      <c r="Y13" s="249">
        <f>SUMIFS('Predicted Energy Consumption'!AH$98:AH$366,'Predicted Energy Consumption'!$B$98:$B$366,$A13,'Predicted Energy Consumption'!$A$98:$A$366,"hydrogen")</f>
        <v>0</v>
      </c>
      <c r="Z13" s="249">
        <f>SUMIFS('Predicted Energy Consumption'!AI$98:AI$366,'Predicted Energy Consumption'!$B$98:$B$366,$A13,'Predicted Energy Consumption'!$A$98:$A$366,"hydrogen")</f>
        <v>0</v>
      </c>
      <c r="AA13" s="249">
        <f>SUMIFS('Predicted Energy Consumption'!AJ$98:AJ$366,'Predicted Energy Consumption'!$B$98:$B$366,$A13,'Predicted Energy Consumption'!$A$98:$A$366,"hydrogen")</f>
        <v>0</v>
      </c>
      <c r="AB13" s="249">
        <f>SUMIFS('Predicted Energy Consumption'!AK$98:AK$366,'Predicted Energy Consumption'!$B$98:$B$366,$A13,'Predicted Energy Consumption'!$A$98:$A$366,"hydrogen")</f>
        <v>0</v>
      </c>
      <c r="AC13" s="249">
        <f>SUMIFS('Predicted Energy Consumption'!AL$98:AL$366,'Predicted Energy Consumption'!$B$98:$B$366,$A13,'Predicted Energy Consumption'!$A$98:$A$366,"hydrogen")</f>
        <v>0</v>
      </c>
      <c r="AD13" s="249">
        <f>SUMIFS('Predicted Energy Consumption'!AM$98:AM$366,'Predicted Energy Consumption'!$B$98:$B$366,$A13,'Predicted Energy Consumption'!$A$98:$A$366,"hydrogen")</f>
        <v>0</v>
      </c>
      <c r="AE13" s="249">
        <f>SUMIFS('Predicted Energy Consumption'!AN$98:AN$366,'Predicted Energy Consumption'!$B$98:$B$366,$A13,'Predicted Energy Consumption'!$A$98:$A$366,"hydrogen")</f>
        <v>0</v>
      </c>
      <c r="AF13" s="249">
        <f>SUMIFS('Predicted Energy Consumption'!AO$98:AO$366,'Predicted Energy Consumption'!$B$98:$B$366,$A13,'Predicted Energy Consumption'!$A$98:$A$366,"hydrogen")</f>
        <v>0</v>
      </c>
      <c r="AG13" s="249">
        <f>SUMIFS('Predicted Energy Consumption'!AP$98:AP$366,'Predicted Energy Consumption'!$B$98:$B$366,$A13,'Predicted Energy Consumption'!$A$98:$A$366,"hydrogen")</f>
        <v>0</v>
      </c>
      <c r="AH13" s="249">
        <f>SUMIFS('Predicted Energy Consumption'!AQ$98:AQ$366,'Predicted Energy Consumption'!$B$98:$B$366,$A13,'Predicted Energy Consumption'!$A$98:$A$366,"hydrogen")</f>
        <v>0</v>
      </c>
      <c r="AI13" s="249">
        <f>SUMIFS('Predicted Energy Consumption'!AR$98:AR$366,'Predicted Energy Consumption'!$B$98:$B$366,$A13,'Predicted Energy Consumption'!$A$98:$A$366,"hydrogen")</f>
        <v>0</v>
      </c>
      <c r="AJ13" s="249">
        <f>SUMIFS('Predicted Energy Consumption'!AS$98:AS$366,'Predicted Energy Consumption'!$B$98:$B$366,$A13,'Predicted Energy Consumption'!$A$98:$A$366,"hydrogen")</f>
        <v>0</v>
      </c>
      <c r="AK13" s="249">
        <f>SUMIFS('Predicted Energy Consumption'!AT$98:AT$366,'Predicted Energy Consumption'!$B$98:$B$366,$A13,'Predicted Energy Consumption'!$A$98:$A$366,"hydrogen")</f>
        <v>0</v>
      </c>
      <c r="AL13" s="249">
        <f>SUMIFS('Predicted Energy Consumption'!AU$98:AU$366,'Predicted Energy Consumption'!$B$98:$B$366,$A13,'Predicted Energy Consumption'!$A$98:$A$366,"hydrogen")</f>
        <v>0</v>
      </c>
      <c r="AM13" s="249">
        <f>SUMIFS('Predicted Energy Consumption'!AV$98:AV$366,'Predicted Energy Consumption'!$B$98:$B$366,$A13,'Predicted Energy Consumption'!$A$98:$A$366,"hydrogen")</f>
        <v>0</v>
      </c>
      <c r="AN13" s="249">
        <f>SUMIFS('Predicted Energy Consumption'!AW$98:AW$366,'Predicted Energy Consumption'!$B$98:$B$366,$A13,'Predicted Energy Consumption'!$A$98:$A$366,"hydrogen")</f>
        <v>0</v>
      </c>
      <c r="AO13" s="249">
        <f>SUMIFS('Predicted Energy Consumption'!AX$98:AX$366,'Predicted Energy Consumption'!$B$98:$B$366,$A13,'Predicted Energy Consumption'!$A$98:$A$366,"hydrogen")</f>
        <v>0</v>
      </c>
      <c r="AP13" s="249">
        <f>SUMIFS('Predicted Energy Consumption'!AY$98:AY$366,'Predicted Energy Consumption'!$B$98:$B$366,$A13,'Predicted Energy Consumption'!$A$98:$A$366,"hydrogen")</f>
        <v>0</v>
      </c>
    </row>
    <row r="14" spans="1:42" x14ac:dyDescent="0.2">
      <c r="A14" t="s">
        <v>385</v>
      </c>
      <c r="B14" s="249">
        <f>SUMIFS('Predicted Energy Consumption'!K$98:K$366,'Predicted Energy Consumption'!$B$98:$B$366,$A14,'Predicted Energy Consumption'!$A$98:$A$366,"hydrogen")</f>
        <v>0</v>
      </c>
      <c r="C14" s="249">
        <f>SUMIFS('Predicted Energy Consumption'!L$98:L$366,'Predicted Energy Consumption'!$B$98:$B$366,$A14,'Predicted Energy Consumption'!$A$98:$A$366,"hydrogen")</f>
        <v>0</v>
      </c>
      <c r="D14" s="249">
        <f>SUMIFS('Predicted Energy Consumption'!M$98:M$366,'Predicted Energy Consumption'!$B$98:$B$366,$A14,'Predicted Energy Consumption'!$A$98:$A$366,"hydrogen")</f>
        <v>0</v>
      </c>
      <c r="E14" s="249">
        <f>SUMIFS('Predicted Energy Consumption'!N$98:N$366,'Predicted Energy Consumption'!$B$98:$B$366,$A14,'Predicted Energy Consumption'!$A$98:$A$366,"hydrogen")</f>
        <v>0</v>
      </c>
      <c r="F14" s="249">
        <f>SUMIFS('Predicted Energy Consumption'!O$98:O$366,'Predicted Energy Consumption'!$B$98:$B$366,$A14,'Predicted Energy Consumption'!$A$98:$A$366,"hydrogen")</f>
        <v>0</v>
      </c>
      <c r="G14" s="249">
        <f>SUMIFS('Predicted Energy Consumption'!P$98:P$366,'Predicted Energy Consumption'!$B$98:$B$366,$A14,'Predicted Energy Consumption'!$A$98:$A$366,"hydrogen")</f>
        <v>0</v>
      </c>
      <c r="H14" s="249">
        <f>SUMIFS('Predicted Energy Consumption'!Q$98:Q$366,'Predicted Energy Consumption'!$B$98:$B$366,$A14,'Predicted Energy Consumption'!$A$98:$A$366,"hydrogen")</f>
        <v>0</v>
      </c>
      <c r="I14" s="249">
        <f>SUMIFS('Predicted Energy Consumption'!R$98:R$366,'Predicted Energy Consumption'!$B$98:$B$366,$A14,'Predicted Energy Consumption'!$A$98:$A$366,"hydrogen")</f>
        <v>0</v>
      </c>
      <c r="J14" s="249">
        <f>SUMIFS('Predicted Energy Consumption'!S$98:S$366,'Predicted Energy Consumption'!$B$98:$B$366,$A14,'Predicted Energy Consumption'!$A$98:$A$366,"hydrogen")</f>
        <v>0</v>
      </c>
      <c r="K14" s="249">
        <f>SUMIFS('Predicted Energy Consumption'!T$98:T$366,'Predicted Energy Consumption'!$B$98:$B$366,$A14,'Predicted Energy Consumption'!$A$98:$A$366,"hydrogen")</f>
        <v>0</v>
      </c>
      <c r="L14" s="249">
        <f>SUMIFS('Predicted Energy Consumption'!U$98:U$366,'Predicted Energy Consumption'!$B$98:$B$366,$A14,'Predicted Energy Consumption'!$A$98:$A$366,"hydrogen")</f>
        <v>0</v>
      </c>
      <c r="M14" s="249">
        <f>SUMIFS('Predicted Energy Consumption'!V$98:V$366,'Predicted Energy Consumption'!$B$98:$B$366,$A14,'Predicted Energy Consumption'!$A$98:$A$366,"hydrogen")</f>
        <v>0</v>
      </c>
      <c r="N14" s="249">
        <f>SUMIFS('Predicted Energy Consumption'!W$98:W$366,'Predicted Energy Consumption'!$B$98:$B$366,$A14,'Predicted Energy Consumption'!$A$98:$A$366,"hydrogen")</f>
        <v>0</v>
      </c>
      <c r="O14" s="249">
        <f>SUMIFS('Predicted Energy Consumption'!X$98:X$366,'Predicted Energy Consumption'!$B$98:$B$366,$A14,'Predicted Energy Consumption'!$A$98:$A$366,"hydrogen")</f>
        <v>0</v>
      </c>
      <c r="P14" s="249">
        <f>SUMIFS('Predicted Energy Consumption'!Y$98:Y$366,'Predicted Energy Consumption'!$B$98:$B$366,$A14,'Predicted Energy Consumption'!$A$98:$A$366,"hydrogen")</f>
        <v>0</v>
      </c>
      <c r="Q14" s="249">
        <f>SUMIFS('Predicted Energy Consumption'!Z$98:Z$366,'Predicted Energy Consumption'!$B$98:$B$366,$A14,'Predicted Energy Consumption'!$A$98:$A$366,"hydrogen")</f>
        <v>0</v>
      </c>
      <c r="R14" s="249">
        <f>SUMIFS('Predicted Energy Consumption'!AA$98:AA$366,'Predicted Energy Consumption'!$B$98:$B$366,$A14,'Predicted Energy Consumption'!$A$98:$A$366,"hydrogen")</f>
        <v>0</v>
      </c>
      <c r="S14" s="249">
        <f>SUMIFS('Predicted Energy Consumption'!AB$98:AB$366,'Predicted Energy Consumption'!$B$98:$B$366,$A14,'Predicted Energy Consumption'!$A$98:$A$366,"hydrogen")</f>
        <v>0</v>
      </c>
      <c r="T14" s="249">
        <f>SUMIFS('Predicted Energy Consumption'!AC$98:AC$366,'Predicted Energy Consumption'!$B$98:$B$366,$A14,'Predicted Energy Consumption'!$A$98:$A$366,"hydrogen")</f>
        <v>0</v>
      </c>
      <c r="U14" s="249">
        <f>SUMIFS('Predicted Energy Consumption'!AD$98:AD$366,'Predicted Energy Consumption'!$B$98:$B$366,$A14,'Predicted Energy Consumption'!$A$98:$A$366,"hydrogen")</f>
        <v>0</v>
      </c>
      <c r="V14" s="249">
        <f>SUMIFS('Predicted Energy Consumption'!AE$98:AE$366,'Predicted Energy Consumption'!$B$98:$B$366,$A14,'Predicted Energy Consumption'!$A$98:$A$366,"hydrogen")</f>
        <v>0</v>
      </c>
      <c r="W14" s="249">
        <f>SUMIFS('Predicted Energy Consumption'!AF$98:AF$366,'Predicted Energy Consumption'!$B$98:$B$366,$A14,'Predicted Energy Consumption'!$A$98:$A$366,"hydrogen")</f>
        <v>0</v>
      </c>
      <c r="X14" s="249">
        <f>SUMIFS('Predicted Energy Consumption'!AG$98:AG$366,'Predicted Energy Consumption'!$B$98:$B$366,$A14,'Predicted Energy Consumption'!$A$98:$A$366,"hydrogen")</f>
        <v>0</v>
      </c>
      <c r="Y14" s="249">
        <f>SUMIFS('Predicted Energy Consumption'!AH$98:AH$366,'Predicted Energy Consumption'!$B$98:$B$366,$A14,'Predicted Energy Consumption'!$A$98:$A$366,"hydrogen")</f>
        <v>0</v>
      </c>
      <c r="Z14" s="249">
        <f>SUMIFS('Predicted Energy Consumption'!AI$98:AI$366,'Predicted Energy Consumption'!$B$98:$B$366,$A14,'Predicted Energy Consumption'!$A$98:$A$366,"hydrogen")</f>
        <v>0</v>
      </c>
      <c r="AA14" s="249">
        <f>SUMIFS('Predicted Energy Consumption'!AJ$98:AJ$366,'Predicted Energy Consumption'!$B$98:$B$366,$A14,'Predicted Energy Consumption'!$A$98:$A$366,"hydrogen")</f>
        <v>0</v>
      </c>
      <c r="AB14" s="249">
        <f>SUMIFS('Predicted Energy Consumption'!AK$98:AK$366,'Predicted Energy Consumption'!$B$98:$B$366,$A14,'Predicted Energy Consumption'!$A$98:$A$366,"hydrogen")</f>
        <v>0</v>
      </c>
      <c r="AC14" s="249">
        <f>SUMIFS('Predicted Energy Consumption'!AL$98:AL$366,'Predicted Energy Consumption'!$B$98:$B$366,$A14,'Predicted Energy Consumption'!$A$98:$A$366,"hydrogen")</f>
        <v>0</v>
      </c>
      <c r="AD14" s="249">
        <f>SUMIFS('Predicted Energy Consumption'!AM$98:AM$366,'Predicted Energy Consumption'!$B$98:$B$366,$A14,'Predicted Energy Consumption'!$A$98:$A$366,"hydrogen")</f>
        <v>0</v>
      </c>
      <c r="AE14" s="249">
        <f>SUMIFS('Predicted Energy Consumption'!AN$98:AN$366,'Predicted Energy Consumption'!$B$98:$B$366,$A14,'Predicted Energy Consumption'!$A$98:$A$366,"hydrogen")</f>
        <v>0</v>
      </c>
      <c r="AF14" s="249">
        <f>SUMIFS('Predicted Energy Consumption'!AO$98:AO$366,'Predicted Energy Consumption'!$B$98:$B$366,$A14,'Predicted Energy Consumption'!$A$98:$A$366,"hydrogen")</f>
        <v>0</v>
      </c>
      <c r="AG14" s="249">
        <f>SUMIFS('Predicted Energy Consumption'!AP$98:AP$366,'Predicted Energy Consumption'!$B$98:$B$366,$A14,'Predicted Energy Consumption'!$A$98:$A$366,"hydrogen")</f>
        <v>0</v>
      </c>
      <c r="AH14" s="249">
        <f>SUMIFS('Predicted Energy Consumption'!AQ$98:AQ$366,'Predicted Energy Consumption'!$B$98:$B$366,$A14,'Predicted Energy Consumption'!$A$98:$A$366,"hydrogen")</f>
        <v>0</v>
      </c>
      <c r="AI14" s="249">
        <f>SUMIFS('Predicted Energy Consumption'!AR$98:AR$366,'Predicted Energy Consumption'!$B$98:$B$366,$A14,'Predicted Energy Consumption'!$A$98:$A$366,"hydrogen")</f>
        <v>0</v>
      </c>
      <c r="AJ14" s="249">
        <f>SUMIFS('Predicted Energy Consumption'!AS$98:AS$366,'Predicted Energy Consumption'!$B$98:$B$366,$A14,'Predicted Energy Consumption'!$A$98:$A$366,"hydrogen")</f>
        <v>0</v>
      </c>
      <c r="AK14" s="249">
        <f>SUMIFS('Predicted Energy Consumption'!AT$98:AT$366,'Predicted Energy Consumption'!$B$98:$B$366,$A14,'Predicted Energy Consumption'!$A$98:$A$366,"hydrogen")</f>
        <v>0</v>
      </c>
      <c r="AL14" s="249">
        <f>SUMIFS('Predicted Energy Consumption'!AU$98:AU$366,'Predicted Energy Consumption'!$B$98:$B$366,$A14,'Predicted Energy Consumption'!$A$98:$A$366,"hydrogen")</f>
        <v>0</v>
      </c>
      <c r="AM14" s="249">
        <f>SUMIFS('Predicted Energy Consumption'!AV$98:AV$366,'Predicted Energy Consumption'!$B$98:$B$366,$A14,'Predicted Energy Consumption'!$A$98:$A$366,"hydrogen")</f>
        <v>0</v>
      </c>
      <c r="AN14" s="249">
        <f>SUMIFS('Predicted Energy Consumption'!AW$98:AW$366,'Predicted Energy Consumption'!$B$98:$B$366,$A14,'Predicted Energy Consumption'!$A$98:$A$366,"hydrogen")</f>
        <v>0</v>
      </c>
      <c r="AO14" s="249">
        <f>SUMIFS('Predicted Energy Consumption'!AX$98:AX$366,'Predicted Energy Consumption'!$B$98:$B$366,$A14,'Predicted Energy Consumption'!$A$98:$A$366,"hydrogen")</f>
        <v>0</v>
      </c>
      <c r="AP14" s="249">
        <f>SUMIFS('Predicted Energy Consumption'!AY$98:AY$366,'Predicted Energy Consumption'!$B$98:$B$366,$A14,'Predicted Energy Consumption'!$A$98:$A$366,"hydrogen")</f>
        <v>0</v>
      </c>
    </row>
    <row r="15" spans="1:42" x14ac:dyDescent="0.2">
      <c r="A15" t="s">
        <v>386</v>
      </c>
      <c r="B15" s="249">
        <f>SUMIFS('Predicted Energy Consumption'!K$98:K$366,'Predicted Energy Consumption'!$B$98:$B$366,$A15,'Predicted Energy Consumption'!$A$98:$A$366,"hydrogen")</f>
        <v>0</v>
      </c>
      <c r="C15" s="249">
        <f>SUMIFS('Predicted Energy Consumption'!L$98:L$366,'Predicted Energy Consumption'!$B$98:$B$366,$A15,'Predicted Energy Consumption'!$A$98:$A$366,"hydrogen")</f>
        <v>0</v>
      </c>
      <c r="D15" s="249">
        <f>SUMIFS('Predicted Energy Consumption'!M$98:M$366,'Predicted Energy Consumption'!$B$98:$B$366,$A15,'Predicted Energy Consumption'!$A$98:$A$366,"hydrogen")</f>
        <v>0</v>
      </c>
      <c r="E15" s="249">
        <f>SUMIFS('Predicted Energy Consumption'!N$98:N$366,'Predicted Energy Consumption'!$B$98:$B$366,$A15,'Predicted Energy Consumption'!$A$98:$A$366,"hydrogen")</f>
        <v>0</v>
      </c>
      <c r="F15" s="249">
        <f>SUMIFS('Predicted Energy Consumption'!O$98:O$366,'Predicted Energy Consumption'!$B$98:$B$366,$A15,'Predicted Energy Consumption'!$A$98:$A$366,"hydrogen")</f>
        <v>0</v>
      </c>
      <c r="G15" s="249">
        <f>SUMIFS('Predicted Energy Consumption'!P$98:P$366,'Predicted Energy Consumption'!$B$98:$B$366,$A15,'Predicted Energy Consumption'!$A$98:$A$366,"hydrogen")</f>
        <v>0</v>
      </c>
      <c r="H15" s="249">
        <f>SUMIFS('Predicted Energy Consumption'!Q$98:Q$366,'Predicted Energy Consumption'!$B$98:$B$366,$A15,'Predicted Energy Consumption'!$A$98:$A$366,"hydrogen")</f>
        <v>0</v>
      </c>
      <c r="I15" s="249">
        <f>SUMIFS('Predicted Energy Consumption'!R$98:R$366,'Predicted Energy Consumption'!$B$98:$B$366,$A15,'Predicted Energy Consumption'!$A$98:$A$366,"hydrogen")</f>
        <v>0</v>
      </c>
      <c r="J15" s="249">
        <f>SUMIFS('Predicted Energy Consumption'!S$98:S$366,'Predicted Energy Consumption'!$B$98:$B$366,$A15,'Predicted Energy Consumption'!$A$98:$A$366,"hydrogen")</f>
        <v>0</v>
      </c>
      <c r="K15" s="249">
        <f>SUMIFS('Predicted Energy Consumption'!T$98:T$366,'Predicted Energy Consumption'!$B$98:$B$366,$A15,'Predicted Energy Consumption'!$A$98:$A$366,"hydrogen")</f>
        <v>0</v>
      </c>
      <c r="L15" s="249">
        <f>SUMIFS('Predicted Energy Consumption'!U$98:U$366,'Predicted Energy Consumption'!$B$98:$B$366,$A15,'Predicted Energy Consumption'!$A$98:$A$366,"hydrogen")</f>
        <v>0</v>
      </c>
      <c r="M15" s="249">
        <f>SUMIFS('Predicted Energy Consumption'!V$98:V$366,'Predicted Energy Consumption'!$B$98:$B$366,$A15,'Predicted Energy Consumption'!$A$98:$A$366,"hydrogen")</f>
        <v>0</v>
      </c>
      <c r="N15" s="249">
        <f>SUMIFS('Predicted Energy Consumption'!W$98:W$366,'Predicted Energy Consumption'!$B$98:$B$366,$A15,'Predicted Energy Consumption'!$A$98:$A$366,"hydrogen")</f>
        <v>0</v>
      </c>
      <c r="O15" s="249">
        <f>SUMIFS('Predicted Energy Consumption'!X$98:X$366,'Predicted Energy Consumption'!$B$98:$B$366,$A15,'Predicted Energy Consumption'!$A$98:$A$366,"hydrogen")</f>
        <v>0</v>
      </c>
      <c r="P15" s="249">
        <f>SUMIFS('Predicted Energy Consumption'!Y$98:Y$366,'Predicted Energy Consumption'!$B$98:$B$366,$A15,'Predicted Energy Consumption'!$A$98:$A$366,"hydrogen")</f>
        <v>0</v>
      </c>
      <c r="Q15" s="249">
        <f>SUMIFS('Predicted Energy Consumption'!Z$98:Z$366,'Predicted Energy Consumption'!$B$98:$B$366,$A15,'Predicted Energy Consumption'!$A$98:$A$366,"hydrogen")</f>
        <v>0</v>
      </c>
      <c r="R15" s="249">
        <f>SUMIFS('Predicted Energy Consumption'!AA$98:AA$366,'Predicted Energy Consumption'!$B$98:$B$366,$A15,'Predicted Energy Consumption'!$A$98:$A$366,"hydrogen")</f>
        <v>0</v>
      </c>
      <c r="S15" s="249">
        <f>SUMIFS('Predicted Energy Consumption'!AB$98:AB$366,'Predicted Energy Consumption'!$B$98:$B$366,$A15,'Predicted Energy Consumption'!$A$98:$A$366,"hydrogen")</f>
        <v>0</v>
      </c>
      <c r="T15" s="249">
        <f>SUMIFS('Predicted Energy Consumption'!AC$98:AC$366,'Predicted Energy Consumption'!$B$98:$B$366,$A15,'Predicted Energy Consumption'!$A$98:$A$366,"hydrogen")</f>
        <v>0</v>
      </c>
      <c r="U15" s="249">
        <f>SUMIFS('Predicted Energy Consumption'!AD$98:AD$366,'Predicted Energy Consumption'!$B$98:$B$366,$A15,'Predicted Energy Consumption'!$A$98:$A$366,"hydrogen")</f>
        <v>0</v>
      </c>
      <c r="V15" s="249">
        <f>SUMIFS('Predicted Energy Consumption'!AE$98:AE$366,'Predicted Energy Consumption'!$B$98:$B$366,$A15,'Predicted Energy Consumption'!$A$98:$A$366,"hydrogen")</f>
        <v>0</v>
      </c>
      <c r="W15" s="249">
        <f>SUMIFS('Predicted Energy Consumption'!AF$98:AF$366,'Predicted Energy Consumption'!$B$98:$B$366,$A15,'Predicted Energy Consumption'!$A$98:$A$366,"hydrogen")</f>
        <v>0</v>
      </c>
      <c r="X15" s="249">
        <f>SUMIFS('Predicted Energy Consumption'!AG$98:AG$366,'Predicted Energy Consumption'!$B$98:$B$366,$A15,'Predicted Energy Consumption'!$A$98:$A$366,"hydrogen")</f>
        <v>0</v>
      </c>
      <c r="Y15" s="249">
        <f>SUMIFS('Predicted Energy Consumption'!AH$98:AH$366,'Predicted Energy Consumption'!$B$98:$B$366,$A15,'Predicted Energy Consumption'!$A$98:$A$366,"hydrogen")</f>
        <v>0</v>
      </c>
      <c r="Z15" s="249">
        <f>SUMIFS('Predicted Energy Consumption'!AI$98:AI$366,'Predicted Energy Consumption'!$B$98:$B$366,$A15,'Predicted Energy Consumption'!$A$98:$A$366,"hydrogen")</f>
        <v>0</v>
      </c>
      <c r="AA15" s="249">
        <f>SUMIFS('Predicted Energy Consumption'!AJ$98:AJ$366,'Predicted Energy Consumption'!$B$98:$B$366,$A15,'Predicted Energy Consumption'!$A$98:$A$366,"hydrogen")</f>
        <v>0</v>
      </c>
      <c r="AB15" s="249">
        <f>SUMIFS('Predicted Energy Consumption'!AK$98:AK$366,'Predicted Energy Consumption'!$B$98:$B$366,$A15,'Predicted Energy Consumption'!$A$98:$A$366,"hydrogen")</f>
        <v>0</v>
      </c>
      <c r="AC15" s="249">
        <f>SUMIFS('Predicted Energy Consumption'!AL$98:AL$366,'Predicted Energy Consumption'!$B$98:$B$366,$A15,'Predicted Energy Consumption'!$A$98:$A$366,"hydrogen")</f>
        <v>0</v>
      </c>
      <c r="AD15" s="249">
        <f>SUMIFS('Predicted Energy Consumption'!AM$98:AM$366,'Predicted Energy Consumption'!$B$98:$B$366,$A15,'Predicted Energy Consumption'!$A$98:$A$366,"hydrogen")</f>
        <v>0</v>
      </c>
      <c r="AE15" s="249">
        <f>SUMIFS('Predicted Energy Consumption'!AN$98:AN$366,'Predicted Energy Consumption'!$B$98:$B$366,$A15,'Predicted Energy Consumption'!$A$98:$A$366,"hydrogen")</f>
        <v>0</v>
      </c>
      <c r="AF15" s="249">
        <f>SUMIFS('Predicted Energy Consumption'!AO$98:AO$366,'Predicted Energy Consumption'!$B$98:$B$366,$A15,'Predicted Energy Consumption'!$A$98:$A$366,"hydrogen")</f>
        <v>0</v>
      </c>
      <c r="AG15" s="249">
        <f>SUMIFS('Predicted Energy Consumption'!AP$98:AP$366,'Predicted Energy Consumption'!$B$98:$B$366,$A15,'Predicted Energy Consumption'!$A$98:$A$366,"hydrogen")</f>
        <v>0</v>
      </c>
      <c r="AH15" s="249">
        <f>SUMIFS('Predicted Energy Consumption'!AQ$98:AQ$366,'Predicted Energy Consumption'!$B$98:$B$366,$A15,'Predicted Energy Consumption'!$A$98:$A$366,"hydrogen")</f>
        <v>0</v>
      </c>
      <c r="AI15" s="249">
        <f>SUMIFS('Predicted Energy Consumption'!AR$98:AR$366,'Predicted Energy Consumption'!$B$98:$B$366,$A15,'Predicted Energy Consumption'!$A$98:$A$366,"hydrogen")</f>
        <v>0</v>
      </c>
      <c r="AJ15" s="249">
        <f>SUMIFS('Predicted Energy Consumption'!AS$98:AS$366,'Predicted Energy Consumption'!$B$98:$B$366,$A15,'Predicted Energy Consumption'!$A$98:$A$366,"hydrogen")</f>
        <v>0</v>
      </c>
      <c r="AK15" s="249">
        <f>SUMIFS('Predicted Energy Consumption'!AT$98:AT$366,'Predicted Energy Consumption'!$B$98:$B$366,$A15,'Predicted Energy Consumption'!$A$98:$A$366,"hydrogen")</f>
        <v>0</v>
      </c>
      <c r="AL15" s="249">
        <f>SUMIFS('Predicted Energy Consumption'!AU$98:AU$366,'Predicted Energy Consumption'!$B$98:$B$366,$A15,'Predicted Energy Consumption'!$A$98:$A$366,"hydrogen")</f>
        <v>0</v>
      </c>
      <c r="AM15" s="249">
        <f>SUMIFS('Predicted Energy Consumption'!AV$98:AV$366,'Predicted Energy Consumption'!$B$98:$B$366,$A15,'Predicted Energy Consumption'!$A$98:$A$366,"hydrogen")</f>
        <v>0</v>
      </c>
      <c r="AN15" s="249">
        <f>SUMIFS('Predicted Energy Consumption'!AW$98:AW$366,'Predicted Energy Consumption'!$B$98:$B$366,$A15,'Predicted Energy Consumption'!$A$98:$A$366,"hydrogen")</f>
        <v>0</v>
      </c>
      <c r="AO15" s="249">
        <f>SUMIFS('Predicted Energy Consumption'!AX$98:AX$366,'Predicted Energy Consumption'!$B$98:$B$366,$A15,'Predicted Energy Consumption'!$A$98:$A$366,"hydrogen")</f>
        <v>0</v>
      </c>
      <c r="AP15" s="249">
        <f>SUMIFS('Predicted Energy Consumption'!AY$98:AY$366,'Predicted Energy Consumption'!$B$98:$B$366,$A15,'Predicted Energy Consumption'!$A$98:$A$366,"hydrogen")</f>
        <v>0</v>
      </c>
    </row>
    <row r="16" spans="1:42" x14ac:dyDescent="0.2">
      <c r="A16" t="s">
        <v>387</v>
      </c>
      <c r="B16" s="249">
        <f>SUMIFS('Predicted Energy Consumption'!K$98:K$366,'Predicted Energy Consumption'!$B$98:$B$366,$A16,'Predicted Energy Consumption'!$A$98:$A$366,"hydrogen")</f>
        <v>0</v>
      </c>
      <c r="C16" s="249">
        <f>SUMIFS('Predicted Energy Consumption'!L$98:L$366,'Predicted Energy Consumption'!$B$98:$B$366,$A16,'Predicted Energy Consumption'!$A$98:$A$366,"hydrogen")</f>
        <v>0</v>
      </c>
      <c r="D16" s="249">
        <f>SUMIFS('Predicted Energy Consumption'!M$98:M$366,'Predicted Energy Consumption'!$B$98:$B$366,$A16,'Predicted Energy Consumption'!$A$98:$A$366,"hydrogen")</f>
        <v>0</v>
      </c>
      <c r="E16" s="249">
        <f>SUMIFS('Predicted Energy Consumption'!N$98:N$366,'Predicted Energy Consumption'!$B$98:$B$366,$A16,'Predicted Energy Consumption'!$A$98:$A$366,"hydrogen")</f>
        <v>0</v>
      </c>
      <c r="F16" s="249">
        <f>SUMIFS('Predicted Energy Consumption'!O$98:O$366,'Predicted Energy Consumption'!$B$98:$B$366,$A16,'Predicted Energy Consumption'!$A$98:$A$366,"hydrogen")</f>
        <v>0</v>
      </c>
      <c r="G16" s="249">
        <f>SUMIFS('Predicted Energy Consumption'!P$98:P$366,'Predicted Energy Consumption'!$B$98:$B$366,$A16,'Predicted Energy Consumption'!$A$98:$A$366,"hydrogen")</f>
        <v>0</v>
      </c>
      <c r="H16" s="249">
        <f>SUMIFS('Predicted Energy Consumption'!Q$98:Q$366,'Predicted Energy Consumption'!$B$98:$B$366,$A16,'Predicted Energy Consumption'!$A$98:$A$366,"hydrogen")</f>
        <v>0</v>
      </c>
      <c r="I16" s="249">
        <f>SUMIFS('Predicted Energy Consumption'!R$98:R$366,'Predicted Energy Consumption'!$B$98:$B$366,$A16,'Predicted Energy Consumption'!$A$98:$A$366,"hydrogen")</f>
        <v>0</v>
      </c>
      <c r="J16" s="249">
        <f>SUMIFS('Predicted Energy Consumption'!S$98:S$366,'Predicted Energy Consumption'!$B$98:$B$366,$A16,'Predicted Energy Consumption'!$A$98:$A$366,"hydrogen")</f>
        <v>0</v>
      </c>
      <c r="K16" s="249">
        <f>SUMIFS('Predicted Energy Consumption'!T$98:T$366,'Predicted Energy Consumption'!$B$98:$B$366,$A16,'Predicted Energy Consumption'!$A$98:$A$366,"hydrogen")</f>
        <v>0</v>
      </c>
      <c r="L16" s="249">
        <f>SUMIFS('Predicted Energy Consumption'!U$98:U$366,'Predicted Energy Consumption'!$B$98:$B$366,$A16,'Predicted Energy Consumption'!$A$98:$A$366,"hydrogen")</f>
        <v>0</v>
      </c>
      <c r="M16" s="249">
        <f>SUMIFS('Predicted Energy Consumption'!V$98:V$366,'Predicted Energy Consumption'!$B$98:$B$366,$A16,'Predicted Energy Consumption'!$A$98:$A$366,"hydrogen")</f>
        <v>0</v>
      </c>
      <c r="N16" s="249">
        <f>SUMIFS('Predicted Energy Consumption'!W$98:W$366,'Predicted Energy Consumption'!$B$98:$B$366,$A16,'Predicted Energy Consumption'!$A$98:$A$366,"hydrogen")</f>
        <v>0</v>
      </c>
      <c r="O16" s="249">
        <f>SUMIFS('Predicted Energy Consumption'!X$98:X$366,'Predicted Energy Consumption'!$B$98:$B$366,$A16,'Predicted Energy Consumption'!$A$98:$A$366,"hydrogen")</f>
        <v>0</v>
      </c>
      <c r="P16" s="249">
        <f>SUMIFS('Predicted Energy Consumption'!Y$98:Y$366,'Predicted Energy Consumption'!$B$98:$B$366,$A16,'Predicted Energy Consumption'!$A$98:$A$366,"hydrogen")</f>
        <v>0</v>
      </c>
      <c r="Q16" s="249">
        <f>SUMIFS('Predicted Energy Consumption'!Z$98:Z$366,'Predicted Energy Consumption'!$B$98:$B$366,$A16,'Predicted Energy Consumption'!$A$98:$A$366,"hydrogen")</f>
        <v>0</v>
      </c>
      <c r="R16" s="249">
        <f>SUMIFS('Predicted Energy Consumption'!AA$98:AA$366,'Predicted Energy Consumption'!$B$98:$B$366,$A16,'Predicted Energy Consumption'!$A$98:$A$366,"hydrogen")</f>
        <v>0</v>
      </c>
      <c r="S16" s="249">
        <f>SUMIFS('Predicted Energy Consumption'!AB$98:AB$366,'Predicted Energy Consumption'!$B$98:$B$366,$A16,'Predicted Energy Consumption'!$A$98:$A$366,"hydrogen")</f>
        <v>0</v>
      </c>
      <c r="T16" s="249">
        <f>SUMIFS('Predicted Energy Consumption'!AC$98:AC$366,'Predicted Energy Consumption'!$B$98:$B$366,$A16,'Predicted Energy Consumption'!$A$98:$A$366,"hydrogen")</f>
        <v>0</v>
      </c>
      <c r="U16" s="249">
        <f>SUMIFS('Predicted Energy Consumption'!AD$98:AD$366,'Predicted Energy Consumption'!$B$98:$B$366,$A16,'Predicted Energy Consumption'!$A$98:$A$366,"hydrogen")</f>
        <v>0</v>
      </c>
      <c r="V16" s="249">
        <f>SUMIFS('Predicted Energy Consumption'!AE$98:AE$366,'Predicted Energy Consumption'!$B$98:$B$366,$A16,'Predicted Energy Consumption'!$A$98:$A$366,"hydrogen")</f>
        <v>0</v>
      </c>
      <c r="W16" s="249">
        <f>SUMIFS('Predicted Energy Consumption'!AF$98:AF$366,'Predicted Energy Consumption'!$B$98:$B$366,$A16,'Predicted Energy Consumption'!$A$98:$A$366,"hydrogen")</f>
        <v>0</v>
      </c>
      <c r="X16" s="249">
        <f>SUMIFS('Predicted Energy Consumption'!AG$98:AG$366,'Predicted Energy Consumption'!$B$98:$B$366,$A16,'Predicted Energy Consumption'!$A$98:$A$366,"hydrogen")</f>
        <v>0</v>
      </c>
      <c r="Y16" s="249">
        <f>SUMIFS('Predicted Energy Consumption'!AH$98:AH$366,'Predicted Energy Consumption'!$B$98:$B$366,$A16,'Predicted Energy Consumption'!$A$98:$A$366,"hydrogen")</f>
        <v>0</v>
      </c>
      <c r="Z16" s="249">
        <f>SUMIFS('Predicted Energy Consumption'!AI$98:AI$366,'Predicted Energy Consumption'!$B$98:$B$366,$A16,'Predicted Energy Consumption'!$A$98:$A$366,"hydrogen")</f>
        <v>0</v>
      </c>
      <c r="AA16" s="249">
        <f>SUMIFS('Predicted Energy Consumption'!AJ$98:AJ$366,'Predicted Energy Consumption'!$B$98:$B$366,$A16,'Predicted Energy Consumption'!$A$98:$A$366,"hydrogen")</f>
        <v>0</v>
      </c>
      <c r="AB16" s="249">
        <f>SUMIFS('Predicted Energy Consumption'!AK$98:AK$366,'Predicted Energy Consumption'!$B$98:$B$366,$A16,'Predicted Energy Consumption'!$A$98:$A$366,"hydrogen")</f>
        <v>0</v>
      </c>
      <c r="AC16" s="249">
        <f>SUMIFS('Predicted Energy Consumption'!AL$98:AL$366,'Predicted Energy Consumption'!$B$98:$B$366,$A16,'Predicted Energy Consumption'!$A$98:$A$366,"hydrogen")</f>
        <v>0</v>
      </c>
      <c r="AD16" s="249">
        <f>SUMIFS('Predicted Energy Consumption'!AM$98:AM$366,'Predicted Energy Consumption'!$B$98:$B$366,$A16,'Predicted Energy Consumption'!$A$98:$A$366,"hydrogen")</f>
        <v>0</v>
      </c>
      <c r="AE16" s="249">
        <f>SUMIFS('Predicted Energy Consumption'!AN$98:AN$366,'Predicted Energy Consumption'!$B$98:$B$366,$A16,'Predicted Energy Consumption'!$A$98:$A$366,"hydrogen")</f>
        <v>0</v>
      </c>
      <c r="AF16" s="249">
        <f>SUMIFS('Predicted Energy Consumption'!AO$98:AO$366,'Predicted Energy Consumption'!$B$98:$B$366,$A16,'Predicted Energy Consumption'!$A$98:$A$366,"hydrogen")</f>
        <v>0</v>
      </c>
      <c r="AG16" s="249">
        <f>SUMIFS('Predicted Energy Consumption'!AP$98:AP$366,'Predicted Energy Consumption'!$B$98:$B$366,$A16,'Predicted Energy Consumption'!$A$98:$A$366,"hydrogen")</f>
        <v>0</v>
      </c>
      <c r="AH16" s="249">
        <f>SUMIFS('Predicted Energy Consumption'!AQ$98:AQ$366,'Predicted Energy Consumption'!$B$98:$B$366,$A16,'Predicted Energy Consumption'!$A$98:$A$366,"hydrogen")</f>
        <v>0</v>
      </c>
      <c r="AI16" s="249">
        <f>SUMIFS('Predicted Energy Consumption'!AR$98:AR$366,'Predicted Energy Consumption'!$B$98:$B$366,$A16,'Predicted Energy Consumption'!$A$98:$A$366,"hydrogen")</f>
        <v>0</v>
      </c>
      <c r="AJ16" s="249">
        <f>SUMIFS('Predicted Energy Consumption'!AS$98:AS$366,'Predicted Energy Consumption'!$B$98:$B$366,$A16,'Predicted Energy Consumption'!$A$98:$A$366,"hydrogen")</f>
        <v>0</v>
      </c>
      <c r="AK16" s="249">
        <f>SUMIFS('Predicted Energy Consumption'!AT$98:AT$366,'Predicted Energy Consumption'!$B$98:$B$366,$A16,'Predicted Energy Consumption'!$A$98:$A$366,"hydrogen")</f>
        <v>0</v>
      </c>
      <c r="AL16" s="249">
        <f>SUMIFS('Predicted Energy Consumption'!AU$98:AU$366,'Predicted Energy Consumption'!$B$98:$B$366,$A16,'Predicted Energy Consumption'!$A$98:$A$366,"hydrogen")</f>
        <v>0</v>
      </c>
      <c r="AM16" s="249">
        <f>SUMIFS('Predicted Energy Consumption'!AV$98:AV$366,'Predicted Energy Consumption'!$B$98:$B$366,$A16,'Predicted Energy Consumption'!$A$98:$A$366,"hydrogen")</f>
        <v>0</v>
      </c>
      <c r="AN16" s="249">
        <f>SUMIFS('Predicted Energy Consumption'!AW$98:AW$366,'Predicted Energy Consumption'!$B$98:$B$366,$A16,'Predicted Energy Consumption'!$A$98:$A$366,"hydrogen")</f>
        <v>0</v>
      </c>
      <c r="AO16" s="249">
        <f>SUMIFS('Predicted Energy Consumption'!AX$98:AX$366,'Predicted Energy Consumption'!$B$98:$B$366,$A16,'Predicted Energy Consumption'!$A$98:$A$366,"hydrogen")</f>
        <v>0</v>
      </c>
      <c r="AP16" s="249">
        <f>SUMIFS('Predicted Energy Consumption'!AY$98:AY$366,'Predicted Energy Consumption'!$B$98:$B$366,$A16,'Predicted Energy Consumption'!$A$98:$A$366,"hydrogen")</f>
        <v>0</v>
      </c>
    </row>
    <row r="17" spans="1:42" x14ac:dyDescent="0.2">
      <c r="A17" t="s">
        <v>388</v>
      </c>
      <c r="B17" s="249">
        <f>SUMIFS('Predicted Energy Consumption'!K$98:K$366,'Predicted Energy Consumption'!$B$98:$B$366,$A17,'Predicted Energy Consumption'!$A$98:$A$366,"hydrogen")</f>
        <v>0</v>
      </c>
      <c r="C17" s="249">
        <f>SUMIFS('Predicted Energy Consumption'!L$98:L$366,'Predicted Energy Consumption'!$B$98:$B$366,$A17,'Predicted Energy Consumption'!$A$98:$A$366,"hydrogen")</f>
        <v>0</v>
      </c>
      <c r="D17" s="249">
        <f>SUMIFS('Predicted Energy Consumption'!M$98:M$366,'Predicted Energy Consumption'!$B$98:$B$366,$A17,'Predicted Energy Consumption'!$A$98:$A$366,"hydrogen")</f>
        <v>0</v>
      </c>
      <c r="E17" s="249">
        <f>SUMIFS('Predicted Energy Consumption'!N$98:N$366,'Predicted Energy Consumption'!$B$98:$B$366,$A17,'Predicted Energy Consumption'!$A$98:$A$366,"hydrogen")</f>
        <v>0</v>
      </c>
      <c r="F17" s="249">
        <f>SUMIFS('Predicted Energy Consumption'!O$98:O$366,'Predicted Energy Consumption'!$B$98:$B$366,$A17,'Predicted Energy Consumption'!$A$98:$A$366,"hydrogen")</f>
        <v>0</v>
      </c>
      <c r="G17" s="249">
        <f>SUMIFS('Predicted Energy Consumption'!P$98:P$366,'Predicted Energy Consumption'!$B$98:$B$366,$A17,'Predicted Energy Consumption'!$A$98:$A$366,"hydrogen")</f>
        <v>0</v>
      </c>
      <c r="H17" s="249">
        <f>SUMIFS('Predicted Energy Consumption'!Q$98:Q$366,'Predicted Energy Consumption'!$B$98:$B$366,$A17,'Predicted Energy Consumption'!$A$98:$A$366,"hydrogen")</f>
        <v>0</v>
      </c>
      <c r="I17" s="249">
        <f>SUMIFS('Predicted Energy Consumption'!R$98:R$366,'Predicted Energy Consumption'!$B$98:$B$366,$A17,'Predicted Energy Consumption'!$A$98:$A$366,"hydrogen")</f>
        <v>0</v>
      </c>
      <c r="J17" s="249">
        <f>SUMIFS('Predicted Energy Consumption'!S$98:S$366,'Predicted Energy Consumption'!$B$98:$B$366,$A17,'Predicted Energy Consumption'!$A$98:$A$366,"hydrogen")</f>
        <v>0</v>
      </c>
      <c r="K17" s="249">
        <f>SUMIFS('Predicted Energy Consumption'!T$98:T$366,'Predicted Energy Consumption'!$B$98:$B$366,$A17,'Predicted Energy Consumption'!$A$98:$A$366,"hydrogen")</f>
        <v>0</v>
      </c>
      <c r="L17" s="249">
        <f>SUMIFS('Predicted Energy Consumption'!U$98:U$366,'Predicted Energy Consumption'!$B$98:$B$366,$A17,'Predicted Energy Consumption'!$A$98:$A$366,"hydrogen")</f>
        <v>0</v>
      </c>
      <c r="M17" s="249">
        <f>SUMIFS('Predicted Energy Consumption'!V$98:V$366,'Predicted Energy Consumption'!$B$98:$B$366,$A17,'Predicted Energy Consumption'!$A$98:$A$366,"hydrogen")</f>
        <v>0</v>
      </c>
      <c r="N17" s="249">
        <f>SUMIFS('Predicted Energy Consumption'!W$98:W$366,'Predicted Energy Consumption'!$B$98:$B$366,$A17,'Predicted Energy Consumption'!$A$98:$A$366,"hydrogen")</f>
        <v>0</v>
      </c>
      <c r="O17" s="249">
        <f>SUMIFS('Predicted Energy Consumption'!X$98:X$366,'Predicted Energy Consumption'!$B$98:$B$366,$A17,'Predicted Energy Consumption'!$A$98:$A$366,"hydrogen")</f>
        <v>0</v>
      </c>
      <c r="P17" s="249">
        <f>SUMIFS('Predicted Energy Consumption'!Y$98:Y$366,'Predicted Energy Consumption'!$B$98:$B$366,$A17,'Predicted Energy Consumption'!$A$98:$A$366,"hydrogen")</f>
        <v>0</v>
      </c>
      <c r="Q17" s="249">
        <f>SUMIFS('Predicted Energy Consumption'!Z$98:Z$366,'Predicted Energy Consumption'!$B$98:$B$366,$A17,'Predicted Energy Consumption'!$A$98:$A$366,"hydrogen")</f>
        <v>0</v>
      </c>
      <c r="R17" s="249">
        <f>SUMIFS('Predicted Energy Consumption'!AA$98:AA$366,'Predicted Energy Consumption'!$B$98:$B$366,$A17,'Predicted Energy Consumption'!$A$98:$A$366,"hydrogen")</f>
        <v>0</v>
      </c>
      <c r="S17" s="249">
        <f>SUMIFS('Predicted Energy Consumption'!AB$98:AB$366,'Predicted Energy Consumption'!$B$98:$B$366,$A17,'Predicted Energy Consumption'!$A$98:$A$366,"hydrogen")</f>
        <v>0</v>
      </c>
      <c r="T17" s="249">
        <f>SUMIFS('Predicted Energy Consumption'!AC$98:AC$366,'Predicted Energy Consumption'!$B$98:$B$366,$A17,'Predicted Energy Consumption'!$A$98:$A$366,"hydrogen")</f>
        <v>0</v>
      </c>
      <c r="U17" s="249">
        <f>SUMIFS('Predicted Energy Consumption'!AD$98:AD$366,'Predicted Energy Consumption'!$B$98:$B$366,$A17,'Predicted Energy Consumption'!$A$98:$A$366,"hydrogen")</f>
        <v>0</v>
      </c>
      <c r="V17" s="249">
        <f>SUMIFS('Predicted Energy Consumption'!AE$98:AE$366,'Predicted Energy Consumption'!$B$98:$B$366,$A17,'Predicted Energy Consumption'!$A$98:$A$366,"hydrogen")</f>
        <v>0</v>
      </c>
      <c r="W17" s="249">
        <f>SUMIFS('Predicted Energy Consumption'!AF$98:AF$366,'Predicted Energy Consumption'!$B$98:$B$366,$A17,'Predicted Energy Consumption'!$A$98:$A$366,"hydrogen")</f>
        <v>0</v>
      </c>
      <c r="X17" s="249">
        <f>SUMIFS('Predicted Energy Consumption'!AG$98:AG$366,'Predicted Energy Consumption'!$B$98:$B$366,$A17,'Predicted Energy Consumption'!$A$98:$A$366,"hydrogen")</f>
        <v>0</v>
      </c>
      <c r="Y17" s="249">
        <f>SUMIFS('Predicted Energy Consumption'!AH$98:AH$366,'Predicted Energy Consumption'!$B$98:$B$366,$A17,'Predicted Energy Consumption'!$A$98:$A$366,"hydrogen")</f>
        <v>0</v>
      </c>
      <c r="Z17" s="249">
        <f>SUMIFS('Predicted Energy Consumption'!AI$98:AI$366,'Predicted Energy Consumption'!$B$98:$B$366,$A17,'Predicted Energy Consumption'!$A$98:$A$366,"hydrogen")</f>
        <v>0</v>
      </c>
      <c r="AA17" s="249">
        <f>SUMIFS('Predicted Energy Consumption'!AJ$98:AJ$366,'Predicted Energy Consumption'!$B$98:$B$366,$A17,'Predicted Energy Consumption'!$A$98:$A$366,"hydrogen")</f>
        <v>0</v>
      </c>
      <c r="AB17" s="249">
        <f>SUMIFS('Predicted Energy Consumption'!AK$98:AK$366,'Predicted Energy Consumption'!$B$98:$B$366,$A17,'Predicted Energy Consumption'!$A$98:$A$366,"hydrogen")</f>
        <v>0</v>
      </c>
      <c r="AC17" s="249">
        <f>SUMIFS('Predicted Energy Consumption'!AL$98:AL$366,'Predicted Energy Consumption'!$B$98:$B$366,$A17,'Predicted Energy Consumption'!$A$98:$A$366,"hydrogen")</f>
        <v>0</v>
      </c>
      <c r="AD17" s="249">
        <f>SUMIFS('Predicted Energy Consumption'!AM$98:AM$366,'Predicted Energy Consumption'!$B$98:$B$366,$A17,'Predicted Energy Consumption'!$A$98:$A$366,"hydrogen")</f>
        <v>0</v>
      </c>
      <c r="AE17" s="249">
        <f>SUMIFS('Predicted Energy Consumption'!AN$98:AN$366,'Predicted Energy Consumption'!$B$98:$B$366,$A17,'Predicted Energy Consumption'!$A$98:$A$366,"hydrogen")</f>
        <v>0</v>
      </c>
      <c r="AF17" s="249">
        <f>SUMIFS('Predicted Energy Consumption'!AO$98:AO$366,'Predicted Energy Consumption'!$B$98:$B$366,$A17,'Predicted Energy Consumption'!$A$98:$A$366,"hydrogen")</f>
        <v>0</v>
      </c>
      <c r="AG17" s="249">
        <f>SUMIFS('Predicted Energy Consumption'!AP$98:AP$366,'Predicted Energy Consumption'!$B$98:$B$366,$A17,'Predicted Energy Consumption'!$A$98:$A$366,"hydrogen")</f>
        <v>0</v>
      </c>
      <c r="AH17" s="249">
        <f>SUMIFS('Predicted Energy Consumption'!AQ$98:AQ$366,'Predicted Energy Consumption'!$B$98:$B$366,$A17,'Predicted Energy Consumption'!$A$98:$A$366,"hydrogen")</f>
        <v>0</v>
      </c>
      <c r="AI17" s="249">
        <f>SUMIFS('Predicted Energy Consumption'!AR$98:AR$366,'Predicted Energy Consumption'!$B$98:$B$366,$A17,'Predicted Energy Consumption'!$A$98:$A$366,"hydrogen")</f>
        <v>0</v>
      </c>
      <c r="AJ17" s="249">
        <f>SUMIFS('Predicted Energy Consumption'!AS$98:AS$366,'Predicted Energy Consumption'!$B$98:$B$366,$A17,'Predicted Energy Consumption'!$A$98:$A$366,"hydrogen")</f>
        <v>0</v>
      </c>
      <c r="AK17" s="249">
        <f>SUMIFS('Predicted Energy Consumption'!AT$98:AT$366,'Predicted Energy Consumption'!$B$98:$B$366,$A17,'Predicted Energy Consumption'!$A$98:$A$366,"hydrogen")</f>
        <v>0</v>
      </c>
      <c r="AL17" s="249">
        <f>SUMIFS('Predicted Energy Consumption'!AU$98:AU$366,'Predicted Energy Consumption'!$B$98:$B$366,$A17,'Predicted Energy Consumption'!$A$98:$A$366,"hydrogen")</f>
        <v>0</v>
      </c>
      <c r="AM17" s="249">
        <f>SUMIFS('Predicted Energy Consumption'!AV$98:AV$366,'Predicted Energy Consumption'!$B$98:$B$366,$A17,'Predicted Energy Consumption'!$A$98:$A$366,"hydrogen")</f>
        <v>0</v>
      </c>
      <c r="AN17" s="249">
        <f>SUMIFS('Predicted Energy Consumption'!AW$98:AW$366,'Predicted Energy Consumption'!$B$98:$B$366,$A17,'Predicted Energy Consumption'!$A$98:$A$366,"hydrogen")</f>
        <v>0</v>
      </c>
      <c r="AO17" s="249">
        <f>SUMIFS('Predicted Energy Consumption'!AX$98:AX$366,'Predicted Energy Consumption'!$B$98:$B$366,$A17,'Predicted Energy Consumption'!$A$98:$A$366,"hydrogen")</f>
        <v>0</v>
      </c>
      <c r="AP17" s="249">
        <f>SUMIFS('Predicted Energy Consumption'!AY$98:AY$366,'Predicted Energy Consumption'!$B$98:$B$366,$A17,'Predicted Energy Consumption'!$A$98:$A$366,"hydrogen")</f>
        <v>0</v>
      </c>
    </row>
    <row r="18" spans="1:42" x14ac:dyDescent="0.2">
      <c r="A18" t="s">
        <v>389</v>
      </c>
      <c r="B18" s="249">
        <f>SUMIFS('Predicted Energy Consumption'!K$98:K$366,'Predicted Energy Consumption'!$B$98:$B$366,$A18,'Predicted Energy Consumption'!$A$98:$A$366,"hydrogen")</f>
        <v>0</v>
      </c>
      <c r="C18" s="249">
        <f>SUMIFS('Predicted Energy Consumption'!L$98:L$366,'Predicted Energy Consumption'!$B$98:$B$366,$A18,'Predicted Energy Consumption'!$A$98:$A$366,"hydrogen")</f>
        <v>0</v>
      </c>
      <c r="D18" s="249">
        <f>SUMIFS('Predicted Energy Consumption'!M$98:M$366,'Predicted Energy Consumption'!$B$98:$B$366,$A18,'Predicted Energy Consumption'!$A$98:$A$366,"hydrogen")</f>
        <v>0</v>
      </c>
      <c r="E18" s="249">
        <f>SUMIFS('Predicted Energy Consumption'!N$98:N$366,'Predicted Energy Consumption'!$B$98:$B$366,$A18,'Predicted Energy Consumption'!$A$98:$A$366,"hydrogen")</f>
        <v>0</v>
      </c>
      <c r="F18" s="249">
        <f>SUMIFS('Predicted Energy Consumption'!O$98:O$366,'Predicted Energy Consumption'!$B$98:$B$366,$A18,'Predicted Energy Consumption'!$A$98:$A$366,"hydrogen")</f>
        <v>0</v>
      </c>
      <c r="G18" s="249">
        <f>SUMIFS('Predicted Energy Consumption'!P$98:P$366,'Predicted Energy Consumption'!$B$98:$B$366,$A18,'Predicted Energy Consumption'!$A$98:$A$366,"hydrogen")</f>
        <v>0</v>
      </c>
      <c r="H18" s="249">
        <f>SUMIFS('Predicted Energy Consumption'!Q$98:Q$366,'Predicted Energy Consumption'!$B$98:$B$366,$A18,'Predicted Energy Consumption'!$A$98:$A$366,"hydrogen")</f>
        <v>0</v>
      </c>
      <c r="I18" s="249">
        <f>SUMIFS('Predicted Energy Consumption'!R$98:R$366,'Predicted Energy Consumption'!$B$98:$B$366,$A18,'Predicted Energy Consumption'!$A$98:$A$366,"hydrogen")</f>
        <v>0</v>
      </c>
      <c r="J18" s="249">
        <f>SUMIFS('Predicted Energy Consumption'!S$98:S$366,'Predicted Energy Consumption'!$B$98:$B$366,$A18,'Predicted Energy Consumption'!$A$98:$A$366,"hydrogen")</f>
        <v>0</v>
      </c>
      <c r="K18" s="249">
        <f>SUMIFS('Predicted Energy Consumption'!T$98:T$366,'Predicted Energy Consumption'!$B$98:$B$366,$A18,'Predicted Energy Consumption'!$A$98:$A$366,"hydrogen")</f>
        <v>0</v>
      </c>
      <c r="L18" s="249">
        <f>SUMIFS('Predicted Energy Consumption'!U$98:U$366,'Predicted Energy Consumption'!$B$98:$B$366,$A18,'Predicted Energy Consumption'!$A$98:$A$366,"hydrogen")</f>
        <v>0</v>
      </c>
      <c r="M18" s="249">
        <f>SUMIFS('Predicted Energy Consumption'!V$98:V$366,'Predicted Energy Consumption'!$B$98:$B$366,$A18,'Predicted Energy Consumption'!$A$98:$A$366,"hydrogen")</f>
        <v>0</v>
      </c>
      <c r="N18" s="249">
        <f>SUMIFS('Predicted Energy Consumption'!W$98:W$366,'Predicted Energy Consumption'!$B$98:$B$366,$A18,'Predicted Energy Consumption'!$A$98:$A$366,"hydrogen")</f>
        <v>0</v>
      </c>
      <c r="O18" s="249">
        <f>SUMIFS('Predicted Energy Consumption'!X$98:X$366,'Predicted Energy Consumption'!$B$98:$B$366,$A18,'Predicted Energy Consumption'!$A$98:$A$366,"hydrogen")</f>
        <v>0</v>
      </c>
      <c r="P18" s="249">
        <f>SUMIFS('Predicted Energy Consumption'!Y$98:Y$366,'Predicted Energy Consumption'!$B$98:$B$366,$A18,'Predicted Energy Consumption'!$A$98:$A$366,"hydrogen")</f>
        <v>0</v>
      </c>
      <c r="Q18" s="249">
        <f>SUMIFS('Predicted Energy Consumption'!Z$98:Z$366,'Predicted Energy Consumption'!$B$98:$B$366,$A18,'Predicted Energy Consumption'!$A$98:$A$366,"hydrogen")</f>
        <v>0</v>
      </c>
      <c r="R18" s="249">
        <f>SUMIFS('Predicted Energy Consumption'!AA$98:AA$366,'Predicted Energy Consumption'!$B$98:$B$366,$A18,'Predicted Energy Consumption'!$A$98:$A$366,"hydrogen")</f>
        <v>0</v>
      </c>
      <c r="S18" s="249">
        <f>SUMIFS('Predicted Energy Consumption'!AB$98:AB$366,'Predicted Energy Consumption'!$B$98:$B$366,$A18,'Predicted Energy Consumption'!$A$98:$A$366,"hydrogen")</f>
        <v>0</v>
      </c>
      <c r="T18" s="249">
        <f>SUMIFS('Predicted Energy Consumption'!AC$98:AC$366,'Predicted Energy Consumption'!$B$98:$B$366,$A18,'Predicted Energy Consumption'!$A$98:$A$366,"hydrogen")</f>
        <v>0</v>
      </c>
      <c r="U18" s="249">
        <f>SUMIFS('Predicted Energy Consumption'!AD$98:AD$366,'Predicted Energy Consumption'!$B$98:$B$366,$A18,'Predicted Energy Consumption'!$A$98:$A$366,"hydrogen")</f>
        <v>0</v>
      </c>
      <c r="V18" s="249">
        <f>SUMIFS('Predicted Energy Consumption'!AE$98:AE$366,'Predicted Energy Consumption'!$B$98:$B$366,$A18,'Predicted Energy Consumption'!$A$98:$A$366,"hydrogen")</f>
        <v>0</v>
      </c>
      <c r="W18" s="249">
        <f>SUMIFS('Predicted Energy Consumption'!AF$98:AF$366,'Predicted Energy Consumption'!$B$98:$B$366,$A18,'Predicted Energy Consumption'!$A$98:$A$366,"hydrogen")</f>
        <v>0</v>
      </c>
      <c r="X18" s="249">
        <f>SUMIFS('Predicted Energy Consumption'!AG$98:AG$366,'Predicted Energy Consumption'!$B$98:$B$366,$A18,'Predicted Energy Consumption'!$A$98:$A$366,"hydrogen")</f>
        <v>0</v>
      </c>
      <c r="Y18" s="249">
        <f>SUMIFS('Predicted Energy Consumption'!AH$98:AH$366,'Predicted Energy Consumption'!$B$98:$B$366,$A18,'Predicted Energy Consumption'!$A$98:$A$366,"hydrogen")</f>
        <v>0</v>
      </c>
      <c r="Z18" s="249">
        <f>SUMIFS('Predicted Energy Consumption'!AI$98:AI$366,'Predicted Energy Consumption'!$B$98:$B$366,$A18,'Predicted Energy Consumption'!$A$98:$A$366,"hydrogen")</f>
        <v>0</v>
      </c>
      <c r="AA18" s="249">
        <f>SUMIFS('Predicted Energy Consumption'!AJ$98:AJ$366,'Predicted Energy Consumption'!$B$98:$B$366,$A18,'Predicted Energy Consumption'!$A$98:$A$366,"hydrogen")</f>
        <v>0</v>
      </c>
      <c r="AB18" s="249">
        <f>SUMIFS('Predicted Energy Consumption'!AK$98:AK$366,'Predicted Energy Consumption'!$B$98:$B$366,$A18,'Predicted Energy Consumption'!$A$98:$A$366,"hydrogen")</f>
        <v>0</v>
      </c>
      <c r="AC18" s="249">
        <f>SUMIFS('Predicted Energy Consumption'!AL$98:AL$366,'Predicted Energy Consumption'!$B$98:$B$366,$A18,'Predicted Energy Consumption'!$A$98:$A$366,"hydrogen")</f>
        <v>0</v>
      </c>
      <c r="AD18" s="249">
        <f>SUMIFS('Predicted Energy Consumption'!AM$98:AM$366,'Predicted Energy Consumption'!$B$98:$B$366,$A18,'Predicted Energy Consumption'!$A$98:$A$366,"hydrogen")</f>
        <v>0</v>
      </c>
      <c r="AE18" s="249">
        <f>SUMIFS('Predicted Energy Consumption'!AN$98:AN$366,'Predicted Energy Consumption'!$B$98:$B$366,$A18,'Predicted Energy Consumption'!$A$98:$A$366,"hydrogen")</f>
        <v>0</v>
      </c>
      <c r="AF18" s="249">
        <f>SUMIFS('Predicted Energy Consumption'!AO$98:AO$366,'Predicted Energy Consumption'!$B$98:$B$366,$A18,'Predicted Energy Consumption'!$A$98:$A$366,"hydrogen")</f>
        <v>0</v>
      </c>
      <c r="AG18" s="249">
        <f>SUMIFS('Predicted Energy Consumption'!AP$98:AP$366,'Predicted Energy Consumption'!$B$98:$B$366,$A18,'Predicted Energy Consumption'!$A$98:$A$366,"hydrogen")</f>
        <v>0</v>
      </c>
      <c r="AH18" s="249">
        <f>SUMIFS('Predicted Energy Consumption'!AQ$98:AQ$366,'Predicted Energy Consumption'!$B$98:$B$366,$A18,'Predicted Energy Consumption'!$A$98:$A$366,"hydrogen")</f>
        <v>0</v>
      </c>
      <c r="AI18" s="249">
        <f>SUMIFS('Predicted Energy Consumption'!AR$98:AR$366,'Predicted Energy Consumption'!$B$98:$B$366,$A18,'Predicted Energy Consumption'!$A$98:$A$366,"hydrogen")</f>
        <v>0</v>
      </c>
      <c r="AJ18" s="249">
        <f>SUMIFS('Predicted Energy Consumption'!AS$98:AS$366,'Predicted Energy Consumption'!$B$98:$B$366,$A18,'Predicted Energy Consumption'!$A$98:$A$366,"hydrogen")</f>
        <v>0</v>
      </c>
      <c r="AK18" s="249">
        <f>SUMIFS('Predicted Energy Consumption'!AT$98:AT$366,'Predicted Energy Consumption'!$B$98:$B$366,$A18,'Predicted Energy Consumption'!$A$98:$A$366,"hydrogen")</f>
        <v>0</v>
      </c>
      <c r="AL18" s="249">
        <f>SUMIFS('Predicted Energy Consumption'!AU$98:AU$366,'Predicted Energy Consumption'!$B$98:$B$366,$A18,'Predicted Energy Consumption'!$A$98:$A$366,"hydrogen")</f>
        <v>0</v>
      </c>
      <c r="AM18" s="249">
        <f>SUMIFS('Predicted Energy Consumption'!AV$98:AV$366,'Predicted Energy Consumption'!$B$98:$B$366,$A18,'Predicted Energy Consumption'!$A$98:$A$366,"hydrogen")</f>
        <v>0</v>
      </c>
      <c r="AN18" s="249">
        <f>SUMIFS('Predicted Energy Consumption'!AW$98:AW$366,'Predicted Energy Consumption'!$B$98:$B$366,$A18,'Predicted Energy Consumption'!$A$98:$A$366,"hydrogen")</f>
        <v>0</v>
      </c>
      <c r="AO18" s="249">
        <f>SUMIFS('Predicted Energy Consumption'!AX$98:AX$366,'Predicted Energy Consumption'!$B$98:$B$366,$A18,'Predicted Energy Consumption'!$A$98:$A$366,"hydrogen")</f>
        <v>0</v>
      </c>
      <c r="AP18" s="249">
        <f>SUMIFS('Predicted Energy Consumption'!AY$98:AY$366,'Predicted Energy Consumption'!$B$98:$B$366,$A18,'Predicted Energy Consumption'!$A$98:$A$366,"hydrogen")</f>
        <v>0</v>
      </c>
    </row>
    <row r="19" spans="1:42" x14ac:dyDescent="0.2">
      <c r="A19" t="s">
        <v>390</v>
      </c>
      <c r="B19" s="249">
        <f>SUMIFS('Predicted Energy Consumption'!K$98:K$366,'Predicted Energy Consumption'!$B$98:$B$366,$A19,'Predicted Energy Consumption'!$A$98:$A$366,"hydrogen")</f>
        <v>0</v>
      </c>
      <c r="C19" s="249">
        <f>SUMIFS('Predicted Energy Consumption'!L$98:L$366,'Predicted Energy Consumption'!$B$98:$B$366,$A19,'Predicted Energy Consumption'!$A$98:$A$366,"hydrogen")</f>
        <v>0</v>
      </c>
      <c r="D19" s="249">
        <f>SUMIFS('Predicted Energy Consumption'!M$98:M$366,'Predicted Energy Consumption'!$B$98:$B$366,$A19,'Predicted Energy Consumption'!$A$98:$A$366,"hydrogen")</f>
        <v>0</v>
      </c>
      <c r="E19" s="249">
        <f>SUMIFS('Predicted Energy Consumption'!N$98:N$366,'Predicted Energy Consumption'!$B$98:$B$366,$A19,'Predicted Energy Consumption'!$A$98:$A$366,"hydrogen")</f>
        <v>0</v>
      </c>
      <c r="F19" s="249">
        <f>SUMIFS('Predicted Energy Consumption'!O$98:O$366,'Predicted Energy Consumption'!$B$98:$B$366,$A19,'Predicted Energy Consumption'!$A$98:$A$366,"hydrogen")</f>
        <v>0</v>
      </c>
      <c r="G19" s="249">
        <f>SUMIFS('Predicted Energy Consumption'!P$98:P$366,'Predicted Energy Consumption'!$B$98:$B$366,$A19,'Predicted Energy Consumption'!$A$98:$A$366,"hydrogen")</f>
        <v>0</v>
      </c>
      <c r="H19" s="249">
        <f>SUMIFS('Predicted Energy Consumption'!Q$98:Q$366,'Predicted Energy Consumption'!$B$98:$B$366,$A19,'Predicted Energy Consumption'!$A$98:$A$366,"hydrogen")</f>
        <v>0</v>
      </c>
      <c r="I19" s="249">
        <f>SUMIFS('Predicted Energy Consumption'!R$98:R$366,'Predicted Energy Consumption'!$B$98:$B$366,$A19,'Predicted Energy Consumption'!$A$98:$A$366,"hydrogen")</f>
        <v>0</v>
      </c>
      <c r="J19" s="249">
        <f>SUMIFS('Predicted Energy Consumption'!S$98:S$366,'Predicted Energy Consumption'!$B$98:$B$366,$A19,'Predicted Energy Consumption'!$A$98:$A$366,"hydrogen")</f>
        <v>0</v>
      </c>
      <c r="K19" s="249">
        <f>SUMIFS('Predicted Energy Consumption'!T$98:T$366,'Predicted Energy Consumption'!$B$98:$B$366,$A19,'Predicted Energy Consumption'!$A$98:$A$366,"hydrogen")</f>
        <v>0</v>
      </c>
      <c r="L19" s="249">
        <f>SUMIFS('Predicted Energy Consumption'!U$98:U$366,'Predicted Energy Consumption'!$B$98:$B$366,$A19,'Predicted Energy Consumption'!$A$98:$A$366,"hydrogen")</f>
        <v>0</v>
      </c>
      <c r="M19" s="249">
        <f>SUMIFS('Predicted Energy Consumption'!V$98:V$366,'Predicted Energy Consumption'!$B$98:$B$366,$A19,'Predicted Energy Consumption'!$A$98:$A$366,"hydrogen")</f>
        <v>0</v>
      </c>
      <c r="N19" s="249">
        <f>SUMIFS('Predicted Energy Consumption'!W$98:W$366,'Predicted Energy Consumption'!$B$98:$B$366,$A19,'Predicted Energy Consumption'!$A$98:$A$366,"hydrogen")</f>
        <v>0</v>
      </c>
      <c r="O19" s="249">
        <f>SUMIFS('Predicted Energy Consumption'!X$98:X$366,'Predicted Energy Consumption'!$B$98:$B$366,$A19,'Predicted Energy Consumption'!$A$98:$A$366,"hydrogen")</f>
        <v>0</v>
      </c>
      <c r="P19" s="249">
        <f>SUMIFS('Predicted Energy Consumption'!Y$98:Y$366,'Predicted Energy Consumption'!$B$98:$B$366,$A19,'Predicted Energy Consumption'!$A$98:$A$366,"hydrogen")</f>
        <v>0</v>
      </c>
      <c r="Q19" s="249">
        <f>SUMIFS('Predicted Energy Consumption'!Z$98:Z$366,'Predicted Energy Consumption'!$B$98:$B$366,$A19,'Predicted Energy Consumption'!$A$98:$A$366,"hydrogen")</f>
        <v>0</v>
      </c>
      <c r="R19" s="249">
        <f>SUMIFS('Predicted Energy Consumption'!AA$98:AA$366,'Predicted Energy Consumption'!$B$98:$B$366,$A19,'Predicted Energy Consumption'!$A$98:$A$366,"hydrogen")</f>
        <v>0</v>
      </c>
      <c r="S19" s="249">
        <f>SUMIFS('Predicted Energy Consumption'!AB$98:AB$366,'Predicted Energy Consumption'!$B$98:$B$366,$A19,'Predicted Energy Consumption'!$A$98:$A$366,"hydrogen")</f>
        <v>0</v>
      </c>
      <c r="T19" s="249">
        <f>SUMIFS('Predicted Energy Consumption'!AC$98:AC$366,'Predicted Energy Consumption'!$B$98:$B$366,$A19,'Predicted Energy Consumption'!$A$98:$A$366,"hydrogen")</f>
        <v>0</v>
      </c>
      <c r="U19" s="249">
        <f>SUMIFS('Predicted Energy Consumption'!AD$98:AD$366,'Predicted Energy Consumption'!$B$98:$B$366,$A19,'Predicted Energy Consumption'!$A$98:$A$366,"hydrogen")</f>
        <v>0</v>
      </c>
      <c r="V19" s="249">
        <f>SUMIFS('Predicted Energy Consumption'!AE$98:AE$366,'Predicted Energy Consumption'!$B$98:$B$366,$A19,'Predicted Energy Consumption'!$A$98:$A$366,"hydrogen")</f>
        <v>0</v>
      </c>
      <c r="W19" s="249">
        <f>SUMIFS('Predicted Energy Consumption'!AF$98:AF$366,'Predicted Energy Consumption'!$B$98:$B$366,$A19,'Predicted Energy Consumption'!$A$98:$A$366,"hydrogen")</f>
        <v>0</v>
      </c>
      <c r="X19" s="249">
        <f>SUMIFS('Predicted Energy Consumption'!AG$98:AG$366,'Predicted Energy Consumption'!$B$98:$B$366,$A19,'Predicted Energy Consumption'!$A$98:$A$366,"hydrogen")</f>
        <v>0</v>
      </c>
      <c r="Y19" s="249">
        <f>SUMIFS('Predicted Energy Consumption'!AH$98:AH$366,'Predicted Energy Consumption'!$B$98:$B$366,$A19,'Predicted Energy Consumption'!$A$98:$A$366,"hydrogen")</f>
        <v>0</v>
      </c>
      <c r="Z19" s="249">
        <f>SUMIFS('Predicted Energy Consumption'!AI$98:AI$366,'Predicted Energy Consumption'!$B$98:$B$366,$A19,'Predicted Energy Consumption'!$A$98:$A$366,"hydrogen")</f>
        <v>0</v>
      </c>
      <c r="AA19" s="249">
        <f>SUMIFS('Predicted Energy Consumption'!AJ$98:AJ$366,'Predicted Energy Consumption'!$B$98:$B$366,$A19,'Predicted Energy Consumption'!$A$98:$A$366,"hydrogen")</f>
        <v>0</v>
      </c>
      <c r="AB19" s="249">
        <f>SUMIFS('Predicted Energy Consumption'!AK$98:AK$366,'Predicted Energy Consumption'!$B$98:$B$366,$A19,'Predicted Energy Consumption'!$A$98:$A$366,"hydrogen")</f>
        <v>0</v>
      </c>
      <c r="AC19" s="249">
        <f>SUMIFS('Predicted Energy Consumption'!AL$98:AL$366,'Predicted Energy Consumption'!$B$98:$B$366,$A19,'Predicted Energy Consumption'!$A$98:$A$366,"hydrogen")</f>
        <v>0</v>
      </c>
      <c r="AD19" s="249">
        <f>SUMIFS('Predicted Energy Consumption'!AM$98:AM$366,'Predicted Energy Consumption'!$B$98:$B$366,$A19,'Predicted Energy Consumption'!$A$98:$A$366,"hydrogen")</f>
        <v>0</v>
      </c>
      <c r="AE19" s="249">
        <f>SUMIFS('Predicted Energy Consumption'!AN$98:AN$366,'Predicted Energy Consumption'!$B$98:$B$366,$A19,'Predicted Energy Consumption'!$A$98:$A$366,"hydrogen")</f>
        <v>0</v>
      </c>
      <c r="AF19" s="249">
        <f>SUMIFS('Predicted Energy Consumption'!AO$98:AO$366,'Predicted Energy Consumption'!$B$98:$B$366,$A19,'Predicted Energy Consumption'!$A$98:$A$366,"hydrogen")</f>
        <v>0</v>
      </c>
      <c r="AG19" s="249">
        <f>SUMIFS('Predicted Energy Consumption'!AP$98:AP$366,'Predicted Energy Consumption'!$B$98:$B$366,$A19,'Predicted Energy Consumption'!$A$98:$A$366,"hydrogen")</f>
        <v>0</v>
      </c>
      <c r="AH19" s="249">
        <f>SUMIFS('Predicted Energy Consumption'!AQ$98:AQ$366,'Predicted Energy Consumption'!$B$98:$B$366,$A19,'Predicted Energy Consumption'!$A$98:$A$366,"hydrogen")</f>
        <v>0</v>
      </c>
      <c r="AI19" s="249">
        <f>SUMIFS('Predicted Energy Consumption'!AR$98:AR$366,'Predicted Energy Consumption'!$B$98:$B$366,$A19,'Predicted Energy Consumption'!$A$98:$A$366,"hydrogen")</f>
        <v>0</v>
      </c>
      <c r="AJ19" s="249">
        <f>SUMIFS('Predicted Energy Consumption'!AS$98:AS$366,'Predicted Energy Consumption'!$B$98:$B$366,$A19,'Predicted Energy Consumption'!$A$98:$A$366,"hydrogen")</f>
        <v>0</v>
      </c>
      <c r="AK19" s="249">
        <f>SUMIFS('Predicted Energy Consumption'!AT$98:AT$366,'Predicted Energy Consumption'!$B$98:$B$366,$A19,'Predicted Energy Consumption'!$A$98:$A$366,"hydrogen")</f>
        <v>0</v>
      </c>
      <c r="AL19" s="249">
        <f>SUMIFS('Predicted Energy Consumption'!AU$98:AU$366,'Predicted Energy Consumption'!$B$98:$B$366,$A19,'Predicted Energy Consumption'!$A$98:$A$366,"hydrogen")</f>
        <v>0</v>
      </c>
      <c r="AM19" s="249">
        <f>SUMIFS('Predicted Energy Consumption'!AV$98:AV$366,'Predicted Energy Consumption'!$B$98:$B$366,$A19,'Predicted Energy Consumption'!$A$98:$A$366,"hydrogen")</f>
        <v>0</v>
      </c>
      <c r="AN19" s="249">
        <f>SUMIFS('Predicted Energy Consumption'!AW$98:AW$366,'Predicted Energy Consumption'!$B$98:$B$366,$A19,'Predicted Energy Consumption'!$A$98:$A$366,"hydrogen")</f>
        <v>0</v>
      </c>
      <c r="AO19" s="249">
        <f>SUMIFS('Predicted Energy Consumption'!AX$98:AX$366,'Predicted Energy Consumption'!$B$98:$B$366,$A19,'Predicted Energy Consumption'!$A$98:$A$366,"hydrogen")</f>
        <v>0</v>
      </c>
      <c r="AP19" s="249">
        <f>SUMIFS('Predicted Energy Consumption'!AY$98:AY$366,'Predicted Energy Consumption'!$B$98:$B$366,$A19,'Predicted Energy Consumption'!$A$98:$A$366,"hydrogen")</f>
        <v>0</v>
      </c>
    </row>
    <row r="20" spans="1:42" x14ac:dyDescent="0.2">
      <c r="A20" t="s">
        <v>391</v>
      </c>
      <c r="B20" s="249">
        <f>SUMIFS('Predicted Energy Consumption'!K$98:K$366,'Predicted Energy Consumption'!$B$98:$B$366,$A20,'Predicted Energy Consumption'!$A$98:$A$366,"hydrogen")</f>
        <v>0</v>
      </c>
      <c r="C20" s="249">
        <f>SUMIFS('Predicted Energy Consumption'!L$98:L$366,'Predicted Energy Consumption'!$B$98:$B$366,$A20,'Predicted Energy Consumption'!$A$98:$A$366,"hydrogen")</f>
        <v>0</v>
      </c>
      <c r="D20" s="249">
        <f>SUMIFS('Predicted Energy Consumption'!M$98:M$366,'Predicted Energy Consumption'!$B$98:$B$366,$A20,'Predicted Energy Consumption'!$A$98:$A$366,"hydrogen")</f>
        <v>0</v>
      </c>
      <c r="E20" s="249">
        <f>SUMIFS('Predicted Energy Consumption'!N$98:N$366,'Predicted Energy Consumption'!$B$98:$B$366,$A20,'Predicted Energy Consumption'!$A$98:$A$366,"hydrogen")</f>
        <v>0</v>
      </c>
      <c r="F20" s="249">
        <f>SUMIFS('Predicted Energy Consumption'!O$98:O$366,'Predicted Energy Consumption'!$B$98:$B$366,$A20,'Predicted Energy Consumption'!$A$98:$A$366,"hydrogen")</f>
        <v>0</v>
      </c>
      <c r="G20" s="249">
        <f>SUMIFS('Predicted Energy Consumption'!P$98:P$366,'Predicted Energy Consumption'!$B$98:$B$366,$A20,'Predicted Energy Consumption'!$A$98:$A$366,"hydrogen")</f>
        <v>0</v>
      </c>
      <c r="H20" s="249">
        <f>SUMIFS('Predicted Energy Consumption'!Q$98:Q$366,'Predicted Energy Consumption'!$B$98:$B$366,$A20,'Predicted Energy Consumption'!$A$98:$A$366,"hydrogen")</f>
        <v>0</v>
      </c>
      <c r="I20" s="249">
        <f>SUMIFS('Predicted Energy Consumption'!R$98:R$366,'Predicted Energy Consumption'!$B$98:$B$366,$A20,'Predicted Energy Consumption'!$A$98:$A$366,"hydrogen")</f>
        <v>0</v>
      </c>
      <c r="J20" s="249">
        <f>SUMIFS('Predicted Energy Consumption'!S$98:S$366,'Predicted Energy Consumption'!$B$98:$B$366,$A20,'Predicted Energy Consumption'!$A$98:$A$366,"hydrogen")</f>
        <v>0</v>
      </c>
      <c r="K20" s="249">
        <f>SUMIFS('Predicted Energy Consumption'!T$98:T$366,'Predicted Energy Consumption'!$B$98:$B$366,$A20,'Predicted Energy Consumption'!$A$98:$A$366,"hydrogen")</f>
        <v>0</v>
      </c>
      <c r="L20" s="249">
        <f>SUMIFS('Predicted Energy Consumption'!U$98:U$366,'Predicted Energy Consumption'!$B$98:$B$366,$A20,'Predicted Energy Consumption'!$A$98:$A$366,"hydrogen")</f>
        <v>0</v>
      </c>
      <c r="M20" s="249">
        <f>SUMIFS('Predicted Energy Consumption'!V$98:V$366,'Predicted Energy Consumption'!$B$98:$B$366,$A20,'Predicted Energy Consumption'!$A$98:$A$366,"hydrogen")</f>
        <v>0</v>
      </c>
      <c r="N20" s="249">
        <f>SUMIFS('Predicted Energy Consumption'!W$98:W$366,'Predicted Energy Consumption'!$B$98:$B$366,$A20,'Predicted Energy Consumption'!$A$98:$A$366,"hydrogen")</f>
        <v>0</v>
      </c>
      <c r="O20" s="249">
        <f>SUMIFS('Predicted Energy Consumption'!X$98:X$366,'Predicted Energy Consumption'!$B$98:$B$366,$A20,'Predicted Energy Consumption'!$A$98:$A$366,"hydrogen")</f>
        <v>0</v>
      </c>
      <c r="P20" s="249">
        <f>SUMIFS('Predicted Energy Consumption'!Y$98:Y$366,'Predicted Energy Consumption'!$B$98:$B$366,$A20,'Predicted Energy Consumption'!$A$98:$A$366,"hydrogen")</f>
        <v>0</v>
      </c>
      <c r="Q20" s="249">
        <f>SUMIFS('Predicted Energy Consumption'!Z$98:Z$366,'Predicted Energy Consumption'!$B$98:$B$366,$A20,'Predicted Energy Consumption'!$A$98:$A$366,"hydrogen")</f>
        <v>0</v>
      </c>
      <c r="R20" s="249">
        <f>SUMIFS('Predicted Energy Consumption'!AA$98:AA$366,'Predicted Energy Consumption'!$B$98:$B$366,$A20,'Predicted Energy Consumption'!$A$98:$A$366,"hydrogen")</f>
        <v>0</v>
      </c>
      <c r="S20" s="249">
        <f>SUMIFS('Predicted Energy Consumption'!AB$98:AB$366,'Predicted Energy Consumption'!$B$98:$B$366,$A20,'Predicted Energy Consumption'!$A$98:$A$366,"hydrogen")</f>
        <v>0</v>
      </c>
      <c r="T20" s="249">
        <f>SUMIFS('Predicted Energy Consumption'!AC$98:AC$366,'Predicted Energy Consumption'!$B$98:$B$366,$A20,'Predicted Energy Consumption'!$A$98:$A$366,"hydrogen")</f>
        <v>0</v>
      </c>
      <c r="U20" s="249">
        <f>SUMIFS('Predicted Energy Consumption'!AD$98:AD$366,'Predicted Energy Consumption'!$B$98:$B$366,$A20,'Predicted Energy Consumption'!$A$98:$A$366,"hydrogen")</f>
        <v>0</v>
      </c>
      <c r="V20" s="249">
        <f>SUMIFS('Predicted Energy Consumption'!AE$98:AE$366,'Predicted Energy Consumption'!$B$98:$B$366,$A20,'Predicted Energy Consumption'!$A$98:$A$366,"hydrogen")</f>
        <v>0</v>
      </c>
      <c r="W20" s="249">
        <f>SUMIFS('Predicted Energy Consumption'!AF$98:AF$366,'Predicted Energy Consumption'!$B$98:$B$366,$A20,'Predicted Energy Consumption'!$A$98:$A$366,"hydrogen")</f>
        <v>0</v>
      </c>
      <c r="X20" s="249">
        <f>SUMIFS('Predicted Energy Consumption'!AG$98:AG$366,'Predicted Energy Consumption'!$B$98:$B$366,$A20,'Predicted Energy Consumption'!$A$98:$A$366,"hydrogen")</f>
        <v>0</v>
      </c>
      <c r="Y20" s="249">
        <f>SUMIFS('Predicted Energy Consumption'!AH$98:AH$366,'Predicted Energy Consumption'!$B$98:$B$366,$A20,'Predicted Energy Consumption'!$A$98:$A$366,"hydrogen")</f>
        <v>0</v>
      </c>
      <c r="Z20" s="249">
        <f>SUMIFS('Predicted Energy Consumption'!AI$98:AI$366,'Predicted Energy Consumption'!$B$98:$B$366,$A20,'Predicted Energy Consumption'!$A$98:$A$366,"hydrogen")</f>
        <v>0</v>
      </c>
      <c r="AA20" s="249">
        <f>SUMIFS('Predicted Energy Consumption'!AJ$98:AJ$366,'Predicted Energy Consumption'!$B$98:$B$366,$A20,'Predicted Energy Consumption'!$A$98:$A$366,"hydrogen")</f>
        <v>0</v>
      </c>
      <c r="AB20" s="249">
        <f>SUMIFS('Predicted Energy Consumption'!AK$98:AK$366,'Predicted Energy Consumption'!$B$98:$B$366,$A20,'Predicted Energy Consumption'!$A$98:$A$366,"hydrogen")</f>
        <v>0</v>
      </c>
      <c r="AC20" s="249">
        <f>SUMIFS('Predicted Energy Consumption'!AL$98:AL$366,'Predicted Energy Consumption'!$B$98:$B$366,$A20,'Predicted Energy Consumption'!$A$98:$A$366,"hydrogen")</f>
        <v>0</v>
      </c>
      <c r="AD20" s="249">
        <f>SUMIFS('Predicted Energy Consumption'!AM$98:AM$366,'Predicted Energy Consumption'!$B$98:$B$366,$A20,'Predicted Energy Consumption'!$A$98:$A$366,"hydrogen")</f>
        <v>0</v>
      </c>
      <c r="AE20" s="249">
        <f>SUMIFS('Predicted Energy Consumption'!AN$98:AN$366,'Predicted Energy Consumption'!$B$98:$B$366,$A20,'Predicted Energy Consumption'!$A$98:$A$366,"hydrogen")</f>
        <v>0</v>
      </c>
      <c r="AF20" s="249">
        <f>SUMIFS('Predicted Energy Consumption'!AO$98:AO$366,'Predicted Energy Consumption'!$B$98:$B$366,$A20,'Predicted Energy Consumption'!$A$98:$A$366,"hydrogen")</f>
        <v>0</v>
      </c>
      <c r="AG20" s="249">
        <f>SUMIFS('Predicted Energy Consumption'!AP$98:AP$366,'Predicted Energy Consumption'!$B$98:$B$366,$A20,'Predicted Energy Consumption'!$A$98:$A$366,"hydrogen")</f>
        <v>0</v>
      </c>
      <c r="AH20" s="249">
        <f>SUMIFS('Predicted Energy Consumption'!AQ$98:AQ$366,'Predicted Energy Consumption'!$B$98:$B$366,$A20,'Predicted Energy Consumption'!$A$98:$A$366,"hydrogen")</f>
        <v>0</v>
      </c>
      <c r="AI20" s="249">
        <f>SUMIFS('Predicted Energy Consumption'!AR$98:AR$366,'Predicted Energy Consumption'!$B$98:$B$366,$A20,'Predicted Energy Consumption'!$A$98:$A$366,"hydrogen")</f>
        <v>0</v>
      </c>
      <c r="AJ20" s="249">
        <f>SUMIFS('Predicted Energy Consumption'!AS$98:AS$366,'Predicted Energy Consumption'!$B$98:$B$366,$A20,'Predicted Energy Consumption'!$A$98:$A$366,"hydrogen")</f>
        <v>0</v>
      </c>
      <c r="AK20" s="249">
        <f>SUMIFS('Predicted Energy Consumption'!AT$98:AT$366,'Predicted Energy Consumption'!$B$98:$B$366,$A20,'Predicted Energy Consumption'!$A$98:$A$366,"hydrogen")</f>
        <v>0</v>
      </c>
      <c r="AL20" s="249">
        <f>SUMIFS('Predicted Energy Consumption'!AU$98:AU$366,'Predicted Energy Consumption'!$B$98:$B$366,$A20,'Predicted Energy Consumption'!$A$98:$A$366,"hydrogen")</f>
        <v>0</v>
      </c>
      <c r="AM20" s="249">
        <f>SUMIFS('Predicted Energy Consumption'!AV$98:AV$366,'Predicted Energy Consumption'!$B$98:$B$366,$A20,'Predicted Energy Consumption'!$A$98:$A$366,"hydrogen")</f>
        <v>0</v>
      </c>
      <c r="AN20" s="249">
        <f>SUMIFS('Predicted Energy Consumption'!AW$98:AW$366,'Predicted Energy Consumption'!$B$98:$B$366,$A20,'Predicted Energy Consumption'!$A$98:$A$366,"hydrogen")</f>
        <v>0</v>
      </c>
      <c r="AO20" s="249">
        <f>SUMIFS('Predicted Energy Consumption'!AX$98:AX$366,'Predicted Energy Consumption'!$B$98:$B$366,$A20,'Predicted Energy Consumption'!$A$98:$A$366,"hydrogen")</f>
        <v>0</v>
      </c>
      <c r="AP20" s="249">
        <f>SUMIFS('Predicted Energy Consumption'!AY$98:AY$366,'Predicted Energy Consumption'!$B$98:$B$366,$A20,'Predicted Energy Consumption'!$A$98:$A$366,"hydrogen")</f>
        <v>0</v>
      </c>
    </row>
    <row r="21" spans="1:42" x14ac:dyDescent="0.2">
      <c r="A21" t="s">
        <v>392</v>
      </c>
      <c r="B21" s="249">
        <f>SUMIFS('Predicted Energy Consumption'!K$98:K$366,'Predicted Energy Consumption'!$B$98:$B$366,$A21,'Predicted Energy Consumption'!$A$98:$A$366,"hydrogen")</f>
        <v>0</v>
      </c>
      <c r="C21" s="249">
        <f>SUMIFS('Predicted Energy Consumption'!L$98:L$366,'Predicted Energy Consumption'!$B$98:$B$366,$A21,'Predicted Energy Consumption'!$A$98:$A$366,"hydrogen")</f>
        <v>0</v>
      </c>
      <c r="D21" s="249">
        <f>SUMIFS('Predicted Energy Consumption'!M$98:M$366,'Predicted Energy Consumption'!$B$98:$B$366,$A21,'Predicted Energy Consumption'!$A$98:$A$366,"hydrogen")</f>
        <v>0</v>
      </c>
      <c r="E21" s="249">
        <f>SUMIFS('Predicted Energy Consumption'!N$98:N$366,'Predicted Energy Consumption'!$B$98:$B$366,$A21,'Predicted Energy Consumption'!$A$98:$A$366,"hydrogen")</f>
        <v>0</v>
      </c>
      <c r="F21" s="249">
        <f>SUMIFS('Predicted Energy Consumption'!O$98:O$366,'Predicted Energy Consumption'!$B$98:$B$366,$A21,'Predicted Energy Consumption'!$A$98:$A$366,"hydrogen")</f>
        <v>0</v>
      </c>
      <c r="G21" s="249">
        <f>SUMIFS('Predicted Energy Consumption'!P$98:P$366,'Predicted Energy Consumption'!$B$98:$B$366,$A21,'Predicted Energy Consumption'!$A$98:$A$366,"hydrogen")</f>
        <v>0</v>
      </c>
      <c r="H21" s="249">
        <f>SUMIFS('Predicted Energy Consumption'!Q$98:Q$366,'Predicted Energy Consumption'!$B$98:$B$366,$A21,'Predicted Energy Consumption'!$A$98:$A$366,"hydrogen")</f>
        <v>0</v>
      </c>
      <c r="I21" s="249">
        <f>SUMIFS('Predicted Energy Consumption'!R$98:R$366,'Predicted Energy Consumption'!$B$98:$B$366,$A21,'Predicted Energy Consumption'!$A$98:$A$366,"hydrogen")</f>
        <v>0</v>
      </c>
      <c r="J21" s="249">
        <f>SUMIFS('Predicted Energy Consumption'!S$98:S$366,'Predicted Energy Consumption'!$B$98:$B$366,$A21,'Predicted Energy Consumption'!$A$98:$A$366,"hydrogen")</f>
        <v>0</v>
      </c>
      <c r="K21" s="249">
        <f>SUMIFS('Predicted Energy Consumption'!T$98:T$366,'Predicted Energy Consumption'!$B$98:$B$366,$A21,'Predicted Energy Consumption'!$A$98:$A$366,"hydrogen")</f>
        <v>0</v>
      </c>
      <c r="L21" s="249">
        <f>SUMIFS('Predicted Energy Consumption'!U$98:U$366,'Predicted Energy Consumption'!$B$98:$B$366,$A21,'Predicted Energy Consumption'!$A$98:$A$366,"hydrogen")</f>
        <v>0</v>
      </c>
      <c r="M21" s="249">
        <f>SUMIFS('Predicted Energy Consumption'!V$98:V$366,'Predicted Energy Consumption'!$B$98:$B$366,$A21,'Predicted Energy Consumption'!$A$98:$A$366,"hydrogen")</f>
        <v>0</v>
      </c>
      <c r="N21" s="249">
        <f>SUMIFS('Predicted Energy Consumption'!W$98:W$366,'Predicted Energy Consumption'!$B$98:$B$366,$A21,'Predicted Energy Consumption'!$A$98:$A$366,"hydrogen")</f>
        <v>0</v>
      </c>
      <c r="O21" s="249">
        <f>SUMIFS('Predicted Energy Consumption'!X$98:X$366,'Predicted Energy Consumption'!$B$98:$B$366,$A21,'Predicted Energy Consumption'!$A$98:$A$366,"hydrogen")</f>
        <v>0</v>
      </c>
      <c r="P21" s="249">
        <f>SUMIFS('Predicted Energy Consumption'!Y$98:Y$366,'Predicted Energy Consumption'!$B$98:$B$366,$A21,'Predicted Energy Consumption'!$A$98:$A$366,"hydrogen")</f>
        <v>0</v>
      </c>
      <c r="Q21" s="249">
        <f>SUMIFS('Predicted Energy Consumption'!Z$98:Z$366,'Predicted Energy Consumption'!$B$98:$B$366,$A21,'Predicted Energy Consumption'!$A$98:$A$366,"hydrogen")</f>
        <v>0</v>
      </c>
      <c r="R21" s="249">
        <f>SUMIFS('Predicted Energy Consumption'!AA$98:AA$366,'Predicted Energy Consumption'!$B$98:$B$366,$A21,'Predicted Energy Consumption'!$A$98:$A$366,"hydrogen")</f>
        <v>0</v>
      </c>
      <c r="S21" s="249">
        <f>SUMIFS('Predicted Energy Consumption'!AB$98:AB$366,'Predicted Energy Consumption'!$B$98:$B$366,$A21,'Predicted Energy Consumption'!$A$98:$A$366,"hydrogen")</f>
        <v>0</v>
      </c>
      <c r="T21" s="249">
        <f>SUMIFS('Predicted Energy Consumption'!AC$98:AC$366,'Predicted Energy Consumption'!$B$98:$B$366,$A21,'Predicted Energy Consumption'!$A$98:$A$366,"hydrogen")</f>
        <v>0</v>
      </c>
      <c r="U21" s="249">
        <f>SUMIFS('Predicted Energy Consumption'!AD$98:AD$366,'Predicted Energy Consumption'!$B$98:$B$366,$A21,'Predicted Energy Consumption'!$A$98:$A$366,"hydrogen")</f>
        <v>0</v>
      </c>
      <c r="V21" s="249">
        <f>SUMIFS('Predicted Energy Consumption'!AE$98:AE$366,'Predicted Energy Consumption'!$B$98:$B$366,$A21,'Predicted Energy Consumption'!$A$98:$A$366,"hydrogen")</f>
        <v>0</v>
      </c>
      <c r="W21" s="249">
        <f>SUMIFS('Predicted Energy Consumption'!AF$98:AF$366,'Predicted Energy Consumption'!$B$98:$B$366,$A21,'Predicted Energy Consumption'!$A$98:$A$366,"hydrogen")</f>
        <v>0</v>
      </c>
      <c r="X21" s="249">
        <f>SUMIFS('Predicted Energy Consumption'!AG$98:AG$366,'Predicted Energy Consumption'!$B$98:$B$366,$A21,'Predicted Energy Consumption'!$A$98:$A$366,"hydrogen")</f>
        <v>0</v>
      </c>
      <c r="Y21" s="249">
        <f>SUMIFS('Predicted Energy Consumption'!AH$98:AH$366,'Predicted Energy Consumption'!$B$98:$B$366,$A21,'Predicted Energy Consumption'!$A$98:$A$366,"hydrogen")</f>
        <v>0</v>
      </c>
      <c r="Z21" s="249">
        <f>SUMIFS('Predicted Energy Consumption'!AI$98:AI$366,'Predicted Energy Consumption'!$B$98:$B$366,$A21,'Predicted Energy Consumption'!$A$98:$A$366,"hydrogen")</f>
        <v>0</v>
      </c>
      <c r="AA21" s="249">
        <f>SUMIFS('Predicted Energy Consumption'!AJ$98:AJ$366,'Predicted Energy Consumption'!$B$98:$B$366,$A21,'Predicted Energy Consumption'!$A$98:$A$366,"hydrogen")</f>
        <v>0</v>
      </c>
      <c r="AB21" s="249">
        <f>SUMIFS('Predicted Energy Consumption'!AK$98:AK$366,'Predicted Energy Consumption'!$B$98:$B$366,$A21,'Predicted Energy Consumption'!$A$98:$A$366,"hydrogen")</f>
        <v>0</v>
      </c>
      <c r="AC21" s="249">
        <f>SUMIFS('Predicted Energy Consumption'!AL$98:AL$366,'Predicted Energy Consumption'!$B$98:$B$366,$A21,'Predicted Energy Consumption'!$A$98:$A$366,"hydrogen")</f>
        <v>0</v>
      </c>
      <c r="AD21" s="249">
        <f>SUMIFS('Predicted Energy Consumption'!AM$98:AM$366,'Predicted Energy Consumption'!$B$98:$B$366,$A21,'Predicted Energy Consumption'!$A$98:$A$366,"hydrogen")</f>
        <v>0</v>
      </c>
      <c r="AE21" s="249">
        <f>SUMIFS('Predicted Energy Consumption'!AN$98:AN$366,'Predicted Energy Consumption'!$B$98:$B$366,$A21,'Predicted Energy Consumption'!$A$98:$A$366,"hydrogen")</f>
        <v>0</v>
      </c>
      <c r="AF21" s="249">
        <f>SUMIFS('Predicted Energy Consumption'!AO$98:AO$366,'Predicted Energy Consumption'!$B$98:$B$366,$A21,'Predicted Energy Consumption'!$A$98:$A$366,"hydrogen")</f>
        <v>0</v>
      </c>
      <c r="AG21" s="249">
        <f>SUMIFS('Predicted Energy Consumption'!AP$98:AP$366,'Predicted Energy Consumption'!$B$98:$B$366,$A21,'Predicted Energy Consumption'!$A$98:$A$366,"hydrogen")</f>
        <v>0</v>
      </c>
      <c r="AH21" s="249">
        <f>SUMIFS('Predicted Energy Consumption'!AQ$98:AQ$366,'Predicted Energy Consumption'!$B$98:$B$366,$A21,'Predicted Energy Consumption'!$A$98:$A$366,"hydrogen")</f>
        <v>0</v>
      </c>
      <c r="AI21" s="249">
        <f>SUMIFS('Predicted Energy Consumption'!AR$98:AR$366,'Predicted Energy Consumption'!$B$98:$B$366,$A21,'Predicted Energy Consumption'!$A$98:$A$366,"hydrogen")</f>
        <v>0</v>
      </c>
      <c r="AJ21" s="249">
        <f>SUMIFS('Predicted Energy Consumption'!AS$98:AS$366,'Predicted Energy Consumption'!$B$98:$B$366,$A21,'Predicted Energy Consumption'!$A$98:$A$366,"hydrogen")</f>
        <v>0</v>
      </c>
      <c r="AK21" s="249">
        <f>SUMIFS('Predicted Energy Consumption'!AT$98:AT$366,'Predicted Energy Consumption'!$B$98:$B$366,$A21,'Predicted Energy Consumption'!$A$98:$A$366,"hydrogen")</f>
        <v>0</v>
      </c>
      <c r="AL21" s="249">
        <f>SUMIFS('Predicted Energy Consumption'!AU$98:AU$366,'Predicted Energy Consumption'!$B$98:$B$366,$A21,'Predicted Energy Consumption'!$A$98:$A$366,"hydrogen")</f>
        <v>0</v>
      </c>
      <c r="AM21" s="249">
        <f>SUMIFS('Predicted Energy Consumption'!AV$98:AV$366,'Predicted Energy Consumption'!$B$98:$B$366,$A21,'Predicted Energy Consumption'!$A$98:$A$366,"hydrogen")</f>
        <v>0</v>
      </c>
      <c r="AN21" s="249">
        <f>SUMIFS('Predicted Energy Consumption'!AW$98:AW$366,'Predicted Energy Consumption'!$B$98:$B$366,$A21,'Predicted Energy Consumption'!$A$98:$A$366,"hydrogen")</f>
        <v>0</v>
      </c>
      <c r="AO21" s="249">
        <f>SUMIFS('Predicted Energy Consumption'!AX$98:AX$366,'Predicted Energy Consumption'!$B$98:$B$366,$A21,'Predicted Energy Consumption'!$A$98:$A$366,"hydrogen")</f>
        <v>0</v>
      </c>
      <c r="AP21" s="249">
        <f>SUMIFS('Predicted Energy Consumption'!AY$98:AY$366,'Predicted Energy Consumption'!$B$98:$B$366,$A21,'Predicted Energy Consumption'!$A$98:$A$366,"hydrogen")</f>
        <v>0</v>
      </c>
    </row>
    <row r="22" spans="1:42" x14ac:dyDescent="0.2">
      <c r="A22" t="s">
        <v>393</v>
      </c>
      <c r="B22" s="249">
        <f>SUMIFS('Predicted Energy Consumption'!K$98:K$366,'Predicted Energy Consumption'!$B$98:$B$366,$A22,'Predicted Energy Consumption'!$A$98:$A$366,"hydrogen")</f>
        <v>0</v>
      </c>
      <c r="C22" s="249">
        <f>SUMIFS('Predicted Energy Consumption'!L$98:L$366,'Predicted Energy Consumption'!$B$98:$B$366,$A22,'Predicted Energy Consumption'!$A$98:$A$366,"hydrogen")</f>
        <v>0</v>
      </c>
      <c r="D22" s="249">
        <f>SUMIFS('Predicted Energy Consumption'!M$98:M$366,'Predicted Energy Consumption'!$B$98:$B$366,$A22,'Predicted Energy Consumption'!$A$98:$A$366,"hydrogen")</f>
        <v>0</v>
      </c>
      <c r="E22" s="249">
        <f>SUMIFS('Predicted Energy Consumption'!N$98:N$366,'Predicted Energy Consumption'!$B$98:$B$366,$A22,'Predicted Energy Consumption'!$A$98:$A$366,"hydrogen")</f>
        <v>0</v>
      </c>
      <c r="F22" s="249">
        <f>SUMIFS('Predicted Energy Consumption'!O$98:O$366,'Predicted Energy Consumption'!$B$98:$B$366,$A22,'Predicted Energy Consumption'!$A$98:$A$366,"hydrogen")</f>
        <v>0</v>
      </c>
      <c r="G22" s="249">
        <f>SUMIFS('Predicted Energy Consumption'!P$98:P$366,'Predicted Energy Consumption'!$B$98:$B$366,$A22,'Predicted Energy Consumption'!$A$98:$A$366,"hydrogen")</f>
        <v>0</v>
      </c>
      <c r="H22" s="249">
        <f>SUMIFS('Predicted Energy Consumption'!Q$98:Q$366,'Predicted Energy Consumption'!$B$98:$B$366,$A22,'Predicted Energy Consumption'!$A$98:$A$366,"hydrogen")</f>
        <v>0</v>
      </c>
      <c r="I22" s="249">
        <f>SUMIFS('Predicted Energy Consumption'!R$98:R$366,'Predicted Energy Consumption'!$B$98:$B$366,$A22,'Predicted Energy Consumption'!$A$98:$A$366,"hydrogen")</f>
        <v>0</v>
      </c>
      <c r="J22" s="249">
        <f>SUMIFS('Predicted Energy Consumption'!S$98:S$366,'Predicted Energy Consumption'!$B$98:$B$366,$A22,'Predicted Energy Consumption'!$A$98:$A$366,"hydrogen")</f>
        <v>0</v>
      </c>
      <c r="K22" s="249">
        <f>SUMIFS('Predicted Energy Consumption'!T$98:T$366,'Predicted Energy Consumption'!$B$98:$B$366,$A22,'Predicted Energy Consumption'!$A$98:$A$366,"hydrogen")</f>
        <v>0</v>
      </c>
      <c r="L22" s="249">
        <f>SUMIFS('Predicted Energy Consumption'!U$98:U$366,'Predicted Energy Consumption'!$B$98:$B$366,$A22,'Predicted Energy Consumption'!$A$98:$A$366,"hydrogen")</f>
        <v>0</v>
      </c>
      <c r="M22" s="249">
        <f>SUMIFS('Predicted Energy Consumption'!V$98:V$366,'Predicted Energy Consumption'!$B$98:$B$366,$A22,'Predicted Energy Consumption'!$A$98:$A$366,"hydrogen")</f>
        <v>0</v>
      </c>
      <c r="N22" s="249">
        <f>SUMIFS('Predicted Energy Consumption'!W$98:W$366,'Predicted Energy Consumption'!$B$98:$B$366,$A22,'Predicted Energy Consumption'!$A$98:$A$366,"hydrogen")</f>
        <v>0</v>
      </c>
      <c r="O22" s="249">
        <f>SUMIFS('Predicted Energy Consumption'!X$98:X$366,'Predicted Energy Consumption'!$B$98:$B$366,$A22,'Predicted Energy Consumption'!$A$98:$A$366,"hydrogen")</f>
        <v>0</v>
      </c>
      <c r="P22" s="249">
        <f>SUMIFS('Predicted Energy Consumption'!Y$98:Y$366,'Predicted Energy Consumption'!$B$98:$B$366,$A22,'Predicted Energy Consumption'!$A$98:$A$366,"hydrogen")</f>
        <v>0</v>
      </c>
      <c r="Q22" s="249">
        <f>SUMIFS('Predicted Energy Consumption'!Z$98:Z$366,'Predicted Energy Consumption'!$B$98:$B$366,$A22,'Predicted Energy Consumption'!$A$98:$A$366,"hydrogen")</f>
        <v>0</v>
      </c>
      <c r="R22" s="249">
        <f>SUMIFS('Predicted Energy Consumption'!AA$98:AA$366,'Predicted Energy Consumption'!$B$98:$B$366,$A22,'Predicted Energy Consumption'!$A$98:$A$366,"hydrogen")</f>
        <v>0</v>
      </c>
      <c r="S22" s="249">
        <f>SUMIFS('Predicted Energy Consumption'!AB$98:AB$366,'Predicted Energy Consumption'!$B$98:$B$366,$A22,'Predicted Energy Consumption'!$A$98:$A$366,"hydrogen")</f>
        <v>0</v>
      </c>
      <c r="T22" s="249">
        <f>SUMIFS('Predicted Energy Consumption'!AC$98:AC$366,'Predicted Energy Consumption'!$B$98:$B$366,$A22,'Predicted Energy Consumption'!$A$98:$A$366,"hydrogen")</f>
        <v>0</v>
      </c>
      <c r="U22" s="249">
        <f>SUMIFS('Predicted Energy Consumption'!AD$98:AD$366,'Predicted Energy Consumption'!$B$98:$B$366,$A22,'Predicted Energy Consumption'!$A$98:$A$366,"hydrogen")</f>
        <v>0</v>
      </c>
      <c r="V22" s="249">
        <f>SUMIFS('Predicted Energy Consumption'!AE$98:AE$366,'Predicted Energy Consumption'!$B$98:$B$366,$A22,'Predicted Energy Consumption'!$A$98:$A$366,"hydrogen")</f>
        <v>0</v>
      </c>
      <c r="W22" s="249">
        <f>SUMIFS('Predicted Energy Consumption'!AF$98:AF$366,'Predicted Energy Consumption'!$B$98:$B$366,$A22,'Predicted Energy Consumption'!$A$98:$A$366,"hydrogen")</f>
        <v>0</v>
      </c>
      <c r="X22" s="249">
        <f>SUMIFS('Predicted Energy Consumption'!AG$98:AG$366,'Predicted Energy Consumption'!$B$98:$B$366,$A22,'Predicted Energy Consumption'!$A$98:$A$366,"hydrogen")</f>
        <v>0</v>
      </c>
      <c r="Y22" s="249">
        <f>SUMIFS('Predicted Energy Consumption'!AH$98:AH$366,'Predicted Energy Consumption'!$B$98:$B$366,$A22,'Predicted Energy Consumption'!$A$98:$A$366,"hydrogen")</f>
        <v>0</v>
      </c>
      <c r="Z22" s="249">
        <f>SUMIFS('Predicted Energy Consumption'!AI$98:AI$366,'Predicted Energy Consumption'!$B$98:$B$366,$A22,'Predicted Energy Consumption'!$A$98:$A$366,"hydrogen")</f>
        <v>0</v>
      </c>
      <c r="AA22" s="249">
        <f>SUMIFS('Predicted Energy Consumption'!AJ$98:AJ$366,'Predicted Energy Consumption'!$B$98:$B$366,$A22,'Predicted Energy Consumption'!$A$98:$A$366,"hydrogen")</f>
        <v>0</v>
      </c>
      <c r="AB22" s="249">
        <f>SUMIFS('Predicted Energy Consumption'!AK$98:AK$366,'Predicted Energy Consumption'!$B$98:$B$366,$A22,'Predicted Energy Consumption'!$A$98:$A$366,"hydrogen")</f>
        <v>0</v>
      </c>
      <c r="AC22" s="249">
        <f>SUMIFS('Predicted Energy Consumption'!AL$98:AL$366,'Predicted Energy Consumption'!$B$98:$B$366,$A22,'Predicted Energy Consumption'!$A$98:$A$366,"hydrogen")</f>
        <v>0</v>
      </c>
      <c r="AD22" s="249">
        <f>SUMIFS('Predicted Energy Consumption'!AM$98:AM$366,'Predicted Energy Consumption'!$B$98:$B$366,$A22,'Predicted Energy Consumption'!$A$98:$A$366,"hydrogen")</f>
        <v>0</v>
      </c>
      <c r="AE22" s="249">
        <f>SUMIFS('Predicted Energy Consumption'!AN$98:AN$366,'Predicted Energy Consumption'!$B$98:$B$366,$A22,'Predicted Energy Consumption'!$A$98:$A$366,"hydrogen")</f>
        <v>0</v>
      </c>
      <c r="AF22" s="249">
        <f>SUMIFS('Predicted Energy Consumption'!AO$98:AO$366,'Predicted Energy Consumption'!$B$98:$B$366,$A22,'Predicted Energy Consumption'!$A$98:$A$366,"hydrogen")</f>
        <v>0</v>
      </c>
      <c r="AG22" s="249">
        <f>SUMIFS('Predicted Energy Consumption'!AP$98:AP$366,'Predicted Energy Consumption'!$B$98:$B$366,$A22,'Predicted Energy Consumption'!$A$98:$A$366,"hydrogen")</f>
        <v>0</v>
      </c>
      <c r="AH22" s="249">
        <f>SUMIFS('Predicted Energy Consumption'!AQ$98:AQ$366,'Predicted Energy Consumption'!$B$98:$B$366,$A22,'Predicted Energy Consumption'!$A$98:$A$366,"hydrogen")</f>
        <v>0</v>
      </c>
      <c r="AI22" s="249">
        <f>SUMIFS('Predicted Energy Consumption'!AR$98:AR$366,'Predicted Energy Consumption'!$B$98:$B$366,$A22,'Predicted Energy Consumption'!$A$98:$A$366,"hydrogen")</f>
        <v>0</v>
      </c>
      <c r="AJ22" s="249">
        <f>SUMIFS('Predicted Energy Consumption'!AS$98:AS$366,'Predicted Energy Consumption'!$B$98:$B$366,$A22,'Predicted Energy Consumption'!$A$98:$A$366,"hydrogen")</f>
        <v>0</v>
      </c>
      <c r="AK22" s="249">
        <f>SUMIFS('Predicted Energy Consumption'!AT$98:AT$366,'Predicted Energy Consumption'!$B$98:$B$366,$A22,'Predicted Energy Consumption'!$A$98:$A$366,"hydrogen")</f>
        <v>0</v>
      </c>
      <c r="AL22" s="249">
        <f>SUMIFS('Predicted Energy Consumption'!AU$98:AU$366,'Predicted Energy Consumption'!$B$98:$B$366,$A22,'Predicted Energy Consumption'!$A$98:$A$366,"hydrogen")</f>
        <v>0</v>
      </c>
      <c r="AM22" s="249">
        <f>SUMIFS('Predicted Energy Consumption'!AV$98:AV$366,'Predicted Energy Consumption'!$B$98:$B$366,$A22,'Predicted Energy Consumption'!$A$98:$A$366,"hydrogen")</f>
        <v>0</v>
      </c>
      <c r="AN22" s="249">
        <f>SUMIFS('Predicted Energy Consumption'!AW$98:AW$366,'Predicted Energy Consumption'!$B$98:$B$366,$A22,'Predicted Energy Consumption'!$A$98:$A$366,"hydrogen")</f>
        <v>0</v>
      </c>
      <c r="AO22" s="249">
        <f>SUMIFS('Predicted Energy Consumption'!AX$98:AX$366,'Predicted Energy Consumption'!$B$98:$B$366,$A22,'Predicted Energy Consumption'!$A$98:$A$366,"hydrogen")</f>
        <v>0</v>
      </c>
      <c r="AP22" s="249">
        <f>SUMIFS('Predicted Energy Consumption'!AY$98:AY$366,'Predicted Energy Consumption'!$B$98:$B$366,$A22,'Predicted Energy Consumption'!$A$98:$A$366,"hydrogen")</f>
        <v>0</v>
      </c>
    </row>
    <row r="23" spans="1:42" x14ac:dyDescent="0.2">
      <c r="A23" t="s">
        <v>394</v>
      </c>
      <c r="B23" s="249">
        <f>SUMIFS('Predicted Energy Consumption'!K$98:K$366,'Predicted Energy Consumption'!$B$98:$B$366,$A23,'Predicted Energy Consumption'!$A$98:$A$366,"hydrogen")</f>
        <v>0</v>
      </c>
      <c r="C23" s="249">
        <f>SUMIFS('Predicted Energy Consumption'!L$98:L$366,'Predicted Energy Consumption'!$B$98:$B$366,$A23,'Predicted Energy Consumption'!$A$98:$A$366,"hydrogen")</f>
        <v>0</v>
      </c>
      <c r="D23" s="249">
        <f>SUMIFS('Predicted Energy Consumption'!M$98:M$366,'Predicted Energy Consumption'!$B$98:$B$366,$A23,'Predicted Energy Consumption'!$A$98:$A$366,"hydrogen")</f>
        <v>0</v>
      </c>
      <c r="E23" s="249">
        <f>SUMIFS('Predicted Energy Consumption'!N$98:N$366,'Predicted Energy Consumption'!$B$98:$B$366,$A23,'Predicted Energy Consumption'!$A$98:$A$366,"hydrogen")</f>
        <v>0</v>
      </c>
      <c r="F23" s="249">
        <f>SUMIFS('Predicted Energy Consumption'!O$98:O$366,'Predicted Energy Consumption'!$B$98:$B$366,$A23,'Predicted Energy Consumption'!$A$98:$A$366,"hydrogen")</f>
        <v>0</v>
      </c>
      <c r="G23" s="249">
        <f>SUMIFS('Predicted Energy Consumption'!P$98:P$366,'Predicted Energy Consumption'!$B$98:$B$366,$A23,'Predicted Energy Consumption'!$A$98:$A$366,"hydrogen")</f>
        <v>0</v>
      </c>
      <c r="H23" s="249">
        <f>SUMIFS('Predicted Energy Consumption'!Q$98:Q$366,'Predicted Energy Consumption'!$B$98:$B$366,$A23,'Predicted Energy Consumption'!$A$98:$A$366,"hydrogen")</f>
        <v>0</v>
      </c>
      <c r="I23" s="249">
        <f>SUMIFS('Predicted Energy Consumption'!R$98:R$366,'Predicted Energy Consumption'!$B$98:$B$366,$A23,'Predicted Energy Consumption'!$A$98:$A$366,"hydrogen")</f>
        <v>0</v>
      </c>
      <c r="J23" s="249">
        <f>SUMIFS('Predicted Energy Consumption'!S$98:S$366,'Predicted Energy Consumption'!$B$98:$B$366,$A23,'Predicted Energy Consumption'!$A$98:$A$366,"hydrogen")</f>
        <v>0</v>
      </c>
      <c r="K23" s="249">
        <f>SUMIFS('Predicted Energy Consumption'!T$98:T$366,'Predicted Energy Consumption'!$B$98:$B$366,$A23,'Predicted Energy Consumption'!$A$98:$A$366,"hydrogen")</f>
        <v>0</v>
      </c>
      <c r="L23" s="249">
        <f>SUMIFS('Predicted Energy Consumption'!U$98:U$366,'Predicted Energy Consumption'!$B$98:$B$366,$A23,'Predicted Energy Consumption'!$A$98:$A$366,"hydrogen")</f>
        <v>0</v>
      </c>
      <c r="M23" s="249">
        <f>SUMIFS('Predicted Energy Consumption'!V$98:V$366,'Predicted Energy Consumption'!$B$98:$B$366,$A23,'Predicted Energy Consumption'!$A$98:$A$366,"hydrogen")</f>
        <v>0</v>
      </c>
      <c r="N23" s="249">
        <f>SUMIFS('Predicted Energy Consumption'!W$98:W$366,'Predicted Energy Consumption'!$B$98:$B$366,$A23,'Predicted Energy Consumption'!$A$98:$A$366,"hydrogen")</f>
        <v>0</v>
      </c>
      <c r="O23" s="249">
        <f>SUMIFS('Predicted Energy Consumption'!X$98:X$366,'Predicted Energy Consumption'!$B$98:$B$366,$A23,'Predicted Energy Consumption'!$A$98:$A$366,"hydrogen")</f>
        <v>0</v>
      </c>
      <c r="P23" s="249">
        <f>SUMIFS('Predicted Energy Consumption'!Y$98:Y$366,'Predicted Energy Consumption'!$B$98:$B$366,$A23,'Predicted Energy Consumption'!$A$98:$A$366,"hydrogen")</f>
        <v>0</v>
      </c>
      <c r="Q23" s="249">
        <f>SUMIFS('Predicted Energy Consumption'!Z$98:Z$366,'Predicted Energy Consumption'!$B$98:$B$366,$A23,'Predicted Energy Consumption'!$A$98:$A$366,"hydrogen")</f>
        <v>0</v>
      </c>
      <c r="R23" s="249">
        <f>SUMIFS('Predicted Energy Consumption'!AA$98:AA$366,'Predicted Energy Consumption'!$B$98:$B$366,$A23,'Predicted Energy Consumption'!$A$98:$A$366,"hydrogen")</f>
        <v>0</v>
      </c>
      <c r="S23" s="249">
        <f>SUMIFS('Predicted Energy Consumption'!AB$98:AB$366,'Predicted Energy Consumption'!$B$98:$B$366,$A23,'Predicted Energy Consumption'!$A$98:$A$366,"hydrogen")</f>
        <v>0</v>
      </c>
      <c r="T23" s="249">
        <f>SUMIFS('Predicted Energy Consumption'!AC$98:AC$366,'Predicted Energy Consumption'!$B$98:$B$366,$A23,'Predicted Energy Consumption'!$A$98:$A$366,"hydrogen")</f>
        <v>0</v>
      </c>
      <c r="U23" s="249">
        <f>SUMIFS('Predicted Energy Consumption'!AD$98:AD$366,'Predicted Energy Consumption'!$B$98:$B$366,$A23,'Predicted Energy Consumption'!$A$98:$A$366,"hydrogen")</f>
        <v>0</v>
      </c>
      <c r="V23" s="249">
        <f>SUMIFS('Predicted Energy Consumption'!AE$98:AE$366,'Predicted Energy Consumption'!$B$98:$B$366,$A23,'Predicted Energy Consumption'!$A$98:$A$366,"hydrogen")</f>
        <v>0</v>
      </c>
      <c r="W23" s="249">
        <f>SUMIFS('Predicted Energy Consumption'!AF$98:AF$366,'Predicted Energy Consumption'!$B$98:$B$366,$A23,'Predicted Energy Consumption'!$A$98:$A$366,"hydrogen")</f>
        <v>0</v>
      </c>
      <c r="X23" s="249">
        <f>SUMIFS('Predicted Energy Consumption'!AG$98:AG$366,'Predicted Energy Consumption'!$B$98:$B$366,$A23,'Predicted Energy Consumption'!$A$98:$A$366,"hydrogen")</f>
        <v>0</v>
      </c>
      <c r="Y23" s="249">
        <f>SUMIFS('Predicted Energy Consumption'!AH$98:AH$366,'Predicted Energy Consumption'!$B$98:$B$366,$A23,'Predicted Energy Consumption'!$A$98:$A$366,"hydrogen")</f>
        <v>0</v>
      </c>
      <c r="Z23" s="249">
        <f>SUMIFS('Predicted Energy Consumption'!AI$98:AI$366,'Predicted Energy Consumption'!$B$98:$B$366,$A23,'Predicted Energy Consumption'!$A$98:$A$366,"hydrogen")</f>
        <v>0</v>
      </c>
      <c r="AA23" s="249">
        <f>SUMIFS('Predicted Energy Consumption'!AJ$98:AJ$366,'Predicted Energy Consumption'!$B$98:$B$366,$A23,'Predicted Energy Consumption'!$A$98:$A$366,"hydrogen")</f>
        <v>0</v>
      </c>
      <c r="AB23" s="249">
        <f>SUMIFS('Predicted Energy Consumption'!AK$98:AK$366,'Predicted Energy Consumption'!$B$98:$B$366,$A23,'Predicted Energy Consumption'!$A$98:$A$366,"hydrogen")</f>
        <v>0</v>
      </c>
      <c r="AC23" s="249">
        <f>SUMIFS('Predicted Energy Consumption'!AL$98:AL$366,'Predicted Energy Consumption'!$B$98:$B$366,$A23,'Predicted Energy Consumption'!$A$98:$A$366,"hydrogen")</f>
        <v>0</v>
      </c>
      <c r="AD23" s="249">
        <f>SUMIFS('Predicted Energy Consumption'!AM$98:AM$366,'Predicted Energy Consumption'!$B$98:$B$366,$A23,'Predicted Energy Consumption'!$A$98:$A$366,"hydrogen")</f>
        <v>0</v>
      </c>
      <c r="AE23" s="249">
        <f>SUMIFS('Predicted Energy Consumption'!AN$98:AN$366,'Predicted Energy Consumption'!$B$98:$B$366,$A23,'Predicted Energy Consumption'!$A$98:$A$366,"hydrogen")</f>
        <v>0</v>
      </c>
      <c r="AF23" s="249">
        <f>SUMIFS('Predicted Energy Consumption'!AO$98:AO$366,'Predicted Energy Consumption'!$B$98:$B$366,$A23,'Predicted Energy Consumption'!$A$98:$A$366,"hydrogen")</f>
        <v>0</v>
      </c>
      <c r="AG23" s="249">
        <f>SUMIFS('Predicted Energy Consumption'!AP$98:AP$366,'Predicted Energy Consumption'!$B$98:$B$366,$A23,'Predicted Energy Consumption'!$A$98:$A$366,"hydrogen")</f>
        <v>0</v>
      </c>
      <c r="AH23" s="249">
        <f>SUMIFS('Predicted Energy Consumption'!AQ$98:AQ$366,'Predicted Energy Consumption'!$B$98:$B$366,$A23,'Predicted Energy Consumption'!$A$98:$A$366,"hydrogen")</f>
        <v>0</v>
      </c>
      <c r="AI23" s="249">
        <f>SUMIFS('Predicted Energy Consumption'!AR$98:AR$366,'Predicted Energy Consumption'!$B$98:$B$366,$A23,'Predicted Energy Consumption'!$A$98:$A$366,"hydrogen")</f>
        <v>0</v>
      </c>
      <c r="AJ23" s="249">
        <f>SUMIFS('Predicted Energy Consumption'!AS$98:AS$366,'Predicted Energy Consumption'!$B$98:$B$366,$A23,'Predicted Energy Consumption'!$A$98:$A$366,"hydrogen")</f>
        <v>0</v>
      </c>
      <c r="AK23" s="249">
        <f>SUMIFS('Predicted Energy Consumption'!AT$98:AT$366,'Predicted Energy Consumption'!$B$98:$B$366,$A23,'Predicted Energy Consumption'!$A$98:$A$366,"hydrogen")</f>
        <v>0</v>
      </c>
      <c r="AL23" s="249">
        <f>SUMIFS('Predicted Energy Consumption'!AU$98:AU$366,'Predicted Energy Consumption'!$B$98:$B$366,$A23,'Predicted Energy Consumption'!$A$98:$A$366,"hydrogen")</f>
        <v>0</v>
      </c>
      <c r="AM23" s="249">
        <f>SUMIFS('Predicted Energy Consumption'!AV$98:AV$366,'Predicted Energy Consumption'!$B$98:$B$366,$A23,'Predicted Energy Consumption'!$A$98:$A$366,"hydrogen")</f>
        <v>0</v>
      </c>
      <c r="AN23" s="249">
        <f>SUMIFS('Predicted Energy Consumption'!AW$98:AW$366,'Predicted Energy Consumption'!$B$98:$B$366,$A23,'Predicted Energy Consumption'!$A$98:$A$366,"hydrogen")</f>
        <v>0</v>
      </c>
      <c r="AO23" s="249">
        <f>SUMIFS('Predicted Energy Consumption'!AX$98:AX$366,'Predicted Energy Consumption'!$B$98:$B$366,$A23,'Predicted Energy Consumption'!$A$98:$A$366,"hydrogen")</f>
        <v>0</v>
      </c>
      <c r="AP23" s="249">
        <f>SUMIFS('Predicted Energy Consumption'!AY$98:AY$366,'Predicted Energy Consumption'!$B$98:$B$366,$A23,'Predicted Energy Consumption'!$A$98:$A$366,"hydrogen")</f>
        <v>0</v>
      </c>
    </row>
    <row r="24" spans="1:42" x14ac:dyDescent="0.2">
      <c r="A24" t="s">
        <v>395</v>
      </c>
      <c r="B24" s="249">
        <f>SUMIFS('Predicted Energy Consumption'!K$98:K$366,'Predicted Energy Consumption'!$B$98:$B$366,$A24,'Predicted Energy Consumption'!$A$98:$A$366,"hydrogen")</f>
        <v>0</v>
      </c>
      <c r="C24" s="249">
        <f>SUMIFS('Predicted Energy Consumption'!L$98:L$366,'Predicted Energy Consumption'!$B$98:$B$366,$A24,'Predicted Energy Consumption'!$A$98:$A$366,"hydrogen")</f>
        <v>0</v>
      </c>
      <c r="D24" s="249">
        <f>SUMIFS('Predicted Energy Consumption'!M$98:M$366,'Predicted Energy Consumption'!$B$98:$B$366,$A24,'Predicted Energy Consumption'!$A$98:$A$366,"hydrogen")</f>
        <v>0</v>
      </c>
      <c r="E24" s="249">
        <f>SUMIFS('Predicted Energy Consumption'!N$98:N$366,'Predicted Energy Consumption'!$B$98:$B$366,$A24,'Predicted Energy Consumption'!$A$98:$A$366,"hydrogen")</f>
        <v>0</v>
      </c>
      <c r="F24" s="249">
        <f>SUMIFS('Predicted Energy Consumption'!O$98:O$366,'Predicted Energy Consumption'!$B$98:$B$366,$A24,'Predicted Energy Consumption'!$A$98:$A$366,"hydrogen")</f>
        <v>0</v>
      </c>
      <c r="G24" s="249">
        <f>SUMIFS('Predicted Energy Consumption'!P$98:P$366,'Predicted Energy Consumption'!$B$98:$B$366,$A24,'Predicted Energy Consumption'!$A$98:$A$366,"hydrogen")</f>
        <v>0</v>
      </c>
      <c r="H24" s="249">
        <f>SUMIFS('Predicted Energy Consumption'!Q$98:Q$366,'Predicted Energy Consumption'!$B$98:$B$366,$A24,'Predicted Energy Consumption'!$A$98:$A$366,"hydrogen")</f>
        <v>0</v>
      </c>
      <c r="I24" s="249">
        <f>SUMIFS('Predicted Energy Consumption'!R$98:R$366,'Predicted Energy Consumption'!$B$98:$B$366,$A24,'Predicted Energy Consumption'!$A$98:$A$366,"hydrogen")</f>
        <v>0</v>
      </c>
      <c r="J24" s="249">
        <f>SUMIFS('Predicted Energy Consumption'!S$98:S$366,'Predicted Energy Consumption'!$B$98:$B$366,$A24,'Predicted Energy Consumption'!$A$98:$A$366,"hydrogen")</f>
        <v>0</v>
      </c>
      <c r="K24" s="249">
        <f>SUMIFS('Predicted Energy Consumption'!T$98:T$366,'Predicted Energy Consumption'!$B$98:$B$366,$A24,'Predicted Energy Consumption'!$A$98:$A$366,"hydrogen")</f>
        <v>0</v>
      </c>
      <c r="L24" s="249">
        <f>SUMIFS('Predicted Energy Consumption'!U$98:U$366,'Predicted Energy Consumption'!$B$98:$B$366,$A24,'Predicted Energy Consumption'!$A$98:$A$366,"hydrogen")</f>
        <v>0</v>
      </c>
      <c r="M24" s="249">
        <f>SUMIFS('Predicted Energy Consumption'!V$98:V$366,'Predicted Energy Consumption'!$B$98:$B$366,$A24,'Predicted Energy Consumption'!$A$98:$A$366,"hydrogen")</f>
        <v>0</v>
      </c>
      <c r="N24" s="249">
        <f>SUMIFS('Predicted Energy Consumption'!W$98:W$366,'Predicted Energy Consumption'!$B$98:$B$366,$A24,'Predicted Energy Consumption'!$A$98:$A$366,"hydrogen")</f>
        <v>0</v>
      </c>
      <c r="O24" s="249">
        <f>SUMIFS('Predicted Energy Consumption'!X$98:X$366,'Predicted Energy Consumption'!$B$98:$B$366,$A24,'Predicted Energy Consumption'!$A$98:$A$366,"hydrogen")</f>
        <v>0</v>
      </c>
      <c r="P24" s="249">
        <f>SUMIFS('Predicted Energy Consumption'!Y$98:Y$366,'Predicted Energy Consumption'!$B$98:$B$366,$A24,'Predicted Energy Consumption'!$A$98:$A$366,"hydrogen")</f>
        <v>0</v>
      </c>
      <c r="Q24" s="249">
        <f>SUMIFS('Predicted Energy Consumption'!Z$98:Z$366,'Predicted Energy Consumption'!$B$98:$B$366,$A24,'Predicted Energy Consumption'!$A$98:$A$366,"hydrogen")</f>
        <v>0</v>
      </c>
      <c r="R24" s="249">
        <f>SUMIFS('Predicted Energy Consumption'!AA$98:AA$366,'Predicted Energy Consumption'!$B$98:$B$366,$A24,'Predicted Energy Consumption'!$A$98:$A$366,"hydrogen")</f>
        <v>0</v>
      </c>
      <c r="S24" s="249">
        <f>SUMIFS('Predicted Energy Consumption'!AB$98:AB$366,'Predicted Energy Consumption'!$B$98:$B$366,$A24,'Predicted Energy Consumption'!$A$98:$A$366,"hydrogen")</f>
        <v>0</v>
      </c>
      <c r="T24" s="249">
        <f>SUMIFS('Predicted Energy Consumption'!AC$98:AC$366,'Predicted Energy Consumption'!$B$98:$B$366,$A24,'Predicted Energy Consumption'!$A$98:$A$366,"hydrogen")</f>
        <v>0</v>
      </c>
      <c r="U24" s="249">
        <f>SUMIFS('Predicted Energy Consumption'!AD$98:AD$366,'Predicted Energy Consumption'!$B$98:$B$366,$A24,'Predicted Energy Consumption'!$A$98:$A$366,"hydrogen")</f>
        <v>0</v>
      </c>
      <c r="V24" s="249">
        <f>SUMIFS('Predicted Energy Consumption'!AE$98:AE$366,'Predicted Energy Consumption'!$B$98:$B$366,$A24,'Predicted Energy Consumption'!$A$98:$A$366,"hydrogen")</f>
        <v>0</v>
      </c>
      <c r="W24" s="249">
        <f>SUMIFS('Predicted Energy Consumption'!AF$98:AF$366,'Predicted Energy Consumption'!$B$98:$B$366,$A24,'Predicted Energy Consumption'!$A$98:$A$366,"hydrogen")</f>
        <v>0</v>
      </c>
      <c r="X24" s="249">
        <f>SUMIFS('Predicted Energy Consumption'!AG$98:AG$366,'Predicted Energy Consumption'!$B$98:$B$366,$A24,'Predicted Energy Consumption'!$A$98:$A$366,"hydrogen")</f>
        <v>0</v>
      </c>
      <c r="Y24" s="249">
        <f>SUMIFS('Predicted Energy Consumption'!AH$98:AH$366,'Predicted Energy Consumption'!$B$98:$B$366,$A24,'Predicted Energy Consumption'!$A$98:$A$366,"hydrogen")</f>
        <v>0</v>
      </c>
      <c r="Z24" s="249">
        <f>SUMIFS('Predicted Energy Consumption'!AI$98:AI$366,'Predicted Energy Consumption'!$B$98:$B$366,$A24,'Predicted Energy Consumption'!$A$98:$A$366,"hydrogen")</f>
        <v>0</v>
      </c>
      <c r="AA24" s="249">
        <f>SUMIFS('Predicted Energy Consumption'!AJ$98:AJ$366,'Predicted Energy Consumption'!$B$98:$B$366,$A24,'Predicted Energy Consumption'!$A$98:$A$366,"hydrogen")</f>
        <v>0</v>
      </c>
      <c r="AB24" s="249">
        <f>SUMIFS('Predicted Energy Consumption'!AK$98:AK$366,'Predicted Energy Consumption'!$B$98:$B$366,$A24,'Predicted Energy Consumption'!$A$98:$A$366,"hydrogen")</f>
        <v>0</v>
      </c>
      <c r="AC24" s="249">
        <f>SUMIFS('Predicted Energy Consumption'!AL$98:AL$366,'Predicted Energy Consumption'!$B$98:$B$366,$A24,'Predicted Energy Consumption'!$A$98:$A$366,"hydrogen")</f>
        <v>0</v>
      </c>
      <c r="AD24" s="249">
        <f>SUMIFS('Predicted Energy Consumption'!AM$98:AM$366,'Predicted Energy Consumption'!$B$98:$B$366,$A24,'Predicted Energy Consumption'!$A$98:$A$366,"hydrogen")</f>
        <v>0</v>
      </c>
      <c r="AE24" s="249">
        <f>SUMIFS('Predicted Energy Consumption'!AN$98:AN$366,'Predicted Energy Consumption'!$B$98:$B$366,$A24,'Predicted Energy Consumption'!$A$98:$A$366,"hydrogen")</f>
        <v>0</v>
      </c>
      <c r="AF24" s="249">
        <f>SUMIFS('Predicted Energy Consumption'!AO$98:AO$366,'Predicted Energy Consumption'!$B$98:$B$366,$A24,'Predicted Energy Consumption'!$A$98:$A$366,"hydrogen")</f>
        <v>0</v>
      </c>
      <c r="AG24" s="249">
        <f>SUMIFS('Predicted Energy Consumption'!AP$98:AP$366,'Predicted Energy Consumption'!$B$98:$B$366,$A24,'Predicted Energy Consumption'!$A$98:$A$366,"hydrogen")</f>
        <v>0</v>
      </c>
      <c r="AH24" s="249">
        <f>SUMIFS('Predicted Energy Consumption'!AQ$98:AQ$366,'Predicted Energy Consumption'!$B$98:$B$366,$A24,'Predicted Energy Consumption'!$A$98:$A$366,"hydrogen")</f>
        <v>0</v>
      </c>
      <c r="AI24" s="249">
        <f>SUMIFS('Predicted Energy Consumption'!AR$98:AR$366,'Predicted Energy Consumption'!$B$98:$B$366,$A24,'Predicted Energy Consumption'!$A$98:$A$366,"hydrogen")</f>
        <v>0</v>
      </c>
      <c r="AJ24" s="249">
        <f>SUMIFS('Predicted Energy Consumption'!AS$98:AS$366,'Predicted Energy Consumption'!$B$98:$B$366,$A24,'Predicted Energy Consumption'!$A$98:$A$366,"hydrogen")</f>
        <v>0</v>
      </c>
      <c r="AK24" s="249">
        <f>SUMIFS('Predicted Energy Consumption'!AT$98:AT$366,'Predicted Energy Consumption'!$B$98:$B$366,$A24,'Predicted Energy Consumption'!$A$98:$A$366,"hydrogen")</f>
        <v>0</v>
      </c>
      <c r="AL24" s="249">
        <f>SUMIFS('Predicted Energy Consumption'!AU$98:AU$366,'Predicted Energy Consumption'!$B$98:$B$366,$A24,'Predicted Energy Consumption'!$A$98:$A$366,"hydrogen")</f>
        <v>0</v>
      </c>
      <c r="AM24" s="249">
        <f>SUMIFS('Predicted Energy Consumption'!AV$98:AV$366,'Predicted Energy Consumption'!$B$98:$B$366,$A24,'Predicted Energy Consumption'!$A$98:$A$366,"hydrogen")</f>
        <v>0</v>
      </c>
      <c r="AN24" s="249">
        <f>SUMIFS('Predicted Energy Consumption'!AW$98:AW$366,'Predicted Energy Consumption'!$B$98:$B$366,$A24,'Predicted Energy Consumption'!$A$98:$A$366,"hydrogen")</f>
        <v>0</v>
      </c>
      <c r="AO24" s="249">
        <f>SUMIFS('Predicted Energy Consumption'!AX$98:AX$366,'Predicted Energy Consumption'!$B$98:$B$366,$A24,'Predicted Energy Consumption'!$A$98:$A$366,"hydrogen")</f>
        <v>0</v>
      </c>
      <c r="AP24" s="249">
        <f>SUMIFS('Predicted Energy Consumption'!AY$98:AY$366,'Predicted Energy Consumption'!$B$98:$B$366,$A24,'Predicted Energy Consumption'!$A$98:$A$366,"hydrogen")</f>
        <v>0</v>
      </c>
    </row>
    <row r="25" spans="1:42" x14ac:dyDescent="0.2">
      <c r="A25" t="s">
        <v>396</v>
      </c>
      <c r="B25" s="249">
        <f>SUMIFS('Predicted Energy Consumption'!K$98:K$366,'Predicted Energy Consumption'!$B$98:$B$366,$A25,'Predicted Energy Consumption'!$A$98:$A$366,"hydrogen")</f>
        <v>0</v>
      </c>
      <c r="C25" s="249">
        <f>SUMIFS('Predicted Energy Consumption'!L$98:L$366,'Predicted Energy Consumption'!$B$98:$B$366,$A25,'Predicted Energy Consumption'!$A$98:$A$366,"hydrogen")</f>
        <v>0</v>
      </c>
      <c r="D25" s="249">
        <f>SUMIFS('Predicted Energy Consumption'!M$98:M$366,'Predicted Energy Consumption'!$B$98:$B$366,$A25,'Predicted Energy Consumption'!$A$98:$A$366,"hydrogen")</f>
        <v>0</v>
      </c>
      <c r="E25" s="249">
        <f>SUMIFS('Predicted Energy Consumption'!N$98:N$366,'Predicted Energy Consumption'!$B$98:$B$366,$A25,'Predicted Energy Consumption'!$A$98:$A$366,"hydrogen")</f>
        <v>0</v>
      </c>
      <c r="F25" s="249">
        <f>SUMIFS('Predicted Energy Consumption'!O$98:O$366,'Predicted Energy Consumption'!$B$98:$B$366,$A25,'Predicted Energy Consumption'!$A$98:$A$366,"hydrogen")</f>
        <v>0</v>
      </c>
      <c r="G25" s="249">
        <f>SUMIFS('Predicted Energy Consumption'!P$98:P$366,'Predicted Energy Consumption'!$B$98:$B$366,$A25,'Predicted Energy Consumption'!$A$98:$A$366,"hydrogen")</f>
        <v>0</v>
      </c>
      <c r="H25" s="249">
        <f>SUMIFS('Predicted Energy Consumption'!Q$98:Q$366,'Predicted Energy Consumption'!$B$98:$B$366,$A25,'Predicted Energy Consumption'!$A$98:$A$366,"hydrogen")</f>
        <v>0</v>
      </c>
      <c r="I25" s="249">
        <f>SUMIFS('Predicted Energy Consumption'!R$98:R$366,'Predicted Energy Consumption'!$B$98:$B$366,$A25,'Predicted Energy Consumption'!$A$98:$A$366,"hydrogen")</f>
        <v>0</v>
      </c>
      <c r="J25" s="249">
        <f>SUMIFS('Predicted Energy Consumption'!S$98:S$366,'Predicted Energy Consumption'!$B$98:$B$366,$A25,'Predicted Energy Consumption'!$A$98:$A$366,"hydrogen")</f>
        <v>0</v>
      </c>
      <c r="K25" s="249">
        <f>SUMIFS('Predicted Energy Consumption'!T$98:T$366,'Predicted Energy Consumption'!$B$98:$B$366,$A25,'Predicted Energy Consumption'!$A$98:$A$366,"hydrogen")</f>
        <v>0</v>
      </c>
      <c r="L25" s="249">
        <f>SUMIFS('Predicted Energy Consumption'!U$98:U$366,'Predicted Energy Consumption'!$B$98:$B$366,$A25,'Predicted Energy Consumption'!$A$98:$A$366,"hydrogen")</f>
        <v>0</v>
      </c>
      <c r="M25" s="249">
        <f>SUMIFS('Predicted Energy Consumption'!V$98:V$366,'Predicted Energy Consumption'!$B$98:$B$366,$A25,'Predicted Energy Consumption'!$A$98:$A$366,"hydrogen")</f>
        <v>0</v>
      </c>
      <c r="N25" s="249">
        <f>SUMIFS('Predicted Energy Consumption'!W$98:W$366,'Predicted Energy Consumption'!$B$98:$B$366,$A25,'Predicted Energy Consumption'!$A$98:$A$366,"hydrogen")</f>
        <v>0</v>
      </c>
      <c r="O25" s="249">
        <f>SUMIFS('Predicted Energy Consumption'!X$98:X$366,'Predicted Energy Consumption'!$B$98:$B$366,$A25,'Predicted Energy Consumption'!$A$98:$A$366,"hydrogen")</f>
        <v>0</v>
      </c>
      <c r="P25" s="249">
        <f>SUMIFS('Predicted Energy Consumption'!Y$98:Y$366,'Predicted Energy Consumption'!$B$98:$B$366,$A25,'Predicted Energy Consumption'!$A$98:$A$366,"hydrogen")</f>
        <v>0</v>
      </c>
      <c r="Q25" s="249">
        <f>SUMIFS('Predicted Energy Consumption'!Z$98:Z$366,'Predicted Energy Consumption'!$B$98:$B$366,$A25,'Predicted Energy Consumption'!$A$98:$A$366,"hydrogen")</f>
        <v>0</v>
      </c>
      <c r="R25" s="249">
        <f>SUMIFS('Predicted Energy Consumption'!AA$98:AA$366,'Predicted Energy Consumption'!$B$98:$B$366,$A25,'Predicted Energy Consumption'!$A$98:$A$366,"hydrogen")</f>
        <v>0</v>
      </c>
      <c r="S25" s="249">
        <f>SUMIFS('Predicted Energy Consumption'!AB$98:AB$366,'Predicted Energy Consumption'!$B$98:$B$366,$A25,'Predicted Energy Consumption'!$A$98:$A$366,"hydrogen")</f>
        <v>0</v>
      </c>
      <c r="T25" s="249">
        <f>SUMIFS('Predicted Energy Consumption'!AC$98:AC$366,'Predicted Energy Consumption'!$B$98:$B$366,$A25,'Predicted Energy Consumption'!$A$98:$A$366,"hydrogen")</f>
        <v>0</v>
      </c>
      <c r="U25" s="249">
        <f>SUMIFS('Predicted Energy Consumption'!AD$98:AD$366,'Predicted Energy Consumption'!$B$98:$B$366,$A25,'Predicted Energy Consumption'!$A$98:$A$366,"hydrogen")</f>
        <v>0</v>
      </c>
      <c r="V25" s="249">
        <f>SUMIFS('Predicted Energy Consumption'!AE$98:AE$366,'Predicted Energy Consumption'!$B$98:$B$366,$A25,'Predicted Energy Consumption'!$A$98:$A$366,"hydrogen")</f>
        <v>0</v>
      </c>
      <c r="W25" s="249">
        <f>SUMIFS('Predicted Energy Consumption'!AF$98:AF$366,'Predicted Energy Consumption'!$B$98:$B$366,$A25,'Predicted Energy Consumption'!$A$98:$A$366,"hydrogen")</f>
        <v>0</v>
      </c>
      <c r="X25" s="249">
        <f>SUMIFS('Predicted Energy Consumption'!AG$98:AG$366,'Predicted Energy Consumption'!$B$98:$B$366,$A25,'Predicted Energy Consumption'!$A$98:$A$366,"hydrogen")</f>
        <v>0</v>
      </c>
      <c r="Y25" s="249">
        <f>SUMIFS('Predicted Energy Consumption'!AH$98:AH$366,'Predicted Energy Consumption'!$B$98:$B$366,$A25,'Predicted Energy Consumption'!$A$98:$A$366,"hydrogen")</f>
        <v>0</v>
      </c>
      <c r="Z25" s="249">
        <f>SUMIFS('Predicted Energy Consumption'!AI$98:AI$366,'Predicted Energy Consumption'!$B$98:$B$366,$A25,'Predicted Energy Consumption'!$A$98:$A$366,"hydrogen")</f>
        <v>0</v>
      </c>
      <c r="AA25" s="249">
        <f>SUMIFS('Predicted Energy Consumption'!AJ$98:AJ$366,'Predicted Energy Consumption'!$B$98:$B$366,$A25,'Predicted Energy Consumption'!$A$98:$A$366,"hydrogen")</f>
        <v>0</v>
      </c>
      <c r="AB25" s="249">
        <f>SUMIFS('Predicted Energy Consumption'!AK$98:AK$366,'Predicted Energy Consumption'!$B$98:$B$366,$A25,'Predicted Energy Consumption'!$A$98:$A$366,"hydrogen")</f>
        <v>0</v>
      </c>
      <c r="AC25" s="249">
        <f>SUMIFS('Predicted Energy Consumption'!AL$98:AL$366,'Predicted Energy Consumption'!$B$98:$B$366,$A25,'Predicted Energy Consumption'!$A$98:$A$366,"hydrogen")</f>
        <v>0</v>
      </c>
      <c r="AD25" s="249">
        <f>SUMIFS('Predicted Energy Consumption'!AM$98:AM$366,'Predicted Energy Consumption'!$B$98:$B$366,$A25,'Predicted Energy Consumption'!$A$98:$A$366,"hydrogen")</f>
        <v>0</v>
      </c>
      <c r="AE25" s="249">
        <f>SUMIFS('Predicted Energy Consumption'!AN$98:AN$366,'Predicted Energy Consumption'!$B$98:$B$366,$A25,'Predicted Energy Consumption'!$A$98:$A$366,"hydrogen")</f>
        <v>0</v>
      </c>
      <c r="AF25" s="249">
        <f>SUMIFS('Predicted Energy Consumption'!AO$98:AO$366,'Predicted Energy Consumption'!$B$98:$B$366,$A25,'Predicted Energy Consumption'!$A$98:$A$366,"hydrogen")</f>
        <v>0</v>
      </c>
      <c r="AG25" s="249">
        <f>SUMIFS('Predicted Energy Consumption'!AP$98:AP$366,'Predicted Energy Consumption'!$B$98:$B$366,$A25,'Predicted Energy Consumption'!$A$98:$A$366,"hydrogen")</f>
        <v>0</v>
      </c>
      <c r="AH25" s="249">
        <f>SUMIFS('Predicted Energy Consumption'!AQ$98:AQ$366,'Predicted Energy Consumption'!$B$98:$B$366,$A25,'Predicted Energy Consumption'!$A$98:$A$366,"hydrogen")</f>
        <v>0</v>
      </c>
      <c r="AI25" s="249">
        <f>SUMIFS('Predicted Energy Consumption'!AR$98:AR$366,'Predicted Energy Consumption'!$B$98:$B$366,$A25,'Predicted Energy Consumption'!$A$98:$A$366,"hydrogen")</f>
        <v>0</v>
      </c>
      <c r="AJ25" s="249">
        <f>SUMIFS('Predicted Energy Consumption'!AS$98:AS$366,'Predicted Energy Consumption'!$B$98:$B$366,$A25,'Predicted Energy Consumption'!$A$98:$A$366,"hydrogen")</f>
        <v>0</v>
      </c>
      <c r="AK25" s="249">
        <f>SUMIFS('Predicted Energy Consumption'!AT$98:AT$366,'Predicted Energy Consumption'!$B$98:$B$366,$A25,'Predicted Energy Consumption'!$A$98:$A$366,"hydrogen")</f>
        <v>0</v>
      </c>
      <c r="AL25" s="249">
        <f>SUMIFS('Predicted Energy Consumption'!AU$98:AU$366,'Predicted Energy Consumption'!$B$98:$B$366,$A25,'Predicted Energy Consumption'!$A$98:$A$366,"hydrogen")</f>
        <v>0</v>
      </c>
      <c r="AM25" s="249">
        <f>SUMIFS('Predicted Energy Consumption'!AV$98:AV$366,'Predicted Energy Consumption'!$B$98:$B$366,$A25,'Predicted Energy Consumption'!$A$98:$A$366,"hydrogen")</f>
        <v>0</v>
      </c>
      <c r="AN25" s="249">
        <f>SUMIFS('Predicted Energy Consumption'!AW$98:AW$366,'Predicted Energy Consumption'!$B$98:$B$366,$A25,'Predicted Energy Consumption'!$A$98:$A$366,"hydrogen")</f>
        <v>0</v>
      </c>
      <c r="AO25" s="249">
        <f>SUMIFS('Predicted Energy Consumption'!AX$98:AX$366,'Predicted Energy Consumption'!$B$98:$B$366,$A25,'Predicted Energy Consumption'!$A$98:$A$366,"hydrogen")</f>
        <v>0</v>
      </c>
      <c r="AP25" s="249">
        <f>SUMIFS('Predicted Energy Consumption'!AY$98:AY$366,'Predicted Energy Consumption'!$B$98:$B$366,$A25,'Predicted Energy Consumption'!$A$98:$A$366,"hydrogen")</f>
        <v>0</v>
      </c>
    </row>
    <row r="26" spans="1:42" x14ac:dyDescent="0.2">
      <c r="A26" t="s">
        <v>397</v>
      </c>
      <c r="B26" s="249">
        <f>SUMIFS('Predicted Energy Consumption'!K$98:K$366,'Predicted Energy Consumption'!$B$98:$B$366,$A26,'Predicted Energy Consumption'!$A$98:$A$366,"hydrogen")</f>
        <v>0</v>
      </c>
      <c r="C26" s="249">
        <f>SUMIFS('Predicted Energy Consumption'!L$98:L$366,'Predicted Energy Consumption'!$B$98:$B$366,$A26,'Predicted Energy Consumption'!$A$98:$A$366,"hydrogen")</f>
        <v>0</v>
      </c>
      <c r="D26" s="249">
        <f>SUMIFS('Predicted Energy Consumption'!M$98:M$366,'Predicted Energy Consumption'!$B$98:$B$366,$A26,'Predicted Energy Consumption'!$A$98:$A$366,"hydrogen")</f>
        <v>0</v>
      </c>
      <c r="E26" s="249">
        <f>SUMIFS('Predicted Energy Consumption'!N$98:N$366,'Predicted Energy Consumption'!$B$98:$B$366,$A26,'Predicted Energy Consumption'!$A$98:$A$366,"hydrogen")</f>
        <v>0</v>
      </c>
      <c r="F26" s="249">
        <f>SUMIFS('Predicted Energy Consumption'!O$98:O$366,'Predicted Energy Consumption'!$B$98:$B$366,$A26,'Predicted Energy Consumption'!$A$98:$A$366,"hydrogen")</f>
        <v>0</v>
      </c>
      <c r="G26" s="249">
        <f>SUMIFS('Predicted Energy Consumption'!P$98:P$366,'Predicted Energy Consumption'!$B$98:$B$366,$A26,'Predicted Energy Consumption'!$A$98:$A$366,"hydrogen")</f>
        <v>0</v>
      </c>
      <c r="H26" s="249">
        <f>SUMIFS('Predicted Energy Consumption'!Q$98:Q$366,'Predicted Energy Consumption'!$B$98:$B$366,$A26,'Predicted Energy Consumption'!$A$98:$A$366,"hydrogen")</f>
        <v>0</v>
      </c>
      <c r="I26" s="249">
        <f>SUMIFS('Predicted Energy Consumption'!R$98:R$366,'Predicted Energy Consumption'!$B$98:$B$366,$A26,'Predicted Energy Consumption'!$A$98:$A$366,"hydrogen")</f>
        <v>0</v>
      </c>
      <c r="J26" s="249">
        <f>SUMIFS('Predicted Energy Consumption'!S$98:S$366,'Predicted Energy Consumption'!$B$98:$B$366,$A26,'Predicted Energy Consumption'!$A$98:$A$366,"hydrogen")</f>
        <v>0</v>
      </c>
      <c r="K26" s="249">
        <f>SUMIFS('Predicted Energy Consumption'!T$98:T$366,'Predicted Energy Consumption'!$B$98:$B$366,$A26,'Predicted Energy Consumption'!$A$98:$A$366,"hydrogen")</f>
        <v>0</v>
      </c>
      <c r="L26" s="249">
        <f>SUMIFS('Predicted Energy Consumption'!U$98:U$366,'Predicted Energy Consumption'!$B$98:$B$366,$A26,'Predicted Energy Consumption'!$A$98:$A$366,"hydrogen")</f>
        <v>0</v>
      </c>
      <c r="M26" s="249">
        <f>SUMIFS('Predicted Energy Consumption'!V$98:V$366,'Predicted Energy Consumption'!$B$98:$B$366,$A26,'Predicted Energy Consumption'!$A$98:$A$366,"hydrogen")</f>
        <v>0</v>
      </c>
      <c r="N26" s="249">
        <f>SUMIFS('Predicted Energy Consumption'!W$98:W$366,'Predicted Energy Consumption'!$B$98:$B$366,$A26,'Predicted Energy Consumption'!$A$98:$A$366,"hydrogen")</f>
        <v>0</v>
      </c>
      <c r="O26" s="249">
        <f>SUMIFS('Predicted Energy Consumption'!X$98:X$366,'Predicted Energy Consumption'!$B$98:$B$366,$A26,'Predicted Energy Consumption'!$A$98:$A$366,"hydrogen")</f>
        <v>0</v>
      </c>
      <c r="P26" s="249">
        <f>SUMIFS('Predicted Energy Consumption'!Y$98:Y$366,'Predicted Energy Consumption'!$B$98:$B$366,$A26,'Predicted Energy Consumption'!$A$98:$A$366,"hydrogen")</f>
        <v>0</v>
      </c>
      <c r="Q26" s="249">
        <f>SUMIFS('Predicted Energy Consumption'!Z$98:Z$366,'Predicted Energy Consumption'!$B$98:$B$366,$A26,'Predicted Energy Consumption'!$A$98:$A$366,"hydrogen")</f>
        <v>0</v>
      </c>
      <c r="R26" s="249">
        <f>SUMIFS('Predicted Energy Consumption'!AA$98:AA$366,'Predicted Energy Consumption'!$B$98:$B$366,$A26,'Predicted Energy Consumption'!$A$98:$A$366,"hydrogen")</f>
        <v>0</v>
      </c>
      <c r="S26" s="249">
        <f>SUMIFS('Predicted Energy Consumption'!AB$98:AB$366,'Predicted Energy Consumption'!$B$98:$B$366,$A26,'Predicted Energy Consumption'!$A$98:$A$366,"hydrogen")</f>
        <v>0</v>
      </c>
      <c r="T26" s="249">
        <f>SUMIFS('Predicted Energy Consumption'!AC$98:AC$366,'Predicted Energy Consumption'!$B$98:$B$366,$A26,'Predicted Energy Consumption'!$A$98:$A$366,"hydrogen")</f>
        <v>0</v>
      </c>
      <c r="U26" s="249">
        <f>SUMIFS('Predicted Energy Consumption'!AD$98:AD$366,'Predicted Energy Consumption'!$B$98:$B$366,$A26,'Predicted Energy Consumption'!$A$98:$A$366,"hydrogen")</f>
        <v>0</v>
      </c>
      <c r="V26" s="249">
        <f>SUMIFS('Predicted Energy Consumption'!AE$98:AE$366,'Predicted Energy Consumption'!$B$98:$B$366,$A26,'Predicted Energy Consumption'!$A$98:$A$366,"hydrogen")</f>
        <v>0</v>
      </c>
      <c r="W26" s="249">
        <f>SUMIFS('Predicted Energy Consumption'!AF$98:AF$366,'Predicted Energy Consumption'!$B$98:$B$366,$A26,'Predicted Energy Consumption'!$A$98:$A$366,"hydrogen")</f>
        <v>0</v>
      </c>
      <c r="X26" s="249">
        <f>SUMIFS('Predicted Energy Consumption'!AG$98:AG$366,'Predicted Energy Consumption'!$B$98:$B$366,$A26,'Predicted Energy Consumption'!$A$98:$A$366,"hydrogen")</f>
        <v>0</v>
      </c>
      <c r="Y26" s="249">
        <f>SUMIFS('Predicted Energy Consumption'!AH$98:AH$366,'Predicted Energy Consumption'!$B$98:$B$366,$A26,'Predicted Energy Consumption'!$A$98:$A$366,"hydrogen")</f>
        <v>0</v>
      </c>
      <c r="Z26" s="249">
        <f>SUMIFS('Predicted Energy Consumption'!AI$98:AI$366,'Predicted Energy Consumption'!$B$98:$B$366,$A26,'Predicted Energy Consumption'!$A$98:$A$366,"hydrogen")</f>
        <v>0</v>
      </c>
      <c r="AA26" s="249">
        <f>SUMIFS('Predicted Energy Consumption'!AJ$98:AJ$366,'Predicted Energy Consumption'!$B$98:$B$366,$A26,'Predicted Energy Consumption'!$A$98:$A$366,"hydrogen")</f>
        <v>0</v>
      </c>
      <c r="AB26" s="249">
        <f>SUMIFS('Predicted Energy Consumption'!AK$98:AK$366,'Predicted Energy Consumption'!$B$98:$B$366,$A26,'Predicted Energy Consumption'!$A$98:$A$366,"hydrogen")</f>
        <v>0</v>
      </c>
      <c r="AC26" s="249">
        <f>SUMIFS('Predicted Energy Consumption'!AL$98:AL$366,'Predicted Energy Consumption'!$B$98:$B$366,$A26,'Predicted Energy Consumption'!$A$98:$A$366,"hydrogen")</f>
        <v>0</v>
      </c>
      <c r="AD26" s="249">
        <f>SUMIFS('Predicted Energy Consumption'!AM$98:AM$366,'Predicted Energy Consumption'!$B$98:$B$366,$A26,'Predicted Energy Consumption'!$A$98:$A$366,"hydrogen")</f>
        <v>0</v>
      </c>
      <c r="AE26" s="249">
        <f>SUMIFS('Predicted Energy Consumption'!AN$98:AN$366,'Predicted Energy Consumption'!$B$98:$B$366,$A26,'Predicted Energy Consumption'!$A$98:$A$366,"hydrogen")</f>
        <v>0</v>
      </c>
      <c r="AF26" s="249">
        <f>SUMIFS('Predicted Energy Consumption'!AO$98:AO$366,'Predicted Energy Consumption'!$B$98:$B$366,$A26,'Predicted Energy Consumption'!$A$98:$A$366,"hydrogen")</f>
        <v>0</v>
      </c>
      <c r="AG26" s="249">
        <f>SUMIFS('Predicted Energy Consumption'!AP$98:AP$366,'Predicted Energy Consumption'!$B$98:$B$366,$A26,'Predicted Energy Consumption'!$A$98:$A$366,"hydrogen")</f>
        <v>0</v>
      </c>
      <c r="AH26" s="249">
        <f>SUMIFS('Predicted Energy Consumption'!AQ$98:AQ$366,'Predicted Energy Consumption'!$B$98:$B$366,$A26,'Predicted Energy Consumption'!$A$98:$A$366,"hydrogen")</f>
        <v>0</v>
      </c>
      <c r="AI26" s="249">
        <f>SUMIFS('Predicted Energy Consumption'!AR$98:AR$366,'Predicted Energy Consumption'!$B$98:$B$366,$A26,'Predicted Energy Consumption'!$A$98:$A$366,"hydrogen")</f>
        <v>0</v>
      </c>
      <c r="AJ26" s="249">
        <f>SUMIFS('Predicted Energy Consumption'!AS$98:AS$366,'Predicted Energy Consumption'!$B$98:$B$366,$A26,'Predicted Energy Consumption'!$A$98:$A$366,"hydrogen")</f>
        <v>0</v>
      </c>
      <c r="AK26" s="249">
        <f>SUMIFS('Predicted Energy Consumption'!AT$98:AT$366,'Predicted Energy Consumption'!$B$98:$B$366,$A26,'Predicted Energy Consumption'!$A$98:$A$366,"hydrogen")</f>
        <v>0</v>
      </c>
      <c r="AL26" s="249">
        <f>SUMIFS('Predicted Energy Consumption'!AU$98:AU$366,'Predicted Energy Consumption'!$B$98:$B$366,$A26,'Predicted Energy Consumption'!$A$98:$A$366,"hydrogen")</f>
        <v>0</v>
      </c>
      <c r="AM26" s="249">
        <f>SUMIFS('Predicted Energy Consumption'!AV$98:AV$366,'Predicted Energy Consumption'!$B$98:$B$366,$A26,'Predicted Energy Consumption'!$A$98:$A$366,"hydrogen")</f>
        <v>0</v>
      </c>
      <c r="AN26" s="249">
        <f>SUMIFS('Predicted Energy Consumption'!AW$98:AW$366,'Predicted Energy Consumption'!$B$98:$B$366,$A26,'Predicted Energy Consumption'!$A$98:$A$366,"hydrogen")</f>
        <v>0</v>
      </c>
      <c r="AO26" s="249">
        <f>SUMIFS('Predicted Energy Consumption'!AX$98:AX$366,'Predicted Energy Consumption'!$B$98:$B$366,$A26,'Predicted Energy Consumption'!$A$98:$A$366,"hydrogen")</f>
        <v>0</v>
      </c>
      <c r="AP26" s="249">
        <f>SUMIFS('Predicted Energy Consumption'!AY$98:AY$366,'Predicted Energy Consumption'!$B$98:$B$366,$A26,'Predicted Energy Consumption'!$A$98:$A$366,"hydrogen")</f>
        <v>0</v>
      </c>
    </row>
  </sheetData>
  <phoneticPr fontId="3"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4920F-67CC-4D86-B4BE-DDA3A8845716}">
  <sheetPr codeName="Sheet28">
    <tabColor theme="4"/>
  </sheetPr>
  <dimension ref="A1:AP26"/>
  <sheetViews>
    <sheetView workbookViewId="0">
      <selection activeCell="B2" sqref="B2"/>
    </sheetView>
  </sheetViews>
  <sheetFormatPr defaultRowHeight="14.25" x14ac:dyDescent="0.2"/>
  <cols>
    <col min="1" max="1" width="45.125" bestFit="1" customWidth="1"/>
  </cols>
  <sheetData>
    <row r="1" spans="1:42" x14ac:dyDescent="0.2">
      <c r="A1" t="s">
        <v>666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x14ac:dyDescent="0.2">
      <c r="A2" t="s">
        <v>373</v>
      </c>
      <c r="B2" s="249">
        <f>SUMIFS('Predicted Energy Consumption'!K$98:K$366,'Predicted Energy Consumption'!$B$98:$B$366,$A2,'Predicted Energy Consumption'!$A$98:$A$366,"LPG propane or butane")</f>
        <v>447863305056.31525</v>
      </c>
      <c r="C2" s="249">
        <f>SUMIFS('Predicted Energy Consumption'!L$98:L$366,'Predicted Energy Consumption'!$B$98:$B$366,$A2,'Predicted Energy Consumption'!$A$98:$A$366,"LPG propane or butane")</f>
        <v>462588924463.59662</v>
      </c>
      <c r="D2" s="249">
        <f>SUMIFS('Predicted Energy Consumption'!M$98:M$366,'Predicted Energy Consumption'!$B$98:$B$366,$A2,'Predicted Energy Consumption'!$A$98:$A$366,"LPG propane or butane")</f>
        <v>473225625042.63031</v>
      </c>
      <c r="E2" s="249">
        <f>SUMIFS('Predicted Energy Consumption'!N$98:N$366,'Predicted Energy Consumption'!$B$98:$B$366,$A2,'Predicted Energy Consumption'!$A$98:$A$366,"LPG propane or butane")</f>
        <v>483057278040.92358</v>
      </c>
      <c r="F2" s="249">
        <f>SUMIFS('Predicted Energy Consumption'!O$98:O$366,'Predicted Energy Consumption'!$B$98:$B$366,$A2,'Predicted Energy Consumption'!$A$98:$A$366,"LPG propane or butane")</f>
        <v>492182793912.70117</v>
      </c>
      <c r="G2" s="249">
        <f>SUMIFS('Predicted Energy Consumption'!P$98:P$366,'Predicted Energy Consumption'!$B$98:$B$366,$A2,'Predicted Energy Consumption'!$A$98:$A$366,"LPG propane or butane")</f>
        <v>500929745134.36169</v>
      </c>
      <c r="H2" s="249">
        <f>SUMIFS('Predicted Energy Consumption'!Q$98:Q$366,'Predicted Energy Consumption'!$B$98:$B$366,$A2,'Predicted Energy Consumption'!$A$98:$A$366,"LPG propane or butane")</f>
        <v>509157121030.00867</v>
      </c>
      <c r="I2" s="249">
        <f>SUMIFS('Predicted Energy Consumption'!R$98:R$366,'Predicted Energy Consumption'!$B$98:$B$366,$A2,'Predicted Energy Consumption'!$A$98:$A$366,"LPG propane or butane")</f>
        <v>516956744284.97888</v>
      </c>
      <c r="J2" s="249">
        <f>SUMIFS('Predicted Energy Consumption'!S$98:S$366,'Predicted Energy Consumption'!$B$98:$B$366,$A2,'Predicted Energy Consumption'!$A$98:$A$366,"LPG propane or butane")</f>
        <v>524416368430.43481</v>
      </c>
      <c r="K2" s="249">
        <f>SUMIFS('Predicted Energy Consumption'!T$98:T$366,'Predicted Energy Consumption'!$B$98:$B$366,$A2,'Predicted Energy Consumption'!$A$98:$A$366,"LPG propane or butane")</f>
        <v>531484162494.51843</v>
      </c>
      <c r="L2" s="249">
        <f>SUMIFS('Predicted Energy Consumption'!U$98:U$366,'Predicted Energy Consumption'!$B$98:$B$366,$A2,'Predicted Energy Consumption'!$A$98:$A$366,"LPG propane or butane")</f>
        <v>538287759516.5141</v>
      </c>
      <c r="M2" s="249">
        <f>SUMIFS('Predicted Energy Consumption'!V$98:V$366,'Predicted Energy Consumption'!$B$98:$B$366,$A2,'Predicted Energy Consumption'!$A$98:$A$366,"LPG propane or butane")</f>
        <v>544757566215.69641</v>
      </c>
      <c r="N2" s="249">
        <f>SUMIFS('Predicted Energy Consumption'!W$98:W$366,'Predicted Energy Consumption'!$B$98:$B$366,$A2,'Predicted Energy Consumption'!$A$98:$A$366,"LPG propane or butane")</f>
        <v>550894913888.92773</v>
      </c>
      <c r="O2" s="249">
        <f>SUMIFS('Predicted Energy Consumption'!X$98:X$366,'Predicted Energy Consumption'!$B$98:$B$366,$A2,'Predicted Energy Consumption'!$A$98:$A$366,"LPG propane or butane")</f>
        <v>556806583250.86609</v>
      </c>
      <c r="P2" s="249">
        <f>SUMIFS('Predicted Energy Consumption'!Y$98:Y$366,'Predicted Energy Consumption'!$B$98:$B$366,$A2,'Predicted Energy Consumption'!$A$98:$A$366,"LPG propane or butane")</f>
        <v>562443728750.19556</v>
      </c>
      <c r="Q2" s="249">
        <f>SUMIFS('Predicted Energy Consumption'!Z$98:Z$366,'Predicted Energy Consumption'!$B$98:$B$366,$A2,'Predicted Energy Consumption'!$A$98:$A$366,"LPG propane or butane")</f>
        <v>567807447571.01782</v>
      </c>
      <c r="R2" s="249">
        <f>SUMIFS('Predicted Energy Consumption'!AA$98:AA$366,'Predicted Energy Consumption'!$B$98:$B$366,$A2,'Predicted Energy Consumption'!$A$98:$A$366,"LPG propane or butane")</f>
        <v>572966112846.38513</v>
      </c>
      <c r="S2" s="249">
        <f>SUMIFS('Predicted Energy Consumption'!AB$98:AB$366,'Predicted Energy Consumption'!$B$98:$B$366,$A2,'Predicted Energy Consumption'!$A$98:$A$366,"LPG propane or butane")</f>
        <v>577895798797.68506</v>
      </c>
      <c r="T2" s="249">
        <f>SUMIFS('Predicted Energy Consumption'!AC$98:AC$366,'Predicted Energy Consumption'!$B$98:$B$366,$A2,'Predicted Energy Consumption'!$A$98:$A$366,"LPG propane or butane")</f>
        <v>582678940234.49548</v>
      </c>
      <c r="U2" s="249">
        <f>SUMIFS('Predicted Energy Consumption'!AD$98:AD$366,'Predicted Energy Consumption'!$B$98:$B$366,$A2,'Predicted Energy Consumption'!$A$98:$A$366,"LPG propane or butane")</f>
        <v>587262329725.78125</v>
      </c>
      <c r="V2" s="249">
        <f>SUMIFS('Predicted Energy Consumption'!AE$98:AE$366,'Predicted Energy Consumption'!$B$98:$B$366,$A2,'Predicted Energy Consumption'!$A$98:$A$366,"LPG propane or butane")</f>
        <v>591648806495.24573</v>
      </c>
      <c r="W2" s="249">
        <f>SUMIFS('Predicted Energy Consumption'!AF$98:AF$366,'Predicted Energy Consumption'!$B$98:$B$366,$A2,'Predicted Energy Consumption'!$A$98:$A$366,"LPG propane or butane")</f>
        <v>595906597139.95862</v>
      </c>
      <c r="X2" s="249">
        <f>SUMIFS('Predicted Energy Consumption'!AG$98:AG$366,'Predicted Energy Consumption'!$B$98:$B$366,$A2,'Predicted Energy Consumption'!$A$98:$A$366,"LPG propane or butane")</f>
        <v>600019801375.35205</v>
      </c>
      <c r="Y2" s="249">
        <f>SUMIFS('Predicted Energy Consumption'!AH$98:AH$366,'Predicted Energy Consumption'!$B$98:$B$366,$A2,'Predicted Energy Consumption'!$A$98:$A$366,"LPG propane or butane")</f>
        <v>603990662707.17444</v>
      </c>
      <c r="Z2" s="249">
        <f>SUMIFS('Predicted Energy Consumption'!AI$98:AI$366,'Predicted Energy Consumption'!$B$98:$B$366,$A2,'Predicted Energy Consumption'!$A$98:$A$366,"LPG propane or butane")</f>
        <v>607839652793.46069</v>
      </c>
      <c r="AA2" s="249">
        <f>SUMIFS('Predicted Energy Consumption'!AJ$98:AJ$366,'Predicted Energy Consumption'!$B$98:$B$366,$A2,'Predicted Energy Consumption'!$A$98:$A$366,"LPG propane or butane")</f>
        <v>611584756089.34753</v>
      </c>
      <c r="AB2" s="249">
        <f>SUMIFS('Predicted Energy Consumption'!AK$98:AK$366,'Predicted Energy Consumption'!$B$98:$B$366,$A2,'Predicted Energy Consumption'!$A$98:$A$366,"LPG propane or butane")</f>
        <v>615252588894.14233</v>
      </c>
      <c r="AC2" s="249">
        <f>SUMIFS('Predicted Energy Consumption'!AL$98:AL$366,'Predicted Energy Consumption'!$B$98:$B$366,$A2,'Predicted Energy Consumption'!$A$98:$A$366,"LPG propane or butane")</f>
        <v>618821545793.47083</v>
      </c>
      <c r="AD2" s="249">
        <f>SUMIFS('Predicted Energy Consumption'!AM$98:AM$366,'Predicted Energy Consumption'!$B$98:$B$366,$A2,'Predicted Energy Consumption'!$A$98:$A$366,"LPG propane or butane")</f>
        <v>622305976925.91187</v>
      </c>
      <c r="AE2" s="249">
        <f>SUMIFS('Predicted Energy Consumption'!AN$98:AN$366,'Predicted Energy Consumption'!$B$98:$B$366,$A2,'Predicted Energy Consumption'!$A$98:$A$366,"LPG propane or butane")</f>
        <v>625748701992.99512</v>
      </c>
      <c r="AF2" s="249">
        <f>SUMIFS('Predicted Energy Consumption'!AO$98:AO$366,'Predicted Energy Consumption'!$B$98:$B$366,$A2,'Predicted Energy Consumption'!$A$98:$A$366,"LPG propane or butane")</f>
        <v>629116604161.99316</v>
      </c>
      <c r="AG2" s="249">
        <f>SUMIFS('Predicted Energy Consumption'!AP$98:AP$366,'Predicted Energy Consumption'!$B$98:$B$366,$A2,'Predicted Energy Consumption'!$A$98:$A$366,"LPG propane or butane")</f>
        <v>632441968370.40002</v>
      </c>
      <c r="AH2" s="249">
        <f>SUMIFS('Predicted Energy Consumption'!AQ$98:AQ$366,'Predicted Energy Consumption'!$B$98:$B$366,$A2,'Predicted Energy Consumption'!$A$98:$A$366,"LPG propane or butane")</f>
        <v>635732679056.23083</v>
      </c>
      <c r="AI2" s="249">
        <f>SUMIFS('Predicted Energy Consumption'!AR$98:AR$366,'Predicted Energy Consumption'!$B$98:$B$366,$A2,'Predicted Energy Consumption'!$A$98:$A$366,"LPG propane or butane")</f>
        <v>638980929610.99902</v>
      </c>
      <c r="AJ2" s="249">
        <f>SUMIFS('Predicted Energy Consumption'!AS$98:AS$366,'Predicted Energy Consumption'!$B$98:$B$366,$A2,'Predicted Energy Consumption'!$A$98:$A$366,"LPG propane or butane")</f>
        <v>641643945761.8728</v>
      </c>
      <c r="AK2" s="249">
        <f>SUMIFS('Predicted Energy Consumption'!AT$98:AT$366,'Predicted Energy Consumption'!$B$98:$B$366,$A2,'Predicted Energy Consumption'!$A$98:$A$366,"LPG propane or butane")</f>
        <v>643098308696.87305</v>
      </c>
      <c r="AL2" s="249">
        <f>SUMIFS('Predicted Energy Consumption'!AU$98:AU$366,'Predicted Energy Consumption'!$B$98:$B$366,$A2,'Predicted Energy Consumption'!$A$98:$A$366,"LPG propane or butane")</f>
        <v>644472591567.30371</v>
      </c>
      <c r="AM2" s="249">
        <f>SUMIFS('Predicted Energy Consumption'!AV$98:AV$366,'Predicted Energy Consumption'!$B$98:$B$366,$A2,'Predicted Energy Consumption'!$A$98:$A$366,"LPG propane or butane")</f>
        <v>645777683555.92737</v>
      </c>
      <c r="AN2" s="249">
        <f>SUMIFS('Predicted Energy Consumption'!AW$98:AW$366,'Predicted Energy Consumption'!$B$98:$B$366,$A2,'Predicted Energy Consumption'!$A$98:$A$366,"LPG propane or butane")</f>
        <v>647013592597.07776</v>
      </c>
      <c r="AO2" s="249">
        <f>SUMIFS('Predicted Energy Consumption'!AX$98:AX$366,'Predicted Energy Consumption'!$B$98:$B$366,$A2,'Predicted Energy Consumption'!$A$98:$A$366,"LPG propane or butane")</f>
        <v>648201557965.05457</v>
      </c>
      <c r="AP2" s="249">
        <f>SUMIFS('Predicted Energy Consumption'!AY$98:AY$366,'Predicted Energy Consumption'!$B$98:$B$366,$A2,'Predicted Energy Consumption'!$A$98:$A$366,"LPG propane or butane")</f>
        <v>649338903047.27588</v>
      </c>
    </row>
    <row r="3" spans="1:42" x14ac:dyDescent="0.2">
      <c r="A3" t="s">
        <v>374</v>
      </c>
      <c r="B3" s="249">
        <f>SUMIFS('Predicted Energy Consumption'!K$98:K$366,'Predicted Energy Consumption'!$B$98:$B$366,$A3,'Predicted Energy Consumption'!$A$98:$A$366,"LPG propane or butane")</f>
        <v>406313656286.53687</v>
      </c>
      <c r="C3" s="249">
        <f>SUMIFS('Predicted Energy Consumption'!L$98:L$366,'Predicted Energy Consumption'!$B$98:$B$366,$A3,'Predicted Energy Consumption'!$A$98:$A$366,"LPG propane or butane")</f>
        <v>370329913874.24323</v>
      </c>
      <c r="D3" s="249">
        <f>SUMIFS('Predicted Energy Consumption'!M$98:M$366,'Predicted Energy Consumption'!$B$98:$B$366,$A3,'Predicted Energy Consumption'!$A$98:$A$366,"LPG propane or butane")</f>
        <v>334262176016.30981</v>
      </c>
      <c r="E3" s="249">
        <f>SUMIFS('Predicted Energy Consumption'!N$98:N$366,'Predicted Energy Consumption'!$B$98:$B$366,$A3,'Predicted Energy Consumption'!$A$98:$A$366,"LPG propane or butane")</f>
        <v>299189073907.73938</v>
      </c>
      <c r="F3" s="249">
        <f>SUMIFS('Predicted Energy Consumption'!O$98:O$366,'Predicted Energy Consumption'!$B$98:$B$366,$A3,'Predicted Energy Consumption'!$A$98:$A$366,"LPG propane or butane")</f>
        <v>265673121876.24542</v>
      </c>
      <c r="G3" s="249">
        <f>SUMIFS('Predicted Energy Consumption'!P$98:P$366,'Predicted Energy Consumption'!$B$98:$B$366,$A3,'Predicted Energy Consumption'!$A$98:$A$366,"LPG propane or butane")</f>
        <v>233949455690.86932</v>
      </c>
      <c r="H3" s="249">
        <f>SUMIFS('Predicted Energy Consumption'!Q$98:Q$366,'Predicted Energy Consumption'!$B$98:$B$366,$A3,'Predicted Energy Consumption'!$A$98:$A$366,"LPG propane or butane")</f>
        <v>204086973894.09207</v>
      </c>
      <c r="I3" s="249">
        <f>SUMIFS('Predicted Energy Consumption'!R$98:R$366,'Predicted Energy Consumption'!$B$98:$B$366,$A3,'Predicted Energy Consumption'!$A$98:$A$366,"LPG propane or butane")</f>
        <v>185743650444.27292</v>
      </c>
      <c r="J3" s="249">
        <f>SUMIFS('Predicted Energy Consumption'!S$98:S$366,'Predicted Energy Consumption'!$B$98:$B$366,$A3,'Predicted Energy Consumption'!$A$98:$A$366,"LPG propane or butane")</f>
        <v>182674609832.47345</v>
      </c>
      <c r="K3" s="249">
        <f>SUMIFS('Predicted Energy Consumption'!T$98:T$366,'Predicted Energy Consumption'!$B$98:$B$366,$A3,'Predicted Energy Consumption'!$A$98:$A$366,"LPG propane or butane")</f>
        <v>179574566641.18893</v>
      </c>
      <c r="L3" s="249">
        <f>SUMIFS('Predicted Energy Consumption'!U$98:U$366,'Predicted Energy Consumption'!$B$98:$B$366,$A3,'Predicted Energy Consumption'!$A$98:$A$366,"LPG propane or butane")</f>
        <v>176463047031.33386</v>
      </c>
      <c r="M3" s="249">
        <f>SUMIFS('Predicted Energy Consumption'!V$98:V$366,'Predicted Energy Consumption'!$B$98:$B$366,$A3,'Predicted Energy Consumption'!$A$98:$A$366,"LPG propane or butane")</f>
        <v>173355667230.18405</v>
      </c>
      <c r="N3" s="249">
        <f>SUMIFS('Predicted Energy Consumption'!W$98:W$366,'Predicted Energy Consumption'!$B$98:$B$366,$A3,'Predicted Energy Consumption'!$A$98:$A$366,"LPG propane or butane")</f>
        <v>170264876791.35123</v>
      </c>
      <c r="O3" s="249">
        <f>SUMIFS('Predicted Energy Consumption'!X$98:X$366,'Predicted Energy Consumption'!$B$98:$B$366,$A3,'Predicted Energy Consumption'!$A$98:$A$366,"LPG propane or butane")</f>
        <v>167200536049.15204</v>
      </c>
      <c r="P3" s="249">
        <f>SUMIFS('Predicted Energy Consumption'!Y$98:Y$366,'Predicted Energy Consumption'!$B$98:$B$366,$A3,'Predicted Energy Consumption'!$A$98:$A$366,"LPG propane or butane")</f>
        <v>164170378609.07578</v>
      </c>
      <c r="Q3" s="249">
        <f>SUMIFS('Predicted Energy Consumption'!Z$98:Z$366,'Predicted Energy Consumption'!$B$98:$B$366,$A3,'Predicted Energy Consumption'!$A$98:$A$366,"LPG propane or butane")</f>
        <v>161180388728.15863</v>
      </c>
      <c r="R3" s="249">
        <f>SUMIFS('Predicted Energy Consumption'!AA$98:AA$366,'Predicted Energy Consumption'!$B$98:$B$366,$A3,'Predicted Energy Consumption'!$A$98:$A$366,"LPG propane or butane")</f>
        <v>158235112519.42078</v>
      </c>
      <c r="S3" s="249">
        <f>SUMIFS('Predicted Energy Consumption'!AB$98:AB$366,'Predicted Energy Consumption'!$B$98:$B$366,$A3,'Predicted Energy Consumption'!$A$98:$A$366,"LPG propane or butane")</f>
        <v>155337915977.41266</v>
      </c>
      <c r="T3" s="249">
        <f>SUMIFS('Predicted Energy Consumption'!AC$98:AC$366,'Predicted Energy Consumption'!$B$98:$B$366,$A3,'Predicted Energy Consumption'!$A$98:$A$366,"LPG propane or butane")</f>
        <v>152491199395.83994</v>
      </c>
      <c r="U3" s="249">
        <f>SUMIFS('Predicted Energy Consumption'!AD$98:AD$366,'Predicted Energy Consumption'!$B$98:$B$366,$A3,'Predicted Energy Consumption'!$A$98:$A$366,"LPG propane or butane")</f>
        <v>149696575616.96869</v>
      </c>
      <c r="V3" s="249">
        <f>SUMIFS('Predicted Energy Consumption'!AE$98:AE$366,'Predicted Energy Consumption'!$B$98:$B$366,$A3,'Predicted Energy Consumption'!$A$98:$A$366,"LPG propane or butane")</f>
        <v>146955018112.06729</v>
      </c>
      <c r="W3" s="249">
        <f>SUMIFS('Predicted Energy Consumption'!AF$98:AF$366,'Predicted Energy Consumption'!$B$98:$B$366,$A3,'Predicted Energy Consumption'!$A$98:$A$366,"LPG propane or butane")</f>
        <v>144266983839.59238</v>
      </c>
      <c r="X3" s="249">
        <f>SUMIFS('Predicted Energy Consumption'!AG$98:AG$366,'Predicted Energy Consumption'!$B$98:$B$366,$A3,'Predicted Energy Consumption'!$A$98:$A$366,"LPG propane or butane")</f>
        <v>141632515009.88065</v>
      </c>
      <c r="Y3" s="249">
        <f>SUMIFS('Predicted Energy Consumption'!AH$98:AH$366,'Predicted Energy Consumption'!$B$98:$B$366,$A3,'Predicted Energy Consumption'!$A$98:$A$366,"LPG propane or butane")</f>
        <v>139051323222.0177</v>
      </c>
      <c r="Z3" s="249">
        <f>SUMIFS('Predicted Energy Consumption'!AI$98:AI$366,'Predicted Energy Consumption'!$B$98:$B$366,$A3,'Predicted Energy Consumption'!$A$98:$A$366,"LPG propane or butane")</f>
        <v>136522858887.43369</v>
      </c>
      <c r="AA3" s="249">
        <f>SUMIFS('Predicted Energy Consumption'!AJ$98:AJ$366,'Predicted Energy Consumption'!$B$98:$B$366,$A3,'Predicted Energy Consumption'!$A$98:$A$366,"LPG propane or butane")</f>
        <v>134046368390.80402</v>
      </c>
      <c r="AB3" s="249">
        <f>SUMIFS('Predicted Energy Consumption'!AK$98:AK$366,'Predicted Energy Consumption'!$B$98:$B$366,$A3,'Predicted Energy Consumption'!$A$98:$A$366,"LPG propane or butane")</f>
        <v>131620941045.99797</v>
      </c>
      <c r="AC3" s="249">
        <f>SUMIFS('Predicted Energy Consumption'!AL$98:AL$366,'Predicted Energy Consumption'!$B$98:$B$366,$A3,'Predicted Energy Consumption'!$A$98:$A$366,"LPG propane or butane")</f>
        <v>129245547572.04814</v>
      </c>
      <c r="AD3" s="249">
        <f>SUMIFS('Predicted Energy Consumption'!AM$98:AM$366,'Predicted Energy Consumption'!$B$98:$B$366,$A3,'Predicted Energy Consumption'!$A$98:$A$366,"LPG propane or butane")</f>
        <v>126919071532.43396</v>
      </c>
      <c r="AE3" s="249">
        <f>SUMIFS('Predicted Energy Consumption'!AN$98:AN$366,'Predicted Energy Consumption'!$B$98:$B$366,$A3,'Predicted Energy Consumption'!$A$98:$A$366,"LPG propane or butane")</f>
        <v>124640334943.14235</v>
      </c>
      <c r="AF3" s="249">
        <f>SUMIFS('Predicted Energy Consumption'!AO$98:AO$366,'Predicted Energy Consumption'!$B$98:$B$366,$A3,'Predicted Energy Consumption'!$A$98:$A$366,"LPG propane or butane")</f>
        <v>122408119054.71057</v>
      </c>
      <c r="AG3" s="249">
        <f>SUMIFS('Predicted Energy Consumption'!AP$98:AP$366,'Predicted Energy Consumption'!$B$98:$B$366,$A3,'Predicted Energy Consumption'!$A$98:$A$366,"LPG propane or butane")</f>
        <v>120221181145.2332</v>
      </c>
      <c r="AH3" s="249">
        <f>SUMIFS('Predicted Energy Consumption'!AQ$98:AQ$366,'Predicted Energy Consumption'!$B$98:$B$366,$A3,'Predicted Energy Consumption'!$A$98:$A$366,"LPG propane or butane")</f>
        <v>118078268020.35484</v>
      </c>
      <c r="AI3" s="249">
        <f>SUMIFS('Predicted Energy Consumption'!AR$98:AR$366,'Predicted Energy Consumption'!$B$98:$B$366,$A3,'Predicted Energy Consumption'!$A$98:$A$366,"LPG propane or butane")</f>
        <v>115978126798.43866</v>
      </c>
      <c r="AJ3" s="249">
        <f>SUMIFS('Predicted Energy Consumption'!AS$98:AS$366,'Predicted Energy Consumption'!$B$98:$B$366,$A3,'Predicted Energy Consumption'!$A$98:$A$366,"LPG propane or butane")</f>
        <v>113919513460.73933</v>
      </c>
      <c r="AK3" s="249">
        <f>SUMIFS('Predicted Energy Consumption'!AT$98:AT$366,'Predicted Energy Consumption'!$B$98:$B$366,$A3,'Predicted Energy Consumption'!$A$98:$A$366,"LPG propane or butane")</f>
        <v>111901199564.45428</v>
      </c>
      <c r="AL3" s="249">
        <f>SUMIFS('Predicted Energy Consumption'!AU$98:AU$366,'Predicted Energy Consumption'!$B$98:$B$366,$A3,'Predicted Energy Consumption'!$A$98:$A$366,"LPG propane or butane")</f>
        <v>109921977448.32884</v>
      </c>
      <c r="AM3" s="249">
        <f>SUMIFS('Predicted Energy Consumption'!AV$98:AV$366,'Predicted Energy Consumption'!$B$98:$B$366,$A3,'Predicted Energy Consumption'!$A$98:$A$366,"LPG propane or butane")</f>
        <v>107980664203.79091</v>
      </c>
      <c r="AN3" s="249">
        <f>SUMIFS('Predicted Energy Consumption'!AW$98:AW$366,'Predicted Energy Consumption'!$B$98:$B$366,$A3,'Predicted Energy Consumption'!$A$98:$A$366,"LPG propane or butane")</f>
        <v>106076104637.47748</v>
      </c>
      <c r="AO3" s="249">
        <f>SUMIFS('Predicted Energy Consumption'!AX$98:AX$366,'Predicted Energy Consumption'!$B$98:$B$366,$A3,'Predicted Energy Consumption'!$A$98:$A$366,"LPG propane or butane")</f>
        <v>104207173411.95427</v>
      </c>
      <c r="AP3" s="249">
        <f>SUMIFS('Predicted Energy Consumption'!AY$98:AY$366,'Predicted Energy Consumption'!$B$98:$B$366,$A3,'Predicted Energy Consumption'!$A$98:$A$366,"LPG propane or butane")</f>
        <v>102372776518.95023</v>
      </c>
    </row>
    <row r="4" spans="1:42" x14ac:dyDescent="0.2">
      <c r="A4" t="s">
        <v>375</v>
      </c>
      <c r="B4" s="249">
        <f>SUMIFS('Predicted Energy Consumption'!K$98:K$366,'Predicted Energy Consumption'!$B$98:$B$366,$A4,'Predicted Energy Consumption'!$A$98:$A$366,"LPG propane or butane")</f>
        <v>6453957863936.7754</v>
      </c>
      <c r="C4" s="249">
        <f>SUMIFS('Predicted Energy Consumption'!L$98:L$366,'Predicted Energy Consumption'!$B$98:$B$366,$A4,'Predicted Energy Consumption'!$A$98:$A$366,"LPG propane or butane")</f>
        <v>6649067382455.793</v>
      </c>
      <c r="D4" s="249">
        <f>SUMIFS('Predicted Energy Consumption'!M$98:M$366,'Predicted Energy Consumption'!$B$98:$B$366,$A4,'Predicted Energy Consumption'!$A$98:$A$366,"LPG propane or butane")</f>
        <v>6356686627984.5801</v>
      </c>
      <c r="E4" s="249">
        <f>SUMIFS('Predicted Energy Consumption'!N$98:N$366,'Predicted Energy Consumption'!$B$98:$B$366,$A4,'Predicted Energy Consumption'!$A$98:$A$366,"LPG propane or butane")</f>
        <v>6065757491975.9541</v>
      </c>
      <c r="F4" s="249">
        <f>SUMIFS('Predicted Energy Consumption'!O$98:O$366,'Predicted Energy Consumption'!$B$98:$B$366,$A4,'Predicted Energy Consumption'!$A$98:$A$366,"LPG propane or butane")</f>
        <v>5777866624041.8115</v>
      </c>
      <c r="G4" s="249">
        <f>SUMIFS('Predicted Energy Consumption'!P$98:P$366,'Predicted Energy Consumption'!$B$98:$B$366,$A4,'Predicted Energy Consumption'!$A$98:$A$366,"LPG propane or butane")</f>
        <v>5494317034131.1201</v>
      </c>
      <c r="H4" s="249">
        <f>SUMIFS('Predicted Energy Consumption'!Q$98:Q$366,'Predicted Energy Consumption'!$B$98:$B$366,$A4,'Predicted Energy Consumption'!$A$98:$A$366,"LPG propane or butane")</f>
        <v>5216150053266.376</v>
      </c>
      <c r="I4" s="249">
        <f>SUMIFS('Predicted Energy Consumption'!R$98:R$366,'Predicted Energy Consumption'!$B$98:$B$366,$A4,'Predicted Energy Consumption'!$A$98:$A$366,"LPG propane or butane")</f>
        <v>4944173776154.0117</v>
      </c>
      <c r="J4" s="249">
        <f>SUMIFS('Predicted Energy Consumption'!S$98:S$366,'Predicted Energy Consumption'!$B$98:$B$366,$A4,'Predicted Energy Consumption'!$A$98:$A$366,"LPG propane or butane")</f>
        <v>4678993756950.5098</v>
      </c>
      <c r="K4" s="249">
        <f>SUMIFS('Predicted Energy Consumption'!T$98:T$366,'Predicted Energy Consumption'!$B$98:$B$366,$A4,'Predicted Energy Consumption'!$A$98:$A$366,"LPG propane or butane")</f>
        <v>4421043259198.4561</v>
      </c>
      <c r="L4" s="249">
        <f>SUMIFS('Predicted Energy Consumption'!U$98:U$366,'Predicted Energy Consumption'!$B$98:$B$366,$A4,'Predicted Energy Consumption'!$A$98:$A$366,"LPG propane or butane")</f>
        <v>4170611479610.5059</v>
      </c>
      <c r="M4" s="249">
        <f>SUMIFS('Predicted Energy Consumption'!V$98:V$366,'Predicted Energy Consumption'!$B$98:$B$366,$A4,'Predicted Energy Consumption'!$A$98:$A$366,"LPG propane or butane")</f>
        <v>3927868938155.7573</v>
      </c>
      <c r="N4" s="249">
        <f>SUMIFS('Predicted Energy Consumption'!W$98:W$366,'Predicted Energy Consumption'!$B$98:$B$366,$A4,'Predicted Energy Consumption'!$A$98:$A$366,"LPG propane or butane")</f>
        <v>3692889733432.457</v>
      </c>
      <c r="O4" s="249">
        <f>SUMIFS('Predicted Energy Consumption'!X$98:X$366,'Predicted Energy Consumption'!$B$98:$B$366,$A4,'Predicted Energy Consumption'!$A$98:$A$366,"LPG propane or butane")</f>
        <v>3465670675828.2354</v>
      </c>
      <c r="P4" s="249">
        <f>SUMIFS('Predicted Energy Consumption'!Y$98:Y$366,'Predicted Energy Consumption'!$B$98:$B$366,$A4,'Predicted Energy Consumption'!$A$98:$A$366,"LPG propane or butane")</f>
        <v>3246147490910.585</v>
      </c>
      <c r="Q4" s="249">
        <f>SUMIFS('Predicted Energy Consumption'!Z$98:Z$366,'Predicted Energy Consumption'!$B$98:$B$366,$A4,'Predicted Energy Consumption'!$A$98:$A$366,"LPG propane or butane")</f>
        <v>3034208376704.0708</v>
      </c>
      <c r="R4" s="249">
        <f>SUMIFS('Predicted Energy Consumption'!AA$98:AA$366,'Predicted Energy Consumption'!$B$98:$B$366,$A4,'Predicted Energy Consumption'!$A$98:$A$366,"LPG propane or butane")</f>
        <v>2829705233195.4116</v>
      </c>
      <c r="S4" s="249">
        <f>SUMIFS('Predicted Energy Consumption'!AB$98:AB$366,'Predicted Energy Consumption'!$B$98:$B$366,$A4,'Predicted Energy Consumption'!$A$98:$A$366,"LPG propane or butane")</f>
        <v>2632462882826.8906</v>
      </c>
      <c r="T4" s="249">
        <f>SUMIFS('Predicted Energy Consumption'!AC$98:AC$366,'Predicted Energy Consumption'!$B$98:$B$366,$A4,'Predicted Energy Consumption'!$A$98:$A$366,"LPG propane or butane")</f>
        <v>2468018787564.252</v>
      </c>
      <c r="U4" s="249">
        <f>SUMIFS('Predicted Energy Consumption'!AD$98:AD$366,'Predicted Energy Consumption'!$B$98:$B$366,$A4,'Predicted Energy Consumption'!$A$98:$A$366,"LPG propane or butane")</f>
        <v>2414397796131.4844</v>
      </c>
      <c r="V4" s="249">
        <f>SUMIFS('Predicted Energy Consumption'!AE$98:AE$366,'Predicted Energy Consumption'!$B$98:$B$366,$A4,'Predicted Energy Consumption'!$A$98:$A$366,"LPG propane or butane")</f>
        <v>2362258979206.2251</v>
      </c>
      <c r="W4" s="249">
        <f>SUMIFS('Predicted Energy Consumption'!AF$98:AF$366,'Predicted Energy Consumption'!$B$98:$B$366,$A4,'Predicted Energy Consumption'!$A$98:$A$366,"LPG propane or butane")</f>
        <v>2311588446473.5103</v>
      </c>
      <c r="X4" s="249">
        <f>SUMIFS('Predicted Energy Consumption'!AG$98:AG$366,'Predicted Energy Consumption'!$B$98:$B$366,$A4,'Predicted Energy Consumption'!$A$98:$A$366,"LPG propane or butane")</f>
        <v>2262364977429.7559</v>
      </c>
      <c r="Y4" s="249">
        <f>SUMIFS('Predicted Energy Consumption'!AH$98:AH$366,'Predicted Energy Consumption'!$B$98:$B$366,$A4,'Predicted Energy Consumption'!$A$98:$A$366,"LPG propane or butane")</f>
        <v>2214561715043.6514</v>
      </c>
      <c r="Z4" s="249">
        <f>SUMIFS('Predicted Energy Consumption'!AI$98:AI$366,'Predicted Energy Consumption'!$B$98:$B$366,$A4,'Predicted Energy Consumption'!$A$98:$A$366,"LPG propane or butane")</f>
        <v>2168147554662.729</v>
      </c>
      <c r="AA4" s="249">
        <f>SUMIFS('Predicted Energy Consumption'!AJ$98:AJ$366,'Predicted Energy Consumption'!$B$98:$B$366,$A4,'Predicted Energy Consumption'!$A$98:$A$366,"LPG propane or butane")</f>
        <v>2123088278141.937</v>
      </c>
      <c r="AB4" s="249">
        <f>SUMIFS('Predicted Energy Consumption'!AK$98:AK$366,'Predicted Energy Consumption'!$B$98:$B$366,$A4,'Predicted Energy Consumption'!$A$98:$A$366,"LPG propane or butane")</f>
        <v>2079347475837.7886</v>
      </c>
      <c r="AC4" s="249">
        <f>SUMIFS('Predicted Energy Consumption'!AL$98:AL$366,'Predicted Energy Consumption'!$B$98:$B$366,$A4,'Predicted Energy Consumption'!$A$98:$A$366,"LPG propane or butane")</f>
        <v>2036887292579.644</v>
      </c>
      <c r="AD4" s="249">
        <f>SUMIFS('Predicted Energy Consumption'!AM$98:AM$366,'Predicted Energy Consumption'!$B$98:$B$366,$A4,'Predicted Energy Consumption'!$A$98:$A$366,"LPG propane or butane")</f>
        <v>1995669028016.6919</v>
      </c>
      <c r="AE4" s="249">
        <f>SUMIFS('Predicted Energy Consumption'!AN$98:AN$366,'Predicted Energy Consumption'!$B$98:$B$366,$A4,'Predicted Energy Consumption'!$A$98:$A$366,"LPG propane or butane")</f>
        <v>1955653616809.4141</v>
      </c>
      <c r="AF4" s="249">
        <f>SUMIFS('Predicted Energy Consumption'!AO$98:AO$366,'Predicted Energy Consumption'!$B$98:$B$366,$A4,'Predicted Energy Consumption'!$A$98:$A$366,"LPG propane or butane")</f>
        <v>1916802009924.0833</v>
      </c>
      <c r="AG4" s="249">
        <f>SUMIFS('Predicted Energy Consumption'!AP$98:AP$366,'Predicted Energy Consumption'!$B$98:$B$366,$A4,'Predicted Energy Consumption'!$A$98:$A$366,"LPG propane or butane")</f>
        <v>1879075474720.2822</v>
      </c>
      <c r="AH4" s="249">
        <f>SUMIFS('Predicted Energy Consumption'!AQ$98:AQ$366,'Predicted Energy Consumption'!$B$98:$B$366,$A4,'Predicted Energy Consumption'!$A$98:$A$366,"LPG propane or butane")</f>
        <v>1842435828515.5928</v>
      </c>
      <c r="AI4" s="249">
        <f>SUMIFS('Predicted Energy Consumption'!AR$98:AR$366,'Predicted Energy Consumption'!$B$98:$B$366,$A4,'Predicted Energy Consumption'!$A$98:$A$366,"LPG propane or butane")</f>
        <v>1806845617791.1023</v>
      </c>
      <c r="AJ4" s="249">
        <f>SUMIFS('Predicted Energy Consumption'!AS$98:AS$366,'Predicted Energy Consumption'!$B$98:$B$366,$A4,'Predicted Energy Consumption'!$A$98:$A$366,"LPG propane or butane")</f>
        <v>1772268253095.6938</v>
      </c>
      <c r="AK4" s="249">
        <f>SUMIFS('Predicted Energy Consumption'!AT$98:AT$366,'Predicted Energy Consumption'!$B$98:$B$366,$A4,'Predicted Energy Consumption'!$A$98:$A$366,"LPG propane or butane")</f>
        <v>1738668107953.6848</v>
      </c>
      <c r="AL4" s="249">
        <f>SUMIFS('Predicted Energy Consumption'!AU$98:AU$366,'Predicted Energy Consumption'!$B$98:$B$366,$A4,'Predicted Energy Consumption'!$A$98:$A$366,"LPG propane or butane")</f>
        <v>1706010588622.5898</v>
      </c>
      <c r="AM4" s="249">
        <f>SUMIFS('Predicted Energy Consumption'!AV$98:AV$366,'Predicted Energy Consumption'!$B$98:$B$366,$A4,'Predicted Energy Consumption'!$A$98:$A$366,"LPG propane or butane")</f>
        <v>1674262180339.0999</v>
      </c>
      <c r="AN4" s="249">
        <f>SUMIFS('Predicted Energy Consumption'!AW$98:AW$366,'Predicted Energy Consumption'!$B$98:$B$366,$A4,'Predicted Energy Consumption'!$A$98:$A$366,"LPG propane or butane")</f>
        <v>1643390474689.9463</v>
      </c>
      <c r="AO4" s="249">
        <f>SUMIFS('Predicted Energy Consumption'!AX$98:AX$366,'Predicted Energy Consumption'!$B$98:$B$366,$A4,'Predicted Energy Consumption'!$A$98:$A$366,"LPG propane or butane")</f>
        <v>1613364181915.8704</v>
      </c>
      <c r="AP4" s="249">
        <f>SUMIFS('Predicted Energy Consumption'!AY$98:AY$366,'Predicted Energy Consumption'!$B$98:$B$366,$A4,'Predicted Energy Consumption'!$A$98:$A$366,"LPG propane or butane")</f>
        <v>1584153131272.1978</v>
      </c>
    </row>
    <row r="5" spans="1:42" x14ac:dyDescent="0.2">
      <c r="A5" t="s">
        <v>376</v>
      </c>
      <c r="B5" s="249">
        <f>SUMIFS('Predicted Energy Consumption'!K$98:K$366,'Predicted Energy Consumption'!$B$98:$B$366,$A5,'Predicted Energy Consumption'!$A$98:$A$366,"LPG propane or butane")</f>
        <v>933318269359.86389</v>
      </c>
      <c r="C5" s="249">
        <f>SUMIFS('Predicted Energy Consumption'!L$98:L$366,'Predicted Energy Consumption'!$B$98:$B$366,$A5,'Predicted Energy Consumption'!$A$98:$A$366,"LPG propane or butane")</f>
        <v>992711337499.05151</v>
      </c>
      <c r="D5" s="249">
        <f>SUMIFS('Predicted Energy Consumption'!M$98:M$366,'Predicted Energy Consumption'!$B$98:$B$366,$A5,'Predicted Energy Consumption'!$A$98:$A$366,"LPG propane or butane")</f>
        <v>956184816996.95447</v>
      </c>
      <c r="E5" s="249">
        <f>SUMIFS('Predicted Energy Consumption'!N$98:N$366,'Predicted Energy Consumption'!$B$98:$B$366,$A5,'Predicted Energy Consumption'!$A$98:$A$366,"LPG propane or butane")</f>
        <v>920524721685.16382</v>
      </c>
      <c r="F5" s="249">
        <f>SUMIFS('Predicted Energy Consumption'!O$98:O$366,'Predicted Energy Consumption'!$B$98:$B$366,$A5,'Predicted Energy Consumption'!$A$98:$A$366,"LPG propane or butane")</f>
        <v>885849535218.7041</v>
      </c>
      <c r="G5" s="249">
        <f>SUMIFS('Predicted Energy Consumption'!P$98:P$366,'Predicted Energy Consumption'!$B$98:$B$366,$A5,'Predicted Energy Consumption'!$A$98:$A$366,"LPG propane or butane")</f>
        <v>852241468837.86548</v>
      </c>
      <c r="H5" s="249">
        <f>SUMIFS('Predicted Energy Consumption'!Q$98:Q$366,'Predicted Energy Consumption'!$B$98:$B$366,$A5,'Predicted Energy Consumption'!$A$98:$A$366,"LPG propane or butane")</f>
        <v>819756290799.31042</v>
      </c>
      <c r="I5" s="249">
        <f>SUMIFS('Predicted Energy Consumption'!R$98:R$366,'Predicted Energy Consumption'!$B$98:$B$366,$A5,'Predicted Energy Consumption'!$A$98:$A$366,"LPG propane or butane")</f>
        <v>788428537667.55078</v>
      </c>
      <c r="J5" s="249">
        <f>SUMIFS('Predicted Energy Consumption'!S$98:S$366,'Predicted Energy Consumption'!$B$98:$B$366,$A5,'Predicted Energy Consumption'!$A$98:$A$366,"LPG propane or butane")</f>
        <v>758275124968.22705</v>
      </c>
      <c r="K5" s="249">
        <f>SUMIFS('Predicted Energy Consumption'!T$98:T$366,'Predicted Energy Consumption'!$B$98:$B$366,$A5,'Predicted Energy Consumption'!$A$98:$A$366,"LPG propane or butane")</f>
        <v>729298349554.66431</v>
      </c>
      <c r="L5" s="249">
        <f>SUMIFS('Predicted Energy Consumption'!U$98:U$366,'Predicted Energy Consumption'!$B$98:$B$366,$A5,'Predicted Energy Consumption'!$A$98:$A$366,"LPG propane or butane")</f>
        <v>701488567596.58972</v>
      </c>
      <c r="M5" s="249">
        <f>SUMIFS('Predicted Energy Consumption'!V$98:V$366,'Predicted Energy Consumption'!$B$98:$B$366,$A5,'Predicted Energy Consumption'!$A$98:$A$366,"LPG propane or butane")</f>
        <v>674826601567.16357</v>
      </c>
      <c r="N5" s="249">
        <f>SUMIFS('Predicted Energy Consumption'!W$98:W$366,'Predicted Energy Consumption'!$B$98:$B$366,$A5,'Predicted Energy Consumption'!$A$98:$A$366,"LPG propane or butane")</f>
        <v>649285870515.64307</v>
      </c>
      <c r="O5" s="249">
        <f>SUMIFS('Predicted Energy Consumption'!X$98:X$366,'Predicted Energy Consumption'!$B$98:$B$366,$A5,'Predicted Energy Consumption'!$A$98:$A$366,"LPG propane or butane")</f>
        <v>624834235655.14514</v>
      </c>
      <c r="P5" s="249">
        <f>SUMIFS('Predicted Energy Consumption'!Y$98:Y$366,'Predicted Energy Consumption'!$B$98:$B$366,$A5,'Predicted Energy Consumption'!$A$98:$A$366,"LPG propane or butane")</f>
        <v>601435565537.65369</v>
      </c>
      <c r="Q5" s="249">
        <f>SUMIFS('Predicted Energy Consumption'!Z$98:Z$366,'Predicted Energy Consumption'!$B$98:$B$366,$A5,'Predicted Energy Consumption'!$A$98:$A$366,"LPG propane or butane")</f>
        <v>579051037298.91943</v>
      </c>
      <c r="R5" s="249">
        <f>SUMIFS('Predicted Energy Consumption'!AA$98:AA$366,'Predicted Energy Consumption'!$B$98:$B$366,$A5,'Predicted Energy Consumption'!$A$98:$A$366,"LPG propane or butane")</f>
        <v>557640198681.81201</v>
      </c>
      <c r="S5" s="249">
        <f>SUMIFS('Predicted Energy Consumption'!AB$98:AB$366,'Predicted Energy Consumption'!$B$98:$B$366,$A5,'Predicted Energy Consumption'!$A$98:$A$366,"LPG propane or butane")</f>
        <v>537161819621.72107</v>
      </c>
      <c r="T5" s="249">
        <f>SUMIFS('Predicted Energy Consumption'!AC$98:AC$366,'Predicted Energy Consumption'!$B$98:$B$366,$A5,'Predicted Energy Consumption'!$A$98:$A$366,"LPG propane or butane")</f>
        <v>517574563057.28839</v>
      </c>
      <c r="U5" s="249">
        <f>SUMIFS('Predicted Energy Consumption'!AD$98:AD$366,'Predicted Energy Consumption'!$B$98:$B$366,$A5,'Predicted Energy Consumption'!$A$98:$A$366,"LPG propane or butane")</f>
        <v>498837503400.8175</v>
      </c>
      <c r="V5" s="249">
        <f>SUMIFS('Predicted Energy Consumption'!AE$98:AE$366,'Predicted Energy Consumption'!$B$98:$B$366,$A5,'Predicted Energy Consumption'!$A$98:$A$366,"LPG propane or butane")</f>
        <v>480910518660.95264</v>
      </c>
      <c r="W5" s="249">
        <f>SUMIFS('Predicted Energy Consumption'!AF$98:AF$366,'Predicted Energy Consumption'!$B$98:$B$366,$A5,'Predicted Energy Consumption'!$A$98:$A$366,"LPG propane or butane")</f>
        <v>463754579201.02673</v>
      </c>
      <c r="X5" s="249">
        <f>SUMIFS('Predicted Energy Consumption'!AG$98:AG$366,'Predicted Energy Consumption'!$B$98:$B$366,$A5,'Predicted Energy Consumption'!$A$98:$A$366,"LPG propane or butane")</f>
        <v>447331952965.6452</v>
      </c>
      <c r="Y5" s="249">
        <f>SUMIFS('Predicted Energy Consumption'!AH$98:AH$366,'Predicted Energy Consumption'!$B$98:$B$366,$A5,'Predicted Energy Consumption'!$A$98:$A$366,"LPG propane or butane")</f>
        <v>431606343973.32379</v>
      </c>
      <c r="Z5" s="249">
        <f>SUMIFS('Predicted Energy Consumption'!AI$98:AI$366,'Predicted Energy Consumption'!$B$98:$B$366,$A5,'Predicted Energy Consumption'!$A$98:$A$366,"LPG propane or butane")</f>
        <v>416542978095.23541</v>
      </c>
      <c r="AA5" s="249">
        <f>SUMIFS('Predicted Energy Consumption'!AJ$98:AJ$366,'Predicted Energy Consumption'!$B$98:$B$366,$A5,'Predicted Energy Consumption'!$A$98:$A$366,"LPG propane or butane")</f>
        <v>402108647682.81921</v>
      </c>
      <c r="AB5" s="249">
        <f>SUMIFS('Predicted Energy Consumption'!AK$98:AK$366,'Predicted Energy Consumption'!$B$98:$B$366,$A5,'Predicted Energy Consumption'!$A$98:$A$366,"LPG propane or butane")</f>
        <v>388271724484.89825</v>
      </c>
      <c r="AC5" s="249">
        <f>SUMIFS('Predicted Energy Consumption'!AL$98:AL$366,'Predicted Energy Consumption'!$B$98:$B$366,$A5,'Predicted Energy Consumption'!$A$98:$A$366,"LPG propane or butane")</f>
        <v>375002148495.16455</v>
      </c>
      <c r="AD5" s="249">
        <f>SUMIFS('Predicted Energy Consumption'!AM$98:AM$366,'Predicted Energy Consumption'!$B$98:$B$366,$A5,'Predicted Energy Consumption'!$A$98:$A$366,"LPG propane or butane")</f>
        <v>362271398865.20483</v>
      </c>
      <c r="AE5" s="249">
        <f>SUMIFS('Predicted Energy Consumption'!AN$98:AN$366,'Predicted Energy Consumption'!$B$98:$B$366,$A5,'Predicted Energy Consumption'!$A$98:$A$366,"LPG propane or butane")</f>
        <v>350052451772.35004</v>
      </c>
      <c r="AF5" s="249">
        <f>SUMIFS('Predicted Energy Consumption'!AO$98:AO$366,'Predicted Energy Consumption'!$B$98:$B$366,$A5,'Predicted Energy Consumption'!$A$98:$A$366,"LPG propane or butane")</f>
        <v>338319729109.71954</v>
      </c>
      <c r="AG5" s="249">
        <f>SUMIFS('Predicted Energy Consumption'!AP$98:AP$366,'Predicted Energy Consumption'!$B$98:$B$366,$A5,'Predicted Energy Consumption'!$A$98:$A$366,"LPG propane or butane")</f>
        <v>327049041033.84351</v>
      </c>
      <c r="AH5" s="249">
        <f>SUMIFS('Predicted Energy Consumption'!AQ$98:AQ$366,'Predicted Energy Consumption'!$B$98:$B$366,$A5,'Predicted Energy Consumption'!$A$98:$A$366,"LPG propane or butane")</f>
        <v>316217524732.21667</v>
      </c>
      <c r="AI5" s="249">
        <f>SUMIFS('Predicted Energy Consumption'!AR$98:AR$366,'Predicted Energy Consumption'!$B$98:$B$366,$A5,'Predicted Energy Consumption'!$A$98:$A$366,"LPG propane or butane")</f>
        <v>305803581231.70966</v>
      </c>
      <c r="AJ5" s="249">
        <f>SUMIFS('Predicted Energy Consumption'!AS$98:AS$366,'Predicted Energy Consumption'!$B$98:$B$366,$A5,'Predicted Energy Consumption'!$A$98:$A$366,"LPG propane or butane")</f>
        <v>295786811635.53961</v>
      </c>
      <c r="AK5" s="249">
        <f>SUMIFS('Predicted Energy Consumption'!AT$98:AT$366,'Predicted Energy Consumption'!$B$98:$B$366,$A5,'Predicted Energy Consumption'!$A$98:$A$366,"LPG propane or butane")</f>
        <v>286147953831.62311</v>
      </c>
      <c r="AL5" s="249">
        <f>SUMIFS('Predicted Energy Consumption'!AU$98:AU$366,'Predicted Energy Consumption'!$B$98:$B$366,$A5,'Predicted Energy Consumption'!$A$98:$A$366,"LPG propane or butane")</f>
        <v>276868820441.88348</v>
      </c>
      <c r="AM5" s="249">
        <f>SUMIFS('Predicted Energy Consumption'!AV$98:AV$366,'Predicted Energy Consumption'!$B$98:$B$366,$A5,'Predicted Energy Consumption'!$A$98:$A$366,"LPG propane or butane")</f>
        <v>267932238566.87036</v>
      </c>
      <c r="AN5" s="249">
        <f>SUMIFS('Predicted Energy Consumption'!AW$98:AW$366,'Predicted Energy Consumption'!$B$98:$B$366,$A5,'Predicted Energy Consumption'!$A$98:$A$366,"LPG propane or butane")</f>
        <v>259321991711.41132</v>
      </c>
      <c r="AO5" s="249">
        <f>SUMIFS('Predicted Energy Consumption'!AX$98:AX$366,'Predicted Energy Consumption'!$B$98:$B$366,$A5,'Predicted Energy Consumption'!$A$98:$A$366,"LPG propane or butane")</f>
        <v>251022764145.77277</v>
      </c>
      <c r="AP5" s="249">
        <f>SUMIFS('Predicted Energy Consumption'!AY$98:AY$366,'Predicted Energy Consumption'!$B$98:$B$366,$A5,'Predicted Energy Consumption'!$A$98:$A$366,"LPG propane or butane")</f>
        <v>243020087855.47647</v>
      </c>
    </row>
    <row r="6" spans="1:42" x14ac:dyDescent="0.2">
      <c r="A6" t="s">
        <v>377</v>
      </c>
      <c r="B6" s="249">
        <f>SUMIFS('Predicted Energy Consumption'!K$98:K$366,'Predicted Energy Consumption'!$B$98:$B$366,$A6,'Predicted Energy Consumption'!$A$98:$A$366,"LPG propane or butane")</f>
        <v>1697157548579.0635</v>
      </c>
      <c r="C6" s="249">
        <f>SUMIFS('Predicted Energy Consumption'!L$98:L$366,'Predicted Energy Consumption'!$B$98:$B$366,$A6,'Predicted Energy Consumption'!$A$98:$A$366,"LPG propane or butane")</f>
        <v>1737888062045.9734</v>
      </c>
      <c r="D6" s="249">
        <f>SUMIFS('Predicted Energy Consumption'!M$98:M$366,'Predicted Energy Consumption'!$B$98:$B$366,$A6,'Predicted Energy Consumption'!$A$98:$A$366,"LPG propane or butane")</f>
        <v>1787237152110.7188</v>
      </c>
      <c r="E6" s="249">
        <f>SUMIFS('Predicted Energy Consumption'!N$98:N$366,'Predicted Energy Consumption'!$B$98:$B$366,$A6,'Predicted Energy Consumption'!$A$98:$A$366,"LPG propane or butane")</f>
        <v>1838004040580.9277</v>
      </c>
      <c r="F6" s="249">
        <f>SUMIFS('Predicted Energy Consumption'!O$98:O$366,'Predicted Energy Consumption'!$B$98:$B$366,$A6,'Predicted Energy Consumption'!$A$98:$A$366,"LPG propane or butane")</f>
        <v>1891034841541.5374</v>
      </c>
      <c r="G6" s="249">
        <f>SUMIFS('Predicted Energy Consumption'!P$98:P$366,'Predicted Energy Consumption'!$B$98:$B$366,$A6,'Predicted Energy Consumption'!$A$98:$A$366,"LPG propane or butane")</f>
        <v>1895353135097.8816</v>
      </c>
      <c r="H6" s="249">
        <f>SUMIFS('Predicted Energy Consumption'!Q$98:Q$366,'Predicted Energy Consumption'!$B$98:$B$366,$A6,'Predicted Energy Consumption'!$A$98:$A$366,"LPG propane or butane")</f>
        <v>1882952110166.3606</v>
      </c>
      <c r="I6" s="249">
        <f>SUMIFS('Predicted Energy Consumption'!R$98:R$366,'Predicted Energy Consumption'!$B$98:$B$366,$A6,'Predicted Energy Consumption'!$A$98:$A$366,"LPG propane or butane")</f>
        <v>1869024778735.8865</v>
      </c>
      <c r="J6" s="249">
        <f>SUMIFS('Predicted Energy Consumption'!S$98:S$366,'Predicted Energy Consumption'!$B$98:$B$366,$A6,'Predicted Energy Consumption'!$A$98:$A$366,"LPG propane or butane")</f>
        <v>1853874931059.4561</v>
      </c>
      <c r="K6" s="249">
        <f>SUMIFS('Predicted Energy Consumption'!T$98:T$366,'Predicted Energy Consumption'!$B$98:$B$366,$A6,'Predicted Energy Consumption'!$A$98:$A$366,"LPG propane or butane")</f>
        <v>1837756156935.2219</v>
      </c>
      <c r="L6" s="249">
        <f>SUMIFS('Predicted Energy Consumption'!U$98:U$366,'Predicted Energy Consumption'!$B$98:$B$366,$A6,'Predicted Energy Consumption'!$A$98:$A$366,"LPG propane or butane")</f>
        <v>1820881258301.6458</v>
      </c>
      <c r="M6" s="249">
        <f>SUMIFS('Predicted Energy Consumption'!V$98:V$366,'Predicted Energy Consumption'!$B$98:$B$366,$A6,'Predicted Energy Consumption'!$A$98:$A$366,"LPG propane or butane")</f>
        <v>1803429073651.6396</v>
      </c>
      <c r="N6" s="249">
        <f>SUMIFS('Predicted Energy Consumption'!W$98:W$366,'Predicted Energy Consumption'!$B$98:$B$366,$A6,'Predicted Energy Consumption'!$A$98:$A$366,"LPG propane or butane")</f>
        <v>1785549791775.6814</v>
      </c>
      <c r="O6" s="249">
        <f>SUMIFS('Predicted Energy Consumption'!X$98:X$366,'Predicted Energy Consumption'!$B$98:$B$366,$A6,'Predicted Energy Consumption'!$A$98:$A$366,"LPG propane or butane")</f>
        <v>1767369288980.1316</v>
      </c>
      <c r="P6" s="249">
        <f>SUMIFS('Predicted Energy Consumption'!Y$98:Y$366,'Predicted Energy Consumption'!$B$98:$B$366,$A6,'Predicted Energy Consumption'!$A$98:$A$366,"LPG propane or butane")</f>
        <v>1748992767708.3618</v>
      </c>
      <c r="Q6" s="249">
        <f>SUMIFS('Predicted Energy Consumption'!Z$98:Z$366,'Predicted Energy Consumption'!$B$98:$B$366,$A6,'Predicted Energy Consumption'!$A$98:$A$366,"LPG propane or butane")</f>
        <v>1730507852378.2969</v>
      </c>
      <c r="R6" s="249">
        <f>SUMIFS('Predicted Energy Consumption'!AA$98:AA$366,'Predicted Energy Consumption'!$B$98:$B$366,$A6,'Predicted Energy Consumption'!$A$98:$A$366,"LPG propane or butane")</f>
        <v>1711987239317.9377</v>
      </c>
      <c r="S6" s="249">
        <f>SUMIFS('Predicted Energy Consumption'!AB$98:AB$366,'Predicted Energy Consumption'!$B$98:$B$366,$A6,'Predicted Energy Consumption'!$A$98:$A$366,"LPG propane or butane")</f>
        <v>1693490968518.0923</v>
      </c>
      <c r="T6" s="249">
        <f>SUMIFS('Predicted Energy Consumption'!AC$98:AC$366,'Predicted Energy Consumption'!$B$98:$B$366,$A6,'Predicted Energy Consumption'!$A$98:$A$366,"LPG propane or butane")</f>
        <v>1675068369675.2781</v>
      </c>
      <c r="U6" s="249">
        <f>SUMIFS('Predicted Energy Consumption'!AD$98:AD$366,'Predicted Energy Consumption'!$B$98:$B$366,$A6,'Predicted Energy Consumption'!$A$98:$A$366,"LPG propane or butane")</f>
        <v>1656759726167.2288</v>
      </c>
      <c r="V6" s="249">
        <f>SUMIFS('Predicted Energy Consumption'!AE$98:AE$366,'Predicted Energy Consumption'!$B$98:$B$366,$A6,'Predicted Energy Consumption'!$A$98:$A$366,"LPG propane or butane")</f>
        <v>1638597694696.5793</v>
      </c>
      <c r="W6" s="249">
        <f>SUMIFS('Predicted Energy Consumption'!AF$98:AF$366,'Predicted Energy Consumption'!$B$98:$B$366,$A6,'Predicted Energy Consumption'!$A$98:$A$366,"LPG propane or butane")</f>
        <v>1620608513772.1523</v>
      </c>
      <c r="X6" s="249">
        <f>SUMIFS('Predicted Energy Consumption'!AG$98:AG$366,'Predicted Energy Consumption'!$B$98:$B$366,$A6,'Predicted Energy Consumption'!$A$98:$A$366,"LPG propane or butane")</f>
        <v>1602813030294.3628</v>
      </c>
      <c r="Y6" s="249">
        <f>SUMIFS('Predicted Energy Consumption'!AH$98:AH$366,'Predicted Energy Consumption'!$B$98:$B$366,$A6,'Predicted Energy Consumption'!$A$98:$A$366,"LPG propane or butane")</f>
        <v>1585227570003.7314</v>
      </c>
      <c r="Z6" s="249">
        <f>SUMIFS('Predicted Energy Consumption'!AI$98:AI$366,'Predicted Energy Consumption'!$B$98:$B$366,$A6,'Predicted Energy Consumption'!$A$98:$A$366,"LPG propane or butane")</f>
        <v>1567864674348.9272</v>
      </c>
      <c r="AA6" s="249">
        <f>SUMIFS('Predicted Energy Consumption'!AJ$98:AJ$366,'Predicted Energy Consumption'!$B$98:$B$366,$A6,'Predicted Energy Consumption'!$A$98:$A$366,"LPG propane or butane")</f>
        <v>1550733723412.0479</v>
      </c>
      <c r="AB6" s="249">
        <f>SUMIFS('Predicted Energy Consumption'!AK$98:AK$366,'Predicted Energy Consumption'!$B$98:$B$366,$A6,'Predicted Energy Consumption'!$A$98:$A$366,"LPG propane or butane")</f>
        <v>1533841461890.9097</v>
      </c>
      <c r="AC6" s="249">
        <f>SUMIFS('Predicted Energy Consumption'!AL$98:AL$366,'Predicted Energy Consumption'!$B$98:$B$366,$A6,'Predicted Energy Consumption'!$A$98:$A$366,"LPG propane or butane")</f>
        <v>1517192442779.5486</v>
      </c>
      <c r="AD6" s="249">
        <f>SUMIFS('Predicted Energy Consumption'!AM$98:AM$366,'Predicted Energy Consumption'!$B$98:$B$366,$A6,'Predicted Energy Consumption'!$A$98:$A$366,"LPG propane or butane")</f>
        <v>1500789401300.6841</v>
      </c>
      <c r="AE6" s="249">
        <f>SUMIFS('Predicted Energy Consumption'!AN$98:AN$366,'Predicted Energy Consumption'!$B$98:$B$366,$A6,'Predicted Energy Consumption'!$A$98:$A$366,"LPG propane or butane")</f>
        <v>1484633569814.0349</v>
      </c>
      <c r="AF6" s="249">
        <f>SUMIFS('Predicted Energy Consumption'!AO$98:AO$366,'Predicted Energy Consumption'!$B$98:$B$366,$A6,'Predicted Energy Consumption'!$A$98:$A$366,"LPG propane or butane")</f>
        <v>1468724942832.1299</v>
      </c>
      <c r="AG6" s="249">
        <f>SUMIFS('Predicted Energy Consumption'!AP$98:AP$366,'Predicted Energy Consumption'!$B$98:$B$366,$A6,'Predicted Energy Consumption'!$A$98:$A$366,"LPG propane or butane")</f>
        <v>1453062499900.238</v>
      </c>
      <c r="AH6" s="249">
        <f>SUMIFS('Predicted Energy Consumption'!AQ$98:AQ$366,'Predicted Energy Consumption'!$B$98:$B$366,$A6,'Predicted Energy Consumption'!$A$98:$A$366,"LPG propane or butane")</f>
        <v>1437644392914.9644</v>
      </c>
      <c r="AI6" s="249">
        <f>SUMIFS('Predicted Energy Consumption'!AR$98:AR$366,'Predicted Energy Consumption'!$B$98:$B$366,$A6,'Predicted Energy Consumption'!$A$98:$A$366,"LPG propane or butane")</f>
        <v>1422468103445.4729</v>
      </c>
      <c r="AJ6" s="249">
        <f>SUMIFS('Predicted Energy Consumption'!AS$98:AS$366,'Predicted Energy Consumption'!$B$98:$B$366,$A6,'Predicted Energy Consumption'!$A$98:$A$366,"LPG propane or butane")</f>
        <v>1407530574759.906</v>
      </c>
      <c r="AK6" s="249">
        <f>SUMIFS('Predicted Energy Consumption'!AT$98:AT$366,'Predicted Energy Consumption'!$B$98:$B$366,$A6,'Predicted Energy Consumption'!$A$98:$A$366,"LPG propane or butane")</f>
        <v>1392828322527.6006</v>
      </c>
      <c r="AL6" s="249">
        <f>SUMIFS('Predicted Energy Consumption'!AU$98:AU$366,'Predicted Energy Consumption'!$B$98:$B$366,$A6,'Predicted Energy Consumption'!$A$98:$A$366,"LPG propane or butane")</f>
        <v>1378357527547.4802</v>
      </c>
      <c r="AM6" s="249">
        <f>SUMIFS('Predicted Energy Consumption'!AV$98:AV$366,'Predicted Energy Consumption'!$B$98:$B$366,$A6,'Predicted Energy Consumption'!$A$98:$A$366,"LPG propane or butane")</f>
        <v>1364114113328.4248</v>
      </c>
      <c r="AN6" s="249">
        <f>SUMIFS('Predicted Energy Consumption'!AW$98:AW$366,'Predicted Energy Consumption'!$B$98:$B$366,$A6,'Predicted Energy Consumption'!$A$98:$A$366,"LPG propane or butane")</f>
        <v>1350093810903.4712</v>
      </c>
      <c r="AO6" s="249">
        <f>SUMIFS('Predicted Energy Consumption'!AX$98:AX$366,'Predicted Energy Consumption'!$B$98:$B$366,$A6,'Predicted Energy Consumption'!$A$98:$A$366,"LPG propane or butane")</f>
        <v>1336292212886.2458</v>
      </c>
      <c r="AP6" s="249">
        <f>SUMIFS('Predicted Energy Consumption'!AY$98:AY$366,'Predicted Energy Consumption'!$B$98:$B$366,$A6,'Predicted Energy Consumption'!$A$98:$A$366,"LPG propane or butane")</f>
        <v>1322704818462.1912</v>
      </c>
    </row>
    <row r="7" spans="1:42" x14ac:dyDescent="0.2">
      <c r="A7" t="s">
        <v>378</v>
      </c>
      <c r="B7" s="249">
        <f>SUMIFS('Predicted Energy Consumption'!K$98:K$366,'Predicted Energy Consumption'!$B$98:$B$366,$A7,'Predicted Energy Consumption'!$A$98:$A$366,"LPG propane or butane")</f>
        <v>1502243127697.9319</v>
      </c>
      <c r="C7" s="249">
        <f>SUMIFS('Predicted Energy Consumption'!L$98:L$366,'Predicted Energy Consumption'!$B$98:$B$366,$A7,'Predicted Energy Consumption'!$A$98:$A$366,"LPG propane or butane")</f>
        <v>1581733488486.3975</v>
      </c>
      <c r="D7" s="249">
        <f>SUMIFS('Predicted Energy Consumption'!M$98:M$366,'Predicted Energy Consumption'!$B$98:$B$366,$A7,'Predicted Energy Consumption'!$A$98:$A$366,"LPG propane or butane")</f>
        <v>1543370700798.6494</v>
      </c>
      <c r="E7" s="249">
        <f>SUMIFS('Predicted Energy Consumption'!N$98:N$366,'Predicted Energy Consumption'!$B$98:$B$366,$A7,'Predicted Energy Consumption'!$A$98:$A$366,"LPG propane or butane")</f>
        <v>1506297713733.1882</v>
      </c>
      <c r="F7" s="249">
        <f>SUMIFS('Predicted Energy Consumption'!O$98:O$366,'Predicted Energy Consumption'!$B$98:$B$366,$A7,'Predicted Energy Consumption'!$A$98:$A$366,"LPG propane or butane")</f>
        <v>1470308610698.9287</v>
      </c>
      <c r="G7" s="249">
        <f>SUMIFS('Predicted Energy Consumption'!P$98:P$366,'Predicted Energy Consumption'!$B$98:$B$366,$A7,'Predicted Energy Consumption'!$A$98:$A$366,"LPG propane or butane")</f>
        <v>1435302639732.7246</v>
      </c>
      <c r="H7" s="249">
        <f>SUMIFS('Predicted Energy Consumption'!Q$98:Q$366,'Predicted Energy Consumption'!$B$98:$B$366,$A7,'Predicted Energy Consumption'!$A$98:$A$366,"LPG propane or butane")</f>
        <v>1401233453212.5063</v>
      </c>
      <c r="I7" s="249">
        <f>SUMIFS('Predicted Energy Consumption'!R$98:R$366,'Predicted Energy Consumption'!$B$98:$B$366,$A7,'Predicted Energy Consumption'!$A$98:$A$366,"LPG propane or butane")</f>
        <v>1368082034652.3547</v>
      </c>
      <c r="J7" s="249">
        <f>SUMIFS('Predicted Energy Consumption'!S$98:S$366,'Predicted Energy Consumption'!$B$98:$B$366,$A7,'Predicted Energy Consumption'!$A$98:$A$366,"LPG propane or butane")</f>
        <v>1334697448802.9658</v>
      </c>
      <c r="K7" s="249">
        <f>SUMIFS('Predicted Energy Consumption'!T$98:T$366,'Predicted Energy Consumption'!$B$98:$B$366,$A7,'Predicted Energy Consumption'!$A$98:$A$366,"LPG propane or butane")</f>
        <v>1297716339719.4854</v>
      </c>
      <c r="L7" s="249">
        <f>SUMIFS('Predicted Energy Consumption'!U$98:U$366,'Predicted Energy Consumption'!$B$98:$B$366,$A7,'Predicted Energy Consumption'!$A$98:$A$366,"LPG propane or butane")</f>
        <v>1261771135592.9053</v>
      </c>
      <c r="M7" s="249">
        <f>SUMIFS('Predicted Energy Consumption'!V$98:V$366,'Predicted Energy Consumption'!$B$98:$B$366,$A7,'Predicted Energy Consumption'!$A$98:$A$366,"LPG propane or butane")</f>
        <v>1226899357424.7837</v>
      </c>
      <c r="N7" s="249">
        <f>SUMIFS('Predicted Energy Consumption'!W$98:W$366,'Predicted Energy Consumption'!$B$98:$B$366,$A7,'Predicted Energy Consumption'!$A$98:$A$366,"LPG propane or butane")</f>
        <v>1193122704892.1812</v>
      </c>
      <c r="O7" s="249">
        <f>SUMIFS('Predicted Energy Consumption'!X$98:X$366,'Predicted Energy Consumption'!$B$98:$B$366,$A7,'Predicted Energy Consumption'!$A$98:$A$366,"LPG propane or butane")</f>
        <v>1160449538965.76</v>
      </c>
      <c r="P7" s="249">
        <f>SUMIFS('Predicted Energy Consumption'!Y$98:Y$366,'Predicted Energy Consumption'!$B$98:$B$366,$A7,'Predicted Energy Consumption'!$A$98:$A$366,"LPG propane or butane")</f>
        <v>1128877255504.3838</v>
      </c>
      <c r="Q7" s="249">
        <f>SUMIFS('Predicted Energy Consumption'!Z$98:Z$366,'Predicted Energy Consumption'!$B$98:$B$366,$A7,'Predicted Energy Consumption'!$A$98:$A$366,"LPG propane or butane")</f>
        <v>1098394438418.8997</v>
      </c>
      <c r="R7" s="249">
        <f>SUMIFS('Predicted Energy Consumption'!AA$98:AA$366,'Predicted Energy Consumption'!$B$98:$B$366,$A7,'Predicted Energy Consumption'!$A$98:$A$366,"LPG propane or butane")</f>
        <v>1068982747516.8356</v>
      </c>
      <c r="S7" s="249">
        <f>SUMIFS('Predicted Energy Consumption'!AB$98:AB$366,'Predicted Energy Consumption'!$B$98:$B$366,$A7,'Predicted Energy Consumption'!$A$98:$A$366,"LPG propane or butane")</f>
        <v>1040618534293.6389</v>
      </c>
      <c r="T7" s="249">
        <f>SUMIFS('Predicted Energy Consumption'!AC$98:AC$366,'Predicted Energy Consumption'!$B$98:$B$366,$A7,'Predicted Energy Consumption'!$A$98:$A$366,"LPG propane or butane")</f>
        <v>1013274199747.491</v>
      </c>
      <c r="U7" s="249">
        <f>SUMIFS('Predicted Energy Consumption'!AD$98:AD$366,'Predicted Energy Consumption'!$B$98:$B$366,$A7,'Predicted Energy Consumption'!$A$98:$A$366,"LPG propane or butane")</f>
        <v>986919318570.58875</v>
      </c>
      <c r="V7" s="249">
        <f>SUMIFS('Predicted Energy Consumption'!AE$98:AE$366,'Predicted Energy Consumption'!$B$98:$B$366,$A7,'Predicted Energy Consumption'!$A$98:$A$366,"LPG propane or butane")</f>
        <v>961521558055.91003</v>
      </c>
      <c r="W7" s="249">
        <f>SUMIFS('Predicted Energy Consumption'!AF$98:AF$366,'Predicted Energy Consumption'!$B$98:$B$366,$A7,'Predicted Energy Consumption'!$A$98:$A$366,"LPG propane or butane")</f>
        <v>937047420409.84033</v>
      </c>
      <c r="X7" s="249">
        <f>SUMIFS('Predicted Energy Consumption'!AG$98:AG$366,'Predicted Energy Consumption'!$B$98:$B$366,$A7,'Predicted Energy Consumption'!$A$98:$A$366,"LPG propane or butane")</f>
        <v>913462835529.40637</v>
      </c>
      <c r="Y7" s="249">
        <f>SUMIFS('Predicted Energy Consumption'!AH$98:AH$366,'Predicted Energy Consumption'!$B$98:$B$366,$A7,'Predicted Energy Consumption'!$A$98:$A$366,"LPG propane or butane")</f>
        <v>890733628701.1908</v>
      </c>
      <c r="Z7" s="249">
        <f>SUMIFS('Predicted Energy Consumption'!AI$98:AI$366,'Predicted Energy Consumption'!$B$98:$B$366,$A7,'Predicted Energy Consumption'!$A$98:$A$366,"LPG propane or butane")</f>
        <v>868825884715.60034</v>
      </c>
      <c r="AA7" s="249">
        <f>SUMIFS('Predicted Energy Consumption'!AJ$98:AJ$366,'Predicted Energy Consumption'!$B$98:$B$366,$A7,'Predicted Energy Consumption'!$A$98:$A$366,"LPG propane or butane")</f>
        <v>847706226917.35095</v>
      </c>
      <c r="AB7" s="249">
        <f>SUMIFS('Predicted Energy Consumption'!AK$98:AK$366,'Predicted Energy Consumption'!$B$98:$B$366,$A7,'Predicted Energy Consumption'!$A$98:$A$366,"LPG propane or butane")</f>
        <v>827342026921.1676</v>
      </c>
      <c r="AC7" s="249">
        <f>SUMIFS('Predicted Energy Consumption'!AL$98:AL$366,'Predicted Energy Consumption'!$B$98:$B$366,$A7,'Predicted Energy Consumption'!$A$98:$A$366,"LPG propane or butane")</f>
        <v>807701558204.08533</v>
      </c>
      <c r="AD7" s="249">
        <f>SUMIFS('Predicted Energy Consumption'!AM$98:AM$366,'Predicted Energy Consumption'!$B$98:$B$366,$A7,'Predicted Energy Consumption'!$A$98:$A$366,"LPG propane or butane")</f>
        <v>788754104574.63245</v>
      </c>
      <c r="AE7" s="249">
        <f>SUMIFS('Predicted Energy Consumption'!AN$98:AN$366,'Predicted Energy Consumption'!$B$98:$B$366,$A7,'Predicted Energy Consumption'!$A$98:$A$366,"LPG propane or butane")</f>
        <v>770470032613.76599</v>
      </c>
      <c r="AF7" s="249">
        <f>SUMIFS('Predicted Energy Consumption'!AO$98:AO$366,'Predicted Energy Consumption'!$B$98:$B$366,$A7,'Predicted Energy Consumption'!$A$98:$A$366,"LPG propane or butane")</f>
        <v>752820835562.65149</v>
      </c>
      <c r="AG7" s="249">
        <f>SUMIFS('Predicted Energy Consumption'!AP$98:AP$366,'Predicted Energy Consumption'!$B$98:$B$366,$A7,'Predicted Energy Consumption'!$A$98:$A$366,"LPG propane or butane")</f>
        <v>735779154769.62109</v>
      </c>
      <c r="AH7" s="249">
        <f>SUMIFS('Predicted Energy Consumption'!AQ$98:AQ$366,'Predicted Energy Consumption'!$B$98:$B$366,$A7,'Predicted Energy Consumption'!$A$98:$A$366,"LPG propane or butane")</f>
        <v>719318783671.47754</v>
      </c>
      <c r="AI7" s="249">
        <f>SUMIFS('Predicted Energy Consumption'!AR$98:AR$366,'Predicted Energy Consumption'!$B$98:$B$366,$A7,'Predicted Energy Consumption'!$A$98:$A$366,"LPG propane or butane")</f>
        <v>703414658341.19849</v>
      </c>
      <c r="AJ7" s="249">
        <f>SUMIFS('Predicted Energy Consumption'!AS$98:AS$366,'Predicted Energy Consumption'!$B$98:$B$366,$A7,'Predicted Energy Consumption'!$A$98:$A$366,"LPG propane or butane")</f>
        <v>688042837856.05005</v>
      </c>
      <c r="AK7" s="249">
        <f>SUMIFS('Predicted Energy Consumption'!AT$98:AT$366,'Predicted Energy Consumption'!$B$98:$B$366,$A7,'Predicted Energy Consumption'!$A$98:$A$366,"LPG propane or butane")</f>
        <v>673180477101.09131</v>
      </c>
      <c r="AL7" s="249">
        <f>SUMIFS('Predicted Energy Consumption'!AU$98:AU$366,'Predicted Energy Consumption'!$B$98:$B$366,$A7,'Predicted Energy Consumption'!$A$98:$A$366,"LPG propane or butane")</f>
        <v>658805794099.85095</v>
      </c>
      <c r="AM7" s="249">
        <f>SUMIFS('Predicted Energy Consumption'!AV$98:AV$366,'Predicted Energy Consumption'!$B$98:$B$366,$A7,'Predicted Energy Consumption'!$A$98:$A$366,"LPG propane or butane")</f>
        <v>644898033537.29675</v>
      </c>
      <c r="AN7" s="249">
        <f>SUMIFS('Predicted Energy Consumption'!AW$98:AW$366,'Predicted Energy Consumption'!$B$98:$B$366,$A7,'Predicted Energy Consumption'!$A$98:$A$366,"LPG propane or butane")</f>
        <v>631437427792.98303</v>
      </c>
      <c r="AO7" s="249">
        <f>SUMIFS('Predicted Energy Consumption'!AX$98:AX$366,'Predicted Energy Consumption'!$B$98:$B$366,$A7,'Predicted Energy Consumption'!$A$98:$A$366,"LPG propane or butane")</f>
        <v>618405156520.61877</v>
      </c>
      <c r="AP7" s="249">
        <f>SUMIFS('Predicted Energy Consumption'!AY$98:AY$366,'Predicted Energy Consumption'!$B$98:$B$366,$A7,'Predicted Energy Consumption'!$A$98:$A$366,"LPG propane or butane")</f>
        <v>605783305582.45935</v>
      </c>
    </row>
    <row r="8" spans="1:42" x14ac:dyDescent="0.2">
      <c r="A8" t="s">
        <v>379</v>
      </c>
      <c r="B8" s="249">
        <f>SUMIFS('Predicted Energy Consumption'!K$98:K$366,'Predicted Energy Consumption'!$B$98:$B$366,$A8,'Predicted Energy Consumption'!$A$98:$A$366,"LPG propane or butane")</f>
        <v>714827466242.66382</v>
      </c>
      <c r="C8" s="249">
        <f>SUMIFS('Predicted Energy Consumption'!L$98:L$366,'Predicted Energy Consumption'!$B$98:$B$366,$A8,'Predicted Energy Consumption'!$A$98:$A$366,"LPG propane or butane")</f>
        <v>644894557396.46362</v>
      </c>
      <c r="D8" s="249">
        <f>SUMIFS('Predicted Energy Consumption'!M$98:M$366,'Predicted Energy Consumption'!$B$98:$B$366,$A8,'Predicted Energy Consumption'!$A$98:$A$366,"LPG propane or butane")</f>
        <v>530418598571.93781</v>
      </c>
      <c r="E8" s="249">
        <f>SUMIFS('Predicted Energy Consumption'!N$98:N$366,'Predicted Energy Consumption'!$B$98:$B$366,$A8,'Predicted Energy Consumption'!$A$98:$A$366,"LPG propane or butane")</f>
        <v>429602390368.62183</v>
      </c>
      <c r="F8" s="249">
        <f>SUMIFS('Predicted Energy Consumption'!O$98:O$366,'Predicted Energy Consumption'!$B$98:$B$366,$A8,'Predicted Energy Consumption'!$A$98:$A$366,"LPG propane or butane")</f>
        <v>342088806945.83887</v>
      </c>
      <c r="G8" s="249">
        <f>SUMIFS('Predicted Energy Consumption'!P$98:P$366,'Predicted Energy Consumption'!$B$98:$B$366,$A8,'Predicted Energy Consumption'!$A$98:$A$366,"LPG propane or butane")</f>
        <v>267048640515.57141</v>
      </c>
      <c r="H8" s="249">
        <f>SUMIFS('Predicted Energy Consumption'!Q$98:Q$366,'Predicted Energy Consumption'!$B$98:$B$366,$A8,'Predicted Energy Consumption'!$A$98:$A$366,"LPG propane or butane")</f>
        <v>204267253335.11774</v>
      </c>
      <c r="I8" s="249">
        <f>SUMIFS('Predicted Energy Consumption'!R$98:R$366,'Predicted Energy Consumption'!$B$98:$B$366,$A8,'Predicted Energy Consumption'!$A$98:$A$366,"LPG propane or butane")</f>
        <v>174313039495.0386</v>
      </c>
      <c r="J8" s="249">
        <f>SUMIFS('Predicted Energy Consumption'!S$98:S$366,'Predicted Energy Consumption'!$B$98:$B$366,$A8,'Predicted Energy Consumption'!$A$98:$A$366,"LPG propane or butane")</f>
        <v>146090501932.84711</v>
      </c>
      <c r="K8" s="249">
        <f>SUMIFS('Predicted Energy Consumption'!T$98:T$366,'Predicted Energy Consumption'!$B$98:$B$366,$A8,'Predicted Energy Consumption'!$A$98:$A$366,"LPG propane or butane")</f>
        <v>119524930048.21465</v>
      </c>
      <c r="L8" s="249">
        <f>SUMIFS('Predicted Energy Consumption'!U$98:U$366,'Predicted Energy Consumption'!$B$98:$B$366,$A8,'Predicted Energy Consumption'!$A$98:$A$366,"LPG propane or butane")</f>
        <v>94532146221.432999</v>
      </c>
      <c r="M8" s="249">
        <f>SUMIFS('Predicted Energy Consumption'!V$98:V$366,'Predicted Energy Consumption'!$B$98:$B$366,$A8,'Predicted Energy Consumption'!$A$98:$A$366,"LPG propane or butane")</f>
        <v>71024013234.63591</v>
      </c>
      <c r="N8" s="249">
        <f>SUMIFS('Predicted Energy Consumption'!W$98:W$366,'Predicted Energy Consumption'!$B$98:$B$366,$A8,'Predicted Energy Consumption'!$A$98:$A$366,"LPG propane or butane")</f>
        <v>60653604479.925995</v>
      </c>
      <c r="O8" s="249">
        <f>SUMIFS('Predicted Energy Consumption'!X$98:X$366,'Predicted Energy Consumption'!$B$98:$B$366,$A8,'Predicted Energy Consumption'!$A$98:$A$366,"LPG propane or butane")</f>
        <v>59737499510.373474</v>
      </c>
      <c r="P8" s="249">
        <f>SUMIFS('Predicted Energy Consumption'!Y$98:Y$366,'Predicted Energy Consumption'!$B$98:$B$366,$A8,'Predicted Energy Consumption'!$A$98:$A$366,"LPG propane or butane")</f>
        <v>58832776058.125832</v>
      </c>
      <c r="Q8" s="249">
        <f>SUMIFS('Predicted Energy Consumption'!Z$98:Z$366,'Predicted Energy Consumption'!$B$98:$B$366,$A8,'Predicted Energy Consumption'!$A$98:$A$366,"LPG propane or butane")</f>
        <v>57941855950.464828</v>
      </c>
      <c r="R8" s="249">
        <f>SUMIFS('Predicted Energy Consumption'!AA$98:AA$366,'Predicted Energy Consumption'!$B$98:$B$366,$A8,'Predicted Energy Consumption'!$A$98:$A$366,"LPG propane or butane")</f>
        <v>57066610387.701004</v>
      </c>
      <c r="S8" s="249">
        <f>SUMIFS('Predicted Energy Consumption'!AB$98:AB$366,'Predicted Energy Consumption'!$B$98:$B$366,$A8,'Predicted Energy Consumption'!$A$98:$A$366,"LPG propane or butane")</f>
        <v>56208450993.873535</v>
      </c>
      <c r="T8" s="249">
        <f>SUMIFS('Predicted Energy Consumption'!AC$98:AC$366,'Predicted Energy Consumption'!$B$98:$B$366,$A8,'Predicted Energy Consumption'!$A$98:$A$366,"LPG propane or butane")</f>
        <v>55368408099.291214</v>
      </c>
      <c r="U8" s="249">
        <f>SUMIFS('Predicted Energy Consumption'!AD$98:AD$366,'Predicted Energy Consumption'!$B$98:$B$366,$A8,'Predicted Energy Consumption'!$A$98:$A$366,"LPG propane or butane")</f>
        <v>54547197495.194946</v>
      </c>
      <c r="V8" s="249">
        <f>SUMIFS('Predicted Energy Consumption'!AE$98:AE$366,'Predicted Energy Consumption'!$B$98:$B$366,$A8,'Predicted Energy Consumption'!$A$98:$A$366,"LPG propane or butane")</f>
        <v>53745276982.155907</v>
      </c>
      <c r="W8" s="249">
        <f>SUMIFS('Predicted Energy Consumption'!AF$98:AF$366,'Predicted Energy Consumption'!$B$98:$B$366,$A8,'Predicted Energy Consumption'!$A$98:$A$366,"LPG propane or butane")</f>
        <v>52962894012.353912</v>
      </c>
      <c r="X8" s="249">
        <f>SUMIFS('Predicted Energy Consumption'!AG$98:AG$366,'Predicted Energy Consumption'!$B$98:$B$366,$A8,'Predicted Energy Consumption'!$A$98:$A$366,"LPG propane or butane")</f>
        <v>52200125645.275002</v>
      </c>
      <c r="Y8" s="249">
        <f>SUMIFS('Predicted Energy Consumption'!AH$98:AH$366,'Predicted Energy Consumption'!$B$98:$B$366,$A8,'Predicted Energy Consumption'!$A$98:$A$366,"LPG propane or butane")</f>
        <v>51456911925.507607</v>
      </c>
      <c r="Z8" s="249">
        <f>SUMIFS('Predicted Energy Consumption'!AI$98:AI$366,'Predicted Energy Consumption'!$B$98:$B$366,$A8,'Predicted Energy Consumption'!$A$98:$A$366,"LPG propane or butane")</f>
        <v>50733083668.774323</v>
      </c>
      <c r="AA8" s="249">
        <f>SUMIFS('Predicted Energy Consumption'!AJ$98:AJ$366,'Predicted Energy Consumption'!$B$98:$B$366,$A8,'Predicted Energy Consumption'!$A$98:$A$366,"LPG propane or butane")</f>
        <v>50028385519.56839</v>
      </c>
      <c r="AB8" s="249">
        <f>SUMIFS('Predicted Energy Consumption'!AK$98:AK$366,'Predicted Energy Consumption'!$B$98:$B$366,$A8,'Predicted Energy Consumption'!$A$98:$A$366,"LPG propane or butane")</f>
        <v>49342495027.373192</v>
      </c>
      <c r="AC8" s="249">
        <f>SUMIFS('Predicted Energy Consumption'!AL$98:AL$366,'Predicted Energy Consumption'!$B$98:$B$366,$A8,'Predicted Energy Consumption'!$A$98:$A$366,"LPG propane or butane")</f>
        <v>48675038381.98732</v>
      </c>
      <c r="AD8" s="249">
        <f>SUMIFS('Predicted Energy Consumption'!AM$98:AM$366,'Predicted Energy Consumption'!$B$98:$B$366,$A8,'Predicted Energy Consumption'!$A$98:$A$366,"LPG propane or butane")</f>
        <v>48025603353.364021</v>
      </c>
      <c r="AE8" s="249">
        <f>SUMIFS('Predicted Energy Consumption'!AN$98:AN$366,'Predicted Energy Consumption'!$B$98:$B$366,$A8,'Predicted Energy Consumption'!$A$98:$A$366,"LPG propane or butane")</f>
        <v>47393749897.910187</v>
      </c>
      <c r="AF8" s="249">
        <f>SUMIFS('Predicted Energy Consumption'!AO$98:AO$366,'Predicted Energy Consumption'!$B$98:$B$366,$A8,'Predicted Energy Consumption'!$A$98:$A$366,"LPG propane or butane")</f>
        <v>46779018820.808182</v>
      </c>
      <c r="AG8" s="249">
        <f>SUMIFS('Predicted Energy Consumption'!AP$98:AP$366,'Predicted Energy Consumption'!$B$98:$B$366,$A8,'Predicted Energy Consumption'!$A$98:$A$366,"LPG propane or butane")</f>
        <v>46180938821.809296</v>
      </c>
      <c r="AH8" s="249">
        <f>SUMIFS('Predicted Energy Consumption'!AQ$98:AQ$366,'Predicted Energy Consumption'!$B$98:$B$366,$A8,'Predicted Energy Consumption'!$A$98:$A$366,"LPG propane or butane")</f>
        <v>45599032198.986298</v>
      </c>
      <c r="AI8" s="249">
        <f>SUMIFS('Predicted Energy Consumption'!AR$98:AR$366,'Predicted Energy Consumption'!$B$98:$B$366,$A8,'Predicted Energy Consumption'!$A$98:$A$366,"LPG propane or butane")</f>
        <v>45032819440.056557</v>
      </c>
      <c r="AJ8" s="249">
        <f>SUMIFS('Predicted Energy Consumption'!AS$98:AS$366,'Predicted Energy Consumption'!$B$98:$B$366,$A8,'Predicted Energy Consumption'!$A$98:$A$366,"LPG propane or butane")</f>
        <v>44481822893.01519</v>
      </c>
      <c r="AK8" s="249">
        <f>SUMIFS('Predicted Energy Consumption'!AT$98:AT$366,'Predicted Energy Consumption'!$B$98:$B$366,$A8,'Predicted Energy Consumption'!$A$98:$A$366,"LPG propane or butane")</f>
        <v>43945569675.976189</v>
      </c>
      <c r="AL8" s="249">
        <f>SUMIFS('Predicted Energy Consumption'!AU$98:AU$366,'Predicted Energy Consumption'!$B$98:$B$366,$A8,'Predicted Energy Consumption'!$A$98:$A$366,"LPG propane or butane")</f>
        <v>43423593959.403343</v>
      </c>
      <c r="AM8" s="249">
        <f>SUMIFS('Predicted Energy Consumption'!AV$98:AV$366,'Predicted Energy Consumption'!$B$98:$B$366,$A8,'Predicted Energy Consumption'!$A$98:$A$366,"LPG propane or butane")</f>
        <v>42915438731.567825</v>
      </c>
      <c r="AN8" s="249">
        <f>SUMIFS('Predicted Energy Consumption'!AW$98:AW$366,'Predicted Energy Consumption'!$B$98:$B$366,$A8,'Predicted Energy Consumption'!$A$98:$A$366,"LPG propane or butane")</f>
        <v>42420657139.382622</v>
      </c>
      <c r="AO8" s="249">
        <f>SUMIFS('Predicted Energy Consumption'!AX$98:AX$366,'Predicted Energy Consumption'!$B$98:$B$366,$A8,'Predicted Energy Consumption'!$A$98:$A$366,"LPG propane or butane")</f>
        <v>41938813481.177032</v>
      </c>
      <c r="AP8" s="249">
        <f>SUMIFS('Predicted Energy Consumption'!AY$98:AY$366,'Predicted Energy Consumption'!$B$98:$B$366,$A8,'Predicted Energy Consumption'!$A$98:$A$366,"LPG propane or butane")</f>
        <v>41469483914.981468</v>
      </c>
    </row>
    <row r="9" spans="1:42" x14ac:dyDescent="0.2">
      <c r="A9" t="s">
        <v>380</v>
      </c>
      <c r="B9" s="249">
        <f>SUMIFS('Predicted Energy Consumption'!K$98:K$366,'Predicted Energy Consumption'!$B$98:$B$366,$A9,'Predicted Energy Consumption'!$A$98:$A$366,"LPG propane or butane")</f>
        <v>5106327688719.0381</v>
      </c>
      <c r="C9" s="249">
        <f>SUMIFS('Predicted Energy Consumption'!L$98:L$366,'Predicted Energy Consumption'!$B$98:$B$366,$A9,'Predicted Energy Consumption'!$A$98:$A$366,"LPG propane or butane")</f>
        <v>5345722512562.6699</v>
      </c>
      <c r="D9" s="249">
        <f>SUMIFS('Predicted Energy Consumption'!M$98:M$366,'Predicted Energy Consumption'!$B$98:$B$366,$A9,'Predicted Energy Consumption'!$A$98:$A$366,"LPG propane or butane")</f>
        <v>5499576029498.6523</v>
      </c>
      <c r="E9" s="249">
        <f>SUMIFS('Predicted Energy Consumption'!N$98:N$366,'Predicted Energy Consumption'!$B$98:$B$366,$A9,'Predicted Energy Consumption'!$A$98:$A$366,"LPG propane or butane")</f>
        <v>5656141877548.0098</v>
      </c>
      <c r="F9" s="249">
        <f>SUMIFS('Predicted Energy Consumption'!O$98:O$366,'Predicted Energy Consumption'!$B$98:$B$366,$A9,'Predicted Energy Consumption'!$A$98:$A$366,"LPG propane or butane")</f>
        <v>5817512382695.4307</v>
      </c>
      <c r="G9" s="249">
        <f>SUMIFS('Predicted Energy Consumption'!P$98:P$366,'Predicted Energy Consumption'!$B$98:$B$366,$A9,'Predicted Energy Consumption'!$A$98:$A$366,"LPG propane or butane")</f>
        <v>5853862308759.6797</v>
      </c>
      <c r="H9" s="249">
        <f>SUMIFS('Predicted Energy Consumption'!Q$98:Q$366,'Predicted Energy Consumption'!$B$98:$B$366,$A9,'Predicted Energy Consumption'!$A$98:$A$366,"LPG propane or butane")</f>
        <v>5826551580777.8408</v>
      </c>
      <c r="I9" s="249">
        <f>SUMIFS('Predicted Energy Consumption'!R$98:R$366,'Predicted Energy Consumption'!$B$98:$B$366,$A9,'Predicted Energy Consumption'!$A$98:$A$366,"LPG propane or butane")</f>
        <v>5793636368137.251</v>
      </c>
      <c r="J9" s="249">
        <f>SUMIFS('Predicted Energy Consumption'!S$98:S$366,'Predicted Energy Consumption'!$B$98:$B$366,$A9,'Predicted Energy Consumption'!$A$98:$A$366,"LPG propane or butane")</f>
        <v>5756092997610.9678</v>
      </c>
      <c r="K9" s="249">
        <f>SUMIFS('Predicted Energy Consumption'!T$98:T$366,'Predicted Energy Consumption'!$B$98:$B$366,$A9,'Predicted Energy Consumption'!$A$98:$A$366,"LPG propane or butane")</f>
        <v>5714746965758.6445</v>
      </c>
      <c r="L9" s="249">
        <f>SUMIFS('Predicted Energy Consumption'!U$98:U$366,'Predicted Energy Consumption'!$B$98:$B$366,$A9,'Predicted Energy Consumption'!$A$98:$A$366,"LPG propane or butane")</f>
        <v>5670299892136.4063</v>
      </c>
      <c r="M9" s="249">
        <f>SUMIFS('Predicted Energy Consumption'!V$98:V$366,'Predicted Energy Consumption'!$B$98:$B$366,$A9,'Predicted Energy Consumption'!$A$98:$A$366,"LPG propane or butane")</f>
        <v>5623349114592.3477</v>
      </c>
      <c r="N9" s="249">
        <f>SUMIFS('Predicted Energy Consumption'!W$98:W$366,'Predicted Energy Consumption'!$B$98:$B$366,$A9,'Predicted Energy Consumption'!$A$98:$A$366,"LPG propane or butane")</f>
        <v>5574403062634.6406</v>
      </c>
      <c r="O9" s="249">
        <f>SUMIFS('Predicted Energy Consumption'!X$98:X$366,'Predicted Energy Consumption'!$B$98:$B$366,$A9,'Predicted Energy Consumption'!$A$98:$A$366,"LPG propane or butane")</f>
        <v>5523893935594.4219</v>
      </c>
      <c r="P9" s="249">
        <f>SUMIFS('Predicted Energy Consumption'!Y$98:Y$366,'Predicted Energy Consumption'!$B$98:$B$366,$A9,'Predicted Energy Consumption'!$A$98:$A$366,"LPG propane or butane")</f>
        <v>5472188459232.7715</v>
      </c>
      <c r="Q9" s="249">
        <f>SUMIFS('Predicted Energy Consumption'!Z$98:Z$366,'Predicted Energy Consumption'!$B$98:$B$366,$A9,'Predicted Energy Consumption'!$A$98:$A$366,"LPG propane or butane")</f>
        <v>5419597140712.1396</v>
      </c>
      <c r="R9" s="249">
        <f>SUMIFS('Predicted Energy Consumption'!AA$98:AA$366,'Predicted Energy Consumption'!$B$98:$B$366,$A9,'Predicted Energy Consumption'!$A$98:$A$366,"LPG propane or butane")</f>
        <v>5366382275475.6504</v>
      </c>
      <c r="S9" s="249">
        <f>SUMIFS('Predicted Energy Consumption'!AB$98:AB$366,'Predicted Energy Consumption'!$B$98:$B$366,$A9,'Predicted Energy Consumption'!$A$98:$A$366,"LPG propane or butane")</f>
        <v>5312764880654.2783</v>
      </c>
      <c r="T9" s="249">
        <f>SUMIFS('Predicted Energy Consumption'!AC$98:AC$366,'Predicted Energy Consumption'!$B$98:$B$366,$A9,'Predicted Energy Consumption'!$A$98:$A$366,"LPG propane or butane")</f>
        <v>5258930690811.7637</v>
      </c>
      <c r="U9" s="249">
        <f>SUMIFS('Predicted Energy Consumption'!AD$98:AD$366,'Predicted Energy Consumption'!$B$98:$B$366,$A9,'Predicted Energy Consumption'!$A$98:$A$366,"LPG propane or butane")</f>
        <v>5205035330874.4248</v>
      </c>
      <c r="V9" s="249">
        <f>SUMIFS('Predicted Energy Consumption'!AE$98:AE$366,'Predicted Energy Consumption'!$B$98:$B$366,$A9,'Predicted Energy Consumption'!$A$98:$A$366,"LPG propane or butane")</f>
        <v>5151208767701.0957</v>
      </c>
      <c r="W9" s="249">
        <f>SUMIFS('Predicted Energy Consumption'!AF$98:AF$366,'Predicted Energy Consumption'!$B$98:$B$366,$A9,'Predicted Energy Consumption'!$A$98:$A$366,"LPG propane or butane")</f>
        <v>5097559131399.4268</v>
      </c>
      <c r="X9" s="249">
        <f>SUMIFS('Predicted Energy Consumption'!AG$98:AG$366,'Predicted Energy Consumption'!$B$98:$B$366,$A9,'Predicted Energy Consumption'!$A$98:$A$366,"LPG propane or butane")</f>
        <v>5044175988336.4131</v>
      </c>
      <c r="Y9" s="249">
        <f>SUMIFS('Predicted Energy Consumption'!AH$98:AH$366,'Predicted Energy Consumption'!$B$98:$B$366,$A9,'Predicted Energy Consumption'!$A$98:$A$366,"LPG propane or butane")</f>
        <v>4991133139187.1064</v>
      </c>
      <c r="Z9" s="249">
        <f>SUMIFS('Predicted Energy Consumption'!AI$98:AI$366,'Predicted Energy Consumption'!$B$98:$B$366,$A9,'Predicted Energy Consumption'!$A$98:$A$366,"LPG propane or butane")</f>
        <v>4938491007179.1963</v>
      </c>
      <c r="AA9" s="249">
        <f>SUMIFS('Predicted Energy Consumption'!AJ$98:AJ$366,'Predicted Energy Consumption'!$B$98:$B$366,$A9,'Predicted Energy Consumption'!$A$98:$A$366,"LPG propane or butane")</f>
        <v>4886298673975.7715</v>
      </c>
      <c r="AB9" s="249">
        <f>SUMIFS('Predicted Energy Consumption'!AK$98:AK$366,'Predicted Energy Consumption'!$B$98:$B$366,$A9,'Predicted Energy Consumption'!$A$98:$A$366,"LPG propane or butane")</f>
        <v>4834595613472.4463</v>
      </c>
      <c r="AC9" s="249">
        <f>SUMIFS('Predicted Energy Consumption'!AL$98:AL$366,'Predicted Energy Consumption'!$B$98:$B$366,$A9,'Predicted Energy Consumption'!$A$98:$A$366,"LPG propane or butane")</f>
        <v>4783413167235.5332</v>
      </c>
      <c r="AD9" s="249">
        <f>SUMIFS('Predicted Energy Consumption'!AM$98:AM$366,'Predicted Energy Consumption'!$B$98:$B$366,$A9,'Predicted Energy Consumption'!$A$98:$A$366,"LPG propane or butane")</f>
        <v>4732775799408.54</v>
      </c>
      <c r="AE9" s="249">
        <f>SUMIFS('Predicted Energy Consumption'!AN$98:AN$366,'Predicted Energy Consumption'!$B$98:$B$366,$A9,'Predicted Energy Consumption'!$A$98:$A$366,"LPG propane or butane")</f>
        <v>4682702163663.1855</v>
      </c>
      <c r="AF9" s="249">
        <f>SUMIFS('Predicted Energy Consumption'!AO$98:AO$366,'Predicted Energy Consumption'!$B$98:$B$366,$A9,'Predicted Energy Consumption'!$A$98:$A$366,"LPG propane or butane")</f>
        <v>4633206010147.3945</v>
      </c>
      <c r="AG9" s="249">
        <f>SUMIFS('Predicted Energy Consumption'!AP$98:AP$366,'Predicted Energy Consumption'!$B$98:$B$366,$A9,'Predicted Energy Consumption'!$A$98:$A$366,"LPG propane or butane")</f>
        <v>4584296956341.6143</v>
      </c>
      <c r="AH9" s="249">
        <f>SUMIFS('Predicted Energy Consumption'!AQ$98:AQ$366,'Predicted Energy Consumption'!$B$98:$B$366,$A9,'Predicted Energy Consumption'!$A$98:$A$366,"LPG propane or butane")</f>
        <v>4535981142230.4473</v>
      </c>
      <c r="AI9" s="249">
        <f>SUMIFS('Predicted Energy Consumption'!AR$98:AR$366,'Predicted Energy Consumption'!$B$98:$B$366,$A9,'Predicted Energy Consumption'!$A$98:$A$366,"LPG propane or butane")</f>
        <v>4488261787173.9063</v>
      </c>
      <c r="AJ9" s="249">
        <f>SUMIFS('Predicted Energy Consumption'!AS$98:AS$366,'Predicted Energy Consumption'!$B$98:$B$366,$A9,'Predicted Energy Consumption'!$A$98:$A$366,"LPG propane or butane")</f>
        <v>4441139663263.9717</v>
      </c>
      <c r="AK9" s="249">
        <f>SUMIFS('Predicted Energy Consumption'!AT$98:AT$366,'Predicted Energy Consumption'!$B$98:$B$366,$A9,'Predicted Energy Consumption'!$A$98:$A$366,"LPG propane or butane")</f>
        <v>4394613497730.7876</v>
      </c>
      <c r="AL9" s="249">
        <f>SUMIFS('Predicted Energy Consumption'!AU$98:AU$366,'Predicted Energy Consumption'!$B$98:$B$366,$A9,'Predicted Energy Consumption'!$A$98:$A$366,"LPG propane or butane")</f>
        <v>4348680315065.4814</v>
      </c>
      <c r="AM9" s="249">
        <f>SUMIFS('Predicted Energy Consumption'!AV$98:AV$366,'Predicted Energy Consumption'!$B$98:$B$366,$A9,'Predicted Energy Consumption'!$A$98:$A$366,"LPG propane or butane")</f>
        <v>4303335727911.8525</v>
      </c>
      <c r="AN9" s="249">
        <f>SUMIFS('Predicted Energy Consumption'!AW$98:AW$366,'Predicted Energy Consumption'!$B$98:$B$366,$A9,'Predicted Energy Consumption'!$A$98:$A$366,"LPG propane or butane")</f>
        <v>4258574184406.7554</v>
      </c>
      <c r="AO9" s="249">
        <f>SUMIFS('Predicted Energy Consumption'!AX$98:AX$366,'Predicted Energy Consumption'!$B$98:$B$366,$A9,'Predicted Energy Consumption'!$A$98:$A$366,"LPG propane or butane")</f>
        <v>4214389178482.3945</v>
      </c>
      <c r="AP9" s="249">
        <f>SUMIFS('Predicted Energy Consumption'!AY$98:AY$366,'Predicted Energy Consumption'!$B$98:$B$366,$A9,'Predicted Energy Consumption'!$A$98:$A$366,"LPG propane or butane")</f>
        <v>4170773428657.6987</v>
      </c>
    </row>
    <row r="10" spans="1:42" x14ac:dyDescent="0.2">
      <c r="A10" t="s">
        <v>381</v>
      </c>
      <c r="B10" s="249">
        <f>SUMIFS('Predicted Energy Consumption'!K$98:K$366,'Predicted Energy Consumption'!$B$98:$B$366,$A10,'Predicted Energy Consumption'!$A$98:$A$366,"LPG propane or butane")</f>
        <v>3578219065369857</v>
      </c>
      <c r="C10" s="249">
        <f>SUMIFS('Predicted Energy Consumption'!L$98:L$366,'Predicted Energy Consumption'!$B$98:$B$366,$A10,'Predicted Energy Consumption'!$A$98:$A$366,"LPG propane or butane")</f>
        <v>4269307301895830.5</v>
      </c>
      <c r="D10" s="249">
        <f>SUMIFS('Predicted Energy Consumption'!M$98:M$366,'Predicted Energy Consumption'!$B$98:$B$366,$A10,'Predicted Energy Consumption'!$A$98:$A$366,"LPG propane or butane")</f>
        <v>4471986339711693.5</v>
      </c>
      <c r="E10" s="249">
        <f>SUMIFS('Predicted Energy Consumption'!N$98:N$366,'Predicted Energy Consumption'!$B$98:$B$366,$A10,'Predicted Energy Consumption'!$A$98:$A$366,"LPG propane or butane")</f>
        <v>4639693292473794</v>
      </c>
      <c r="F10" s="249">
        <f>SUMIFS('Predicted Energy Consumption'!O$98:O$366,'Predicted Energy Consumption'!$B$98:$B$366,$A10,'Predicted Energy Consumption'!$A$98:$A$366,"LPG propane or butane")</f>
        <v>4766860540100170</v>
      </c>
      <c r="G10" s="249">
        <f>SUMIFS('Predicted Energy Consumption'!P$98:P$366,'Predicted Energy Consumption'!$B$98:$B$366,$A10,'Predicted Energy Consumption'!$A$98:$A$366,"LPG propane or butane")</f>
        <v>4884551624695398</v>
      </c>
      <c r="H10" s="249">
        <f>SUMIFS('Predicted Energy Consumption'!Q$98:Q$366,'Predicted Energy Consumption'!$B$98:$B$366,$A10,'Predicted Energy Consumption'!$A$98:$A$366,"LPG propane or butane")</f>
        <v>4993298657552880</v>
      </c>
      <c r="I10" s="249">
        <f>SUMIFS('Predicted Energy Consumption'!R$98:R$366,'Predicted Energy Consumption'!$B$98:$B$366,$A10,'Predicted Energy Consumption'!$A$98:$A$366,"LPG propane or butane")</f>
        <v>5093659187899410</v>
      </c>
      <c r="J10" s="249">
        <f>SUMIFS('Predicted Energy Consumption'!S$98:S$366,'Predicted Energy Consumption'!$B$98:$B$366,$A10,'Predicted Energy Consumption'!$A$98:$A$366,"LPG propane or butane")</f>
        <v>5186195799683749</v>
      </c>
      <c r="K10" s="249">
        <f>SUMIFS('Predicted Energy Consumption'!T$98:T$366,'Predicted Energy Consumption'!$B$98:$B$366,$A10,'Predicted Energy Consumption'!$A$98:$A$366,"LPG propane or butane")</f>
        <v>5271461392089418</v>
      </c>
      <c r="L10" s="249">
        <f>SUMIFS('Predicted Energy Consumption'!U$98:U$366,'Predicted Energy Consumption'!$B$98:$B$366,$A10,'Predicted Energy Consumption'!$A$98:$A$366,"LPG propane or butane")</f>
        <v>5349989051246852</v>
      </c>
      <c r="M10" s="249">
        <f>SUMIFS('Predicted Energy Consumption'!V$98:V$366,'Predicted Energy Consumption'!$B$98:$B$366,$A10,'Predicted Energy Consumption'!$A$98:$A$366,"LPG propane or butane")</f>
        <v>5422285506352691</v>
      </c>
      <c r="N10" s="249">
        <f>SUMIFS('Predicted Energy Consumption'!W$98:W$366,'Predicted Energy Consumption'!$B$98:$B$366,$A10,'Predicted Energy Consumption'!$A$98:$A$366,"LPG propane or butane")</f>
        <v>5488827302083002</v>
      </c>
      <c r="O10" s="249">
        <f>SUMIFS('Predicted Energy Consumption'!X$98:X$366,'Predicted Energy Consumption'!$B$98:$B$366,$A10,'Predicted Energy Consumption'!$A$98:$A$366,"LPG propane or butane")</f>
        <v>5550058971940440</v>
      </c>
      <c r="P10" s="249">
        <f>SUMIFS('Predicted Energy Consumption'!Y$98:Y$366,'Predicted Energy Consumption'!$B$98:$B$366,$A10,'Predicted Energy Consumption'!$A$98:$A$366,"LPG propane or butane")</f>
        <v>5606392642598862</v>
      </c>
      <c r="Q10" s="249">
        <f>SUMIFS('Predicted Energy Consumption'!Z$98:Z$366,'Predicted Energy Consumption'!$B$98:$B$366,$A10,'Predicted Energy Consumption'!$A$98:$A$366,"LPG propane or butane")</f>
        <v>5658208627223090</v>
      </c>
      <c r="R10" s="249">
        <f>SUMIFS('Predicted Energy Consumption'!AA$98:AA$366,'Predicted Energy Consumption'!$B$98:$B$366,$A10,'Predicted Energy Consumption'!$A$98:$A$366,"LPG propane or butane")</f>
        <v>5705856672742671</v>
      </c>
      <c r="S10" s="249">
        <f>SUMIFS('Predicted Energy Consumption'!AB$98:AB$366,'Predicted Energy Consumption'!$B$98:$B$366,$A10,'Predicted Energy Consumption'!$A$98:$A$366,"LPG propane or butane")</f>
        <v>5749657612461074</v>
      </c>
      <c r="T10" s="249">
        <f>SUMIFS('Predicted Energy Consumption'!AC$98:AC$366,'Predicted Energy Consumption'!$B$98:$B$366,$A10,'Predicted Energy Consumption'!$A$98:$A$366,"LPG propane or butane")</f>
        <v>5789905243323545</v>
      </c>
      <c r="U10" s="249">
        <f>SUMIFS('Predicted Energy Consumption'!AD$98:AD$366,'Predicted Energy Consumption'!$B$98:$B$366,$A10,'Predicted Energy Consumption'!$A$98:$A$366,"LPG propane or butane")</f>
        <v>5826868299467747</v>
      </c>
      <c r="V10" s="249">
        <f>SUMIFS('Predicted Energy Consumption'!AE$98:AE$366,'Predicted Energy Consumption'!$B$98:$B$366,$A10,'Predicted Energy Consumption'!$A$98:$A$366,"LPG propane or butane")</f>
        <v>5860792433227426</v>
      </c>
      <c r="W10" s="249">
        <f>SUMIFS('Predicted Energy Consumption'!AF$98:AF$366,'Predicted Energy Consumption'!$B$98:$B$366,$A10,'Predicted Energy Consumption'!$A$98:$A$366,"LPG propane or butane")</f>
        <v>5891902144174064</v>
      </c>
      <c r="X10" s="249">
        <f>SUMIFS('Predicted Energy Consumption'!AG$98:AG$366,'Predicted Energy Consumption'!$B$98:$B$366,$A10,'Predicted Energy Consumption'!$A$98:$A$366,"LPG propane or butane")</f>
        <v>5920402618329162</v>
      </c>
      <c r="Y10" s="249">
        <f>SUMIFS('Predicted Energy Consumption'!AH$98:AH$366,'Predicted Energy Consumption'!$B$98:$B$366,$A10,'Predicted Energy Consumption'!$A$98:$A$366,"LPG propane or butane")</f>
        <v>5946481455203960</v>
      </c>
      <c r="Z10" s="249">
        <f>SUMIFS('Predicted Energy Consumption'!AI$98:AI$366,'Predicted Energy Consumption'!$B$98:$B$366,$A10,'Predicted Energy Consumption'!$A$98:$A$366,"LPG propane or butane")</f>
        <v>5970310271313393</v>
      </c>
      <c r="AA10" s="249">
        <f>SUMIFS('Predicted Energy Consumption'!AJ$98:AJ$366,'Predicted Energy Consumption'!$B$98:$B$366,$A10,'Predicted Energy Consumption'!$A$98:$A$366,"LPG propane or butane")</f>
        <v>5992046176426062</v>
      </c>
      <c r="AB10" s="249">
        <f>SUMIFS('Predicted Energy Consumption'!AK$98:AK$366,'Predicted Energy Consumption'!$B$98:$B$366,$A10,'Predicted Energy Consumption'!$A$98:$A$366,"LPG propane or butane")</f>
        <v>6011833123941944</v>
      </c>
      <c r="AC10" s="249">
        <f>SUMIFS('Predicted Energy Consumption'!AL$98:AL$366,'Predicted Energy Consumption'!$B$98:$B$366,$A10,'Predicted Energy Consumption'!$A$98:$A$366,"LPG propane or butane")</f>
        <v>6029803140118208</v>
      </c>
      <c r="AD10" s="249">
        <f>SUMIFS('Predicted Energy Consumption'!AM$98:AM$366,'Predicted Energy Consumption'!$B$98:$B$366,$A10,'Predicted Energy Consumption'!$A$98:$A$366,"LPG propane or butane")</f>
        <v>6046077438896772</v>
      </c>
      <c r="AE10" s="249">
        <f>SUMIFS('Predicted Energy Consumption'!AN$98:AN$366,'Predicted Energy Consumption'!$B$98:$B$366,$A10,'Predicted Energy Consumption'!$A$98:$A$366,"LPG propane or butane")</f>
        <v>6060767430207518</v>
      </c>
      <c r="AF10" s="249">
        <f>SUMIFS('Predicted Energy Consumption'!AO$98:AO$366,'Predicted Energy Consumption'!$B$98:$B$366,$A10,'Predicted Energy Consumption'!$A$98:$A$366,"LPG propane or butane")</f>
        <v>6073975630105880</v>
      </c>
      <c r="AG10" s="249">
        <f>SUMIFS('Predicted Energy Consumption'!AP$98:AP$366,'Predicted Energy Consumption'!$B$98:$B$366,$A10,'Predicted Energy Consumption'!$A$98:$A$366,"LPG propane or butane")</f>
        <v>6085796481158728</v>
      </c>
      <c r="AH10" s="249">
        <f>SUMIFS('Predicted Energy Consumption'!AQ$98:AQ$366,'Predicted Energy Consumption'!$B$98:$B$366,$A10,'Predicted Energy Consumption'!$A$98:$A$366,"LPG propane or butane")</f>
        <v>6096317091264978</v>
      </c>
      <c r="AI10" s="249">
        <f>SUMIFS('Predicted Energy Consumption'!AR$98:AR$366,'Predicted Energy Consumption'!$B$98:$B$366,$A10,'Predicted Energy Consumption'!$A$98:$A$366,"LPG propane or butane")</f>
        <v>6105617898691360</v>
      </c>
      <c r="AJ10" s="249">
        <f>SUMIFS('Predicted Energy Consumption'!AS$98:AS$366,'Predicted Energy Consumption'!$B$98:$B$366,$A10,'Predicted Energy Consumption'!$A$98:$A$366,"LPG propane or butane")</f>
        <v>6113773270599919</v>
      </c>
      <c r="AK10" s="249">
        <f>SUMIFS('Predicted Energy Consumption'!AT$98:AT$366,'Predicted Energy Consumption'!$B$98:$B$366,$A10,'Predicted Energy Consumption'!$A$98:$A$366,"LPG propane or butane")</f>
        <v>6120852041782375</v>
      </c>
      <c r="AL10" s="249">
        <f>SUMIFS('Predicted Energy Consumption'!AU$98:AU$366,'Predicted Energy Consumption'!$B$98:$B$366,$A10,'Predicted Energy Consumption'!$A$98:$A$366,"LPG propane or butane")</f>
        <v>6126917999749029</v>
      </c>
      <c r="AM10" s="249">
        <f>SUMIFS('Predicted Energy Consumption'!AV$98:AV$366,'Predicted Energy Consumption'!$B$98:$B$366,$A10,'Predicted Energy Consumption'!$A$98:$A$366,"LPG propane or butane")</f>
        <v>6132030321753407</v>
      </c>
      <c r="AN10" s="249">
        <f>SUMIFS('Predicted Energy Consumption'!AW$98:AW$366,'Predicted Energy Consumption'!$B$98:$B$366,$A10,'Predicted Energy Consumption'!$A$98:$A$366,"LPG propane or butane")</f>
        <v>6136243968795785</v>
      </c>
      <c r="AO10" s="249">
        <f>SUMIFS('Predicted Energy Consumption'!AX$98:AX$366,'Predicted Energy Consumption'!$B$98:$B$366,$A10,'Predicted Energy Consumption'!$A$98:$A$366,"LPG propane or butane")</f>
        <v>6139610041141833</v>
      </c>
      <c r="AP10" s="249">
        <f>SUMIFS('Predicted Energy Consumption'!AY$98:AY$366,'Predicted Energy Consumption'!$B$98:$B$366,$A10,'Predicted Energy Consumption'!$A$98:$A$366,"LPG propane or butane")</f>
        <v>6142176099423120</v>
      </c>
    </row>
    <row r="11" spans="1:42" x14ac:dyDescent="0.2">
      <c r="A11" t="s">
        <v>382</v>
      </c>
      <c r="B11" s="249">
        <f>SUMIFS('Predicted Energy Consumption'!K$98:K$366,'Predicted Energy Consumption'!$B$98:$B$366,$A11,'Predicted Energy Consumption'!$A$98:$A$366,"LPG propane or butane")</f>
        <v>846306672011723.38</v>
      </c>
      <c r="C11" s="249">
        <f>SUMIFS('Predicted Energy Consumption'!L$98:L$366,'Predicted Energy Consumption'!$B$98:$B$366,$A11,'Predicted Energy Consumption'!$A$98:$A$366,"LPG propane or butane")</f>
        <v>963828705765944.13</v>
      </c>
      <c r="D11" s="249">
        <f>SUMIFS('Predicted Energy Consumption'!M$98:M$366,'Predicted Energy Consumption'!$B$98:$B$366,$A11,'Predicted Energy Consumption'!$A$98:$A$366,"LPG propane or butane")</f>
        <v>999986713223504.75</v>
      </c>
      <c r="E11" s="249">
        <f>SUMIFS('Predicted Energy Consumption'!N$98:N$366,'Predicted Energy Consumption'!$B$98:$B$366,$A11,'Predicted Energy Consumption'!$A$98:$A$366,"LPG propane or butane")</f>
        <v>1035476413679311.9</v>
      </c>
      <c r="F11" s="249">
        <f>SUMIFS('Predicted Energy Consumption'!O$98:O$366,'Predicted Energy Consumption'!$B$98:$B$366,$A11,'Predicted Energy Consumption'!$A$98:$A$366,"LPG propane or butane")</f>
        <v>1059807821294286.9</v>
      </c>
      <c r="G11" s="249">
        <f>SUMIFS('Predicted Energy Consumption'!P$98:P$366,'Predicted Energy Consumption'!$B$98:$B$366,$A11,'Predicted Energy Consumption'!$A$98:$A$366,"LPG propane or butane")</f>
        <v>1074067238559780.4</v>
      </c>
      <c r="H11" s="249">
        <f>SUMIFS('Predicted Energy Consumption'!Q$98:Q$366,'Predicted Energy Consumption'!$B$98:$B$366,$A11,'Predicted Energy Consumption'!$A$98:$A$366,"LPG propane or butane")</f>
        <v>1086558125421145</v>
      </c>
      <c r="I11" s="249">
        <f>SUMIFS('Predicted Energy Consumption'!R$98:R$366,'Predicted Energy Consumption'!$B$98:$B$366,$A11,'Predicted Energy Consumption'!$A$98:$A$366,"LPG propane or butane")</f>
        <v>1097443172014289.3</v>
      </c>
      <c r="J11" s="249">
        <f>SUMIFS('Predicted Energy Consumption'!S$98:S$366,'Predicted Energy Consumption'!$B$98:$B$366,$A11,'Predicted Energy Consumption'!$A$98:$A$366,"LPG propane or butane")</f>
        <v>1106876252771612.5</v>
      </c>
      <c r="K11" s="249">
        <f>SUMIFS('Predicted Energy Consumption'!T$98:T$366,'Predicted Energy Consumption'!$B$98:$B$366,$A11,'Predicted Energy Consumption'!$A$98:$A$366,"LPG propane or butane")</f>
        <v>1115000633575818.3</v>
      </c>
      <c r="L11" s="249">
        <f>SUMIFS('Predicted Energy Consumption'!U$98:U$366,'Predicted Energy Consumption'!$B$98:$B$366,$A11,'Predicted Energy Consumption'!$A$98:$A$366,"LPG propane or butane")</f>
        <v>1121948124321219</v>
      </c>
      <c r="M11" s="249">
        <f>SUMIFS('Predicted Energy Consumption'!V$98:V$366,'Predicted Energy Consumption'!$B$98:$B$366,$A11,'Predicted Energy Consumption'!$A$98:$A$366,"LPG propane or butane")</f>
        <v>1127838899466496.3</v>
      </c>
      <c r="N11" s="249">
        <f>SUMIFS('Predicted Energy Consumption'!W$98:W$366,'Predicted Energy Consumption'!$B$98:$B$366,$A11,'Predicted Energy Consumption'!$A$98:$A$366,"LPG propane or butane")</f>
        <v>1132781769832850.3</v>
      </c>
      <c r="O11" s="249">
        <f>SUMIFS('Predicted Energy Consumption'!X$98:X$366,'Predicted Energy Consumption'!$B$98:$B$366,$A11,'Predicted Energy Consumption'!$A$98:$A$366,"LPG propane or butane")</f>
        <v>1136874742094017.5</v>
      </c>
      <c r="P11" s="249">
        <f>SUMIFS('Predicted Energy Consumption'!Y$98:Y$366,'Predicted Energy Consumption'!$B$98:$B$366,$A11,'Predicted Energy Consumption'!$A$98:$A$366,"LPG propane or butane")</f>
        <v>1140205746276100.3</v>
      </c>
      <c r="Q11" s="249">
        <f>SUMIFS('Predicted Energy Consumption'!Z$98:Z$366,'Predicted Energy Consumption'!$B$98:$B$366,$A11,'Predicted Energy Consumption'!$A$98:$A$366,"LPG propane or butane")</f>
        <v>1142853446259786.5</v>
      </c>
      <c r="R11" s="249">
        <f>SUMIFS('Predicted Energy Consumption'!AA$98:AA$366,'Predicted Energy Consumption'!$B$98:$B$366,$A11,'Predicted Energy Consumption'!$A$98:$A$366,"LPG propane or butane")</f>
        <v>1144888074808010</v>
      </c>
      <c r="S11" s="249">
        <f>SUMIFS('Predicted Energy Consumption'!AB$98:AB$366,'Predicted Energy Consumption'!$B$98:$B$366,$A11,'Predicted Energy Consumption'!$A$98:$A$366,"LPG propane or butane")</f>
        <v>1146372254409143</v>
      </c>
      <c r="T11" s="249">
        <f>SUMIFS('Predicted Energy Consumption'!AC$98:AC$366,'Predicted Energy Consumption'!$B$98:$B$366,$A11,'Predicted Energy Consumption'!$A$98:$A$366,"LPG propane or butane")</f>
        <v>1147361779606601.3</v>
      </c>
      <c r="U11" s="249">
        <f>SUMIFS('Predicted Energy Consumption'!AD$98:AD$366,'Predicted Energy Consumption'!$B$98:$B$366,$A11,'Predicted Energy Consumption'!$A$98:$A$366,"LPG propane or butane")</f>
        <v>1147906346714714.3</v>
      </c>
      <c r="V11" s="249">
        <f>SUMIFS('Predicted Energy Consumption'!AE$98:AE$366,'Predicted Energy Consumption'!$B$98:$B$366,$A11,'Predicted Energy Consumption'!$A$98:$A$366,"LPG propane or butane")</f>
        <v>1148050223921807.3</v>
      </c>
      <c r="W11" s="249">
        <f>SUMIFS('Predicted Energy Consumption'!AF$98:AF$366,'Predicted Energy Consumption'!$B$98:$B$366,$A11,'Predicted Energy Consumption'!$A$98:$A$366,"LPG propane or butane")</f>
        <v>1147832859577438.5</v>
      </c>
      <c r="X11" s="249">
        <f>SUMIFS('Predicted Energy Consumption'!AG$98:AG$366,'Predicted Energy Consumption'!$B$98:$B$366,$A11,'Predicted Energy Consumption'!$A$98:$A$366,"LPG propane or butane")</f>
        <v>1147289429587250.8</v>
      </c>
      <c r="Y11" s="249">
        <f>SUMIFS('Predicted Energy Consumption'!AH$98:AH$366,'Predicted Energy Consumption'!$B$98:$B$366,$A11,'Predicted Energy Consumption'!$A$98:$A$366,"LPG propane or butane")</f>
        <v>1146451326778055.3</v>
      </c>
      <c r="Z11" s="249">
        <f>SUMIFS('Predicted Energy Consumption'!AI$98:AI$366,'Predicted Energy Consumption'!$B$98:$B$366,$A11,'Predicted Energy Consumption'!$A$98:$A$366,"LPG propane or butane")</f>
        <v>1145346596206629.8</v>
      </c>
      <c r="AA11" s="249">
        <f>SUMIFS('Predicted Energy Consumption'!AJ$98:AJ$366,'Predicted Energy Consumption'!$B$98:$B$366,$A11,'Predicted Energy Consumption'!$A$98:$A$366,"LPG propane or butane")</f>
        <v>1144000320929554</v>
      </c>
      <c r="AB11" s="249">
        <f>SUMIFS('Predicted Energy Consumption'!AK$98:AK$366,'Predicted Energy Consumption'!$B$98:$B$366,$A11,'Predicted Energy Consumption'!$A$98:$A$366,"LPG propane or butane")</f>
        <v>1142434962917569</v>
      </c>
      <c r="AC11" s="249">
        <f>SUMIFS('Predicted Energy Consumption'!AL$98:AL$366,'Predicted Energy Consumption'!$B$98:$B$366,$A11,'Predicted Energy Consumption'!$A$98:$A$366,"LPG propane or butane")</f>
        <v>1140670663721980</v>
      </c>
      <c r="AD11" s="249">
        <f>SUMIFS('Predicted Energy Consumption'!AM$98:AM$366,'Predicted Energy Consumption'!$B$98:$B$366,$A11,'Predicted Energy Consumption'!$A$98:$A$366,"LPG propane or butane")</f>
        <v>1138725509274304.3</v>
      </c>
      <c r="AE11" s="249">
        <f>SUMIFS('Predicted Energy Consumption'!AN$98:AN$366,'Predicted Energy Consumption'!$B$98:$B$366,$A11,'Predicted Energy Consumption'!$A$98:$A$366,"LPG propane or butane")</f>
        <v>1136615762891484.3</v>
      </c>
      <c r="AF11" s="249">
        <f>SUMIFS('Predicted Energy Consumption'!AO$98:AO$366,'Predicted Energy Consumption'!$B$98:$B$366,$A11,'Predicted Energy Consumption'!$A$98:$A$366,"LPG propane or butane")</f>
        <v>1134356070209011.3</v>
      </c>
      <c r="AG11" s="249">
        <f>SUMIFS('Predicted Energy Consumption'!AP$98:AP$366,'Predicted Energy Consumption'!$B$98:$B$366,$A11,'Predicted Energy Consumption'!$A$98:$A$366,"LPG propane or butane")</f>
        <v>1131959639403432.3</v>
      </c>
      <c r="AH11" s="249">
        <f>SUMIFS('Predicted Energy Consumption'!AQ$98:AQ$366,'Predicted Energy Consumption'!$B$98:$B$366,$A11,'Predicted Energy Consumption'!$A$98:$A$366,"LPG propane or butane")</f>
        <v>1129438399712871.8</v>
      </c>
      <c r="AI11" s="249">
        <f>SUMIFS('Predicted Energy Consumption'!AR$98:AR$366,'Predicted Energy Consumption'!$B$98:$B$366,$A11,'Predicted Energy Consumption'!$A$98:$A$366,"LPG propane or butane")</f>
        <v>1126803140928053.5</v>
      </c>
      <c r="AJ11" s="249">
        <f>SUMIFS('Predicted Energy Consumption'!AS$98:AS$366,'Predicted Energy Consumption'!$B$98:$B$366,$A11,'Predicted Energy Consumption'!$A$98:$A$366,"LPG propane or butane")</f>
        <v>1124063636216900.1</v>
      </c>
      <c r="AK11" s="249">
        <f>SUMIFS('Predicted Energy Consumption'!AT$98:AT$366,'Predicted Energy Consumption'!$B$98:$B$366,$A11,'Predicted Energy Consumption'!$A$98:$A$366,"LPG propane or butane")</f>
        <v>1121228750362123.5</v>
      </c>
      <c r="AL11" s="249">
        <f>SUMIFS('Predicted Energy Consumption'!AU$98:AU$366,'Predicted Energy Consumption'!$B$98:$B$366,$A11,'Predicted Energy Consumption'!$A$98:$A$366,"LPG propane or butane")</f>
        <v>1118306535236297.4</v>
      </c>
      <c r="AM11" s="249">
        <f>SUMIFS('Predicted Energy Consumption'!AV$98:AV$366,'Predicted Energy Consumption'!$B$98:$B$366,$A11,'Predicted Energy Consumption'!$A$98:$A$366,"LPG propane or butane")</f>
        <v>1115304314111937.8</v>
      </c>
      <c r="AN11" s="249">
        <f>SUMIFS('Predicted Energy Consumption'!AW$98:AW$366,'Predicted Energy Consumption'!$B$98:$B$366,$A11,'Predicted Energy Consumption'!$A$98:$A$366,"LPG propane or butane")</f>
        <v>1112228756201498</v>
      </c>
      <c r="AO11" s="249">
        <f>SUMIFS('Predicted Energy Consumption'!AX$98:AX$366,'Predicted Energy Consumption'!$B$98:$B$366,$A11,'Predicted Energy Consumption'!$A$98:$A$366,"LPG propane or butane")</f>
        <v>1109085942645394.3</v>
      </c>
      <c r="AP11" s="249">
        <f>SUMIFS('Predicted Energy Consumption'!AY$98:AY$366,'Predicted Energy Consumption'!$B$98:$B$366,$A11,'Predicted Energy Consumption'!$A$98:$A$366,"LPG propane or butane")</f>
        <v>1105881425009203.1</v>
      </c>
    </row>
    <row r="12" spans="1:42" x14ac:dyDescent="0.2">
      <c r="A12" t="s">
        <v>383</v>
      </c>
      <c r="B12" s="249">
        <f>SUMIFS('Predicted Energy Consumption'!K$98:K$366,'Predicted Energy Consumption'!$B$98:$B$366,$A12,'Predicted Energy Consumption'!$A$98:$A$366,"LPG propane or butane")</f>
        <v>3780106522322.9653</v>
      </c>
      <c r="C12" s="249">
        <f>SUMIFS('Predicted Energy Consumption'!L$98:L$366,'Predicted Energy Consumption'!$B$98:$B$366,$A12,'Predicted Energy Consumption'!$A$98:$A$366,"LPG propane or butane")</f>
        <v>3933334081837.8911</v>
      </c>
      <c r="D12" s="249">
        <f>SUMIFS('Predicted Energy Consumption'!M$98:M$366,'Predicted Energy Consumption'!$B$98:$B$366,$A12,'Predicted Energy Consumption'!$A$98:$A$366,"LPG propane or butane")</f>
        <v>3799076988468.749</v>
      </c>
      <c r="E12" s="249">
        <f>SUMIFS('Predicted Energy Consumption'!N$98:N$366,'Predicted Energy Consumption'!$B$98:$B$366,$A12,'Predicted Energy Consumption'!$A$98:$A$366,"LPG propane or butane")</f>
        <v>3661665548692.5347</v>
      </c>
      <c r="F12" s="249">
        <f>SUMIFS('Predicted Energy Consumption'!O$98:O$366,'Predicted Energy Consumption'!$B$98:$B$366,$A12,'Predicted Energy Consumption'!$A$98:$A$366,"LPG propane or butane")</f>
        <v>3522571303956.644</v>
      </c>
      <c r="G12" s="249">
        <f>SUMIFS('Predicted Energy Consumption'!P$98:P$366,'Predicted Energy Consumption'!$B$98:$B$366,$A12,'Predicted Energy Consumption'!$A$98:$A$366,"LPG propane or butane")</f>
        <v>3382765636293.4746</v>
      </c>
      <c r="H12" s="249">
        <f>SUMIFS('Predicted Energy Consumption'!Q$98:Q$366,'Predicted Energy Consumption'!$B$98:$B$366,$A12,'Predicted Energy Consumption'!$A$98:$A$366,"LPG propane or butane")</f>
        <v>3242913064564.9727</v>
      </c>
      <c r="I12" s="249">
        <f>SUMIFS('Predicted Energy Consumption'!R$98:R$366,'Predicted Energy Consumption'!$B$98:$B$366,$A12,'Predicted Energy Consumption'!$A$98:$A$366,"LPG propane or butane")</f>
        <v>3103476882473.9595</v>
      </c>
      <c r="J12" s="249">
        <f>SUMIFS('Predicted Energy Consumption'!S$98:S$366,'Predicted Energy Consumption'!$B$98:$B$366,$A12,'Predicted Energy Consumption'!$A$98:$A$366,"LPG propane or butane")</f>
        <v>2964782064783.3853</v>
      </c>
      <c r="K12" s="249">
        <f>SUMIFS('Predicted Energy Consumption'!T$98:T$366,'Predicted Energy Consumption'!$B$98:$B$366,$A12,'Predicted Energy Consumption'!$A$98:$A$366,"LPG propane or butane")</f>
        <v>2827055481899.0859</v>
      </c>
      <c r="L12" s="249">
        <f>SUMIFS('Predicted Energy Consumption'!U$98:U$366,'Predicted Energy Consumption'!$B$98:$B$366,$A12,'Predicted Energy Consumption'!$A$98:$A$366,"LPG propane or butane")</f>
        <v>2690453040396.5083</v>
      </c>
      <c r="M12" s="249">
        <f>SUMIFS('Predicted Energy Consumption'!V$98:V$366,'Predicted Energy Consumption'!$B$98:$B$366,$A12,'Predicted Energy Consumption'!$A$98:$A$366,"LPG propane or butane")</f>
        <v>2555078722511.083</v>
      </c>
      <c r="N12" s="249">
        <f>SUMIFS('Predicted Energy Consumption'!W$98:W$366,'Predicted Energy Consumption'!$B$98:$B$366,$A12,'Predicted Energy Consumption'!$A$98:$A$366,"LPG propane or butane")</f>
        <v>2420998297460.8428</v>
      </c>
      <c r="O12" s="249">
        <f>SUMIFS('Predicted Energy Consumption'!X$98:X$366,'Predicted Energy Consumption'!$B$98:$B$366,$A12,'Predicted Energy Consumption'!$A$98:$A$366,"LPG propane or butane")</f>
        <v>2288249366272.5259</v>
      </c>
      <c r="P12" s="249">
        <f>SUMIFS('Predicted Energy Consumption'!Y$98:Y$366,'Predicted Energy Consumption'!$B$98:$B$366,$A12,'Predicted Energy Consumption'!$A$98:$A$366,"LPG propane or butane")</f>
        <v>2156848801082.21</v>
      </c>
      <c r="Q12" s="249">
        <f>SUMIFS('Predicted Energy Consumption'!Z$98:Z$366,'Predicted Energy Consumption'!$B$98:$B$366,$A12,'Predicted Energy Consumption'!$A$98:$A$366,"LPG propane or butane")</f>
        <v>2026798291876.9382</v>
      </c>
      <c r="R12" s="249">
        <f>SUMIFS('Predicted Energy Consumption'!AA$98:AA$366,'Predicted Energy Consumption'!$B$98:$B$366,$A12,'Predicted Energy Consumption'!$A$98:$A$366,"LPG propane or butane")</f>
        <v>1898088498442.8962</v>
      </c>
      <c r="S12" s="249">
        <f>SUMIFS('Predicted Energy Consumption'!AB$98:AB$366,'Predicted Energy Consumption'!$B$98:$B$366,$A12,'Predicted Energy Consumption'!$A$98:$A$366,"LPG propane or butane")</f>
        <v>1770702164528.4529</v>
      </c>
      <c r="T12" s="249">
        <f>SUMIFS('Predicted Energy Consumption'!AC$98:AC$366,'Predicted Energy Consumption'!$B$98:$B$366,$A12,'Predicted Energy Consumption'!$A$98:$A$366,"LPG propane or butane")</f>
        <v>1644616454999.074</v>
      </c>
      <c r="U12" s="249">
        <f>SUMIFS('Predicted Energy Consumption'!AD$98:AD$366,'Predicted Energy Consumption'!$B$98:$B$366,$A12,'Predicted Energy Consumption'!$A$98:$A$366,"LPG propane or butane")</f>
        <v>1519804708803.3879</v>
      </c>
      <c r="V12" s="249">
        <f>SUMIFS('Predicted Energy Consumption'!AE$98:AE$366,'Predicted Energy Consumption'!$B$98:$B$366,$A12,'Predicted Energy Consumption'!$A$98:$A$366,"LPG propane or butane")</f>
        <v>1396237751481.0479</v>
      </c>
      <c r="W12" s="249">
        <f>SUMIFS('Predicted Energy Consumption'!AF$98:AF$366,'Predicted Energy Consumption'!$B$98:$B$366,$A12,'Predicted Energy Consumption'!$A$98:$A$366,"LPG propane or butane")</f>
        <v>1273884874942.4194</v>
      </c>
      <c r="X12" s="249">
        <f>SUMIFS('Predicted Energy Consumption'!AG$98:AG$366,'Predicted Energy Consumption'!$B$98:$B$366,$A12,'Predicted Energy Consumption'!$A$98:$A$366,"LPG propane or butane")</f>
        <v>1152714565579.4038</v>
      </c>
      <c r="Y12" s="249">
        <f>SUMIFS('Predicted Energy Consumption'!AH$98:AH$366,'Predicted Energy Consumption'!$B$98:$B$366,$A12,'Predicted Energy Consumption'!$A$98:$A$366,"LPG propane or butane")</f>
        <v>1128564743706.3174</v>
      </c>
      <c r="Z12" s="249">
        <f>SUMIFS('Predicted Energy Consumption'!AI$98:AI$366,'Predicted Energy Consumption'!$B$98:$B$366,$A12,'Predicted Energy Consumption'!$A$98:$A$366,"LPG propane or butane")</f>
        <v>1129981421660.2329</v>
      </c>
      <c r="AA12" s="249">
        <f>SUMIFS('Predicted Energy Consumption'!AJ$98:AJ$366,'Predicted Energy Consumption'!$B$98:$B$366,$A12,'Predicted Energy Consumption'!$A$98:$A$366,"LPG propane or butane")</f>
        <v>1131328703790.8259</v>
      </c>
      <c r="AB12" s="249">
        <f>SUMIFS('Predicted Energy Consumption'!AK$98:AK$366,'Predicted Energy Consumption'!$B$98:$B$366,$A12,'Predicted Energy Consumption'!$A$98:$A$366,"LPG propane or butane")</f>
        <v>1132613924340.3911</v>
      </c>
      <c r="AC12" s="249">
        <f>SUMIFS('Predicted Energy Consumption'!AL$98:AL$366,'Predicted Energy Consumption'!$B$98:$B$366,$A12,'Predicted Energy Consumption'!$A$98:$A$366,"LPG propane or butane")</f>
        <v>1133843501145.7407</v>
      </c>
      <c r="AD12" s="249">
        <f>SUMIFS('Predicted Energy Consumption'!AM$98:AM$366,'Predicted Energy Consumption'!$B$98:$B$366,$A12,'Predicted Energy Consumption'!$A$98:$A$366,"LPG propane or butane")</f>
        <v>1135023066544.6992</v>
      </c>
      <c r="AE12" s="249">
        <f>SUMIFS('Predicted Energy Consumption'!AN$98:AN$366,'Predicted Energy Consumption'!$B$98:$B$366,$A12,'Predicted Energy Consumption'!$A$98:$A$366,"LPG propane or butane")</f>
        <v>1136157577777.5835</v>
      </c>
      <c r="AF12" s="249">
        <f>SUMIFS('Predicted Energy Consumption'!AO$98:AO$366,'Predicted Energy Consumption'!$B$98:$B$366,$A12,'Predicted Energy Consumption'!$A$98:$A$366,"LPG propane or butane")</f>
        <v>1137251410302.9133</v>
      </c>
      <c r="AG12" s="249">
        <f>SUMIFS('Predicted Energy Consumption'!AP$98:AP$366,'Predicted Energy Consumption'!$B$98:$B$366,$A12,'Predicted Energy Consumption'!$A$98:$A$366,"LPG propane or butane")</f>
        <v>1138308436853.6931</v>
      </c>
      <c r="AH12" s="249">
        <f>SUMIFS('Predicted Energy Consumption'!AQ$98:AQ$366,'Predicted Energy Consumption'!$B$98:$B$366,$A12,'Predicted Energy Consumption'!$A$98:$A$366,"LPG propane or butane")</f>
        <v>1139332094571.9653</v>
      </c>
      <c r="AI12" s="249">
        <f>SUMIFS('Predicted Energy Consumption'!AR$98:AR$366,'Predicted Energy Consumption'!$B$98:$B$366,$A12,'Predicted Energy Consumption'!$A$98:$A$366,"LPG propane or butane")</f>
        <v>1140325442156.7417</v>
      </c>
      <c r="AJ12" s="249">
        <f>SUMIFS('Predicted Energy Consumption'!AS$98:AS$366,'Predicted Energy Consumption'!$B$98:$B$366,$A12,'Predicted Energy Consumption'!$A$98:$A$366,"LPG propane or butane")</f>
        <v>1141291208629.4624</v>
      </c>
      <c r="AK12" s="249">
        <f>SUMIFS('Predicted Energy Consumption'!AT$98:AT$366,'Predicted Energy Consumption'!$B$98:$B$366,$A12,'Predicted Energy Consumption'!$A$98:$A$366,"LPG propane or butane")</f>
        <v>1142231835048.5725</v>
      </c>
      <c r="AL12" s="249">
        <f>SUMIFS('Predicted Energy Consumption'!AU$98:AU$366,'Predicted Energy Consumption'!$B$98:$B$366,$A12,'Predicted Energy Consumption'!$A$98:$A$366,"LPG propane or butane")</f>
        <v>1143149510280.2817</v>
      </c>
      <c r="AM12" s="249">
        <f>SUMIFS('Predicted Energy Consumption'!AV$98:AV$366,'Predicted Energy Consumption'!$B$98:$B$366,$A12,'Predicted Energy Consumption'!$A$98:$A$366,"LPG propane or butane")</f>
        <v>1144046201747.9399</v>
      </c>
      <c r="AN12" s="249">
        <f>SUMIFS('Predicted Energy Consumption'!AW$98:AW$366,'Predicted Energy Consumption'!$B$98:$B$366,$A12,'Predicted Energy Consumption'!$A$98:$A$366,"LPG propane or butane")</f>
        <v>1144923681929.5085</v>
      </c>
      <c r="AO12" s="249">
        <f>SUMIFS('Predicted Energy Consumption'!AX$98:AX$366,'Predicted Energy Consumption'!$B$98:$B$366,$A12,'Predicted Energy Consumption'!$A$98:$A$366,"LPG propane or butane")</f>
        <v>1145783551246.9109</v>
      </c>
      <c r="AP12" s="249">
        <f>SUMIFS('Predicted Energy Consumption'!AY$98:AY$366,'Predicted Energy Consumption'!$B$98:$B$366,$A12,'Predicted Energy Consumption'!$A$98:$A$366,"LPG propane or butane")</f>
        <v>1146627257886.4016</v>
      </c>
    </row>
    <row r="13" spans="1:42" x14ac:dyDescent="0.2">
      <c r="A13" t="s">
        <v>384</v>
      </c>
      <c r="B13" s="249">
        <f>SUMIFS('Predicted Energy Consumption'!K$98:K$366,'Predicted Energy Consumption'!$B$98:$B$366,$A13,'Predicted Energy Consumption'!$A$98:$A$366,"LPG propane or butane")</f>
        <v>909732059681958.88</v>
      </c>
      <c r="C13" s="249">
        <f>SUMIFS('Predicted Energy Consumption'!L$98:L$366,'Predicted Energy Consumption'!$B$98:$B$366,$A13,'Predicted Energy Consumption'!$A$98:$A$366,"LPG propane or butane")</f>
        <v>972750460810721.88</v>
      </c>
      <c r="D13" s="249">
        <f>SUMIFS('Predicted Energy Consumption'!M$98:M$366,'Predicted Energy Consumption'!$B$98:$B$366,$A13,'Predicted Energy Consumption'!$A$98:$A$366,"LPG propane or butane")</f>
        <v>936102953308244.63</v>
      </c>
      <c r="E13" s="249">
        <f>SUMIFS('Predicted Energy Consumption'!N$98:N$366,'Predicted Energy Consumption'!$B$98:$B$366,$A13,'Predicted Energy Consumption'!$A$98:$A$366,"LPG propane or butane")</f>
        <v>895576234691844.88</v>
      </c>
      <c r="F13" s="249">
        <f>SUMIFS('Predicted Energy Consumption'!O$98:O$366,'Predicted Energy Consumption'!$B$98:$B$366,$A13,'Predicted Energy Consumption'!$A$98:$A$366,"LPG propane or butane")</f>
        <v>851728394189879.25</v>
      </c>
      <c r="G13" s="249">
        <f>SUMIFS('Predicted Energy Consumption'!P$98:P$366,'Predicted Energy Consumption'!$B$98:$B$366,$A13,'Predicted Energy Consumption'!$A$98:$A$366,"LPG propane or butane")</f>
        <v>805049995956600.75</v>
      </c>
      <c r="H13" s="249">
        <f>SUMIFS('Predicted Energy Consumption'!Q$98:Q$366,'Predicted Energy Consumption'!$B$98:$B$366,$A13,'Predicted Energy Consumption'!$A$98:$A$366,"LPG propane or butane")</f>
        <v>755973056803165.63</v>
      </c>
      <c r="I13" s="249">
        <f>SUMIFS('Predicted Energy Consumption'!R$98:R$366,'Predicted Energy Consumption'!$B$98:$B$366,$A13,'Predicted Energy Consumption'!$A$98:$A$366,"LPG propane or butane")</f>
        <v>704876579793175.88</v>
      </c>
      <c r="J13" s="249">
        <f>SUMIFS('Predicted Energy Consumption'!S$98:S$366,'Predicted Energy Consumption'!$B$98:$B$366,$A13,'Predicted Energy Consumption'!$A$98:$A$366,"LPG propane or butane")</f>
        <v>652091243653901.75</v>
      </c>
      <c r="K13" s="249">
        <f>SUMIFS('Predicted Energy Consumption'!T$98:T$366,'Predicted Energy Consumption'!$B$98:$B$366,$A13,'Predicted Energy Consumption'!$A$98:$A$366,"LPG propane or butane")</f>
        <v>623868992966652.25</v>
      </c>
      <c r="L13" s="249">
        <f>SUMIFS('Predicted Energy Consumption'!U$98:U$366,'Predicted Energy Consumption'!$B$98:$B$366,$A13,'Predicted Energy Consumption'!$A$98:$A$366,"LPG propane or butane")</f>
        <v>630924144832804.25</v>
      </c>
      <c r="M13" s="249">
        <f>SUMIFS('Predicted Energy Consumption'!V$98:V$366,'Predicted Energy Consumption'!$B$98:$B$366,$A13,'Predicted Energy Consumption'!$A$98:$A$366,"LPG propane or butane")</f>
        <v>637314962804446.63</v>
      </c>
      <c r="N13" s="249">
        <f>SUMIFS('Predicted Energy Consumption'!W$98:W$366,'Predicted Energy Consumption'!$B$98:$B$366,$A13,'Predicted Energy Consumption'!$A$98:$A$366,"LPG propane or butane")</f>
        <v>643102673133940</v>
      </c>
      <c r="O13" s="249">
        <f>SUMIFS('Predicted Energy Consumption'!X$98:X$366,'Predicted Energy Consumption'!$B$98:$B$366,$A13,'Predicted Energy Consumption'!$A$98:$A$366,"LPG propane or butane")</f>
        <v>648343205694825.38</v>
      </c>
      <c r="P13" s="249">
        <f>SUMIFS('Predicted Energy Consumption'!Y$98:Y$366,'Predicted Energy Consumption'!$B$98:$B$366,$A13,'Predicted Energy Consumption'!$A$98:$A$366,"LPG propane or butane")</f>
        <v>653087416571898.88</v>
      </c>
      <c r="Q13" s="249">
        <f>SUMIFS('Predicted Energy Consumption'!Z$98:Z$366,'Predicted Energy Consumption'!$B$98:$B$366,$A13,'Predicted Energy Consumption'!$A$98:$A$366,"LPG propane or butane")</f>
        <v>657381389342872.38</v>
      </c>
      <c r="R13" s="249">
        <f>SUMIFS('Predicted Energy Consumption'!AA$98:AA$366,'Predicted Energy Consumption'!$B$98:$B$366,$A13,'Predicted Energy Consumption'!$A$98:$A$366,"LPG propane or butane")</f>
        <v>661266778821419</v>
      </c>
      <c r="S13" s="249">
        <f>SUMIFS('Predicted Energy Consumption'!AB$98:AB$366,'Predicted Energy Consumption'!$B$98:$B$366,$A13,'Predicted Energy Consumption'!$A$98:$A$366,"LPG propane or butane")</f>
        <v>664781171623689.38</v>
      </c>
      <c r="T13" s="249">
        <f>SUMIFS('Predicted Energy Consumption'!AC$98:AC$366,'Predicted Energy Consumption'!$B$98:$B$366,$A13,'Predicted Energy Consumption'!$A$98:$A$366,"LPG propane or butane")</f>
        <v>667958446032383.63</v>
      </c>
      <c r="U13" s="249">
        <f>SUMIFS('Predicted Energy Consumption'!AD$98:AD$366,'Predicted Energy Consumption'!$B$98:$B$366,$A13,'Predicted Energy Consumption'!$A$98:$A$366,"LPG propane or butane")</f>
        <v>670829119680745.88</v>
      </c>
      <c r="V13" s="249">
        <f>SUMIFS('Predicted Energy Consumption'!AE$98:AE$366,'Predicted Energy Consumption'!$B$98:$B$366,$A13,'Predicted Energy Consumption'!$A$98:$A$366,"LPG propane or butane")</f>
        <v>673420677984670</v>
      </c>
      <c r="W13" s="249">
        <f>SUMIFS('Predicted Energy Consumption'!AF$98:AF$366,'Predicted Energy Consumption'!$B$98:$B$366,$A13,'Predicted Energy Consumption'!$A$98:$A$366,"LPG propane or butane")</f>
        <v>675757879389058.88</v>
      </c>
      <c r="X13" s="249">
        <f>SUMIFS('Predicted Energy Consumption'!AG$98:AG$366,'Predicted Energy Consumption'!$B$98:$B$366,$A13,'Predicted Energy Consumption'!$A$98:$A$366,"LPG propane or butane")</f>
        <v>677863035677348.63</v>
      </c>
      <c r="Y13" s="249">
        <f>SUMIFS('Predicted Energy Consumption'!AH$98:AH$366,'Predicted Energy Consumption'!$B$98:$B$366,$A13,'Predicted Energy Consumption'!$A$98:$A$366,"LPG propane or butane")</f>
        <v>679756267068017.5</v>
      </c>
      <c r="Z13" s="249">
        <f>SUMIFS('Predicted Energy Consumption'!AI$98:AI$366,'Predicted Energy Consumption'!$B$98:$B$366,$A13,'Predicted Energy Consumption'!$A$98:$A$366,"LPG propane or butane")</f>
        <v>681455732783257.63</v>
      </c>
      <c r="AA13" s="249">
        <f>SUMIFS('Predicted Energy Consumption'!AJ$98:AJ$366,'Predicted Energy Consumption'!$B$98:$B$366,$A13,'Predicted Energy Consumption'!$A$98:$A$366,"LPG propane or butane")</f>
        <v>682977838368378.88</v>
      </c>
      <c r="AB13" s="249">
        <f>SUMIFS('Predicted Energy Consumption'!AK$98:AK$366,'Predicted Energy Consumption'!$B$98:$B$366,$A13,'Predicted Energy Consumption'!$A$98:$A$366,"LPG propane or butane")</f>
        <v>684337421375841.88</v>
      </c>
      <c r="AC13" s="249">
        <f>SUMIFS('Predicted Energy Consumption'!AL$98:AL$366,'Predicted Energy Consumption'!$B$98:$B$366,$A13,'Predicted Energy Consumption'!$A$98:$A$366,"LPG propane or butane")</f>
        <v>685547917184756.38</v>
      </c>
      <c r="AD13" s="249">
        <f>SUMIFS('Predicted Energy Consumption'!AM$98:AM$366,'Predicted Energy Consumption'!$B$98:$B$366,$A13,'Predicted Energy Consumption'!$A$98:$A$366,"LPG propane or butane")</f>
        <v>686621506764726.63</v>
      </c>
      <c r="AE13" s="249">
        <f>SUMIFS('Predicted Energy Consumption'!AN$98:AN$366,'Predicted Energy Consumption'!$B$98:$B$366,$A13,'Predicted Energy Consumption'!$A$98:$A$366,"LPG propane or butane")</f>
        <v>687569248152850.5</v>
      </c>
      <c r="AF13" s="249">
        <f>SUMIFS('Predicted Energy Consumption'!AO$98:AO$366,'Predicted Energy Consumption'!$B$98:$B$366,$A13,'Predicted Energy Consumption'!$A$98:$A$366,"LPG propane or butane")</f>
        <v>687868149825402.38</v>
      </c>
      <c r="AG13" s="249">
        <f>SUMIFS('Predicted Energy Consumption'!AP$98:AP$366,'Predicted Energy Consumption'!$B$98:$B$366,$A13,'Predicted Energy Consumption'!$A$98:$A$366,"LPG propane or butane")</f>
        <v>687750034936455.63</v>
      </c>
      <c r="AH13" s="249">
        <f>SUMIFS('Predicted Energy Consumption'!AQ$98:AQ$366,'Predicted Energy Consumption'!$B$98:$B$366,$A13,'Predicted Energy Consumption'!$A$98:$A$366,"LPG propane or butane")</f>
        <v>687502553802024.75</v>
      </c>
      <c r="AI13" s="249">
        <f>SUMIFS('Predicted Energy Consumption'!AR$98:AR$366,'Predicted Energy Consumption'!$B$98:$B$366,$A13,'Predicted Energy Consumption'!$A$98:$A$366,"LPG propane or butane")</f>
        <v>687134563092681.63</v>
      </c>
      <c r="AJ13" s="249">
        <f>SUMIFS('Predicted Energy Consumption'!AS$98:AS$366,'Predicted Energy Consumption'!$B$98:$B$366,$A13,'Predicted Energy Consumption'!$A$98:$A$366,"LPG propane or butane")</f>
        <v>686654194734224.63</v>
      </c>
      <c r="AK13" s="249">
        <f>SUMIFS('Predicted Energy Consumption'!AT$98:AT$366,'Predicted Energy Consumption'!$B$98:$B$366,$A13,'Predicted Energy Consumption'!$A$98:$A$366,"LPG propane or butane")</f>
        <v>686068925203359.5</v>
      </c>
      <c r="AL13" s="249">
        <f>SUMIFS('Predicted Energy Consumption'!AU$98:AU$366,'Predicted Energy Consumption'!$B$98:$B$366,$A13,'Predicted Energy Consumption'!$A$98:$A$366,"LPG propane or butane")</f>
        <v>685385637373024.75</v>
      </c>
      <c r="AM13" s="249">
        <f>SUMIFS('Predicted Energy Consumption'!AV$98:AV$366,'Predicted Energy Consumption'!$B$98:$B$366,$A13,'Predicted Energy Consumption'!$A$98:$A$366,"LPG propane or butane")</f>
        <v>684610675757891.88</v>
      </c>
      <c r="AN13" s="249">
        <f>SUMIFS('Predicted Energy Consumption'!AW$98:AW$366,'Predicted Energy Consumption'!$B$98:$B$366,$A13,'Predicted Energy Consumption'!$A$98:$A$366,"LPG propane or butane")</f>
        <v>683749895914955.13</v>
      </c>
      <c r="AO13" s="249">
        <f>SUMIFS('Predicted Energy Consumption'!AX$98:AX$366,'Predicted Energy Consumption'!$B$98:$B$366,$A13,'Predicted Energy Consumption'!$A$98:$A$366,"LPG propane or butane")</f>
        <v>682808708667761.5</v>
      </c>
      <c r="AP13" s="249">
        <f>SUMIFS('Predicted Energy Consumption'!AY$98:AY$366,'Predicted Energy Consumption'!$B$98:$B$366,$A13,'Predicted Energy Consumption'!$A$98:$A$366,"LPG propane or butane")</f>
        <v>681792119745176.25</v>
      </c>
    </row>
    <row r="14" spans="1:42" x14ac:dyDescent="0.2">
      <c r="A14" t="s">
        <v>385</v>
      </c>
      <c r="B14" s="249">
        <f>SUMIFS('Predicted Energy Consumption'!K$98:K$366,'Predicted Energy Consumption'!$B$98:$B$366,$A14,'Predicted Energy Consumption'!$A$98:$A$366,"LPG propane or butane")</f>
        <v>1405635824871.2615</v>
      </c>
      <c r="C14" s="249">
        <f>SUMIFS('Predicted Energy Consumption'!L$98:L$366,'Predicted Energy Consumption'!$B$98:$B$366,$A14,'Predicted Energy Consumption'!$A$98:$A$366,"LPG propane or butane")</f>
        <v>1296096829639.8877</v>
      </c>
      <c r="D14" s="249">
        <f>SUMIFS('Predicted Energy Consumption'!M$98:M$366,'Predicted Energy Consumption'!$B$98:$B$366,$A14,'Predicted Energy Consumption'!$A$98:$A$366,"LPG propane or butane")</f>
        <v>1148430765332.7075</v>
      </c>
      <c r="E14" s="249">
        <f>SUMIFS('Predicted Energy Consumption'!N$98:N$366,'Predicted Energy Consumption'!$B$98:$B$366,$A14,'Predicted Energy Consumption'!$A$98:$A$366,"LPG propane or butane")</f>
        <v>1003002561083.3586</v>
      </c>
      <c r="F14" s="249">
        <f>SUMIFS('Predicted Energy Consumption'!O$98:O$366,'Predicted Energy Consumption'!$B$98:$B$366,$A14,'Predicted Energy Consumption'!$A$98:$A$366,"LPG propane or butane")</f>
        <v>861446795991.62378</v>
      </c>
      <c r="G14" s="249">
        <f>SUMIFS('Predicted Energy Consumption'!P$98:P$366,'Predicted Energy Consumption'!$B$98:$B$366,$A14,'Predicted Energy Consumption'!$A$98:$A$366,"LPG propane or butane")</f>
        <v>724816204415.05298</v>
      </c>
      <c r="H14" s="249">
        <f>SUMIFS('Predicted Energy Consumption'!Q$98:Q$366,'Predicted Energy Consumption'!$B$98:$B$366,$A14,'Predicted Energy Consumption'!$A$98:$A$366,"LPG propane or butane")</f>
        <v>634359365895.95215</v>
      </c>
      <c r="I14" s="249">
        <f>SUMIFS('Predicted Energy Consumption'!R$98:R$366,'Predicted Energy Consumption'!$B$98:$B$366,$A14,'Predicted Energy Consumption'!$A$98:$A$366,"LPG propane or butane")</f>
        <v>616533291261.08997</v>
      </c>
      <c r="J14" s="249">
        <f>SUMIFS('Predicted Energy Consumption'!S$98:S$366,'Predicted Energy Consumption'!$B$98:$B$366,$A14,'Predicted Energy Consumption'!$A$98:$A$366,"LPG propane or butane")</f>
        <v>598312022929.6062</v>
      </c>
      <c r="K14" s="249">
        <f>SUMIFS('Predicted Energy Consumption'!T$98:T$366,'Predicted Energy Consumption'!$B$98:$B$366,$A14,'Predicted Energy Consumption'!$A$98:$A$366,"LPG propane or butane")</f>
        <v>579818486622.89087</v>
      </c>
      <c r="L14" s="249">
        <f>SUMIFS('Predicted Energy Consumption'!U$98:U$366,'Predicted Energy Consumption'!$B$98:$B$366,$A14,'Predicted Energy Consumption'!$A$98:$A$366,"LPG propane or butane")</f>
        <v>561153084799.48206</v>
      </c>
      <c r="M14" s="249">
        <f>SUMIFS('Predicted Energy Consumption'!V$98:V$366,'Predicted Energy Consumption'!$B$98:$B$366,$A14,'Predicted Energy Consumption'!$A$98:$A$366,"LPG propane or butane")</f>
        <v>542398067597.28821</v>
      </c>
      <c r="N14" s="249">
        <f>SUMIFS('Predicted Energy Consumption'!W$98:W$366,'Predicted Energy Consumption'!$B$98:$B$366,$A14,'Predicted Energy Consumption'!$A$98:$A$366,"LPG propane or butane")</f>
        <v>523620799670.3067</v>
      </c>
      <c r="O14" s="249">
        <f>SUMIFS('Predicted Energy Consumption'!X$98:X$366,'Predicted Energy Consumption'!$B$98:$B$366,$A14,'Predicted Energy Consumption'!$A$98:$A$366,"LPG propane or butane")</f>
        <v>504876318511.00885</v>
      </c>
      <c r="P14" s="249">
        <f>SUMIFS('Predicted Energy Consumption'!Y$98:Y$366,'Predicted Energy Consumption'!$B$98:$B$366,$A14,'Predicted Energy Consumption'!$A$98:$A$366,"LPG propane or butane")</f>
        <v>486209400778.66058</v>
      </c>
      <c r="Q14" s="249">
        <f>SUMIFS('Predicted Energy Consumption'!Z$98:Z$366,'Predicted Energy Consumption'!$B$98:$B$366,$A14,'Predicted Energy Consumption'!$A$98:$A$366,"LPG propane or butane")</f>
        <v>467656263149.67194</v>
      </c>
      <c r="R14" s="249">
        <f>SUMIFS('Predicted Energy Consumption'!AA$98:AA$366,'Predicted Energy Consumption'!$B$98:$B$366,$A14,'Predicted Energy Consumption'!$A$98:$A$366,"LPG propane or butane")</f>
        <v>449245977552.37872</v>
      </c>
      <c r="S14" s="249">
        <f>SUMIFS('Predicted Energy Consumption'!AB$98:AB$366,'Predicted Energy Consumption'!$B$98:$B$366,$A14,'Predicted Energy Consumption'!$A$98:$A$366,"LPG propane or butane")</f>
        <v>431001655450.3551</v>
      </c>
      <c r="T14" s="249">
        <f>SUMIFS('Predicted Energy Consumption'!AC$98:AC$366,'Predicted Energy Consumption'!$B$98:$B$366,$A14,'Predicted Energy Consumption'!$A$98:$A$366,"LPG propane or butane")</f>
        <v>412941441429.48785</v>
      </c>
      <c r="U14" s="249">
        <f>SUMIFS('Predicted Energy Consumption'!AD$98:AD$366,'Predicted Energy Consumption'!$B$98:$B$366,$A14,'Predicted Energy Consumption'!$A$98:$A$366,"LPG propane or butane")</f>
        <v>395079347469.224</v>
      </c>
      <c r="V14" s="249">
        <f>SUMIFS('Predicted Energy Consumption'!AE$98:AE$366,'Predicted Energy Consumption'!$B$98:$B$366,$A14,'Predicted Energy Consumption'!$A$98:$A$366,"LPG propane or butane")</f>
        <v>377425953327.7027</v>
      </c>
      <c r="W14" s="249">
        <f>SUMIFS('Predicted Energy Consumption'!AF$98:AF$366,'Predicted Energy Consumption'!$B$98:$B$366,$A14,'Predicted Energy Consumption'!$A$98:$A$366,"LPG propane or butane")</f>
        <v>359988994138.84033</v>
      </c>
      <c r="X14" s="249">
        <f>SUMIFS('Predicted Energy Consumption'!AG$98:AG$366,'Predicted Energy Consumption'!$B$98:$B$366,$A14,'Predicted Energy Consumption'!$A$98:$A$366,"LPG propane or butane")</f>
        <v>342773852950.59851</v>
      </c>
      <c r="Y14" s="249">
        <f>SUMIFS('Predicted Energy Consumption'!AH$98:AH$366,'Predicted Energy Consumption'!$B$98:$B$366,$A14,'Predicted Energy Consumption'!$A$98:$A$366,"LPG propane or butane")</f>
        <v>325783973190.99542</v>
      </c>
      <c r="Z14" s="249">
        <f>SUMIFS('Predicted Energy Consumption'!AI$98:AI$366,'Predicted Energy Consumption'!$B$98:$B$366,$A14,'Predicted Energy Consumption'!$A$98:$A$366,"LPG propane or butane")</f>
        <v>309021203754.27618</v>
      </c>
      <c r="AA14" s="249">
        <f>SUMIFS('Predicted Energy Consumption'!AJ$98:AJ$366,'Predicted Energy Consumption'!$B$98:$B$366,$A14,'Predicted Energy Consumption'!$A$98:$A$366,"LPG propane or butane")</f>
        <v>292486087453.89459</v>
      </c>
      <c r="AB14" s="249">
        <f>SUMIFS('Predicted Energy Consumption'!AK$98:AK$366,'Predicted Energy Consumption'!$B$98:$B$366,$A14,'Predicted Energy Consumption'!$A$98:$A$366,"LPG propane or butane")</f>
        <v>276178101929.30841</v>
      </c>
      <c r="AC14" s="249">
        <f>SUMIFS('Predicted Energy Consumption'!AL$98:AL$366,'Predicted Energy Consumption'!$B$98:$B$366,$A14,'Predicted Energy Consumption'!$A$98:$A$366,"LPG propane or butane")</f>
        <v>260095860676.76038</v>
      </c>
      <c r="AD14" s="249">
        <f>SUMIFS('Predicted Energy Consumption'!AM$98:AM$366,'Predicted Energy Consumption'!$B$98:$B$366,$A14,'Predicted Energy Consumption'!$A$98:$A$366,"LPG propane or butane")</f>
        <v>244237280666.32678</v>
      </c>
      <c r="AE14" s="249">
        <f>SUMIFS('Predicted Energy Consumption'!AN$98:AN$366,'Predicted Energy Consumption'!$B$98:$B$366,$A14,'Predicted Energy Consumption'!$A$98:$A$366,"LPG propane or butane")</f>
        <v>228599721980.57541</v>
      </c>
      <c r="AF14" s="249">
        <f>SUMIFS('Predicted Energy Consumption'!AO$98:AO$366,'Predicted Energy Consumption'!$B$98:$B$366,$A14,'Predicted Energy Consumption'!$A$98:$A$366,"LPG propane or butane")</f>
        <v>213180104039.42441</v>
      </c>
      <c r="AG14" s="249">
        <f>SUMIFS('Predicted Energy Consumption'!AP$98:AP$366,'Predicted Energy Consumption'!$B$98:$B$366,$A14,'Predicted Energy Consumption'!$A$98:$A$366,"LPG propane or butane")</f>
        <v>197975002239.67209</v>
      </c>
      <c r="AH14" s="249">
        <f>SUMIFS('Predicted Energy Consumption'!AQ$98:AQ$366,'Predicted Energy Consumption'!$B$98:$B$366,$A14,'Predicted Energy Consumption'!$A$98:$A$366,"LPG propane or butane")</f>
        <v>182980728216.90674</v>
      </c>
      <c r="AI14" s="249">
        <f>SUMIFS('Predicted Energy Consumption'!AR$98:AR$366,'Predicted Energy Consumption'!$B$98:$B$366,$A14,'Predicted Energy Consumption'!$A$98:$A$366,"LPG propane or butane")</f>
        <v>168193396415.28769</v>
      </c>
      <c r="AJ14" s="249">
        <f>SUMIFS('Predicted Energy Consumption'!AS$98:AS$366,'Predicted Energy Consumption'!$B$98:$B$366,$A14,'Predicted Energy Consumption'!$A$98:$A$366,"LPG propane or butane")</f>
        <v>153608979212.05972</v>
      </c>
      <c r="AK14" s="249">
        <f>SUMIFS('Predicted Energy Consumption'!AT$98:AT$366,'Predicted Energy Consumption'!$B$98:$B$366,$A14,'Predicted Energy Consumption'!$A$98:$A$366,"LPG propane or butane")</f>
        <v>139223352476.00253</v>
      </c>
      <c r="AL14" s="249">
        <f>SUMIFS('Predicted Energy Consumption'!AU$98:AU$366,'Predicted Energy Consumption'!$B$98:$B$366,$A14,'Predicted Energy Consumption'!$A$98:$A$366,"LPG propane or butane")</f>
        <v>133092921917.48634</v>
      </c>
      <c r="AM14" s="249">
        <f>SUMIFS('Predicted Energy Consumption'!AV$98:AV$366,'Predicted Energy Consumption'!$B$98:$B$366,$A14,'Predicted Energy Consumption'!$A$98:$A$366,"LPG propane or butane")</f>
        <v>133195454746.70068</v>
      </c>
      <c r="AN14" s="249">
        <f>SUMIFS('Predicted Energy Consumption'!AW$98:AW$366,'Predicted Energy Consumption'!$B$98:$B$366,$A14,'Predicted Energy Consumption'!$A$98:$A$366,"LPG propane or butane")</f>
        <v>133289492700.15839</v>
      </c>
      <c r="AO14" s="249">
        <f>SUMIFS('Predicted Energy Consumption'!AX$98:AX$366,'Predicted Energy Consumption'!$B$98:$B$366,$A14,'Predicted Energy Consumption'!$A$98:$A$366,"LPG propane or butane")</f>
        <v>133375696757.94609</v>
      </c>
      <c r="AP14" s="249">
        <f>SUMIFS('Predicted Energy Consumption'!AY$98:AY$366,'Predicted Energy Consumption'!$B$98:$B$366,$A14,'Predicted Energy Consumption'!$A$98:$A$366,"LPG propane or butane")</f>
        <v>133454672252.16275</v>
      </c>
    </row>
    <row r="15" spans="1:42" x14ac:dyDescent="0.2">
      <c r="A15" t="s">
        <v>386</v>
      </c>
      <c r="B15" s="249">
        <f>SUMIFS('Predicted Energy Consumption'!K$98:K$366,'Predicted Energy Consumption'!$B$98:$B$366,$A15,'Predicted Energy Consumption'!$A$98:$A$366,"LPG propane or butane")</f>
        <v>6715783529374.2979</v>
      </c>
      <c r="C15" s="249">
        <f>SUMIFS('Predicted Energy Consumption'!L$98:L$366,'Predicted Energy Consumption'!$B$98:$B$366,$A15,'Predicted Energy Consumption'!$A$98:$A$366,"LPG propane or butane")</f>
        <v>7334430596195.7617</v>
      </c>
      <c r="D15" s="249">
        <f>SUMIFS('Predicted Energy Consumption'!M$98:M$366,'Predicted Energy Consumption'!$B$98:$B$366,$A15,'Predicted Energy Consumption'!$A$98:$A$366,"LPG propane or butane")</f>
        <v>7709669524535.166</v>
      </c>
      <c r="E15" s="249">
        <f>SUMIFS('Predicted Energy Consumption'!N$98:N$366,'Predicted Energy Consumption'!$B$98:$B$366,$A15,'Predicted Energy Consumption'!$A$98:$A$366,"LPG propane or butane")</f>
        <v>7855467854372.8945</v>
      </c>
      <c r="F15" s="249">
        <f>SUMIFS('Predicted Energy Consumption'!O$98:O$366,'Predicted Energy Consumption'!$B$98:$B$366,$A15,'Predicted Energy Consumption'!$A$98:$A$366,"LPG propane or butane")</f>
        <v>7982232187110.7588</v>
      </c>
      <c r="G15" s="249">
        <f>SUMIFS('Predicted Energy Consumption'!P$98:P$366,'Predicted Energy Consumption'!$B$98:$B$366,$A15,'Predicted Energy Consumption'!$A$98:$A$366,"LPG propane or butane")</f>
        <v>8094336434356.8984</v>
      </c>
      <c r="H15" s="249">
        <f>SUMIFS('Predicted Energy Consumption'!Q$98:Q$366,'Predicted Energy Consumption'!$B$98:$B$366,$A15,'Predicted Energy Consumption'!$A$98:$A$366,"LPG propane or butane")</f>
        <v>8193037387666.373</v>
      </c>
      <c r="I15" s="249">
        <f>SUMIFS('Predicted Energy Consumption'!R$98:R$366,'Predicted Energy Consumption'!$B$98:$B$366,$A15,'Predicted Energy Consumption'!$A$98:$A$366,"LPG propane or butane")</f>
        <v>8279551865299.7979</v>
      </c>
      <c r="J15" s="249">
        <f>SUMIFS('Predicted Energy Consumption'!S$98:S$366,'Predicted Energy Consumption'!$B$98:$B$366,$A15,'Predicted Energy Consumption'!$A$98:$A$366,"LPG propane or butane")</f>
        <v>8355033018462.2666</v>
      </c>
      <c r="K15" s="249">
        <f>SUMIFS('Predicted Energy Consumption'!T$98:T$366,'Predicted Energy Consumption'!$B$98:$B$366,$A15,'Predicted Energy Consumption'!$A$98:$A$366,"LPG propane or butane")</f>
        <v>8420556348661.7861</v>
      </c>
      <c r="L15" s="249">
        <f>SUMIFS('Predicted Energy Consumption'!U$98:U$366,'Predicted Energy Consumption'!$B$98:$B$366,$A15,'Predicted Energy Consumption'!$A$98:$A$366,"LPG propane or butane")</f>
        <v>8477112893024.4229</v>
      </c>
      <c r="M15" s="249">
        <f>SUMIFS('Predicted Energy Consumption'!V$98:V$366,'Predicted Energy Consumption'!$B$98:$B$366,$A15,'Predicted Energy Consumption'!$A$98:$A$366,"LPG propane or butane")</f>
        <v>8525607495902.7412</v>
      </c>
      <c r="N15" s="249">
        <f>SUMIFS('Predicted Energy Consumption'!W$98:W$366,'Predicted Energy Consumption'!$B$98:$B$366,$A15,'Predicted Energy Consumption'!$A$98:$A$366,"LPG propane or butane")</f>
        <v>8566860535237.0449</v>
      </c>
      <c r="O15" s="249">
        <f>SUMIFS('Predicted Energy Consumption'!X$98:X$366,'Predicted Energy Consumption'!$B$98:$B$366,$A15,'Predicted Energy Consumption'!$A$98:$A$366,"LPG propane or butane")</f>
        <v>8601611868721.8906</v>
      </c>
      <c r="P15" s="249">
        <f>SUMIFS('Predicted Energy Consumption'!Y$98:Y$366,'Predicted Energy Consumption'!$B$98:$B$366,$A15,'Predicted Energy Consumption'!$A$98:$A$366,"LPG propane or butane")</f>
        <v>8630526093155.0801</v>
      </c>
      <c r="Q15" s="249">
        <f>SUMIFS('Predicted Energy Consumption'!Z$98:Z$366,'Predicted Energy Consumption'!$B$98:$B$366,$A15,'Predicted Energy Consumption'!$A$98:$A$366,"LPG propane or butane")</f>
        <v>8654198470653.1797</v>
      </c>
      <c r="R15" s="249">
        <f>SUMIFS('Predicted Energy Consumption'!AA$98:AA$366,'Predicted Energy Consumption'!$B$98:$B$366,$A15,'Predicted Energy Consumption'!$A$98:$A$366,"LPG propane or butane")</f>
        <v>8673161075167.751</v>
      </c>
      <c r="S15" s="249">
        <f>SUMIFS('Predicted Energy Consumption'!AB$98:AB$366,'Predicted Energy Consumption'!$B$98:$B$366,$A15,'Predicted Energy Consumption'!$A$98:$A$366,"LPG propane or butane")</f>
        <v>8687888861973.6777</v>
      </c>
      <c r="T15" s="249">
        <f>SUMIFS('Predicted Energy Consumption'!AC$98:AC$366,'Predicted Energy Consumption'!$B$98:$B$366,$A15,'Predicted Energy Consumption'!$A$98:$A$366,"LPG propane or butane")</f>
        <v>8698805471707.2373</v>
      </c>
      <c r="U15" s="249">
        <f>SUMIFS('Predicted Energy Consumption'!AD$98:AD$366,'Predicted Energy Consumption'!$B$98:$B$366,$A15,'Predicted Energy Consumption'!$A$98:$A$366,"LPG propane or butane")</f>
        <v>8706288658235.7529</v>
      </c>
      <c r="V15" s="249">
        <f>SUMIFS('Predicted Energy Consumption'!AE$98:AE$366,'Predicted Energy Consumption'!$B$98:$B$366,$A15,'Predicted Energy Consumption'!$A$98:$A$366,"LPG propane or butane")</f>
        <v>8710675283798.2734</v>
      </c>
      <c r="W15" s="249">
        <f>SUMIFS('Predicted Energy Consumption'!AF$98:AF$366,'Predicted Energy Consumption'!$B$98:$B$366,$A15,'Predicted Energy Consumption'!$A$98:$A$366,"LPG propane or butane")</f>
        <v>8712265861599.7969</v>
      </c>
      <c r="X15" s="249">
        <f>SUMIFS('Predicted Energy Consumption'!AG$98:AG$366,'Predicted Energy Consumption'!$B$98:$B$366,$A15,'Predicted Energy Consumption'!$A$98:$A$366,"LPG propane or butane")</f>
        <v>8711328650148.2871</v>
      </c>
      <c r="Y15" s="249">
        <f>SUMIFS('Predicted Energy Consumption'!AH$98:AH$366,'Predicted Energy Consumption'!$B$98:$B$366,$A15,'Predicted Energy Consumption'!$A$98:$A$366,"LPG propane or butane")</f>
        <v>8708103318713.5762</v>
      </c>
      <c r="Z15" s="249">
        <f>SUMIFS('Predicted Energy Consumption'!AI$98:AI$366,'Predicted Energy Consumption'!$B$98:$B$366,$A15,'Predicted Energy Consumption'!$A$98:$A$366,"LPG propane or butane")</f>
        <v>8702804212062.1191</v>
      </c>
      <c r="AA15" s="249">
        <f>SUMIFS('Predicted Energy Consumption'!AJ$98:AJ$366,'Predicted Energy Consumption'!$B$98:$B$366,$A15,'Predicted Energy Consumption'!$A$98:$A$366,"LPG propane or butane")</f>
        <v>8695623247062.9248</v>
      </c>
      <c r="AB15" s="249">
        <f>SUMIFS('Predicted Energy Consumption'!AK$98:AK$366,'Predicted Energy Consumption'!$B$98:$B$366,$A15,'Predicted Energy Consumption'!$A$98:$A$366,"LPG propane or butane")</f>
        <v>8686732475295.793</v>
      </c>
      <c r="AC15" s="249">
        <f>SUMIFS('Predicted Energy Consumption'!AL$98:AL$366,'Predicted Energy Consumption'!$B$98:$B$366,$A15,'Predicted Energy Consumption'!$A$98:$A$366,"LPG propane or butane")</f>
        <v>8676286345450.6563</v>
      </c>
      <c r="AD15" s="249">
        <f>SUMIFS('Predicted Energy Consumption'!AM$98:AM$366,'Predicted Energy Consumption'!$B$98:$B$366,$A15,'Predicted Energy Consumption'!$A$98:$A$366,"LPG propane or butane")</f>
        <v>8664423697794.9141</v>
      </c>
      <c r="AE15" s="249">
        <f>SUMIFS('Predicted Energy Consumption'!AN$98:AN$366,'Predicted Energy Consumption'!$B$98:$B$366,$A15,'Predicted Energy Consumption'!$A$98:$A$366,"LPG propane or butane")</f>
        <v>8651269520808.1338</v>
      </c>
      <c r="AF15" s="249">
        <f>SUMIFS('Predicted Energy Consumption'!AO$98:AO$366,'Predicted Energy Consumption'!$B$98:$B$366,$A15,'Predicted Energy Consumption'!$A$98:$A$366,"LPG propane or butane")</f>
        <v>8636936497572.7451</v>
      </c>
      <c r="AG15" s="249">
        <f>SUMIFS('Predicted Energy Consumption'!AP$98:AP$366,'Predicted Energy Consumption'!$B$98:$B$366,$A15,'Predicted Energy Consumption'!$A$98:$A$366,"LPG propane or butane")</f>
        <v>8621526366891.043</v>
      </c>
      <c r="AH15" s="249">
        <f>SUMIFS('Predicted Energy Consumption'!AQ$98:AQ$366,'Predicted Energy Consumption'!$B$98:$B$366,$A15,'Predicted Energy Consumption'!$A$98:$A$366,"LPG propane or butane")</f>
        <v>8605131121512.5986</v>
      </c>
      <c r="AI15" s="249">
        <f>SUMIFS('Predicted Energy Consumption'!AR$98:AR$366,'Predicted Energy Consumption'!$B$98:$B$366,$A15,'Predicted Energy Consumption'!$A$98:$A$366,"LPG propane or butane")</f>
        <v>8587834063397.7158</v>
      </c>
      <c r="AJ15" s="249">
        <f>SUMIFS('Predicted Energy Consumption'!AS$98:AS$366,'Predicted Energy Consumption'!$B$98:$B$366,$A15,'Predicted Energy Consumption'!$A$98:$A$366,"LPG propane or butane")</f>
        <v>8569710733650.7168</v>
      </c>
      <c r="AK15" s="249">
        <f>SUMIFS('Predicted Energy Consumption'!AT$98:AT$366,'Predicted Energy Consumption'!$B$98:$B$366,$A15,'Predicted Energy Consumption'!$A$98:$A$366,"LPG propane or butane")</f>
        <v>8550829732665.6143</v>
      </c>
      <c r="AL15" s="249">
        <f>SUMIFS('Predicted Energy Consumption'!AU$98:AU$366,'Predicted Energy Consumption'!$B$98:$B$366,$A15,'Predicted Energy Consumption'!$A$98:$A$366,"LPG propane or butane")</f>
        <v>8531253444136.8584</v>
      </c>
      <c r="AM15" s="249">
        <f>SUMIFS('Predicted Energy Consumption'!AV$98:AV$366,'Predicted Energy Consumption'!$B$98:$B$366,$A15,'Predicted Energy Consumption'!$A$98:$A$366,"LPG propane or butane")</f>
        <v>8511038674897.4961</v>
      </c>
      <c r="AN15" s="249">
        <f>SUMIFS('Predicted Energy Consumption'!AW$98:AW$366,'Predicted Energy Consumption'!$B$98:$B$366,$A15,'Predicted Energy Consumption'!$A$98:$A$366,"LPG propane or butane")</f>
        <v>8490237221047.7588</v>
      </c>
      <c r="AO15" s="249">
        <f>SUMIFS('Predicted Energy Consumption'!AX$98:AX$366,'Predicted Energy Consumption'!$B$98:$B$366,$A15,'Predicted Energy Consumption'!$A$98:$A$366,"LPG propane or butane")</f>
        <v>8468896369511.2305</v>
      </c>
      <c r="AP15" s="249">
        <f>SUMIFS('Predicted Energy Consumption'!AY$98:AY$366,'Predicted Energy Consumption'!$B$98:$B$366,$A15,'Predicted Energy Consumption'!$A$98:$A$366,"LPG propane or butane")</f>
        <v>8447059342991.8555</v>
      </c>
    </row>
    <row r="16" spans="1:42" x14ac:dyDescent="0.2">
      <c r="A16" t="s">
        <v>387</v>
      </c>
      <c r="B16" s="249">
        <f>SUMIFS('Predicted Energy Consumption'!K$98:K$366,'Predicted Energy Consumption'!$B$98:$B$366,$A16,'Predicted Energy Consumption'!$A$98:$A$366,"LPG propane or butane")</f>
        <v>89647814663081.578</v>
      </c>
      <c r="C16" s="249">
        <f>SUMIFS('Predicted Energy Consumption'!L$98:L$366,'Predicted Energy Consumption'!$B$98:$B$366,$A16,'Predicted Energy Consumption'!$A$98:$A$366,"LPG propane or butane")</f>
        <v>98466532694229.469</v>
      </c>
      <c r="D16" s="249">
        <f>SUMIFS('Predicted Energy Consumption'!M$98:M$366,'Predicted Energy Consumption'!$B$98:$B$366,$A16,'Predicted Energy Consumption'!$A$98:$A$366,"LPG propane or butane")</f>
        <v>99377867381613.359</v>
      </c>
      <c r="E16" s="249">
        <f>SUMIFS('Predicted Energy Consumption'!N$98:N$366,'Predicted Energy Consumption'!$B$98:$B$366,$A16,'Predicted Energy Consumption'!$A$98:$A$366,"LPG propane or butane")</f>
        <v>99567308863414.422</v>
      </c>
      <c r="F16" s="249">
        <f>SUMIFS('Predicted Energy Consumption'!O$98:O$366,'Predicted Energy Consumption'!$B$98:$B$366,$A16,'Predicted Energy Consumption'!$A$98:$A$366,"LPG propane or butane")</f>
        <v>99597923469643.531</v>
      </c>
      <c r="G16" s="249">
        <f>SUMIFS('Predicted Energy Consumption'!P$98:P$366,'Predicted Energy Consumption'!$B$98:$B$366,$A16,'Predicted Energy Consumption'!$A$98:$A$366,"LPG propane or butane")</f>
        <v>99487621205003.813</v>
      </c>
      <c r="H16" s="249">
        <f>SUMIFS('Predicted Energy Consumption'!Q$98:Q$366,'Predicted Energy Consumption'!$B$98:$B$366,$A16,'Predicted Energy Consumption'!$A$98:$A$366,"LPG propane or butane")</f>
        <v>99253321138134.688</v>
      </c>
      <c r="I16" s="249">
        <f>SUMIFS('Predicted Energy Consumption'!R$98:R$366,'Predicted Energy Consumption'!$B$98:$B$366,$A16,'Predicted Energy Consumption'!$A$98:$A$366,"LPG propane or butane")</f>
        <v>98910755144763.281</v>
      </c>
      <c r="J16" s="249">
        <f>SUMIFS('Predicted Energy Consumption'!S$98:S$366,'Predicted Energy Consumption'!$B$98:$B$366,$A16,'Predicted Energy Consumption'!$A$98:$A$366,"LPG propane or butane")</f>
        <v>98474334965635.25</v>
      </c>
      <c r="K16" s="249">
        <f>SUMIFS('Predicted Energy Consumption'!T$98:T$366,'Predicted Energy Consumption'!$B$98:$B$366,$A16,'Predicted Energy Consumption'!$A$98:$A$366,"LPG propane or butane")</f>
        <v>97957096274733.75</v>
      </c>
      <c r="L16" s="249">
        <f>SUMIFS('Predicted Energy Consumption'!U$98:U$366,'Predicted Energy Consumption'!$B$98:$B$366,$A16,'Predicted Energy Consumption'!$A$98:$A$366,"LPG propane or butane")</f>
        <v>97370707422812.609</v>
      </c>
      <c r="M16" s="249">
        <f>SUMIFS('Predicted Energy Consumption'!V$98:V$366,'Predicted Energy Consumption'!$B$98:$B$366,$A16,'Predicted Energy Consumption'!$A$98:$A$366,"LPG propane or butane")</f>
        <v>96725524686680.031</v>
      </c>
      <c r="N16" s="249">
        <f>SUMIFS('Predicted Energy Consumption'!W$98:W$366,'Predicted Energy Consumption'!$B$98:$B$366,$A16,'Predicted Energy Consumption'!$A$98:$A$366,"LPG propane or butane")</f>
        <v>96030677208117.172</v>
      </c>
      <c r="O16" s="249">
        <f>SUMIFS('Predicted Energy Consumption'!X$98:X$366,'Predicted Energy Consumption'!$B$98:$B$366,$A16,'Predicted Energy Consumption'!$A$98:$A$366,"LPG propane or butane")</f>
        <v>95294168259659.563</v>
      </c>
      <c r="P16" s="249">
        <f>SUMIFS('Predicted Energy Consumption'!Y$98:Y$366,'Predicted Energy Consumption'!$B$98:$B$366,$A16,'Predicted Energy Consumption'!$A$98:$A$366,"LPG propane or butane")</f>
        <v>94522983073651.328</v>
      </c>
      <c r="Q16" s="249">
        <f>SUMIFS('Predicted Energy Consumption'!Z$98:Z$366,'Predicted Energy Consumption'!$B$98:$B$366,$A16,'Predicted Energy Consumption'!$A$98:$A$366,"LPG propane or butane")</f>
        <v>93723196541901.078</v>
      </c>
      <c r="R16" s="249">
        <f>SUMIFS('Predicted Energy Consumption'!AA$98:AA$366,'Predicted Energy Consumption'!$B$98:$B$366,$A16,'Predicted Energy Consumption'!$A$98:$A$366,"LPG propane or butane")</f>
        <v>92900076484026.344</v>
      </c>
      <c r="S16" s="249">
        <f>SUMIFS('Predicted Energy Consumption'!AB$98:AB$366,'Predicted Energy Consumption'!$B$98:$B$366,$A16,'Predicted Energy Consumption'!$A$98:$A$366,"LPG propane or butane")</f>
        <v>92058179941995.406</v>
      </c>
      <c r="T16" s="249">
        <f>SUMIFS('Predicted Energy Consumption'!AC$98:AC$366,'Predicted Energy Consumption'!$B$98:$B$366,$A16,'Predicted Energy Consumption'!$A$98:$A$366,"LPG propane or butane")</f>
        <v>91201441198987.75</v>
      </c>
      <c r="U16" s="249">
        <f>SUMIFS('Predicted Energy Consumption'!AD$98:AD$366,'Predicted Energy Consumption'!$B$98:$B$366,$A16,'Predicted Energy Consumption'!$A$98:$A$366,"LPG propane or butane")</f>
        <v>90333251061681.016</v>
      </c>
      <c r="V16" s="249">
        <f>SUMIFS('Predicted Energy Consumption'!AE$98:AE$366,'Predicted Energy Consumption'!$B$98:$B$366,$A16,'Predicted Energy Consumption'!$A$98:$A$366,"LPG propane or butane")</f>
        <v>89456527490937.641</v>
      </c>
      <c r="W16" s="249">
        <f>SUMIFS('Predicted Energy Consumption'!AF$98:AF$366,'Predicted Energy Consumption'!$B$98:$B$366,$A16,'Predicted Energy Consumption'!$A$98:$A$366,"LPG propane or butane")</f>
        <v>88573778000600.344</v>
      </c>
      <c r="X16" s="249">
        <f>SUMIFS('Predicted Energy Consumption'!AG$98:AG$366,'Predicted Energy Consumption'!$B$98:$B$366,$A16,'Predicted Energy Consumption'!$A$98:$A$366,"LPG propane or butane")</f>
        <v>87687154432059.906</v>
      </c>
      <c r="Y16" s="249">
        <f>SUMIFS('Predicted Energy Consumption'!AH$98:AH$366,'Predicted Energy Consumption'!$B$98:$B$366,$A16,'Predicted Energy Consumption'!$A$98:$A$366,"LPG propane or butane")</f>
        <v>86798500800949.172</v>
      </c>
      <c r="Z16" s="249">
        <f>SUMIFS('Predicted Energy Consumption'!AI$98:AI$366,'Predicted Energy Consumption'!$B$98:$B$366,$A16,'Predicted Energy Consumption'!$A$98:$A$366,"LPG propane or butane")</f>
        <v>85909394936037.125</v>
      </c>
      <c r="AA16" s="249">
        <f>SUMIFS('Predicted Energy Consumption'!AJ$98:AJ$366,'Predicted Energy Consumption'!$B$98:$B$366,$A16,'Predicted Energy Consumption'!$A$98:$A$366,"LPG propane or butane")</f>
        <v>85021184613343.969</v>
      </c>
      <c r="AB16" s="249">
        <f>SUMIFS('Predicted Energy Consumption'!AK$98:AK$366,'Predicted Energy Consumption'!$B$98:$B$366,$A16,'Predicted Energy Consumption'!$A$98:$A$366,"LPG propane or butane")</f>
        <v>84135018847350.891</v>
      </c>
      <c r="AC16" s="249">
        <f>SUMIFS('Predicted Energy Consumption'!AL$98:AL$366,'Predicted Energy Consumption'!$B$98:$B$366,$A16,'Predicted Energy Consumption'!$A$98:$A$366,"LPG propane or butane")</f>
        <v>83251874947299.031</v>
      </c>
      <c r="AD16" s="249">
        <f>SUMIFS('Predicted Energy Consumption'!AM$98:AM$366,'Predicted Energy Consumption'!$B$98:$B$366,$A16,'Predicted Energy Consumption'!$A$98:$A$366,"LPG propane or butane")</f>
        <v>82372581887328.359</v>
      </c>
      <c r="AE16" s="249">
        <f>SUMIFS('Predicted Energy Consumption'!AN$98:AN$366,'Predicted Energy Consumption'!$B$98:$B$366,$A16,'Predicted Energy Consumption'!$A$98:$A$366,"LPG propane or butane")</f>
        <v>81497840479426.641</v>
      </c>
      <c r="AF16" s="249">
        <f>SUMIFS('Predicted Energy Consumption'!AO$98:AO$366,'Predicted Energy Consumption'!$B$98:$B$366,$A16,'Predicted Energy Consumption'!$A$98:$A$366,"LPG propane or butane")</f>
        <v>80628240780696.578</v>
      </c>
      <c r="AG16" s="249">
        <f>SUMIFS('Predicted Energy Consumption'!AP$98:AP$366,'Predicted Energy Consumption'!$B$98:$B$366,$A16,'Predicted Energy Consumption'!$A$98:$A$366,"LPG propane or butane")</f>
        <v>79764277112961.922</v>
      </c>
      <c r="AH16" s="249">
        <f>SUMIFS('Predicted Energy Consumption'!AQ$98:AQ$366,'Predicted Energy Consumption'!$B$98:$B$366,$A16,'Predicted Energy Consumption'!$A$98:$A$366,"LPG propane or butane")</f>
        <v>78906361023998.875</v>
      </c>
      <c r="AI16" s="249">
        <f>SUMIFS('Predicted Energy Consumption'!AR$98:AR$366,'Predicted Energy Consumption'!$B$98:$B$366,$A16,'Predicted Energy Consumption'!$A$98:$A$366,"LPG propane or butane")</f>
        <v>78054832476030.625</v>
      </c>
      <c r="AJ16" s="249">
        <f>SUMIFS('Predicted Energy Consumption'!AS$98:AS$366,'Predicted Energy Consumption'!$B$98:$B$366,$A16,'Predicted Energy Consumption'!$A$98:$A$366,"LPG propane or butane")</f>
        <v>77209969508398.688</v>
      </c>
      <c r="AK16" s="249">
        <f>SUMIFS('Predicted Energy Consumption'!AT$98:AT$366,'Predicted Energy Consumption'!$B$98:$B$366,$A16,'Predicted Energy Consumption'!$A$98:$A$366,"LPG propane or butane")</f>
        <v>76371996587343.906</v>
      </c>
      <c r="AL16" s="249">
        <f>SUMIFS('Predicted Energy Consumption'!AU$98:AU$366,'Predicted Energy Consumption'!$B$98:$B$366,$A16,'Predicted Energy Consumption'!$A$98:$A$366,"LPG propane or butane")</f>
        <v>75541091826170.078</v>
      </c>
      <c r="AM16" s="249">
        <f>SUMIFS('Predicted Energy Consumption'!AV$98:AV$366,'Predicted Energy Consumption'!$B$98:$B$366,$A16,'Predicted Energy Consumption'!$A$98:$A$366,"LPG propane or butane")</f>
        <v>74717393233313.625</v>
      </c>
      <c r="AN16" s="249">
        <f>SUMIFS('Predicted Energy Consumption'!AW$98:AW$366,'Predicted Energy Consumption'!$B$98:$B$366,$A16,'Predicted Energy Consumption'!$A$98:$A$366,"LPG propane or butane")</f>
        <v>73901004123596.313</v>
      </c>
      <c r="AO16" s="249">
        <f>SUMIFS('Predicted Energy Consumption'!AX$98:AX$366,'Predicted Energy Consumption'!$B$98:$B$366,$A16,'Predicted Energy Consumption'!$A$98:$A$366,"LPG propane or butane")</f>
        <v>73091997808745.953</v>
      </c>
      <c r="AP16" s="249">
        <f>SUMIFS('Predicted Energy Consumption'!AY$98:AY$366,'Predicted Energy Consumption'!$B$98:$B$366,$A16,'Predicted Energy Consumption'!$A$98:$A$366,"LPG propane or butane")</f>
        <v>72290421666781.734</v>
      </c>
    </row>
    <row r="17" spans="1:42" x14ac:dyDescent="0.2">
      <c r="A17" t="s">
        <v>388</v>
      </c>
      <c r="B17" s="249">
        <f>SUMIFS('Predicted Energy Consumption'!K$98:K$366,'Predicted Energy Consumption'!$B$98:$B$366,$A17,'Predicted Energy Consumption'!$A$98:$A$366,"LPG propane or butane")</f>
        <v>592716868969.54321</v>
      </c>
      <c r="C17" s="249">
        <f>SUMIFS('Predicted Energy Consumption'!L$98:L$366,'Predicted Energy Consumption'!$B$98:$B$366,$A17,'Predicted Energy Consumption'!$A$98:$A$366,"LPG propane or butane")</f>
        <v>663004184149.41711</v>
      </c>
      <c r="D17" s="249">
        <f>SUMIFS('Predicted Energy Consumption'!M$98:M$366,'Predicted Energy Consumption'!$B$98:$B$366,$A17,'Predicted Energy Consumption'!$A$98:$A$366,"LPG propane or butane")</f>
        <v>672874987187.82495</v>
      </c>
      <c r="E17" s="249">
        <f>SUMIFS('Predicted Energy Consumption'!N$98:N$366,'Predicted Energy Consumption'!$B$98:$B$366,$A17,'Predicted Energy Consumption'!$A$98:$A$366,"LPG propane or butane")</f>
        <v>681276836622.02112</v>
      </c>
      <c r="F17" s="249">
        <f>SUMIFS('Predicted Energy Consumption'!O$98:O$366,'Predicted Energy Consumption'!$B$98:$B$366,$A17,'Predicted Energy Consumption'!$A$98:$A$366,"LPG propane or butane")</f>
        <v>688330993313.27515</v>
      </c>
      <c r="G17" s="249">
        <f>SUMIFS('Predicted Energy Consumption'!P$98:P$366,'Predicted Energy Consumption'!$B$98:$B$366,$A17,'Predicted Energy Consumption'!$A$98:$A$366,"LPG propane or butane")</f>
        <v>694159616720.19019</v>
      </c>
      <c r="H17" s="249">
        <f>SUMIFS('Predicted Energy Consumption'!Q$98:Q$366,'Predicted Energy Consumption'!$B$98:$B$366,$A17,'Predicted Energy Consumption'!$A$98:$A$366,"LPG propane or butane")</f>
        <v>698881590847.33838</v>
      </c>
      <c r="I17" s="249">
        <f>SUMIFS('Predicted Energy Consumption'!R$98:R$366,'Predicted Energy Consumption'!$B$98:$B$366,$A17,'Predicted Energy Consumption'!$A$98:$A$366,"LPG propane or butane")</f>
        <v>702609762855.13916</v>
      </c>
      <c r="J17" s="249">
        <f>SUMIFS('Predicted Energy Consumption'!S$98:S$366,'Predicted Energy Consumption'!$B$98:$B$366,$A17,'Predicted Energy Consumption'!$A$98:$A$366,"LPG propane or butane")</f>
        <v>705449283569.3512</v>
      </c>
      <c r="K17" s="249">
        <f>SUMIFS('Predicted Energy Consumption'!T$98:T$366,'Predicted Energy Consumption'!$B$98:$B$366,$A17,'Predicted Energy Consumption'!$A$98:$A$366,"LPG propane or butane")</f>
        <v>707496768971.58521</v>
      </c>
      <c r="L17" s="249">
        <f>SUMIFS('Predicted Energy Consumption'!U$98:U$366,'Predicted Energy Consumption'!$B$98:$B$366,$A17,'Predicted Energy Consumption'!$A$98:$A$366,"LPG propane or butane")</f>
        <v>708840047365.37195</v>
      </c>
      <c r="M17" s="249">
        <f>SUMIFS('Predicted Energy Consumption'!V$98:V$366,'Predicted Energy Consumption'!$B$98:$B$366,$A17,'Predicted Energy Consumption'!$A$98:$A$366,"LPG propane or butane")</f>
        <v>709558305314.99585</v>
      </c>
      <c r="N17" s="249">
        <f>SUMIFS('Predicted Energy Consumption'!W$98:W$366,'Predicted Energy Consumption'!$B$98:$B$366,$A17,'Predicted Energy Consumption'!$A$98:$A$366,"LPG propane or butane")</f>
        <v>709722489880.76624</v>
      </c>
      <c r="O17" s="249">
        <f>SUMIFS('Predicted Energy Consumption'!X$98:X$366,'Predicted Energy Consumption'!$B$98:$B$366,$A17,'Predicted Energy Consumption'!$A$98:$A$366,"LPG propane or butane")</f>
        <v>709395862273.65637</v>
      </c>
      <c r="P17" s="249">
        <f>SUMIFS('Predicted Energy Consumption'!Y$98:Y$366,'Predicted Energy Consumption'!$B$98:$B$366,$A17,'Predicted Energy Consumption'!$A$98:$A$366,"LPG propane or butane")</f>
        <v>708634628220.35107</v>
      </c>
      <c r="Q17" s="249">
        <f>SUMIFS('Predicted Energy Consumption'!Z$98:Z$366,'Predicted Energy Consumption'!$B$98:$B$366,$A17,'Predicted Energy Consumption'!$A$98:$A$366,"LPG propane or butane")</f>
        <v>707488593610.25488</v>
      </c>
      <c r="R17" s="249">
        <f>SUMIFS('Predicted Energy Consumption'!AA$98:AA$366,'Predicted Energy Consumption'!$B$98:$B$366,$A17,'Predicted Energy Consumption'!$A$98:$A$366,"LPG propane or butane")</f>
        <v>706001811411.87927</v>
      </c>
      <c r="S17" s="249">
        <f>SUMIFS('Predicted Energy Consumption'!AB$98:AB$366,'Predicted Energy Consumption'!$B$98:$B$366,$A17,'Predicted Energy Consumption'!$A$98:$A$366,"LPG propane or butane")</f>
        <v>704213198529.63757</v>
      </c>
      <c r="T17" s="249">
        <f>SUMIFS('Predicted Energy Consumption'!AC$98:AC$366,'Predicted Energy Consumption'!$B$98:$B$366,$A17,'Predicted Energy Consumption'!$A$98:$A$366,"LPG propane or butane")</f>
        <v>702157110279.05505</v>
      </c>
      <c r="U17" s="249">
        <f>SUMIFS('Predicted Energy Consumption'!AD$98:AD$366,'Predicted Energy Consumption'!$B$98:$B$366,$A17,'Predicted Energy Consumption'!$A$98:$A$366,"LPG propane or butane")</f>
        <v>699863866389.27136</v>
      </c>
      <c r="V17" s="249">
        <f>SUMIFS('Predicted Energy Consumption'!AE$98:AE$366,'Predicted Energy Consumption'!$B$98:$B$366,$A17,'Predicted Energy Consumption'!$A$98:$A$366,"LPG propane or butane")</f>
        <v>697360226625.96704</v>
      </c>
      <c r="W17" s="249">
        <f>SUMIFS('Predicted Energy Consumption'!AF$98:AF$366,'Predicted Energy Consumption'!$B$98:$B$366,$A17,'Predicted Energy Consumption'!$A$98:$A$366,"LPG propane or butane")</f>
        <v>694669816834.06836</v>
      </c>
      <c r="X17" s="249">
        <f>SUMIFS('Predicted Energy Consumption'!AG$98:AG$366,'Predicted Energy Consumption'!$B$98:$B$366,$A17,'Predicted Energy Consumption'!$A$98:$A$366,"LPG propane or butane")</f>
        <v>691813507859.35486</v>
      </c>
      <c r="Y17" s="249">
        <f>SUMIFS('Predicted Energy Consumption'!AH$98:AH$366,'Predicted Energy Consumption'!$B$98:$B$366,$A17,'Predicted Energy Consumption'!$A$98:$A$366,"LPG propane or butane")</f>
        <v>688809750742.01184</v>
      </c>
      <c r="Z17" s="249">
        <f>SUMIFS('Predicted Energy Consumption'!AI$98:AI$366,'Predicted Energy Consumption'!$B$98:$B$366,$A17,'Predicted Energy Consumption'!$A$98:$A$366,"LPG propane or butane")</f>
        <v>685674872017.18005</v>
      </c>
      <c r="AA17" s="249">
        <f>SUMIFS('Predicted Energy Consumption'!AJ$98:AJ$366,'Predicted Energy Consumption'!$B$98:$B$366,$A17,'Predicted Energy Consumption'!$A$98:$A$366,"LPG propane or butane")</f>
        <v>682423333074.9436</v>
      </c>
      <c r="AB17" s="249">
        <f>SUMIFS('Predicted Energy Consumption'!AK$98:AK$366,'Predicted Energy Consumption'!$B$98:$B$366,$A17,'Predicted Energy Consumption'!$A$98:$A$366,"LPG propane or butane")</f>
        <v>679067957444.11914</v>
      </c>
      <c r="AC17" s="249">
        <f>SUMIFS('Predicted Energy Consumption'!AL$98:AL$366,'Predicted Energy Consumption'!$B$98:$B$366,$A17,'Predicted Energy Consumption'!$A$98:$A$366,"LPG propane or butane")</f>
        <v>675620129652.46753</v>
      </c>
      <c r="AD17" s="249">
        <f>SUMIFS('Predicted Energy Consumption'!AM$98:AM$366,'Predicted Energy Consumption'!$B$98:$B$366,$A17,'Predicted Energy Consumption'!$A$98:$A$366,"LPG propane or butane")</f>
        <v>672089969036.82947</v>
      </c>
      <c r="AE17" s="249">
        <f>SUMIFS('Predicted Energy Consumption'!AN$98:AN$366,'Predicted Energy Consumption'!$B$98:$B$366,$A17,'Predicted Energy Consumption'!$A$98:$A$366,"LPG propane or butane")</f>
        <v>668486481567.96973</v>
      </c>
      <c r="AF17" s="249">
        <f>SUMIFS('Predicted Energy Consumption'!AO$98:AO$366,'Predicted Energy Consumption'!$B$98:$B$366,$A17,'Predicted Energy Consumption'!$A$98:$A$366,"LPG propane or butane")</f>
        <v>664817692440.5365</v>
      </c>
      <c r="AG17" s="249">
        <f>SUMIFS('Predicted Energy Consumption'!AP$98:AP$366,'Predicted Energy Consumption'!$B$98:$B$366,$A17,'Predicted Energy Consumption'!$A$98:$A$366,"LPG propane or butane")</f>
        <v>661090761874.00317</v>
      </c>
      <c r="AH17" s="249">
        <f>SUMIFS('Predicted Energy Consumption'!AQ$98:AQ$366,'Predicted Energy Consumption'!$B$98:$B$366,$A17,'Predicted Energy Consumption'!$A$98:$A$366,"LPG propane or butane")</f>
        <v>657312086284.42126</v>
      </c>
      <c r="AI17" s="249">
        <f>SUMIFS('Predicted Energy Consumption'!AR$98:AR$366,'Predicted Energy Consumption'!$B$98:$B$366,$A17,'Predicted Energy Consumption'!$A$98:$A$366,"LPG propane or butane")</f>
        <v>653487386724.06128</v>
      </c>
      <c r="AJ17" s="249">
        <f>SUMIFS('Predicted Energy Consumption'!AS$98:AS$366,'Predicted Energy Consumption'!$B$98:$B$366,$A17,'Predicted Energy Consumption'!$A$98:$A$366,"LPG propane or butane")</f>
        <v>649621786248.42017</v>
      </c>
      <c r="AK17" s="249">
        <f>SUMIFS('Predicted Energy Consumption'!AT$98:AT$366,'Predicted Energy Consumption'!$B$98:$B$366,$A17,'Predicted Energy Consumption'!$A$98:$A$366,"LPG propane or butane")</f>
        <v>645719877657.61523</v>
      </c>
      <c r="AL17" s="249">
        <f>SUMIFS('Predicted Energy Consumption'!AU$98:AU$366,'Predicted Energy Consumption'!$B$98:$B$366,$A17,'Predicted Energy Consumption'!$A$98:$A$366,"LPG propane or butane")</f>
        <v>641785782870.88525</v>
      </c>
      <c r="AM17" s="249">
        <f>SUMIFS('Predicted Energy Consumption'!AV$98:AV$366,'Predicted Energy Consumption'!$B$98:$B$366,$A17,'Predicted Energy Consumption'!$A$98:$A$366,"LPG propane or butane")</f>
        <v>637823205027.29517</v>
      </c>
      <c r="AN17" s="249">
        <f>SUMIFS('Predicted Energy Consumption'!AW$98:AW$366,'Predicted Energy Consumption'!$B$98:$B$366,$A17,'Predicted Energy Consumption'!$A$98:$A$366,"LPG propane or butane")</f>
        <v>633835474260.48743</v>
      </c>
      <c r="AO17" s="249">
        <f>SUMIFS('Predicted Energy Consumption'!AX$98:AX$366,'Predicted Energy Consumption'!$B$98:$B$366,$A17,'Predicted Energy Consumption'!$A$98:$A$366,"LPG propane or butane")</f>
        <v>629825587968.96436</v>
      </c>
      <c r="AP17" s="249">
        <f>SUMIFS('Predicted Energy Consumption'!AY$98:AY$366,'Predicted Energy Consumption'!$B$98:$B$366,$A17,'Predicted Energy Consumption'!$A$98:$A$366,"LPG propane or butane")</f>
        <v>625796246293.07715</v>
      </c>
    </row>
    <row r="18" spans="1:42" x14ac:dyDescent="0.2">
      <c r="A18" t="s">
        <v>389</v>
      </c>
      <c r="B18" s="249">
        <f>SUMIFS('Predicted Energy Consumption'!K$98:K$366,'Predicted Energy Consumption'!$B$98:$B$366,$A18,'Predicted Energy Consumption'!$A$98:$A$366,"LPG propane or butane")</f>
        <v>429730615682.57263</v>
      </c>
      <c r="C18" s="249">
        <f>SUMIFS('Predicted Energy Consumption'!L$98:L$366,'Predicted Energy Consumption'!$B$98:$B$366,$A18,'Predicted Energy Consumption'!$A$98:$A$366,"LPG propane or butane")</f>
        <v>481426273530.22797</v>
      </c>
      <c r="D18" s="249">
        <f>SUMIFS('Predicted Energy Consumption'!M$98:M$366,'Predicted Energy Consumption'!$B$98:$B$366,$A18,'Predicted Energy Consumption'!$A$98:$A$366,"LPG propane or butane")</f>
        <v>460436546843.84406</v>
      </c>
      <c r="E18" s="249">
        <f>SUMIFS('Predicted Energy Consumption'!N$98:N$366,'Predicted Energy Consumption'!$B$98:$B$366,$A18,'Predicted Energy Consumption'!$A$98:$A$366,"LPG propane or butane")</f>
        <v>434256000907.30334</v>
      </c>
      <c r="F18" s="249">
        <f>SUMIFS('Predicted Energy Consumption'!O$98:O$366,'Predicted Energy Consumption'!$B$98:$B$366,$A18,'Predicted Energy Consumption'!$A$98:$A$366,"LPG propane or butane")</f>
        <v>403660250533.54376</v>
      </c>
      <c r="G18" s="249">
        <f>SUMIFS('Predicted Energy Consumption'!P$98:P$366,'Predicted Energy Consumption'!$B$98:$B$366,$A18,'Predicted Energy Consumption'!$A$98:$A$366,"LPG propane or butane")</f>
        <v>369278583633.72815</v>
      </c>
      <c r="H18" s="249">
        <f>SUMIFS('Predicted Energy Consumption'!Q$98:Q$366,'Predicted Energy Consumption'!$B$98:$B$366,$A18,'Predicted Energy Consumption'!$A$98:$A$366,"LPG propane or butane")</f>
        <v>331647317357.68579</v>
      </c>
      <c r="I18" s="249">
        <f>SUMIFS('Predicted Energy Consumption'!R$98:R$366,'Predicted Energy Consumption'!$B$98:$B$366,$A18,'Predicted Energy Consumption'!$A$98:$A$366,"LPG propane or butane")</f>
        <v>291235892341.88202</v>
      </c>
      <c r="J18" s="249">
        <f>SUMIFS('Predicted Energy Consumption'!S$98:S$366,'Predicted Energy Consumption'!$B$98:$B$366,$A18,'Predicted Energy Consumption'!$A$98:$A$366,"LPG propane or butane")</f>
        <v>287737740950.68201</v>
      </c>
      <c r="K18" s="249">
        <f>SUMIFS('Predicted Energy Consumption'!T$98:T$366,'Predicted Energy Consumption'!$B$98:$B$366,$A18,'Predicted Energy Consumption'!$A$98:$A$366,"LPG propane or butane")</f>
        <v>290496546491.82733</v>
      </c>
      <c r="L18" s="249">
        <f>SUMIFS('Predicted Energy Consumption'!U$98:U$366,'Predicted Energy Consumption'!$B$98:$B$366,$A18,'Predicted Energy Consumption'!$A$98:$A$366,"LPG propane or butane")</f>
        <v>292739473814.38043</v>
      </c>
      <c r="M18" s="249">
        <f>SUMIFS('Predicted Energy Consumption'!V$98:V$366,'Predicted Energy Consumption'!$B$98:$B$366,$A18,'Predicted Energy Consumption'!$A$98:$A$366,"LPG propane or butane")</f>
        <v>294518845156.88519</v>
      </c>
      <c r="N18" s="249">
        <f>SUMIFS('Predicted Energy Consumption'!W$98:W$366,'Predicted Energy Consumption'!$B$98:$B$366,$A18,'Predicted Energy Consumption'!$A$98:$A$366,"LPG propane or butane")</f>
        <v>295881643683.12506</v>
      </c>
      <c r="O18" s="249">
        <f>SUMIFS('Predicted Energy Consumption'!X$98:X$366,'Predicted Energy Consumption'!$B$98:$B$366,$A18,'Predicted Energy Consumption'!$A$98:$A$366,"LPG propane or butane")</f>
        <v>296870063552.95618</v>
      </c>
      <c r="P18" s="249">
        <f>SUMIFS('Predicted Energy Consumption'!Y$98:Y$366,'Predicted Energy Consumption'!$B$98:$B$366,$A18,'Predicted Energy Consumption'!$A$98:$A$366,"LPG propane or butane")</f>
        <v>297521987188.14301</v>
      </c>
      <c r="Q18" s="249">
        <f>SUMIFS('Predicted Energy Consumption'!Z$98:Z$366,'Predicted Energy Consumption'!$B$98:$B$366,$A18,'Predicted Energy Consumption'!$A$98:$A$366,"LPG propane or butane")</f>
        <v>297871412971.57019</v>
      </c>
      <c r="R18" s="249">
        <f>SUMIFS('Predicted Energy Consumption'!AA$98:AA$366,'Predicted Energy Consumption'!$B$98:$B$366,$A18,'Predicted Energy Consumption'!$A$98:$A$366,"LPG propane or butane")</f>
        <v>297948844106.62598</v>
      </c>
      <c r="S18" s="249">
        <f>SUMIFS('Predicted Energy Consumption'!AB$98:AB$366,'Predicted Energy Consumption'!$B$98:$B$366,$A18,'Predicted Energy Consumption'!$A$98:$A$366,"LPG propane or butane")</f>
        <v>297781643649.9234</v>
      </c>
      <c r="T18" s="249">
        <f>SUMIFS('Predicted Energy Consumption'!AC$98:AC$366,'Predicted Energy Consumption'!$B$98:$B$366,$A18,'Predicted Energy Consumption'!$A$98:$A$366,"LPG propane or butane")</f>
        <v>296646057053.0285</v>
      </c>
      <c r="U18" s="249">
        <f>SUMIFS('Predicted Energy Consumption'!AD$98:AD$366,'Predicted Energy Consumption'!$B$98:$B$366,$A18,'Predicted Energy Consumption'!$A$98:$A$366,"LPG propane or butane")</f>
        <v>294675832943.29675</v>
      </c>
      <c r="V18" s="249">
        <f>SUMIFS('Predicted Energy Consumption'!AE$98:AE$366,'Predicted Energy Consumption'!$B$98:$B$366,$A18,'Predicted Energy Consumption'!$A$98:$A$366,"LPG propane or butane")</f>
        <v>292395309853.36719</v>
      </c>
      <c r="W18" s="249">
        <f>SUMIFS('Predicted Energy Consumption'!AF$98:AF$366,'Predicted Energy Consumption'!$B$98:$B$366,$A18,'Predicted Energy Consumption'!$A$98:$A$366,"LPG propane or butane")</f>
        <v>289827037150.36963</v>
      </c>
      <c r="X18" s="249">
        <f>SUMIFS('Predicted Energy Consumption'!AG$98:AG$366,'Predicted Energy Consumption'!$B$98:$B$366,$A18,'Predicted Energy Consumption'!$A$98:$A$366,"LPG propane or butane")</f>
        <v>286991652129.15887</v>
      </c>
      <c r="Y18" s="249">
        <f>SUMIFS('Predicted Energy Consumption'!AH$98:AH$366,'Predicted Energy Consumption'!$B$98:$B$366,$A18,'Predicted Energy Consumption'!$A$98:$A$366,"LPG propane or butane")</f>
        <v>283908050331.70056</v>
      </c>
      <c r="Z18" s="249">
        <f>SUMIFS('Predicted Energy Consumption'!AI$98:AI$366,'Predicted Energy Consumption'!$B$98:$B$366,$A18,'Predicted Energy Consumption'!$A$98:$A$366,"LPG propane or butane")</f>
        <v>280593543142.45587</v>
      </c>
      <c r="AA18" s="249">
        <f>SUMIFS('Predicted Energy Consumption'!AJ$98:AJ$366,'Predicted Energy Consumption'!$B$98:$B$366,$A18,'Predicted Energy Consumption'!$A$98:$A$366,"LPG propane or butane")</f>
        <v>277064002537.69543</v>
      </c>
      <c r="AB18" s="249">
        <f>SUMIFS('Predicted Energy Consumption'!AK$98:AK$366,'Predicted Energy Consumption'!$B$98:$B$366,$A18,'Predicted Energy Consumption'!$A$98:$A$366,"LPG propane or butane")</f>
        <v>273333993297.31146</v>
      </c>
      <c r="AC18" s="249">
        <f>SUMIFS('Predicted Energy Consumption'!AL$98:AL$366,'Predicted Energy Consumption'!$B$98:$B$366,$A18,'Predicted Energy Consumption'!$A$98:$A$366,"LPG propane or butane")</f>
        <v>269416893260.28381</v>
      </c>
      <c r="AD18" s="249">
        <f>SUMIFS('Predicted Energy Consumption'!AM$98:AM$366,'Predicted Energy Consumption'!$B$98:$B$366,$A18,'Predicted Energy Consumption'!$A$98:$A$366,"LPG propane or butane")</f>
        <v>265325002365.00211</v>
      </c>
      <c r="AE18" s="249">
        <f>SUMIFS('Predicted Energy Consumption'!AN$98:AN$366,'Predicted Energy Consumption'!$B$98:$B$366,$A18,'Predicted Energy Consumption'!$A$98:$A$366,"LPG propane or butane")</f>
        <v>261069641296.81714</v>
      </c>
      <c r="AF18" s="249">
        <f>SUMIFS('Predicted Energy Consumption'!AO$98:AO$366,'Predicted Energy Consumption'!$B$98:$B$366,$A18,'Predicted Energy Consumption'!$A$98:$A$366,"LPG propane or butane")</f>
        <v>256661240592.22797</v>
      </c>
      <c r="AG18" s="249">
        <f>SUMIFS('Predicted Energy Consumption'!AP$98:AP$366,'Predicted Energy Consumption'!$B$98:$B$366,$A18,'Predicted Energy Consumption'!$A$98:$A$366,"LPG propane or butane")</f>
        <v>252109421039.86282</v>
      </c>
      <c r="AH18" s="249">
        <f>SUMIFS('Predicted Energy Consumption'!AQ$98:AQ$366,'Predicted Energy Consumption'!$B$98:$B$366,$A18,'Predicted Energy Consumption'!$A$98:$A$366,"LPG propane or butane")</f>
        <v>247423066186.00415</v>
      </c>
      <c r="AI18" s="249">
        <f>SUMIFS('Predicted Energy Consumption'!AR$98:AR$366,'Predicted Energy Consumption'!$B$98:$B$366,$A18,'Predicted Energy Consumption'!$A$98:$A$366,"LPG propane or butane")</f>
        <v>242610387705.88724</v>
      </c>
      <c r="AJ18" s="249">
        <f>SUMIFS('Predicted Energy Consumption'!AS$98:AS$366,'Predicted Energy Consumption'!$B$98:$B$366,$A18,'Predicted Energy Consumption'!$A$98:$A$366,"LPG propane or butane")</f>
        <v>237678984347.80298</v>
      </c>
      <c r="AK18" s="249">
        <f>SUMIFS('Predicted Energy Consumption'!AT$98:AT$366,'Predicted Energy Consumption'!$B$98:$B$366,$A18,'Predicted Energy Consumption'!$A$98:$A$366,"LPG propane or butane")</f>
        <v>232635895099.74542</v>
      </c>
      <c r="AL18" s="249">
        <f>SUMIFS('Predicted Energy Consumption'!AU$98:AU$366,'Predicted Energy Consumption'!$B$98:$B$366,$A18,'Predicted Energy Consumption'!$A$98:$A$366,"LPG propane or butane")</f>
        <v>227487647170.76996</v>
      </c>
      <c r="AM18" s="249">
        <f>SUMIFS('Predicted Energy Consumption'!AV$98:AV$366,'Predicted Energy Consumption'!$B$98:$B$366,$A18,'Predicted Energy Consumption'!$A$98:$A$366,"LPG propane or butane")</f>
        <v>222240299323.38184</v>
      </c>
      <c r="AN18" s="249">
        <f>SUMIFS('Predicted Energy Consumption'!AW$98:AW$366,'Predicted Energy Consumption'!$B$98:$B$366,$A18,'Predicted Energy Consumption'!$A$98:$A$366,"LPG propane or butane")</f>
        <v>216899481040.46649</v>
      </c>
      <c r="AO18" s="249">
        <f>SUMIFS('Predicted Energy Consumption'!AX$98:AX$366,'Predicted Energy Consumption'!$B$98:$B$366,$A18,'Predicted Energy Consumption'!$A$98:$A$366,"LPG propane or butane")</f>
        <v>211470427960.87744</v>
      </c>
      <c r="AP18" s="249">
        <f>SUMIFS('Predicted Energy Consumption'!AY$98:AY$366,'Predicted Energy Consumption'!$B$98:$B$366,$A18,'Predicted Energy Consumption'!$A$98:$A$366,"LPG propane or butane")</f>
        <v>205958013972.58475</v>
      </c>
    </row>
    <row r="19" spans="1:42" x14ac:dyDescent="0.2">
      <c r="A19" t="s">
        <v>390</v>
      </c>
      <c r="B19" s="249">
        <f>SUMIFS('Predicted Energy Consumption'!K$98:K$366,'Predicted Energy Consumption'!$B$98:$B$366,$A19,'Predicted Energy Consumption'!$A$98:$A$366,"LPG propane or butane")</f>
        <v>1120444950852.6016</v>
      </c>
      <c r="C19" s="249">
        <f>SUMIFS('Predicted Energy Consumption'!L$98:L$366,'Predicted Energy Consumption'!$B$98:$B$366,$A19,'Predicted Energy Consumption'!$A$98:$A$366,"LPG propane or butane")</f>
        <v>1168514033534.0156</v>
      </c>
      <c r="D19" s="249">
        <f>SUMIFS('Predicted Energy Consumption'!M$98:M$366,'Predicted Energy Consumption'!$B$98:$B$366,$A19,'Predicted Energy Consumption'!$A$98:$A$366,"LPG propane or butane")</f>
        <v>1166000559297.208</v>
      </c>
      <c r="E19" s="249">
        <f>SUMIFS('Predicted Energy Consumption'!N$98:N$366,'Predicted Energy Consumption'!$B$98:$B$366,$A19,'Predicted Energy Consumption'!$A$98:$A$366,"LPG propane or butane")</f>
        <v>1113416320894.5066</v>
      </c>
      <c r="F19" s="249">
        <f>SUMIFS('Predicted Energy Consumption'!O$98:O$366,'Predicted Energy Consumption'!$B$98:$B$366,$A19,'Predicted Energy Consumption'!$A$98:$A$366,"LPG propane or butane")</f>
        <v>1058713738698.7443</v>
      </c>
      <c r="G19" s="249">
        <f>SUMIFS('Predicted Energy Consumption'!P$98:P$366,'Predicted Energy Consumption'!$B$98:$B$366,$A19,'Predicted Energy Consumption'!$A$98:$A$366,"LPG propane or butane")</f>
        <v>1002290106007.6661</v>
      </c>
      <c r="H19" s="249">
        <f>SUMIFS('Predicted Energy Consumption'!Q$98:Q$366,'Predicted Energy Consumption'!$B$98:$B$366,$A19,'Predicted Energy Consumption'!$A$98:$A$366,"LPG propane or butane")</f>
        <v>944508383381.14148</v>
      </c>
      <c r="I19" s="249">
        <f>SUMIFS('Predicted Energy Consumption'!R$98:R$366,'Predicted Energy Consumption'!$B$98:$B$366,$A19,'Predicted Energy Consumption'!$A$98:$A$366,"LPG propane or butane")</f>
        <v>885693972170.99219</v>
      </c>
      <c r="J19" s="249">
        <f>SUMIFS('Predicted Energy Consumption'!S$98:S$366,'Predicted Energy Consumption'!$B$98:$B$366,$A19,'Predicted Energy Consumption'!$A$98:$A$366,"LPG propane or butane")</f>
        <v>826133891030.24792</v>
      </c>
      <c r="K19" s="249">
        <f>SUMIFS('Predicted Energy Consumption'!T$98:T$366,'Predicted Energy Consumption'!$B$98:$B$366,$A19,'Predicted Energy Consumption'!$A$98:$A$366,"LPG propane or butane")</f>
        <v>766077841919.85144</v>
      </c>
      <c r="L19" s="249">
        <f>SUMIFS('Predicted Energy Consumption'!U$98:U$366,'Predicted Energy Consumption'!$B$98:$B$366,$A19,'Predicted Energy Consumption'!$A$98:$A$366,"LPG propane or butane")</f>
        <v>705740528277.81824</v>
      </c>
      <c r="M19" s="249">
        <f>SUMIFS('Predicted Energy Consumption'!V$98:V$366,'Predicted Energy Consumption'!$B$98:$B$366,$A19,'Predicted Energy Consumption'!$A$98:$A$366,"LPG propane or butane")</f>
        <v>645304682974.87073</v>
      </c>
      <c r="N19" s="249">
        <f>SUMIFS('Predicted Energy Consumption'!W$98:W$366,'Predicted Energy Consumption'!$B$98:$B$366,$A19,'Predicted Energy Consumption'!$A$98:$A$366,"LPG propane or butane")</f>
        <v>584924404054.58362</v>
      </c>
      <c r="O19" s="249">
        <f>SUMIFS('Predicted Energy Consumption'!X$98:X$366,'Predicted Energy Consumption'!$B$98:$B$366,$A19,'Predicted Energy Consumption'!$A$98:$A$366,"LPG propane or butane")</f>
        <v>524728524496.20514</v>
      </c>
      <c r="P19" s="249">
        <f>SUMIFS('Predicted Energy Consumption'!Y$98:Y$366,'Predicted Energy Consumption'!$B$98:$B$366,$A19,'Predicted Energy Consumption'!$A$98:$A$366,"LPG propane or butane")</f>
        <v>464823843155.47552</v>
      </c>
      <c r="Q19" s="249">
        <f>SUMIFS('Predicted Energy Consumption'!Z$98:Z$366,'Predicted Energy Consumption'!$B$98:$B$366,$A19,'Predicted Energy Consumption'!$A$98:$A$366,"LPG propane or butane")</f>
        <v>421035659012.32037</v>
      </c>
      <c r="R19" s="249">
        <f>SUMIFS('Predicted Energy Consumption'!AA$98:AA$366,'Predicted Energy Consumption'!$B$98:$B$366,$A19,'Predicted Energy Consumption'!$A$98:$A$366,"LPG propane or butane")</f>
        <v>424742974976.21887</v>
      </c>
      <c r="S19" s="249">
        <f>SUMIFS('Predicted Energy Consumption'!AB$98:AB$366,'Predicted Energy Consumption'!$B$98:$B$366,$A19,'Predicted Energy Consumption'!$A$98:$A$366,"LPG propane or butane")</f>
        <v>428198707769.70416</v>
      </c>
      <c r="T19" s="249">
        <f>SUMIFS('Predicted Energy Consumption'!AC$98:AC$366,'Predicted Energy Consumption'!$B$98:$B$366,$A19,'Predicted Energy Consumption'!$A$98:$A$366,"LPG propane or butane")</f>
        <v>431423993694.58936</v>
      </c>
      <c r="U19" s="249">
        <f>SUMIFS('Predicted Energy Consumption'!AD$98:AD$366,'Predicted Energy Consumption'!$B$98:$B$366,$A19,'Predicted Energy Consumption'!$A$98:$A$366,"LPG propane or butane")</f>
        <v>434437983624.11639</v>
      </c>
      <c r="V19" s="249">
        <f>SUMIFS('Predicted Energy Consumption'!AE$98:AE$366,'Predicted Energy Consumption'!$B$98:$B$366,$A19,'Predicted Energy Consumption'!$A$98:$A$366,"LPG propane or butane")</f>
        <v>437258024199.08167</v>
      </c>
      <c r="W19" s="249">
        <f>SUMIFS('Predicted Energy Consumption'!AF$98:AF$366,'Predicted Energy Consumption'!$B$98:$B$366,$A19,'Predicted Energy Consumption'!$A$98:$A$366,"LPG propane or butane")</f>
        <v>439899828818.6853</v>
      </c>
      <c r="X19" s="249">
        <f>SUMIFS('Predicted Energy Consumption'!AG$98:AG$366,'Predicted Energy Consumption'!$B$98:$B$366,$A19,'Predicted Energy Consumption'!$A$98:$A$366,"LPG propane or butane")</f>
        <v>442377636623.12915</v>
      </c>
      <c r="Y19" s="249">
        <f>SUMIFS('Predicted Energy Consumption'!AH$98:AH$366,'Predicted Energy Consumption'!$B$98:$B$366,$A19,'Predicted Energy Consumption'!$A$98:$A$366,"LPG propane or butane")</f>
        <v>444704358691.76678</v>
      </c>
      <c r="Z19" s="249">
        <f>SUMIFS('Predicted Energy Consumption'!AI$98:AI$366,'Predicted Energy Consumption'!$B$98:$B$366,$A19,'Predicted Energy Consumption'!$A$98:$A$366,"LPG propane or butane")</f>
        <v>446891711374.375</v>
      </c>
      <c r="AA19" s="249">
        <f>SUMIFS('Predicted Energy Consumption'!AJ$98:AJ$366,'Predicted Energy Consumption'!$B$98:$B$366,$A19,'Predicted Energy Consumption'!$A$98:$A$366,"LPG propane or butane")</f>
        <v>448950337125.664</v>
      </c>
      <c r="AB19" s="249">
        <f>SUMIFS('Predicted Energy Consumption'!AK$98:AK$366,'Predicted Energy Consumption'!$B$98:$B$366,$A19,'Predicted Energy Consumption'!$A$98:$A$366,"LPG propane or butane")</f>
        <v>450889913492.75586</v>
      </c>
      <c r="AC19" s="249">
        <f>SUMIFS('Predicted Energy Consumption'!AL$98:AL$366,'Predicted Energy Consumption'!$B$98:$B$366,$A19,'Predicted Energy Consumption'!$A$98:$A$366,"LPG propane or butane")</f>
        <v>452719251064.00665</v>
      </c>
      <c r="AD19" s="249">
        <f>SUMIFS('Predicted Energy Consumption'!AM$98:AM$366,'Predicted Energy Consumption'!$B$98:$B$366,$A19,'Predicted Energy Consumption'!$A$98:$A$366,"LPG propane or butane")</f>
        <v>454446381261.91064</v>
      </c>
      <c r="AE19" s="249">
        <f>SUMIFS('Predicted Energy Consumption'!AN$98:AN$366,'Predicted Energy Consumption'!$B$98:$B$366,$A19,'Predicted Energy Consumption'!$A$98:$A$366,"LPG propane or butane")</f>
        <v>456078634880.89111</v>
      </c>
      <c r="AF19" s="249">
        <f>SUMIFS('Predicted Energy Consumption'!AO$98:AO$366,'Predicted Energy Consumption'!$B$98:$B$366,$A19,'Predicted Energy Consumption'!$A$98:$A$366,"LPG propane or butane")</f>
        <v>457622712251.71613</v>
      </c>
      <c r="AG19" s="249">
        <f>SUMIFS('Predicted Energy Consumption'!AP$98:AP$366,'Predicted Energy Consumption'!$B$98:$B$366,$A19,'Predicted Energy Consumption'!$A$98:$A$366,"LPG propane or butane")</f>
        <v>459084745872.11816</v>
      </c>
      <c r="AH19" s="249">
        <f>SUMIFS('Predicted Energy Consumption'!AQ$98:AQ$366,'Predicted Energy Consumption'!$B$98:$B$366,$A19,'Predicted Energy Consumption'!$A$98:$A$366,"LPG propane or butane")</f>
        <v>460470356287.83508</v>
      </c>
      <c r="AI19" s="249">
        <f>SUMIFS('Predicted Energy Consumption'!AR$98:AR$366,'Predicted Energy Consumption'!$B$98:$B$366,$A19,'Predicted Energy Consumption'!$A$98:$A$366,"LPG propane or butane")</f>
        <v>461784701946.13855</v>
      </c>
      <c r="AJ19" s="249">
        <f>SUMIFS('Predicted Energy Consumption'!AS$98:AS$366,'Predicted Energy Consumption'!$B$98:$B$366,$A19,'Predicted Energy Consumption'!$A$98:$A$366,"LPG propane or butane")</f>
        <v>463032523679.84088</v>
      </c>
      <c r="AK19" s="249">
        <f>SUMIFS('Predicted Energy Consumption'!AT$98:AT$366,'Predicted Energy Consumption'!$B$98:$B$366,$A19,'Predicted Energy Consumption'!$A$98:$A$366,"LPG propane or butane")</f>
        <v>464218184416.53241</v>
      </c>
      <c r="AL19" s="249">
        <f>SUMIFS('Predicted Energy Consumption'!AU$98:AU$366,'Predicted Energy Consumption'!$B$98:$B$366,$A19,'Predicted Energy Consumption'!$A$98:$A$366,"LPG propane or butane")</f>
        <v>465345704647.26471</v>
      </c>
      <c r="AM19" s="249">
        <f>SUMIFS('Predicted Energy Consumption'!AV$98:AV$366,'Predicted Energy Consumption'!$B$98:$B$366,$A19,'Predicted Energy Consumption'!$A$98:$A$366,"LPG propane or butane")</f>
        <v>466418794132.35364</v>
      </c>
      <c r="AN19" s="249">
        <f>SUMIFS('Predicted Energy Consumption'!AW$98:AW$366,'Predicted Energy Consumption'!$B$98:$B$366,$A19,'Predicted Energy Consumption'!$A$98:$A$366,"LPG propane or butane")</f>
        <v>467440880269.66565</v>
      </c>
      <c r="AO19" s="249">
        <f>SUMIFS('Predicted Energy Consumption'!AX$98:AX$366,'Predicted Energy Consumption'!$B$98:$B$366,$A19,'Predicted Energy Consumption'!$A$98:$A$366,"LPG propane or butane")</f>
        <v>468415133503.29333</v>
      </c>
      <c r="AP19" s="249">
        <f>SUMIFS('Predicted Energy Consumption'!AY$98:AY$366,'Predicted Energy Consumption'!$B$98:$B$366,$A19,'Predicted Energy Consumption'!$A$98:$A$366,"LPG propane or butane")</f>
        <v>469344490107.34717</v>
      </c>
    </row>
    <row r="20" spans="1:42" x14ac:dyDescent="0.2">
      <c r="A20" t="s">
        <v>391</v>
      </c>
      <c r="B20" s="249">
        <f>SUMIFS('Predicted Energy Consumption'!K$98:K$366,'Predicted Energy Consumption'!$B$98:$B$366,$A20,'Predicted Energy Consumption'!$A$98:$A$366,"LPG propane or butane")</f>
        <v>93866784398.190872</v>
      </c>
      <c r="C20" s="249">
        <f>SUMIFS('Predicted Energy Consumption'!L$98:L$366,'Predicted Energy Consumption'!$B$98:$B$366,$A20,'Predicted Energy Consumption'!$A$98:$A$366,"LPG propane or butane")</f>
        <v>27454853499.475887</v>
      </c>
      <c r="D20" s="249">
        <f>SUMIFS('Predicted Energy Consumption'!M$98:M$366,'Predicted Energy Consumption'!$B$98:$B$366,$A20,'Predicted Energy Consumption'!$A$98:$A$366,"LPG propane or butane")</f>
        <v>20817902189.327583</v>
      </c>
      <c r="E20" s="249">
        <f>SUMIFS('Predicted Energy Consumption'!N$98:N$366,'Predicted Energy Consumption'!$B$98:$B$366,$A20,'Predicted Energy Consumption'!$A$98:$A$366,"LPG propane or butane")</f>
        <v>19912287884.969891</v>
      </c>
      <c r="F20" s="249">
        <f>SUMIFS('Predicted Energy Consumption'!O$98:O$366,'Predicted Energy Consumption'!$B$98:$B$366,$A20,'Predicted Energy Consumption'!$A$98:$A$366,"LPG propane or butane")</f>
        <v>18989045013.335308</v>
      </c>
      <c r="G20" s="249">
        <f>SUMIFS('Predicted Energy Consumption'!P$98:P$366,'Predicted Energy Consumption'!$B$98:$B$366,$A20,'Predicted Energy Consumption'!$A$98:$A$366,"LPG propane or butane")</f>
        <v>18059304620.91494</v>
      </c>
      <c r="H20" s="249">
        <f>SUMIFS('Predicted Energy Consumption'!Q$98:Q$366,'Predicted Energy Consumption'!$B$98:$B$366,$A20,'Predicted Energy Consumption'!$A$98:$A$366,"LPG propane or butane")</f>
        <v>17130547851.830854</v>
      </c>
      <c r="I20" s="249">
        <f>SUMIFS('Predicted Energy Consumption'!R$98:R$366,'Predicted Energy Consumption'!$B$98:$B$366,$A20,'Predicted Energy Consumption'!$A$98:$A$366,"LPG propane or butane")</f>
        <v>16207999110.32885</v>
      </c>
      <c r="J20" s="249">
        <f>SUMIFS('Predicted Energy Consumption'!S$98:S$366,'Predicted Energy Consumption'!$B$98:$B$366,$A20,'Predicted Energy Consumption'!$A$98:$A$366,"LPG propane or butane")</f>
        <v>15295386002.694145</v>
      </c>
      <c r="K20" s="249">
        <f>SUMIFS('Predicted Energy Consumption'!T$98:T$366,'Predicted Energy Consumption'!$B$98:$B$366,$A20,'Predicted Energy Consumption'!$A$98:$A$366,"LPG propane or butane")</f>
        <v>14395386114.877985</v>
      </c>
      <c r="L20" s="249">
        <f>SUMIFS('Predicted Energy Consumption'!U$98:U$366,'Predicted Energy Consumption'!$B$98:$B$366,$A20,'Predicted Energy Consumption'!$A$98:$A$366,"LPG propane or butane")</f>
        <v>13509909371.053673</v>
      </c>
      <c r="M20" s="249">
        <f>SUMIFS('Predicted Energy Consumption'!V$98:V$366,'Predicted Energy Consumption'!$B$98:$B$366,$A20,'Predicted Energy Consumption'!$A$98:$A$366,"LPG propane or butane")</f>
        <v>12640288466.064947</v>
      </c>
      <c r="N20" s="249">
        <f>SUMIFS('Predicted Energy Consumption'!W$98:W$366,'Predicted Energy Consumption'!$B$98:$B$366,$A20,'Predicted Energy Consumption'!$A$98:$A$366,"LPG propane or butane")</f>
        <v>12304459974.690521</v>
      </c>
      <c r="O20" s="249">
        <f>SUMIFS('Predicted Energy Consumption'!X$98:X$366,'Predicted Energy Consumption'!$B$98:$B$366,$A20,'Predicted Energy Consumption'!$A$98:$A$366,"LPG propane or butane")</f>
        <v>12335601607.138489</v>
      </c>
      <c r="P20" s="249">
        <f>SUMIFS('Predicted Energy Consumption'!Y$98:Y$366,'Predicted Energy Consumption'!$B$98:$B$366,$A20,'Predicted Energy Consumption'!$A$98:$A$366,"LPG propane or butane")</f>
        <v>12360889721.200806</v>
      </c>
      <c r="Q20" s="249">
        <f>SUMIFS('Predicted Energy Consumption'!Z$98:Z$366,'Predicted Energy Consumption'!$B$98:$B$366,$A20,'Predicted Energy Consumption'!$A$98:$A$366,"LPG propane or butane")</f>
        <v>12381055673.162857</v>
      </c>
      <c r="R20" s="249">
        <f>SUMIFS('Predicted Energy Consumption'!AA$98:AA$366,'Predicted Energy Consumption'!$B$98:$B$366,$A20,'Predicted Energy Consumption'!$A$98:$A$366,"LPG propane or butane")</f>
        <v>12396742457.281286</v>
      </c>
      <c r="S20" s="249">
        <f>SUMIFS('Predicted Energy Consumption'!AB$98:AB$366,'Predicted Energy Consumption'!$B$98:$B$366,$A20,'Predicted Energy Consumption'!$A$98:$A$366,"LPG propane or butane")</f>
        <v>12408514523.543486</v>
      </c>
      <c r="T20" s="249">
        <f>SUMIFS('Predicted Energy Consumption'!AC$98:AC$366,'Predicted Energy Consumption'!$B$98:$B$366,$A20,'Predicted Energy Consumption'!$A$98:$A$366,"LPG propane or butane")</f>
        <v>12416866870.349087</v>
      </c>
      <c r="U20" s="249">
        <f>SUMIFS('Predicted Energy Consumption'!AD$98:AD$366,'Predicted Energy Consumption'!$B$98:$B$366,$A20,'Predicted Energy Consumption'!$A$98:$A$366,"LPG propane or butane")</f>
        <v>12422233329.35338</v>
      </c>
      <c r="V20" s="249">
        <f>SUMIFS('Predicted Energy Consumption'!AE$98:AE$366,'Predicted Energy Consumption'!$B$98:$B$366,$A20,'Predicted Energy Consumption'!$A$98:$A$366,"LPG propane or butane")</f>
        <v>12424994023.371487</v>
      </c>
      <c r="W20" s="249">
        <f>SUMIFS('Predicted Energy Consumption'!AF$98:AF$366,'Predicted Energy Consumption'!$B$98:$B$366,$A20,'Predicted Energy Consumption'!$A$98:$A$366,"LPG propane or butane")</f>
        <v>12425482018.825083</v>
      </c>
      <c r="X20" s="249">
        <f>SUMIFS('Predicted Energy Consumption'!AG$98:AG$366,'Predicted Energy Consumption'!$B$98:$B$366,$A20,'Predicted Energy Consumption'!$A$98:$A$366,"LPG propane or butane")</f>
        <v>12423989218.583864</v>
      </c>
      <c r="Y20" s="249">
        <f>SUMIFS('Predicted Energy Consumption'!AH$98:AH$366,'Predicted Energy Consumption'!$B$98:$B$366,$A20,'Predicted Energy Consumption'!$A$98:$A$366,"LPG propane or butane")</f>
        <v>12420771554.259535</v>
      </c>
      <c r="Z20" s="249">
        <f>SUMIFS('Predicted Energy Consumption'!AI$98:AI$366,'Predicted Energy Consumption'!$B$98:$B$366,$A20,'Predicted Energy Consumption'!$A$98:$A$366,"LPG propane or butane")</f>
        <v>12416053542.725229</v>
      </c>
      <c r="AA20" s="249">
        <f>SUMIFS('Predicted Energy Consumption'!AJ$98:AJ$366,'Predicted Energy Consumption'!$B$98:$B$366,$A20,'Predicted Energy Consumption'!$A$98:$A$366,"LPG propane or butane")</f>
        <v>12410032272.473009</v>
      </c>
      <c r="AB20" s="249">
        <f>SUMIFS('Predicted Energy Consumption'!AK$98:AK$366,'Predicted Energy Consumption'!$B$98:$B$366,$A20,'Predicted Energy Consumption'!$A$98:$A$366,"LPG propane or butane")</f>
        <v>12402880883.215883</v>
      </c>
      <c r="AC20" s="249">
        <f>SUMIFS('Predicted Energy Consumption'!AL$98:AL$366,'Predicted Energy Consumption'!$B$98:$B$366,$A20,'Predicted Energy Consumption'!$A$98:$A$366,"LPG propane or butane")</f>
        <v>12394751598.156254</v>
      </c>
      <c r="AD20" s="249">
        <f>SUMIFS('Predicted Energy Consumption'!AM$98:AM$366,'Predicted Energy Consumption'!$B$98:$B$366,$A20,'Predicted Energy Consumption'!$A$98:$A$366,"LPG propane or butane")</f>
        <v>12385778363.442373</v>
      </c>
      <c r="AE20" s="249">
        <f>SUMIFS('Predicted Energy Consumption'!AN$98:AN$366,'Predicted Energy Consumption'!$B$98:$B$366,$A20,'Predicted Energy Consumption'!$A$98:$A$366,"LPG propane or butane")</f>
        <v>12376079144.065819</v>
      </c>
      <c r="AF20" s="249">
        <f>SUMIFS('Predicted Energy Consumption'!AO$98:AO$366,'Predicted Energy Consumption'!$B$98:$B$366,$A20,'Predicted Energy Consumption'!$A$98:$A$366,"LPG propane or butane")</f>
        <v>12365757920.200068</v>
      </c>
      <c r="AG20" s="249">
        <f>SUMIFS('Predicted Energy Consumption'!AP$98:AP$366,'Predicted Energy Consumption'!$B$98:$B$366,$A20,'Predicted Energy Consumption'!$A$98:$A$366,"LPG propane or butane")</f>
        <v>12354906422.94385</v>
      </c>
      <c r="AH20" s="249">
        <f>SUMIFS('Predicted Energy Consumption'!AQ$98:AQ$366,'Predicted Energy Consumption'!$B$98:$B$366,$A20,'Predicted Energy Consumption'!$A$98:$A$366,"LPG propane or butane")</f>
        <v>12343605643.74988</v>
      </c>
      <c r="AI20" s="249">
        <f>SUMIFS('Predicted Energy Consumption'!AR$98:AR$366,'Predicted Energy Consumption'!$B$98:$B$366,$A20,'Predicted Energy Consumption'!$A$98:$A$366,"LPG propane or butane")</f>
        <v>12331927147.548119</v>
      </c>
      <c r="AJ20" s="249">
        <f>SUMIFS('Predicted Energy Consumption'!AS$98:AS$366,'Predicted Energy Consumption'!$B$98:$B$366,$A20,'Predicted Energy Consumption'!$A$98:$A$366,"LPG propane or butane")</f>
        <v>12319934215.727089</v>
      </c>
      <c r="AK20" s="249">
        <f>SUMIFS('Predicted Energy Consumption'!AT$98:AT$366,'Predicted Energy Consumption'!$B$98:$B$366,$A20,'Predicted Energy Consumption'!$A$98:$A$366,"LPG propane or butane")</f>
        <v>12307682841.722267</v>
      </c>
      <c r="AL20" s="249">
        <f>SUMIFS('Predicted Energy Consumption'!AU$98:AU$366,'Predicted Energy Consumption'!$B$98:$B$366,$A20,'Predicted Energy Consumption'!$A$98:$A$366,"LPG propane or butane")</f>
        <v>12295222598.938944</v>
      </c>
      <c r="AM20" s="249">
        <f>SUMIFS('Predicted Energy Consumption'!AV$98:AV$366,'Predicted Energy Consumption'!$B$98:$B$366,$A20,'Predicted Energy Consumption'!$A$98:$A$366,"LPG propane or butane")</f>
        <v>12282597398.094727</v>
      </c>
      <c r="AN20" s="249">
        <f>SUMIFS('Predicted Energy Consumption'!AW$98:AW$366,'Predicted Energy Consumption'!$B$98:$B$366,$A20,'Predicted Energy Consumption'!$A$98:$A$366,"LPG propane or butane")</f>
        <v>12269846148.755426</v>
      </c>
      <c r="AO20" s="249">
        <f>SUMIFS('Predicted Energy Consumption'!AX$98:AX$366,'Predicted Energy Consumption'!$B$98:$B$366,$A20,'Predicted Energy Consumption'!$A$98:$A$366,"LPG propane or butane")</f>
        <v>12257003337.828663</v>
      </c>
      <c r="AP20" s="249">
        <f>SUMIFS('Predicted Energy Consumption'!AY$98:AY$366,'Predicted Energy Consumption'!$B$98:$B$366,$A20,'Predicted Energy Consumption'!$A$98:$A$366,"LPG propane or butane")</f>
        <v>12244099536.041252</v>
      </c>
    </row>
    <row r="21" spans="1:42" x14ac:dyDescent="0.2">
      <c r="A21" t="s">
        <v>392</v>
      </c>
      <c r="B21" s="249">
        <f>SUMIFS('Predicted Energy Consumption'!K$98:K$366,'Predicted Energy Consumption'!$B$98:$B$366,$A21,'Predicted Energy Consumption'!$A$98:$A$366,"LPG propane or butane")</f>
        <v>659709910143.61938</v>
      </c>
      <c r="C21" s="249">
        <f>SUMIFS('Predicted Energy Consumption'!L$98:L$366,'Predicted Energy Consumption'!$B$98:$B$366,$A21,'Predicted Energy Consumption'!$A$98:$A$366,"LPG propane or butane")</f>
        <v>703332512920.39026</v>
      </c>
      <c r="D21" s="249">
        <f>SUMIFS('Predicted Energy Consumption'!M$98:M$366,'Predicted Energy Consumption'!$B$98:$B$366,$A21,'Predicted Energy Consumption'!$A$98:$A$366,"LPG propane or butane")</f>
        <v>691157063976.88293</v>
      </c>
      <c r="E21" s="249">
        <f>SUMIFS('Predicted Energy Consumption'!N$98:N$366,'Predicted Energy Consumption'!$B$98:$B$366,$A21,'Predicted Energy Consumption'!$A$98:$A$366,"LPG propane or butane")</f>
        <v>676022853832.00146</v>
      </c>
      <c r="F21" s="249">
        <f>SUMIFS('Predicted Energy Consumption'!O$98:O$366,'Predicted Energy Consumption'!$B$98:$B$366,$A21,'Predicted Energy Consumption'!$A$98:$A$366,"LPG propane or butane")</f>
        <v>655282228208.31873</v>
      </c>
      <c r="G21" s="249">
        <f>SUMIFS('Predicted Energy Consumption'!P$98:P$366,'Predicted Energy Consumption'!$B$98:$B$366,$A21,'Predicted Energy Consumption'!$A$98:$A$366,"LPG propane or butane")</f>
        <v>618816245527.6781</v>
      </c>
      <c r="H21" s="249">
        <f>SUMIFS('Predicted Energy Consumption'!Q$98:Q$366,'Predicted Energy Consumption'!$B$98:$B$366,$A21,'Predicted Energy Consumption'!$A$98:$A$366,"LPG propane or butane")</f>
        <v>581090793149.71216</v>
      </c>
      <c r="I21" s="249">
        <f>SUMIFS('Predicted Energy Consumption'!R$98:R$366,'Predicted Energy Consumption'!$B$98:$B$366,$A21,'Predicted Energy Consumption'!$A$98:$A$366,"LPG propane or butane")</f>
        <v>542429707491.71564</v>
      </c>
      <c r="J21" s="249">
        <f>SUMIFS('Predicted Energy Consumption'!S$98:S$366,'Predicted Energy Consumption'!$B$98:$B$366,$A21,'Predicted Energy Consumption'!$A$98:$A$366,"LPG propane or butane")</f>
        <v>503094778973.56409</v>
      </c>
      <c r="K21" s="249">
        <f>SUMIFS('Predicted Energy Consumption'!T$98:T$366,'Predicted Energy Consumption'!$B$98:$B$366,$A21,'Predicted Energy Consumption'!$A$98:$A$366,"LPG propane or butane")</f>
        <v>463300166226.71332</v>
      </c>
      <c r="L21" s="249">
        <f>SUMIFS('Predicted Energy Consumption'!U$98:U$366,'Predicted Energy Consumption'!$B$98:$B$366,$A21,'Predicted Energy Consumption'!$A$98:$A$366,"LPG propane or butane")</f>
        <v>423222063743.14783</v>
      </c>
      <c r="M21" s="249">
        <f>SUMIFS('Predicted Energy Consumption'!V$98:V$366,'Predicted Energy Consumption'!$B$98:$B$366,$A21,'Predicted Energy Consumption'!$A$98:$A$366,"LPG propane or butane")</f>
        <v>383005695569.55762</v>
      </c>
      <c r="N21" s="249">
        <f>SUMIFS('Predicted Energy Consumption'!W$98:W$366,'Predicted Energy Consumption'!$B$98:$B$366,$A21,'Predicted Energy Consumption'!$A$98:$A$366,"LPG propane or butane")</f>
        <v>342770675104.62292</v>
      </c>
      <c r="O21" s="249">
        <f>SUMIFS('Predicted Energy Consumption'!X$98:X$366,'Predicted Energy Consumption'!$B$98:$B$366,$A21,'Predicted Energy Consumption'!$A$98:$A$366,"LPG propane or butane")</f>
        <v>302615278731.21997</v>
      </c>
      <c r="P21" s="249">
        <f>SUMIFS('Predicted Energy Consumption'!Y$98:Y$366,'Predicted Energy Consumption'!$B$98:$B$366,$A21,'Predicted Energy Consumption'!$A$98:$A$366,"LPG propane or butane")</f>
        <v>262619939651.38467</v>
      </c>
      <c r="Q21" s="249">
        <f>SUMIFS('Predicted Energy Consumption'!Z$98:Z$366,'Predicted Energy Consumption'!$B$98:$B$366,$A21,'Predicted Energy Consumption'!$A$98:$A$366,"LPG propane or butane")</f>
        <v>222850146479.91687</v>
      </c>
      <c r="R21" s="249">
        <f>SUMIFS('Predicted Energy Consumption'!AA$98:AA$366,'Predicted Energy Consumption'!$B$98:$B$366,$A21,'Predicted Energy Consumption'!$A$98:$A$366,"LPG propane or butane")</f>
        <v>196484424250.81436</v>
      </c>
      <c r="S21" s="249">
        <f>SUMIFS('Predicted Energy Consumption'!AB$98:AB$366,'Predicted Energy Consumption'!$B$98:$B$366,$A21,'Predicted Energy Consumption'!$A$98:$A$366,"LPG propane or butane")</f>
        <v>198137894954.69769</v>
      </c>
      <c r="T21" s="249">
        <f>SUMIFS('Predicted Energy Consumption'!AC$98:AC$366,'Predicted Energy Consumption'!$B$98:$B$366,$A21,'Predicted Energy Consumption'!$A$98:$A$366,"LPG propane or butane")</f>
        <v>199682725822.91934</v>
      </c>
      <c r="U21" s="249">
        <f>SUMIFS('Predicted Energy Consumption'!AD$98:AD$366,'Predicted Energy Consumption'!$B$98:$B$366,$A21,'Predicted Energy Consumption'!$A$98:$A$366,"LPG propane or butane")</f>
        <v>201127853021.67023</v>
      </c>
      <c r="V21" s="249">
        <f>SUMIFS('Predicted Energy Consumption'!AE$98:AE$366,'Predicted Energy Consumption'!$B$98:$B$366,$A21,'Predicted Energy Consumption'!$A$98:$A$366,"LPG propane or butane")</f>
        <v>202481378732.73529</v>
      </c>
      <c r="W21" s="249">
        <f>SUMIFS('Predicted Energy Consumption'!AF$98:AF$366,'Predicted Energy Consumption'!$B$98:$B$366,$A21,'Predicted Energy Consumption'!$A$98:$A$366,"LPG propane or butane")</f>
        <v>203750649229.82309</v>
      </c>
      <c r="X21" s="249">
        <f>SUMIFS('Predicted Energy Consumption'!AG$98:AG$366,'Predicted Energy Consumption'!$B$98:$B$366,$A21,'Predicted Energy Consumption'!$A$98:$A$366,"LPG propane or butane")</f>
        <v>204942327651.83798</v>
      </c>
      <c r="Y21" s="249">
        <f>SUMIFS('Predicted Energy Consumption'!AH$98:AH$366,'Predicted Energy Consumption'!$B$98:$B$366,$A21,'Predicted Energy Consumption'!$A$98:$A$366,"LPG propane or butane")</f>
        <v>206062461063.75906</v>
      </c>
      <c r="Z21" s="249">
        <f>SUMIFS('Predicted Energy Consumption'!AI$98:AI$366,'Predicted Energy Consumption'!$B$98:$B$366,$A21,'Predicted Energy Consumption'!$A$98:$A$366,"LPG propane or butane")</f>
        <v>207116541725.6171</v>
      </c>
      <c r="AA21" s="249">
        <f>SUMIFS('Predicted Energy Consumption'!AJ$98:AJ$366,'Predicted Energy Consumption'!$B$98:$B$366,$A21,'Predicted Energy Consumption'!$A$98:$A$366,"LPG propane or butane")</f>
        <v>208109562707.0032</v>
      </c>
      <c r="AB21" s="249">
        <f>SUMIFS('Predicted Energy Consumption'!AK$98:AK$366,'Predicted Energy Consumption'!$B$98:$B$366,$A21,'Predicted Energy Consumption'!$A$98:$A$366,"LPG propane or butane")</f>
        <v>209046068120.3504</v>
      </c>
      <c r="AC21" s="249">
        <f>SUMIFS('Predicted Energy Consumption'!AL$98:AL$366,'Predicted Energy Consumption'!$B$98:$B$366,$A21,'Predicted Energy Consumption'!$A$98:$A$366,"LPG propane or butane")</f>
        <v>209930198324.8212</v>
      </c>
      <c r="AD21" s="249">
        <f>SUMIFS('Predicted Energy Consumption'!AM$98:AM$366,'Predicted Energy Consumption'!$B$98:$B$366,$A21,'Predicted Energy Consumption'!$A$98:$A$366,"LPG propane or butane")</f>
        <v>210765730491.4924</v>
      </c>
      <c r="AE21" s="249">
        <f>SUMIFS('Predicted Energy Consumption'!AN$98:AN$366,'Predicted Energy Consumption'!$B$98:$B$366,$A21,'Predicted Energy Consumption'!$A$98:$A$366,"LPG propane or butane")</f>
        <v>211556114932.37039</v>
      </c>
      <c r="AF21" s="249">
        <f>SUMIFS('Predicted Energy Consumption'!AO$98:AO$366,'Predicted Energy Consumption'!$B$98:$B$366,$A21,'Predicted Energy Consumption'!$A$98:$A$366,"LPG propane or butane")</f>
        <v>212304507589.89706</v>
      </c>
      <c r="AG21" s="249">
        <f>SUMIFS('Predicted Energy Consumption'!AP$98:AP$366,'Predicted Energy Consumption'!$B$98:$B$366,$A21,'Predicted Energy Consumption'!$A$98:$A$366,"LPG propane or butane")</f>
        <v>213013799066.42081</v>
      </c>
      <c r="AH21" s="249">
        <f>SUMIFS('Predicted Energy Consumption'!AQ$98:AQ$366,'Predicted Energy Consumption'!$B$98:$B$366,$A21,'Predicted Energy Consumption'!$A$98:$A$366,"LPG propane or butane")</f>
        <v>213686640549.38779</v>
      </c>
      <c r="AI21" s="249">
        <f>SUMIFS('Predicted Energy Consumption'!AR$98:AR$366,'Predicted Energy Consumption'!$B$98:$B$366,$A21,'Predicted Energy Consumption'!$A$98:$A$366,"LPG propane or butane")</f>
        <v>214325466960.7916</v>
      </c>
      <c r="AJ21" s="249">
        <f>SUMIFS('Predicted Energy Consumption'!AS$98:AS$366,'Predicted Energy Consumption'!$B$98:$B$366,$A21,'Predicted Energy Consumption'!$A$98:$A$366,"LPG propane or butane")</f>
        <v>214932517630.965</v>
      </c>
      <c r="AK21" s="249">
        <f>SUMIFS('Predicted Energy Consumption'!AT$98:AT$366,'Predicted Energy Consumption'!$B$98:$B$366,$A21,'Predicted Energy Consumption'!$A$98:$A$366,"LPG propane or butane")</f>
        <v>215509854768.53149</v>
      </c>
      <c r="AL21" s="249">
        <f>SUMIFS('Predicted Energy Consumption'!AU$98:AU$366,'Predicted Energy Consumption'!$B$98:$B$366,$A21,'Predicted Energy Consumption'!$A$98:$A$366,"LPG propane or butane")</f>
        <v>216059379971.09274</v>
      </c>
      <c r="AM21" s="249">
        <f>SUMIFS('Predicted Energy Consumption'!AV$98:AV$366,'Predicted Energy Consumption'!$B$98:$B$366,$A21,'Predicted Energy Consumption'!$A$98:$A$366,"LPG propane or butane")</f>
        <v>216582848995.68912</v>
      </c>
      <c r="AN21" s="249">
        <f>SUMIFS('Predicted Energy Consumption'!AW$98:AW$366,'Predicted Energy Consumption'!$B$98:$B$366,$A21,'Predicted Energy Consumption'!$A$98:$A$366,"LPG propane or butane")</f>
        <v>217081884984.35385</v>
      </c>
      <c r="AO21" s="249">
        <f>SUMIFS('Predicted Energy Consumption'!AX$98:AX$366,'Predicted Energy Consumption'!$B$98:$B$366,$A21,'Predicted Energy Consumption'!$A$98:$A$366,"LPG propane or butane")</f>
        <v>217557990318.48694</v>
      </c>
      <c r="AP21" s="249">
        <f>SUMIFS('Predicted Energy Consumption'!AY$98:AY$366,'Predicted Energy Consumption'!$B$98:$B$366,$A21,'Predicted Energy Consumption'!$A$98:$A$366,"LPG propane or butane")</f>
        <v>218012557256.18167</v>
      </c>
    </row>
    <row r="22" spans="1:42" x14ac:dyDescent="0.2">
      <c r="A22" t="s">
        <v>393</v>
      </c>
      <c r="B22" s="249">
        <f>SUMIFS('Predicted Energy Consumption'!K$98:K$366,'Predicted Energy Consumption'!$B$98:$B$366,$A22,'Predicted Energy Consumption'!$A$98:$A$366,"LPG propane or butane")</f>
        <v>612052243490.23804</v>
      </c>
      <c r="C22" s="249">
        <f>SUMIFS('Predicted Energy Consumption'!L$98:L$366,'Predicted Energy Consumption'!$B$98:$B$366,$A22,'Predicted Energy Consumption'!$A$98:$A$366,"LPG propane or butane")</f>
        <v>558049257050.26123</v>
      </c>
      <c r="D22" s="249">
        <f>SUMIFS('Predicted Energy Consumption'!M$98:M$366,'Predicted Energy Consumption'!$B$98:$B$366,$A22,'Predicted Energy Consumption'!$A$98:$A$366,"LPG propane or butane")</f>
        <v>558158457684.9198</v>
      </c>
      <c r="E22" s="249">
        <f>SUMIFS('Predicted Energy Consumption'!N$98:N$366,'Predicted Energy Consumption'!$B$98:$B$366,$A22,'Predicted Energy Consumption'!$A$98:$A$366,"LPG propane or butane")</f>
        <v>558851285478.50488</v>
      </c>
      <c r="F22" s="249">
        <f>SUMIFS('Predicted Energy Consumption'!O$98:O$366,'Predicted Energy Consumption'!$B$98:$B$366,$A22,'Predicted Energy Consumption'!$A$98:$A$366,"LPG propane or butane")</f>
        <v>560392339646.47046</v>
      </c>
      <c r="G22" s="249">
        <f>SUMIFS('Predicted Energy Consumption'!P$98:P$366,'Predicted Energy Consumption'!$B$98:$B$366,$A22,'Predicted Energy Consumption'!$A$98:$A$366,"LPG propane or butane")</f>
        <v>562970962889.46692</v>
      </c>
      <c r="H22" s="249">
        <f>SUMIFS('Predicted Energy Consumption'!Q$98:Q$366,'Predicted Energy Consumption'!$B$98:$B$366,$A22,'Predicted Energy Consumption'!$A$98:$A$366,"LPG propane or butane")</f>
        <v>566712274675.20923</v>
      </c>
      <c r="I22" s="249">
        <f>SUMIFS('Predicted Energy Consumption'!R$98:R$366,'Predicted Energy Consumption'!$B$98:$B$366,$A22,'Predicted Energy Consumption'!$A$98:$A$366,"LPG propane or butane")</f>
        <v>571688567063.64551</v>
      </c>
      <c r="J22" s="249">
        <f>SUMIFS('Predicted Energy Consumption'!S$98:S$366,'Predicted Energy Consumption'!$B$98:$B$366,$A22,'Predicted Energy Consumption'!$A$98:$A$366,"LPG propane or butane")</f>
        <v>577930067879.28674</v>
      </c>
      <c r="K22" s="249">
        <f>SUMIFS('Predicted Energy Consumption'!T$98:T$366,'Predicted Energy Consumption'!$B$98:$B$366,$A22,'Predicted Energy Consumption'!$A$98:$A$366,"LPG propane or butane")</f>
        <v>585434529526.16077</v>
      </c>
      <c r="L22" s="249">
        <f>SUMIFS('Predicted Energy Consumption'!U$98:U$366,'Predicted Energy Consumption'!$B$98:$B$366,$A22,'Predicted Energy Consumption'!$A$98:$A$366,"LPG propane or butane")</f>
        <v>594175419860.77112</v>
      </c>
      <c r="M22" s="249">
        <f>SUMIFS('Predicted Energy Consumption'!V$98:V$366,'Predicted Energy Consumption'!$B$98:$B$366,$A22,'Predicted Energy Consumption'!$A$98:$A$366,"LPG propane or butane")</f>
        <v>604108695635.5896</v>
      </c>
      <c r="N22" s="249">
        <f>SUMIFS('Predicted Energy Consumption'!W$98:W$366,'Predicted Energy Consumption'!$B$98:$B$366,$A22,'Predicted Energy Consumption'!$A$98:$A$366,"LPG propane or butane")</f>
        <v>615178257086.68286</v>
      </c>
      <c r="O22" s="249">
        <f>SUMIFS('Predicted Energy Consumption'!X$98:X$366,'Predicted Energy Consumption'!$B$98:$B$366,$A22,'Predicted Energy Consumption'!$A$98:$A$366,"LPG propane or butane")</f>
        <v>627320240508.40125</v>
      </c>
      <c r="P22" s="249">
        <f>SUMIFS('Predicted Energy Consumption'!Y$98:Y$366,'Predicted Energy Consumption'!$B$98:$B$366,$A22,'Predicted Energy Consumption'!$A$98:$A$366,"LPG propane or butane")</f>
        <v>640466325342.89099</v>
      </c>
      <c r="Q22" s="249">
        <f>SUMIFS('Predicted Energy Consumption'!Z$98:Z$366,'Predicted Energy Consumption'!$B$98:$B$366,$A22,'Predicted Energy Consumption'!$A$98:$A$366,"LPG propane or butane")</f>
        <v>654546229031.62598</v>
      </c>
      <c r="R22" s="249">
        <f>SUMIFS('Predicted Energy Consumption'!AA$98:AA$366,'Predicted Energy Consumption'!$B$98:$B$366,$A22,'Predicted Energy Consumption'!$A$98:$A$366,"LPG propane or butane")</f>
        <v>669489547352.1449</v>
      </c>
      <c r="S22" s="249">
        <f>SUMIFS('Predicted Energy Consumption'!AB$98:AB$366,'Predicted Energy Consumption'!$B$98:$B$366,$A22,'Predicted Energy Consumption'!$A$98:$A$366,"LPG propane or butane")</f>
        <v>685227077115.01172</v>
      </c>
      <c r="T22" s="249">
        <f>SUMIFS('Predicted Energy Consumption'!AC$98:AC$366,'Predicted Energy Consumption'!$B$98:$B$366,$A22,'Predicted Energy Consumption'!$A$98:$A$366,"LPG propane or butane")</f>
        <v>701691736104.29395</v>
      </c>
      <c r="U22" s="249">
        <f>SUMIFS('Predicted Energy Consumption'!AD$98:AD$366,'Predicted Energy Consumption'!$B$98:$B$366,$A22,'Predicted Energy Consumption'!$A$98:$A$366,"LPG propane or butane")</f>
        <v>718819174327.88269</v>
      </c>
      <c r="V22" s="249">
        <f>SUMIFS('Predicted Energy Consumption'!AE$98:AE$366,'Predicted Energy Consumption'!$B$98:$B$366,$A22,'Predicted Energy Consumption'!$A$98:$A$366,"LPG propane or butane")</f>
        <v>736548152133.19519</v>
      </c>
      <c r="W22" s="249">
        <f>SUMIFS('Predicted Energy Consumption'!AF$98:AF$366,'Predicted Energy Consumption'!$B$98:$B$366,$A22,'Predicted Energy Consumption'!$A$98:$A$366,"LPG propane or butane")</f>
        <v>754820744933.39734</v>
      </c>
      <c r="X22" s="249">
        <f>SUMIFS('Predicted Energy Consumption'!AG$98:AG$366,'Predicted Energy Consumption'!$B$98:$B$366,$A22,'Predicted Energy Consumption'!$A$98:$A$366,"LPG propane or butane")</f>
        <v>773582421168.21155</v>
      </c>
      <c r="Y22" s="249">
        <f>SUMIFS('Predicted Energy Consumption'!AH$98:AH$366,'Predicted Energy Consumption'!$B$98:$B$366,$A22,'Predicted Energy Consumption'!$A$98:$A$366,"LPG propane or butane")</f>
        <v>792782029458.96667</v>
      </c>
      <c r="Z22" s="249">
        <f>SUMIFS('Predicted Energy Consumption'!AI$98:AI$366,'Predicted Energy Consumption'!$B$98:$B$366,$A22,'Predicted Energy Consumption'!$A$98:$A$366,"LPG propane or butane")</f>
        <v>812371722392.51379</v>
      </c>
      <c r="AA22" s="249">
        <f>SUMIFS('Predicted Energy Consumption'!AJ$98:AJ$366,'Predicted Energy Consumption'!$B$98:$B$366,$A22,'Predicted Energy Consumption'!$A$98:$A$366,"LPG propane or butane")</f>
        <v>832306837641.18726</v>
      </c>
      <c r="AB22" s="249">
        <f>SUMIFS('Predicted Energy Consumption'!AK$98:AK$366,'Predicted Energy Consumption'!$B$98:$B$366,$A22,'Predicted Energy Consumption'!$A$98:$A$366,"LPG propane or butane")</f>
        <v>852545751875.79248</v>
      </c>
      <c r="AC22" s="249">
        <f>SUMIFS('Predicted Energy Consumption'!AL$98:AL$366,'Predicted Energy Consumption'!$B$98:$B$366,$A22,'Predicted Energy Consumption'!$A$98:$A$366,"LPG propane or butane")</f>
        <v>873049718869.28601</v>
      </c>
      <c r="AD22" s="249">
        <f>SUMIFS('Predicted Energy Consumption'!AM$98:AM$366,'Predicted Energy Consumption'!$B$98:$B$366,$A22,'Predicted Energy Consumption'!$A$98:$A$366,"LPG propane or butane")</f>
        <v>893782700077.21643</v>
      </c>
      <c r="AE22" s="249">
        <f>SUMIFS('Predicted Energy Consumption'!AN$98:AN$366,'Predicted Energy Consumption'!$B$98:$B$366,$A22,'Predicted Energy Consumption'!$A$98:$A$366,"LPG propane or butane")</f>
        <v>914711193615.01782</v>
      </c>
      <c r="AF22" s="249">
        <f>SUMIFS('Predicted Energy Consumption'!AO$98:AO$366,'Predicted Energy Consumption'!$B$98:$B$366,$A22,'Predicted Energy Consumption'!$A$98:$A$366,"LPG propane or butane")</f>
        <v>935804065767.43225</v>
      </c>
      <c r="AG22" s="249">
        <f>SUMIFS('Predicted Energy Consumption'!AP$98:AP$366,'Predicted Energy Consumption'!$B$98:$B$366,$A22,'Predicted Energy Consumption'!$A$98:$A$366,"LPG propane or butane")</f>
        <v>938961273841.87549</v>
      </c>
      <c r="AH22" s="249">
        <f>SUMIFS('Predicted Energy Consumption'!AQ$98:AQ$366,'Predicted Energy Consumption'!$B$98:$B$366,$A22,'Predicted Energy Consumption'!$A$98:$A$366,"LPG propane or butane")</f>
        <v>937720619054.86304</v>
      </c>
      <c r="AI22" s="249">
        <f>SUMIFS('Predicted Energy Consumption'!AR$98:AR$366,'Predicted Energy Consumption'!$B$98:$B$366,$A22,'Predicted Energy Consumption'!$A$98:$A$366,"LPG propane or butane")</f>
        <v>936304875162.276</v>
      </c>
      <c r="AJ22" s="249">
        <f>SUMIFS('Predicted Energy Consumption'!AS$98:AS$366,'Predicted Energy Consumption'!$B$98:$B$366,$A22,'Predicted Energy Consumption'!$A$98:$A$366,"LPG propane or butane")</f>
        <v>934725789659.14136</v>
      </c>
      <c r="AK22" s="249">
        <f>SUMIFS('Predicted Energy Consumption'!AT$98:AT$366,'Predicted Energy Consumption'!$B$98:$B$366,$A22,'Predicted Energy Consumption'!$A$98:$A$366,"LPG propane or butane")</f>
        <v>932994166908.4989</v>
      </c>
      <c r="AL22" s="249">
        <f>SUMIFS('Predicted Energy Consumption'!AU$98:AU$366,'Predicted Energy Consumption'!$B$98:$B$366,$A22,'Predicted Energy Consumption'!$A$98:$A$366,"LPG propane or butane")</f>
        <v>931119956728.77771</v>
      </c>
      <c r="AM22" s="249">
        <f>SUMIFS('Predicted Energy Consumption'!AV$98:AV$366,'Predicted Energy Consumption'!$B$98:$B$366,$A22,'Predicted Energy Consumption'!$A$98:$A$366,"LPG propane or butane")</f>
        <v>929112333565.6925</v>
      </c>
      <c r="AN22" s="249">
        <f>SUMIFS('Predicted Energy Consumption'!AW$98:AW$366,'Predicted Energy Consumption'!$B$98:$B$366,$A22,'Predicted Energy Consumption'!$A$98:$A$366,"LPG propane or butane")</f>
        <v>926979767322.53857</v>
      </c>
      <c r="AO22" s="249">
        <f>SUMIFS('Predicted Energy Consumption'!AX$98:AX$366,'Predicted Energy Consumption'!$B$98:$B$366,$A22,'Predicted Energy Consumption'!$A$98:$A$366,"LPG propane or butane")</f>
        <v>924730086800.1604</v>
      </c>
      <c r="AP22" s="249">
        <f>SUMIFS('Predicted Energy Consumption'!AY$98:AY$366,'Predicted Energy Consumption'!$B$98:$B$366,$A22,'Predicted Energy Consumption'!$A$98:$A$366,"LPG propane or butane")</f>
        <v>922370536587.66235</v>
      </c>
    </row>
    <row r="23" spans="1:42" x14ac:dyDescent="0.2">
      <c r="A23" t="s">
        <v>394</v>
      </c>
      <c r="B23" s="249">
        <f>SUMIFS('Predicted Energy Consumption'!K$98:K$366,'Predicted Energy Consumption'!$B$98:$B$366,$A23,'Predicted Energy Consumption'!$A$98:$A$366,"LPG propane or butane")</f>
        <v>841888133220.62537</v>
      </c>
      <c r="C23" s="249">
        <f>SUMIFS('Predicted Energy Consumption'!L$98:L$366,'Predicted Energy Consumption'!$B$98:$B$366,$A23,'Predicted Energy Consumption'!$A$98:$A$366,"LPG propane or butane")</f>
        <v>819008944968.72095</v>
      </c>
      <c r="D23" s="249">
        <f>SUMIFS('Predicted Energy Consumption'!M$98:M$366,'Predicted Energy Consumption'!$B$98:$B$366,$A23,'Predicted Energy Consumption'!$A$98:$A$366,"LPG propane or butane")</f>
        <v>783900040809.14038</v>
      </c>
      <c r="E23" s="249">
        <f>SUMIFS('Predicted Energy Consumption'!N$98:N$366,'Predicted Energy Consumption'!$B$98:$B$366,$A23,'Predicted Energy Consumption'!$A$98:$A$366,"LPG propane or butane")</f>
        <v>750685768107.56323</v>
      </c>
      <c r="F23" s="249">
        <f>SUMIFS('Predicted Energy Consumption'!O$98:O$366,'Predicted Energy Consumption'!$B$98:$B$366,$A23,'Predicted Energy Consumption'!$A$98:$A$366,"LPG propane or butane")</f>
        <v>719073107731.4895</v>
      </c>
      <c r="G23" s="249">
        <f>SUMIFS('Predicted Energy Consumption'!P$98:P$366,'Predicted Energy Consumption'!$B$98:$B$366,$A23,'Predicted Energy Consumption'!$A$98:$A$366,"LPG propane or butane")</f>
        <v>688857262788.33374</v>
      </c>
      <c r="H23" s="249">
        <f>SUMIFS('Predicted Energy Consumption'!Q$98:Q$366,'Predicted Energy Consumption'!$B$98:$B$366,$A23,'Predicted Energy Consumption'!$A$98:$A$366,"LPG propane or butane")</f>
        <v>659885149480.90491</v>
      </c>
      <c r="I23" s="249">
        <f>SUMIFS('Predicted Energy Consumption'!R$98:R$366,'Predicted Energy Consumption'!$B$98:$B$366,$A23,'Predicted Energy Consumption'!$A$98:$A$366,"LPG propane or butane")</f>
        <v>632035462777.40015</v>
      </c>
      <c r="J23" s="249">
        <f>SUMIFS('Predicted Energy Consumption'!S$98:S$366,'Predicted Energy Consumption'!$B$98:$B$366,$A23,'Predicted Energy Consumption'!$A$98:$A$366,"LPG propane or butane")</f>
        <v>605207433846.16821</v>
      </c>
      <c r="K23" s="249">
        <f>SUMIFS('Predicted Energy Consumption'!T$98:T$366,'Predicted Energy Consumption'!$B$98:$B$366,$A23,'Predicted Energy Consumption'!$A$98:$A$366,"LPG propane or butane")</f>
        <v>579314322194.97278</v>
      </c>
      <c r="L23" s="249">
        <f>SUMIFS('Predicted Energy Consumption'!U$98:U$366,'Predicted Energy Consumption'!$B$98:$B$366,$A23,'Predicted Energy Consumption'!$A$98:$A$366,"LPG propane or butane")</f>
        <v>554279555041.79578</v>
      </c>
      <c r="M23" s="249">
        <f>SUMIFS('Predicted Energy Consumption'!V$98:V$366,'Predicted Energy Consumption'!$B$98:$B$366,$A23,'Predicted Energy Consumption'!$A$98:$A$366,"LPG propane or butane")</f>
        <v>530034373308.76825</v>
      </c>
      <c r="N23" s="249">
        <f>SUMIFS('Predicted Energy Consumption'!W$98:W$366,'Predicted Energy Consumption'!$B$98:$B$366,$A23,'Predicted Energy Consumption'!$A$98:$A$366,"LPG propane or butane")</f>
        <v>506516345843.67798</v>
      </c>
      <c r="O23" s="249">
        <f>SUMIFS('Predicted Energy Consumption'!X$98:X$366,'Predicted Energy Consumption'!$B$98:$B$366,$A23,'Predicted Energy Consumption'!$A$98:$A$366,"LPG propane or butane")</f>
        <v>483668388920.95801</v>
      </c>
      <c r="P23" s="249">
        <f>SUMIFS('Predicted Energy Consumption'!Y$98:Y$366,'Predicted Energy Consumption'!$B$98:$B$366,$A23,'Predicted Energy Consumption'!$A$98:$A$366,"LPG propane or butane")</f>
        <v>461438082732.27539</v>
      </c>
      <c r="Q23" s="249">
        <f>SUMIFS('Predicted Energy Consumption'!Z$98:Z$366,'Predicted Energy Consumption'!$B$98:$B$366,$A23,'Predicted Energy Consumption'!$A$98:$A$366,"LPG propane or butane")</f>
        <v>439777164779.61102</v>
      </c>
      <c r="R23" s="249">
        <f>SUMIFS('Predicted Energy Consumption'!AA$98:AA$366,'Predicted Energy Consumption'!$B$98:$B$366,$A23,'Predicted Energy Consumption'!$A$98:$A$366,"LPG propane or butane")</f>
        <v>418641130863.55981</v>
      </c>
      <c r="S23" s="249">
        <f>SUMIFS('Predicted Energy Consumption'!AB$98:AB$366,'Predicted Energy Consumption'!$B$98:$B$366,$A23,'Predicted Energy Consumption'!$A$98:$A$366,"LPG propane or butane")</f>
        <v>397988903724.42944</v>
      </c>
      <c r="T23" s="249">
        <f>SUMIFS('Predicted Energy Consumption'!AC$98:AC$366,'Predicted Energy Consumption'!$B$98:$B$366,$A23,'Predicted Energy Consumption'!$A$98:$A$366,"LPG propane or butane")</f>
        <v>377782546377.0835</v>
      </c>
      <c r="U23" s="249">
        <f>SUMIFS('Predicted Energy Consumption'!AD$98:AD$366,'Predicted Energy Consumption'!$B$98:$B$366,$A23,'Predicted Energy Consumption'!$A$98:$A$366,"LPG propane or butane")</f>
        <v>357987006964.91113</v>
      </c>
      <c r="V23" s="249">
        <f>SUMIFS('Predicted Energy Consumption'!AE$98:AE$366,'Predicted Energy Consumption'!$B$98:$B$366,$A23,'Predicted Energy Consumption'!$A$98:$A$366,"LPG propane or butane")</f>
        <v>338569887550.93146</v>
      </c>
      <c r="W23" s="249">
        <f>SUMIFS('Predicted Energy Consumption'!AF$98:AF$366,'Predicted Energy Consumption'!$B$98:$B$366,$A23,'Predicted Energy Consumption'!$A$98:$A$366,"LPG propane or butane")</f>
        <v>319501232421.22986</v>
      </c>
      <c r="X23" s="249">
        <f>SUMIFS('Predicted Energy Consumption'!AG$98:AG$366,'Predicted Energy Consumption'!$B$98:$B$366,$A23,'Predicted Energy Consumption'!$A$98:$A$366,"LPG propane or butane")</f>
        <v>300753333227.61206</v>
      </c>
      <c r="Y23" s="249">
        <f>SUMIFS('Predicted Energy Consumption'!AH$98:AH$366,'Predicted Energy Consumption'!$B$98:$B$366,$A23,'Predicted Energy Consumption'!$A$98:$A$366,"LPG propane or butane")</f>
        <v>282300549245.58398</v>
      </c>
      <c r="Z23" s="249">
        <f>SUMIFS('Predicted Energy Consumption'!AI$98:AI$366,'Predicted Energy Consumption'!$B$98:$B$366,$A23,'Predicted Energy Consumption'!$A$98:$A$366,"LPG propane or butane")</f>
        <v>264119141522.86792</v>
      </c>
      <c r="AA23" s="249">
        <f>SUMIFS('Predicted Energy Consumption'!AJ$98:AJ$366,'Predicted Energy Consumption'!$B$98:$B$366,$A23,'Predicted Energy Consumption'!$A$98:$A$366,"LPG propane or butane")</f>
        <v>246187119946.75287</v>
      </c>
      <c r="AB23" s="249">
        <f>SUMIFS('Predicted Energy Consumption'!AK$98:AK$366,'Predicted Energy Consumption'!$B$98:$B$366,$A23,'Predicted Energy Consumption'!$A$98:$A$366,"LPG propane or butane")</f>
        <v>228484102382.29169</v>
      </c>
      <c r="AC23" s="249">
        <f>SUMIFS('Predicted Energy Consumption'!AL$98:AL$366,'Predicted Energy Consumption'!$B$98:$B$366,$A23,'Predicted Energy Consumption'!$A$98:$A$366,"LPG propane or butane")</f>
        <v>210991185093.49799</v>
      </c>
      <c r="AD23" s="249">
        <f>SUMIFS('Predicted Energy Consumption'!AM$98:AM$366,'Predicted Energy Consumption'!$B$98:$B$366,$A23,'Predicted Energy Consumption'!$A$98:$A$366,"LPG propane or butane")</f>
        <v>193690823691.76694</v>
      </c>
      <c r="AE23" s="249">
        <f>SUMIFS('Predicted Energy Consumption'!AN$98:AN$366,'Predicted Energy Consumption'!$B$98:$B$366,$A23,'Predicted Energy Consumption'!$A$98:$A$366,"LPG propane or butane")</f>
        <v>176566723878.48209</v>
      </c>
      <c r="AF23" s="249">
        <f>SUMIFS('Predicted Energy Consumption'!AO$98:AO$366,'Predicted Energy Consumption'!$B$98:$B$366,$A23,'Predicted Energy Consumption'!$A$98:$A$366,"LPG propane or butane")</f>
        <v>159603741271.13654</v>
      </c>
      <c r="AG23" s="249">
        <f>SUMIFS('Predicted Energy Consumption'!AP$98:AP$366,'Predicted Energy Consumption'!$B$98:$B$366,$A23,'Predicted Energy Consumption'!$A$98:$A$366,"LPG propane or butane")</f>
        <v>142787789627.78494</v>
      </c>
      <c r="AH23" s="249">
        <f>SUMIFS('Predicted Energy Consumption'!AQ$98:AQ$366,'Predicted Energy Consumption'!$B$98:$B$366,$A23,'Predicted Energy Consumption'!$A$98:$A$366,"LPG propane or butane")</f>
        <v>137452565733.31467</v>
      </c>
      <c r="AI23" s="249">
        <f>SUMIFS('Predicted Energy Consumption'!AR$98:AR$366,'Predicted Energy Consumption'!$B$98:$B$366,$A23,'Predicted Energy Consumption'!$A$98:$A$366,"LPG propane or butane")</f>
        <v>139032647967.11877</v>
      </c>
      <c r="AJ23" s="249">
        <f>SUMIFS('Predicted Energy Consumption'!AS$98:AS$366,'Predicted Energy Consumption'!$B$98:$B$366,$A23,'Predicted Energy Consumption'!$A$98:$A$366,"LPG propane or butane")</f>
        <v>140608704229.22986</v>
      </c>
      <c r="AK23" s="249">
        <f>SUMIFS('Predicted Energy Consumption'!AT$98:AT$366,'Predicted Energy Consumption'!$B$98:$B$366,$A23,'Predicted Energy Consumption'!$A$98:$A$366,"LPG propane or butane")</f>
        <v>141872308401.32034</v>
      </c>
      <c r="AL23" s="249">
        <f>SUMIFS('Predicted Energy Consumption'!AU$98:AU$366,'Predicted Energy Consumption'!$B$98:$B$366,$A23,'Predicted Energy Consumption'!$A$98:$A$366,"LPG propane or butane")</f>
        <v>141866638031.67841</v>
      </c>
      <c r="AM23" s="249">
        <f>SUMIFS('Predicted Energy Consumption'!AV$98:AV$366,'Predicted Energy Consumption'!$B$98:$B$366,$A23,'Predicted Energy Consumption'!$A$98:$A$366,"LPG propane or butane")</f>
        <v>141854902816.17267</v>
      </c>
      <c r="AN23" s="249">
        <f>SUMIFS('Predicted Energy Consumption'!AW$98:AW$366,'Predicted Energy Consumption'!$B$98:$B$366,$A23,'Predicted Energy Consumption'!$A$98:$A$366,"LPG propane or butane")</f>
        <v>141837720521.61118</v>
      </c>
      <c r="AO23" s="249">
        <f>SUMIFS('Predicted Energy Consumption'!AX$98:AX$366,'Predicted Energy Consumption'!$B$98:$B$366,$A23,'Predicted Energy Consumption'!$A$98:$A$366,"LPG propane or butane")</f>
        <v>141815650149.59009</v>
      </c>
      <c r="AP23" s="249">
        <f>SUMIFS('Predicted Energy Consumption'!AY$98:AY$366,'Predicted Energy Consumption'!$B$98:$B$366,$A23,'Predicted Energy Consumption'!$A$98:$A$366,"LPG propane or butane")</f>
        <v>141789198092.58588</v>
      </c>
    </row>
    <row r="24" spans="1:42" x14ac:dyDescent="0.2">
      <c r="A24" t="s">
        <v>395</v>
      </c>
      <c r="B24" s="249">
        <f>SUMIFS('Predicted Energy Consumption'!K$98:K$366,'Predicted Energy Consumption'!$B$98:$B$366,$A24,'Predicted Energy Consumption'!$A$98:$A$366,"LPG propane or butane")</f>
        <v>3884154568.6894207</v>
      </c>
      <c r="C24" s="249">
        <f>SUMIFS('Predicted Energy Consumption'!L$98:L$366,'Predicted Energy Consumption'!$B$98:$B$366,$A24,'Predicted Energy Consumption'!$A$98:$A$366,"LPG propane or butane")</f>
        <v>14334439114001.531</v>
      </c>
      <c r="D24" s="249">
        <f>SUMIFS('Predicted Energy Consumption'!M$98:M$366,'Predicted Energy Consumption'!$B$98:$B$366,$A24,'Predicted Energy Consumption'!$A$98:$A$366,"LPG propane or butane")</f>
        <v>22800546167233.672</v>
      </c>
      <c r="E24" s="249">
        <f>SUMIFS('Predicted Energy Consumption'!N$98:N$366,'Predicted Energy Consumption'!$B$98:$B$366,$A24,'Predicted Energy Consumption'!$A$98:$A$366,"LPG propane or butane")</f>
        <v>31839292813056.828</v>
      </c>
      <c r="F24" s="249">
        <f>SUMIFS('Predicted Energy Consumption'!O$98:O$366,'Predicted Energy Consumption'!$B$98:$B$366,$A24,'Predicted Energy Consumption'!$A$98:$A$366,"LPG propane or butane")</f>
        <v>41336059115507.563</v>
      </c>
      <c r="G24" s="249">
        <f>SUMIFS('Predicted Energy Consumption'!P$98:P$366,'Predicted Energy Consumption'!$B$98:$B$366,$A24,'Predicted Energy Consumption'!$A$98:$A$366,"LPG propane or butane")</f>
        <v>51187974610837.406</v>
      </c>
      <c r="H24" s="249">
        <f>SUMIFS('Predicted Energy Consumption'!Q$98:Q$366,'Predicted Energy Consumption'!$B$98:$B$366,$A24,'Predicted Energy Consumption'!$A$98:$A$366,"LPG propane or butane")</f>
        <v>61304502819619.063</v>
      </c>
      <c r="I24" s="249">
        <f>SUMIFS('Predicted Energy Consumption'!R$98:R$366,'Predicted Energy Consumption'!$B$98:$B$366,$A24,'Predicted Energy Consumption'!$A$98:$A$366,"LPG propane or butane")</f>
        <v>71607259883243.094</v>
      </c>
      <c r="J24" s="249">
        <f>SUMIFS('Predicted Energy Consumption'!S$98:S$366,'Predicted Energy Consumption'!$B$98:$B$366,$A24,'Predicted Energy Consumption'!$A$98:$A$366,"LPG propane or butane")</f>
        <v>82029330694083.063</v>
      </c>
      <c r="K24" s="249">
        <f>SUMIFS('Predicted Energy Consumption'!T$98:T$366,'Predicted Energy Consumption'!$B$98:$B$366,$A24,'Predicted Energy Consumption'!$A$98:$A$366,"LPG propane or butane")</f>
        <v>91204025492874.641</v>
      </c>
      <c r="L24" s="249">
        <f>SUMIFS('Predicted Energy Consumption'!U$98:U$366,'Predicted Energy Consumption'!$B$98:$B$366,$A24,'Predicted Energy Consumption'!$A$98:$A$366,"LPG propane or butane")</f>
        <v>94909236105398.656</v>
      </c>
      <c r="M24" s="249">
        <f>SUMIFS('Predicted Energy Consumption'!V$98:V$366,'Predicted Energy Consumption'!$B$98:$B$366,$A24,'Predicted Energy Consumption'!$A$98:$A$366,"LPG propane or butane")</f>
        <v>98451863648815.297</v>
      </c>
      <c r="N24" s="249">
        <f>SUMIFS('Predicted Energy Consumption'!W$98:W$366,'Predicted Energy Consumption'!$B$98:$B$366,$A24,'Predicted Energy Consumption'!$A$98:$A$366,"LPG propane or butane")</f>
        <v>101841012417663.42</v>
      </c>
      <c r="O24" s="249">
        <f>SUMIFS('Predicted Energy Consumption'!X$98:X$366,'Predicted Energy Consumption'!$B$98:$B$366,$A24,'Predicted Energy Consumption'!$A$98:$A$366,"LPG propane or butane")</f>
        <v>105085612404397.97</v>
      </c>
      <c r="P24" s="249">
        <f>SUMIFS('Predicted Energy Consumption'!Y$98:Y$366,'Predicted Energy Consumption'!$B$98:$B$366,$A24,'Predicted Energy Consumption'!$A$98:$A$366,"LPG propane or butane")</f>
        <v>108194305197676.22</v>
      </c>
      <c r="Q24" s="249">
        <f>SUMIFS('Predicted Energy Consumption'!Z$98:Z$366,'Predicted Energy Consumption'!$B$98:$B$366,$A24,'Predicted Energy Consumption'!$A$98:$A$366,"LPG propane or butane")</f>
        <v>111175368509485.19</v>
      </c>
      <c r="R24" s="249">
        <f>SUMIFS('Predicted Energy Consumption'!AA$98:AA$366,'Predicted Energy Consumption'!$B$98:$B$366,$A24,'Predicted Energy Consumption'!$A$98:$A$366,"LPG propane or butane")</f>
        <v>114036670102336.88</v>
      </c>
      <c r="S24" s="249">
        <f>SUMIFS('Predicted Energy Consumption'!AB$98:AB$366,'Predicted Energy Consumption'!$B$98:$B$366,$A24,'Predicted Energy Consumption'!$A$98:$A$366,"LPG propane or butane")</f>
        <v>116785643683485.77</v>
      </c>
      <c r="T24" s="249">
        <f>SUMIFS('Predicted Energy Consumption'!AC$98:AC$366,'Predicted Energy Consumption'!$B$98:$B$366,$A24,'Predicted Energy Consumption'!$A$98:$A$366,"LPG propane or butane")</f>
        <v>119429280888263.98</v>
      </c>
      <c r="U24" s="249">
        <f>SUMIFS('Predicted Energy Consumption'!AD$98:AD$366,'Predicted Energy Consumption'!$B$98:$B$366,$A24,'Predicted Energy Consumption'!$A$98:$A$366,"LPG propane or butane")</f>
        <v>121974134775813.28</v>
      </c>
      <c r="V24" s="249">
        <f>SUMIFS('Predicted Energy Consumption'!AE$98:AE$366,'Predicted Energy Consumption'!$B$98:$B$366,$A24,'Predicted Energy Consumption'!$A$98:$A$366,"LPG propane or butane")</f>
        <v>124426331322751.69</v>
      </c>
      <c r="W24" s="249">
        <f>SUMIFS('Predicted Energy Consumption'!AF$98:AF$366,'Predicted Energy Consumption'!$B$98:$B$366,$A24,'Predicted Energy Consumption'!$A$98:$A$366,"LPG propane or butane")</f>
        <v>126791586251118</v>
      </c>
      <c r="X24" s="249">
        <f>SUMIFS('Predicted Energy Consumption'!AG$98:AG$366,'Predicted Energy Consumption'!$B$98:$B$366,$A24,'Predicted Energy Consumption'!$A$98:$A$366,"LPG propane or butane")</f>
        <v>129075225198135.86</v>
      </c>
      <c r="Y24" s="249">
        <f>SUMIFS('Predicted Energy Consumption'!AH$98:AH$366,'Predicted Energy Consumption'!$B$98:$B$366,$A24,'Predicted Energy Consumption'!$A$98:$A$366,"LPG propane or butane")</f>
        <v>131282205758303.77</v>
      </c>
      <c r="Z24" s="249">
        <f>SUMIFS('Predicted Energy Consumption'!AI$98:AI$366,'Predicted Energy Consumption'!$B$98:$B$366,$A24,'Predicted Energy Consumption'!$A$98:$A$366,"LPG propane or butane")</f>
        <v>133417140331515.31</v>
      </c>
      <c r="AA24" s="249">
        <f>SUMIFS('Predicted Energy Consumption'!AJ$98:AJ$366,'Predicted Energy Consumption'!$B$98:$B$366,$A24,'Predicted Energy Consumption'!$A$98:$A$366,"LPG propane or butane")</f>
        <v>135484319018426.48</v>
      </c>
      <c r="AB24" s="249">
        <f>SUMIFS('Predicted Energy Consumption'!AK$98:AK$366,'Predicted Energy Consumption'!$B$98:$B$366,$A24,'Predicted Energy Consumption'!$A$98:$A$366,"LPG propane or butane")</f>
        <v>137487732036824.52</v>
      </c>
      <c r="AC24" s="249">
        <f>SUMIFS('Predicted Energy Consumption'!AL$98:AL$366,'Predicted Energy Consumption'!$B$98:$B$366,$A24,'Predicted Energy Consumption'!$A$98:$A$366,"LPG propane or butane")</f>
        <v>139431091306950.63</v>
      </c>
      <c r="AD24" s="249">
        <f>SUMIFS('Predicted Energy Consumption'!AM$98:AM$366,'Predicted Energy Consumption'!$B$98:$B$366,$A24,'Predicted Energy Consumption'!$A$98:$A$366,"LPG propane or butane")</f>
        <v>141317850982569.06</v>
      </c>
      <c r="AE24" s="249">
        <f>SUMIFS('Predicted Energy Consumption'!AN$98:AN$366,'Predicted Energy Consumption'!$B$98:$B$366,$A24,'Predicted Energy Consumption'!$A$98:$A$366,"LPG propane or butane")</f>
        <v>143151226799102.69</v>
      </c>
      <c r="AF24" s="249">
        <f>SUMIFS('Predicted Energy Consumption'!AO$98:AO$366,'Predicted Energy Consumption'!$B$98:$B$366,$A24,'Predicted Energy Consumption'!$A$98:$A$366,"LPG propane or butane")</f>
        <v>144934214178385.13</v>
      </c>
      <c r="AG24" s="249">
        <f>SUMIFS('Predicted Energy Consumption'!AP$98:AP$366,'Predicted Energy Consumption'!$B$98:$B$366,$A24,'Predicted Energy Consumption'!$A$98:$A$366,"LPG propane or butane")</f>
        <v>146669605077836.13</v>
      </c>
      <c r="AH24" s="249">
        <f>SUMIFS('Predicted Energy Consumption'!AQ$98:AQ$366,'Predicted Energy Consumption'!$B$98:$B$366,$A24,'Predicted Energy Consumption'!$A$98:$A$366,"LPG propane or butane")</f>
        <v>148360003605450.88</v>
      </c>
      <c r="AI24" s="249">
        <f>SUMIFS('Predicted Energy Consumption'!AR$98:AR$366,'Predicted Energy Consumption'!$B$98:$B$366,$A24,'Predicted Energy Consumption'!$A$98:$A$366,"LPG propane or butane")</f>
        <v>150007840444438.94</v>
      </c>
      <c r="AJ24" s="249">
        <f>SUMIFS('Predicted Energy Consumption'!AS$98:AS$366,'Predicted Energy Consumption'!$B$98:$B$366,$A24,'Predicted Energy Consumption'!$A$98:$A$366,"LPG propane or butane")</f>
        <v>151615386145627.81</v>
      </c>
      <c r="AK24" s="249">
        <f>SUMIFS('Predicted Energy Consumption'!AT$98:AT$366,'Predicted Energy Consumption'!$B$98:$B$366,$A24,'Predicted Energy Consumption'!$A$98:$A$366,"LPG propane or butane")</f>
        <v>153184763354080.22</v>
      </c>
      <c r="AL24" s="249">
        <f>SUMIFS('Predicted Energy Consumption'!AU$98:AU$366,'Predicted Energy Consumption'!$B$98:$B$366,$A24,'Predicted Energy Consumption'!$A$98:$A$366,"LPG propane or butane")</f>
        <v>154717958040545.94</v>
      </c>
      <c r="AM24" s="249">
        <f>SUMIFS('Predicted Energy Consumption'!AV$98:AV$366,'Predicted Energy Consumption'!$B$98:$B$366,$A24,'Predicted Energy Consumption'!$A$98:$A$366,"LPG propane or butane")</f>
        <v>156216829809321.53</v>
      </c>
      <c r="AN24" s="249">
        <f>SUMIFS('Predicted Energy Consumption'!AW$98:AW$366,'Predicted Energy Consumption'!$B$98:$B$366,$A24,'Predicted Energy Consumption'!$A$98:$A$366,"LPG propane or butane")</f>
        <v>157683121353078.16</v>
      </c>
      <c r="AO24" s="249">
        <f>SUMIFS('Predicted Energy Consumption'!AX$98:AX$366,'Predicted Energy Consumption'!$B$98:$B$366,$A24,'Predicted Energy Consumption'!$A$98:$A$366,"LPG propane or butane")</f>
        <v>159118467122798.19</v>
      </c>
      <c r="AP24" s="249">
        <f>SUMIFS('Predicted Energy Consumption'!AY$98:AY$366,'Predicted Energy Consumption'!$B$98:$B$366,$A24,'Predicted Energy Consumption'!$A$98:$A$366,"LPG propane or butane")</f>
        <v>160524401277569.75</v>
      </c>
    </row>
    <row r="25" spans="1:42" x14ac:dyDescent="0.2">
      <c r="A25" t="s">
        <v>396</v>
      </c>
      <c r="B25" s="249">
        <f>SUMIFS('Predicted Energy Consumption'!K$98:K$366,'Predicted Energy Consumption'!$B$98:$B$366,$A25,'Predicted Energy Consumption'!$A$98:$A$366,"LPG propane or butane")</f>
        <v>1127263262887.9314</v>
      </c>
      <c r="C25" s="249">
        <f>SUMIFS('Predicted Energy Consumption'!L$98:L$366,'Predicted Energy Consumption'!$B$98:$B$366,$A25,'Predicted Energy Consumption'!$A$98:$A$366,"LPG propane or butane")</f>
        <v>1165956146152.4495</v>
      </c>
      <c r="D25" s="249">
        <f>SUMIFS('Predicted Energy Consumption'!M$98:M$366,'Predicted Energy Consumption'!$B$98:$B$366,$A25,'Predicted Energy Consumption'!$A$98:$A$366,"LPG propane or butane")</f>
        <v>1213472872965.6267</v>
      </c>
      <c r="E25" s="249">
        <f>SUMIFS('Predicted Energy Consumption'!N$98:N$366,'Predicted Energy Consumption'!$B$98:$B$366,$A25,'Predicted Energy Consumption'!$A$98:$A$366,"LPG propane or butane")</f>
        <v>1256924004406.6677</v>
      </c>
      <c r="F25" s="249">
        <f>SUMIFS('Predicted Energy Consumption'!O$98:O$366,'Predicted Energy Consumption'!$B$98:$B$366,$A25,'Predicted Energy Consumption'!$A$98:$A$366,"LPG propane or butane")</f>
        <v>1296469747899.6558</v>
      </c>
      <c r="G25" s="249">
        <f>SUMIFS('Predicted Energy Consumption'!P$98:P$366,'Predicted Energy Consumption'!$B$98:$B$366,$A25,'Predicted Energy Consumption'!$A$98:$A$366,"LPG propane or butane")</f>
        <v>1332301330000.6833</v>
      </c>
      <c r="H25" s="249">
        <f>SUMIFS('Predicted Energy Consumption'!Q$98:Q$366,'Predicted Energy Consumption'!$B$98:$B$366,$A25,'Predicted Energy Consumption'!$A$98:$A$366,"LPG propane or butane")</f>
        <v>1364628360773.2234</v>
      </c>
      <c r="I25" s="249">
        <f>SUMIFS('Predicted Energy Consumption'!R$98:R$366,'Predicted Energy Consumption'!$B$98:$B$366,$A25,'Predicted Energy Consumption'!$A$98:$A$366,"LPG propane or butane")</f>
        <v>1393668942373.4299</v>
      </c>
      <c r="J25" s="249">
        <f>SUMIFS('Predicted Energy Consumption'!S$98:S$366,'Predicted Energy Consumption'!$B$98:$B$366,$A25,'Predicted Energy Consumption'!$A$98:$A$366,"LPG propane or butane")</f>
        <v>1419642233839.3447</v>
      </c>
      <c r="K25" s="249">
        <f>SUMIFS('Predicted Energy Consumption'!T$98:T$366,'Predicted Energy Consumption'!$B$98:$B$366,$A25,'Predicted Energy Consumption'!$A$98:$A$366,"LPG propane or butane")</f>
        <v>1442763090746.0188</v>
      </c>
      <c r="L25" s="249">
        <f>SUMIFS('Predicted Energy Consumption'!U$98:U$366,'Predicted Energy Consumption'!$B$98:$B$366,$A25,'Predicted Energy Consumption'!$A$98:$A$366,"LPG propane or butane")</f>
        <v>1463238384030.0076</v>
      </c>
      <c r="M25" s="249">
        <f>SUMIFS('Predicted Energy Consumption'!V$98:V$366,'Predicted Energy Consumption'!$B$98:$B$366,$A25,'Predicted Energy Consumption'!$A$98:$A$366,"LPG propane or butane")</f>
        <v>1481264631600.1616</v>
      </c>
      <c r="N25" s="249">
        <f>SUMIFS('Predicted Energy Consumption'!W$98:W$366,'Predicted Energy Consumption'!$B$98:$B$366,$A25,'Predicted Energy Consumption'!$A$98:$A$366,"LPG propane or butane")</f>
        <v>1497026625787.9595</v>
      </c>
      <c r="O25" s="249">
        <f>SUMIFS('Predicted Energy Consumption'!X$98:X$366,'Predicted Energy Consumption'!$B$98:$B$366,$A25,'Predicted Energy Consumption'!$A$98:$A$366,"LPG propane or butane")</f>
        <v>1510696794832.4634</v>
      </c>
      <c r="P25" s="249">
        <f>SUMIFS('Predicted Energy Consumption'!Y$98:Y$366,'Predicted Energy Consumption'!$B$98:$B$366,$A25,'Predicted Energy Consumption'!$A$98:$A$366,"LPG propane or butane")</f>
        <v>1522435089424.2544</v>
      </c>
      <c r="Q25" s="249">
        <f>SUMIFS('Predicted Energy Consumption'!Z$98:Z$366,'Predicted Energy Consumption'!$B$98:$B$366,$A25,'Predicted Energy Consumption'!$A$98:$A$366,"LPG propane or butane")</f>
        <v>1532389231993.769</v>
      </c>
      <c r="R25" s="249">
        <f>SUMIFS('Predicted Energy Consumption'!AA$98:AA$366,'Predicted Energy Consumption'!$B$98:$B$366,$A25,'Predicted Energy Consumption'!$A$98:$A$366,"LPG propane or butane")</f>
        <v>1540695205573.3748</v>
      </c>
      <c r="S25" s="249">
        <f>SUMIFS('Predicted Energy Consumption'!AB$98:AB$366,'Predicted Energy Consumption'!$B$98:$B$366,$A25,'Predicted Energy Consumption'!$A$98:$A$366,"LPG propane or butane")</f>
        <v>1547477890741.1265</v>
      </c>
      <c r="T25" s="249">
        <f>SUMIFS('Predicted Energy Consumption'!AC$98:AC$366,'Predicted Energy Consumption'!$B$98:$B$366,$A25,'Predicted Energy Consumption'!$A$98:$A$366,"LPG propane or butane")</f>
        <v>1552851784107.9519</v>
      </c>
      <c r="U25" s="249">
        <f>SUMIFS('Predicted Energy Consumption'!AD$98:AD$366,'Predicted Energy Consumption'!$B$98:$B$366,$A25,'Predicted Energy Consumption'!$A$98:$A$366,"LPG propane or butane")</f>
        <v>1556921751046.738</v>
      </c>
      <c r="V25" s="249">
        <f>SUMIFS('Predicted Energy Consumption'!AE$98:AE$366,'Predicted Energy Consumption'!$B$98:$B$366,$A25,'Predicted Energy Consumption'!$A$98:$A$366,"LPG propane or butane")</f>
        <v>1559783779924.7615</v>
      </c>
      <c r="W25" s="249">
        <f>SUMIFS('Predicted Energy Consumption'!AF$98:AF$366,'Predicted Energy Consumption'!$B$98:$B$366,$A25,'Predicted Energy Consumption'!$A$98:$A$366,"LPG propane or butane")</f>
        <v>1561525715944.7795</v>
      </c>
      <c r="X25" s="249">
        <f>SUMIFS('Predicted Energy Consumption'!AG$98:AG$366,'Predicted Energy Consumption'!$B$98:$B$366,$A25,'Predicted Energy Consumption'!$A$98:$A$366,"LPG propane or butane")</f>
        <v>1562227960648.9397</v>
      </c>
      <c r="Y25" s="249">
        <f>SUMIFS('Predicted Energy Consumption'!AH$98:AH$366,'Predicted Energy Consumption'!$B$98:$B$366,$A25,'Predicted Energy Consumption'!$A$98:$A$366,"LPG propane or butane")</f>
        <v>1561964128872.7468</v>
      </c>
      <c r="Z25" s="249">
        <f>SUMIFS('Predicted Energy Consumption'!AI$98:AI$366,'Predicted Energy Consumption'!$B$98:$B$366,$A25,'Predicted Energy Consumption'!$A$98:$A$366,"LPG propane or butane")</f>
        <v>1560801658996.1563</v>
      </c>
      <c r="AA25" s="249">
        <f>SUMIFS('Predicted Energy Consumption'!AJ$98:AJ$366,'Predicted Energy Consumption'!$B$98:$B$366,$A25,'Predicted Energy Consumption'!$A$98:$A$366,"LPG propane or butane")</f>
        <v>1558802375153.4861</v>
      </c>
      <c r="AB25" s="249">
        <f>SUMIFS('Predicted Energy Consumption'!AK$98:AK$366,'Predicted Energy Consumption'!$B$98:$B$366,$A25,'Predicted Energy Consumption'!$A$98:$A$366,"LPG propane or butane")</f>
        <v>1556023001961.1506</v>
      </c>
      <c r="AC25" s="249">
        <f>SUMIFS('Predicted Energy Consumption'!AL$98:AL$366,'Predicted Energy Consumption'!$B$98:$B$366,$A25,'Predicted Energy Consumption'!$A$98:$A$366,"LPG propane or butane")</f>
        <v>1552515633552.7241</v>
      </c>
      <c r="AD25" s="249">
        <f>SUMIFS('Predicted Energy Consumption'!AM$98:AM$366,'Predicted Energy Consumption'!$B$98:$B$366,$A25,'Predicted Energy Consumption'!$A$98:$A$366,"LPG propane or butane")</f>
        <v>1548328159462.9163</v>
      </c>
      <c r="AE25" s="249">
        <f>SUMIFS('Predicted Energy Consumption'!AN$98:AN$366,'Predicted Energy Consumption'!$B$98:$B$366,$A25,'Predicted Energy Consumption'!$A$98:$A$366,"LPG propane or butane")</f>
        <v>1543504650315.677</v>
      </c>
      <c r="AF25" s="249">
        <f>SUMIFS('Predicted Energy Consumption'!AO$98:AO$366,'Predicted Energy Consumption'!$B$98:$B$366,$A25,'Predicted Energy Consumption'!$A$98:$A$366,"LPG propane or butane")</f>
        <v>1538085706450.2593</v>
      </c>
      <c r="AG25" s="249">
        <f>SUMIFS('Predicted Energy Consumption'!AP$98:AP$366,'Predicted Energy Consumption'!$B$98:$B$366,$A25,'Predicted Energy Consumption'!$A$98:$A$366,"LPG propane or butane")</f>
        <v>1532108772637.8865</v>
      </c>
      <c r="AH25" s="249">
        <f>SUMIFS('Predicted Energy Consumption'!AQ$98:AQ$366,'Predicted Energy Consumption'!$B$98:$B$366,$A25,'Predicted Energy Consumption'!$A$98:$A$366,"LPG propane or butane")</f>
        <v>1525608421956.5542</v>
      </c>
      <c r="AI25" s="249">
        <f>SUMIFS('Predicted Energy Consumption'!AR$98:AR$366,'Predicted Energy Consumption'!$B$98:$B$366,$A25,'Predicted Energy Consumption'!$A$98:$A$366,"LPG propane or butane")</f>
        <v>1518616611739.5847</v>
      </c>
      <c r="AJ25" s="249">
        <f>SUMIFS('Predicted Energy Consumption'!AS$98:AS$366,'Predicted Energy Consumption'!$B$98:$B$366,$A25,'Predicted Energy Consumption'!$A$98:$A$366,"LPG propane or butane")</f>
        <v>1511162914324.8638</v>
      </c>
      <c r="AK25" s="249">
        <f>SUMIFS('Predicted Energy Consumption'!AT$98:AT$366,'Predicted Energy Consumption'!$B$98:$B$366,$A25,'Predicted Energy Consumption'!$A$98:$A$366,"LPG propane or butane")</f>
        <v>1503274725123.5212</v>
      </c>
      <c r="AL25" s="249">
        <f>SUMIFS('Predicted Energy Consumption'!AU$98:AU$366,'Predicted Energy Consumption'!$B$98:$B$366,$A25,'Predicted Energy Consumption'!$A$98:$A$366,"LPG propane or butane")</f>
        <v>1494977450313.6904</v>
      </c>
      <c r="AM25" s="249">
        <f>SUMIFS('Predicted Energy Consumption'!AV$98:AV$366,'Predicted Energy Consumption'!$B$98:$B$366,$A25,'Predicted Energy Consumption'!$A$98:$A$366,"LPG propane or butane")</f>
        <v>1486294676254.7061</v>
      </c>
      <c r="AN25" s="249">
        <f>SUMIFS('Predicted Energy Consumption'!AW$98:AW$366,'Predicted Energy Consumption'!$B$98:$B$366,$A25,'Predicted Energy Consumption'!$A$98:$A$366,"LPG propane or butane")</f>
        <v>1477248322516.1287</v>
      </c>
      <c r="AO25" s="249">
        <f>SUMIFS('Predicted Energy Consumption'!AX$98:AX$366,'Predicted Energy Consumption'!$B$98:$B$366,$A25,'Predicted Energy Consumption'!$A$98:$A$366,"LPG propane or butane")</f>
        <v>1467858780226.6228</v>
      </c>
      <c r="AP25" s="249">
        <f>SUMIFS('Predicted Energy Consumption'!AY$98:AY$366,'Predicted Energy Consumption'!$B$98:$B$366,$A25,'Predicted Energy Consumption'!$A$98:$A$366,"LPG propane or butane")</f>
        <v>1458145037272.6348</v>
      </c>
    </row>
    <row r="26" spans="1:42" x14ac:dyDescent="0.2">
      <c r="A26" t="s">
        <v>397</v>
      </c>
      <c r="B26" s="249">
        <f>SUMIFS('Predicted Energy Consumption'!K$98:K$366,'Predicted Energy Consumption'!$B$98:$B$366,$A26,'Predicted Energy Consumption'!$A$98:$A$366,"LPG propane or butane")</f>
        <v>1163584072065948.3</v>
      </c>
      <c r="C26" s="249">
        <f>SUMIFS('Predicted Energy Consumption'!L$98:L$366,'Predicted Energy Consumption'!$B$98:$B$366,$A26,'Predicted Energy Consumption'!$A$98:$A$366,"LPG propane or butane")</f>
        <v>1244620025428535</v>
      </c>
      <c r="D26" s="249">
        <f>SUMIFS('Predicted Energy Consumption'!M$98:M$366,'Predicted Energy Consumption'!$B$98:$B$366,$A26,'Predicted Energy Consumption'!$A$98:$A$366,"LPG propane or butane")</f>
        <v>1303767912847887.5</v>
      </c>
      <c r="E26" s="249">
        <f>SUMIFS('Predicted Energy Consumption'!N$98:N$366,'Predicted Energy Consumption'!$B$98:$B$366,$A26,'Predicted Energy Consumption'!$A$98:$A$366,"LPG propane or butane")</f>
        <v>1362692957126232.8</v>
      </c>
      <c r="F26" s="249">
        <f>SUMIFS('Predicted Energy Consumption'!O$98:O$366,'Predicted Energy Consumption'!$B$98:$B$366,$A26,'Predicted Energy Consumption'!$A$98:$A$366,"LPG propane or butane")</f>
        <v>1420792873855518.5</v>
      </c>
      <c r="G26" s="249">
        <f>SUMIFS('Predicted Energy Consumption'!P$98:P$366,'Predicted Energy Consumption'!$B$98:$B$366,$A26,'Predicted Energy Consumption'!$A$98:$A$366,"LPG propane or butane")</f>
        <v>1478947228683789</v>
      </c>
      <c r="H26" s="249">
        <f>SUMIFS('Predicted Energy Consumption'!Q$98:Q$366,'Predicted Energy Consumption'!$B$98:$B$366,$A26,'Predicted Energy Consumption'!$A$98:$A$366,"LPG propane or butane")</f>
        <v>1536284566891910.3</v>
      </c>
      <c r="I26" s="249">
        <f>SUMIFS('Predicted Energy Consumption'!R$98:R$366,'Predicted Energy Consumption'!$B$98:$B$366,$A26,'Predicted Energy Consumption'!$A$98:$A$366,"LPG propane or butane")</f>
        <v>1592994215474610</v>
      </c>
      <c r="J26" s="249">
        <f>SUMIFS('Predicted Energy Consumption'!S$98:S$366,'Predicted Energy Consumption'!$B$98:$B$366,$A26,'Predicted Energy Consumption'!$A$98:$A$366,"LPG propane or butane")</f>
        <v>1649257393457208.8</v>
      </c>
      <c r="K26" s="249">
        <f>SUMIFS('Predicted Energy Consumption'!T$98:T$366,'Predicted Energy Consumption'!$B$98:$B$366,$A26,'Predicted Energy Consumption'!$A$98:$A$366,"LPG propane or butane")</f>
        <v>1704507491628415</v>
      </c>
      <c r="L26" s="249">
        <f>SUMIFS('Predicted Energy Consumption'!U$98:U$366,'Predicted Energy Consumption'!$B$98:$B$366,$A26,'Predicted Energy Consumption'!$A$98:$A$366,"LPG propane or butane")</f>
        <v>1759246007795564</v>
      </c>
      <c r="M26" s="249">
        <f>SUMIFS('Predicted Energy Consumption'!V$98:V$366,'Predicted Energy Consumption'!$B$98:$B$366,$A26,'Predicted Energy Consumption'!$A$98:$A$366,"LPG propane or butane")</f>
        <v>1813152208636033.3</v>
      </c>
      <c r="N26" s="249">
        <f>SUMIFS('Predicted Energy Consumption'!W$98:W$366,'Predicted Energy Consumption'!$B$98:$B$366,$A26,'Predicted Energy Consumption'!$A$98:$A$366,"LPG propane or butane")</f>
        <v>1865900841506200.8</v>
      </c>
      <c r="O26" s="249">
        <f>SUMIFS('Predicted Energy Consumption'!X$98:X$366,'Predicted Energy Consumption'!$B$98:$B$366,$A26,'Predicted Energy Consumption'!$A$98:$A$366,"LPG propane or butane")</f>
        <v>1918025611728876.3</v>
      </c>
      <c r="P26" s="249">
        <f>SUMIFS('Predicted Energy Consumption'!Y$98:Y$366,'Predicted Energy Consumption'!$B$98:$B$366,$A26,'Predicted Energy Consumption'!$A$98:$A$366,"LPG propane or butane")</f>
        <v>1969143660992411.5</v>
      </c>
      <c r="Q26" s="249">
        <f>SUMIFS('Predicted Energy Consumption'!Z$98:Z$366,'Predicted Energy Consumption'!$B$98:$B$366,$A26,'Predicted Energy Consumption'!$A$98:$A$366,"LPG propane or butane")</f>
        <v>2019079352191070</v>
      </c>
      <c r="R26" s="249">
        <f>SUMIFS('Predicted Energy Consumption'!AA$98:AA$366,'Predicted Energy Consumption'!$B$98:$B$366,$A26,'Predicted Energy Consumption'!$A$98:$A$366,"LPG propane or butane")</f>
        <v>2068199773084242.8</v>
      </c>
      <c r="S26" s="249">
        <f>SUMIFS('Predicted Energy Consumption'!AB$98:AB$366,'Predicted Energy Consumption'!$B$98:$B$366,$A26,'Predicted Energy Consumption'!$A$98:$A$366,"LPG propane or butane")</f>
        <v>2116200696174504</v>
      </c>
      <c r="T26" s="249">
        <f>SUMIFS('Predicted Energy Consumption'!AC$98:AC$366,'Predicted Energy Consumption'!$B$98:$B$366,$A26,'Predicted Energy Consumption'!$A$98:$A$366,"LPG propane or butane")</f>
        <v>2163407183686049.3</v>
      </c>
      <c r="U26" s="249">
        <f>SUMIFS('Predicted Energy Consumption'!AD$98:AD$366,'Predicted Energy Consumption'!$B$98:$B$366,$A26,'Predicted Energy Consumption'!$A$98:$A$366,"LPG propane or butane")</f>
        <v>2209438597222135.3</v>
      </c>
      <c r="V26" s="249">
        <f>SUMIFS('Predicted Energy Consumption'!AE$98:AE$366,'Predicted Energy Consumption'!$B$98:$B$366,$A26,'Predicted Energy Consumption'!$A$98:$A$366,"LPG propane or butane")</f>
        <v>2254246752323018</v>
      </c>
      <c r="W26" s="249">
        <f>SUMIFS('Predicted Energy Consumption'!AF$98:AF$366,'Predicted Energy Consumption'!$B$98:$B$366,$A26,'Predicted Energy Consumption'!$A$98:$A$366,"LPG propane or butane")</f>
        <v>2298145064066677.5</v>
      </c>
      <c r="X26" s="249">
        <f>SUMIFS('Predicted Energy Consumption'!AG$98:AG$366,'Predicted Energy Consumption'!$B$98:$B$366,$A26,'Predicted Energy Consumption'!$A$98:$A$366,"LPG propane or butane")</f>
        <v>2340959967872926</v>
      </c>
      <c r="Y26" s="249">
        <f>SUMIFS('Predicted Energy Consumption'!AH$98:AH$366,'Predicted Energy Consumption'!$B$98:$B$366,$A26,'Predicted Energy Consumption'!$A$98:$A$366,"LPG propane or butane")</f>
        <v>2382706935680493.5</v>
      </c>
      <c r="Z26" s="249">
        <f>SUMIFS('Predicted Energy Consumption'!AI$98:AI$366,'Predicted Energy Consumption'!$B$98:$B$366,$A26,'Predicted Energy Consumption'!$A$98:$A$366,"LPG propane or butane")</f>
        <v>2423307306085552</v>
      </c>
      <c r="AA26" s="249">
        <f>SUMIFS('Predicted Energy Consumption'!AJ$98:AJ$366,'Predicted Energy Consumption'!$B$98:$B$366,$A26,'Predicted Energy Consumption'!$A$98:$A$366,"LPG propane or butane")</f>
        <v>2462949689162926</v>
      </c>
      <c r="AB26" s="249">
        <f>SUMIFS('Predicted Energy Consumption'!AK$98:AK$366,'Predicted Energy Consumption'!$B$98:$B$366,$A26,'Predicted Energy Consumption'!$A$98:$A$366,"LPG propane or butane")</f>
        <v>2501698200467732</v>
      </c>
      <c r="AC26" s="249">
        <f>SUMIFS('Predicted Energy Consumption'!AL$98:AL$366,'Predicted Energy Consumption'!$B$98:$B$366,$A26,'Predicted Energy Consumption'!$A$98:$A$366,"LPG propane or butane")</f>
        <v>2539306468814928</v>
      </c>
      <c r="AD26" s="249">
        <f>SUMIFS('Predicted Energy Consumption'!AM$98:AM$366,'Predicted Energy Consumption'!$B$98:$B$366,$A26,'Predicted Energy Consumption'!$A$98:$A$366,"LPG propane or butane")</f>
        <v>2575916150361398.5</v>
      </c>
      <c r="AE26" s="249">
        <f>SUMIFS('Predicted Energy Consumption'!AN$98:AN$366,'Predicted Energy Consumption'!$B$98:$B$366,$A26,'Predicted Energy Consumption'!$A$98:$A$366,"LPG propane or butane")</f>
        <v>2611815072810824.5</v>
      </c>
      <c r="AF26" s="249">
        <f>SUMIFS('Predicted Energy Consumption'!AO$98:AO$366,'Predicted Energy Consumption'!$B$98:$B$366,$A26,'Predicted Energy Consumption'!$A$98:$A$366,"LPG propane or butane")</f>
        <v>2646725738876532</v>
      </c>
      <c r="AG26" s="249">
        <f>SUMIFS('Predicted Energy Consumption'!AP$98:AP$366,'Predicted Energy Consumption'!$B$98:$B$366,$A26,'Predicted Energy Consumption'!$A$98:$A$366,"LPG propane or butane")</f>
        <v>2680872975608588.5</v>
      </c>
      <c r="AH26" s="249">
        <f>SUMIFS('Predicted Energy Consumption'!AQ$98:AQ$366,'Predicted Energy Consumption'!$B$98:$B$366,$A26,'Predicted Energy Consumption'!$A$98:$A$366,"LPG propane or butane")</f>
        <v>2714272791353883.5</v>
      </c>
      <c r="AI26" s="249">
        <f>SUMIFS('Predicted Energy Consumption'!AR$98:AR$366,'Predicted Energy Consumption'!$B$98:$B$366,$A26,'Predicted Energy Consumption'!$A$98:$A$366,"LPG propane or butane")</f>
        <v>2746927905912433.5</v>
      </c>
      <c r="AJ26" s="249">
        <f>SUMIFS('Predicted Energy Consumption'!AS$98:AS$366,'Predicted Energy Consumption'!$B$98:$B$366,$A26,'Predicted Energy Consumption'!$A$98:$A$366,"LPG propane or butane")</f>
        <v>2779029455203173.5</v>
      </c>
      <c r="AK26" s="249">
        <f>SUMIFS('Predicted Energy Consumption'!AT$98:AT$366,'Predicted Energy Consumption'!$B$98:$B$366,$A26,'Predicted Energy Consumption'!$A$98:$A$366,"LPG propane or butane")</f>
        <v>2810645886214738.5</v>
      </c>
      <c r="AL26" s="249">
        <f>SUMIFS('Predicted Energy Consumption'!AU$98:AU$366,'Predicted Energy Consumption'!$B$98:$B$366,$A26,'Predicted Energy Consumption'!$A$98:$A$366,"LPG propane or butane")</f>
        <v>2841909892761774.5</v>
      </c>
      <c r="AM26" s="249">
        <f>SUMIFS('Predicted Energy Consumption'!AV$98:AV$366,'Predicted Energy Consumption'!$B$98:$B$366,$A26,'Predicted Energy Consumption'!$A$98:$A$366,"LPG propane or butane")</f>
        <v>2872800367154346</v>
      </c>
      <c r="AN26" s="249">
        <f>SUMIFS('Predicted Energy Consumption'!AW$98:AW$366,'Predicted Energy Consumption'!$B$98:$B$366,$A26,'Predicted Energy Consumption'!$A$98:$A$366,"LPG propane or butane")</f>
        <v>2903509846748977.5</v>
      </c>
      <c r="AO26" s="249">
        <f>SUMIFS('Predicted Energy Consumption'!AX$98:AX$366,'Predicted Energy Consumption'!$B$98:$B$366,$A26,'Predicted Energy Consumption'!$A$98:$A$366,"LPG propane or butane")</f>
        <v>2934212000386249.5</v>
      </c>
      <c r="AP26" s="249">
        <f>SUMIFS('Predicted Energy Consumption'!AY$98:AY$366,'Predicted Energy Consumption'!$B$98:$B$366,$A26,'Predicted Energy Consumption'!$A$98:$A$366,"LPG propane or butane")</f>
        <v>2964901805950613.5</v>
      </c>
    </row>
  </sheetData>
  <phoneticPr fontId="3"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0D66D-7A55-4824-A479-99CAA861E814}">
  <sheetPr codeName="Sheet30">
    <tabColor theme="4"/>
  </sheetPr>
  <dimension ref="A1:AP26"/>
  <sheetViews>
    <sheetView workbookViewId="0">
      <selection activeCell="B2" sqref="B2"/>
    </sheetView>
  </sheetViews>
  <sheetFormatPr defaultRowHeight="14.25" x14ac:dyDescent="0.2"/>
  <cols>
    <col min="1" max="1" width="45.125" bestFit="1" customWidth="1"/>
  </cols>
  <sheetData>
    <row r="1" spans="1:42" x14ac:dyDescent="0.2">
      <c r="A1" t="s">
        <v>666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x14ac:dyDescent="0.2">
      <c r="A2" t="s">
        <v>373</v>
      </c>
      <c r="B2" s="249">
        <f>SUMIFS('Predicted Energy Consumption'!K$98:K$366,'Predicted Energy Consumption'!$B$98:$B$366,$A2,'Predicted Energy Consumption'!$A$98:$A$366,"natural gas")</f>
        <v>4317132595397.6753</v>
      </c>
      <c r="C2" s="249">
        <f>SUMIFS('Predicted Energy Consumption'!L$98:L$366,'Predicted Energy Consumption'!$B$98:$B$366,$A2,'Predicted Energy Consumption'!$A$98:$A$366,"natural gas")</f>
        <v>4459078699963.2217</v>
      </c>
      <c r="D2" s="249">
        <f>SUMIFS('Predicted Energy Consumption'!M$98:M$366,'Predicted Energy Consumption'!$B$98:$B$366,$A2,'Predicted Energy Consumption'!$A$98:$A$366,"natural gas")</f>
        <v>4561610089025.0195</v>
      </c>
      <c r="E2" s="249">
        <f>SUMIFS('Predicted Energy Consumption'!N$98:N$366,'Predicted Energy Consumption'!$B$98:$B$366,$A2,'Predicted Energy Consumption'!$A$98:$A$366,"natural gas")</f>
        <v>4656381304139.9395</v>
      </c>
      <c r="F2" s="249">
        <f>SUMIFS('Predicted Energy Consumption'!O$98:O$366,'Predicted Energy Consumption'!$B$98:$B$366,$A2,'Predicted Energy Consumption'!$A$98:$A$366,"natural gas")</f>
        <v>4744345782531.2119</v>
      </c>
      <c r="G2" s="249">
        <f>SUMIFS('Predicted Energy Consumption'!P$98:P$366,'Predicted Energy Consumption'!$B$98:$B$366,$A2,'Predicted Energy Consumption'!$A$98:$A$366,"natural gas")</f>
        <v>4828661125634.9199</v>
      </c>
      <c r="H2" s="249">
        <f>SUMIFS('Predicted Energy Consumption'!Q$98:Q$366,'Predicted Energy Consumption'!$B$98:$B$366,$A2,'Predicted Energy Consumption'!$A$98:$A$366,"natural gas")</f>
        <v>4907968075440.1074</v>
      </c>
      <c r="I2" s="249">
        <f>SUMIFS('Predicted Energy Consumption'!R$98:R$366,'Predicted Energy Consumption'!$B$98:$B$366,$A2,'Predicted Energy Consumption'!$A$98:$A$366,"natural gas")</f>
        <v>4983151747345.5781</v>
      </c>
      <c r="J2" s="249">
        <f>SUMIFS('Predicted Energy Consumption'!S$98:S$366,'Predicted Energy Consumption'!$B$98:$B$366,$A2,'Predicted Energy Consumption'!$A$98:$A$366,"natural gas")</f>
        <v>5055058032553.9941</v>
      </c>
      <c r="K2" s="249">
        <f>SUMIFS('Predicted Energy Consumption'!T$98:T$366,'Predicted Energy Consumption'!$B$98:$B$366,$A2,'Predicted Energy Consumption'!$A$98:$A$366,"natural gas")</f>
        <v>5123187311704.8652</v>
      </c>
      <c r="L2" s="249">
        <f>SUMIFS('Predicted Energy Consumption'!U$98:U$366,'Predicted Energy Consumption'!$B$98:$B$366,$A2,'Predicted Energy Consumption'!$A$98:$A$366,"natural gas")</f>
        <v>5188769890447.0889</v>
      </c>
      <c r="M2" s="249">
        <f>SUMIFS('Predicted Energy Consumption'!V$98:V$366,'Predicted Energy Consumption'!$B$98:$B$366,$A2,'Predicted Energy Consumption'!$A$98:$A$366,"natural gas")</f>
        <v>5251134931457.6494</v>
      </c>
      <c r="N2" s="249">
        <f>SUMIFS('Predicted Energy Consumption'!W$98:W$366,'Predicted Energy Consumption'!$B$98:$B$366,$A2,'Predicted Energy Consumption'!$A$98:$A$366,"natural gas")</f>
        <v>5310295267636.7061</v>
      </c>
      <c r="O2" s="249">
        <f>SUMIFS('Predicted Energy Consumption'!X$98:X$366,'Predicted Energy Consumption'!$B$98:$B$366,$A2,'Predicted Energy Consumption'!$A$98:$A$366,"natural gas")</f>
        <v>5367280200779.2617</v>
      </c>
      <c r="P2" s="249">
        <f>SUMIFS('Predicted Energy Consumption'!Y$98:Y$366,'Predicted Energy Consumption'!$B$98:$B$366,$A2,'Predicted Energy Consumption'!$A$98:$A$366,"natural gas")</f>
        <v>5421618889181.2832</v>
      </c>
      <c r="Q2" s="249">
        <f>SUMIFS('Predicted Energy Consumption'!Z$98:Z$366,'Predicted Energy Consumption'!$B$98:$B$366,$A2,'Predicted Energy Consumption'!$A$98:$A$366,"natural gas")</f>
        <v>5473321909036.8799</v>
      </c>
      <c r="R2" s="249">
        <f>SUMIFS('Predicted Energy Consumption'!AA$98:AA$366,'Predicted Energy Consumption'!$B$98:$B$366,$A2,'Predicted Energy Consumption'!$A$98:$A$366,"natural gas")</f>
        <v>5523048336180.166</v>
      </c>
      <c r="S2" s="249">
        <f>SUMIFS('Predicted Energy Consumption'!AB$98:AB$366,'Predicted Energy Consumption'!$B$98:$B$366,$A2,'Predicted Energy Consumption'!$A$98:$A$366,"natural gas")</f>
        <v>5570567540511.3955</v>
      </c>
      <c r="T2" s="249">
        <f>SUMIFS('Predicted Energy Consumption'!AC$98:AC$366,'Predicted Energy Consumption'!$B$98:$B$366,$A2,'Predicted Energy Consumption'!$A$98:$A$366,"natural gas")</f>
        <v>5616674143959.6406</v>
      </c>
      <c r="U2" s="249">
        <f>SUMIFS('Predicted Energy Consumption'!AD$98:AD$366,'Predicted Energy Consumption'!$B$98:$B$366,$A2,'Predicted Energy Consumption'!$A$98:$A$366,"natural gas")</f>
        <v>5660855258926.7285</v>
      </c>
      <c r="V2" s="249">
        <f>SUMIFS('Predicted Energy Consumption'!AE$98:AE$366,'Predicted Energy Consumption'!$B$98:$B$366,$A2,'Predicted Energy Consumption'!$A$98:$A$366,"natural gas")</f>
        <v>5703138253819.6211</v>
      </c>
      <c r="W2" s="249">
        <f>SUMIFS('Predicted Energy Consumption'!AF$98:AF$366,'Predicted Energy Consumption'!$B$98:$B$366,$A2,'Predicted Energy Consumption'!$A$98:$A$366,"natural gas")</f>
        <v>5744180791953.791</v>
      </c>
      <c r="X2" s="249">
        <f>SUMIFS('Predicted Energy Consumption'!AG$98:AG$366,'Predicted Energy Consumption'!$B$98:$B$366,$A2,'Predicted Energy Consumption'!$A$98:$A$366,"natural gas")</f>
        <v>5783829604159.8096</v>
      </c>
      <c r="Y2" s="249">
        <f>SUMIFS('Predicted Energy Consumption'!AH$98:AH$366,'Predicted Energy Consumption'!$B$98:$B$366,$A2,'Predicted Energy Consumption'!$A$98:$A$366,"natural gas")</f>
        <v>5822106316482.2422</v>
      </c>
      <c r="Z2" s="249">
        <f>SUMIFS('Predicted Energy Consumption'!AI$98:AI$366,'Predicted Energy Consumption'!$B$98:$B$366,$A2,'Predicted Energy Consumption'!$A$98:$A$366,"natural gas")</f>
        <v>5859208263378.248</v>
      </c>
      <c r="AA2" s="249">
        <f>SUMIFS('Predicted Energy Consumption'!AJ$98:AJ$366,'Predicted Energy Consumption'!$B$98:$B$366,$A2,'Predicted Energy Consumption'!$A$98:$A$366,"natural gas")</f>
        <v>5895308804166.6289</v>
      </c>
      <c r="AB2" s="249">
        <f>SUMIFS('Predicted Energy Consumption'!AK$98:AK$366,'Predicted Energy Consumption'!$B$98:$B$366,$A2,'Predicted Energy Consumption'!$A$98:$A$366,"natural gas")</f>
        <v>5930664503946.626</v>
      </c>
      <c r="AC2" s="249">
        <f>SUMIFS('Predicted Energy Consumption'!AL$98:AL$366,'Predicted Energy Consumption'!$B$98:$B$366,$A2,'Predicted Energy Consumption'!$A$98:$A$366,"natural gas")</f>
        <v>5965067099532.624</v>
      </c>
      <c r="AD2" s="249">
        <f>SUMIFS('Predicted Energy Consumption'!AM$98:AM$366,'Predicted Energy Consumption'!$B$98:$B$366,$A2,'Predicted Energy Consumption'!$A$98:$A$366,"natural gas")</f>
        <v>5998654917620.082</v>
      </c>
      <c r="AE2" s="249">
        <f>SUMIFS('Predicted Energy Consumption'!AN$98:AN$366,'Predicted Energy Consumption'!$B$98:$B$366,$A2,'Predicted Energy Consumption'!$A$98:$A$366,"natural gas")</f>
        <v>6031840714349.3525</v>
      </c>
      <c r="AF2" s="249">
        <f>SUMIFS('Predicted Energy Consumption'!AO$98:AO$366,'Predicted Energy Consumption'!$B$98:$B$366,$A2,'Predicted Energy Consumption'!$A$98:$A$366,"natural gas")</f>
        <v>6064305263393.0918</v>
      </c>
      <c r="AG2" s="249">
        <f>SUMIFS('Predicted Energy Consumption'!AP$98:AP$366,'Predicted Energy Consumption'!$B$98:$B$366,$A2,'Predicted Energy Consumption'!$A$98:$A$366,"natural gas")</f>
        <v>6096359772109.4883</v>
      </c>
      <c r="AH2" s="249">
        <f>SUMIFS('Predicted Energy Consumption'!AQ$98:AQ$366,'Predicted Energy Consumption'!$B$98:$B$366,$A2,'Predicted Energy Consumption'!$A$98:$A$366,"natural gas")</f>
        <v>6128080241733.668</v>
      </c>
      <c r="AI2" s="249">
        <f>SUMIFS('Predicted Energy Consumption'!AR$98:AR$366,'Predicted Energy Consumption'!$B$98:$B$366,$A2,'Predicted Energy Consumption'!$A$98:$A$366,"natural gas")</f>
        <v>6159391421260.2988</v>
      </c>
      <c r="AJ2" s="249">
        <f>SUMIFS('Predicted Energy Consumption'!AS$98:AS$366,'Predicted Energy Consumption'!$B$98:$B$366,$A2,'Predicted Energy Consumption'!$A$98:$A$366,"natural gas")</f>
        <v>6185061293511.9717</v>
      </c>
      <c r="AK2" s="249">
        <f>SUMIFS('Predicted Energy Consumption'!AT$98:AT$366,'Predicted Energy Consumption'!$B$98:$B$366,$A2,'Predicted Energy Consumption'!$A$98:$A$366,"natural gas")</f>
        <v>6199080476511.209</v>
      </c>
      <c r="AL2" s="249">
        <f>SUMIFS('Predicted Energy Consumption'!AU$98:AU$366,'Predicted Energy Consumption'!$B$98:$B$366,$A2,'Predicted Energy Consumption'!$A$98:$A$366,"natural gas")</f>
        <v>6212327735905.4268</v>
      </c>
      <c r="AM2" s="249">
        <f>SUMIFS('Predicted Energy Consumption'!AV$98:AV$366,'Predicted Energy Consumption'!$B$98:$B$366,$A2,'Predicted Energy Consumption'!$A$98:$A$366,"natural gas")</f>
        <v>6224908036859.9141</v>
      </c>
      <c r="AN2" s="249">
        <f>SUMIFS('Predicted Energy Consumption'!AW$98:AW$366,'Predicted Energy Consumption'!$B$98:$B$366,$A2,'Predicted Energy Consumption'!$A$98:$A$366,"natural gas")</f>
        <v>6236821455856.8691</v>
      </c>
      <c r="AO2" s="249">
        <f>SUMIFS('Predicted Energy Consumption'!AX$98:AX$366,'Predicted Energy Consumption'!$B$98:$B$366,$A2,'Predicted Energy Consumption'!$A$98:$A$366,"natural gas")</f>
        <v>6248272726712.0498</v>
      </c>
      <c r="AP2" s="249">
        <f>SUMIFS('Predicted Energy Consumption'!AY$98:AY$366,'Predicted Energy Consumption'!$B$98:$B$366,$A2,'Predicted Energy Consumption'!$A$98:$A$366,"natural gas")</f>
        <v>6259236048491.7959</v>
      </c>
    </row>
    <row r="3" spans="1:42" x14ac:dyDescent="0.2">
      <c r="A3" t="s">
        <v>374</v>
      </c>
      <c r="B3" s="249">
        <f>SUMIFS('Predicted Energy Consumption'!K$98:K$366,'Predicted Energy Consumption'!$B$98:$B$366,$A3,'Predicted Energy Consumption'!$A$98:$A$366,"natural gas")</f>
        <v>36622979153188.906</v>
      </c>
      <c r="C3" s="249">
        <f>SUMIFS('Predicted Energy Consumption'!L$98:L$366,'Predicted Energy Consumption'!$B$98:$B$366,$A3,'Predicted Energy Consumption'!$A$98:$A$366,"natural gas")</f>
        <v>33379593586817.984</v>
      </c>
      <c r="D3" s="249">
        <f>SUMIFS('Predicted Energy Consumption'!M$98:M$366,'Predicted Energy Consumption'!$B$98:$B$366,$A3,'Predicted Energy Consumption'!$A$98:$A$366,"natural gas")</f>
        <v>30128637112093.301</v>
      </c>
      <c r="E3" s="249">
        <f>SUMIFS('Predicted Energy Consumption'!N$98:N$366,'Predicted Energy Consumption'!$B$98:$B$366,$A3,'Predicted Energy Consumption'!$A$98:$A$366,"natural gas")</f>
        <v>26967331880319.328</v>
      </c>
      <c r="F3" s="249">
        <f>SUMIFS('Predicted Energy Consumption'!O$98:O$366,'Predicted Energy Consumption'!$B$98:$B$366,$A3,'Predicted Energy Consumption'!$A$98:$A$366,"natural gas")</f>
        <v>23946379978857.598</v>
      </c>
      <c r="G3" s="249">
        <f>SUMIFS('Predicted Energy Consumption'!P$98:P$366,'Predicted Energy Consumption'!$B$98:$B$366,$A3,'Predicted Energy Consumption'!$A$98:$A$366,"natural gas")</f>
        <v>21086975311074.469</v>
      </c>
      <c r="H3" s="249">
        <f>SUMIFS('Predicted Energy Consumption'!Q$98:Q$366,'Predicted Energy Consumption'!$B$98:$B$366,$A3,'Predicted Energy Consumption'!$A$98:$A$366,"natural gas")</f>
        <v>18395328029756.902</v>
      </c>
      <c r="I3" s="249">
        <f>SUMIFS('Predicted Energy Consumption'!R$98:R$366,'Predicted Energy Consumption'!$B$98:$B$366,$A3,'Predicted Energy Consumption'!$A$98:$A$366,"natural gas")</f>
        <v>16741957187037.365</v>
      </c>
      <c r="J3" s="249">
        <f>SUMIFS('Predicted Energy Consumption'!S$98:S$366,'Predicted Energy Consumption'!$B$98:$B$366,$A3,'Predicted Energy Consumption'!$A$98:$A$366,"natural gas")</f>
        <v>16465329983872.531</v>
      </c>
      <c r="K3" s="249">
        <f>SUMIFS('Predicted Energy Consumption'!T$98:T$366,'Predicted Energy Consumption'!$B$98:$B$366,$A3,'Predicted Energy Consumption'!$A$98:$A$366,"natural gas")</f>
        <v>16185908371008.176</v>
      </c>
      <c r="L3" s="249">
        <f>SUMIFS('Predicted Energy Consumption'!U$98:U$366,'Predicted Energy Consumption'!$B$98:$B$366,$A3,'Predicted Energy Consumption'!$A$98:$A$366,"natural gas")</f>
        <v>15905452334044.211</v>
      </c>
      <c r="M3" s="249">
        <f>SUMIFS('Predicted Energy Consumption'!V$98:V$366,'Predicted Energy Consumption'!$B$98:$B$366,$A3,'Predicted Energy Consumption'!$A$98:$A$366,"natural gas")</f>
        <v>15625369437696.035</v>
      </c>
      <c r="N3" s="249">
        <f>SUMIFS('Predicted Energy Consumption'!W$98:W$366,'Predicted Energy Consumption'!$B$98:$B$366,$A3,'Predicted Energy Consumption'!$A$98:$A$366,"natural gas")</f>
        <v>15346781819345.287</v>
      </c>
      <c r="O3" s="249">
        <f>SUMIFS('Predicted Energy Consumption'!X$98:X$366,'Predicted Energy Consumption'!$B$98:$B$366,$A3,'Predicted Energy Consumption'!$A$98:$A$366,"natural gas")</f>
        <v>15070578237744.066</v>
      </c>
      <c r="P3" s="249">
        <f>SUMIFS('Predicted Energy Consumption'!Y$98:Y$366,'Predicted Energy Consumption'!$B$98:$B$366,$A3,'Predicted Energy Consumption'!$A$98:$A$366,"natural gas")</f>
        <v>14797455759476.85</v>
      </c>
      <c r="Q3" s="249">
        <f>SUMIFS('Predicted Energy Consumption'!Z$98:Z$366,'Predicted Energy Consumption'!$B$98:$B$366,$A3,'Predicted Energy Consumption'!$A$98:$A$366,"natural gas")</f>
        <v>14527953774045.545</v>
      </c>
      <c r="R3" s="249">
        <f>SUMIFS('Predicted Energy Consumption'!AA$98:AA$366,'Predicted Energy Consumption'!$B$98:$B$366,$A3,'Predicted Energy Consumption'!$A$98:$A$366,"natural gas")</f>
        <v>14262482044203.115</v>
      </c>
      <c r="S3" s="249">
        <f>SUMIFS('Predicted Energy Consumption'!AB$98:AB$366,'Predicted Energy Consumption'!$B$98:$B$366,$A3,'Predicted Energy Consumption'!$A$98:$A$366,"natural gas")</f>
        <v>14001343963021.25</v>
      </c>
      <c r="T3" s="249">
        <f>SUMIFS('Predicted Energy Consumption'!AC$98:AC$366,'Predicted Energy Consumption'!$B$98:$B$366,$A3,'Predicted Energy Consumption'!$A$98:$A$366,"natural gas")</f>
        <v>13744755880369.029</v>
      </c>
      <c r="U3" s="249">
        <f>SUMIFS('Predicted Energy Consumption'!AD$98:AD$366,'Predicted Energy Consumption'!$B$98:$B$366,$A3,'Predicted Energy Consumption'!$A$98:$A$366,"natural gas")</f>
        <v>13492863169378.211</v>
      </c>
      <c r="V3" s="249">
        <f>SUMIFS('Predicted Energy Consumption'!AE$98:AE$366,'Predicted Energy Consumption'!$B$98:$B$366,$A3,'Predicted Energy Consumption'!$A$98:$A$366,"natural gas")</f>
        <v>13245753573636.574</v>
      </c>
      <c r="W3" s="249">
        <f>SUMIFS('Predicted Energy Consumption'!AF$98:AF$366,'Predicted Energy Consumption'!$B$98:$B$366,$A3,'Predicted Energy Consumption'!$A$98:$A$366,"natural gas")</f>
        <v>13003468280979.607</v>
      </c>
      <c r="X3" s="249">
        <f>SUMIFS('Predicted Energy Consumption'!AG$98:AG$366,'Predicted Energy Consumption'!$B$98:$B$366,$A3,'Predicted Energy Consumption'!$A$98:$A$366,"natural gas")</f>
        <v>12766011096025.385</v>
      </c>
      <c r="Y3" s="249">
        <f>SUMIFS('Predicted Energy Consumption'!AH$98:AH$366,'Predicted Energy Consumption'!$B$98:$B$366,$A3,'Predicted Energy Consumption'!$A$98:$A$366,"natural gas")</f>
        <v>12533356023830.068</v>
      </c>
      <c r="Z3" s="249">
        <f>SUMIFS('Predicted Energy Consumption'!AI$98:AI$366,'Predicted Energy Consumption'!$B$98:$B$366,$A3,'Predicted Energy Consumption'!$A$98:$A$366,"natural gas")</f>
        <v>12305453527366.229</v>
      </c>
      <c r="AA3" s="249">
        <f>SUMIFS('Predicted Energy Consumption'!AJ$98:AJ$366,'Predicted Energy Consumption'!$B$98:$B$366,$A3,'Predicted Energy Consumption'!$A$98:$A$366,"natural gas")</f>
        <v>12082235679706.246</v>
      </c>
      <c r="AB3" s="249">
        <f>SUMIFS('Predicted Energy Consumption'!AK$98:AK$366,'Predicted Energy Consumption'!$B$98:$B$366,$A3,'Predicted Energy Consumption'!$A$98:$A$366,"natural gas")</f>
        <v>11863620396384.918</v>
      </c>
      <c r="AC3" s="249">
        <f>SUMIFS('Predicted Energy Consumption'!AL$98:AL$366,'Predicted Energy Consumption'!$B$98:$B$366,$A3,'Predicted Energy Consumption'!$A$98:$A$366,"natural gas")</f>
        <v>11649514903421.285</v>
      </c>
      <c r="AD3" s="249">
        <f>SUMIFS('Predicted Energy Consumption'!AM$98:AM$366,'Predicted Energy Consumption'!$B$98:$B$366,$A3,'Predicted Energy Consumption'!$A$98:$A$366,"natural gas")</f>
        <v>11439818571090.535</v>
      </c>
      <c r="AE3" s="249">
        <f>SUMIFS('Predicted Energy Consumption'!AN$98:AN$366,'Predicted Energy Consumption'!$B$98:$B$366,$A3,'Predicted Energy Consumption'!$A$98:$A$366,"natural gas")</f>
        <v>11234425222100.113</v>
      </c>
      <c r="AF3" s="249">
        <f>SUMIFS('Predicted Energy Consumption'!AO$98:AO$366,'Predicted Energy Consumption'!$B$98:$B$366,$A3,'Predicted Energy Consumption'!$A$98:$A$366,"natural gas")</f>
        <v>11033225004773.914</v>
      </c>
      <c r="AG3" s="249">
        <f>SUMIFS('Predicted Energy Consumption'!AP$98:AP$366,'Predicted Energy Consumption'!$B$98:$B$366,$A3,'Predicted Energy Consumption'!$A$98:$A$366,"natural gas")</f>
        <v>10836105906685.746</v>
      </c>
      <c r="AH3" s="249">
        <f>SUMIFS('Predicted Energy Consumption'!AQ$98:AQ$366,'Predicted Energy Consumption'!$B$98:$B$366,$A3,'Predicted Energy Consumption'!$A$98:$A$366,"natural gas")</f>
        <v>10642954971477.773</v>
      </c>
      <c r="AI3" s="249">
        <f>SUMIFS('Predicted Energy Consumption'!AR$98:AR$366,'Predicted Energy Consumption'!$B$98:$B$366,$A3,'Predicted Energy Consumption'!$A$98:$A$366,"natural gas")</f>
        <v>10453659270978.973</v>
      </c>
      <c r="AJ3" s="249">
        <f>SUMIFS('Predicted Energy Consumption'!AS$98:AS$366,'Predicted Energy Consumption'!$B$98:$B$366,$A3,'Predicted Energy Consumption'!$A$98:$A$366,"natural gas")</f>
        <v>10268106675872.813</v>
      </c>
      <c r="AK3" s="249">
        <f>SUMIFS('Predicted Energy Consumption'!AT$98:AT$366,'Predicted Energy Consumption'!$B$98:$B$366,$A3,'Predicted Energy Consumption'!$A$98:$A$366,"natural gas")</f>
        <v>10086186460776.443</v>
      </c>
      <c r="AL3" s="249">
        <f>SUMIFS('Predicted Energy Consumption'!AU$98:AU$366,'Predicted Energy Consumption'!$B$98:$B$366,$A3,'Predicted Energy Consumption'!$A$98:$A$366,"natural gas")</f>
        <v>9907789773446.6055</v>
      </c>
      <c r="AM3" s="249">
        <f>SUMIFS('Predicted Energy Consumption'!AV$98:AV$366,'Predicted Energy Consumption'!$B$98:$B$366,$A3,'Predicted Energy Consumption'!$A$98:$A$366,"natural gas")</f>
        <v>9732809992716.8535</v>
      </c>
      <c r="AN3" s="249">
        <f>SUMIFS('Predicted Energy Consumption'!AW$98:AW$366,'Predicted Energy Consumption'!$B$98:$B$366,$A3,'Predicted Energy Consumption'!$A$98:$A$366,"natural gas")</f>
        <v>9561142995524.1367</v>
      </c>
      <c r="AO3" s="249">
        <f>SUMIFS('Predicted Energy Consumption'!AX$98:AX$366,'Predicted Energy Consumption'!$B$98:$B$366,$A3,'Predicted Energy Consumption'!$A$98:$A$366,"natural gas")</f>
        <v>9392687349862.0293</v>
      </c>
      <c r="AP3" s="249">
        <f>SUMIFS('Predicted Energy Consumption'!AY$98:AY$366,'Predicted Energy Consumption'!$B$98:$B$366,$A3,'Predicted Energy Consumption'!$A$98:$A$366,"natural gas")</f>
        <v>9227344447570.3457</v>
      </c>
    </row>
    <row r="4" spans="1:42" x14ac:dyDescent="0.2">
      <c r="A4" t="s">
        <v>375</v>
      </c>
      <c r="B4" s="249">
        <f>SUMIFS('Predicted Energy Consumption'!K$98:K$366,'Predicted Energy Consumption'!$B$98:$B$366,$A4,'Predicted Energy Consumption'!$A$98:$A$366,"natural gas")</f>
        <v>432299770196999.56</v>
      </c>
      <c r="C4" s="249">
        <f>SUMIFS('Predicted Energy Consumption'!L$98:L$366,'Predicted Energy Consumption'!$B$98:$B$366,$A4,'Predicted Energy Consumption'!$A$98:$A$366,"natural gas")</f>
        <v>445368619079686.44</v>
      </c>
      <c r="D4" s="249">
        <f>SUMIFS('Predicted Energy Consumption'!M$98:M$366,'Predicted Energy Consumption'!$B$98:$B$366,$A4,'Predicted Energy Consumption'!$A$98:$A$366,"natural gas")</f>
        <v>425784336747413.5</v>
      </c>
      <c r="E4" s="249">
        <f>SUMIFS('Predicted Energy Consumption'!N$98:N$366,'Predicted Energy Consumption'!$B$98:$B$366,$A4,'Predicted Energy Consumption'!$A$98:$A$366,"natural gas")</f>
        <v>406297286894964.63</v>
      </c>
      <c r="F4" s="249">
        <f>SUMIFS('Predicted Energy Consumption'!O$98:O$366,'Predicted Energy Consumption'!$B$98:$B$366,$A4,'Predicted Energy Consumption'!$A$98:$A$366,"natural gas")</f>
        <v>387013746674602.88</v>
      </c>
      <c r="G4" s="249">
        <f>SUMIFS('Predicted Energy Consumption'!P$98:P$366,'Predicted Energy Consumption'!$B$98:$B$366,$A4,'Predicted Energy Consumption'!$A$98:$A$366,"natural gas")</f>
        <v>368020994453088.5</v>
      </c>
      <c r="H4" s="249">
        <f>SUMIFS('Predicted Energy Consumption'!Q$98:Q$366,'Predicted Energy Consumption'!$B$98:$B$366,$A4,'Predicted Energy Consumption'!$A$98:$A$366,"natural gas")</f>
        <v>349388780788329.44</v>
      </c>
      <c r="I4" s="249">
        <f>SUMIFS('Predicted Energy Consumption'!R$98:R$366,'Predicted Energy Consumption'!$B$98:$B$366,$A4,'Predicted Energy Consumption'!$A$98:$A$366,"natural gas")</f>
        <v>331171233575681.25</v>
      </c>
      <c r="J4" s="249">
        <f>SUMIFS('Predicted Energy Consumption'!S$98:S$366,'Predicted Energy Consumption'!$B$98:$B$366,$A4,'Predicted Energy Consumption'!$A$98:$A$366,"natural gas")</f>
        <v>313408914115389.06</v>
      </c>
      <c r="K4" s="249">
        <f>SUMIFS('Predicted Energy Consumption'!T$98:T$366,'Predicted Energy Consumption'!$B$98:$B$366,$A4,'Predicted Energy Consumption'!$A$98:$A$366,"natural gas")</f>
        <v>296130843317388.13</v>
      </c>
      <c r="L4" s="249">
        <f>SUMIFS('Predicted Energy Consumption'!U$98:U$366,'Predicted Energy Consumption'!$B$98:$B$366,$A4,'Predicted Energy Consumption'!$A$98:$A$366,"natural gas")</f>
        <v>279356392190144.59</v>
      </c>
      <c r="M4" s="249">
        <f>SUMIFS('Predicted Energy Consumption'!V$98:V$366,'Predicted Energy Consumption'!$B$98:$B$366,$A4,'Predicted Energy Consumption'!$A$98:$A$366,"natural gas")</f>
        <v>263096982522428.88</v>
      </c>
      <c r="N4" s="249">
        <f>SUMIFS('Predicted Energy Consumption'!W$98:W$366,'Predicted Energy Consumption'!$B$98:$B$366,$A4,'Predicted Energy Consumption'!$A$98:$A$366,"natural gas")</f>
        <v>247357577595326.69</v>
      </c>
      <c r="O4" s="249">
        <f>SUMIFS('Predicted Energy Consumption'!X$98:X$366,'Predicted Energy Consumption'!$B$98:$B$366,$A4,'Predicted Energy Consumption'!$A$98:$A$366,"natural gas")</f>
        <v>232137963761844.44</v>
      </c>
      <c r="P4" s="249">
        <f>SUMIFS('Predicted Energy Consumption'!Y$98:Y$366,'Predicted Energy Consumption'!$B$98:$B$366,$A4,'Predicted Energy Consumption'!$A$98:$A$366,"natural gas")</f>
        <v>217433835784329.72</v>
      </c>
      <c r="Q4" s="249">
        <f>SUMIFS('Predicted Energy Consumption'!Z$98:Z$366,'Predicted Energy Consumption'!$B$98:$B$366,$A4,'Predicted Energy Consumption'!$A$98:$A$366,"natural gas")</f>
        <v>203237704929619.63</v>
      </c>
      <c r="R4" s="249">
        <f>SUMIFS('Predicted Energy Consumption'!AA$98:AA$366,'Predicted Energy Consumption'!$B$98:$B$366,$A4,'Predicted Energy Consumption'!$A$98:$A$366,"natural gas")</f>
        <v>189539651145080.16</v>
      </c>
      <c r="S4" s="249">
        <f>SUMIFS('Predicted Energy Consumption'!AB$98:AB$366,'Predicted Energy Consumption'!$B$98:$B$366,$A4,'Predicted Energy Consumption'!$A$98:$A$366,"natural gas")</f>
        <v>176327940666788.31</v>
      </c>
      <c r="T4" s="249">
        <f>SUMIFS('Predicted Energy Consumption'!AC$98:AC$366,'Predicted Energy Consumption'!$B$98:$B$366,$A4,'Predicted Energy Consumption'!$A$98:$A$366,"natural gas")</f>
        <v>165313126797376.22</v>
      </c>
      <c r="U4" s="249">
        <f>SUMIFS('Predicted Energy Consumption'!AD$98:AD$366,'Predicted Energy Consumption'!$B$98:$B$366,$A4,'Predicted Energy Consumption'!$A$98:$A$366,"natural gas")</f>
        <v>161721479197126.59</v>
      </c>
      <c r="V4" s="249">
        <f>SUMIFS('Predicted Energy Consumption'!AE$98:AE$366,'Predicted Energy Consumption'!$B$98:$B$366,$A4,'Predicted Energy Consumption'!$A$98:$A$366,"natural gas")</f>
        <v>158229110785321.63</v>
      </c>
      <c r="W4" s="249">
        <f>SUMIFS('Predicted Energy Consumption'!AF$98:AF$366,'Predicted Energy Consumption'!$B$98:$B$366,$A4,'Predicted Energy Consumption'!$A$98:$A$366,"natural gas")</f>
        <v>154835091159238.91</v>
      </c>
      <c r="X4" s="249">
        <f>SUMIFS('Predicted Energy Consumption'!AG$98:AG$366,'Predicted Energy Consumption'!$B$98:$B$366,$A4,'Predicted Energy Consumption'!$A$98:$A$366,"natural gas")</f>
        <v>151537998924593.59</v>
      </c>
      <c r="Y4" s="249">
        <f>SUMIFS('Predicted Energy Consumption'!AH$98:AH$366,'Predicted Energy Consumption'!$B$98:$B$366,$A4,'Predicted Energy Consumption'!$A$98:$A$366,"natural gas")</f>
        <v>148336035140532.81</v>
      </c>
      <c r="Z4" s="249">
        <f>SUMIFS('Predicted Energy Consumption'!AI$98:AI$366,'Predicted Energy Consumption'!$B$98:$B$366,$A4,'Predicted Energy Consumption'!$A$98:$A$366,"natural gas")</f>
        <v>145227116351540.25</v>
      </c>
      <c r="AA4" s="249">
        <f>SUMIFS('Predicted Energy Consumption'!AJ$98:AJ$366,'Predicted Energy Consumption'!$B$98:$B$366,$A4,'Predicted Energy Consumption'!$A$98:$A$366,"natural gas")</f>
        <v>142208950553770.47</v>
      </c>
      <c r="AB4" s="249">
        <f>SUMIFS('Predicted Energy Consumption'!AK$98:AK$366,'Predicted Energy Consumption'!$B$98:$B$366,$A4,'Predicted Energy Consumption'!$A$98:$A$366,"natural gas")</f>
        <v>139279098952170.2</v>
      </c>
      <c r="AC4" s="249">
        <f>SUMIFS('Predicted Energy Consumption'!AL$98:AL$366,'Predicted Energy Consumption'!$B$98:$B$366,$A4,'Predicted Energy Consumption'!$A$98:$A$366,"natural gas")</f>
        <v>136435025927215.27</v>
      </c>
      <c r="AD4" s="249">
        <f>SUMIFS('Predicted Energy Consumption'!AM$98:AM$366,'Predicted Energy Consumption'!$B$98:$B$366,$A4,'Predicted Energy Consumption'!$A$98:$A$366,"natural gas")</f>
        <v>133674139247423.03</v>
      </c>
      <c r="AE4" s="249">
        <f>SUMIFS('Predicted Energy Consumption'!AN$98:AN$366,'Predicted Energy Consumption'!$B$98:$B$366,$A4,'Predicted Energy Consumption'!$A$98:$A$366,"natural gas")</f>
        <v>130993822233594.11</v>
      </c>
      <c r="AF4" s="249">
        <f>SUMIFS('Predicted Energy Consumption'!AO$98:AO$366,'Predicted Energy Consumption'!$B$98:$B$366,$A4,'Predicted Energy Consumption'!$A$98:$A$366,"natural gas")</f>
        <v>128391459298725.53</v>
      </c>
      <c r="AG4" s="249">
        <f>SUMIFS('Predicted Energy Consumption'!AP$98:AP$366,'Predicted Energy Consumption'!$B$98:$B$366,$A4,'Predicted Energy Consumption'!$A$98:$A$366,"natural gas")</f>
        <v>125864456048508.47</v>
      </c>
      <c r="AH4" s="249">
        <f>SUMIFS('Predicted Energy Consumption'!AQ$98:AQ$366,'Predicted Energy Consumption'!$B$98:$B$366,$A4,'Predicted Energy Consumption'!$A$98:$A$366,"natural gas")</f>
        <v>123410254925985.95</v>
      </c>
      <c r="AI4" s="249">
        <f>SUMIFS('Predicted Energy Consumption'!AR$98:AR$366,'Predicted Energy Consumption'!$B$98:$B$366,$A4,'Predicted Energy Consumption'!$A$98:$A$366,"natural gas")</f>
        <v>121026347215117.33</v>
      </c>
      <c r="AJ4" s="249">
        <f>SUMIFS('Predicted Energy Consumption'!AS$98:AS$366,'Predicted Energy Consumption'!$B$98:$B$366,$A4,'Predicted Energy Consumption'!$A$98:$A$366,"natural gas")</f>
        <v>118710282076953.39</v>
      </c>
      <c r="AK4" s="249">
        <f>SUMIFS('Predicted Energy Consumption'!AT$98:AT$366,'Predicted Energy Consumption'!$B$98:$B$366,$A4,'Predicted Energy Consumption'!$A$98:$A$366,"natural gas")</f>
        <v>116459673174679.56</v>
      </c>
      <c r="AL4" s="249">
        <f>SUMIFS('Predicted Energy Consumption'!AU$98:AU$366,'Predicted Energy Consumption'!$B$98:$B$366,$A4,'Predicted Energy Consumption'!$A$98:$A$366,"natural gas")</f>
        <v>114272203346138.59</v>
      </c>
      <c r="AM4" s="249">
        <f>SUMIFS('Predicted Energy Consumption'!AV$98:AV$366,'Predicted Energy Consumption'!$B$98:$B$366,$A4,'Predicted Energy Consumption'!$A$98:$A$366,"natural gas")</f>
        <v>112145627701484.27</v>
      </c>
      <c r="AN4" s="249">
        <f>SUMIFS('Predicted Energy Consumption'!AW$98:AW$366,'Predicted Energy Consumption'!$B$98:$B$366,$A4,'Predicted Energy Consumption'!$A$98:$A$366,"natural gas")</f>
        <v>110077775456539.83</v>
      </c>
      <c r="AO4" s="249">
        <f>SUMIFS('Predicted Energy Consumption'!AX$98:AX$366,'Predicted Energy Consumption'!$B$98:$B$366,$A4,'Predicted Energy Consumption'!$A$98:$A$366,"natural gas")</f>
        <v>108066550756943.92</v>
      </c>
      <c r="AP4" s="249">
        <f>SUMIFS('Predicted Energy Consumption'!AY$98:AY$366,'Predicted Energy Consumption'!$B$98:$B$366,$A4,'Predicted Energy Consumption'!$A$98:$A$366,"natural gas")</f>
        <v>106109932702302.66</v>
      </c>
    </row>
    <row r="5" spans="1:42" x14ac:dyDescent="0.2">
      <c r="A5" t="s">
        <v>376</v>
      </c>
      <c r="B5" s="249">
        <f>SUMIFS('Predicted Energy Consumption'!K$98:K$366,'Predicted Energy Consumption'!$B$98:$B$366,$A5,'Predicted Energy Consumption'!$A$98:$A$366,"natural gas")</f>
        <v>14254401413915.672</v>
      </c>
      <c r="C5" s="249">
        <f>SUMIFS('Predicted Energy Consumption'!L$98:L$366,'Predicted Energy Consumption'!$B$98:$B$366,$A5,'Predicted Energy Consumption'!$A$98:$A$366,"natural gas")</f>
        <v>15161501019970.414</v>
      </c>
      <c r="D5" s="249">
        <f>SUMIFS('Predicted Energy Consumption'!M$98:M$366,'Predicted Energy Consumption'!$B$98:$B$366,$A5,'Predicted Energy Consumption'!$A$98:$A$366,"natural gas")</f>
        <v>14603638067338.381</v>
      </c>
      <c r="E5" s="249">
        <f>SUMIFS('Predicted Energy Consumption'!N$98:N$366,'Predicted Energy Consumption'!$B$98:$B$366,$A5,'Predicted Energy Consumption'!$A$98:$A$366,"natural gas")</f>
        <v>14059007870201.67</v>
      </c>
      <c r="F5" s="249">
        <f>SUMIFS('Predicted Energy Consumption'!O$98:O$366,'Predicted Energy Consumption'!$B$98:$B$366,$A5,'Predicted Energy Consumption'!$A$98:$A$366,"natural gas")</f>
        <v>13529420008030.814</v>
      </c>
      <c r="G5" s="249">
        <f>SUMIFS('Predicted Energy Consumption'!P$98:P$366,'Predicted Energy Consumption'!$B$98:$B$366,$A5,'Predicted Energy Consumption'!$A$98:$A$366,"natural gas")</f>
        <v>13016130078255.227</v>
      </c>
      <c r="H5" s="249">
        <f>SUMIFS('Predicted Energy Consumption'!Q$98:Q$366,'Predicted Energy Consumption'!$B$98:$B$366,$A5,'Predicted Energy Consumption'!$A$98:$A$366,"natural gas")</f>
        <v>12519989819389.75</v>
      </c>
      <c r="I5" s="249">
        <f>SUMIFS('Predicted Energy Consumption'!R$98:R$366,'Predicted Energy Consumption'!$B$98:$B$366,$A5,'Predicted Energy Consumption'!$A$98:$A$366,"natural gas")</f>
        <v>12041526702148.473</v>
      </c>
      <c r="J5" s="249">
        <f>SUMIFS('Predicted Energy Consumption'!S$98:S$366,'Predicted Energy Consumption'!$B$98:$B$366,$A5,'Predicted Energy Consumption'!$A$98:$A$366,"natural gas")</f>
        <v>11580999074300.34</v>
      </c>
      <c r="K5" s="249">
        <f>SUMIFS('Predicted Energy Consumption'!T$98:T$366,'Predicted Energy Consumption'!$B$98:$B$366,$A5,'Predicted Energy Consumption'!$A$98:$A$366,"natural gas")</f>
        <v>11138442015271.482</v>
      </c>
      <c r="L5" s="249">
        <f>SUMIFS('Predicted Energy Consumption'!U$98:U$366,'Predicted Energy Consumption'!$B$98:$B$366,$A5,'Predicted Energy Consumption'!$A$98:$A$366,"natural gas")</f>
        <v>10713708236583.369</v>
      </c>
      <c r="M5" s="249">
        <f>SUMIFS('Predicted Energy Consumption'!V$98:V$366,'Predicted Energy Consumption'!$B$98:$B$366,$A5,'Predicted Energy Consumption'!$A$98:$A$366,"natural gas")</f>
        <v>10306504843331.152</v>
      </c>
      <c r="N5" s="249">
        <f>SUMIFS('Predicted Energy Consumption'!W$98:W$366,'Predicted Energy Consumption'!$B$98:$B$366,$A5,'Predicted Energy Consumption'!$A$98:$A$366,"natural gas")</f>
        <v>9916425869453.4238</v>
      </c>
      <c r="O5" s="249">
        <f>SUMIFS('Predicted Energy Consumption'!X$98:X$366,'Predicted Energy Consumption'!$B$98:$B$366,$A5,'Predicted Energy Consumption'!$A$98:$A$366,"natural gas")</f>
        <v>9542980465060.8926</v>
      </c>
      <c r="P5" s="249">
        <f>SUMIFS('Predicted Energy Consumption'!Y$98:Y$366,'Predicted Energy Consumption'!$B$98:$B$366,$A5,'Predicted Energy Consumption'!$A$98:$A$366,"natural gas")</f>
        <v>9185616801071.6758</v>
      </c>
      <c r="Q5" s="249">
        <f>SUMIFS('Predicted Energy Consumption'!Z$98:Z$366,'Predicted Energy Consumption'!$B$98:$B$366,$A5,'Predicted Energy Consumption'!$A$98:$A$366,"natural gas")</f>
        <v>8843741942889.7012</v>
      </c>
      <c r="R5" s="249">
        <f>SUMIFS('Predicted Energy Consumption'!AA$98:AA$366,'Predicted Energy Consumption'!$B$98:$B$366,$A5,'Predicted Energy Consumption'!$A$98:$A$366,"natural gas")</f>
        <v>8516738070495.6211</v>
      </c>
      <c r="S5" s="249">
        <f>SUMIFS('Predicted Energy Consumption'!AB$98:AB$366,'Predicted Energy Consumption'!$B$98:$B$366,$A5,'Predicted Energy Consumption'!$A$98:$A$366,"natural gas")</f>
        <v>8203975484556.8799</v>
      </c>
      <c r="T5" s="249">
        <f>SUMIFS('Predicted Energy Consumption'!AC$98:AC$366,'Predicted Energy Consumption'!$B$98:$B$366,$A5,'Predicted Energy Consumption'!$A$98:$A$366,"natural gas")</f>
        <v>7904822851598.9111</v>
      </c>
      <c r="U5" s="249">
        <f>SUMIFS('Predicted Energy Consumption'!AD$98:AD$366,'Predicted Energy Consumption'!$B$98:$B$366,$A5,'Predicted Energy Consumption'!$A$98:$A$366,"natural gas")</f>
        <v>7618655122510.0898</v>
      </c>
      <c r="V5" s="249">
        <f>SUMIFS('Predicted Energy Consumption'!AE$98:AE$366,'Predicted Energy Consumption'!$B$98:$B$366,$A5,'Predicted Energy Consumption'!$A$98:$A$366,"natural gas")</f>
        <v>7344859521360.6123</v>
      </c>
      <c r="W5" s="249">
        <f>SUMIFS('Predicted Energy Consumption'!AF$98:AF$366,'Predicted Energy Consumption'!$B$98:$B$366,$A5,'Predicted Energy Consumption'!$A$98:$A$366,"natural gas")</f>
        <v>7082839955556.6045</v>
      </c>
      <c r="X5" s="249">
        <f>SUMIFS('Predicted Energy Consumption'!AG$98:AG$366,'Predicted Energy Consumption'!$B$98:$B$366,$A5,'Predicted Energy Consumption'!$A$98:$A$366,"natural gas")</f>
        <v>6832020150228.6855</v>
      </c>
      <c r="Y5" s="249">
        <f>SUMIFS('Predicted Energy Consumption'!AH$98:AH$366,'Predicted Energy Consumption'!$B$98:$B$366,$A5,'Predicted Energy Consumption'!$A$98:$A$366,"natural gas")</f>
        <v>6591845763405.0186</v>
      </c>
      <c r="Z5" s="249">
        <f>SUMIFS('Predicted Energy Consumption'!AI$98:AI$366,'Predicted Energy Consumption'!$B$98:$B$366,$A5,'Predicted Energy Consumption'!$A$98:$A$366,"natural gas")</f>
        <v>6361785696094.623</v>
      </c>
      <c r="AA5" s="249">
        <f>SUMIFS('Predicted Energy Consumption'!AJ$98:AJ$366,'Predicted Energy Consumption'!$B$98:$B$366,$A5,'Predicted Energy Consumption'!$A$98:$A$366,"natural gas")</f>
        <v>6141332773876.791</v>
      </c>
      <c r="AB5" s="249">
        <f>SUMIFS('Predicted Energy Consumption'!AK$98:AK$366,'Predicted Energy Consumption'!$B$98:$B$366,$A5,'Predicted Energy Consumption'!$A$98:$A$366,"natural gas")</f>
        <v>5930003944181.8936</v>
      </c>
      <c r="AC5" s="249">
        <f>SUMIFS('Predicted Energy Consumption'!AL$98:AL$366,'Predicted Energy Consumption'!$B$98:$B$366,$A5,'Predicted Energy Consumption'!$A$98:$A$366,"natural gas")</f>
        <v>5727340105961.0322</v>
      </c>
      <c r="AD5" s="249">
        <f>SUMIFS('Predicted Energy Consumption'!AM$98:AM$366,'Predicted Energy Consumption'!$B$98:$B$366,$A5,'Predicted Energy Consumption'!$A$98:$A$366,"natural gas")</f>
        <v>5532905665445.9346</v>
      </c>
      <c r="AE5" s="249">
        <f>SUMIFS('Predicted Energy Consumption'!AN$98:AN$366,'Predicted Energy Consumption'!$B$98:$B$366,$A5,'Predicted Energy Consumption'!$A$98:$A$366,"natural gas")</f>
        <v>5346287892672.2256</v>
      </c>
      <c r="AF5" s="249">
        <f>SUMIFS('Predicted Energy Consumption'!AO$98:AO$366,'Predicted Energy Consumption'!$B$98:$B$366,$A5,'Predicted Energy Consumption'!$A$98:$A$366,"natural gas")</f>
        <v>5167096137831.7383</v>
      </c>
      <c r="AG5" s="249">
        <f>SUMIFS('Predicted Energy Consumption'!AP$98:AP$366,'Predicted Energy Consumption'!$B$98:$B$366,$A5,'Predicted Energy Consumption'!$A$98:$A$366,"natural gas")</f>
        <v>4994960953812.7217</v>
      </c>
      <c r="AH5" s="249">
        <f>SUMIFS('Predicted Energy Consumption'!AQ$98:AQ$366,'Predicted Energy Consumption'!$B$98:$B$366,$A5,'Predicted Energy Consumption'!$A$98:$A$366,"natural gas")</f>
        <v>4829533161007.748</v>
      </c>
      <c r="AI5" s="249">
        <f>SUMIFS('Predicted Energy Consumption'!AR$98:AR$366,'Predicted Energy Consumption'!$B$98:$B$366,$A5,'Predicted Energy Consumption'!$A$98:$A$366,"natural gas")</f>
        <v>4670482882199.9854</v>
      </c>
      <c r="AJ5" s="249">
        <f>SUMIFS('Predicted Energy Consumption'!AS$98:AS$366,'Predicted Energy Consumption'!$B$98:$B$366,$A5,'Predicted Energy Consumption'!$A$98:$A$366,"natural gas")</f>
        <v>4517498568721.9639</v>
      </c>
      <c r="AK5" s="249">
        <f>SUMIFS('Predicted Energy Consumption'!AT$98:AT$366,'Predicted Energy Consumption'!$B$98:$B$366,$A5,'Predicted Energy Consumption'!$A$98:$A$366,"natural gas")</f>
        <v>4370286033813.6782</v>
      </c>
      <c r="AL5" s="249">
        <f>SUMIFS('Predicted Energy Consumption'!AU$98:AU$366,'Predicted Energy Consumption'!$B$98:$B$366,$A5,'Predicted Energy Consumption'!$A$98:$A$366,"natural gas")</f>
        <v>4228567504933.5615</v>
      </c>
      <c r="AM5" s="249">
        <f>SUMIFS('Predicted Energy Consumption'!AV$98:AV$366,'Predicted Energy Consumption'!$B$98:$B$366,$A5,'Predicted Energy Consumption'!$A$98:$A$366,"natural gas")</f>
        <v>4092080703488.937</v>
      </c>
      <c r="AN5" s="249">
        <f>SUMIFS('Predicted Energy Consumption'!AW$98:AW$366,'Predicted Energy Consumption'!$B$98:$B$366,$A5,'Predicted Energy Consumption'!$A$98:$A$366,"natural gas")</f>
        <v>3960577957876.9839</v>
      </c>
      <c r="AO5" s="249">
        <f>SUMIFS('Predicted Energy Consumption'!AX$98:AX$366,'Predicted Energy Consumption'!$B$98:$B$366,$A5,'Predicted Energy Consumption'!$A$98:$A$366,"natural gas")</f>
        <v>3833825353722.7925</v>
      </c>
      <c r="AP5" s="249">
        <f>SUMIFS('Predicted Energy Consumption'!AY$98:AY$366,'Predicted Energy Consumption'!$B$98:$B$366,$A5,'Predicted Energy Consumption'!$A$98:$A$366,"natural gas")</f>
        <v>3711601923653.4883</v>
      </c>
    </row>
    <row r="6" spans="1:42" x14ac:dyDescent="0.2">
      <c r="A6" t="s">
        <v>377</v>
      </c>
      <c r="B6" s="249">
        <f>SUMIFS('Predicted Energy Consumption'!K$98:K$366,'Predicted Energy Consumption'!$B$98:$B$366,$A6,'Predicted Energy Consumption'!$A$98:$A$366,"natural gas")</f>
        <v>250068712665779.75</v>
      </c>
      <c r="C6" s="249">
        <f>SUMIFS('Predicted Energy Consumption'!L$98:L$366,'Predicted Energy Consumption'!$B$98:$B$366,$A6,'Predicted Energy Consumption'!$A$98:$A$366,"natural gas")</f>
        <v>256070174979879.03</v>
      </c>
      <c r="D6" s="249">
        <f>SUMIFS('Predicted Energy Consumption'!M$98:M$366,'Predicted Energy Consumption'!$B$98:$B$366,$A6,'Predicted Energy Consumption'!$A$98:$A$366,"natural gas")</f>
        <v>263341546712014.72</v>
      </c>
      <c r="E6" s="249">
        <f>SUMIFS('Predicted Energy Consumption'!N$98:N$366,'Predicted Energy Consumption'!$B$98:$B$366,$A6,'Predicted Energy Consumption'!$A$98:$A$366,"natural gas")</f>
        <v>270821824813727.44</v>
      </c>
      <c r="F6" s="249">
        <f>SUMIFS('Predicted Energy Consumption'!O$98:O$366,'Predicted Energy Consumption'!$B$98:$B$366,$A6,'Predicted Energy Consumption'!$A$98:$A$366,"natural gas")</f>
        <v>278635680480196.25</v>
      </c>
      <c r="G6" s="249">
        <f>SUMIFS('Predicted Energy Consumption'!P$98:P$366,'Predicted Energy Consumption'!$B$98:$B$366,$A6,'Predicted Energy Consumption'!$A$98:$A$366,"natural gas")</f>
        <v>279271962074354.69</v>
      </c>
      <c r="H6" s="249">
        <f>SUMIFS('Predicted Energy Consumption'!Q$98:Q$366,'Predicted Energy Consumption'!$B$98:$B$366,$A6,'Predicted Energy Consumption'!$A$98:$A$366,"natural gas")</f>
        <v>277444725502854.25</v>
      </c>
      <c r="I6" s="249">
        <f>SUMIFS('Predicted Energy Consumption'!R$98:R$366,'Predicted Energy Consumption'!$B$98:$B$366,$A6,'Predicted Energy Consumption'!$A$98:$A$366,"natural gas")</f>
        <v>275392594370653.66</v>
      </c>
      <c r="J6" s="249">
        <f>SUMIFS('Predicted Energy Consumption'!S$98:S$366,'Predicted Energy Consumption'!$B$98:$B$366,$A6,'Predicted Energy Consumption'!$A$98:$A$366,"natural gas")</f>
        <v>273160330837607.19</v>
      </c>
      <c r="K6" s="249">
        <f>SUMIFS('Predicted Energy Consumption'!T$98:T$366,'Predicted Energy Consumption'!$B$98:$B$366,$A6,'Predicted Energy Consumption'!$A$98:$A$366,"natural gas")</f>
        <v>270785300246974.97</v>
      </c>
      <c r="L6" s="249">
        <f>SUMIFS('Predicted Energy Consumption'!U$98:U$366,'Predicted Energy Consumption'!$B$98:$B$366,$A6,'Predicted Energy Consumption'!$A$98:$A$366,"natural gas")</f>
        <v>268298858029988.69</v>
      </c>
      <c r="M6" s="249">
        <f>SUMIFS('Predicted Energy Consumption'!V$98:V$366,'Predicted Energy Consumption'!$B$98:$B$366,$A6,'Predicted Energy Consumption'!$A$98:$A$366,"natural gas")</f>
        <v>265727355253309.84</v>
      </c>
      <c r="N6" s="249">
        <f>SUMIFS('Predicted Energy Consumption'!W$98:W$366,'Predicted Energy Consumption'!$B$98:$B$366,$A6,'Predicted Energy Consumption'!$A$98:$A$366,"natural gas")</f>
        <v>263092921575745.34</v>
      </c>
      <c r="O6" s="249">
        <f>SUMIFS('Predicted Energy Consumption'!X$98:X$366,'Predicted Energy Consumption'!$B$98:$B$366,$A6,'Predicted Energy Consumption'!$A$98:$A$366,"natural gas")</f>
        <v>260414104318322.09</v>
      </c>
      <c r="P6" s="249">
        <f>SUMIFS('Predicted Energy Consumption'!Y$98:Y$366,'Predicted Energy Consumption'!$B$98:$B$366,$A6,'Predicted Energy Consumption'!$A$98:$A$366,"natural gas")</f>
        <v>257706404599133.22</v>
      </c>
      <c r="Q6" s="249">
        <f>SUMIFS('Predicted Energy Consumption'!Z$98:Z$366,'Predicted Energy Consumption'!$B$98:$B$366,$A6,'Predicted Energy Consumption'!$A$98:$A$366,"natural gas")</f>
        <v>254982733491406.41</v>
      </c>
      <c r="R6" s="249">
        <f>SUMIFS('Predicted Energy Consumption'!AA$98:AA$366,'Predicted Energy Consumption'!$B$98:$B$366,$A6,'Predicted Energy Consumption'!$A$98:$A$366,"natural gas")</f>
        <v>252253802479867.34</v>
      </c>
      <c r="S6" s="249">
        <f>SUMIFS('Predicted Energy Consumption'!AB$98:AB$366,'Predicted Energy Consumption'!$B$98:$B$366,$A6,'Predicted Energy Consumption'!$A$98:$A$366,"natural gas")</f>
        <v>249528458193529.56</v>
      </c>
      <c r="T6" s="249">
        <f>SUMIFS('Predicted Energy Consumption'!AC$98:AC$366,'Predicted Energy Consumption'!$B$98:$B$366,$A6,'Predicted Energy Consumption'!$A$98:$A$366,"natural gas")</f>
        <v>246813969146571.19</v>
      </c>
      <c r="U6" s="249">
        <f>SUMIFS('Predicted Energy Consumption'!AD$98:AD$366,'Predicted Energy Consumption'!$B$98:$B$366,$A6,'Predicted Energy Consumption'!$A$98:$A$366,"natural gas")</f>
        <v>244116270917819.34</v>
      </c>
      <c r="V6" s="249">
        <f>SUMIFS('Predicted Energy Consumption'!AE$98:AE$366,'Predicted Energy Consumption'!$B$98:$B$366,$A6,'Predicted Energy Consumption'!$A$98:$A$366,"natural gas")</f>
        <v>241440175329013.69</v>
      </c>
      <c r="W6" s="249">
        <f>SUMIFS('Predicted Energy Consumption'!AF$98:AF$366,'Predicted Energy Consumption'!$B$98:$B$366,$A6,'Predicted Energy Consumption'!$A$98:$A$366,"natural gas")</f>
        <v>238789548509217.47</v>
      </c>
      <c r="X6" s="249">
        <f>SUMIFS('Predicted Energy Consumption'!AG$98:AG$366,'Predicted Energy Consumption'!$B$98:$B$366,$A6,'Predicted Energy Consumption'!$A$98:$A$366,"natural gas")</f>
        <v>236167462157669.34</v>
      </c>
      <c r="Y6" s="249">
        <f>SUMIFS('Predicted Energy Consumption'!AH$98:AH$366,'Predicted Energy Consumption'!$B$98:$B$366,$A6,'Predicted Energy Consumption'!$A$98:$A$366,"natural gas")</f>
        <v>233576321800549.75</v>
      </c>
      <c r="Z6" s="249">
        <f>SUMIFS('Predicted Energy Consumption'!AI$98:AI$366,'Predicted Energy Consumption'!$B$98:$B$366,$A6,'Predicted Energy Consumption'!$A$98:$A$366,"natural gas")</f>
        <v>231017975365251.28</v>
      </c>
      <c r="AA6" s="249">
        <f>SUMIFS('Predicted Energy Consumption'!AJ$98:AJ$366,'Predicted Energy Consumption'!$B$98:$B$366,$A6,'Predicted Energy Consumption'!$A$98:$A$366,"natural gas")</f>
        <v>228493804965683.63</v>
      </c>
      <c r="AB6" s="249">
        <f>SUMIFS('Predicted Energy Consumption'!AK$98:AK$366,'Predicted Energy Consumption'!$B$98:$B$366,$A6,'Predicted Energy Consumption'!$A$98:$A$366,"natural gas")</f>
        <v>226004804403454.47</v>
      </c>
      <c r="AC6" s="249">
        <f>SUMIFS('Predicted Energy Consumption'!AL$98:AL$366,'Predicted Energy Consumption'!$B$98:$B$366,$A6,'Predicted Energy Consumption'!$A$98:$A$366,"natural gas")</f>
        <v>223551644542243.13</v>
      </c>
      <c r="AD6" s="249">
        <f>SUMIFS('Predicted Energy Consumption'!AM$98:AM$366,'Predicted Energy Consumption'!$B$98:$B$366,$A6,'Predicted Energy Consumption'!$A$98:$A$366,"natural gas")</f>
        <v>221134728405107.06</v>
      </c>
      <c r="AE6" s="249">
        <f>SUMIFS('Predicted Energy Consumption'!AN$98:AN$366,'Predicted Energy Consumption'!$B$98:$B$366,$A6,'Predicted Energy Consumption'!$A$98:$A$366,"natural gas")</f>
        <v>218754237574839.63</v>
      </c>
      <c r="AF6" s="249">
        <f>SUMIFS('Predicted Energy Consumption'!AO$98:AO$366,'Predicted Energy Consumption'!$B$98:$B$366,$A6,'Predicted Energy Consumption'!$A$98:$A$366,"natural gas")</f>
        <v>216410171242886.03</v>
      </c>
      <c r="AG6" s="249">
        <f>SUMIFS('Predicted Energy Consumption'!AP$98:AP$366,'Predicted Energy Consumption'!$B$98:$B$366,$A6,'Predicted Energy Consumption'!$A$98:$A$366,"natural gas")</f>
        <v>214102379049722.44</v>
      </c>
      <c r="AH6" s="249">
        <f>SUMIFS('Predicted Energy Consumption'!AQ$98:AQ$366,'Predicted Energy Consumption'!$B$98:$B$366,$A6,'Predicted Energy Consumption'!$A$98:$A$366,"natural gas")</f>
        <v>211830588685428.5</v>
      </c>
      <c r="AI6" s="249">
        <f>SUMIFS('Predicted Energy Consumption'!AR$98:AR$366,'Predicted Energy Consumption'!$B$98:$B$366,$A6,'Predicted Energy Consumption'!$A$98:$A$366,"natural gas")</f>
        <v>209594429070278.81</v>
      </c>
      <c r="AJ6" s="249">
        <f>SUMIFS('Predicted Energy Consumption'!AS$98:AS$366,'Predicted Energy Consumption'!$B$98:$B$366,$A6,'Predicted Energy Consumption'!$A$98:$A$366,"natural gas")</f>
        <v>207393449808256.06</v>
      </c>
      <c r="AK6" s="249">
        <f>SUMIFS('Predicted Energy Consumption'!AT$98:AT$366,'Predicted Energy Consumption'!$B$98:$B$366,$A6,'Predicted Energy Consumption'!$A$98:$A$366,"natural gas")</f>
        <v>205227137498536.56</v>
      </c>
      <c r="AL6" s="249">
        <f>SUMIFS('Predicted Energy Consumption'!AU$98:AU$366,'Predicted Energy Consumption'!$B$98:$B$366,$A6,'Predicted Energy Consumption'!$A$98:$A$366,"natural gas")</f>
        <v>203094929398611.56</v>
      </c>
      <c r="AM6" s="249">
        <f>SUMIFS('Predicted Energy Consumption'!AV$98:AV$366,'Predicted Energy Consumption'!$B$98:$B$366,$A6,'Predicted Energy Consumption'!$A$98:$A$366,"natural gas")</f>
        <v>200996224855414.16</v>
      </c>
      <c r="AN6" s="249">
        <f>SUMIFS('Predicted Energy Consumption'!AW$98:AW$366,'Predicted Energy Consumption'!$B$98:$B$366,$A6,'Predicted Energy Consumption'!$A$98:$A$366,"natural gas")</f>
        <v>198930394855407.09</v>
      </c>
      <c r="AO6" s="249">
        <f>SUMIFS('Predicted Energy Consumption'!AX$98:AX$366,'Predicted Energy Consumption'!$B$98:$B$366,$A6,'Predicted Energy Consumption'!$A$98:$A$366,"natural gas")</f>
        <v>196896789989560.81</v>
      </c>
      <c r="AP6" s="249">
        <f>SUMIFS('Predicted Energy Consumption'!AY$98:AY$366,'Predicted Energy Consumption'!$B$98:$B$366,$A6,'Predicted Energy Consumption'!$A$98:$A$366,"natural gas")</f>
        <v>194894747082613.06</v>
      </c>
    </row>
    <row r="7" spans="1:42" x14ac:dyDescent="0.2">
      <c r="A7" t="s">
        <v>378</v>
      </c>
      <c r="B7" s="249">
        <f>SUMIFS('Predicted Energy Consumption'!K$98:K$366,'Predicted Energy Consumption'!$B$98:$B$366,$A7,'Predicted Energy Consumption'!$A$98:$A$366,"natural gas")</f>
        <v>227888088009748.53</v>
      </c>
      <c r="C7" s="249">
        <f>SUMIFS('Predicted Energy Consumption'!L$98:L$366,'Predicted Energy Consumption'!$B$98:$B$366,$A7,'Predicted Energy Consumption'!$A$98:$A$366,"natural gas")</f>
        <v>239946659622619.34</v>
      </c>
      <c r="D7" s="249">
        <f>SUMIFS('Predicted Energy Consumption'!M$98:M$366,'Predicted Energy Consumption'!$B$98:$B$366,$A7,'Predicted Energy Consumption'!$A$98:$A$366,"natural gas")</f>
        <v>234127080770371.97</v>
      </c>
      <c r="E7" s="249">
        <f>SUMIFS('Predicted Energy Consumption'!N$98:N$366,'Predicted Energy Consumption'!$B$98:$B$366,$A7,'Predicted Energy Consumption'!$A$98:$A$366,"natural gas")</f>
        <v>228503162788397.41</v>
      </c>
      <c r="F7" s="249">
        <f>SUMIFS('Predicted Energy Consumption'!O$98:O$366,'Predicted Energy Consumption'!$B$98:$B$366,$A7,'Predicted Energy Consumption'!$A$98:$A$366,"natural gas")</f>
        <v>223043668430629</v>
      </c>
      <c r="G7" s="249">
        <f>SUMIFS('Predicted Energy Consumption'!P$98:P$366,'Predicted Energy Consumption'!$B$98:$B$366,$A7,'Predicted Energy Consumption'!$A$98:$A$366,"natural gas")</f>
        <v>217733313771434.91</v>
      </c>
      <c r="H7" s="249">
        <f>SUMIFS('Predicted Energy Consumption'!Q$98:Q$366,'Predicted Energy Consumption'!$B$98:$B$366,$A7,'Predicted Energy Consumption'!$A$98:$A$366,"natural gas")</f>
        <v>212565067944251.34</v>
      </c>
      <c r="I7" s="249">
        <f>SUMIFS('Predicted Energy Consumption'!R$98:R$366,'Predicted Energy Consumption'!$B$98:$B$366,$A7,'Predicted Energy Consumption'!$A$98:$A$366,"natural gas")</f>
        <v>207536046175943.47</v>
      </c>
      <c r="J7" s="249">
        <f>SUMIFS('Predicted Energy Consumption'!S$98:S$366,'Predicted Energy Consumption'!$B$98:$B$366,$A7,'Predicted Energy Consumption'!$A$98:$A$366,"natural gas")</f>
        <v>202471653270466.78</v>
      </c>
      <c r="K7" s="249">
        <f>SUMIFS('Predicted Energy Consumption'!T$98:T$366,'Predicted Energy Consumption'!$B$98:$B$366,$A7,'Predicted Energy Consumption'!$A$98:$A$366,"natural gas")</f>
        <v>196861673044144.25</v>
      </c>
      <c r="L7" s="249">
        <f>SUMIFS('Predicted Energy Consumption'!U$98:U$366,'Predicted Energy Consumption'!$B$98:$B$366,$A7,'Predicted Energy Consumption'!$A$98:$A$366,"natural gas")</f>
        <v>191408838086543.69</v>
      </c>
      <c r="M7" s="249">
        <f>SUMIFS('Predicted Energy Consumption'!V$98:V$366,'Predicted Energy Consumption'!$B$98:$B$366,$A7,'Predicted Energy Consumption'!$A$98:$A$366,"natural gas")</f>
        <v>186118840278791.19</v>
      </c>
      <c r="N7" s="249">
        <f>SUMIFS('Predicted Energy Consumption'!W$98:W$366,'Predicted Energy Consumption'!$B$98:$B$366,$A7,'Predicted Energy Consumption'!$A$98:$A$366,"natural gas")</f>
        <v>180994971430198.16</v>
      </c>
      <c r="O7" s="249">
        <f>SUMIFS('Predicted Energy Consumption'!X$98:X$366,'Predicted Energy Consumption'!$B$98:$B$366,$A7,'Predicted Energy Consumption'!$A$98:$A$366,"natural gas")</f>
        <v>176038499887800.41</v>
      </c>
      <c r="P7" s="249">
        <f>SUMIFS('Predicted Energy Consumption'!Y$98:Y$366,'Predicted Energy Consumption'!$B$98:$B$366,$A7,'Predicted Energy Consumption'!$A$98:$A$366,"natural gas")</f>
        <v>171249030607191.69</v>
      </c>
      <c r="Q7" s="249">
        <f>SUMIFS('Predicted Energy Consumption'!Z$98:Z$366,'Predicted Energy Consumption'!$B$98:$B$366,$A7,'Predicted Energy Consumption'!$A$98:$A$366,"natural gas")</f>
        <v>166624831784323.97</v>
      </c>
      <c r="R7" s="249">
        <f>SUMIFS('Predicted Energy Consumption'!AA$98:AA$366,'Predicted Energy Consumption'!$B$98:$B$366,$A7,'Predicted Energy Consumption'!$A$98:$A$366,"natural gas")</f>
        <v>162163121238790.47</v>
      </c>
      <c r="S7" s="249">
        <f>SUMIFS('Predicted Energy Consumption'!AB$98:AB$366,'Predicted Energy Consumption'!$B$98:$B$366,$A7,'Predicted Energy Consumption'!$A$98:$A$366,"natural gas")</f>
        <v>157860311526996.03</v>
      </c>
      <c r="T7" s="249">
        <f>SUMIFS('Predicted Energy Consumption'!AC$98:AC$366,'Predicted Energy Consumption'!$B$98:$B$366,$A7,'Predicted Energy Consumption'!$A$98:$A$366,"natural gas")</f>
        <v>153712215920681.13</v>
      </c>
      <c r="U7" s="249">
        <f>SUMIFS('Predicted Energy Consumption'!AD$98:AD$366,'Predicted Energy Consumption'!$B$98:$B$366,$A7,'Predicted Energy Consumption'!$A$98:$A$366,"natural gas")</f>
        <v>149714218945097</v>
      </c>
      <c r="V7" s="249">
        <f>SUMIFS('Predicted Energy Consumption'!AE$98:AE$366,'Predicted Energy Consumption'!$B$98:$B$366,$A7,'Predicted Energy Consumption'!$A$98:$A$366,"natural gas")</f>
        <v>145861415775819.72</v>
      </c>
      <c r="W7" s="249">
        <f>SUMIFS('Predicted Energy Consumption'!AF$98:AF$366,'Predicted Energy Consumption'!$B$98:$B$366,$A7,'Predicted Energy Consumption'!$A$98:$A$366,"natural gas")</f>
        <v>142148724846491.19</v>
      </c>
      <c r="X7" s="249">
        <f>SUMIFS('Predicted Energy Consumption'!AG$98:AG$366,'Predicted Energy Consumption'!$B$98:$B$366,$A7,'Predicted Energy Consumption'!$A$98:$A$366,"natural gas")</f>
        <v>138570977772259.64</v>
      </c>
      <c r="Y7" s="249">
        <f>SUMIFS('Predicted Energy Consumption'!AH$98:AH$366,'Predicted Energy Consumption'!$B$98:$B$366,$A7,'Predicted Energy Consumption'!$A$98:$A$366,"natural gas")</f>
        <v>135122990299021.77</v>
      </c>
      <c r="Z7" s="249">
        <f>SUMIFS('Predicted Energy Consumption'!AI$98:AI$366,'Predicted Energy Consumption'!$B$98:$B$366,$A7,'Predicted Energy Consumption'!$A$98:$A$366,"natural gas")</f>
        <v>131799617539025.25</v>
      </c>
      <c r="AA7" s="249">
        <f>SUMIFS('Predicted Energy Consumption'!AJ$98:AJ$366,'Predicted Energy Consumption'!$B$98:$B$366,$A7,'Predicted Energy Consumption'!$A$98:$A$366,"natural gas")</f>
        <v>128595796302419.8</v>
      </c>
      <c r="AB7" s="249">
        <f>SUMIFS('Predicted Energy Consumption'!AK$98:AK$366,'Predicted Energy Consumption'!$B$98:$B$366,$A7,'Predicted Energy Consumption'!$A$98:$A$366,"natural gas")</f>
        <v>125506576910822.41</v>
      </c>
      <c r="AC7" s="249">
        <f>SUMIFS('Predicted Energy Consumption'!AL$98:AL$366,'Predicted Energy Consumption'!$B$98:$B$366,$A7,'Predicted Energy Consumption'!$A$98:$A$366,"natural gas")</f>
        <v>122527146497045.09</v>
      </c>
      <c r="AD7" s="249">
        <f>SUMIFS('Predicted Energy Consumption'!AM$98:AM$366,'Predicted Energy Consumption'!$B$98:$B$366,$A7,'Predicted Energy Consumption'!$A$98:$A$366,"natural gas")</f>
        <v>119652845459711.53</v>
      </c>
      <c r="AE7" s="249">
        <f>SUMIFS('Predicted Energy Consumption'!AN$98:AN$366,'Predicted Energy Consumption'!$B$98:$B$366,$A7,'Predicted Energy Consumption'!$A$98:$A$366,"natural gas")</f>
        <v>116879178452441.08</v>
      </c>
      <c r="AF7" s="249">
        <f>SUMIFS('Predicted Energy Consumption'!AO$98:AO$366,'Predicted Energy Consumption'!$B$98:$B$366,$A7,'Predicted Energy Consumption'!$A$98:$A$366,"natural gas")</f>
        <v>114201821041560.97</v>
      </c>
      <c r="AG7" s="249">
        <f>SUMIFS('Predicted Energy Consumption'!AP$98:AP$366,'Predicted Energy Consumption'!$B$98:$B$366,$A7,'Predicted Energy Consumption'!$A$98:$A$366,"natural gas")</f>
        <v>111616622959578.42</v>
      </c>
      <c r="AH7" s="249">
        <f>SUMIFS('Predicted Energy Consumption'!AQ$98:AQ$366,'Predicted Energy Consumption'!$B$98:$B$366,$A7,'Predicted Energy Consumption'!$A$98:$A$366,"natural gas")</f>
        <v>109119608709138.7</v>
      </c>
      <c r="AI7" s="249">
        <f>SUMIFS('Predicted Energy Consumption'!AR$98:AR$366,'Predicted Energy Consumption'!$B$98:$B$366,$A7,'Predicted Energy Consumption'!$A$98:$A$366,"natural gas")</f>
        <v>106706976129125.67</v>
      </c>
      <c r="AJ7" s="249">
        <f>SUMIFS('Predicted Energy Consumption'!AS$98:AS$366,'Predicted Energy Consumption'!$B$98:$B$366,$A7,'Predicted Energy Consumption'!$A$98:$A$366,"natural gas")</f>
        <v>104375093416533.27</v>
      </c>
      <c r="AK7" s="249">
        <f>SUMIFS('Predicted Energy Consumption'!AT$98:AT$366,'Predicted Energy Consumption'!$B$98:$B$366,$A7,'Predicted Energy Consumption'!$A$98:$A$366,"natural gas")</f>
        <v>102120495000796.86</v>
      </c>
      <c r="AL7" s="249">
        <f>SUMIFS('Predicted Energy Consumption'!AU$98:AU$366,'Predicted Energy Consumption'!$B$98:$B$366,$A7,'Predicted Energy Consumption'!$A$98:$A$366,"natural gas")</f>
        <v>99939876587904.656</v>
      </c>
      <c r="AM7" s="249">
        <f>SUMIFS('Predicted Energy Consumption'!AV$98:AV$366,'Predicted Energy Consumption'!$B$98:$B$366,$A7,'Predicted Energy Consumption'!$A$98:$A$366,"natural gas")</f>
        <v>97830089626885.406</v>
      </c>
      <c r="AN7" s="249">
        <f>SUMIFS('Predicted Energy Consumption'!AW$98:AW$366,'Predicted Energy Consumption'!$B$98:$B$366,$A7,'Predicted Energy Consumption'!$A$98:$A$366,"natural gas")</f>
        <v>95788135398593.875</v>
      </c>
      <c r="AO7" s="249">
        <f>SUMIFS('Predicted Energy Consumption'!AX$98:AX$366,'Predicted Energy Consumption'!$B$98:$B$366,$A7,'Predicted Energy Consumption'!$A$98:$A$366,"natural gas")</f>
        <v>93811158883990.281</v>
      </c>
      <c r="AP7" s="249">
        <f>SUMIFS('Predicted Energy Consumption'!AY$98:AY$366,'Predicted Energy Consumption'!$B$98:$B$366,$A7,'Predicted Energy Consumption'!$A$98:$A$366,"natural gas")</f>
        <v>91896442534547.563</v>
      </c>
    </row>
    <row r="8" spans="1:42" x14ac:dyDescent="0.2">
      <c r="A8" t="s">
        <v>379</v>
      </c>
      <c r="B8" s="249">
        <f>SUMIFS('Predicted Energy Consumption'!K$98:K$366,'Predicted Energy Consumption'!$B$98:$B$366,$A8,'Predicted Energy Consumption'!$A$98:$A$366,"natural gas")</f>
        <v>16301637301949.465</v>
      </c>
      <c r="C8" s="249">
        <f>SUMIFS('Predicted Energy Consumption'!L$98:L$366,'Predicted Energy Consumption'!$B$98:$B$366,$A8,'Predicted Energy Consumption'!$A$98:$A$366,"natural gas")</f>
        <v>14706817615636.453</v>
      </c>
      <c r="D8" s="249">
        <f>SUMIFS('Predicted Energy Consumption'!M$98:M$366,'Predicted Energy Consumption'!$B$98:$B$366,$A8,'Predicted Energy Consumption'!$A$98:$A$366,"natural gas")</f>
        <v>12096193865601.619</v>
      </c>
      <c r="E8" s="249">
        <f>SUMIFS('Predicted Energy Consumption'!N$98:N$366,'Predicted Energy Consumption'!$B$98:$B$366,$A8,'Predicted Energy Consumption'!$A$98:$A$366,"natural gas")</f>
        <v>9797080669900.2559</v>
      </c>
      <c r="F8" s="249">
        <f>SUMIFS('Predicted Energy Consumption'!O$98:O$366,'Predicted Energy Consumption'!$B$98:$B$366,$A8,'Predicted Energy Consumption'!$A$98:$A$366,"natural gas")</f>
        <v>7801333775267.3506</v>
      </c>
      <c r="G8" s="249">
        <f>SUMIFS('Predicted Energy Consumption'!P$98:P$366,'Predicted Energy Consumption'!$B$98:$B$366,$A8,'Predicted Energy Consumption'!$A$98:$A$366,"natural gas")</f>
        <v>6090043101653.4248</v>
      </c>
      <c r="H8" s="249">
        <f>SUMIFS('Predicted Energy Consumption'!Q$98:Q$366,'Predicted Energy Consumption'!$B$98:$B$366,$A8,'Predicted Energy Consumption'!$A$98:$A$366,"natural gas")</f>
        <v>4658313836256.6943</v>
      </c>
      <c r="I8" s="249">
        <f>SUMIFS('Predicted Energy Consumption'!R$98:R$366,'Predicted Energy Consumption'!$B$98:$B$366,$A8,'Predicted Energy Consumption'!$A$98:$A$366,"natural gas")</f>
        <v>3975208118099.748</v>
      </c>
      <c r="J8" s="249">
        <f>SUMIFS('Predicted Energy Consumption'!S$98:S$366,'Predicted Energy Consumption'!$B$98:$B$366,$A8,'Predicted Energy Consumption'!$A$98:$A$366,"natural gas")</f>
        <v>3331593270033.3076</v>
      </c>
      <c r="K8" s="249">
        <f>SUMIFS('Predicted Energy Consumption'!T$98:T$366,'Predicted Energy Consumption'!$B$98:$B$366,$A8,'Predicted Energy Consumption'!$A$98:$A$366,"natural gas")</f>
        <v>2725765517137.2935</v>
      </c>
      <c r="L8" s="249">
        <f>SUMIFS('Predicted Energy Consumption'!U$98:U$366,'Predicted Energy Consumption'!$B$98:$B$366,$A8,'Predicted Energy Consumption'!$A$98:$A$366,"natural gas")</f>
        <v>2155805189155.2764</v>
      </c>
      <c r="M8" s="249">
        <f>SUMIFS('Predicted Energy Consumption'!V$98:V$366,'Predicted Energy Consumption'!$B$98:$B$366,$A8,'Predicted Energy Consumption'!$A$98:$A$366,"natural gas")</f>
        <v>1619702317211.8145</v>
      </c>
      <c r="N8" s="249">
        <f>SUMIFS('Predicted Energy Consumption'!W$98:W$366,'Predicted Energy Consumption'!$B$98:$B$366,$A8,'Predicted Energy Consumption'!$A$98:$A$366,"natural gas")</f>
        <v>1383205190036.7192</v>
      </c>
      <c r="O8" s="249">
        <f>SUMIFS('Predicted Energy Consumption'!X$98:X$366,'Predicted Energy Consumption'!$B$98:$B$366,$A8,'Predicted Energy Consumption'!$A$98:$A$366,"natural gas")</f>
        <v>1362313420135.0168</v>
      </c>
      <c r="P8" s="249">
        <f>SUMIFS('Predicted Energy Consumption'!Y$98:Y$366,'Predicted Energy Consumption'!$B$98:$B$366,$A8,'Predicted Energy Consumption'!$A$98:$A$366,"natural gas")</f>
        <v>1341681205686.6399</v>
      </c>
      <c r="Q8" s="249">
        <f>SUMIFS('Predicted Energy Consumption'!Z$98:Z$366,'Predicted Energy Consumption'!$B$98:$B$366,$A8,'Predicted Energy Consumption'!$A$98:$A$366,"natural gas")</f>
        <v>1321363776452.3621</v>
      </c>
      <c r="R8" s="249">
        <f>SUMIFS('Predicted Energy Consumption'!AA$98:AA$366,'Predicted Energy Consumption'!$B$98:$B$366,$A8,'Predicted Energy Consumption'!$A$98:$A$366,"natural gas")</f>
        <v>1301403805147.2402</v>
      </c>
      <c r="S8" s="249">
        <f>SUMIFS('Predicted Energy Consumption'!AB$98:AB$366,'Predicted Energy Consumption'!$B$98:$B$366,$A8,'Predicted Energy Consumption'!$A$98:$A$366,"natural gas")</f>
        <v>1281833483851.4338</v>
      </c>
      <c r="T8" s="249">
        <f>SUMIFS('Predicted Energy Consumption'!AC$98:AC$366,'Predicted Energy Consumption'!$B$98:$B$366,$A8,'Predicted Energy Consumption'!$A$98:$A$366,"natural gas")</f>
        <v>1262676309243.2158</v>
      </c>
      <c r="U8" s="249">
        <f>SUMIFS('Predicted Energy Consumption'!AD$98:AD$366,'Predicted Energy Consumption'!$B$98:$B$366,$A8,'Predicted Energy Consumption'!$A$98:$A$366,"natural gas")</f>
        <v>1243948604938.7654</v>
      </c>
      <c r="V8" s="249">
        <f>SUMIFS('Predicted Energy Consumption'!AE$98:AE$366,'Predicted Energy Consumption'!$B$98:$B$366,$A8,'Predicted Energy Consumption'!$A$98:$A$366,"natural gas")</f>
        <v>1225660811078.1445</v>
      </c>
      <c r="W8" s="249">
        <f>SUMIFS('Predicted Energy Consumption'!AF$98:AF$366,'Predicted Energy Consumption'!$B$98:$B$366,$A8,'Predicted Energy Consumption'!$A$98:$A$366,"natural gas")</f>
        <v>1207818570807.2532</v>
      </c>
      <c r="X8" s="249">
        <f>SUMIFS('Predicted Energy Consumption'!AG$98:AG$366,'Predicted Energy Consumption'!$B$98:$B$366,$A8,'Predicted Energy Consumption'!$A$98:$A$366,"natural gas")</f>
        <v>1190423641467.3394</v>
      </c>
      <c r="Y8" s="249">
        <f>SUMIFS('Predicted Energy Consumption'!AH$98:AH$366,'Predicted Energy Consumption'!$B$98:$B$366,$A8,'Predicted Energy Consumption'!$A$98:$A$366,"natural gas")</f>
        <v>1173474655775.4998</v>
      </c>
      <c r="Z8" s="249">
        <f>SUMIFS('Predicted Energy Consumption'!AI$98:AI$366,'Predicted Energy Consumption'!$B$98:$B$366,$A8,'Predicted Energy Consumption'!$A$98:$A$366,"natural gas")</f>
        <v>1156967755485.0139</v>
      </c>
      <c r="AA8" s="249">
        <f>SUMIFS('Predicted Energy Consumption'!AJ$98:AJ$366,'Predicted Energy Consumption'!$B$98:$B$366,$A8,'Predicted Energy Consumption'!$A$98:$A$366,"natural gas")</f>
        <v>1140897117214.645</v>
      </c>
      <c r="AB8" s="249">
        <f>SUMIFS('Predicted Energy Consumption'!AK$98:AK$366,'Predicted Energy Consumption'!$B$98:$B$366,$A8,'Predicted Energy Consumption'!$A$98:$A$366,"natural gas")</f>
        <v>1125255387481.7446</v>
      </c>
      <c r="AC8" s="249">
        <f>SUMIFS('Predicted Energy Consumption'!AL$98:AL$366,'Predicted Energy Consumption'!$B$98:$B$366,$A8,'Predicted Energy Consumption'!$A$98:$A$366,"natural gas")</f>
        <v>1110034041546.2727</v>
      </c>
      <c r="AD8" s="249">
        <f>SUMIFS('Predicted Energy Consumption'!AM$98:AM$366,'Predicted Energy Consumption'!$B$98:$B$366,$A8,'Predicted Energy Consumption'!$A$98:$A$366,"natural gas")</f>
        <v>1095223678503.7811</v>
      </c>
      <c r="AE8" s="249">
        <f>SUMIFS('Predicted Energy Consumption'!AN$98:AN$366,'Predicted Energy Consumption'!$B$98:$B$366,$A8,'Predicted Energy Consumption'!$A$98:$A$366,"natural gas")</f>
        <v>1080814263162.0164</v>
      </c>
      <c r="AF8" s="249">
        <f>SUMIFS('Predicted Energy Consumption'!AO$98:AO$366,'Predicted Energy Consumption'!$B$98:$B$366,$A8,'Predicted Energy Consumption'!$A$98:$A$366,"natural gas")</f>
        <v>1066795323585.1315</v>
      </c>
      <c r="AG8" s="249">
        <f>SUMIFS('Predicted Energy Consumption'!AP$98:AP$366,'Predicted Energy Consumption'!$B$98:$B$366,$A8,'Predicted Energy Consumption'!$A$98:$A$366,"natural gas")</f>
        <v>1053156111772.976</v>
      </c>
      <c r="AH8" s="249">
        <f>SUMIFS('Predicted Energy Consumption'!AQ$98:AQ$366,'Predicted Energy Consumption'!$B$98:$B$366,$A8,'Predicted Energy Consumption'!$A$98:$A$366,"natural gas")</f>
        <v>1039885733735.1479</v>
      </c>
      <c r="AI8" s="249">
        <f>SUMIFS('Predicted Energy Consumption'!AR$98:AR$366,'Predicted Energy Consumption'!$B$98:$B$366,$A8,'Predicted Energy Consumption'!$A$98:$A$366,"natural gas")</f>
        <v>1026973254196.0988</v>
      </c>
      <c r="AJ8" s="249">
        <f>SUMIFS('Predicted Energy Consumption'!AS$98:AS$366,'Predicted Energy Consumption'!$B$98:$B$366,$A8,'Predicted Energy Consumption'!$A$98:$A$366,"natural gas")</f>
        <v>1014407780303.9055</v>
      </c>
      <c r="AK8" s="249">
        <f>SUMIFS('Predicted Energy Consumption'!AT$98:AT$366,'Predicted Energy Consumption'!$B$98:$B$366,$A8,'Predicted Energy Consumption'!$A$98:$A$366,"natural gas")</f>
        <v>1002178527989.1858</v>
      </c>
      <c r="AL8" s="249">
        <f>SUMIFS('Predicted Energy Consumption'!AU$98:AU$366,'Predicted Energy Consumption'!$B$98:$B$366,$A8,'Predicted Energy Consumption'!$A$98:$A$366,"natural gas")</f>
        <v>990274874011.36414</v>
      </c>
      <c r="AM8" s="249">
        <f>SUMIFS('Predicted Energy Consumption'!AV$98:AV$366,'Predicted Energy Consumption'!$B$98:$B$366,$A8,'Predicted Energy Consumption'!$A$98:$A$366,"natural gas")</f>
        <v>978686396219.92456</v>
      </c>
      <c r="AN8" s="249">
        <f>SUMIFS('Predicted Energy Consumption'!AW$98:AW$366,'Predicted Energy Consumption'!$B$98:$B$366,$A8,'Predicted Energy Consumption'!$A$98:$A$366,"natural gas")</f>
        <v>967402904132.13428</v>
      </c>
      <c r="AO8" s="249">
        <f>SUMIFS('Predicted Energy Consumption'!AX$98:AX$366,'Predicted Energy Consumption'!$B$98:$B$366,$A8,'Predicted Energy Consumption'!$A$98:$A$366,"natural gas")</f>
        <v>956414461573.26147</v>
      </c>
      <c r="AP8" s="249">
        <f>SUMIFS('Predicted Energy Consumption'!AY$98:AY$366,'Predicted Energy Consumption'!$B$98:$B$366,$A8,'Predicted Energy Consumption'!$A$98:$A$366,"natural gas")</f>
        <v>945711402829.00769</v>
      </c>
    </row>
    <row r="9" spans="1:42" x14ac:dyDescent="0.2">
      <c r="A9" t="s">
        <v>380</v>
      </c>
      <c r="B9" s="249">
        <f>SUMIFS('Predicted Energy Consumption'!K$98:K$366,'Predicted Energy Consumption'!$B$98:$B$366,$A9,'Predicted Energy Consumption'!$A$98:$A$366,"natural gas")</f>
        <v>147989604531362.03</v>
      </c>
      <c r="C9" s="249">
        <f>SUMIFS('Predicted Energy Consumption'!L$98:L$366,'Predicted Energy Consumption'!$B$98:$B$366,$A9,'Predicted Energy Consumption'!$A$98:$A$366,"natural gas")</f>
        <v>154927652276660.88</v>
      </c>
      <c r="D9" s="249">
        <f>SUMIFS('Predicted Energy Consumption'!M$98:M$366,'Predicted Energy Consumption'!$B$98:$B$366,$A9,'Predicted Energy Consumption'!$A$98:$A$366,"natural gas")</f>
        <v>159386575110269.13</v>
      </c>
      <c r="E9" s="249">
        <f>SUMIFS('Predicted Energy Consumption'!N$98:N$366,'Predicted Energy Consumption'!$B$98:$B$366,$A9,'Predicted Energy Consumption'!$A$98:$A$366,"natural gas")</f>
        <v>163924105670074.28</v>
      </c>
      <c r="F9" s="249">
        <f>SUMIFS('Predicted Energy Consumption'!O$98:O$366,'Predicted Energy Consumption'!$B$98:$B$366,$A9,'Predicted Energy Consumption'!$A$98:$A$366,"natural gas")</f>
        <v>168600882934594.81</v>
      </c>
      <c r="G9" s="249">
        <f>SUMIFS('Predicted Energy Consumption'!P$98:P$366,'Predicted Energy Consumption'!$B$98:$B$366,$A9,'Predicted Energy Consumption'!$A$98:$A$366,"natural gas")</f>
        <v>169654362364611.94</v>
      </c>
      <c r="H9" s="249">
        <f>SUMIFS('Predicted Energy Consumption'!Q$98:Q$366,'Predicted Energy Consumption'!$B$98:$B$366,$A9,'Predicted Energy Consumption'!$A$98:$A$366,"natural gas")</f>
        <v>168862853460390.03</v>
      </c>
      <c r="I9" s="249">
        <f>SUMIFS('Predicted Energy Consumption'!R$98:R$366,'Predicted Energy Consumption'!$B$98:$B$366,$A9,'Predicted Energy Consumption'!$A$98:$A$366,"natural gas")</f>
        <v>167908917559936.97</v>
      </c>
      <c r="J9" s="249">
        <f>SUMIFS('Predicted Energy Consumption'!S$98:S$366,'Predicted Energy Consumption'!$B$98:$B$366,$A9,'Predicted Energy Consumption'!$A$98:$A$366,"natural gas")</f>
        <v>166820850186346.06</v>
      </c>
      <c r="K9" s="249">
        <f>SUMIFS('Predicted Energy Consumption'!T$98:T$366,'Predicted Energy Consumption'!$B$98:$B$366,$A9,'Predicted Energy Consumption'!$A$98:$A$366,"natural gas")</f>
        <v>165622575560085</v>
      </c>
      <c r="L9" s="249">
        <f>SUMIFS('Predicted Energy Consumption'!U$98:U$366,'Predicted Energy Consumption'!$B$98:$B$366,$A9,'Predicted Energy Consumption'!$A$98:$A$366,"natural gas")</f>
        <v>164334427746449.19</v>
      </c>
      <c r="M9" s="249">
        <f>SUMIFS('Predicted Energy Consumption'!V$98:V$366,'Predicted Energy Consumption'!$B$98:$B$366,$A9,'Predicted Energy Consumption'!$A$98:$A$366,"natural gas")</f>
        <v>162973718558800.44</v>
      </c>
      <c r="N9" s="249">
        <f>SUMIFS('Predicted Energy Consumption'!W$98:W$366,'Predicted Energy Consumption'!$B$98:$B$366,$A9,'Predicted Energy Consumption'!$A$98:$A$366,"natural gas")</f>
        <v>161555183103546.56</v>
      </c>
      <c r="O9" s="249">
        <f>SUMIFS('Predicted Energy Consumption'!X$98:X$366,'Predicted Energy Consumption'!$B$98:$B$366,$A9,'Predicted Energy Consumption'!$A$98:$A$366,"natural gas")</f>
        <v>160091347213730.94</v>
      </c>
      <c r="P9" s="249">
        <f>SUMIFS('Predicted Energy Consumption'!Y$98:Y$366,'Predicted Energy Consumption'!$B$98:$B$366,$A9,'Predicted Energy Consumption'!$A$98:$A$366,"natural gas")</f>
        <v>158592839192835.44</v>
      </c>
      <c r="Q9" s="249">
        <f>SUMIFS('Predicted Energy Consumption'!Z$98:Z$366,'Predicted Energy Consumption'!$B$98:$B$366,$A9,'Predicted Energy Consumption'!$A$98:$A$366,"natural gas")</f>
        <v>157068658038765.47</v>
      </c>
      <c r="R9" s="249">
        <f>SUMIFS('Predicted Energy Consumption'!AA$98:AA$366,'Predicted Energy Consumption'!$B$98:$B$366,$A9,'Predicted Energy Consumption'!$A$98:$A$366,"natural gas")</f>
        <v>155526405496114.16</v>
      </c>
      <c r="S9" s="249">
        <f>SUMIFS('Predicted Energy Consumption'!AB$98:AB$366,'Predicted Energy Consumption'!$B$98:$B$366,$A9,'Predicted Energy Consumption'!$A$98:$A$366,"natural gas")</f>
        <v>153972486997474.44</v>
      </c>
      <c r="T9" s="249">
        <f>SUMIFS('Predicted Energy Consumption'!AC$98:AC$366,'Predicted Energy Consumption'!$B$98:$B$366,$A9,'Predicted Energy Consumption'!$A$98:$A$366,"natural gas")</f>
        <v>152412285429788.03</v>
      </c>
      <c r="U9" s="249">
        <f>SUMIFS('Predicted Energy Consumption'!AD$98:AD$366,'Predicted Energy Consumption'!$B$98:$B$366,$A9,'Predicted Energy Consumption'!$A$98:$A$366,"natural gas")</f>
        <v>150850311054186.78</v>
      </c>
      <c r="V9" s="249">
        <f>SUMIFS('Predicted Energy Consumption'!AE$98:AE$366,'Predicted Energy Consumption'!$B$98:$B$366,$A9,'Predicted Energy Consumption'!$A$98:$A$366,"natural gas")</f>
        <v>149290330519662.63</v>
      </c>
      <c r="W9" s="249">
        <f>SUMIFS('Predicted Energy Consumption'!AF$98:AF$366,'Predicted Energy Consumption'!$B$98:$B$366,$A9,'Predicted Energy Consumption'!$A$98:$A$366,"natural gas")</f>
        <v>147735477610971.38</v>
      </c>
      <c r="X9" s="249">
        <f>SUMIFS('Predicted Energy Consumption'!AG$98:AG$366,'Predicted Energy Consumption'!$B$98:$B$366,$A9,'Predicted Energy Consumption'!$A$98:$A$366,"natural gas")</f>
        <v>146188348105751.88</v>
      </c>
      <c r="Y9" s="249">
        <f>SUMIFS('Predicted Energy Consumption'!AH$98:AH$366,'Predicted Energy Consumption'!$B$98:$B$366,$A9,'Predicted Energy Consumption'!$A$98:$A$366,"natural gas")</f>
        <v>144651080866486.28</v>
      </c>
      <c r="Z9" s="249">
        <f>SUMIFS('Predicted Energy Consumption'!AI$98:AI$366,'Predicted Energy Consumption'!$B$98:$B$366,$A9,'Predicted Energy Consumption'!$A$98:$A$366,"natural gas")</f>
        <v>143125427055676.38</v>
      </c>
      <c r="AA9" s="249">
        <f>SUMIFS('Predicted Energy Consumption'!AJ$98:AJ$366,'Predicted Energy Consumption'!$B$98:$B$366,$A9,'Predicted Energy Consumption'!$A$98:$A$366,"natural gas")</f>
        <v>141612809139006.5</v>
      </c>
      <c r="AB9" s="249">
        <f>SUMIFS('Predicted Energy Consumption'!AK$98:AK$366,'Predicted Energy Consumption'!$B$98:$B$366,$A9,'Predicted Energy Consumption'!$A$98:$A$366,"natural gas")</f>
        <v>140114371133578.05</v>
      </c>
      <c r="AC9" s="249">
        <f>SUMIFS('Predicted Energy Consumption'!AL$98:AL$366,'Predicted Energy Consumption'!$B$98:$B$366,$A9,'Predicted Energy Consumption'!$A$98:$A$366,"natural gas")</f>
        <v>138631021368485.2</v>
      </c>
      <c r="AD9" s="249">
        <f>SUMIFS('Predicted Energy Consumption'!AM$98:AM$366,'Predicted Energy Consumption'!$B$98:$B$366,$A9,'Predicted Energy Consumption'!$A$98:$A$366,"natural gas")</f>
        <v>137163468854027.25</v>
      </c>
      <c r="AE9" s="249">
        <f>SUMIFS('Predicted Energy Consumption'!AN$98:AN$366,'Predicted Energy Consumption'!$B$98:$B$366,$A9,'Predicted Energy Consumption'!$A$98:$A$366,"natural gas")</f>
        <v>135712254203668.31</v>
      </c>
      <c r="AF9" s="249">
        <f>SUMIFS('Predicted Energy Consumption'!AO$98:AO$366,'Predicted Energy Consumption'!$B$98:$B$366,$A9,'Predicted Energy Consumption'!$A$98:$A$366,"natural gas")</f>
        <v>134277775918851.67</v>
      </c>
      <c r="AG9" s="249">
        <f>SUMIFS('Predicted Energy Consumption'!AP$98:AP$366,'Predicted Energy Consumption'!$B$98:$B$366,$A9,'Predicted Energy Consumption'!$A$98:$A$366,"natural gas")</f>
        <v>132860312729657.83</v>
      </c>
      <c r="AH9" s="249">
        <f>SUMIFS('Predicted Energy Consumption'!AQ$98:AQ$366,'Predicted Energy Consumption'!$B$98:$B$366,$A9,'Predicted Energy Consumption'!$A$98:$A$366,"natural gas")</f>
        <v>131460042582734.27</v>
      </c>
      <c r="AI9" s="249">
        <f>SUMIFS('Predicted Energy Consumption'!AR$98:AR$366,'Predicted Energy Consumption'!$B$98:$B$366,$A9,'Predicted Energy Consumption'!$A$98:$A$366,"natural gas")</f>
        <v>130077058780321.72</v>
      </c>
      <c r="AJ9" s="249">
        <f>SUMIFS('Predicted Energy Consumption'!AS$98:AS$366,'Predicted Energy Consumption'!$B$98:$B$366,$A9,'Predicted Energy Consumption'!$A$98:$A$366,"natural gas")</f>
        <v>128711383698889.88</v>
      </c>
      <c r="AK9" s="249">
        <f>SUMIFS('Predicted Energy Consumption'!AT$98:AT$366,'Predicted Energy Consumption'!$B$98:$B$366,$A9,'Predicted Energy Consumption'!$A$98:$A$366,"natural gas")</f>
        <v>127362980451517.42</v>
      </c>
      <c r="AL9" s="249">
        <f>SUMIFS('Predicted Energy Consumption'!AU$98:AU$366,'Predicted Energy Consumption'!$B$98:$B$366,$A9,'Predicted Energy Consumption'!$A$98:$A$366,"natural gas")</f>
        <v>126031762803162.64</v>
      </c>
      <c r="AM9" s="249">
        <f>SUMIFS('Predicted Energy Consumption'!AV$98:AV$366,'Predicted Energy Consumption'!$B$98:$B$366,$A9,'Predicted Energy Consumption'!$A$98:$A$366,"natural gas")</f>
        <v>124717603601173.23</v>
      </c>
      <c r="AN9" s="249">
        <f>SUMIFS('Predicted Energy Consumption'!AW$98:AW$366,'Predicted Energy Consumption'!$B$98:$B$366,$A9,'Predicted Energy Consumption'!$A$98:$A$366,"natural gas")</f>
        <v>123420341943609.22</v>
      </c>
      <c r="AO9" s="249">
        <f>SUMIFS('Predicted Energy Consumption'!AX$98:AX$366,'Predicted Energy Consumption'!$B$98:$B$366,$A9,'Predicted Energy Consumption'!$A$98:$A$366,"natural gas")</f>
        <v>122139789274142.28</v>
      </c>
      <c r="AP9" s="249">
        <f>SUMIFS('Predicted Energy Consumption'!AY$98:AY$366,'Predicted Energy Consumption'!$B$98:$B$366,$A9,'Predicted Energy Consumption'!$A$98:$A$366,"natural gas")</f>
        <v>120875734563717.94</v>
      </c>
    </row>
    <row r="10" spans="1:42" x14ac:dyDescent="0.2">
      <c r="A10" t="s">
        <v>381</v>
      </c>
      <c r="B10" s="249">
        <f>SUMIFS('Predicted Energy Consumption'!K$98:K$366,'Predicted Energy Consumption'!$B$98:$B$366,$A10,'Predicted Energy Consumption'!$A$98:$A$366,"natural gas")</f>
        <v>478248292732560.13</v>
      </c>
      <c r="C10" s="249">
        <f>SUMIFS('Predicted Energy Consumption'!L$98:L$366,'Predicted Energy Consumption'!$B$98:$B$366,$A10,'Predicted Energy Consumption'!$A$98:$A$366,"natural gas")</f>
        <v>639038572509479.5</v>
      </c>
      <c r="D10" s="249">
        <f>SUMIFS('Predicted Energy Consumption'!M$98:M$366,'Predicted Energy Consumption'!$B$98:$B$366,$A10,'Predicted Energy Consumption'!$A$98:$A$366,"natural gas")</f>
        <v>680551642686539.75</v>
      </c>
      <c r="E10" s="249">
        <f>SUMIFS('Predicted Energy Consumption'!N$98:N$366,'Predicted Energy Consumption'!$B$98:$B$366,$A10,'Predicted Energy Consumption'!$A$98:$A$366,"natural gas")</f>
        <v>716241587095030.88</v>
      </c>
      <c r="F10" s="249">
        <f>SUMIFS('Predicted Energy Consumption'!O$98:O$366,'Predicted Energy Consumption'!$B$98:$B$366,$A10,'Predicted Energy Consumption'!$A$98:$A$366,"natural gas")</f>
        <v>745324466633312.63</v>
      </c>
      <c r="G10" s="249">
        <f>SUMIFS('Predicted Energy Consumption'!P$98:P$366,'Predicted Energy Consumption'!$B$98:$B$366,$A10,'Predicted Energy Consumption'!$A$98:$A$366,"natural gas")</f>
        <v>772345492644060.13</v>
      </c>
      <c r="H10" s="249">
        <f>SUMIFS('Predicted Energy Consumption'!Q$98:Q$366,'Predicted Energy Consumption'!$B$98:$B$366,$A10,'Predicted Energy Consumption'!$A$98:$A$366,"natural gas")</f>
        <v>797418406612586.25</v>
      </c>
      <c r="I10" s="249">
        <f>SUMIFS('Predicted Energy Consumption'!R$98:R$366,'Predicted Energy Consumption'!$B$98:$B$366,$A10,'Predicted Energy Consumption'!$A$98:$A$366,"natural gas")</f>
        <v>820662995310241.88</v>
      </c>
      <c r="J10" s="249">
        <f>SUMIFS('Predicted Energy Consumption'!S$98:S$366,'Predicted Energy Consumption'!$B$98:$B$366,$A10,'Predicted Energy Consumption'!$A$98:$A$366,"natural gas")</f>
        <v>842200556294477.38</v>
      </c>
      <c r="K10" s="249">
        <f>SUMIFS('Predicted Energy Consumption'!T$98:T$366,'Predicted Energy Consumption'!$B$98:$B$366,$A10,'Predicted Energy Consumption'!$A$98:$A$366,"natural gas")</f>
        <v>862150612388147.13</v>
      </c>
      <c r="L10" s="249">
        <f>SUMIFS('Predicted Energy Consumption'!U$98:U$366,'Predicted Energy Consumption'!$B$98:$B$366,$A10,'Predicted Energy Consumption'!$A$98:$A$366,"natural gas")</f>
        <v>880628637726291.75</v>
      </c>
      <c r="M10" s="249">
        <f>SUMIFS('Predicted Energy Consumption'!V$98:V$366,'Predicted Energy Consumption'!$B$98:$B$366,$A10,'Predicted Energy Consumption'!$A$98:$A$366,"natural gas")</f>
        <v>897744575612480.25</v>
      </c>
      <c r="N10" s="249">
        <f>SUMIFS('Predicted Energy Consumption'!W$98:W$366,'Predicted Energy Consumption'!$B$98:$B$366,$A10,'Predicted Energy Consumption'!$A$98:$A$366,"natural gas")</f>
        <v>913601958082017.88</v>
      </c>
      <c r="O10" s="249">
        <f>SUMIFS('Predicted Energy Consumption'!X$98:X$366,'Predicted Energy Consumption'!$B$98:$B$366,$A10,'Predicted Energy Consumption'!$A$98:$A$366,"natural gas")</f>
        <v>928297470101227.75</v>
      </c>
      <c r="P10" s="249">
        <f>SUMIFS('Predicted Energy Consumption'!Y$98:Y$366,'Predicted Energy Consumption'!$B$98:$B$366,$A10,'Predicted Energy Consumption'!$A$98:$A$366,"natural gas")</f>
        <v>941920832961325.63</v>
      </c>
      <c r="Q10" s="249">
        <f>SUMIFS('Predicted Energy Consumption'!Z$98:Z$366,'Predicted Energy Consumption'!$B$98:$B$366,$A10,'Predicted Energy Consumption'!$A$98:$A$366,"natural gas")</f>
        <v>954554909352616.75</v>
      </c>
      <c r="R10" s="249">
        <f>SUMIFS('Predicted Energy Consumption'!AA$98:AA$366,'Predicted Energy Consumption'!$B$98:$B$366,$A10,'Predicted Energy Consumption'!$A$98:$A$366,"natural gas")</f>
        <v>966275956033843.5</v>
      </c>
      <c r="S10" s="249">
        <f>SUMIFS('Predicted Energy Consumption'!AB$98:AB$366,'Predicted Energy Consumption'!$B$98:$B$366,$A10,'Predicted Energy Consumption'!$A$98:$A$366,"natural gas")</f>
        <v>977153968976372.88</v>
      </c>
      <c r="T10" s="249">
        <f>SUMIFS('Predicted Energy Consumption'!AC$98:AC$366,'Predicted Energy Consumption'!$B$98:$B$366,$A10,'Predicted Energy Consumption'!$A$98:$A$366,"natural gas")</f>
        <v>987253080808528.13</v>
      </c>
      <c r="U10" s="249">
        <f>SUMIFS('Predicted Energy Consumption'!AD$98:AD$366,'Predicted Energy Consumption'!$B$98:$B$366,$A10,'Predicted Energy Consumption'!$A$98:$A$366,"natural gas")</f>
        <v>996631981914622.25</v>
      </c>
      <c r="V10" s="249">
        <f>SUMIFS('Predicted Energy Consumption'!AE$98:AE$366,'Predicted Energy Consumption'!$B$98:$B$366,$A10,'Predicted Energy Consumption'!$A$98:$A$366,"natural gas")</f>
        <v>1005344345279331.5</v>
      </c>
      <c r="W10" s="249">
        <f>SUMIFS('Predicted Energy Consumption'!AF$98:AF$366,'Predicted Energy Consumption'!$B$98:$B$366,$A10,'Predicted Energy Consumption'!$A$98:$A$366,"natural gas")</f>
        <v>1013439241680551</v>
      </c>
      <c r="X10" s="249">
        <f>SUMIFS('Predicted Energy Consumption'!AG$98:AG$366,'Predicted Energy Consumption'!$B$98:$B$366,$A10,'Predicted Energy Consumption'!$A$98:$A$366,"natural gas")</f>
        <v>1020961536616321</v>
      </c>
      <c r="Y10" s="249">
        <f>SUMIFS('Predicted Energy Consumption'!AH$98:AH$366,'Predicted Energy Consumption'!$B$98:$B$366,$A10,'Predicted Energy Consumption'!$A$98:$A$366,"natural gas")</f>
        <v>1027952263806591.8</v>
      </c>
      <c r="Z10" s="249">
        <f>SUMIFS('Predicted Energy Consumption'!AI$98:AI$366,'Predicted Energy Consumption'!$B$98:$B$366,$A10,'Predicted Energy Consumption'!$A$98:$A$366,"natural gas")</f>
        <v>1034448972564846</v>
      </c>
      <c r="AA10" s="249">
        <f>SUMIFS('Predicted Energy Consumption'!AJ$98:AJ$366,'Predicted Energy Consumption'!$B$98:$B$366,$A10,'Predicted Energy Consumption'!$A$98:$A$366,"natural gas")</f>
        <v>1040486048042245.8</v>
      </c>
      <c r="AB10" s="249">
        <f>SUMIFS('Predicted Energy Consumption'!AK$98:AK$366,'Predicted Energy Consumption'!$B$98:$B$366,$A10,'Predicted Energy Consumption'!$A$98:$A$366,"natural gas")</f>
        <v>1046095004503765</v>
      </c>
      <c r="AC10" s="249">
        <f>SUMIFS('Predicted Energy Consumption'!AL$98:AL$366,'Predicted Energy Consumption'!$B$98:$B$366,$A10,'Predicted Energy Consumption'!$A$98:$A$366,"natural gas")</f>
        <v>1051304752552292.3</v>
      </c>
      <c r="AD10" s="249">
        <f>SUMIFS('Predicted Energy Consumption'!AM$98:AM$366,'Predicted Energy Consumption'!$B$98:$B$366,$A10,'Predicted Energy Consumption'!$A$98:$A$366,"natural gas")</f>
        <v>1056141841684603.5</v>
      </c>
      <c r="AE10" s="249">
        <f>SUMIFS('Predicted Energy Consumption'!AN$98:AN$366,'Predicted Energy Consumption'!$B$98:$B$366,$A10,'Predicted Energy Consumption'!$A$98:$A$366,"natural gas")</f>
        <v>1060630679826924.5</v>
      </c>
      <c r="AF10" s="249">
        <f>SUMIFS('Predicted Energy Consumption'!AO$98:AO$366,'Predicted Energy Consumption'!$B$98:$B$366,$A10,'Predicted Energy Consumption'!$A$98:$A$366,"natural gas")</f>
        <v>1064793731619007.6</v>
      </c>
      <c r="AG10" s="249">
        <f>SUMIFS('Predicted Energy Consumption'!AP$98:AP$366,'Predicted Energy Consumption'!$B$98:$B$366,$A10,'Predicted Energy Consumption'!$A$98:$A$366,"natural gas")</f>
        <v>1068651697239913.8</v>
      </c>
      <c r="AH10" s="249">
        <f>SUMIFS('Predicted Energy Consumption'!AQ$98:AQ$366,'Predicted Energy Consumption'!$B$98:$B$366,$A10,'Predicted Energy Consumption'!$A$98:$A$366,"natural gas")</f>
        <v>1072223673528723.4</v>
      </c>
      <c r="AI10" s="249">
        <f>SUMIFS('Predicted Energy Consumption'!AR$98:AR$366,'Predicted Energy Consumption'!$B$98:$B$366,$A10,'Predicted Energy Consumption'!$A$98:$A$366,"natural gas")</f>
        <v>1075527299072409.8</v>
      </c>
      <c r="AJ10" s="249">
        <f>SUMIFS('Predicted Energy Consumption'!AS$98:AS$366,'Predicted Energy Consumption'!$B$98:$B$366,$A10,'Predicted Energy Consumption'!$A$98:$A$366,"natural gas")</f>
        <v>1078578884829174.3</v>
      </c>
      <c r="AK10" s="249">
        <f>SUMIFS('Predicted Energy Consumption'!AT$98:AT$366,'Predicted Energy Consumption'!$B$98:$B$366,$A10,'Predicted Energy Consumption'!$A$98:$A$366,"natural gas")</f>
        <v>1081393531737672.8</v>
      </c>
      <c r="AL10" s="249">
        <f>SUMIFS('Predicted Energy Consumption'!AU$98:AU$366,'Predicted Energy Consumption'!$B$98:$B$366,$A10,'Predicted Energy Consumption'!$A$98:$A$366,"natural gas")</f>
        <v>1083985236642444.8</v>
      </c>
      <c r="AM10" s="249">
        <f>SUMIFS('Predicted Energy Consumption'!AV$98:AV$366,'Predicted Energy Consumption'!$B$98:$B$366,$A10,'Predicted Energy Consumption'!$A$98:$A$366,"natural gas")</f>
        <v>1086366987745052.8</v>
      </c>
      <c r="AN10" s="249">
        <f>SUMIFS('Predicted Energy Consumption'!AW$98:AW$366,'Predicted Energy Consumption'!$B$98:$B$366,$A10,'Predicted Energy Consumption'!$A$98:$A$366,"natural gas")</f>
        <v>1088550850675239.8</v>
      </c>
      <c r="AO10" s="249">
        <f>SUMIFS('Predicted Energy Consumption'!AX$98:AX$366,'Predicted Energy Consumption'!$B$98:$B$366,$A10,'Predicted Energy Consumption'!$A$98:$A$366,"natural gas")</f>
        <v>1090548046167504.3</v>
      </c>
      <c r="AP10" s="249">
        <f>SUMIFS('Predicted Energy Consumption'!AY$98:AY$366,'Predicted Energy Consumption'!$B$98:$B$366,$A10,'Predicted Energy Consumption'!$A$98:$A$366,"natural gas")</f>
        <v>1092369020227328.5</v>
      </c>
    </row>
    <row r="11" spans="1:42" x14ac:dyDescent="0.2">
      <c r="A11" t="s">
        <v>382</v>
      </c>
      <c r="B11" s="249">
        <f>SUMIFS('Predicted Energy Consumption'!K$98:K$366,'Predicted Energy Consumption'!$B$98:$B$366,$A11,'Predicted Energy Consumption'!$A$98:$A$366,"natural gas")</f>
        <v>1529988968261727.5</v>
      </c>
      <c r="C11" s="249">
        <f>SUMIFS('Predicted Energy Consumption'!L$98:L$366,'Predicted Energy Consumption'!$B$98:$B$366,$A11,'Predicted Energy Consumption'!$A$98:$A$366,"natural gas")</f>
        <v>1742450267596904.3</v>
      </c>
      <c r="D11" s="249">
        <f>SUMIFS('Predicted Energy Consumption'!M$98:M$366,'Predicted Energy Consumption'!$B$98:$B$366,$A11,'Predicted Energy Consumption'!$A$98:$A$366,"natural gas")</f>
        <v>1807818241587811</v>
      </c>
      <c r="E11" s="249">
        <f>SUMIFS('Predicted Energy Consumption'!N$98:N$366,'Predicted Energy Consumption'!$B$98:$B$366,$A11,'Predicted Energy Consumption'!$A$98:$A$366,"natural gas")</f>
        <v>1871978021936967.8</v>
      </c>
      <c r="F11" s="249">
        <f>SUMIFS('Predicted Energy Consumption'!O$98:O$366,'Predicted Energy Consumption'!$B$98:$B$366,$A11,'Predicted Energy Consumption'!$A$98:$A$366,"natural gas")</f>
        <v>1915965368916876.3</v>
      </c>
      <c r="G11" s="249">
        <f>SUMIFS('Predicted Energy Consumption'!P$98:P$366,'Predicted Energy Consumption'!$B$98:$B$366,$A11,'Predicted Energy Consumption'!$A$98:$A$366,"natural gas")</f>
        <v>1941744146080698</v>
      </c>
      <c r="H11" s="249">
        <f>SUMIFS('Predicted Energy Consumption'!Q$98:Q$366,'Predicted Energy Consumption'!$B$98:$B$366,$A11,'Predicted Energy Consumption'!$A$98:$A$366,"natural gas")</f>
        <v>1964325699238332.3</v>
      </c>
      <c r="I11" s="249">
        <f>SUMIFS('Predicted Energy Consumption'!R$98:R$366,'Predicted Energy Consumption'!$B$98:$B$366,$A11,'Predicted Energy Consumption'!$A$98:$A$366,"natural gas")</f>
        <v>1984004146493082.3</v>
      </c>
      <c r="J11" s="249">
        <f>SUMIFS('Predicted Energy Consumption'!S$98:S$366,'Predicted Energy Consumption'!$B$98:$B$366,$A11,'Predicted Energy Consumption'!$A$98:$A$366,"natural gas")</f>
        <v>2001057668546878.3</v>
      </c>
      <c r="K11" s="249">
        <f>SUMIFS('Predicted Energy Consumption'!T$98:T$366,'Predicted Energy Consumption'!$B$98:$B$366,$A11,'Predicted Energy Consumption'!$A$98:$A$366,"natural gas")</f>
        <v>2015745267517172</v>
      </c>
      <c r="L11" s="249">
        <f>SUMIFS('Predicted Energy Consumption'!U$98:U$366,'Predicted Energy Consumption'!$B$98:$B$366,$A11,'Predicted Energy Consumption'!$A$98:$A$366,"natural gas")</f>
        <v>2028305234901449.5</v>
      </c>
      <c r="M11" s="249">
        <f>SUMIFS('Predicted Energy Consumption'!V$98:V$366,'Predicted Energy Consumption'!$B$98:$B$366,$A11,'Predicted Energy Consumption'!$A$98:$A$366,"natural gas")</f>
        <v>2038954827164926</v>
      </c>
      <c r="N11" s="249">
        <f>SUMIFS('Predicted Energy Consumption'!W$98:W$366,'Predicted Energy Consumption'!$B$98:$B$366,$A11,'Predicted Energy Consumption'!$A$98:$A$366,"natural gas")</f>
        <v>2047890757108728.8</v>
      </c>
      <c r="O11" s="249">
        <f>SUMIFS('Predicted Energy Consumption'!X$98:X$366,'Predicted Energy Consumption'!$B$98:$B$366,$A11,'Predicted Energy Consumption'!$A$98:$A$366,"natural gas")</f>
        <v>2055290205339594.5</v>
      </c>
      <c r="P11" s="249">
        <f>SUMIFS('Predicted Energy Consumption'!Y$98:Y$366,'Predicted Energy Consumption'!$B$98:$B$366,$A11,'Predicted Energy Consumption'!$A$98:$A$366,"natural gas")</f>
        <v>2061312135474808.8</v>
      </c>
      <c r="Q11" s="249">
        <f>SUMIFS('Predicted Energy Consumption'!Z$98:Z$366,'Predicted Energy Consumption'!$B$98:$B$366,$A11,'Predicted Energy Consumption'!$A$98:$A$366,"natural gas")</f>
        <v>2066098759402371</v>
      </c>
      <c r="R11" s="249">
        <f>SUMIFS('Predicted Energy Consumption'!AA$98:AA$366,'Predicted Energy Consumption'!$B$98:$B$366,$A11,'Predicted Energy Consumption'!$A$98:$A$366,"natural gas")</f>
        <v>2069777046879288.5</v>
      </c>
      <c r="S11" s="249">
        <f>SUMIFS('Predicted Energy Consumption'!AB$98:AB$366,'Predicted Energy Consumption'!$B$98:$B$366,$A11,'Predicted Energy Consumption'!$A$98:$A$366,"natural gas")</f>
        <v>2072460209486591.3</v>
      </c>
      <c r="T11" s="249">
        <f>SUMIFS('Predicted Energy Consumption'!AC$98:AC$366,'Predicted Energy Consumption'!$B$98:$B$366,$A11,'Predicted Energy Consumption'!$A$98:$A$366,"natural gas")</f>
        <v>2074249114957854.3</v>
      </c>
      <c r="U11" s="249">
        <f>SUMIFS('Predicted Energy Consumption'!AD$98:AD$366,'Predicted Energy Consumption'!$B$98:$B$366,$A11,'Predicted Energy Consumption'!$A$98:$A$366,"natural gas")</f>
        <v>2075233606390387.3</v>
      </c>
      <c r="V11" s="249">
        <f>SUMIFS('Predicted Energy Consumption'!AE$98:AE$366,'Predicted Energy Consumption'!$B$98:$B$366,$A11,'Predicted Energy Consumption'!$A$98:$A$366,"natural gas")</f>
        <v>2075493713685906</v>
      </c>
      <c r="W11" s="249">
        <f>SUMIFS('Predicted Energy Consumption'!AF$98:AF$366,'Predicted Energy Consumption'!$B$98:$B$366,$A11,'Predicted Energy Consumption'!$A$98:$A$366,"natural gas")</f>
        <v>2075100753237907.5</v>
      </c>
      <c r="X11" s="249">
        <f>SUMIFS('Predicted Energy Consumption'!AG$98:AG$366,'Predicted Energy Consumption'!$B$98:$B$366,$A11,'Predicted Energy Consumption'!$A$98:$A$366,"natural gas")</f>
        <v>2074118317535216.5</v>
      </c>
      <c r="Y11" s="249">
        <f>SUMIFS('Predicted Energy Consumption'!AH$98:AH$366,'Predicted Energy Consumption'!$B$98:$B$366,$A11,'Predicted Energy Consumption'!$A$98:$A$366,"natural gas")</f>
        <v>2072603159856865.5</v>
      </c>
      <c r="Z11" s="249">
        <f>SUMIFS('Predicted Energy Consumption'!AI$98:AI$366,'Predicted Energy Consumption'!$B$98:$B$366,$A11,'Predicted Energy Consumption'!$A$98:$A$366,"natural gas")</f>
        <v>2070605981241736.8</v>
      </c>
      <c r="AA11" s="249">
        <f>SUMIFS('Predicted Energy Consumption'!AJ$98:AJ$366,'Predicted Energy Consumption'!$B$98:$B$366,$A11,'Predicted Energy Consumption'!$A$98:$A$366,"natural gas")</f>
        <v>2068172127899575</v>
      </c>
      <c r="AB11" s="249">
        <f>SUMIFS('Predicted Energy Consumption'!AK$98:AK$366,'Predicted Energy Consumption'!$B$98:$B$366,$A11,'Predicted Energy Consumption'!$A$98:$A$366,"natural gas")</f>
        <v>2065342207530373.5</v>
      </c>
      <c r="AC11" s="249">
        <f>SUMIFS('Predicted Energy Consumption'!AL$98:AL$366,'Predicted Energy Consumption'!$B$98:$B$366,$A11,'Predicted Energy Consumption'!$A$98:$A$366,"natural gas")</f>
        <v>2062152632881803.8</v>
      </c>
      <c r="AD11" s="249">
        <f>SUMIFS('Predicted Energy Consumption'!AM$98:AM$366,'Predicted Energy Consumption'!$B$98:$B$366,$A11,'Predicted Energy Consumption'!$A$98:$A$366,"natural gas")</f>
        <v>2058636100465209.5</v>
      </c>
      <c r="AE11" s="249">
        <f>SUMIFS('Predicted Energy Consumption'!AN$98:AN$366,'Predicted Energy Consumption'!$B$98:$B$366,$A11,'Predicted Energy Consumption'!$A$98:$A$366,"natural gas")</f>
        <v>2054822011792280</v>
      </c>
      <c r="AF11" s="249">
        <f>SUMIFS('Predicted Energy Consumption'!AO$98:AO$366,'Predicted Energy Consumption'!$B$98:$B$366,$A11,'Predicted Energy Consumption'!$A$98:$A$366,"natural gas")</f>
        <v>2050736843861809.5</v>
      </c>
      <c r="AG11" s="249">
        <f>SUMIFS('Predicted Energy Consumption'!AP$98:AP$366,'Predicted Energy Consumption'!$B$98:$B$366,$A11,'Predicted Energy Consumption'!$A$98:$A$366,"natural gas")</f>
        <v>2046404474973563.8</v>
      </c>
      <c r="AH11" s="249">
        <f>SUMIFS('Predicted Energy Consumption'!AQ$98:AQ$366,'Predicted Energy Consumption'!$B$98:$B$366,$A11,'Predicted Energy Consumption'!$A$98:$A$366,"natural gas")</f>
        <v>2041846471308377.3</v>
      </c>
      <c r="AI11" s="249">
        <f>SUMIFS('Predicted Energy Consumption'!AR$98:AR$366,'Predicted Energy Consumption'!$B$98:$B$366,$A11,'Predicted Energy Consumption'!$A$98:$A$366,"natural gas")</f>
        <v>2037082339105918.8</v>
      </c>
      <c r="AJ11" s="249">
        <f>SUMIFS('Predicted Energy Consumption'!AS$98:AS$366,'Predicted Energy Consumption'!$B$98:$B$366,$A11,'Predicted Energy Consumption'!$A$98:$A$366,"natural gas")</f>
        <v>2032129746712191.8</v>
      </c>
      <c r="AK11" s="249">
        <f>SUMIFS('Predicted Energy Consumption'!AT$98:AT$366,'Predicted Energy Consumption'!$B$98:$B$366,$A11,'Predicted Energy Consumption'!$A$98:$A$366,"natural gas")</f>
        <v>2027004720256026.3</v>
      </c>
      <c r="AL11" s="249">
        <f>SUMIFS('Predicted Energy Consumption'!AU$98:AU$366,'Predicted Energy Consumption'!$B$98:$B$366,$A11,'Predicted Energy Consumption'!$A$98:$A$366,"natural gas")</f>
        <v>2021721816252949</v>
      </c>
      <c r="AM11" s="249">
        <f>SUMIFS('Predicted Energy Consumption'!AV$98:AV$366,'Predicted Energy Consumption'!$B$98:$B$366,$A11,'Predicted Energy Consumption'!$A$98:$A$366,"natural gas")</f>
        <v>2016294274024511</v>
      </c>
      <c r="AN11" s="249">
        <f>SUMIFS('Predicted Energy Consumption'!AW$98:AW$366,'Predicted Energy Consumption'!$B$98:$B$366,$A11,'Predicted Energy Consumption'!$A$98:$A$366,"natural gas")</f>
        <v>2010734150454839</v>
      </c>
      <c r="AO11" s="249">
        <f>SUMIFS('Predicted Energy Consumption'!AX$98:AX$366,'Predicted Energy Consumption'!$B$98:$B$366,$A11,'Predicted Energy Consumption'!$A$98:$A$366,"natural gas")</f>
        <v>2005052439286578.8</v>
      </c>
      <c r="AP11" s="249">
        <f>SUMIFS('Predicted Energy Consumption'!AY$98:AY$366,'Predicted Energy Consumption'!$B$98:$B$366,$A11,'Predicted Energy Consumption'!$A$98:$A$366,"natural gas")</f>
        <v>1999259176874599.8</v>
      </c>
    </row>
    <row r="12" spans="1:42" x14ac:dyDescent="0.2">
      <c r="A12" t="s">
        <v>383</v>
      </c>
      <c r="B12" s="249">
        <f>SUMIFS('Predicted Energy Consumption'!K$98:K$366,'Predicted Energy Consumption'!$B$98:$B$366,$A12,'Predicted Energy Consumption'!$A$98:$A$366,"natural gas")</f>
        <v>65381096365656.859</v>
      </c>
      <c r="C12" s="249">
        <f>SUMIFS('Predicted Energy Consumption'!L$98:L$366,'Predicted Energy Consumption'!$B$98:$B$366,$A12,'Predicted Energy Consumption'!$A$98:$A$366,"natural gas")</f>
        <v>68031335393408.75</v>
      </c>
      <c r="D12" s="249">
        <f>SUMIFS('Predicted Energy Consumption'!M$98:M$366,'Predicted Energy Consumption'!$B$98:$B$366,$A12,'Predicted Energy Consumption'!$A$98:$A$366,"natural gas")</f>
        <v>65709211424810.469</v>
      </c>
      <c r="E12" s="249">
        <f>SUMIFS('Predicted Energy Consumption'!N$98:N$366,'Predicted Energy Consumption'!$B$98:$B$366,$A12,'Predicted Energy Consumption'!$A$98:$A$366,"natural gas")</f>
        <v>63332529568704.633</v>
      </c>
      <c r="F12" s="249">
        <f>SUMIFS('Predicted Energy Consumption'!O$98:O$366,'Predicted Energy Consumption'!$B$98:$B$366,$A12,'Predicted Energy Consumption'!$A$98:$A$366,"natural gas")</f>
        <v>60926741751540.961</v>
      </c>
      <c r="G12" s="249">
        <f>SUMIFS('Predicted Energy Consumption'!P$98:P$366,'Predicted Energy Consumption'!$B$98:$B$366,$A12,'Predicted Energy Consumption'!$A$98:$A$366,"natural gas")</f>
        <v>58508649093047.953</v>
      </c>
      <c r="H12" s="249">
        <f>SUMIFS('Predicted Energy Consumption'!Q$98:Q$366,'Predicted Energy Consumption'!$B$98:$B$366,$A12,'Predicted Energy Consumption'!$A$98:$A$366,"natural gas")</f>
        <v>56089745177200.867</v>
      </c>
      <c r="I12" s="249">
        <f>SUMIFS('Predicted Energy Consumption'!R$98:R$366,'Predicted Energy Consumption'!$B$98:$B$366,$A12,'Predicted Energy Consumption'!$A$98:$A$366,"natural gas")</f>
        <v>53678043177716.07</v>
      </c>
      <c r="J12" s="249">
        <f>SUMIFS('Predicted Energy Consumption'!S$98:S$366,'Predicted Energy Consumption'!$B$98:$B$366,$A12,'Predicted Energy Consumption'!$A$98:$A$366,"natural gas")</f>
        <v>51279163890242.414</v>
      </c>
      <c r="K12" s="249">
        <f>SUMIFS('Predicted Energy Consumption'!T$98:T$366,'Predicted Energy Consumption'!$B$98:$B$366,$A12,'Predicted Energy Consumption'!$A$98:$A$366,"natural gas")</f>
        <v>48897031287762.898</v>
      </c>
      <c r="L12" s="249">
        <f>SUMIFS('Predicted Energy Consumption'!U$98:U$366,'Predicted Energy Consumption'!$B$98:$B$366,$A12,'Predicted Energy Consumption'!$A$98:$A$366,"natural gas")</f>
        <v>46534341945829.867</v>
      </c>
      <c r="M12" s="249">
        <f>SUMIFS('Predicted Energy Consumption'!V$98:V$366,'Predicted Energy Consumption'!$B$98:$B$366,$A12,'Predicted Energy Consumption'!$A$98:$A$366,"natural gas")</f>
        <v>44192894351474</v>
      </c>
      <c r="N12" s="249">
        <f>SUMIFS('Predicted Energy Consumption'!W$98:W$366,'Predicted Energy Consumption'!$B$98:$B$366,$A12,'Predicted Energy Consumption'!$A$98:$A$366,"natural gas")</f>
        <v>41873826055596.75</v>
      </c>
      <c r="O12" s="249">
        <f>SUMIFS('Predicted Energy Consumption'!X$98:X$366,'Predicted Energy Consumption'!$B$98:$B$366,$A12,'Predicted Energy Consumption'!$A$98:$A$366,"natural gas")</f>
        <v>39577787409276.359</v>
      </c>
      <c r="P12" s="249">
        <f>SUMIFS('Predicted Energy Consumption'!Y$98:Y$366,'Predicted Energy Consumption'!$B$98:$B$366,$A12,'Predicted Energy Consumption'!$A$98:$A$366,"natural gas")</f>
        <v>37305070234647.539</v>
      </c>
      <c r="Q12" s="249">
        <f>SUMIFS('Predicted Energy Consumption'!Z$98:Z$366,'Predicted Energy Consumption'!$B$98:$B$366,$A12,'Predicted Energy Consumption'!$A$98:$A$366,"natural gas")</f>
        <v>35055703761893.375</v>
      </c>
      <c r="R12" s="249">
        <f>SUMIFS('Predicted Energy Consumption'!AA$98:AA$366,'Predicted Energy Consumption'!$B$98:$B$366,$A12,'Predicted Energy Consumption'!$A$98:$A$366,"natural gas")</f>
        <v>32829526441751.73</v>
      </c>
      <c r="S12" s="249">
        <f>SUMIFS('Predicted Energy Consumption'!AB$98:AB$366,'Predicted Energy Consumption'!$B$98:$B$366,$A12,'Predicted Energy Consumption'!$A$98:$A$366,"natural gas")</f>
        <v>30626239808387.277</v>
      </c>
      <c r="T12" s="249">
        <f>SUMIFS('Predicted Energy Consumption'!AC$98:AC$366,'Predicted Energy Consumption'!$B$98:$B$366,$A12,'Predicted Energy Consumption'!$A$98:$A$366,"natural gas")</f>
        <v>28445448903054.102</v>
      </c>
      <c r="U12" s="249">
        <f>SUMIFS('Predicted Energy Consumption'!AD$98:AD$366,'Predicted Energy Consumption'!$B$98:$B$366,$A12,'Predicted Energy Consumption'!$A$98:$A$366,"natural gas")</f>
        <v>26286692593570.172</v>
      </c>
      <c r="V12" s="249">
        <f>SUMIFS('Predicted Energy Consumption'!AE$98:AE$366,'Predicted Energy Consumption'!$B$98:$B$366,$A12,'Predicted Energy Consumption'!$A$98:$A$366,"natural gas")</f>
        <v>24149466275583.176</v>
      </c>
      <c r="W12" s="249">
        <f>SUMIFS('Predicted Energy Consumption'!AF$98:AF$366,'Predicted Energy Consumption'!$B$98:$B$366,$A12,'Predicted Energy Consumption'!$A$98:$A$366,"natural gas")</f>
        <v>22033238818936.938</v>
      </c>
      <c r="X12" s="249">
        <f>SUMIFS('Predicted Energy Consumption'!AG$98:AG$366,'Predicted Energy Consumption'!$B$98:$B$366,$A12,'Predicted Energy Consumption'!$A$98:$A$366,"natural gas")</f>
        <v>19937465161148.223</v>
      </c>
      <c r="Y12" s="249">
        <f>SUMIFS('Predicted Energy Consumption'!AH$98:AH$366,'Predicted Energy Consumption'!$B$98:$B$366,$A12,'Predicted Energy Consumption'!$A$98:$A$366,"natural gas")</f>
        <v>19519767452955.754</v>
      </c>
      <c r="Z12" s="249">
        <f>SUMIFS('Predicted Energy Consumption'!AI$98:AI$366,'Predicted Energy Consumption'!$B$98:$B$366,$A12,'Predicted Energy Consumption'!$A$98:$A$366,"natural gas")</f>
        <v>19544270454994.734</v>
      </c>
      <c r="AA12" s="249">
        <f>SUMIFS('Predicted Energy Consumption'!AJ$98:AJ$366,'Predicted Energy Consumption'!$B$98:$B$366,$A12,'Predicted Energy Consumption'!$A$98:$A$366,"natural gas")</f>
        <v>19567573180008.395</v>
      </c>
      <c r="AB12" s="249">
        <f>SUMIFS('Predicted Energy Consumption'!AK$98:AK$366,'Predicted Energy Consumption'!$B$98:$B$366,$A12,'Predicted Energy Consumption'!$A$98:$A$366,"natural gas")</f>
        <v>19589802481777.016</v>
      </c>
      <c r="AC12" s="249">
        <f>SUMIFS('Predicted Energy Consumption'!AL$98:AL$366,'Predicted Energy Consumption'!$B$98:$B$366,$A12,'Predicted Energy Consumption'!$A$98:$A$366,"natural gas")</f>
        <v>19611069363841</v>
      </c>
      <c r="AD12" s="249">
        <f>SUMIFS('Predicted Energy Consumption'!AM$98:AM$366,'Predicted Energy Consumption'!$B$98:$B$366,$A12,'Predicted Energy Consumption'!$A$98:$A$366,"natural gas")</f>
        <v>19631471243672.555</v>
      </c>
      <c r="AE12" s="249">
        <f>SUMIFS('Predicted Energy Consumption'!AN$98:AN$366,'Predicted Energy Consumption'!$B$98:$B$366,$A12,'Predicted Energy Consumption'!$A$98:$A$366,"natural gas")</f>
        <v>19651093862190.602</v>
      </c>
      <c r="AF12" s="249">
        <f>SUMIFS('Predicted Energy Consumption'!AO$98:AO$366,'Predicted Energy Consumption'!$B$98:$B$366,$A12,'Predicted Energy Consumption'!$A$98:$A$366,"natural gas")</f>
        <v>19670012897758.559</v>
      </c>
      <c r="AG12" s="249">
        <f>SUMIFS('Predicted Energy Consumption'!AP$98:AP$366,'Predicted Energy Consumption'!$B$98:$B$366,$A12,'Predicted Energy Consumption'!$A$98:$A$366,"natural gas")</f>
        <v>19688295333549.582</v>
      </c>
      <c r="AH12" s="249">
        <f>SUMIFS('Predicted Energy Consumption'!AQ$98:AQ$366,'Predicted Energy Consumption'!$B$98:$B$366,$A12,'Predicted Energy Consumption'!$A$98:$A$366,"natural gas")</f>
        <v>19706000618712.465</v>
      </c>
      <c r="AI12" s="249">
        <f>SUMIFS('Predicted Energy Consumption'!AR$98:AR$366,'Predicted Energy Consumption'!$B$98:$B$366,$A12,'Predicted Energy Consumption'!$A$98:$A$366,"natural gas")</f>
        <v>19723181656807.906</v>
      </c>
      <c r="AJ12" s="249">
        <f>SUMIFS('Predicted Energy Consumption'!AS$98:AS$366,'Predicted Energy Consumption'!$B$98:$B$366,$A12,'Predicted Energy Consumption'!$A$98:$A$366,"natural gas")</f>
        <v>19739885649260.711</v>
      </c>
      <c r="AK12" s="249">
        <f>SUMIFS('Predicted Energy Consumption'!AT$98:AT$366,'Predicted Energy Consumption'!$B$98:$B$366,$A12,'Predicted Energy Consumption'!$A$98:$A$366,"natural gas")</f>
        <v>19756154816859.23</v>
      </c>
      <c r="AL12" s="249">
        <f>SUMIFS('Predicted Energy Consumption'!AU$98:AU$366,'Predicted Energy Consumption'!$B$98:$B$366,$A12,'Predicted Energy Consumption'!$A$98:$A$366,"natural gas")</f>
        <v>19772027018449.965</v>
      </c>
      <c r="AM12" s="249">
        <f>SUMIFS('Predicted Energy Consumption'!AV$98:AV$366,'Predicted Energy Consumption'!$B$98:$B$366,$A12,'Predicted Energy Consumption'!$A$98:$A$366,"natural gas")</f>
        <v>19787536282781.805</v>
      </c>
      <c r="AN12" s="249">
        <f>SUMIFS('Predicted Energy Consumption'!AW$98:AW$366,'Predicted Energy Consumption'!$B$98:$B$366,$A12,'Predicted Energy Consumption'!$A$98:$A$366,"natural gas")</f>
        <v>19802713266808.922</v>
      </c>
      <c r="AO12" s="249">
        <f>SUMIFS('Predicted Energy Consumption'!AX$98:AX$366,'Predicted Energy Consumption'!$B$98:$B$366,$A12,'Predicted Energy Consumption'!$A$98:$A$366,"natural gas")</f>
        <v>19817585651587.227</v>
      </c>
      <c r="AP12" s="249">
        <f>SUMIFS('Predicted Energy Consumption'!AY$98:AY$366,'Predicted Energy Consumption'!$B$98:$B$366,$A12,'Predicted Energy Consumption'!$A$98:$A$366,"natural gas")</f>
        <v>19832178485089.438</v>
      </c>
    </row>
    <row r="13" spans="1:42" x14ac:dyDescent="0.2">
      <c r="A13" t="s">
        <v>384</v>
      </c>
      <c r="B13" s="249">
        <f>SUMIFS('Predicted Energy Consumption'!K$98:K$366,'Predicted Energy Consumption'!$B$98:$B$366,$A13,'Predicted Energy Consumption'!$A$98:$A$366,"natural gas")</f>
        <v>792851022625958.63</v>
      </c>
      <c r="C13" s="249">
        <f>SUMIFS('Predicted Energy Consumption'!L$98:L$366,'Predicted Energy Consumption'!$B$98:$B$366,$A13,'Predicted Energy Consumption'!$A$98:$A$366,"natural gas")</f>
        <v>847772912260869.38</v>
      </c>
      <c r="D13" s="249">
        <f>SUMIFS('Predicted Energy Consumption'!M$98:M$366,'Predicted Energy Consumption'!$B$98:$B$366,$A13,'Predicted Energy Consumption'!$A$98:$A$366,"natural gas")</f>
        <v>815833822623653</v>
      </c>
      <c r="E13" s="249">
        <f>SUMIFS('Predicted Energy Consumption'!N$98:N$366,'Predicted Energy Consumption'!$B$98:$B$366,$A13,'Predicted Energy Consumption'!$A$98:$A$366,"natural gas")</f>
        <v>780513917211151.38</v>
      </c>
      <c r="F13" s="249">
        <f>SUMIFS('Predicted Energy Consumption'!O$98:O$366,'Predicted Energy Consumption'!$B$98:$B$366,$A13,'Predicted Energy Consumption'!$A$98:$A$366,"natural gas")</f>
        <v>742299582768461.63</v>
      </c>
      <c r="G13" s="249">
        <f>SUMIFS('Predicted Energy Consumption'!P$98:P$366,'Predicted Energy Consumption'!$B$98:$B$366,$A13,'Predicted Energy Consumption'!$A$98:$A$366,"natural gas")</f>
        <v>701618356488786.63</v>
      </c>
      <c r="H13" s="249">
        <f>SUMIFS('Predicted Energy Consumption'!Q$98:Q$366,'Predicted Energy Consumption'!$B$98:$B$366,$A13,'Predicted Energy Consumption'!$A$98:$A$366,"natural gas")</f>
        <v>658846750298766.13</v>
      </c>
      <c r="I13" s="249">
        <f>SUMIFS('Predicted Energy Consumption'!R$98:R$366,'Predicted Energy Consumption'!$B$98:$B$366,$A13,'Predicted Energy Consumption'!$A$98:$A$366,"natural gas")</f>
        <v>614315073505802.38</v>
      </c>
      <c r="J13" s="249">
        <f>SUMIFS('Predicted Energy Consumption'!S$98:S$366,'Predicted Energy Consumption'!$B$98:$B$366,$A13,'Predicted Energy Consumption'!$A$98:$A$366,"natural gas")</f>
        <v>568311519720625.75</v>
      </c>
      <c r="K13" s="249">
        <f>SUMIFS('Predicted Energy Consumption'!T$98:T$366,'Predicted Energy Consumption'!$B$98:$B$366,$A13,'Predicted Energy Consumption'!$A$98:$A$366,"natural gas")</f>
        <v>543715222294310.38</v>
      </c>
      <c r="L13" s="249">
        <f>SUMIFS('Predicted Energy Consumption'!U$98:U$366,'Predicted Energy Consumption'!$B$98:$B$366,$A13,'Predicted Energy Consumption'!$A$98:$A$366,"natural gas")</f>
        <v>549863938624935.88</v>
      </c>
      <c r="M13" s="249">
        <f>SUMIFS('Predicted Energy Consumption'!V$98:V$366,'Predicted Energy Consumption'!$B$98:$B$366,$A13,'Predicted Energy Consumption'!$A$98:$A$366,"natural gas")</f>
        <v>555433673702761.38</v>
      </c>
      <c r="N13" s="249">
        <f>SUMIFS('Predicted Energy Consumption'!W$98:W$366,'Predicted Energy Consumption'!$B$98:$B$366,$A13,'Predicted Energy Consumption'!$A$98:$A$366,"natural gas")</f>
        <v>560477787521291.5</v>
      </c>
      <c r="O13" s="249">
        <f>SUMIFS('Predicted Energy Consumption'!X$98:X$366,'Predicted Energy Consumption'!$B$98:$B$366,$A13,'Predicted Energy Consumption'!$A$98:$A$366,"natural gas")</f>
        <v>565045024166172.63</v>
      </c>
      <c r="P13" s="249">
        <f>SUMIFS('Predicted Energy Consumption'!Y$98:Y$366,'Predicted Energy Consumption'!$B$98:$B$366,$A13,'Predicted Energy Consumption'!$A$98:$A$366,"natural gas")</f>
        <v>569179705807221.88</v>
      </c>
      <c r="Q13" s="249">
        <f>SUMIFS('Predicted Energy Consumption'!Z$98:Z$366,'Predicted Energy Consumption'!$B$98:$B$366,$A13,'Predicted Energy Consumption'!$A$98:$A$366,"natural gas")</f>
        <v>572921995271863.38</v>
      </c>
      <c r="R13" s="249">
        <f>SUMIFS('Predicted Energy Consumption'!AA$98:AA$366,'Predicted Energy Consumption'!$B$98:$B$366,$A13,'Predicted Energy Consumption'!$A$98:$A$366,"natural gas")</f>
        <v>576308195624572.5</v>
      </c>
      <c r="S13" s="249">
        <f>SUMIFS('Predicted Energy Consumption'!AB$98:AB$366,'Predicted Energy Consumption'!$B$98:$B$366,$A13,'Predicted Energy Consumption'!$A$98:$A$366,"natural gas")</f>
        <v>579371064408336.75</v>
      </c>
      <c r="T13" s="249">
        <f>SUMIFS('Predicted Energy Consumption'!AC$98:AC$366,'Predicted Energy Consumption'!$B$98:$B$366,$A13,'Predicted Energy Consumption'!$A$98:$A$366,"natural gas")</f>
        <v>582140127273920.75</v>
      </c>
      <c r="U13" s="249">
        <f>SUMIFS('Predicted Energy Consumption'!AD$98:AD$366,'Predicted Energy Consumption'!$B$98:$B$366,$A13,'Predicted Energy Consumption'!$A$98:$A$366,"natural gas")</f>
        <v>584641980993932.75</v>
      </c>
      <c r="V13" s="249">
        <f>SUMIFS('Predicted Energy Consumption'!AE$98:AE$366,'Predicted Energy Consumption'!$B$98:$B$366,$A13,'Predicted Energy Consumption'!$A$98:$A$366,"natural gas")</f>
        <v>586900579698456.13</v>
      </c>
      <c r="W13" s="249">
        <f>SUMIFS('Predicted Energy Consumption'!AF$98:AF$366,'Predicted Energy Consumption'!$B$98:$B$366,$A13,'Predicted Energy Consumption'!$A$98:$A$366,"natural gas")</f>
        <v>588937500903805.75</v>
      </c>
      <c r="X13" s="249">
        <f>SUMIFS('Predicted Energy Consumption'!AG$98:AG$366,'Predicted Energy Consumption'!$B$98:$B$366,$A13,'Predicted Energy Consumption'!$A$98:$A$366,"natural gas")</f>
        <v>590772189808296.5</v>
      </c>
      <c r="Y13" s="249">
        <f>SUMIFS('Predicted Energy Consumption'!AH$98:AH$366,'Predicted Energy Consumption'!$B$98:$B$366,$A13,'Predicted Energy Consumption'!$A$98:$A$366,"natural gas")</f>
        <v>592422181614328</v>
      </c>
      <c r="Z13" s="249">
        <f>SUMIFS('Predicted Energy Consumption'!AI$98:AI$366,'Predicted Energy Consumption'!$B$98:$B$366,$A13,'Predicted Energy Consumption'!$A$98:$A$366,"natural gas")</f>
        <v>593903302473932.5</v>
      </c>
      <c r="AA13" s="249">
        <f>SUMIFS('Predicted Energy Consumption'!AJ$98:AJ$366,'Predicted Energy Consumption'!$B$98:$B$366,$A13,'Predicted Energy Consumption'!$A$98:$A$366,"natural gas")</f>
        <v>595229850172086.63</v>
      </c>
      <c r="AB13" s="249">
        <f>SUMIFS('Predicted Energy Consumption'!AK$98:AK$366,'Predicted Energy Consumption'!$B$98:$B$366,$A13,'Predicted Energy Consumption'!$A$98:$A$366,"natural gas")</f>
        <v>596414755954332.88</v>
      </c>
      <c r="AC13" s="249">
        <f>SUMIFS('Predicted Energy Consumption'!AL$98:AL$366,'Predicted Energy Consumption'!$B$98:$B$366,$A13,'Predicted Energy Consumption'!$A$98:$A$366,"natural gas")</f>
        <v>597469729042032.88</v>
      </c>
      <c r="AD13" s="249">
        <f>SUMIFS('Predicted Energy Consumption'!AM$98:AM$366,'Predicted Energy Consumption'!$B$98:$B$366,$A13,'Predicted Energy Consumption'!$A$98:$A$366,"natural gas")</f>
        <v>598405385411730.88</v>
      </c>
      <c r="AE13" s="249">
        <f>SUMIFS('Predicted Energy Consumption'!AN$98:AN$366,'Predicted Energy Consumption'!$B$98:$B$366,$A13,'Predicted Energy Consumption'!$A$98:$A$366,"natural gas")</f>
        <v>599231362380182.13</v>
      </c>
      <c r="AF13" s="249">
        <f>SUMIFS('Predicted Energy Consumption'!AO$98:AO$366,'Predicted Energy Consumption'!$B$98:$B$366,$A13,'Predicted Energy Consumption'!$A$98:$A$366,"natural gas")</f>
        <v>599491861605448.75</v>
      </c>
      <c r="AG13" s="249">
        <f>SUMIFS('Predicted Energy Consumption'!AP$98:AP$366,'Predicted Energy Consumption'!$B$98:$B$366,$A13,'Predicted Energy Consumption'!$A$98:$A$366,"natural gas")</f>
        <v>599388921943718.5</v>
      </c>
      <c r="AH13" s="249">
        <f>SUMIFS('Predicted Energy Consumption'!AQ$98:AQ$366,'Predicted Energy Consumption'!$B$98:$B$366,$A13,'Predicted Energy Consumption'!$A$98:$A$366,"natural gas")</f>
        <v>599173236821460.88</v>
      </c>
      <c r="AI13" s="249">
        <f>SUMIFS('Predicted Energy Consumption'!AR$98:AR$366,'Predicted Energy Consumption'!$B$98:$B$366,$A13,'Predicted Energy Consumption'!$A$98:$A$366,"natural gas")</f>
        <v>598852525017238.5</v>
      </c>
      <c r="AJ13" s="249">
        <f>SUMIFS('Predicted Energy Consumption'!AS$98:AS$366,'Predicted Energy Consumption'!$B$98:$B$366,$A13,'Predicted Energy Consumption'!$A$98:$A$366,"natural gas")</f>
        <v>598433873678983</v>
      </c>
      <c r="AK13" s="249">
        <f>SUMIFS('Predicted Energy Consumption'!AT$98:AT$366,'Predicted Energy Consumption'!$B$98:$B$366,$A13,'Predicted Energy Consumption'!$A$98:$A$366,"natural gas")</f>
        <v>597923798716668.88</v>
      </c>
      <c r="AL13" s="249">
        <f>SUMIFS('Predicted Energy Consumption'!AU$98:AU$366,'Predicted Energy Consumption'!$B$98:$B$366,$A13,'Predicted Energy Consumption'!$A$98:$A$366,"natural gas")</f>
        <v>597328298701842.38</v>
      </c>
      <c r="AM13" s="249">
        <f>SUMIFS('Predicted Energy Consumption'!AV$98:AV$366,'Predicted Energy Consumption'!$B$98:$B$366,$A13,'Predicted Energy Consumption'!$A$98:$A$366,"natural gas")</f>
        <v>596652903015261</v>
      </c>
      <c r="AN13" s="249">
        <f>SUMIFS('Predicted Energy Consumption'!AW$98:AW$366,'Predicted Energy Consumption'!$B$98:$B$366,$A13,'Predicted Energy Consumption'!$A$98:$A$366,"natural gas")</f>
        <v>595902714900568.38</v>
      </c>
      <c r="AO13" s="249">
        <f>SUMIFS('Predicted Energy Consumption'!AX$98:AX$366,'Predicted Energy Consumption'!$B$98:$B$366,$A13,'Predicted Energy Consumption'!$A$98:$A$366,"natural gas")</f>
        <v>595082450006660.13</v>
      </c>
      <c r="AP13" s="249">
        <f>SUMIFS('Predicted Energy Consumption'!AY$98:AY$366,'Predicted Energy Consumption'!$B$98:$B$366,$A13,'Predicted Energy Consumption'!$A$98:$A$366,"natural gas")</f>
        <v>594196470933718.88</v>
      </c>
    </row>
    <row r="14" spans="1:42" x14ac:dyDescent="0.2">
      <c r="A14" t="s">
        <v>385</v>
      </c>
      <c r="B14" s="249">
        <f>SUMIFS('Predicted Energy Consumption'!K$98:K$366,'Predicted Energy Consumption'!$B$98:$B$366,$A14,'Predicted Energy Consumption'!$A$98:$A$366,"natural gas")</f>
        <v>63413821173542.625</v>
      </c>
      <c r="C14" s="249">
        <f>SUMIFS('Predicted Energy Consumption'!L$98:L$366,'Predicted Energy Consumption'!$B$98:$B$366,$A14,'Predicted Energy Consumption'!$A$98:$A$366,"natural gas")</f>
        <v>58472081547798.477</v>
      </c>
      <c r="D14" s="249">
        <f>SUMIFS('Predicted Energy Consumption'!M$98:M$366,'Predicted Energy Consumption'!$B$98:$B$366,$A14,'Predicted Energy Consumption'!$A$98:$A$366,"natural gas")</f>
        <v>51810278234529.898</v>
      </c>
      <c r="E14" s="249">
        <f>SUMIFS('Predicted Energy Consumption'!N$98:N$366,'Predicted Energy Consumption'!$B$98:$B$366,$A14,'Predicted Energy Consumption'!$A$98:$A$366,"natural gas")</f>
        <v>45249433686688.164</v>
      </c>
      <c r="F14" s="249">
        <f>SUMIFS('Predicted Energy Consumption'!O$98:O$366,'Predicted Energy Consumption'!$B$98:$B$366,$A14,'Predicted Energy Consumption'!$A$98:$A$366,"natural gas")</f>
        <v>38863290266906.281</v>
      </c>
      <c r="G14" s="249">
        <f>SUMIFS('Predicted Energy Consumption'!P$98:P$366,'Predicted Energy Consumption'!$B$98:$B$366,$A14,'Predicted Energy Consumption'!$A$98:$A$366,"natural gas")</f>
        <v>32699341007953.992</v>
      </c>
      <c r="H14" s="249">
        <f>SUMIFS('Predicted Energy Consumption'!Q$98:Q$366,'Predicted Energy Consumption'!$B$98:$B$366,$A14,'Predicted Energy Consumption'!$A$98:$A$366,"natural gas")</f>
        <v>28618473346303.688</v>
      </c>
      <c r="I14" s="249">
        <f>SUMIFS('Predicted Energy Consumption'!R$98:R$366,'Predicted Energy Consumption'!$B$98:$B$366,$A14,'Predicted Energy Consumption'!$A$98:$A$366,"natural gas")</f>
        <v>27814268239177.234</v>
      </c>
      <c r="J14" s="249">
        <f>SUMIFS('Predicted Energy Consumption'!S$98:S$366,'Predicted Energy Consumption'!$B$98:$B$366,$A14,'Predicted Energy Consumption'!$A$98:$A$366,"natural gas")</f>
        <v>26992234373020.133</v>
      </c>
      <c r="K14" s="249">
        <f>SUMIFS('Predicted Energy Consumption'!T$98:T$366,'Predicted Energy Consumption'!$B$98:$B$366,$A14,'Predicted Energy Consumption'!$A$98:$A$366,"natural gas")</f>
        <v>26157917415903.68</v>
      </c>
      <c r="L14" s="249">
        <f>SUMIFS('Predicted Energy Consumption'!U$98:U$366,'Predicted Energy Consumption'!$B$98:$B$366,$A14,'Predicted Energy Consumption'!$A$98:$A$366,"natural gas")</f>
        <v>25315846921954.531</v>
      </c>
      <c r="M14" s="249">
        <f>SUMIFS('Predicted Energy Consumption'!V$98:V$366,'Predicted Energy Consumption'!$B$98:$B$366,$A14,'Predicted Energy Consumption'!$A$98:$A$366,"natural gas")</f>
        <v>24469733521938.164</v>
      </c>
      <c r="N14" s="249">
        <f>SUMIFS('Predicted Energy Consumption'!W$98:W$366,'Predicted Energy Consumption'!$B$98:$B$366,$A14,'Predicted Energy Consumption'!$A$98:$A$366,"natural gas")</f>
        <v>23622616303252.906</v>
      </c>
      <c r="O14" s="249">
        <f>SUMIFS('Predicted Energy Consumption'!X$98:X$366,'Predicted Energy Consumption'!$B$98:$B$366,$A14,'Predicted Energy Consumption'!$A$98:$A$366,"natural gas")</f>
        <v>22776978226025.172</v>
      </c>
      <c r="P14" s="249">
        <f>SUMIFS('Predicted Energy Consumption'!Y$98:Y$366,'Predicted Energy Consumption'!$B$98:$B$366,$A14,'Predicted Energy Consumption'!$A$98:$A$366,"natural gas")</f>
        <v>21934839343396.18</v>
      </c>
      <c r="Q14" s="249">
        <f>SUMIFS('Predicted Energy Consumption'!Z$98:Z$366,'Predicted Energy Consumption'!$B$98:$B$366,$A14,'Predicted Energy Consumption'!$A$98:$A$366,"natural gas")</f>
        <v>21097833533644.164</v>
      </c>
      <c r="R14" s="249">
        <f>SUMIFS('Predicted Energy Consumption'!AA$98:AA$366,'Predicted Energy Consumption'!$B$98:$B$366,$A14,'Predicted Energy Consumption'!$A$98:$A$366,"natural gas")</f>
        <v>20267272347052.664</v>
      </c>
      <c r="S14" s="249">
        <f>SUMIFS('Predicted Energy Consumption'!AB$98:AB$366,'Predicted Energy Consumption'!$B$98:$B$366,$A14,'Predicted Energy Consumption'!$A$98:$A$366,"natural gas")</f>
        <v>19444198433639.711</v>
      </c>
      <c r="T14" s="249">
        <f>SUMIFS('Predicted Energy Consumption'!AC$98:AC$366,'Predicted Energy Consumption'!$B$98:$B$366,$A14,'Predicted Energy Consumption'!$A$98:$A$366,"natural gas")</f>
        <v>18629430367821.473</v>
      </c>
      <c r="U14" s="249">
        <f>SUMIFS('Predicted Energy Consumption'!AD$98:AD$366,'Predicted Energy Consumption'!$B$98:$B$366,$A14,'Predicted Energy Consumption'!$A$98:$A$366,"natural gas")</f>
        <v>17823600285705.48</v>
      </c>
      <c r="V14" s="249">
        <f>SUMIFS('Predicted Energy Consumption'!AE$98:AE$366,'Predicted Energy Consumption'!$B$98:$B$366,$A14,'Predicted Energy Consumption'!$A$98:$A$366,"natural gas")</f>
        <v>17027185482248.813</v>
      </c>
      <c r="W14" s="249">
        <f>SUMIFS('Predicted Energy Consumption'!AF$98:AF$366,'Predicted Energy Consumption'!$B$98:$B$366,$A14,'Predicted Energy Consumption'!$A$98:$A$366,"natural gas")</f>
        <v>16240534920099.012</v>
      </c>
      <c r="X14" s="249">
        <f>SUMIFS('Predicted Energy Consumption'!AG$98:AG$366,'Predicted Energy Consumption'!$B$98:$B$366,$A14,'Predicted Energy Consumption'!$A$98:$A$366,"natural gas")</f>
        <v>15463891449953.793</v>
      </c>
      <c r="Y14" s="249">
        <f>SUMIFS('Predicted Energy Consumption'!AH$98:AH$366,'Predicted Energy Consumption'!$B$98:$B$366,$A14,'Predicted Energy Consumption'!$A$98:$A$366,"natural gas")</f>
        <v>14697410418542.875</v>
      </c>
      <c r="Z14" s="249">
        <f>SUMIFS('Predicted Energy Consumption'!AI$98:AI$366,'Predicted Energy Consumption'!$B$98:$B$366,$A14,'Predicted Energy Consumption'!$A$98:$A$366,"natural gas")</f>
        <v>13941175236837.262</v>
      </c>
      <c r="AA14" s="249">
        <f>SUMIFS('Predicted Energy Consumption'!AJ$98:AJ$366,'Predicted Energy Consumption'!$B$98:$B$366,$A14,'Predicted Energy Consumption'!$A$98:$A$366,"natural gas")</f>
        <v>13195210393310.197</v>
      </c>
      <c r="AB14" s="249">
        <f>SUMIFS('Predicted Energy Consumption'!AK$98:AK$366,'Predicted Energy Consumption'!$B$98:$B$366,$A14,'Predicted Energy Consumption'!$A$98:$A$366,"natural gas")</f>
        <v>12459492322200.604</v>
      </c>
      <c r="AC14" s="249">
        <f>SUMIFS('Predicted Energy Consumption'!AL$98:AL$366,'Predicted Energy Consumption'!$B$98:$B$366,$A14,'Predicted Energy Consumption'!$A$98:$A$366,"natural gas")</f>
        <v>11733958472810.947</v>
      </c>
      <c r="AD14" s="249">
        <f>SUMIFS('Predicted Energy Consumption'!AM$98:AM$366,'Predicted Energy Consumption'!$B$98:$B$366,$A14,'Predicted Energy Consumption'!$A$98:$A$366,"natural gas")</f>
        <v>11018514871378.791</v>
      </c>
      <c r="AE14" s="249">
        <f>SUMIFS('Predicted Energy Consumption'!AN$98:AN$366,'Predicted Energy Consumption'!$B$98:$B$366,$A14,'Predicted Energy Consumption'!$A$98:$A$366,"natural gas")</f>
        <v>10313042420731.883</v>
      </c>
      <c r="AF14" s="249">
        <f>SUMIFS('Predicted Energy Consumption'!AO$98:AO$366,'Predicted Energy Consumption'!$B$98:$B$366,$A14,'Predicted Energy Consumption'!$A$98:$A$366,"natural gas")</f>
        <v>9617402143653.6758</v>
      </c>
      <c r="AG14" s="249">
        <f>SUMIFS('Predicted Energy Consumption'!AP$98:AP$366,'Predicted Energy Consumption'!$B$98:$B$366,$A14,'Predicted Energy Consumption'!$A$98:$A$366,"natural gas")</f>
        <v>8931439542676.7734</v>
      </c>
      <c r="AH14" s="249">
        <f>SUMIFS('Predicted Energy Consumption'!AQ$98:AQ$366,'Predicted Energy Consumption'!$B$98:$B$366,$A14,'Predicted Energy Consumption'!$A$98:$A$366,"natural gas")</f>
        <v>8254988221016.8242</v>
      </c>
      <c r="AI14" s="249">
        <f>SUMIFS('Predicted Energy Consumption'!AR$98:AR$366,'Predicted Energy Consumption'!$B$98:$B$366,$A14,'Predicted Energy Consumption'!$A$98:$A$366,"natural gas")</f>
        <v>7587872885800.042</v>
      </c>
      <c r="AJ14" s="249">
        <f>SUMIFS('Predicted Energy Consumption'!AS$98:AS$366,'Predicted Energy Consumption'!$B$98:$B$366,$A14,'Predicted Energy Consumption'!$A$98:$A$366,"natural gas")</f>
        <v>6929911834949.2344</v>
      </c>
      <c r="AK14" s="249">
        <f>SUMIFS('Predicted Energy Consumption'!AT$98:AT$366,'Predicted Energy Consumption'!$B$98:$B$366,$A14,'Predicted Energy Consumption'!$A$98:$A$366,"natural gas")</f>
        <v>6280919012506.6113</v>
      </c>
      <c r="AL14" s="249">
        <f>SUMIFS('Predicted Energy Consumption'!AU$98:AU$366,'Predicted Energy Consumption'!$B$98:$B$366,$A14,'Predicted Energy Consumption'!$A$98:$A$366,"natural gas")</f>
        <v>6004350914087.3984</v>
      </c>
      <c r="AM14" s="249">
        <f>SUMIFS('Predicted Energy Consumption'!AV$98:AV$366,'Predicted Energy Consumption'!$B$98:$B$366,$A14,'Predicted Energy Consumption'!$A$98:$A$366,"natural gas")</f>
        <v>6008976577706.0752</v>
      </c>
      <c r="AN14" s="249">
        <f>SUMIFS('Predicted Energy Consumption'!AW$98:AW$366,'Predicted Energy Consumption'!$B$98:$B$366,$A14,'Predicted Energy Consumption'!$A$98:$A$366,"natural gas")</f>
        <v>6013219003701.8965</v>
      </c>
      <c r="AO14" s="249">
        <f>SUMIFS('Predicted Energy Consumption'!AX$98:AX$366,'Predicted Energy Consumption'!$B$98:$B$366,$A14,'Predicted Energy Consumption'!$A$98:$A$366,"natural gas")</f>
        <v>6017108011514.7734</v>
      </c>
      <c r="AP14" s="249">
        <f>SUMIFS('Predicted Energy Consumption'!AY$98:AY$366,'Predicted Energy Consumption'!$B$98:$B$366,$A14,'Predicted Energy Consumption'!$A$98:$A$366,"natural gas")</f>
        <v>6020670910082.6201</v>
      </c>
    </row>
    <row r="15" spans="1:42" x14ac:dyDescent="0.2">
      <c r="A15" t="s">
        <v>386</v>
      </c>
      <c r="B15" s="249">
        <f>SUMIFS('Predicted Energy Consumption'!K$98:K$366,'Predicted Energy Consumption'!$B$98:$B$366,$A15,'Predicted Energy Consumption'!$A$98:$A$366,"natural gas")</f>
        <v>500132604354546.75</v>
      </c>
      <c r="C15" s="249">
        <f>SUMIFS('Predicted Energy Consumption'!L$98:L$366,'Predicted Energy Consumption'!$B$98:$B$366,$A15,'Predicted Energy Consumption'!$A$98:$A$366,"natural gas")</f>
        <v>546204007244828.25</v>
      </c>
      <c r="D15" s="249">
        <f>SUMIFS('Predicted Energy Consumption'!M$98:M$366,'Predicted Energy Consumption'!$B$98:$B$366,$A15,'Predicted Energy Consumption'!$A$98:$A$366,"natural gas")</f>
        <v>574148508681592.13</v>
      </c>
      <c r="E15" s="249">
        <f>SUMIFS('Predicted Energy Consumption'!N$98:N$366,'Predicted Energy Consumption'!$B$98:$B$366,$A15,'Predicted Energy Consumption'!$A$98:$A$366,"natural gas")</f>
        <v>585006288431839.63</v>
      </c>
      <c r="F15" s="249">
        <f>SUMIFS('Predicted Energy Consumption'!O$98:O$366,'Predicted Energy Consumption'!$B$98:$B$366,$A15,'Predicted Energy Consumption'!$A$98:$A$366,"natural gas")</f>
        <v>594446583163519.5</v>
      </c>
      <c r="G15" s="249">
        <f>SUMIFS('Predicted Energy Consumption'!P$98:P$366,'Predicted Energy Consumption'!$B$98:$B$366,$A15,'Predicted Energy Consumption'!$A$98:$A$366,"natural gas")</f>
        <v>602795123417860</v>
      </c>
      <c r="H15" s="249">
        <f>SUMIFS('Predicted Energy Consumption'!Q$98:Q$366,'Predicted Energy Consumption'!$B$98:$B$366,$A15,'Predicted Energy Consumption'!$A$98:$A$366,"natural gas")</f>
        <v>610145503997435.25</v>
      </c>
      <c r="I15" s="249">
        <f>SUMIFS('Predicted Energy Consumption'!R$98:R$366,'Predicted Energy Consumption'!$B$98:$B$366,$A15,'Predicted Energy Consumption'!$A$98:$A$366,"natural gas")</f>
        <v>616588342844745.38</v>
      </c>
      <c r="J15" s="249">
        <f>SUMIFS('Predicted Energy Consumption'!S$98:S$366,'Predicted Energy Consumption'!$B$98:$B$366,$A15,'Predicted Energy Consumption'!$A$98:$A$366,"natural gas")</f>
        <v>622209516538881.25</v>
      </c>
      <c r="K15" s="249">
        <f>SUMIFS('Predicted Energy Consumption'!T$98:T$366,'Predicted Energy Consumption'!$B$98:$B$366,$A15,'Predicted Energy Consumption'!$A$98:$A$366,"natural gas")</f>
        <v>627089118991124.25</v>
      </c>
      <c r="L15" s="249">
        <f>SUMIFS('Predicted Energy Consumption'!U$98:U$366,'Predicted Energy Consumption'!$B$98:$B$366,$A15,'Predicted Energy Consumption'!$A$98:$A$366,"natural gas")</f>
        <v>631300953947039.5</v>
      </c>
      <c r="M15" s="249">
        <f>SUMIFS('Predicted Energy Consumption'!V$98:V$366,'Predicted Energy Consumption'!$B$98:$B$366,$A15,'Predicted Energy Consumption'!$A$98:$A$366,"natural gas")</f>
        <v>634912406271044.38</v>
      </c>
      <c r="N15" s="249">
        <f>SUMIFS('Predicted Energy Consumption'!W$98:W$366,'Predicted Energy Consumption'!$B$98:$B$366,$A15,'Predicted Energy Consumption'!$A$98:$A$366,"natural gas")</f>
        <v>637984570510639.5</v>
      </c>
      <c r="O15" s="249">
        <f>SUMIFS('Predicted Energy Consumption'!X$98:X$366,'Predicted Energy Consumption'!$B$98:$B$366,$A15,'Predicted Energy Consumption'!$A$98:$A$366,"natural gas")</f>
        <v>640572544772250.13</v>
      </c>
      <c r="P15" s="249">
        <f>SUMIFS('Predicted Energy Consumption'!Y$98:Y$366,'Predicted Energy Consumption'!$B$98:$B$366,$A15,'Predicted Energy Consumption'!$A$98:$A$366,"natural gas")</f>
        <v>642725822391371.13</v>
      </c>
      <c r="Q15" s="249">
        <f>SUMIFS('Predicted Energy Consumption'!Z$98:Z$366,'Predicted Energy Consumption'!$B$98:$B$366,$A15,'Predicted Energy Consumption'!$A$98:$A$366,"natural gas")</f>
        <v>644488733265077</v>
      </c>
      <c r="R15" s="249">
        <f>SUMIFS('Predicted Energy Consumption'!AA$98:AA$366,'Predicted Energy Consumption'!$B$98:$B$366,$A15,'Predicted Energy Consumption'!$A$98:$A$366,"natural gas")</f>
        <v>645900901590595</v>
      </c>
      <c r="S15" s="249">
        <f>SUMIFS('Predicted Energy Consumption'!AB$98:AB$366,'Predicted Energy Consumption'!$B$98:$B$366,$A15,'Predicted Energy Consumption'!$A$98:$A$366,"natural gas")</f>
        <v>646997697867516.25</v>
      </c>
      <c r="T15" s="249">
        <f>SUMIFS('Predicted Energy Consumption'!AC$98:AC$366,'Predicted Energy Consumption'!$B$98:$B$366,$A15,'Predicted Energy Consumption'!$A$98:$A$366,"natural gas")</f>
        <v>647810671131601.75</v>
      </c>
      <c r="U15" s="249">
        <f>SUMIFS('Predicted Energy Consumption'!AD$98:AD$366,'Predicted Energy Consumption'!$B$98:$B$366,$A15,'Predicted Energy Consumption'!$A$98:$A$366,"natural gas")</f>
        <v>648367953174867.13</v>
      </c>
      <c r="V15" s="249">
        <f>SUMIFS('Predicted Energy Consumption'!AE$98:AE$366,'Predicted Energy Consumption'!$B$98:$B$366,$A15,'Predicted Energy Consumption'!$A$98:$A$366,"natural gas")</f>
        <v>648694630539811.38</v>
      </c>
      <c r="W15" s="249">
        <f>SUMIFS('Predicted Energy Consumption'!AF$98:AF$366,'Predicted Energy Consumption'!$B$98:$B$366,$A15,'Predicted Energy Consumption'!$A$98:$A$366,"natural gas")</f>
        <v>648813082811958.75</v>
      </c>
      <c r="X15" s="249">
        <f>SUMIFS('Predicted Energy Consumption'!AG$98:AG$366,'Predicted Energy Consumption'!$B$98:$B$366,$A15,'Predicted Energy Consumption'!$A$98:$A$366,"natural gas")</f>
        <v>648743287530138.88</v>
      </c>
      <c r="Y15" s="249">
        <f>SUMIFS('Predicted Energy Consumption'!AH$98:AH$366,'Predicted Energy Consumption'!$B$98:$B$366,$A15,'Predicted Energy Consumption'!$A$98:$A$366,"natural gas")</f>
        <v>648503093157688.88</v>
      </c>
      <c r="Z15" s="249">
        <f>SUMIFS('Predicted Energy Consumption'!AI$98:AI$366,'Predicted Energy Consumption'!$B$98:$B$366,$A15,'Predicted Energy Consumption'!$A$98:$A$366,"natural gas")</f>
        <v>648108462211239.63</v>
      </c>
      <c r="AA15" s="249">
        <f>SUMIFS('Predicted Energy Consumption'!AJ$98:AJ$366,'Predicted Energy Consumption'!$B$98:$B$366,$A15,'Predicted Energy Consumption'!$A$98:$A$366,"natural gas")</f>
        <v>647573686974498.13</v>
      </c>
      <c r="AB15" s="249">
        <f>SUMIFS('Predicted Energy Consumption'!AK$98:AK$366,'Predicted Energy Consumption'!$B$98:$B$366,$A15,'Predicted Energy Consumption'!$A$98:$A$366,"natural gas")</f>
        <v>646911580338813.88</v>
      </c>
      <c r="AC15" s="249">
        <f>SUMIFS('Predicted Energy Consumption'!AL$98:AL$366,'Predicted Energy Consumption'!$B$98:$B$366,$A15,'Predicted Energy Consumption'!$A$98:$A$366,"natural gas")</f>
        <v>646133644286821.88</v>
      </c>
      <c r="AD15" s="249">
        <f>SUMIFS('Predicted Energy Consumption'!AM$98:AM$366,'Predicted Energy Consumption'!$B$98:$B$366,$A15,'Predicted Energy Consumption'!$A$98:$A$366,"natural gas")</f>
        <v>645250218422861.75</v>
      </c>
      <c r="AE15" s="249">
        <f>SUMIFS('Predicted Energy Consumption'!AN$98:AN$366,'Predicted Energy Consumption'!$B$98:$B$366,$A15,'Predicted Energy Consumption'!$A$98:$A$366,"natural gas")</f>
        <v>644270610791709.88</v>
      </c>
      <c r="AF15" s="249">
        <f>SUMIFS('Predicted Energy Consumption'!AO$98:AO$366,'Predicted Energy Consumption'!$B$98:$B$366,$A15,'Predicted Energy Consumption'!$A$98:$A$366,"natural gas")</f>
        <v>643203213040183.88</v>
      </c>
      <c r="AG15" s="249">
        <f>SUMIFS('Predicted Energy Consumption'!AP$98:AP$366,'Predicted Energy Consumption'!$B$98:$B$366,$A15,'Predicted Energy Consumption'!$A$98:$A$366,"natural gas")</f>
        <v>642055601781188.88</v>
      </c>
      <c r="AH15" s="249">
        <f>SUMIFS('Predicted Energy Consumption'!AQ$98:AQ$366,'Predicted Energy Consumption'!$B$98:$B$366,$A15,'Predicted Energy Consumption'!$A$98:$A$366,"natural gas")</f>
        <v>640834627827176.25</v>
      </c>
      <c r="AI15" s="249">
        <f>SUMIFS('Predicted Energy Consumption'!AR$98:AR$366,'Predicted Energy Consumption'!$B$98:$B$366,$A15,'Predicted Energy Consumption'!$A$98:$A$366,"natural gas")</f>
        <v>639546494776903</v>
      </c>
      <c r="AJ15" s="249">
        <f>SUMIFS('Predicted Energy Consumption'!AS$98:AS$366,'Predicted Energy Consumption'!$B$98:$B$366,$A15,'Predicted Energy Consumption'!$A$98:$A$366,"natural gas")</f>
        <v>638196828268699.25</v>
      </c>
      <c r="AK15" s="249">
        <f>SUMIFS('Predicted Energy Consumption'!AT$98:AT$366,'Predicted Energy Consumption'!$B$98:$B$366,$A15,'Predicted Energy Consumption'!$A$98:$A$366,"natural gas")</f>
        <v>636790737057718.88</v>
      </c>
      <c r="AL15" s="249">
        <f>SUMIFS('Predicted Energy Consumption'!AU$98:AU$366,'Predicted Energy Consumption'!$B$98:$B$366,$A15,'Predicted Energy Consumption'!$A$98:$A$366,"natural gas")</f>
        <v>635332866933904</v>
      </c>
      <c r="AM15" s="249">
        <f>SUMIFS('Predicted Energy Consumption'!AV$98:AV$366,'Predicted Energy Consumption'!$B$98:$B$366,$A15,'Predicted Energy Consumption'!$A$98:$A$366,"natural gas")</f>
        <v>633827448371514.63</v>
      </c>
      <c r="AN15" s="249">
        <f>SUMIFS('Predicted Energy Consumption'!AW$98:AW$366,'Predicted Energy Consumption'!$B$98:$B$366,$A15,'Predicted Energy Consumption'!$A$98:$A$366,"natural gas")</f>
        <v>632278338689416.38</v>
      </c>
      <c r="AO15" s="249">
        <f>SUMIFS('Predicted Energy Consumption'!AX$98:AX$366,'Predicted Energy Consumption'!$B$98:$B$366,$A15,'Predicted Energy Consumption'!$A$98:$A$366,"natural gas")</f>
        <v>630689059402580.63</v>
      </c>
      <c r="AP15" s="249">
        <f>SUMIFS('Predicted Energy Consumption'!AY$98:AY$366,'Predicted Energy Consumption'!$B$98:$B$366,$A15,'Predicted Energy Consumption'!$A$98:$A$366,"natural gas")</f>
        <v>629062829358576.88</v>
      </c>
    </row>
    <row r="16" spans="1:42" x14ac:dyDescent="0.2">
      <c r="A16" t="s">
        <v>387</v>
      </c>
      <c r="B16" s="249">
        <f>SUMIFS('Predicted Energy Consumption'!K$98:K$366,'Predicted Energy Consumption'!$B$98:$B$366,$A16,'Predicted Energy Consumption'!$A$98:$A$366,"natural gas")</f>
        <v>180680019640666.44</v>
      </c>
      <c r="C16" s="249">
        <f>SUMIFS('Predicted Energy Consumption'!L$98:L$366,'Predicted Energy Consumption'!$B$98:$B$366,$A16,'Predicted Energy Consumption'!$A$98:$A$366,"natural gas")</f>
        <v>198453639143401.22</v>
      </c>
      <c r="D16" s="249">
        <f>SUMIFS('Predicted Energy Consumption'!M$98:M$366,'Predicted Energy Consumption'!$B$98:$B$366,$A16,'Predicted Energy Consumption'!$A$98:$A$366,"natural gas")</f>
        <v>200290381844097</v>
      </c>
      <c r="E16" s="249">
        <f>SUMIFS('Predicted Energy Consumption'!N$98:N$366,'Predicted Energy Consumption'!$B$98:$B$366,$A16,'Predicted Energy Consumption'!$A$98:$A$366,"natural gas")</f>
        <v>200672190266100.5</v>
      </c>
      <c r="F16" s="249">
        <f>SUMIFS('Predicted Energy Consumption'!O$98:O$366,'Predicted Energy Consumption'!$B$98:$B$366,$A16,'Predicted Energy Consumption'!$A$98:$A$366,"natural gas")</f>
        <v>200733892245959.75</v>
      </c>
      <c r="G16" s="249">
        <f>SUMIFS('Predicted Energy Consumption'!P$98:P$366,'Predicted Energy Consumption'!$B$98:$B$366,$A16,'Predicted Energy Consumption'!$A$98:$A$366,"natural gas")</f>
        <v>200511584369115.09</v>
      </c>
      <c r="H16" s="249">
        <f>SUMIFS('Predicted Energy Consumption'!Q$98:Q$366,'Predicted Energy Consumption'!$B$98:$B$366,$A16,'Predicted Energy Consumption'!$A$98:$A$366,"natural gas")</f>
        <v>200039366046305.75</v>
      </c>
      <c r="I16" s="249">
        <f>SUMIFS('Predicted Energy Consumption'!R$98:R$366,'Predicted Energy Consumption'!$B$98:$B$366,$A16,'Predicted Energy Consumption'!$A$98:$A$366,"natural gas")</f>
        <v>199348943969167.72</v>
      </c>
      <c r="J16" s="249">
        <f>SUMIFS('Predicted Energy Consumption'!S$98:S$366,'Predicted Energy Consumption'!$B$98:$B$366,$A16,'Predicted Energy Consumption'!$A$98:$A$366,"natural gas")</f>
        <v>198469364173131.63</v>
      </c>
      <c r="K16" s="249">
        <f>SUMIFS('Predicted Energy Consumption'!T$98:T$366,'Predicted Energy Consumption'!$B$98:$B$366,$A16,'Predicted Energy Consumption'!$A$98:$A$366,"natural gas")</f>
        <v>197426899310131.69</v>
      </c>
      <c r="L16" s="249">
        <f>SUMIFS('Predicted Energy Consumption'!U$98:U$366,'Predicted Energy Consumption'!$B$98:$B$366,$A16,'Predicted Energy Consumption'!$A$98:$A$366,"natural gas")</f>
        <v>196245066270694.41</v>
      </c>
      <c r="M16" s="249">
        <f>SUMIFS('Predicted Energy Consumption'!V$98:V$366,'Predicted Energy Consumption'!$B$98:$B$366,$A16,'Predicted Energy Consumption'!$A$98:$A$366,"natural gas")</f>
        <v>194944737535695.59</v>
      </c>
      <c r="N16" s="249">
        <f>SUMIFS('Predicted Energy Consumption'!W$98:W$366,'Predicted Energy Consumption'!$B$98:$B$366,$A16,'Predicted Energy Consumption'!$A$98:$A$366,"natural gas")</f>
        <v>193544312365870.38</v>
      </c>
      <c r="O16" s="249">
        <f>SUMIFS('Predicted Energy Consumption'!X$98:X$366,'Predicted Energy Consumption'!$B$98:$B$366,$A16,'Predicted Energy Consumption'!$A$98:$A$366,"natural gas")</f>
        <v>192059920897177.38</v>
      </c>
      <c r="P16" s="249">
        <f>SUMIFS('Predicted Energy Consumption'!Y$98:Y$366,'Predicted Energy Consumption'!$B$98:$B$366,$A16,'Predicted Energy Consumption'!$A$98:$A$366,"natural gas")</f>
        <v>190505641464062.09</v>
      </c>
      <c r="Q16" s="249">
        <f>SUMIFS('Predicted Energy Consumption'!Z$98:Z$366,'Predicted Energy Consumption'!$B$98:$B$366,$A16,'Predicted Energy Consumption'!$A$98:$A$366,"natural gas")</f>
        <v>188893717661925.22</v>
      </c>
      <c r="R16" s="249">
        <f>SUMIFS('Predicted Energy Consumption'!AA$98:AA$366,'Predicted Energy Consumption'!$B$98:$B$366,$A16,'Predicted Energy Consumption'!$A$98:$A$366,"natural gas")</f>
        <v>187234766478537.59</v>
      </c>
      <c r="S16" s="249">
        <f>SUMIFS('Predicted Energy Consumption'!AB$98:AB$366,'Predicted Energy Consumption'!$B$98:$B$366,$A16,'Predicted Energy Consumption'!$A$98:$A$366,"natural gas")</f>
        <v>185537972370156.5</v>
      </c>
      <c r="T16" s="249">
        <f>SUMIFS('Predicted Energy Consumption'!AC$98:AC$366,'Predicted Energy Consumption'!$B$98:$B$366,$A16,'Predicted Energy Consumption'!$A$98:$A$366,"natural gas")</f>
        <v>183811264658481.63</v>
      </c>
      <c r="U16" s="249">
        <f>SUMIFS('Predicted Energy Consumption'!AD$98:AD$366,'Predicted Energy Consumption'!$B$98:$B$366,$A16,'Predicted Energy Consumption'!$A$98:$A$366,"natural gas")</f>
        <v>182061477319549.28</v>
      </c>
      <c r="V16" s="249">
        <f>SUMIFS('Predicted Energy Consumption'!AE$98:AE$366,'Predicted Energy Consumption'!$B$98:$B$366,$A16,'Predicted Energy Consumption'!$A$98:$A$366,"natural gas")</f>
        <v>180294491335823.09</v>
      </c>
      <c r="W16" s="249">
        <f>SUMIFS('Predicted Energy Consumption'!AF$98:AF$366,'Predicted Energy Consumption'!$B$98:$B$366,$A16,'Predicted Energy Consumption'!$A$98:$A$366,"natural gas")</f>
        <v>178515360457381.13</v>
      </c>
      <c r="X16" s="249">
        <f>SUMIFS('Predicted Energy Consumption'!AG$98:AG$366,'Predicted Energy Consumption'!$B$98:$B$366,$A16,'Predicted Energy Consumption'!$A$98:$A$366,"natural gas")</f>
        <v>176728421596910.09</v>
      </c>
      <c r="Y16" s="249">
        <f>SUMIFS('Predicted Energy Consumption'!AH$98:AH$366,'Predicted Energy Consumption'!$B$98:$B$366,$A16,'Predicted Energy Consumption'!$A$98:$A$366,"natural gas")</f>
        <v>174937391261968.09</v>
      </c>
      <c r="Z16" s="249">
        <f>SUMIFS('Predicted Energy Consumption'!AI$98:AI$366,'Predicted Energy Consumption'!$B$98:$B$366,$A16,'Predicted Energy Consumption'!$A$98:$A$366,"natural gas")</f>
        <v>173145449475783.16</v>
      </c>
      <c r="AA16" s="249">
        <f>SUMIFS('Predicted Energy Consumption'!AJ$98:AJ$366,'Predicted Energy Consumption'!$B$98:$B$366,$A16,'Predicted Energy Consumption'!$A$98:$A$366,"natural gas")</f>
        <v>171355312603486</v>
      </c>
      <c r="AB16" s="249">
        <f>SUMIFS('Predicted Energy Consumption'!AK$98:AK$366,'Predicted Energy Consumption'!$B$98:$B$366,$A16,'Predicted Energy Consumption'!$A$98:$A$366,"natural gas")</f>
        <v>169569296417745.63</v>
      </c>
      <c r="AC16" s="249">
        <f>SUMIFS('Predicted Energy Consumption'!AL$98:AL$366,'Predicted Energy Consumption'!$B$98:$B$366,$A16,'Predicted Energy Consumption'!$A$98:$A$366,"natural gas")</f>
        <v>167789370629185.19</v>
      </c>
      <c r="AD16" s="249">
        <f>SUMIFS('Predicted Energy Consumption'!AM$98:AM$366,'Predicted Energy Consumption'!$B$98:$B$366,$A16,'Predicted Energy Consumption'!$A$98:$A$366,"natural gas")</f>
        <v>166017205987554.19</v>
      </c>
      <c r="AE16" s="249">
        <f>SUMIFS('Predicted Energy Consumption'!AN$98:AN$366,'Predicted Energy Consumption'!$B$98:$B$366,$A16,'Predicted Energy Consumption'!$A$98:$A$366,"natural gas")</f>
        <v>164254214939148.03</v>
      </c>
      <c r="AF16" s="249">
        <f>SUMIFS('Predicted Energy Consumption'!AO$98:AO$366,'Predicted Energy Consumption'!$B$98:$B$366,$A16,'Predicted Energy Consumption'!$A$98:$A$366,"natural gas")</f>
        <v>162501586710154.84</v>
      </c>
      <c r="AG16" s="249">
        <f>SUMIFS('Predicted Energy Consumption'!AP$98:AP$366,'Predicted Energy Consumption'!$B$98:$B$366,$A16,'Predicted Energy Consumption'!$A$98:$A$366,"natural gas")</f>
        <v>160760317577808.63</v>
      </c>
      <c r="AH16" s="249">
        <f>SUMIFS('Predicted Energy Consumption'!AQ$98:AQ$366,'Predicted Energy Consumption'!$B$98:$B$366,$A16,'Predicted Energy Consumption'!$A$98:$A$366,"natural gas")</f>
        <v>159031236993006.34</v>
      </c>
      <c r="AI16" s="249">
        <f>SUMIFS('Predicted Energy Consumption'!AR$98:AR$366,'Predicted Energy Consumption'!$B$98:$B$366,$A16,'Predicted Energy Consumption'!$A$98:$A$366,"natural gas")</f>
        <v>157315030130075.97</v>
      </c>
      <c r="AJ16" s="249">
        <f>SUMIFS('Predicted Energy Consumption'!AS$98:AS$366,'Predicted Energy Consumption'!$B$98:$B$366,$A16,'Predicted Energy Consumption'!$A$98:$A$366,"natural gas")</f>
        <v>155612257361335.22</v>
      </c>
      <c r="AK16" s="249">
        <f>SUMIFS('Predicted Energy Consumption'!AT$98:AT$366,'Predicted Energy Consumption'!$B$98:$B$366,$A16,'Predicted Energy Consumption'!$A$98:$A$366,"natural gas")</f>
        <v>153923371085595.66</v>
      </c>
      <c r="AL16" s="249">
        <f>SUMIFS('Predicted Energy Consumption'!AU$98:AU$366,'Predicted Energy Consumption'!$B$98:$B$366,$A16,'Predicted Energy Consumption'!$A$98:$A$366,"natural gas")</f>
        <v>152248730279987.31</v>
      </c>
      <c r="AM16" s="249">
        <f>SUMIFS('Predicted Energy Consumption'!AV$98:AV$366,'Predicted Energy Consumption'!$B$98:$B$366,$A16,'Predicted Energy Consumption'!$A$98:$A$366,"natural gas")</f>
        <v>150588613092584.41</v>
      </c>
      <c r="AN16" s="249">
        <f>SUMIFS('Predicted Energy Consumption'!AW$98:AW$366,'Predicted Energy Consumption'!$B$98:$B$366,$A16,'Predicted Energy Consumption'!$A$98:$A$366,"natural gas")</f>
        <v>148943227748474.13</v>
      </c>
      <c r="AO16" s="249">
        <f>SUMIFS('Predicted Energy Consumption'!AX$98:AX$366,'Predicted Energy Consumption'!$B$98:$B$366,$A16,'Predicted Energy Consumption'!$A$98:$A$366,"natural gas")</f>
        <v>147312722003231.66</v>
      </c>
      <c r="AP16" s="249">
        <f>SUMIFS('Predicted Energy Consumption'!AY$98:AY$366,'Predicted Energy Consumption'!$B$98:$B$366,$A16,'Predicted Energy Consumption'!$A$98:$A$366,"natural gas")</f>
        <v>145697191344532.53</v>
      </c>
    </row>
    <row r="17" spans="1:42" x14ac:dyDescent="0.2">
      <c r="A17" t="s">
        <v>388</v>
      </c>
      <c r="B17" s="249">
        <f>SUMIFS('Predicted Energy Consumption'!K$98:K$366,'Predicted Energy Consumption'!$B$98:$B$366,$A17,'Predicted Energy Consumption'!$A$98:$A$366,"natural gas")</f>
        <v>260055951919512.16</v>
      </c>
      <c r="C17" s="249">
        <f>SUMIFS('Predicted Energy Consumption'!L$98:L$366,'Predicted Energy Consumption'!$B$98:$B$366,$A17,'Predicted Energy Consumption'!$A$98:$A$366,"natural gas")</f>
        <v>290894680516433.75</v>
      </c>
      <c r="D17" s="249">
        <f>SUMIFS('Predicted Energy Consumption'!M$98:M$366,'Predicted Energy Consumption'!$B$98:$B$366,$A17,'Predicted Energy Consumption'!$A$98:$A$366,"natural gas")</f>
        <v>295225519091731.75</v>
      </c>
      <c r="E17" s="249">
        <f>SUMIFS('Predicted Energy Consumption'!N$98:N$366,'Predicted Energy Consumption'!$B$98:$B$366,$A17,'Predicted Energy Consumption'!$A$98:$A$366,"natural gas")</f>
        <v>298911850739914.63</v>
      </c>
      <c r="F17" s="249">
        <f>SUMIFS('Predicted Energy Consumption'!O$98:O$366,'Predicted Energy Consumption'!$B$98:$B$366,$A17,'Predicted Energy Consumption'!$A$98:$A$366,"natural gas")</f>
        <v>302006878955532.56</v>
      </c>
      <c r="G17" s="249">
        <f>SUMIFS('Predicted Energy Consumption'!P$98:P$366,'Predicted Energy Consumption'!$B$98:$B$366,$A17,'Predicted Energy Consumption'!$A$98:$A$366,"natural gas")</f>
        <v>304564201494877.25</v>
      </c>
      <c r="H17" s="249">
        <f>SUMIFS('Predicted Energy Consumption'!Q$98:Q$366,'Predicted Energy Consumption'!$B$98:$B$366,$A17,'Predicted Energy Consumption'!$A$98:$A$366,"natural gas")</f>
        <v>306635979000905.88</v>
      </c>
      <c r="I17" s="249">
        <f>SUMIFS('Predicted Energy Consumption'!R$98:R$366,'Predicted Energy Consumption'!$B$98:$B$366,$A17,'Predicted Energy Consumption'!$A$98:$A$366,"natural gas")</f>
        <v>308271723436683.25</v>
      </c>
      <c r="J17" s="249">
        <f>SUMIFS('Predicted Energy Consumption'!S$98:S$366,'Predicted Energy Consumption'!$B$98:$B$366,$A17,'Predicted Energy Consumption'!$A$98:$A$366,"natural gas")</f>
        <v>309517569979929.75</v>
      </c>
      <c r="K17" s="249">
        <f>SUMIFS('Predicted Energy Consumption'!T$98:T$366,'Predicted Energy Consumption'!$B$98:$B$366,$A17,'Predicted Energy Consumption'!$A$98:$A$366,"natural gas")</f>
        <v>310415909124967</v>
      </c>
      <c r="L17" s="249">
        <f>SUMIFS('Predicted Energy Consumption'!U$98:U$366,'Predicted Energy Consumption'!$B$98:$B$366,$A17,'Predicted Energy Consumption'!$A$98:$A$366,"natural gas")</f>
        <v>311005275751222.19</v>
      </c>
      <c r="M17" s="249">
        <f>SUMIFS('Predicted Energy Consumption'!V$98:V$366,'Predicted Energy Consumption'!$B$98:$B$366,$A17,'Predicted Energy Consumption'!$A$98:$A$366,"natural gas")</f>
        <v>311320413154242.19</v>
      </c>
      <c r="N17" s="249">
        <f>SUMIFS('Predicted Energy Consumption'!W$98:W$366,'Predicted Energy Consumption'!$B$98:$B$366,$A17,'Predicted Energy Consumption'!$A$98:$A$366,"natural gas")</f>
        <v>311392449527386.31</v>
      </c>
      <c r="O17" s="249">
        <f>SUMIFS('Predicted Energy Consumption'!X$98:X$366,'Predicted Energy Consumption'!$B$98:$B$366,$A17,'Predicted Energy Consumption'!$A$98:$A$366,"natural gas")</f>
        <v>311249140879131</v>
      </c>
      <c r="P17" s="249">
        <f>SUMIFS('Predicted Energy Consumption'!Y$98:Y$366,'Predicted Energy Consumption'!$B$98:$B$366,$A17,'Predicted Energy Consumption'!$A$98:$A$366,"natural gas")</f>
        <v>310915147607250.56</v>
      </c>
      <c r="Q17" s="249">
        <f>SUMIFS('Predicted Energy Consumption'!Z$98:Z$366,'Predicted Energy Consumption'!$B$98:$B$366,$A17,'Predicted Energy Consumption'!$A$98:$A$366,"natural gas")</f>
        <v>310412322165519.13</v>
      </c>
      <c r="R17" s="249">
        <f>SUMIFS('Predicted Energy Consumption'!AA$98:AA$366,'Predicted Energy Consumption'!$B$98:$B$366,$A17,'Predicted Energy Consumption'!$A$98:$A$366,"natural gas")</f>
        <v>309759992899831.5</v>
      </c>
      <c r="S17" s="249">
        <f>SUMIFS('Predicted Energy Consumption'!AB$98:AB$366,'Predicted Energy Consumption'!$B$98:$B$366,$A17,'Predicted Energy Consumption'!$A$98:$A$366,"natural gas")</f>
        <v>308975234695605.69</v>
      </c>
      <c r="T17" s="249">
        <f>SUMIFS('Predicted Energy Consumption'!AC$98:AC$366,'Predicted Energy Consumption'!$B$98:$B$366,$A17,'Predicted Energy Consumption'!$A$98:$A$366,"natural gas")</f>
        <v>308073121030163.13</v>
      </c>
      <c r="U17" s="249">
        <f>SUMIFS('Predicted Energy Consumption'!AD$98:AD$366,'Predicted Energy Consumption'!$B$98:$B$366,$A17,'Predicted Energy Consumption'!$A$98:$A$366,"natural gas")</f>
        <v>307066954757591.69</v>
      </c>
      <c r="V17" s="249">
        <f>SUMIFS('Predicted Energy Consumption'!AE$98:AE$366,'Predicted Energy Consumption'!$B$98:$B$366,$A17,'Predicted Energy Consumption'!$A$98:$A$366,"natural gas")</f>
        <v>305968476789448.88</v>
      </c>
      <c r="W17" s="249">
        <f>SUMIFS('Predicted Energy Consumption'!AF$98:AF$366,'Predicted Energy Consumption'!$B$98:$B$366,$A17,'Predicted Energy Consumption'!$A$98:$A$366,"natural gas")</f>
        <v>304788053022023.19</v>
      </c>
      <c r="X17" s="249">
        <f>SUMIFS('Predicted Energy Consumption'!AG$98:AG$366,'Predicted Energy Consumption'!$B$98:$B$366,$A17,'Predicted Energy Consumption'!$A$98:$A$366,"natural gas")</f>
        <v>303534840589100.94</v>
      </c>
      <c r="Y17" s="249">
        <f>SUMIFS('Predicted Energy Consumption'!AH$98:AH$366,'Predicted Energy Consumption'!$B$98:$B$366,$A17,'Predicted Energy Consumption'!$A$98:$A$366,"natural gas")</f>
        <v>302216934928943.69</v>
      </c>
      <c r="Z17" s="249">
        <f>SUMIFS('Predicted Energy Consumption'!AI$98:AI$366,'Predicted Energy Consumption'!$B$98:$B$366,$A17,'Predicted Energy Consumption'!$A$98:$A$366,"natural gas")</f>
        <v>300841499348114.56</v>
      </c>
      <c r="AA17" s="249">
        <f>SUMIFS('Predicted Energy Consumption'!AJ$98:AJ$366,'Predicted Energy Consumption'!$B$98:$B$366,$A17,'Predicted Energy Consumption'!$A$98:$A$366,"natural gas")</f>
        <v>299414878816296.88</v>
      </c>
      <c r="AB17" s="249">
        <f>SUMIFS('Predicted Energy Consumption'!AK$98:AK$366,'Predicted Energy Consumption'!$B$98:$B$366,$A17,'Predicted Energy Consumption'!$A$98:$A$366,"natural gas")</f>
        <v>297942699687603.25</v>
      </c>
      <c r="AC17" s="249">
        <f>SUMIFS('Predicted Energy Consumption'!AL$98:AL$366,'Predicted Energy Consumption'!$B$98:$B$366,$A17,'Predicted Energy Consumption'!$A$98:$A$366,"natural gas")</f>
        <v>296429956950971.94</v>
      </c>
      <c r="AD17" s="249">
        <f>SUMIFS('Predicted Energy Consumption'!AM$98:AM$366,'Predicted Energy Consumption'!$B$98:$B$366,$A17,'Predicted Energy Consumption'!$A$98:$A$366,"natural gas")</f>
        <v>294881090489781.88</v>
      </c>
      <c r="AE17" s="249">
        <f>SUMIFS('Predicted Energy Consumption'!AN$98:AN$366,'Predicted Energy Consumption'!$B$98:$B$366,$A17,'Predicted Energy Consumption'!$A$98:$A$366,"natural gas")</f>
        <v>293300051695368.06</v>
      </c>
      <c r="AF17" s="249">
        <f>SUMIFS('Predicted Energy Consumption'!AO$98:AO$366,'Predicted Energy Consumption'!$B$98:$B$366,$A17,'Predicted Energy Consumption'!$A$98:$A$366,"natural gas")</f>
        <v>291690361641185.38</v>
      </c>
      <c r="AG17" s="249">
        <f>SUMIFS('Predicted Energy Consumption'!AP$98:AP$366,'Predicted Energy Consumption'!$B$98:$B$366,$A17,'Predicted Energy Consumption'!$A$98:$A$366,"natural gas")</f>
        <v>290055161890750.13</v>
      </c>
      <c r="AH17" s="249">
        <f>SUMIFS('Predicted Energy Consumption'!AQ$98:AQ$366,'Predicted Energy Consumption'!$B$98:$B$366,$A17,'Predicted Energy Consumption'!$A$98:$A$366,"natural gas")</f>
        <v>288397258886990.25</v>
      </c>
      <c r="AI17" s="249">
        <f>SUMIFS('Predicted Energy Consumption'!AR$98:AR$366,'Predicted Energy Consumption'!$B$98:$B$366,$A17,'Predicted Energy Consumption'!$A$98:$A$366,"natural gas")</f>
        <v>286719162755350.25</v>
      </c>
      <c r="AJ17" s="249">
        <f>SUMIFS('Predicted Energy Consumption'!AS$98:AS$366,'Predicted Energy Consumption'!$B$98:$B$366,$A17,'Predicted Energy Consumption'!$A$98:$A$366,"natural gas")</f>
        <v>285023121248751.88</v>
      </c>
      <c r="AK17" s="249">
        <f>SUMIFS('Predicted Energy Consumption'!AT$98:AT$366,'Predicted Energy Consumption'!$B$98:$B$366,$A17,'Predicted Energy Consumption'!$A$98:$A$366,"natural gas")</f>
        <v>283311149469293.63</v>
      </c>
      <c r="AL17" s="249">
        <f>SUMIFS('Predicted Energy Consumption'!AU$98:AU$366,'Predicted Energy Consumption'!$B$98:$B$366,$A17,'Predicted Energy Consumption'!$A$98:$A$366,"natural gas")</f>
        <v>281585055918956</v>
      </c>
      <c r="AM17" s="249">
        <f>SUMIFS('Predicted Energy Consumption'!AV$98:AV$366,'Predicted Energy Consumption'!$B$98:$B$366,$A17,'Predicted Energy Consumption'!$A$98:$A$366,"natural gas")</f>
        <v>279846465358910.84</v>
      </c>
      <c r="AN17" s="249">
        <f>SUMIFS('Predicted Energy Consumption'!AW$98:AW$366,'Predicted Energy Consumption'!$B$98:$B$366,$A17,'Predicted Energy Consumption'!$A$98:$A$366,"natural gas")</f>
        <v>278096838893303.69</v>
      </c>
      <c r="AO17" s="249">
        <f>SUMIFS('Predicted Energy Consumption'!AX$98:AX$366,'Predicted Energy Consumption'!$B$98:$B$366,$A17,'Predicted Energy Consumption'!$A$98:$A$366,"natural gas")</f>
        <v>276337491637937.13</v>
      </c>
      <c r="AP17" s="249">
        <f>SUMIFS('Predicted Energy Consumption'!AY$98:AY$366,'Predicted Energy Consumption'!$B$98:$B$366,$A17,'Predicted Energy Consumption'!$A$98:$A$366,"natural gas")</f>
        <v>274569608285884.84</v>
      </c>
    </row>
    <row r="18" spans="1:42" x14ac:dyDescent="0.2">
      <c r="A18" t="s">
        <v>389</v>
      </c>
      <c r="B18" s="249">
        <f>SUMIFS('Predicted Energy Consumption'!K$98:K$366,'Predicted Energy Consumption'!$B$98:$B$366,$A18,'Predicted Energy Consumption'!$A$98:$A$366,"natural gas")</f>
        <v>100439782974522.16</v>
      </c>
      <c r="C18" s="249">
        <f>SUMIFS('Predicted Energy Consumption'!L$98:L$366,'Predicted Energy Consumption'!$B$98:$B$366,$A18,'Predicted Energy Consumption'!$A$98:$A$366,"natural gas")</f>
        <v>112522470280141.14</v>
      </c>
      <c r="D18" s="249">
        <f>SUMIFS('Predicted Energy Consumption'!M$98:M$366,'Predicted Energy Consumption'!$B$98:$B$366,$A18,'Predicted Energy Consumption'!$A$98:$A$366,"natural gas")</f>
        <v>107616597819259.3</v>
      </c>
      <c r="E18" s="249">
        <f>SUMIFS('Predicted Energy Consumption'!N$98:N$366,'Predicted Energy Consumption'!$B$98:$B$366,$A18,'Predicted Energy Consumption'!$A$98:$A$366,"natural gas")</f>
        <v>101497489112415.31</v>
      </c>
      <c r="F18" s="249">
        <f>SUMIFS('Predicted Energy Consumption'!O$98:O$366,'Predicted Energy Consumption'!$B$98:$B$366,$A18,'Predicted Energy Consumption'!$A$98:$A$366,"natural gas")</f>
        <v>94346426527307.328</v>
      </c>
      <c r="G18" s="249">
        <f>SUMIFS('Predicted Energy Consumption'!P$98:P$366,'Predicted Energy Consumption'!$B$98:$B$366,$A18,'Predicted Energy Consumption'!$A$98:$A$366,"natural gas")</f>
        <v>86310491837770.063</v>
      </c>
      <c r="H18" s="249">
        <f>SUMIFS('Predicted Energy Consumption'!Q$98:Q$366,'Predicted Energy Consumption'!$B$98:$B$366,$A18,'Predicted Energy Consumption'!$A$98:$A$366,"natural gas")</f>
        <v>77515037011218.766</v>
      </c>
      <c r="I18" s="249">
        <f>SUMIFS('Predicted Energy Consumption'!R$98:R$366,'Predicted Energy Consumption'!$B$98:$B$366,$A18,'Predicted Energy Consumption'!$A$98:$A$366,"natural gas")</f>
        <v>68069783147163.875</v>
      </c>
      <c r="J18" s="249">
        <f>SUMIFS('Predicted Energy Consumption'!S$98:S$366,'Predicted Energy Consumption'!$B$98:$B$366,$A18,'Predicted Energy Consumption'!$A$98:$A$366,"natural gas")</f>
        <v>67252169615053.602</v>
      </c>
      <c r="K18" s="249">
        <f>SUMIFS('Predicted Energy Consumption'!T$98:T$366,'Predicted Energy Consumption'!$B$98:$B$366,$A18,'Predicted Energy Consumption'!$A$98:$A$366,"natural gas")</f>
        <v>67896977826778.102</v>
      </c>
      <c r="L18" s="249">
        <f>SUMIFS('Predicted Energy Consumption'!U$98:U$366,'Predicted Energy Consumption'!$B$98:$B$366,$A18,'Predicted Energy Consumption'!$A$98:$A$366,"natural gas")</f>
        <v>68421211207606.766</v>
      </c>
      <c r="M18" s="249">
        <f>SUMIFS('Predicted Energy Consumption'!V$98:V$366,'Predicted Energy Consumption'!$B$98:$B$366,$A18,'Predicted Energy Consumption'!$A$98:$A$366,"natural gas")</f>
        <v>68837098893868.977</v>
      </c>
      <c r="N18" s="249">
        <f>SUMIFS('Predicted Energy Consumption'!W$98:W$366,'Predicted Energy Consumption'!$B$98:$B$366,$A18,'Predicted Energy Consumption'!$A$98:$A$366,"natural gas")</f>
        <v>69155622134285.797</v>
      </c>
      <c r="O18" s="249">
        <f>SUMIFS('Predicted Energy Consumption'!X$98:X$366,'Predicted Energy Consumption'!$B$98:$B$366,$A18,'Predicted Energy Consumption'!$A$98:$A$366,"natural gas")</f>
        <v>69386642856548.859</v>
      </c>
      <c r="P18" s="249">
        <f>SUMIFS('Predicted Energy Consumption'!Y$98:Y$366,'Predicted Energy Consumption'!$B$98:$B$366,$A18,'Predicted Energy Consumption'!$A$98:$A$366,"natural gas")</f>
        <v>69539015217382.68</v>
      </c>
      <c r="Q18" s="249">
        <f>SUMIFS('Predicted Energy Consumption'!Z$98:Z$366,'Predicted Energy Consumption'!$B$98:$B$366,$A18,'Predicted Energy Consumption'!$A$98:$A$366,"natural gas")</f>
        <v>69620685567533.047</v>
      </c>
      <c r="R18" s="249">
        <f>SUMIFS('Predicted Energy Consumption'!AA$98:AA$366,'Predicted Energy Consumption'!$B$98:$B$366,$A18,'Predicted Energy Consumption'!$A$98:$A$366,"natural gas")</f>
        <v>69638783338826.633</v>
      </c>
      <c r="S18" s="249">
        <f>SUMIFS('Predicted Energy Consumption'!AB$98:AB$366,'Predicted Energy Consumption'!$B$98:$B$366,$A18,'Predicted Energy Consumption'!$A$98:$A$366,"natural gas")</f>
        <v>69599704025015.648</v>
      </c>
      <c r="T18" s="249">
        <f>SUMIFS('Predicted Energy Consumption'!AC$98:AC$366,'Predicted Energy Consumption'!$B$98:$B$366,$A18,'Predicted Energy Consumption'!$A$98:$A$366,"natural gas")</f>
        <v>69334286418779.391</v>
      </c>
      <c r="U18" s="249">
        <f>SUMIFS('Predicted Energy Consumption'!AD$98:AD$366,'Predicted Energy Consumption'!$B$98:$B$366,$A18,'Predicted Energy Consumption'!$A$98:$A$366,"natural gas")</f>
        <v>68873791227673.891</v>
      </c>
      <c r="V18" s="249">
        <f>SUMIFS('Predicted Energy Consumption'!AE$98:AE$366,'Predicted Energy Consumption'!$B$98:$B$366,$A18,'Predicted Energy Consumption'!$A$98:$A$366,"natural gas")</f>
        <v>68340770689081.164</v>
      </c>
      <c r="W18" s="249">
        <f>SUMIFS('Predicted Energy Consumption'!AF$98:AF$366,'Predicted Energy Consumption'!$B$98:$B$366,$A18,'Predicted Energy Consumption'!$A$98:$A$366,"natural gas")</f>
        <v>67740495206035.273</v>
      </c>
      <c r="X18" s="249">
        <f>SUMIFS('Predicted Energy Consumption'!AG$98:AG$366,'Predicted Energy Consumption'!$B$98:$B$366,$A18,'Predicted Energy Consumption'!$A$98:$A$366,"natural gas")</f>
        <v>67077788278051.398</v>
      </c>
      <c r="Y18" s="249">
        <f>SUMIFS('Predicted Energy Consumption'!AH$98:AH$366,'Predicted Energy Consumption'!$B$98:$B$366,$A18,'Predicted Energy Consumption'!$A$98:$A$366,"natural gas")</f>
        <v>66357066309418.531</v>
      </c>
      <c r="Z18" s="249">
        <f>SUMIFS('Predicted Energy Consumption'!AI$98:AI$366,'Predicted Energy Consumption'!$B$98:$B$366,$A18,'Predicted Energy Consumption'!$A$98:$A$366,"natural gas")</f>
        <v>65582375443545.625</v>
      </c>
      <c r="AA18" s="249">
        <f>SUMIFS('Predicted Energy Consumption'!AJ$98:AJ$366,'Predicted Energy Consumption'!$B$98:$B$366,$A18,'Predicted Energy Consumption'!$A$98:$A$366,"natural gas")</f>
        <v>64757425394830.078</v>
      </c>
      <c r="AB18" s="249">
        <f>SUMIFS('Predicted Energy Consumption'!AK$98:AK$366,'Predicted Energy Consumption'!$B$98:$B$366,$A18,'Predicted Energy Consumption'!$A$98:$A$366,"natural gas")</f>
        <v>63885620350169.578</v>
      </c>
      <c r="AC18" s="249">
        <f>SUMIFS('Predicted Energy Consumption'!AL$98:AL$366,'Predicted Energy Consumption'!$B$98:$B$366,$A18,'Predicted Energy Consumption'!$A$98:$A$366,"natural gas")</f>
        <v>62970087075949.328</v>
      </c>
      <c r="AD18" s="249">
        <f>SUMIFS('Predicted Energy Consumption'!AM$98:AM$366,'Predicted Energy Consumption'!$B$98:$B$366,$A18,'Predicted Energy Consumption'!$A$98:$A$366,"natural gas")</f>
        <v>62013700403743.734</v>
      </c>
      <c r="AE18" s="249">
        <f>SUMIFS('Predicted Energy Consumption'!AN$98:AN$366,'Predicted Energy Consumption'!$B$98:$B$366,$A18,'Predicted Energy Consumption'!$A$98:$A$366,"natural gas")</f>
        <v>61019106286943.734</v>
      </c>
      <c r="AF18" s="249">
        <f>SUMIFS('Predicted Energy Consumption'!AO$98:AO$366,'Predicted Energy Consumption'!$B$98:$B$366,$A18,'Predicted Energy Consumption'!$A$98:$A$366,"natural gas")</f>
        <v>59988742626839.211</v>
      </c>
      <c r="AG18" s="249">
        <f>SUMIFS('Predicted Energy Consumption'!AP$98:AP$366,'Predicted Energy Consumption'!$B$98:$B$366,$A18,'Predicted Energy Consumption'!$A$98:$A$366,"natural gas")</f>
        <v>58924858064524.367</v>
      </c>
      <c r="AH18" s="249">
        <f>SUMIFS('Predicted Energy Consumption'!AQ$98:AQ$366,'Predicted Energy Consumption'!$B$98:$B$366,$A18,'Predicted Energy Consumption'!$A$98:$A$366,"natural gas")</f>
        <v>57829528927419.438</v>
      </c>
      <c r="AI18" s="249">
        <f>SUMIFS('Predicted Energy Consumption'!AR$98:AR$366,'Predicted Energy Consumption'!$B$98:$B$366,$A18,'Predicted Energy Consumption'!$A$98:$A$366,"natural gas")</f>
        <v>56704674508328.766</v>
      </c>
      <c r="AJ18" s="249">
        <f>SUMIFS('Predicted Energy Consumption'!AS$98:AS$366,'Predicted Energy Consumption'!$B$98:$B$366,$A18,'Predicted Energy Consumption'!$A$98:$A$366,"natural gas")</f>
        <v>55552070842287.711</v>
      </c>
      <c r="AK18" s="249">
        <f>SUMIFS('Predicted Energy Consumption'!AT$98:AT$366,'Predicted Energy Consumption'!$B$98:$B$366,$A18,'Predicted Energy Consumption'!$A$98:$A$366,"natural gas")</f>
        <v>54373363133060.398</v>
      </c>
      <c r="AL18" s="249">
        <f>SUMIFS('Predicted Energy Consumption'!AU$98:AU$366,'Predicted Energy Consumption'!$B$98:$B$366,$A18,'Predicted Energy Consumption'!$A$98:$A$366,"natural gas")</f>
        <v>53170076967693.758</v>
      </c>
      <c r="AM18" s="249">
        <f>SUMIFS('Predicted Energy Consumption'!AV$98:AV$366,'Predicted Energy Consumption'!$B$98:$B$366,$A18,'Predicted Energy Consumption'!$A$98:$A$366,"natural gas")</f>
        <v>51943628444480.328</v>
      </c>
      <c r="AN18" s="249">
        <f>SUMIFS('Predicted Energy Consumption'!AW$98:AW$366,'Predicted Energy Consumption'!$B$98:$B$366,$A18,'Predicted Energy Consumption'!$A$98:$A$366,"natural gas")</f>
        <v>50695333327339.734</v>
      </c>
      <c r="AO18" s="249">
        <f>SUMIFS('Predicted Energy Consumption'!AX$98:AX$366,'Predicted Energy Consumption'!$B$98:$B$366,$A18,'Predicted Energy Consumption'!$A$98:$A$366,"natural gas")</f>
        <v>49426415328083.492</v>
      </c>
      <c r="AP18" s="249">
        <f>SUMIFS('Predicted Energy Consumption'!AY$98:AY$366,'Predicted Energy Consumption'!$B$98:$B$366,$A18,'Predicted Energy Consumption'!$A$98:$A$366,"natural gas")</f>
        <v>48138013607460.422</v>
      </c>
    </row>
    <row r="19" spans="1:42" x14ac:dyDescent="0.2">
      <c r="A19" t="s">
        <v>390</v>
      </c>
      <c r="B19" s="249">
        <f>SUMIFS('Predicted Energy Consumption'!K$98:K$366,'Predicted Energy Consumption'!$B$98:$B$366,$A19,'Predicted Energy Consumption'!$A$98:$A$366,"natural gas")</f>
        <v>54370691561020.211</v>
      </c>
      <c r="C19" s="249">
        <f>SUMIFS('Predicted Energy Consumption'!L$98:L$366,'Predicted Energy Consumption'!$B$98:$B$366,$A19,'Predicted Energy Consumption'!$A$98:$A$366,"natural gas")</f>
        <v>56703291003860.813</v>
      </c>
      <c r="D19" s="249">
        <f>SUMIFS('Predicted Energy Consumption'!M$98:M$366,'Predicted Energy Consumption'!$B$98:$B$366,$A19,'Predicted Energy Consumption'!$A$98:$A$366,"natural gas")</f>
        <v>56581322198189.414</v>
      </c>
      <c r="E19" s="249">
        <f>SUMIFS('Predicted Energy Consumption'!N$98:N$366,'Predicted Energy Consumption'!$B$98:$B$366,$A19,'Predicted Energy Consumption'!$A$98:$A$366,"natural gas")</f>
        <v>54029620389913.289</v>
      </c>
      <c r="F19" s="249">
        <f>SUMIFS('Predicted Energy Consumption'!O$98:O$366,'Predicted Energy Consumption'!$B$98:$B$366,$A19,'Predicted Energy Consumption'!$A$98:$A$366,"natural gas")</f>
        <v>51375123868782.18</v>
      </c>
      <c r="G19" s="249">
        <f>SUMIFS('Predicted Energy Consumption'!P$98:P$366,'Predicted Energy Consumption'!$B$98:$B$366,$A19,'Predicted Energy Consumption'!$A$98:$A$366,"natural gas")</f>
        <v>48637111682226.766</v>
      </c>
      <c r="H19" s="249">
        <f>SUMIFS('Predicted Energy Consumption'!Q$98:Q$366,'Predicted Energy Consumption'!$B$98:$B$366,$A19,'Predicted Energy Consumption'!$A$98:$A$366,"natural gas")</f>
        <v>45833196847856.211</v>
      </c>
      <c r="I19" s="249">
        <f>SUMIFS('Predicted Energy Consumption'!R$98:R$366,'Predicted Energy Consumption'!$B$98:$B$366,$A19,'Predicted Energy Consumption'!$A$98:$A$366,"natural gas")</f>
        <v>42979169785824.57</v>
      </c>
      <c r="J19" s="249">
        <f>SUMIFS('Predicted Energy Consumption'!S$98:S$366,'Predicted Energy Consumption'!$B$98:$B$366,$A19,'Predicted Energy Consumption'!$A$98:$A$366,"natural gas")</f>
        <v>40088958358133.68</v>
      </c>
      <c r="K19" s="249">
        <f>SUMIFS('Predicted Energy Consumption'!T$98:T$366,'Predicted Energy Consumption'!$B$98:$B$366,$A19,'Predicted Energy Consumption'!$A$98:$A$366,"natural gas")</f>
        <v>37174679597655.414</v>
      </c>
      <c r="L19" s="249">
        <f>SUMIFS('Predicted Energy Consumption'!U$98:U$366,'Predicted Energy Consumption'!$B$98:$B$366,$A19,'Predicted Energy Consumption'!$A$98:$A$366,"natural gas")</f>
        <v>34246752199566.672</v>
      </c>
      <c r="M19" s="249">
        <f>SUMIFS('Predicted Energy Consumption'!V$98:V$366,'Predicted Energy Consumption'!$B$98:$B$366,$A19,'Predicted Energy Consumption'!$A$98:$A$366,"natural gas")</f>
        <v>31314043455870.105</v>
      </c>
      <c r="N19" s="249">
        <f>SUMIFS('Predicted Energy Consumption'!W$98:W$366,'Predicted Energy Consumption'!$B$98:$B$366,$A19,'Predicted Energy Consumption'!$A$98:$A$366,"natural gas")</f>
        <v>28384031125460.508</v>
      </c>
      <c r="O19" s="249">
        <f>SUMIFS('Predicted Energy Consumption'!X$98:X$366,'Predicted Energy Consumption'!$B$98:$B$366,$A19,'Predicted Energy Consumption'!$A$98:$A$366,"natural gas")</f>
        <v>25462966955174.934</v>
      </c>
      <c r="P19" s="249">
        <f>SUMIFS('Predicted Energy Consumption'!Y$98:Y$366,'Predicted Energy Consumption'!$B$98:$B$366,$A19,'Predicted Energy Consumption'!$A$98:$A$366,"natural gas")</f>
        <v>22556033464368.844</v>
      </c>
      <c r="Q19" s="249">
        <f>SUMIFS('Predicted Energy Consumption'!Z$98:Z$366,'Predicted Energy Consumption'!$B$98:$B$366,$A19,'Predicted Energy Consumption'!$A$98:$A$366,"natural gas")</f>
        <v>20431168827107.566</v>
      </c>
      <c r="R19" s="249">
        <f>SUMIFS('Predicted Energy Consumption'!AA$98:AA$366,'Predicted Energy Consumption'!$B$98:$B$366,$A19,'Predicted Energy Consumption'!$A$98:$A$366,"natural gas")</f>
        <v>20611069974985.457</v>
      </c>
      <c r="S19" s="249">
        <f>SUMIFS('Predicted Energy Consumption'!AB$98:AB$366,'Predicted Energy Consumption'!$B$98:$B$366,$A19,'Predicted Energy Consumption'!$A$98:$A$366,"natural gas")</f>
        <v>20778762802454.504</v>
      </c>
      <c r="T19" s="249">
        <f>SUMIFS('Predicted Energy Consumption'!AC$98:AC$366,'Predicted Energy Consumption'!$B$98:$B$366,$A19,'Predicted Energy Consumption'!$A$98:$A$366,"natural gas")</f>
        <v>20935272969316.867</v>
      </c>
      <c r="U19" s="249">
        <f>SUMIFS('Predicted Energy Consumption'!AD$98:AD$366,'Predicted Energy Consumption'!$B$98:$B$366,$A19,'Predicted Energy Consumption'!$A$98:$A$366,"natural gas")</f>
        <v>21081529790503.52</v>
      </c>
      <c r="V19" s="249">
        <f>SUMIFS('Predicted Energy Consumption'!AE$98:AE$366,'Predicted Energy Consumption'!$B$98:$B$366,$A19,'Predicted Energy Consumption'!$A$98:$A$366,"natural gas")</f>
        <v>21218375028794.188</v>
      </c>
      <c r="W19" s="249">
        <f>SUMIFS('Predicted Energy Consumption'!AF$98:AF$366,'Predicted Energy Consumption'!$B$98:$B$366,$A19,'Predicted Energy Consumption'!$A$98:$A$366,"natural gas")</f>
        <v>21346571192316.23</v>
      </c>
      <c r="X19" s="249">
        <f>SUMIFS('Predicted Energy Consumption'!AG$98:AG$366,'Predicted Energy Consumption'!$B$98:$B$366,$A19,'Predicted Energy Consumption'!$A$98:$A$366,"natural gas")</f>
        <v>21466809249331.34</v>
      </c>
      <c r="Y19" s="249">
        <f>SUMIFS('Predicted Energy Consumption'!AH$98:AH$366,'Predicted Energy Consumption'!$B$98:$B$366,$A19,'Predicted Energy Consumption'!$A$98:$A$366,"natural gas")</f>
        <v>21579715722644.332</v>
      </c>
      <c r="Z19" s="249">
        <f>SUMIFS('Predicted Energy Consumption'!AI$98:AI$366,'Predicted Energy Consumption'!$B$98:$B$366,$A19,'Predicted Energy Consumption'!$A$98:$A$366,"natural gas")</f>
        <v>21685859159634.043</v>
      </c>
      <c r="AA19" s="249">
        <f>SUMIFS('Predicted Energy Consumption'!AJ$98:AJ$366,'Predicted Energy Consumption'!$B$98:$B$366,$A19,'Predicted Energy Consumption'!$A$98:$A$366,"natural gas")</f>
        <v>21785755995866.59</v>
      </c>
      <c r="AB19" s="249">
        <f>SUMIFS('Predicted Energy Consumption'!AK$98:AK$366,'Predicted Energy Consumption'!$B$98:$B$366,$A19,'Predicted Energy Consumption'!$A$98:$A$366,"natural gas")</f>
        <v>21879875843819.805</v>
      </c>
      <c r="AC19" s="249">
        <f>SUMIFS('Predicted Energy Consumption'!AL$98:AL$366,'Predicted Energy Consumption'!$B$98:$B$366,$A19,'Predicted Energy Consumption'!$A$98:$A$366,"natural gas")</f>
        <v>21968646245946.012</v>
      </c>
      <c r="AD19" s="249">
        <f>SUMIFS('Predicted Energy Consumption'!AM$98:AM$366,'Predicted Energy Consumption'!$B$98:$B$366,$A19,'Predicted Energy Consumption'!$A$98:$A$366,"natural gas")</f>
        <v>22052456934908.914</v>
      </c>
      <c r="AE19" s="249">
        <f>SUMIFS('Predicted Energy Consumption'!AN$98:AN$366,'Predicted Energy Consumption'!$B$98:$B$366,$A19,'Predicted Energy Consumption'!$A$98:$A$366,"natural gas")</f>
        <v>22131663644707.027</v>
      </c>
      <c r="AF19" s="249">
        <f>SUMIFS('Predicted Energy Consumption'!AO$98:AO$366,'Predicted Energy Consumption'!$B$98:$B$366,$A19,'Predicted Energy Consumption'!$A$98:$A$366,"natural gas")</f>
        <v>22206591515470.863</v>
      </c>
      <c r="AG19" s="249">
        <f>SUMIFS('Predicted Energy Consumption'!AP$98:AP$366,'Predicted Energy Consumption'!$B$98:$B$366,$A19,'Predicted Energy Consumption'!$A$98:$A$366,"natural gas")</f>
        <v>22277538132675.242</v>
      </c>
      <c r="AH19" s="249">
        <f>SUMIFS('Predicted Energy Consumption'!AQ$98:AQ$366,'Predicted Energy Consumption'!$B$98:$B$366,$A19,'Predicted Energy Consumption'!$A$98:$A$366,"natural gas")</f>
        <v>22344776238821.691</v>
      </c>
      <c r="AI19" s="249">
        <f>SUMIFS('Predicted Energy Consumption'!AR$98:AR$366,'Predicted Energy Consumption'!$B$98:$B$366,$A19,'Predicted Energy Consumption'!$A$98:$A$366,"natural gas")</f>
        <v>22408556152629.867</v>
      </c>
      <c r="AJ19" s="249">
        <f>SUMIFS('Predicted Energy Consumption'!AS$98:AS$366,'Predicted Energy Consumption'!$B$98:$B$366,$A19,'Predicted Energy Consumption'!$A$98:$A$366,"natural gas")</f>
        <v>22469107927667.668</v>
      </c>
      <c r="AK19" s="249">
        <f>SUMIFS('Predicted Energy Consumption'!AT$98:AT$366,'Predicted Energy Consumption'!$B$98:$B$366,$A19,'Predicted Energy Consumption'!$A$98:$A$366,"natural gas")</f>
        <v>22526643279280.984</v>
      </c>
      <c r="AL19" s="249">
        <f>SUMIFS('Predicted Energy Consumption'!AU$98:AU$366,'Predicted Energy Consumption'!$B$98:$B$366,$A19,'Predicted Energy Consumption'!$A$98:$A$366,"natural gas")</f>
        <v>22581357305746.371</v>
      </c>
      <c r="AM19" s="249">
        <f>SUMIFS('Predicted Energy Consumption'!AV$98:AV$366,'Predicted Energy Consumption'!$B$98:$B$366,$A19,'Predicted Energy Consumption'!$A$98:$A$366,"natural gas")</f>
        <v>22633430026826.285</v>
      </c>
      <c r="AN19" s="249">
        <f>SUMIFS('Predicted Energy Consumption'!AW$98:AW$366,'Predicted Energy Consumption'!$B$98:$B$366,$A19,'Predicted Energy Consumption'!$A$98:$A$366,"natural gas")</f>
        <v>22683027760368.035</v>
      </c>
      <c r="AO19" s="249">
        <f>SUMIFS('Predicted Energy Consumption'!AX$98:AX$366,'Predicted Energy Consumption'!$B$98:$B$366,$A19,'Predicted Energy Consumption'!$A$98:$A$366,"natural gas")</f>
        <v>22730304355284.715</v>
      </c>
      <c r="AP19" s="249">
        <f>SUMIFS('Predicted Energy Consumption'!AY$98:AY$366,'Predicted Energy Consumption'!$B$98:$B$366,$A19,'Predicted Energy Consumption'!$A$98:$A$366,"natural gas")</f>
        <v>22775402297161.074</v>
      </c>
    </row>
    <row r="20" spans="1:42" x14ac:dyDescent="0.2">
      <c r="A20" t="s">
        <v>391</v>
      </c>
      <c r="B20" s="249">
        <f>SUMIFS('Predicted Energy Consumption'!K$98:K$366,'Predicted Energy Consumption'!$B$98:$B$366,$A20,'Predicted Energy Consumption'!$A$98:$A$366,"natural gas")</f>
        <v>16914881235908.039</v>
      </c>
      <c r="C20" s="249">
        <f>SUMIFS('Predicted Energy Consumption'!L$98:L$366,'Predicted Energy Consumption'!$B$98:$B$366,$A20,'Predicted Energy Consumption'!$A$98:$A$366,"natural gas")</f>
        <v>4947389955566</v>
      </c>
      <c r="D20" s="249">
        <f>SUMIFS('Predicted Energy Consumption'!M$98:M$366,'Predicted Energy Consumption'!$B$98:$B$366,$A20,'Predicted Energy Consumption'!$A$98:$A$366,"natural gas")</f>
        <v>3751405200155.2617</v>
      </c>
      <c r="E20" s="249">
        <f>SUMIFS('Predicted Energy Consumption'!N$98:N$366,'Predicted Energy Consumption'!$B$98:$B$366,$A20,'Predicted Energy Consumption'!$A$98:$A$366,"natural gas")</f>
        <v>3588212666161.8945</v>
      </c>
      <c r="F20" s="249">
        <f>SUMIFS('Predicted Energy Consumption'!O$98:O$366,'Predicted Energy Consumption'!$B$98:$B$366,$A20,'Predicted Energy Consumption'!$A$98:$A$366,"natural gas")</f>
        <v>3421843448064.9907</v>
      </c>
      <c r="G20" s="249">
        <f>SUMIFS('Predicted Energy Consumption'!P$98:P$366,'Predicted Energy Consumption'!$B$98:$B$366,$A20,'Predicted Energy Consumption'!$A$98:$A$366,"natural gas")</f>
        <v>3254303370721.9326</v>
      </c>
      <c r="H20" s="249">
        <f>SUMIFS('Predicted Energy Consumption'!Q$98:Q$366,'Predicted Energy Consumption'!$B$98:$B$366,$A20,'Predicted Energy Consumption'!$A$98:$A$366,"natural gas")</f>
        <v>3086940543212.4634</v>
      </c>
      <c r="I20" s="249">
        <f>SUMIFS('Predicted Energy Consumption'!R$98:R$366,'Predicted Energy Consumption'!$B$98:$B$366,$A20,'Predicted Energy Consumption'!$A$98:$A$366,"natural gas")</f>
        <v>2920696408006.4897</v>
      </c>
      <c r="J20" s="249">
        <f>SUMIFS('Predicted Energy Consumption'!S$98:S$366,'Predicted Energy Consumption'!$B$98:$B$366,$A20,'Predicted Energy Consumption'!$A$98:$A$366,"natural gas")</f>
        <v>2756242683199.1069</v>
      </c>
      <c r="K20" s="249">
        <f>SUMIFS('Predicted Energy Consumption'!T$98:T$366,'Predicted Energy Consumption'!$B$98:$B$366,$A20,'Predicted Energy Consumption'!$A$98:$A$366,"natural gas")</f>
        <v>2594061872251.52</v>
      </c>
      <c r="L20" s="249">
        <f>SUMIFS('Predicted Energy Consumption'!U$98:U$366,'Predicted Energy Consumption'!$B$98:$B$366,$A20,'Predicted Energy Consumption'!$A$98:$A$366,"natural gas")</f>
        <v>2434498145263.6006</v>
      </c>
      <c r="M20" s="249">
        <f>SUMIFS('Predicted Energy Consumption'!V$98:V$366,'Predicted Energy Consumption'!$B$98:$B$366,$A20,'Predicted Energy Consumption'!$A$98:$A$366,"natural gas")</f>
        <v>2277791655076.9541</v>
      </c>
      <c r="N20" s="249">
        <f>SUMIFS('Predicted Energy Consumption'!W$98:W$366,'Predicted Energy Consumption'!$B$98:$B$366,$A20,'Predicted Energy Consumption'!$A$98:$A$366,"natural gas")</f>
        <v>2217275050788.7383</v>
      </c>
      <c r="O20" s="249">
        <f>SUMIFS('Predicted Energy Consumption'!X$98:X$366,'Predicted Energy Consumption'!$B$98:$B$366,$A20,'Predicted Energy Consumption'!$A$98:$A$366,"natural gas")</f>
        <v>2222886801715.6172</v>
      </c>
      <c r="P20" s="249">
        <f>SUMIFS('Predicted Energy Consumption'!Y$98:Y$366,'Predicted Energy Consumption'!$B$98:$B$366,$A20,'Predicted Energy Consumption'!$A$98:$A$366,"natural gas")</f>
        <v>2227443743223.5913</v>
      </c>
      <c r="Q20" s="249">
        <f>SUMIFS('Predicted Energy Consumption'!Z$98:Z$366,'Predicted Energy Consumption'!$B$98:$B$366,$A20,'Predicted Energy Consumption'!$A$98:$A$366,"natural gas")</f>
        <v>2231077666390.7061</v>
      </c>
      <c r="R20" s="249">
        <f>SUMIFS('Predicted Energy Consumption'!AA$98:AA$366,'Predicted Energy Consumption'!$B$98:$B$366,$A20,'Predicted Energy Consumption'!$A$98:$A$366,"natural gas")</f>
        <v>2233904439375.8223</v>
      </c>
      <c r="S20" s="249">
        <f>SUMIFS('Predicted Energy Consumption'!AB$98:AB$366,'Predicted Energy Consumption'!$B$98:$B$366,$A20,'Predicted Energy Consumption'!$A$98:$A$366,"natural gas")</f>
        <v>2236025776587.9468</v>
      </c>
      <c r="T20" s="249">
        <f>SUMIFS('Predicted Energy Consumption'!AC$98:AC$366,'Predicted Energy Consumption'!$B$98:$B$366,$A20,'Predicted Energy Consumption'!$A$98:$A$366,"natural gas")</f>
        <v>2237530877195.8311</v>
      </c>
      <c r="U20" s="249">
        <f>SUMIFS('Predicted Energy Consumption'!AD$98:AD$366,'Predicted Energy Consumption'!$B$98:$B$366,$A20,'Predicted Energy Consumption'!$A$98:$A$366,"natural gas")</f>
        <v>2238497918064.4087</v>
      </c>
      <c r="V20" s="249">
        <f>SUMIFS('Predicted Energy Consumption'!AE$98:AE$366,'Predicted Energy Consumption'!$B$98:$B$366,$A20,'Predicted Energy Consumption'!$A$98:$A$366,"natural gas")</f>
        <v>2238995397676.0127</v>
      </c>
      <c r="W20" s="249">
        <f>SUMIFS('Predicted Energy Consumption'!AF$98:AF$366,'Predicted Energy Consumption'!$B$98:$B$366,$A20,'Predicted Energy Consumption'!$A$98:$A$366,"natural gas")</f>
        <v>2239083334907.4219</v>
      </c>
      <c r="X20" s="249">
        <f>SUMIFS('Predicted Energy Consumption'!AG$98:AG$366,'Predicted Energy Consumption'!$B$98:$B$366,$A20,'Predicted Energy Consumption'!$A$98:$A$366,"natural gas")</f>
        <v>2238814330925.3311</v>
      </c>
      <c r="Y20" s="249">
        <f>SUMIFS('Predicted Energy Consumption'!AH$98:AH$366,'Predicted Energy Consumption'!$B$98:$B$366,$A20,'Predicted Energy Consumption'!$A$98:$A$366,"natural gas")</f>
        <v>2238234504842.5269</v>
      </c>
      <c r="Z20" s="249">
        <f>SUMIFS('Predicted Energy Consumption'!AI$98:AI$366,'Predicted Energy Consumption'!$B$98:$B$366,$A20,'Predicted Energy Consumption'!$A$98:$A$366,"natural gas")</f>
        <v>2237384314806.8921</v>
      </c>
      <c r="AA20" s="249">
        <f>SUMIFS('Predicted Energy Consumption'!AJ$98:AJ$366,'Predicted Energy Consumption'!$B$98:$B$366,$A20,'Predicted Energy Consumption'!$A$98:$A$366,"natural gas")</f>
        <v>2236299276346.7104</v>
      </c>
      <c r="AB20" s="249">
        <f>SUMIFS('Predicted Energy Consumption'!AK$98:AK$366,'Predicted Energy Consumption'!$B$98:$B$366,$A20,'Predicted Energy Consumption'!$A$98:$A$366,"natural gas")</f>
        <v>2235010589398.1631</v>
      </c>
      <c r="AC20" s="249">
        <f>SUMIFS('Predicted Energy Consumption'!AL$98:AL$366,'Predicted Energy Consumption'!$B$98:$B$366,$A20,'Predicted Energy Consumption'!$A$98:$A$366,"natural gas")</f>
        <v>2233545684722.9038</v>
      </c>
      <c r="AD20" s="249">
        <f>SUMIFS('Predicted Energy Consumption'!AM$98:AM$366,'Predicted Energy Consumption'!$B$98:$B$366,$A20,'Predicted Energy Consumption'!$A$98:$A$366,"natural gas")</f>
        <v>2231928699540.5483</v>
      </c>
      <c r="AE20" s="249">
        <f>SUMIFS('Predicted Energy Consumption'!AN$98:AN$366,'Predicted Energy Consumption'!$B$98:$B$366,$A20,'Predicted Energy Consumption'!$A$98:$A$366,"natural gas")</f>
        <v>2230180891251.5215</v>
      </c>
      <c r="AF20" s="249">
        <f>SUMIFS('Predicted Energy Consumption'!AO$98:AO$366,'Predicted Energy Consumption'!$B$98:$B$366,$A20,'Predicted Energy Consumption'!$A$98:$A$366,"natural gas")</f>
        <v>2228320997179.1113</v>
      </c>
      <c r="AG20" s="249">
        <f>SUMIFS('Predicted Energy Consumption'!AP$98:AP$366,'Predicted Energy Consumption'!$B$98:$B$366,$A20,'Predicted Energy Consumption'!$A$98:$A$366,"natural gas")</f>
        <v>2226365547352.0234</v>
      </c>
      <c r="AH20" s="249">
        <f>SUMIFS('Predicted Energy Consumption'!AQ$98:AQ$366,'Predicted Energy Consumption'!$B$98:$B$366,$A20,'Predicted Energy Consumption'!$A$98:$A$366,"natural gas")</f>
        <v>2224329136504.8345</v>
      </c>
      <c r="AI20" s="249">
        <f>SUMIFS('Predicted Energy Consumption'!AR$98:AR$366,'Predicted Energy Consumption'!$B$98:$B$366,$A20,'Predicted Energy Consumption'!$A$98:$A$366,"natural gas")</f>
        <v>2222224660704.0146</v>
      </c>
      <c r="AJ20" s="249">
        <f>SUMIFS('Predicted Energy Consumption'!AS$98:AS$366,'Predicted Energy Consumption'!$B$98:$B$366,$A20,'Predicted Energy Consumption'!$A$98:$A$366,"natural gas")</f>
        <v>2220063523314.2163</v>
      </c>
      <c r="AK20" s="249">
        <f>SUMIFS('Predicted Energy Consumption'!AT$98:AT$366,'Predicted Energy Consumption'!$B$98:$B$366,$A20,'Predicted Energy Consumption'!$A$98:$A$366,"natural gas")</f>
        <v>2217855814404.2236</v>
      </c>
      <c r="AL20" s="249">
        <f>SUMIFS('Predicted Energy Consumption'!AU$98:AU$366,'Predicted Energy Consumption'!$B$98:$B$366,$A20,'Predicted Energy Consumption'!$A$98:$A$366,"natural gas")</f>
        <v>2215610467147.4517</v>
      </c>
      <c r="AM20" s="249">
        <f>SUMIFS('Predicted Energy Consumption'!AV$98:AV$366,'Predicted Energy Consumption'!$B$98:$B$366,$A20,'Predicted Energy Consumption'!$A$98:$A$366,"natural gas")</f>
        <v>2213335394295.7651</v>
      </c>
      <c r="AN20" s="249">
        <f>SUMIFS('Predicted Energy Consumption'!AW$98:AW$366,'Predicted Energy Consumption'!$B$98:$B$366,$A20,'Predicted Energy Consumption'!$A$98:$A$366,"natural gas")</f>
        <v>2211037607388.8574</v>
      </c>
      <c r="AO20" s="249">
        <f>SUMIFS('Predicted Energy Consumption'!AX$98:AX$366,'Predicted Energy Consumption'!$B$98:$B$366,$A20,'Predicted Energy Consumption'!$A$98:$A$366,"natural gas")</f>
        <v>2208723320999.3301</v>
      </c>
      <c r="AP20" s="249">
        <f>SUMIFS('Predicted Energy Consumption'!AY$98:AY$366,'Predicted Energy Consumption'!$B$98:$B$366,$A20,'Predicted Energy Consumption'!$A$98:$A$366,"natural gas")</f>
        <v>2206398044000.3882</v>
      </c>
    </row>
    <row r="21" spans="1:42" x14ac:dyDescent="0.2">
      <c r="A21" t="s">
        <v>392</v>
      </c>
      <c r="B21" s="249">
        <f>SUMIFS('Predicted Energy Consumption'!K$98:K$366,'Predicted Energy Consumption'!$B$98:$B$366,$A21,'Predicted Energy Consumption'!$A$98:$A$366,"natural gas")</f>
        <v>100902378959369.78</v>
      </c>
      <c r="C21" s="249">
        <f>SUMIFS('Predicted Energy Consumption'!L$98:L$366,'Predicted Energy Consumption'!$B$98:$B$366,$A21,'Predicted Energy Consumption'!$A$98:$A$366,"natural gas")</f>
        <v>107574439404266.78</v>
      </c>
      <c r="D21" s="249">
        <f>SUMIFS('Predicted Energy Consumption'!M$98:M$366,'Predicted Energy Consumption'!$B$98:$B$366,$A21,'Predicted Energy Consumption'!$A$98:$A$366,"natural gas")</f>
        <v>105712209135464.58</v>
      </c>
      <c r="E21" s="249">
        <f>SUMIFS('Predicted Energy Consumption'!N$98:N$366,'Predicted Energy Consumption'!$B$98:$B$366,$A21,'Predicted Energy Consumption'!$A$98:$A$366,"natural gas")</f>
        <v>103397437470207.75</v>
      </c>
      <c r="F21" s="249">
        <f>SUMIFS('Predicted Energy Consumption'!O$98:O$366,'Predicted Energy Consumption'!$B$98:$B$366,$A21,'Predicted Energy Consumption'!$A$98:$A$366,"natural gas")</f>
        <v>100225166697316.61</v>
      </c>
      <c r="G21" s="249">
        <f>SUMIFS('Predicted Energy Consumption'!P$98:P$366,'Predicted Energy Consumption'!$B$98:$B$366,$A21,'Predicted Energy Consumption'!$A$98:$A$366,"natural gas")</f>
        <v>94647708564594.641</v>
      </c>
      <c r="H21" s="249">
        <f>SUMIFS('Predicted Energy Consumption'!Q$98:Q$366,'Predicted Energy Consumption'!$B$98:$B$366,$A21,'Predicted Energy Consumption'!$A$98:$A$366,"natural gas")</f>
        <v>88877615022379.266</v>
      </c>
      <c r="I21" s="249">
        <f>SUMIFS('Predicted Energy Consumption'!R$98:R$366,'Predicted Energy Consumption'!$B$98:$B$366,$A21,'Predicted Energy Consumption'!$A$98:$A$366,"natural gas")</f>
        <v>82964416727094.344</v>
      </c>
      <c r="J21" s="249">
        <f>SUMIFS('Predicted Energy Consumption'!S$98:S$366,'Predicted Energy Consumption'!$B$98:$B$366,$A21,'Predicted Energy Consumption'!$A$98:$A$366,"natural gas")</f>
        <v>76948154423540.047</v>
      </c>
      <c r="K21" s="249">
        <f>SUMIFS('Predicted Energy Consumption'!T$98:T$366,'Predicted Energy Consumption'!$B$98:$B$366,$A21,'Predicted Energy Consumption'!$A$98:$A$366,"natural gas")</f>
        <v>70861583592657.797</v>
      </c>
      <c r="L21" s="249">
        <f>SUMIFS('Predicted Energy Consumption'!U$98:U$366,'Predicted Energy Consumption'!$B$98:$B$366,$A21,'Predicted Energy Consumption'!$A$98:$A$366,"natural gas")</f>
        <v>64731653114746.969</v>
      </c>
      <c r="M21" s="249">
        <f>SUMIFS('Predicted Energy Consumption'!V$98:V$366,'Predicted Energy Consumption'!$B$98:$B$366,$A21,'Predicted Energy Consumption'!$A$98:$A$366,"natural gas")</f>
        <v>58580574952319.906</v>
      </c>
      <c r="N21" s="249">
        <f>SUMIFS('Predicted Energy Consumption'!W$98:W$366,'Predicted Energy Consumption'!$B$98:$B$366,$A21,'Predicted Energy Consumption'!$A$98:$A$366,"natural gas")</f>
        <v>52426643929050.883</v>
      </c>
      <c r="O21" s="249">
        <f>SUMIFS('Predicted Energy Consumption'!X$98:X$366,'Predicted Energy Consumption'!$B$98:$B$366,$A21,'Predicted Energy Consumption'!$A$98:$A$366,"natural gas")</f>
        <v>46284891380190.836</v>
      </c>
      <c r="P21" s="249">
        <f>SUMIFS('Predicted Energy Consumption'!Y$98:Y$366,'Predicted Energy Consumption'!$B$98:$B$366,$A21,'Predicted Energy Consumption'!$A$98:$A$366,"natural gas")</f>
        <v>40167619533291.531</v>
      </c>
      <c r="Q21" s="249">
        <f>SUMIFS('Predicted Energy Consumption'!Z$98:Z$366,'Predicted Energy Consumption'!$B$98:$B$366,$A21,'Predicted Energy Consumption'!$A$98:$A$366,"natural gas")</f>
        <v>34084844846991.008</v>
      </c>
      <c r="R21" s="249">
        <f>SUMIFS('Predicted Energy Consumption'!AA$98:AA$366,'Predicted Energy Consumption'!$B$98:$B$366,$A21,'Predicted Energy Consumption'!$A$98:$A$366,"natural gas")</f>
        <v>30052217695279.402</v>
      </c>
      <c r="S21" s="249">
        <f>SUMIFS('Predicted Energy Consumption'!AB$98:AB$366,'Predicted Energy Consumption'!$B$98:$B$366,$A21,'Predicted Energy Consumption'!$A$98:$A$366,"natural gas")</f>
        <v>30305115408344.117</v>
      </c>
      <c r="T21" s="249">
        <f>SUMIFS('Predicted Energy Consumption'!AC$98:AC$366,'Predicted Energy Consumption'!$B$98:$B$366,$A21,'Predicted Energy Consumption'!$A$98:$A$366,"natural gas")</f>
        <v>30541396700009.871</v>
      </c>
      <c r="U21" s="249">
        <f>SUMIFS('Predicted Energy Consumption'!AD$98:AD$366,'Predicted Energy Consumption'!$B$98:$B$366,$A21,'Predicted Energy Consumption'!$A$98:$A$366,"natural gas")</f>
        <v>30762428353484.824</v>
      </c>
      <c r="V21" s="249">
        <f>SUMIFS('Predicted Energy Consumption'!AE$98:AE$366,'Predicted Energy Consumption'!$B$98:$B$366,$A21,'Predicted Energy Consumption'!$A$98:$A$366,"natural gas")</f>
        <v>30969449594380.547</v>
      </c>
      <c r="W21" s="249">
        <f>SUMIFS('Predicted Energy Consumption'!AF$98:AF$366,'Predicted Energy Consumption'!$B$98:$B$366,$A21,'Predicted Energy Consumption'!$A$98:$A$366,"natural gas")</f>
        <v>31163584032456.852</v>
      </c>
      <c r="X21" s="249">
        <f>SUMIFS('Predicted Energy Consumption'!AG$98:AG$366,'Predicted Energy Consumption'!$B$98:$B$366,$A21,'Predicted Energy Consumption'!$A$98:$A$366,"natural gas")</f>
        <v>31345850792265.98</v>
      </c>
      <c r="Y21" s="249">
        <f>SUMIFS('Predicted Energy Consumption'!AH$98:AH$366,'Predicted Energy Consumption'!$B$98:$B$366,$A21,'Predicted Energy Consumption'!$A$98:$A$366,"natural gas")</f>
        <v>31517174770088.453</v>
      </c>
      <c r="Z21" s="249">
        <f>SUMIFS('Predicted Energy Consumption'!AI$98:AI$366,'Predicted Energy Consumption'!$B$98:$B$366,$A21,'Predicted Energy Consumption'!$A$98:$A$366,"natural gas")</f>
        <v>31678396004999.699</v>
      </c>
      <c r="AA21" s="249">
        <f>SUMIFS('Predicted Energy Consumption'!AJ$98:AJ$366,'Predicted Energy Consumption'!$B$98:$B$366,$A21,'Predicted Energy Consumption'!$A$98:$A$366,"natural gas")</f>
        <v>31830278185087.934</v>
      </c>
      <c r="AB21" s="249">
        <f>SUMIFS('Predicted Energy Consumption'!AK$98:AK$366,'Predicted Energy Consumption'!$B$98:$B$366,$A21,'Predicted Energy Consumption'!$A$98:$A$366,"natural gas")</f>
        <v>31973516330615.395</v>
      </c>
      <c r="AC21" s="249">
        <f>SUMIFS('Predicted Energy Consumption'!AL$98:AL$366,'Predicted Energy Consumption'!$B$98:$B$366,$A21,'Predicted Energy Consumption'!$A$98:$A$366,"natural gas")</f>
        <v>32108743707935.703</v>
      </c>
      <c r="AD21" s="249">
        <f>SUMIFS('Predicted Energy Consumption'!AM$98:AM$366,'Predicted Energy Consumption'!$B$98:$B$366,$A21,'Predicted Energy Consumption'!$A$98:$A$366,"natural gas")</f>
        <v>32236538033923.391</v>
      </c>
      <c r="AE21" s="249">
        <f>SUMIFS('Predicted Energy Consumption'!AN$98:AN$366,'Predicted Energy Consumption'!$B$98:$B$366,$A21,'Predicted Energy Consumption'!$A$98:$A$366,"natural gas")</f>
        <v>32357427032482.922</v>
      </c>
      <c r="AF21" s="249">
        <f>SUMIFS('Predicted Energy Consumption'!AO$98:AO$366,'Predicted Energy Consumption'!$B$98:$B$366,$A21,'Predicted Energy Consumption'!$A$98:$A$366,"natural gas")</f>
        <v>32471893403806.234</v>
      </c>
      <c r="AG21" s="249">
        <f>SUMIFS('Predicted Energy Consumption'!AP$98:AP$366,'Predicted Energy Consumption'!$B$98:$B$366,$A21,'Predicted Energy Consumption'!$A$98:$A$366,"natural gas")</f>
        <v>32580379264419.223</v>
      </c>
      <c r="AH21" s="249">
        <f>SUMIFS('Predicted Energy Consumption'!AQ$98:AQ$366,'Predicted Energy Consumption'!$B$98:$B$366,$A21,'Predicted Energy Consumption'!$A$98:$A$366,"natural gas")</f>
        <v>32683290112429.887</v>
      </c>
      <c r="AI21" s="249">
        <f>SUMIFS('Predicted Energy Consumption'!AR$98:AR$366,'Predicted Energy Consumption'!$B$98:$B$366,$A21,'Predicted Energy Consumption'!$A$98:$A$366,"natural gas")</f>
        <v>32780998368227.785</v>
      </c>
      <c r="AJ21" s="249">
        <f>SUMIFS('Predicted Energy Consumption'!AS$98:AS$366,'Predicted Energy Consumption'!$B$98:$B$366,$A21,'Predicted Energy Consumption'!$A$98:$A$366,"natural gas")</f>
        <v>32873846536532.609</v>
      </c>
      <c r="AK21" s="249">
        <f>SUMIFS('Predicted Energy Consumption'!AT$98:AT$366,'Predicted Energy Consumption'!$B$98:$B$366,$A21,'Predicted Energy Consumption'!$A$98:$A$366,"natural gas")</f>
        <v>32962150031366.227</v>
      </c>
      <c r="AL21" s="249">
        <f>SUMIFS('Predicted Energy Consumption'!AU$98:AU$366,'Predicted Energy Consumption'!$B$98:$B$366,$A21,'Predicted Energy Consumption'!$A$98:$A$366,"natural gas")</f>
        <v>33046199701356.008</v>
      </c>
      <c r="AM21" s="249">
        <f>SUMIFS('Predicted Energy Consumption'!AV$98:AV$366,'Predicted Energy Consumption'!$B$98:$B$366,$A21,'Predicted Energy Consumption'!$A$98:$A$366,"natural gas")</f>
        <v>33126264088871.145</v>
      </c>
      <c r="AN21" s="249">
        <f>SUMIFS('Predicted Energy Consumption'!AW$98:AW$366,'Predicted Energy Consumption'!$B$98:$B$366,$A21,'Predicted Energy Consumption'!$A$98:$A$366,"natural gas")</f>
        <v>33202591452866.102</v>
      </c>
      <c r="AO21" s="249">
        <f>SUMIFS('Predicted Energy Consumption'!AX$98:AX$366,'Predicted Energy Consumption'!$B$98:$B$366,$A21,'Predicted Energy Consumption'!$A$98:$A$366,"natural gas")</f>
        <v>33275411582002.582</v>
      </c>
      <c r="AP21" s="249">
        <f>SUMIFS('Predicted Energy Consumption'!AY$98:AY$366,'Predicted Energy Consumption'!$B$98:$B$366,$A21,'Predicted Energy Consumption'!$A$98:$A$366,"natural gas")</f>
        <v>33344937421624.559</v>
      </c>
    </row>
    <row r="22" spans="1:42" x14ac:dyDescent="0.2">
      <c r="A22" t="s">
        <v>393</v>
      </c>
      <c r="B22" s="249">
        <f>SUMIFS('Predicted Energy Consumption'!K$98:K$366,'Predicted Energy Consumption'!$B$98:$B$366,$A22,'Predicted Energy Consumption'!$A$98:$A$366,"natural gas")</f>
        <v>78952229590499.891</v>
      </c>
      <c r="C22" s="249">
        <f>SUMIFS('Predicted Energy Consumption'!L$98:L$366,'Predicted Energy Consumption'!$B$98:$B$366,$A22,'Predicted Energy Consumption'!$A$98:$A$366,"natural gas")</f>
        <v>71986065787769.375</v>
      </c>
      <c r="D22" s="249">
        <f>SUMIFS('Predicted Energy Consumption'!M$98:M$366,'Predicted Energy Consumption'!$B$98:$B$366,$A22,'Predicted Energy Consumption'!$A$98:$A$366,"natural gas")</f>
        <v>72000152221845.375</v>
      </c>
      <c r="E22" s="249">
        <f>SUMIFS('Predicted Energy Consumption'!N$98:N$366,'Predicted Energy Consumption'!$B$98:$B$366,$A22,'Predicted Energy Consumption'!$A$98:$A$366,"natural gas")</f>
        <v>72089524166164.828</v>
      </c>
      <c r="F22" s="249">
        <f>SUMIFS('Predicted Energy Consumption'!O$98:O$366,'Predicted Energy Consumption'!$B$98:$B$366,$A22,'Predicted Energy Consumption'!$A$98:$A$366,"natural gas")</f>
        <v>72288313834489.203</v>
      </c>
      <c r="G22" s="249">
        <f>SUMIFS('Predicted Energy Consumption'!P$98:P$366,'Predicted Energy Consumption'!$B$98:$B$366,$A22,'Predicted Energy Consumption'!$A$98:$A$366,"natural gas")</f>
        <v>72620945658771.859</v>
      </c>
      <c r="H22" s="249">
        <f>SUMIFS('Predicted Energy Consumption'!Q$98:Q$366,'Predicted Energy Consumption'!$B$98:$B$366,$A22,'Predicted Energy Consumption'!$A$98:$A$366,"natural gas")</f>
        <v>73103559537275.328</v>
      </c>
      <c r="I22" s="249">
        <f>SUMIFS('Predicted Energy Consumption'!R$98:R$366,'Predicted Energy Consumption'!$B$98:$B$366,$A22,'Predicted Energy Consumption'!$A$98:$A$366,"natural gas")</f>
        <v>73745480849287.563</v>
      </c>
      <c r="J22" s="249">
        <f>SUMIFS('Predicted Energy Consumption'!S$98:S$366,'Predicted Energy Consumption'!$B$98:$B$366,$A22,'Predicted Energy Consumption'!$A$98:$A$366,"natural gas")</f>
        <v>74550608860216.344</v>
      </c>
      <c r="K22" s="249">
        <f>SUMIFS('Predicted Energy Consumption'!T$98:T$366,'Predicted Energy Consumption'!$B$98:$B$366,$A22,'Predicted Energy Consumption'!$A$98:$A$366,"natural gas")</f>
        <v>75518653639397.922</v>
      </c>
      <c r="L22" s="249">
        <f>SUMIFS('Predicted Energy Consumption'!U$98:U$366,'Predicted Energy Consumption'!$B$98:$B$366,$A22,'Predicted Energy Consumption'!$A$98:$A$366,"natural gas")</f>
        <v>76646192649120.625</v>
      </c>
      <c r="M22" s="249">
        <f>SUMIFS('Predicted Energy Consumption'!V$98:V$366,'Predicted Energy Consumption'!$B$98:$B$366,$A22,'Predicted Energy Consumption'!$A$98:$A$366,"natural gas")</f>
        <v>77927544491059.797</v>
      </c>
      <c r="N22" s="249">
        <f>SUMIFS('Predicted Energy Consumption'!W$98:W$366,'Predicted Energy Consumption'!$B$98:$B$366,$A22,'Predicted Energy Consumption'!$A$98:$A$366,"natural gas")</f>
        <v>79355472525714.25</v>
      </c>
      <c r="O22" s="249">
        <f>SUMIFS('Predicted Energy Consumption'!X$98:X$366,'Predicted Energy Consumption'!$B$98:$B$366,$A22,'Predicted Energy Consumption'!$A$98:$A$366,"natural gas")</f>
        <v>80921738596938.688</v>
      </c>
      <c r="P22" s="249">
        <f>SUMIFS('Predicted Energy Consumption'!Y$98:Y$366,'Predicted Energy Consumption'!$B$98:$B$366,$A22,'Predicted Energy Consumption'!$A$98:$A$366,"natural gas")</f>
        <v>82617529632929.516</v>
      </c>
      <c r="Q22" s="249">
        <f>SUMIFS('Predicted Energy Consumption'!Z$98:Z$366,'Predicted Energy Consumption'!$B$98:$B$366,$A22,'Predicted Energy Consumption'!$A$98:$A$366,"natural gas")</f>
        <v>84433779471841.938</v>
      </c>
      <c r="R22" s="249">
        <f>SUMIFS('Predicted Energy Consumption'!AA$98:AA$366,'Predicted Energy Consumption'!$B$98:$B$366,$A22,'Predicted Energy Consumption'!$A$98:$A$366,"natural gas")</f>
        <v>86361406257682.391</v>
      </c>
      <c r="S22" s="249">
        <f>SUMIFS('Predicted Energy Consumption'!AB$98:AB$366,'Predicted Energy Consumption'!$B$98:$B$366,$A22,'Predicted Energy Consumption'!$A$98:$A$366,"natural gas")</f>
        <v>88391483062792.578</v>
      </c>
      <c r="T22" s="249">
        <f>SUMIFS('Predicted Energy Consumption'!AC$98:AC$366,'Predicted Energy Consumption'!$B$98:$B$366,$A22,'Predicted Energy Consumption'!$A$98:$A$366,"natural gas")</f>
        <v>90515356556398.75</v>
      </c>
      <c r="U22" s="249">
        <f>SUMIFS('Predicted Energy Consumption'!AD$98:AD$366,'Predicted Energy Consumption'!$B$98:$B$366,$A22,'Predicted Energy Consumption'!$A$98:$A$366,"natural gas")</f>
        <v>92724725853396.438</v>
      </c>
      <c r="V22" s="249">
        <f>SUMIFS('Predicted Energy Consumption'!AE$98:AE$366,'Predicted Energy Consumption'!$B$98:$B$366,$A22,'Predicted Energy Consumption'!$A$98:$A$366,"natural gas")</f>
        <v>95011691289725.625</v>
      </c>
      <c r="W22" s="249">
        <f>SUMIFS('Predicted Energy Consumption'!AF$98:AF$366,'Predicted Energy Consumption'!$B$98:$B$366,$A22,'Predicted Energy Consumption'!$A$98:$A$366,"natural gas")</f>
        <v>97368780831213.906</v>
      </c>
      <c r="X22" s="249">
        <f>SUMIFS('Predicted Energy Consumption'!AG$98:AG$366,'Predicted Energy Consumption'!$B$98:$B$366,$A22,'Predicted Energy Consumption'!$A$98:$A$366,"natural gas")</f>
        <v>99788960130200.984</v>
      </c>
      <c r="Y22" s="249">
        <f>SUMIFS('Predicted Energy Consumption'!AH$98:AH$366,'Predicted Energy Consumption'!$B$98:$B$366,$A22,'Predicted Energy Consumption'!$A$98:$A$366,"natural gas")</f>
        <v>102265630868592.84</v>
      </c>
      <c r="Z22" s="249">
        <f>SUMIFS('Predicted Energy Consumption'!AI$98:AI$366,'Predicted Energy Consumption'!$B$98:$B$366,$A22,'Predicted Energy Consumption'!$A$98:$A$366,"natural gas")</f>
        <v>104792620926299.38</v>
      </c>
      <c r="AA22" s="249">
        <f>SUMIFS('Predicted Energy Consumption'!AJ$98:AJ$366,'Predicted Energy Consumption'!$B$98:$B$366,$A22,'Predicted Energy Consumption'!$A$98:$A$366,"natural gas")</f>
        <v>107364169046196.84</v>
      </c>
      <c r="AB22" s="249">
        <f>SUMIFS('Predicted Energy Consumption'!AK$98:AK$366,'Predicted Energy Consumption'!$B$98:$B$366,$A22,'Predicted Energy Consumption'!$A$98:$A$366,"natural gas")</f>
        <v>109974905989502.36</v>
      </c>
      <c r="AC22" s="249">
        <f>SUMIFS('Predicted Energy Consumption'!AL$98:AL$366,'Predicted Energy Consumption'!$B$98:$B$366,$A22,'Predicted Energy Consumption'!$A$98:$A$366,"natural gas")</f>
        <v>112619833651812.53</v>
      </c>
      <c r="AD22" s="249">
        <f>SUMIFS('Predicted Energy Consumption'!AM$98:AM$366,'Predicted Energy Consumption'!$B$98:$B$366,$A22,'Predicted Energy Consumption'!$A$98:$A$366,"natural gas")</f>
        <v>115294303208675.05</v>
      </c>
      <c r="AE22" s="249">
        <f>SUMIFS('Predicted Energy Consumption'!AN$98:AN$366,'Predicted Energy Consumption'!$B$98:$B$366,$A22,'Predicted Energy Consumption'!$A$98:$A$366,"natural gas")</f>
        <v>117993993054360.81</v>
      </c>
      <c r="AF22" s="249">
        <f>SUMIFS('Predicted Energy Consumption'!AO$98:AO$366,'Predicted Energy Consumption'!$B$98:$B$366,$A22,'Predicted Energy Consumption'!$A$98:$A$366,"natural gas")</f>
        <v>120714887067270.42</v>
      </c>
      <c r="AG22" s="249">
        <f>SUMIFS('Predicted Energy Consumption'!AP$98:AP$366,'Predicted Energy Consumption'!$B$98:$B$366,$A22,'Predicted Energy Consumption'!$A$98:$A$366,"natural gas")</f>
        <v>121122153962228.55</v>
      </c>
      <c r="AH22" s="249">
        <f>SUMIFS('Predicted Energy Consumption'!AQ$98:AQ$366,'Predicted Energy Consumption'!$B$98:$B$366,$A22,'Predicted Energy Consumption'!$A$98:$A$366,"natural gas")</f>
        <v>120962114582210.63</v>
      </c>
      <c r="AI22" s="249">
        <f>SUMIFS('Predicted Energy Consumption'!AR$98:AR$366,'Predicted Energy Consumption'!$B$98:$B$366,$A22,'Predicted Energy Consumption'!$A$98:$A$366,"natural gas")</f>
        <v>120779489425554.92</v>
      </c>
      <c r="AJ22" s="249">
        <f>SUMIFS('Predicted Energy Consumption'!AS$98:AS$366,'Predicted Energy Consumption'!$B$98:$B$366,$A22,'Predicted Energy Consumption'!$A$98:$A$366,"natural gas")</f>
        <v>120575793870947.42</v>
      </c>
      <c r="AK22" s="249">
        <f>SUMIFS('Predicted Energy Consumption'!AT$98:AT$366,'Predicted Energy Consumption'!$B$98:$B$366,$A22,'Predicted Energy Consumption'!$A$98:$A$366,"natural gas")</f>
        <v>120352421636915.19</v>
      </c>
      <c r="AL22" s="249">
        <f>SUMIFS('Predicted Energy Consumption'!AU$98:AU$366,'Predicted Energy Consumption'!$B$98:$B$366,$A22,'Predicted Energy Consumption'!$A$98:$A$366,"natural gas")</f>
        <v>120110656209234.73</v>
      </c>
      <c r="AM22" s="249">
        <f>SUMIFS('Predicted Energy Consumption'!AV$98:AV$366,'Predicted Energy Consumption'!$B$98:$B$366,$A22,'Predicted Energy Consumption'!$A$98:$A$366,"natural gas")</f>
        <v>119851681053781.95</v>
      </c>
      <c r="AN22" s="249">
        <f>SUMIFS('Predicted Energy Consumption'!AW$98:AW$366,'Predicted Energy Consumption'!$B$98:$B$366,$A22,'Predicted Energy Consumption'!$A$98:$A$366,"natural gas")</f>
        <v>119576588753349.72</v>
      </c>
      <c r="AO22" s="249">
        <f>SUMIFS('Predicted Energy Consumption'!AX$98:AX$366,'Predicted Energy Consumption'!$B$98:$B$366,$A22,'Predicted Energy Consumption'!$A$98:$A$366,"natural gas")</f>
        <v>119286389191143.7</v>
      </c>
      <c r="AP22" s="249">
        <f>SUMIFS('Predicted Energy Consumption'!AY$98:AY$366,'Predicted Energy Consumption'!$B$98:$B$366,$A22,'Predicted Energy Consumption'!$A$98:$A$366,"natural gas")</f>
        <v>118982016889450.75</v>
      </c>
    </row>
    <row r="23" spans="1:42" x14ac:dyDescent="0.2">
      <c r="A23" t="s">
        <v>394</v>
      </c>
      <c r="B23" s="249">
        <f>SUMIFS('Predicted Energy Consumption'!K$98:K$366,'Predicted Energy Consumption'!$B$98:$B$366,$A23,'Predicted Energy Consumption'!$A$98:$A$366,"natural gas")</f>
        <v>76537407095558.031</v>
      </c>
      <c r="C23" s="249">
        <f>SUMIFS('Predicted Energy Consumption'!L$98:L$366,'Predicted Energy Consumption'!$B$98:$B$366,$A23,'Predicted Energy Consumption'!$A$98:$A$366,"natural gas")</f>
        <v>74457423216282.922</v>
      </c>
      <c r="D23" s="249">
        <f>SUMIFS('Predicted Energy Consumption'!M$98:M$366,'Predicted Energy Consumption'!$B$98:$B$366,$A23,'Predicted Energy Consumption'!$A$98:$A$366,"natural gas")</f>
        <v>71265616152723.141</v>
      </c>
      <c r="E23" s="249">
        <f>SUMIFS('Predicted Energy Consumption'!N$98:N$366,'Predicted Energy Consumption'!$B$98:$B$366,$A23,'Predicted Energy Consumption'!$A$98:$A$366,"natural gas")</f>
        <v>68246053088663.07</v>
      </c>
      <c r="F23" s="249">
        <f>SUMIFS('Predicted Energy Consumption'!O$98:O$366,'Predicted Energy Consumption'!$B$98:$B$366,$A23,'Predicted Energy Consumption'!$A$98:$A$366,"natural gas")</f>
        <v>65372095182496.578</v>
      </c>
      <c r="G23" s="249">
        <f>SUMIFS('Predicted Energy Consumption'!P$98:P$366,'Predicted Energy Consumption'!$B$98:$B$366,$A23,'Predicted Energy Consumption'!$A$98:$A$366,"natural gas")</f>
        <v>62625124018639.438</v>
      </c>
      <c r="H23" s="249">
        <f>SUMIFS('Predicted Energy Consumption'!Q$98:Q$366,'Predicted Energy Consumption'!$B$98:$B$366,$A23,'Predicted Energy Consumption'!$A$98:$A$366,"natural gas")</f>
        <v>59991222502357.805</v>
      </c>
      <c r="I23" s="249">
        <f>SUMIFS('Predicted Energy Consumption'!R$98:R$366,'Predicted Energy Consumption'!$B$98:$B$366,$A23,'Predicted Energy Consumption'!$A$98:$A$366,"natural gas")</f>
        <v>57459362597698.352</v>
      </c>
      <c r="J23" s="249">
        <f>SUMIFS('Predicted Energy Consumption'!S$98:S$366,'Predicted Energy Consumption'!$B$98:$B$366,$A23,'Predicted Energy Consumption'!$A$98:$A$366,"natural gas")</f>
        <v>55020383247762.547</v>
      </c>
      <c r="K23" s="249">
        <f>SUMIFS('Predicted Energy Consumption'!T$98:T$366,'Predicted Energy Consumption'!$B$98:$B$366,$A23,'Predicted Energy Consumption'!$A$98:$A$366,"natural gas")</f>
        <v>52666398734598.094</v>
      </c>
      <c r="L23" s="249">
        <f>SUMIFS('Predicted Energy Consumption'!U$98:U$366,'Predicted Energy Consumption'!$B$98:$B$366,$A23,'Predicted Energy Consumption'!$A$98:$A$366,"natural gas")</f>
        <v>50390447703176.344</v>
      </c>
      <c r="M23" s="249">
        <f>SUMIFS('Predicted Energy Consumption'!V$98:V$366,'Predicted Energy Consumption'!$B$98:$B$366,$A23,'Predicted Energy Consumption'!$A$98:$A$366,"natural gas")</f>
        <v>48186279154906.5</v>
      </c>
      <c r="N23" s="249">
        <f>SUMIFS('Predicted Energy Consumption'!W$98:W$366,'Predicted Energy Consumption'!$B$98:$B$366,$A23,'Predicted Energy Consumption'!$A$98:$A$366,"natural gas")</f>
        <v>46048217373118.18</v>
      </c>
      <c r="O23" s="249">
        <f>SUMIFS('Predicted Energy Consumption'!X$98:X$366,'Predicted Energy Consumption'!$B$98:$B$366,$A23,'Predicted Energy Consumption'!$A$98:$A$366,"natural gas")</f>
        <v>43971072784316</v>
      </c>
      <c r="P23" s="249">
        <f>SUMIFS('Predicted Energy Consumption'!Y$98:Y$366,'Predicted Energy Consumption'!$B$98:$B$366,$A23,'Predicted Energy Consumption'!$A$98:$A$366,"natural gas")</f>
        <v>41950079819237.32</v>
      </c>
      <c r="Q23" s="249">
        <f>SUMIFS('Predicted Energy Consumption'!Z$98:Z$366,'Predicted Energy Consumption'!$B$98:$B$366,$A23,'Predicted Energy Consumption'!$A$98:$A$366,"natural gas")</f>
        <v>39980850856400.648</v>
      </c>
      <c r="R23" s="249">
        <f>SUMIFS('Predicted Energy Consumption'!AA$98:AA$366,'Predicted Energy Consumption'!$B$98:$B$366,$A23,'Predicted Energy Consumption'!$A$98:$A$366,"natural gas")</f>
        <v>38059339947308.883</v>
      </c>
      <c r="S23" s="249">
        <f>SUMIFS('Predicted Energy Consumption'!AB$98:AB$366,'Predicted Energy Consumption'!$B$98:$B$366,$A23,'Predicted Energy Consumption'!$A$98:$A$366,"natural gas")</f>
        <v>36181812692077.555</v>
      </c>
      <c r="T23" s="249">
        <f>SUMIFS('Predicted Energy Consumption'!AC$98:AC$366,'Predicted Energy Consumption'!$B$98:$B$366,$A23,'Predicted Energy Consumption'!$A$98:$A$366,"natural gas")</f>
        <v>34344820178243.359</v>
      </c>
      <c r="U23" s="249">
        <f>SUMIFS('Predicted Energy Consumption'!AD$98:AD$366,'Predicted Energy Consumption'!$B$98:$B$366,$A23,'Predicted Energy Consumption'!$A$98:$A$366,"natural gas")</f>
        <v>32545175785027.344</v>
      </c>
      <c r="V23" s="249">
        <f>SUMIFS('Predicted Energy Consumption'!AE$98:AE$366,'Predicted Energy Consumption'!$B$98:$B$366,$A23,'Predicted Energy Consumption'!$A$98:$A$366,"natural gas")</f>
        <v>30779934163761.531</v>
      </c>
      <c r="W23" s="249">
        <f>SUMIFS('Predicted Energy Consumption'!AF$98:AF$366,'Predicted Energy Consumption'!$B$98:$B$366,$A23,'Predicted Energy Consumption'!$A$98:$A$366,"natural gas")</f>
        <v>29046371992213.133</v>
      </c>
      <c r="X23" s="249">
        <f>SUMIFS('Predicted Energy Consumption'!AG$98:AG$366,'Predicted Energy Consumption'!$B$98:$B$366,$A23,'Predicted Energy Consumption'!$A$98:$A$366,"natural gas")</f>
        <v>27341970259789.168</v>
      </c>
      <c r="Y23" s="249">
        <f>SUMIFS('Predicted Energy Consumption'!AH$98:AH$366,'Predicted Energy Consumption'!$B$98:$B$366,$A23,'Predicted Energy Consumption'!$A$98:$A$366,"natural gas")</f>
        <v>25664397926899.711</v>
      </c>
      <c r="Z23" s="249">
        <f>SUMIFS('Predicted Energy Consumption'!AI$98:AI$366,'Predicted Energy Consumption'!$B$98:$B$366,$A23,'Predicted Energy Consumption'!$A$98:$A$366,"natural gas")</f>
        <v>24011496847132.18</v>
      </c>
      <c r="AA23" s="249">
        <f>SUMIFS('Predicted Energy Consumption'!AJ$98:AJ$366,'Predicted Energy Consumption'!$B$98:$B$366,$A23,'Predicted Energy Consumption'!$A$98:$A$366,"natural gas")</f>
        <v>22381267863897.684</v>
      </c>
      <c r="AB23" s="249">
        <f>SUMIFS('Predicted Energy Consumption'!AK$98:AK$366,'Predicted Energy Consumption'!$B$98:$B$366,$A23,'Predicted Energy Consumption'!$A$98:$A$366,"natural gas")</f>
        <v>20771858004457.484</v>
      </c>
      <c r="AC23" s="249">
        <f>SUMIFS('Predicted Energy Consumption'!AL$98:AL$366,'Predicted Energy Consumption'!$B$98:$B$366,$A23,'Predicted Energy Consumption'!$A$98:$A$366,"natural gas")</f>
        <v>19181548699705.156</v>
      </c>
      <c r="AD23" s="249">
        <f>SUMIFS('Predicted Energy Consumption'!AM$98:AM$366,'Predicted Energy Consumption'!$B$98:$B$366,$A23,'Predicted Energy Consumption'!$A$98:$A$366,"natural gas")</f>
        <v>17608744960995.648</v>
      </c>
      <c r="AE23" s="249">
        <f>SUMIFS('Predicted Energy Consumption'!AN$98:AN$366,'Predicted Energy Consumption'!$B$98:$B$366,$A23,'Predicted Energy Consumption'!$A$98:$A$366,"natural gas")</f>
        <v>16051965447379.572</v>
      </c>
      <c r="AF23" s="249">
        <f>SUMIFS('Predicted Energy Consumption'!AO$98:AO$366,'Predicted Energy Consumption'!$B$98:$B$366,$A23,'Predicted Energy Consumption'!$A$98:$A$366,"natural gas")</f>
        <v>14509833358634.424</v>
      </c>
      <c r="AG23" s="249">
        <f>SUMIFS('Predicted Energy Consumption'!AP$98:AP$366,'Predicted Energy Consumption'!$B$98:$B$366,$A23,'Predicted Energy Consumption'!$A$98:$A$366,"natural gas")</f>
        <v>12981068091801.6</v>
      </c>
      <c r="AH23" s="249">
        <f>SUMIFS('Predicted Energy Consumption'!AQ$98:AQ$366,'Predicted Energy Consumption'!$B$98:$B$366,$A23,'Predicted Energy Consumption'!$A$98:$A$366,"natural gas")</f>
        <v>12496034288563.504</v>
      </c>
      <c r="AI23" s="249">
        <f>SUMIFS('Predicted Energy Consumption'!AR$98:AR$366,'Predicted Energy Consumption'!$B$98:$B$366,$A23,'Predicted Energy Consumption'!$A$98:$A$366,"natural gas")</f>
        <v>12639682111119.795</v>
      </c>
      <c r="AJ23" s="249">
        <f>SUMIFS('Predicted Energy Consumption'!AS$98:AS$366,'Predicted Energy Consumption'!$B$98:$B$366,$A23,'Predicted Energy Consumption'!$A$98:$A$366,"natural gas")</f>
        <v>12782963926100.654</v>
      </c>
      <c r="AK23" s="249">
        <f>SUMIFS('Predicted Energy Consumption'!AT$98:AT$366,'Predicted Energy Consumption'!$B$98:$B$366,$A23,'Predicted Energy Consumption'!$A$98:$A$366,"natural gas")</f>
        <v>12897840217986.324</v>
      </c>
      <c r="AL23" s="249">
        <f>SUMIFS('Predicted Energy Consumption'!AU$98:AU$366,'Predicted Energy Consumption'!$B$98:$B$366,$A23,'Predicted Energy Consumption'!$A$98:$A$366,"natural gas")</f>
        <v>12897324715543.018</v>
      </c>
      <c r="AM23" s="249">
        <f>SUMIFS('Predicted Energy Consumption'!AV$98:AV$366,'Predicted Energy Consumption'!$B$98:$B$366,$A23,'Predicted Energy Consumption'!$A$98:$A$366,"natural gas")</f>
        <v>12896257848187.279</v>
      </c>
      <c r="AN23" s="249">
        <f>SUMIFS('Predicted Energy Consumption'!AW$98:AW$366,'Predicted Energy Consumption'!$B$98:$B$366,$A23,'Predicted Energy Consumption'!$A$98:$A$366,"natural gas")</f>
        <v>12894695778095.311</v>
      </c>
      <c r="AO23" s="249">
        <f>SUMIFS('Predicted Energy Consumption'!AX$98:AX$366,'Predicted Energy Consumption'!$B$98:$B$366,$A23,'Predicted Energy Consumption'!$A$98:$A$366,"natural gas")</f>
        <v>12892689325003.18</v>
      </c>
      <c r="AP23" s="249">
        <f>SUMIFS('Predicted Energy Consumption'!AY$98:AY$366,'Predicted Energy Consumption'!$B$98:$B$366,$A23,'Predicted Energy Consumption'!$A$98:$A$366,"natural gas")</f>
        <v>12890284525867.1</v>
      </c>
    </row>
    <row r="24" spans="1:42" x14ac:dyDescent="0.2">
      <c r="A24" t="s">
        <v>395</v>
      </c>
      <c r="B24" s="249">
        <f>SUMIFS('Predicted Energy Consumption'!K$98:K$366,'Predicted Energy Consumption'!$B$98:$B$366,$A24,'Predicted Energy Consumption'!$A$98:$A$366,"natural gas")</f>
        <v>45426174548010.898</v>
      </c>
      <c r="C24" s="249">
        <f>SUMIFS('Predicted Energy Consumption'!L$98:L$366,'Predicted Energy Consumption'!$B$98:$B$366,$A24,'Predicted Energy Consumption'!$A$98:$A$366,"natural gas")</f>
        <v>2143408758655.25</v>
      </c>
      <c r="D24" s="249">
        <f>SUMIFS('Predicted Energy Consumption'!M$98:M$366,'Predicted Energy Consumption'!$B$98:$B$366,$A24,'Predicted Energy Consumption'!$A$98:$A$366,"natural gas")</f>
        <v>5599082298022.375</v>
      </c>
      <c r="E24" s="249">
        <f>SUMIFS('Predicted Energy Consumption'!N$98:N$366,'Predicted Energy Consumption'!$B$98:$B$366,$A24,'Predicted Energy Consumption'!$A$98:$A$366,"natural gas")</f>
        <v>16604375799209</v>
      </c>
      <c r="F24" s="249">
        <f>SUMIFS('Predicted Energy Consumption'!O$98:O$366,'Predicted Energy Consumption'!$B$98:$B$366,$A24,'Predicted Energy Consumption'!$A$98:$A$366,"natural gas")</f>
        <v>34248015482726.875</v>
      </c>
      <c r="G24" s="249">
        <f>SUMIFS('Predicted Energy Consumption'!P$98:P$366,'Predicted Energy Consumption'!$B$98:$B$366,$A24,'Predicted Energy Consumption'!$A$98:$A$366,"natural gas")</f>
        <v>57666487159993.5</v>
      </c>
      <c r="H24" s="249">
        <f>SUMIFS('Predicted Energy Consumption'!Q$98:Q$366,'Predicted Energy Consumption'!$B$98:$B$366,$A24,'Predicted Energy Consumption'!$A$98:$A$366,"natural gas")</f>
        <v>86060229340471.25</v>
      </c>
      <c r="I24" s="249">
        <f>SUMIFS('Predicted Energy Consumption'!R$98:R$366,'Predicted Energy Consumption'!$B$98:$B$366,$A24,'Predicted Energy Consumption'!$A$98:$A$366,"natural gas")</f>
        <v>118702085043443.75</v>
      </c>
      <c r="J24" s="249">
        <f>SUMIFS('Predicted Energy Consumption'!S$98:S$366,'Predicted Energy Consumption'!$B$98:$B$366,$A24,'Predicted Energy Consumption'!$A$98:$A$366,"natural gas")</f>
        <v>154940013843650.63</v>
      </c>
      <c r="K24" s="249">
        <f>SUMIFS('Predicted Energy Consumption'!T$98:T$366,'Predicted Energy Consumption'!$B$98:$B$366,$A24,'Predicted Energy Consumption'!$A$98:$A$366,"natural gas")</f>
        <v>183719028232400</v>
      </c>
      <c r="L24" s="249">
        <f>SUMIFS('Predicted Energy Consumption'!U$98:U$366,'Predicted Energy Consumption'!$B$98:$B$366,$A24,'Predicted Energy Consumption'!$A$98:$A$366,"natural gas")</f>
        <v>171147460818002.13</v>
      </c>
      <c r="M24" s="249">
        <f>SUMIFS('Predicted Energy Consumption'!V$98:V$366,'Predicted Energy Consumption'!$B$98:$B$366,$A24,'Predicted Energy Consumption'!$A$98:$A$366,"natural gas")</f>
        <v>159525744065860.25</v>
      </c>
      <c r="N24" s="249">
        <f>SUMIFS('Predicted Energy Consumption'!W$98:W$366,'Predicted Energy Consumption'!$B$98:$B$366,$A24,'Predicted Energy Consumption'!$A$98:$A$366,"natural gas")</f>
        <v>148795196474437.13</v>
      </c>
      <c r="O24" s="249">
        <f>SUMIFS('Predicted Energy Consumption'!X$98:X$366,'Predicted Energy Consumption'!$B$98:$B$366,$A24,'Predicted Energy Consumption'!$A$98:$A$366,"natural gas")</f>
        <v>138899397542455.38</v>
      </c>
      <c r="P24" s="249">
        <f>SUMIFS('Predicted Energy Consumption'!Y$98:Y$366,'Predicted Energy Consumption'!$B$98:$B$366,$A24,'Predicted Energy Consumption'!$A$98:$A$366,"natural gas")</f>
        <v>129784617728632.25</v>
      </c>
      <c r="Q24" s="249">
        <f>SUMIFS('Predicted Energy Consumption'!Z$98:Z$366,'Predicted Energy Consumption'!$B$98:$B$366,$A24,'Predicted Energy Consumption'!$A$98:$A$366,"natural gas")</f>
        <v>121400063293852.75</v>
      </c>
      <c r="R24" s="249">
        <f>SUMIFS('Predicted Energy Consumption'!AA$98:AA$366,'Predicted Energy Consumption'!$B$98:$B$366,$A24,'Predicted Energy Consumption'!$A$98:$A$366,"natural gas")</f>
        <v>113697984302696.13</v>
      </c>
      <c r="S24" s="249">
        <f>SUMIFS('Predicted Energy Consumption'!AB$98:AB$366,'Predicted Energy Consumption'!$B$98:$B$366,$A24,'Predicted Energy Consumption'!$A$98:$A$366,"natural gas")</f>
        <v>106633683868821.13</v>
      </c>
      <c r="T24" s="249">
        <f>SUMIFS('Predicted Energy Consumption'!AC$98:AC$366,'Predicted Energy Consumption'!$B$98:$B$366,$A24,'Predicted Energy Consumption'!$A$98:$A$366,"natural gas")</f>
        <v>100165458148903.38</v>
      </c>
      <c r="U24" s="249">
        <f>SUMIFS('Predicted Energy Consumption'!AD$98:AD$366,'Predicted Energy Consumption'!$B$98:$B$366,$A24,'Predicted Energy Consumption'!$A$98:$A$366,"natural gas")</f>
        <v>94254489576479</v>
      </c>
      <c r="V24" s="249">
        <f>SUMIFS('Predicted Energy Consumption'!AE$98:AE$366,'Predicted Energy Consumption'!$B$98:$B$366,$A24,'Predicted Energy Consumption'!$A$98:$A$366,"natural gas")</f>
        <v>88864710217985.75</v>
      </c>
      <c r="W24" s="249">
        <f>SUMIFS('Predicted Energy Consumption'!AF$98:AF$366,'Predicted Energy Consumption'!$B$98:$B$366,$A24,'Predicted Energy Consumption'!$A$98:$A$366,"natural gas")</f>
        <v>83962647725454.375</v>
      </c>
      <c r="X24" s="249">
        <f>SUMIFS('Predicted Energy Consumption'!AG$98:AG$366,'Predicted Energy Consumption'!$B$98:$B$366,$A24,'Predicted Energy Consumption'!$A$98:$A$366,"natural gas")</f>
        <v>79517262946452</v>
      </c>
      <c r="Y24" s="249">
        <f>SUMIFS('Predicted Energy Consumption'!AH$98:AH$366,'Predicted Energy Consumption'!$B$98:$B$366,$A24,'Predicted Energy Consumption'!$A$98:$A$366,"natural gas")</f>
        <v>75499785640795.125</v>
      </c>
      <c r="Z24" s="249">
        <f>SUMIFS('Predicted Energy Consumption'!AI$98:AI$366,'Predicted Energy Consumption'!$B$98:$B$366,$A24,'Predicted Energy Consumption'!$A$98:$A$366,"natural gas")</f>
        <v>71883552779048.625</v>
      </c>
      <c r="AA24" s="249">
        <f>SUMIFS('Predicted Energy Consumption'!AJ$98:AJ$366,'Predicted Energy Consumption'!$B$98:$B$366,$A24,'Predicted Energy Consumption'!$A$98:$A$366,"natural gas")</f>
        <v>68643852422567.125</v>
      </c>
      <c r="AB24" s="249">
        <f>SUMIFS('Predicted Energy Consumption'!AK$98:AK$366,'Predicted Energy Consumption'!$B$98:$B$366,$A24,'Predicted Energy Consumption'!$A$98:$A$366,"natural gas")</f>
        <v>65757775094543.875</v>
      </c>
      <c r="AC24" s="249">
        <f>SUMIFS('Predicted Energy Consumption'!AL$98:AL$366,'Predicted Energy Consumption'!$B$98:$B$366,$A24,'Predicted Energy Consumption'!$A$98:$A$366,"natural gas")</f>
        <v>63204073755896.875</v>
      </c>
      <c r="AD24" s="249">
        <f>SUMIFS('Predicted Energy Consumption'!AM$98:AM$366,'Predicted Energy Consumption'!$B$98:$B$366,$A24,'Predicted Energy Consumption'!$A$98:$A$366,"natural gas")</f>
        <v>60963032928998.375</v>
      </c>
      <c r="AE24" s="249">
        <f>SUMIFS('Predicted Energy Consumption'!AN$98:AN$366,'Predicted Energy Consumption'!$B$98:$B$366,$A24,'Predicted Energy Consumption'!$A$98:$A$366,"natural gas")</f>
        <v>59016347108931.25</v>
      </c>
      <c r="AF24" s="249">
        <f>SUMIFS('Predicted Energy Consumption'!AO$98:AO$366,'Predicted Energy Consumption'!$B$98:$B$366,$A24,'Predicted Energy Consumption'!$A$98:$A$366,"natural gas")</f>
        <v>57347008324420</v>
      </c>
      <c r="AG24" s="249">
        <f>SUMIFS('Predicted Energy Consumption'!AP$98:AP$366,'Predicted Energy Consumption'!$B$98:$B$366,$A24,'Predicted Energy Consumption'!$A$98:$A$366,"natural gas")</f>
        <v>55939202526417.125</v>
      </c>
      <c r="AH24" s="249">
        <f>SUMIFS('Predicted Energy Consumption'!AQ$98:AQ$366,'Predicted Energy Consumption'!$B$98:$B$366,$A24,'Predicted Energy Consumption'!$A$98:$A$366,"natural gas")</f>
        <v>54778214365436</v>
      </c>
      <c r="AI24" s="249">
        <f>SUMIFS('Predicted Energy Consumption'!AR$98:AR$366,'Predicted Energy Consumption'!$B$98:$B$366,$A24,'Predicted Energy Consumption'!$A$98:$A$366,"natural gas")</f>
        <v>53850339851343.125</v>
      </c>
      <c r="AJ24" s="249">
        <f>SUMIFS('Predicted Energy Consumption'!AS$98:AS$366,'Predicted Energy Consumption'!$B$98:$B$366,$A24,'Predicted Energy Consumption'!$A$98:$A$366,"natural gas")</f>
        <v>53142806357075.125</v>
      </c>
      <c r="AK24" s="249">
        <f>SUMIFS('Predicted Energy Consumption'!AT$98:AT$366,'Predicted Energy Consumption'!$B$98:$B$366,$A24,'Predicted Energy Consumption'!$A$98:$A$366,"natural gas")</f>
        <v>52643699420089.125</v>
      </c>
      <c r="AL24" s="249">
        <f>SUMIFS('Predicted Energy Consumption'!AU$98:AU$366,'Predicted Energy Consumption'!$B$98:$B$366,$A24,'Predicted Energy Consumption'!$A$98:$A$366,"natural gas")</f>
        <v>52341895804079.75</v>
      </c>
      <c r="AM24" s="249">
        <f>SUMIFS('Predicted Energy Consumption'!AV$98:AV$366,'Predicted Energy Consumption'!$B$98:$B$366,$A24,'Predicted Energy Consumption'!$A$98:$A$366,"natural gas")</f>
        <v>52227002303983</v>
      </c>
      <c r="AN24" s="249">
        <f>SUMIFS('Predicted Energy Consumption'!AW$98:AW$366,'Predicted Energy Consumption'!$B$98:$B$366,$A24,'Predicted Energy Consumption'!$A$98:$A$366,"natural gas")</f>
        <v>52289299804229.625</v>
      </c>
      <c r="AO24" s="249">
        <f>SUMIFS('Predicted Energy Consumption'!AX$98:AX$366,'Predicted Energy Consumption'!$B$98:$B$366,$A24,'Predicted Energy Consumption'!$A$98:$A$366,"natural gas")</f>
        <v>52519692131097.375</v>
      </c>
      <c r="AP24" s="249">
        <f>SUMIFS('Predicted Energy Consumption'!AY$98:AY$366,'Predicted Energy Consumption'!$B$98:$B$366,$A24,'Predicted Energy Consumption'!$A$98:$A$366,"natural gas")</f>
        <v>52909659272971.625</v>
      </c>
    </row>
    <row r="25" spans="1:42" x14ac:dyDescent="0.2">
      <c r="A25" t="s">
        <v>396</v>
      </c>
      <c r="B25" s="249">
        <f>SUMIFS('Predicted Energy Consumption'!K$98:K$366,'Predicted Energy Consumption'!$B$98:$B$366,$A25,'Predicted Energy Consumption'!$A$98:$A$366,"natural gas")</f>
        <v>57829452914743.813</v>
      </c>
      <c r="C25" s="249">
        <f>SUMIFS('Predicted Energy Consumption'!L$98:L$366,'Predicted Energy Consumption'!$B$98:$B$366,$A25,'Predicted Energy Consumption'!$A$98:$A$366,"natural gas")</f>
        <v>59814426917310.578</v>
      </c>
      <c r="D25" s="249">
        <f>SUMIFS('Predicted Energy Consumption'!M$98:M$366,'Predicted Energy Consumption'!$B$98:$B$366,$A25,'Predicted Energy Consumption'!$A$98:$A$366,"natural gas")</f>
        <v>62252070728096.742</v>
      </c>
      <c r="E25" s="249">
        <f>SUMIFS('Predicted Energy Consumption'!N$98:N$366,'Predicted Energy Consumption'!$B$98:$B$366,$A25,'Predicted Energy Consumption'!$A$98:$A$366,"natural gas")</f>
        <v>64481146439589.914</v>
      </c>
      <c r="F25" s="249">
        <f>SUMIFS('Predicted Energy Consumption'!O$98:O$366,'Predicted Energy Consumption'!$B$98:$B$366,$A25,'Predicted Energy Consumption'!$A$98:$A$366,"natural gas")</f>
        <v>66509872813096.906</v>
      </c>
      <c r="G25" s="249">
        <f>SUMIFS('Predicted Energy Consumption'!P$98:P$366,'Predicted Energy Consumption'!$B$98:$B$366,$A25,'Predicted Energy Consumption'!$A$98:$A$366,"natural gas")</f>
        <v>68348059914718.219</v>
      </c>
      <c r="H25" s="249">
        <f>SUMIFS('Predicted Energy Consumption'!Q$98:Q$366,'Predicted Energy Consumption'!$B$98:$B$366,$A25,'Predicted Energy Consumption'!$A$98:$A$366,"natural gas")</f>
        <v>70006460898304.539</v>
      </c>
      <c r="I25" s="249">
        <f>SUMIFS('Predicted Energy Consumption'!R$98:R$366,'Predicted Energy Consumption'!$B$98:$B$366,$A25,'Predicted Energy Consumption'!$A$98:$A$366,"natural gas")</f>
        <v>71496264568445.859</v>
      </c>
      <c r="J25" s="249">
        <f>SUMIFS('Predicted Energy Consumption'!S$98:S$366,'Predicted Energy Consumption'!$B$98:$B$366,$A25,'Predicted Energy Consumption'!$A$98:$A$366,"natural gas")</f>
        <v>72828713948567.609</v>
      </c>
      <c r="K25" s="249">
        <f>SUMIFS('Predicted Energy Consumption'!T$98:T$366,'Predicted Energy Consumption'!$B$98:$B$366,$A25,'Predicted Energy Consumption'!$A$98:$A$366,"natural gas")</f>
        <v>74014831291208.234</v>
      </c>
      <c r="L25" s="249">
        <f>SUMIFS('Predicted Energy Consumption'!U$98:U$366,'Predicted Energy Consumption'!$B$98:$B$366,$A25,'Predicted Energy Consumption'!$A$98:$A$366,"natural gas")</f>
        <v>75065229230948.172</v>
      </c>
      <c r="M25" s="249">
        <f>SUMIFS('Predicted Energy Consumption'!V$98:V$366,'Predicted Energy Consumption'!$B$98:$B$366,$A25,'Predicted Energy Consumption'!$A$98:$A$366,"natural gas")</f>
        <v>75989989284262.688</v>
      </c>
      <c r="N25" s="249">
        <f>SUMIFS('Predicted Energy Consumption'!W$98:W$366,'Predicted Energy Consumption'!$B$98:$B$366,$A25,'Predicted Energy Consumption'!$A$98:$A$366,"natural gas")</f>
        <v>76798591436692.047</v>
      </c>
      <c r="O25" s="249">
        <f>SUMIFS('Predicted Energy Consumption'!X$98:X$366,'Predicted Energy Consumption'!$B$98:$B$366,$A25,'Predicted Energy Consumption'!$A$98:$A$366,"natural gas")</f>
        <v>77499881386539.656</v>
      </c>
      <c r="P25" s="249">
        <f>SUMIFS('Predicted Energy Consumption'!Y$98:Y$366,'Predicted Energy Consumption'!$B$98:$B$366,$A25,'Predicted Energy Consumption'!$A$98:$A$366,"natural gas")</f>
        <v>78102064724490.641</v>
      </c>
      <c r="Q25" s="249">
        <f>SUMIFS('Predicted Energy Consumption'!Z$98:Z$366,'Predicted Energy Consumption'!$B$98:$B$366,$A25,'Predicted Energy Consumption'!$A$98:$A$366,"natural gas")</f>
        <v>78612719722290.938</v>
      </c>
      <c r="R25" s="249">
        <f>SUMIFS('Predicted Energy Consumption'!AA$98:AA$366,'Predicted Energy Consumption'!$B$98:$B$366,$A25,'Predicted Energy Consumption'!$A$98:$A$366,"natural gas")</f>
        <v>79038822411739.328</v>
      </c>
      <c r="S25" s="249">
        <f>SUMIFS('Predicted Energy Consumption'!AB$98:AB$366,'Predicted Energy Consumption'!$B$98:$B$366,$A25,'Predicted Energy Consumption'!$A$98:$A$366,"natural gas")</f>
        <v>79386779260381.016</v>
      </c>
      <c r="T25" s="249">
        <f>SUMIFS('Predicted Energy Consumption'!AC$98:AC$366,'Predicted Energy Consumption'!$B$98:$B$366,$A25,'Predicted Energy Consumption'!$A$98:$A$366,"natural gas")</f>
        <v>79662464030440.438</v>
      </c>
      <c r="U25" s="249">
        <f>SUMIFS('Predicted Energy Consumption'!AD$98:AD$366,'Predicted Energy Consumption'!$B$98:$B$366,$A25,'Predicted Energy Consumption'!$A$98:$A$366,"natural gas")</f>
        <v>79871256394389.313</v>
      </c>
      <c r="V25" s="249">
        <f>SUMIFS('Predicted Energy Consumption'!AE$98:AE$366,'Predicted Energy Consumption'!$B$98:$B$366,$A25,'Predicted Energy Consumption'!$A$98:$A$366,"natural gas")</f>
        <v>80018080627637.422</v>
      </c>
      <c r="W25" s="249">
        <f>SUMIFS('Predicted Energy Consumption'!AF$98:AF$366,'Predicted Energy Consumption'!$B$98:$B$366,$A25,'Predicted Energy Consumption'!$A$98:$A$366,"natural gas")</f>
        <v>80107443255132.313</v>
      </c>
      <c r="X25" s="249">
        <f>SUMIFS('Predicted Energy Consumption'!AG$98:AG$366,'Predicted Energy Consumption'!$B$98:$B$366,$A25,'Predicted Energy Consumption'!$A$98:$A$366,"natural gas")</f>
        <v>80143468936435.734</v>
      </c>
      <c r="Y25" s="249">
        <f>SUMIFS('Predicted Energy Consumption'!AH$98:AH$366,'Predicted Energy Consumption'!$B$98:$B$366,$A25,'Predicted Energy Consumption'!$A$98:$A$366,"natural gas")</f>
        <v>80129934167956.125</v>
      </c>
      <c r="Z25" s="249">
        <f>SUMIFS('Predicted Energy Consumption'!AI$98:AI$366,'Predicted Energy Consumption'!$B$98:$B$366,$A25,'Predicted Energy Consumption'!$A$98:$A$366,"natural gas")</f>
        <v>80070298589288.484</v>
      </c>
      <c r="AA25" s="249">
        <f>SUMIFS('Predicted Energy Consumption'!AJ$98:AJ$366,'Predicted Energy Consumption'!$B$98:$B$366,$A25,'Predicted Energy Consumption'!$A$98:$A$366,"natural gas")</f>
        <v>79967733825005.563</v>
      </c>
      <c r="AB25" s="249">
        <f>SUMIFS('Predicted Energy Consumption'!AK$98:AK$366,'Predicted Energy Consumption'!$B$98:$B$366,$A25,'Predicted Energy Consumption'!$A$98:$A$366,"natural gas")</f>
        <v>79825149890577.594</v>
      </c>
      <c r="AC25" s="249">
        <f>SUMIFS('Predicted Energy Consumption'!AL$98:AL$366,'Predicted Energy Consumption'!$B$98:$B$366,$A25,'Predicted Energy Consumption'!$A$98:$A$366,"natural gas")</f>
        <v>79645219254223.734</v>
      </c>
      <c r="AD25" s="249">
        <f>SUMIFS('Predicted Energy Consumption'!AM$98:AM$366,'Predicted Energy Consumption'!$B$98:$B$366,$A25,'Predicted Energy Consumption'!$A$98:$A$366,"natural gas")</f>
        <v>79430398685080.125</v>
      </c>
      <c r="AE25" s="249">
        <f>SUMIFS('Predicted Energy Consumption'!AN$98:AN$366,'Predicted Energy Consumption'!$B$98:$B$366,$A25,'Predicted Energy Consumption'!$A$98:$A$366,"natural gas")</f>
        <v>79182949039289.75</v>
      </c>
      <c r="AF25" s="249">
        <f>SUMIFS('Predicted Energy Consumption'!AO$98:AO$366,'Predicted Energy Consumption'!$B$98:$B$366,$A25,'Predicted Energy Consumption'!$A$98:$A$366,"natural gas")</f>
        <v>78904953144781.516</v>
      </c>
      <c r="AG25" s="249">
        <f>SUMIFS('Predicted Energy Consumption'!AP$98:AP$366,'Predicted Energy Consumption'!$B$98:$B$366,$A25,'Predicted Energy Consumption'!$A$98:$A$366,"natural gas")</f>
        <v>78598331946471.859</v>
      </c>
      <c r="AH25" s="249">
        <f>SUMIFS('Predicted Energy Consumption'!AQ$98:AQ$366,'Predicted Energy Consumption'!$B$98:$B$366,$A25,'Predicted Energy Consumption'!$A$98:$A$366,"natural gas")</f>
        <v>78264859069255.594</v>
      </c>
      <c r="AI25" s="249">
        <f>SUMIFS('Predicted Energy Consumption'!AR$98:AR$366,'Predicted Energy Consumption'!$B$98:$B$366,$A25,'Predicted Energy Consumption'!$A$98:$A$366,"natural gas")</f>
        <v>77906173948359.172</v>
      </c>
      <c r="AJ25" s="249">
        <f>SUMIFS('Predicted Energy Consumption'!AS$98:AS$366,'Predicted Energy Consumption'!$B$98:$B$366,$A25,'Predicted Energy Consumption'!$A$98:$A$366,"natural gas")</f>
        <v>77523793666949.969</v>
      </c>
      <c r="AK25" s="249">
        <f>SUMIFS('Predicted Energy Consumption'!AT$98:AT$366,'Predicted Energy Consumption'!$B$98:$B$366,$A25,'Predicted Energy Consumption'!$A$98:$A$366,"natural gas")</f>
        <v>77119123630216.078</v>
      </c>
      <c r="AL25" s="249">
        <f>SUMIFS('Predicted Energy Consumption'!AU$98:AU$366,'Predicted Energy Consumption'!$B$98:$B$366,$A25,'Predicted Energy Consumption'!$A$98:$A$366,"natural gas")</f>
        <v>76693467194197.281</v>
      </c>
      <c r="AM25" s="249">
        <f>SUMIFS('Predicted Energy Consumption'!AV$98:AV$366,'Predicted Energy Consumption'!$B$98:$B$366,$A25,'Predicted Energy Consumption'!$A$98:$A$366,"natural gas")</f>
        <v>76248034356860.766</v>
      </c>
      <c r="AN25" s="249">
        <f>SUMIFS('Predicted Energy Consumption'!AW$98:AW$366,'Predicted Energy Consumption'!$B$98:$B$366,$A25,'Predicted Energy Consumption'!$A$98:$A$366,"natural gas")</f>
        <v>75783949608605.125</v>
      </c>
      <c r="AO25" s="249">
        <f>SUMIFS('Predicted Energy Consumption'!AX$98:AX$366,'Predicted Energy Consumption'!$B$98:$B$366,$A25,'Predicted Energy Consumption'!$A$98:$A$366,"natural gas")</f>
        <v>75302259029661.844</v>
      </c>
      <c r="AP25" s="249">
        <f>SUMIFS('Predicted Energy Consumption'!AY$98:AY$366,'Predicted Energy Consumption'!$B$98:$B$366,$A25,'Predicted Energy Consumption'!$A$98:$A$366,"natural gas")</f>
        <v>74803936712881.594</v>
      </c>
    </row>
    <row r="26" spans="1:42" x14ac:dyDescent="0.2">
      <c r="A26" t="s">
        <v>397</v>
      </c>
      <c r="B26" s="249">
        <f>SUMIFS('Predicted Energy Consumption'!K$98:K$366,'Predicted Energy Consumption'!$B$98:$B$366,$A26,'Predicted Energy Consumption'!$A$98:$A$366,"natural gas")</f>
        <v>8904085978007.7051</v>
      </c>
      <c r="C26" s="249">
        <f>SUMIFS('Predicted Energy Consumption'!L$98:L$366,'Predicted Energy Consumption'!$B$98:$B$366,$A26,'Predicted Energy Consumption'!$A$98:$A$366,"natural gas")</f>
        <v>9524196817759.2148</v>
      </c>
      <c r="D26" s="249">
        <f>SUMIFS('Predicted Energy Consumption'!M$98:M$366,'Predicted Energy Consumption'!$B$98:$B$366,$A26,'Predicted Energy Consumption'!$A$98:$A$366,"natural gas")</f>
        <v>9976813768818.3262</v>
      </c>
      <c r="E26" s="249">
        <f>SUMIFS('Predicted Energy Consumption'!N$98:N$366,'Predicted Energy Consumption'!$B$98:$B$366,$A26,'Predicted Energy Consumption'!$A$98:$A$366,"natural gas")</f>
        <v>10427725458921.42</v>
      </c>
      <c r="F26" s="249">
        <f>SUMIFS('Predicted Energy Consumption'!O$98:O$366,'Predicted Energy Consumption'!$B$98:$B$366,$A26,'Predicted Energy Consumption'!$A$98:$A$366,"natural gas")</f>
        <v>10872323031449.318</v>
      </c>
      <c r="G26" s="249">
        <f>SUMIFS('Predicted Energy Consumption'!P$98:P$366,'Predicted Energy Consumption'!$B$98:$B$366,$A26,'Predicted Energy Consumption'!$A$98:$A$366,"natural gas")</f>
        <v>11317337180248.307</v>
      </c>
      <c r="H26" s="249">
        <f>SUMIFS('Predicted Energy Consumption'!Q$98:Q$366,'Predicted Energy Consumption'!$B$98:$B$366,$A26,'Predicted Energy Consumption'!$A$98:$A$366,"natural gas")</f>
        <v>11756099278674.73</v>
      </c>
      <c r="I26" s="249">
        <f>SUMIFS('Predicted Energy Consumption'!R$98:R$366,'Predicted Energy Consumption'!$B$98:$B$366,$A26,'Predicted Energy Consumption'!$A$98:$A$366,"natural gas")</f>
        <v>12190058112320.869</v>
      </c>
      <c r="J26" s="249">
        <f>SUMIFS('Predicted Energy Consumption'!S$98:S$366,'Predicted Energy Consumption'!$B$98:$B$366,$A26,'Predicted Energy Consumption'!$A$98:$A$366,"natural gas")</f>
        <v>12620600422223.35</v>
      </c>
      <c r="K26" s="249">
        <f>SUMIFS('Predicted Energy Consumption'!T$98:T$366,'Predicted Energy Consumption'!$B$98:$B$366,$A26,'Predicted Energy Consumption'!$A$98:$A$366,"natural gas")</f>
        <v>13043390348813.119</v>
      </c>
      <c r="L26" s="249">
        <f>SUMIFS('Predicted Energy Consumption'!U$98:U$366,'Predicted Energy Consumption'!$B$98:$B$366,$A26,'Predicted Energy Consumption'!$A$98:$A$366,"natural gas")</f>
        <v>13462265500133.717</v>
      </c>
      <c r="M26" s="249">
        <f>SUMIFS('Predicted Energy Consumption'!V$98:V$366,'Predicted Energy Consumption'!$B$98:$B$366,$A26,'Predicted Energy Consumption'!$A$98:$A$366,"natural gas")</f>
        <v>13874771530900.428</v>
      </c>
      <c r="N26" s="249">
        <f>SUMIFS('Predicted Energy Consumption'!W$98:W$366,'Predicted Energy Consumption'!$B$98:$B$366,$A26,'Predicted Energy Consumption'!$A$98:$A$366,"natural gas")</f>
        <v>14278419512661.143</v>
      </c>
      <c r="O26" s="249">
        <f>SUMIFS('Predicted Energy Consumption'!X$98:X$366,'Predicted Energy Consumption'!$B$98:$B$366,$A26,'Predicted Energy Consumption'!$A$98:$A$366,"natural gas")</f>
        <v>14677293514797.1</v>
      </c>
      <c r="P26" s="249">
        <f>SUMIFS('Predicted Energy Consumption'!Y$98:Y$366,'Predicted Energy Consumption'!$B$98:$B$366,$A26,'Predicted Energy Consumption'!$A$98:$A$366,"natural gas")</f>
        <v>15068463793419.438</v>
      </c>
      <c r="Q26" s="249">
        <f>SUMIFS('Predicted Energy Consumption'!Z$98:Z$366,'Predicted Energy Consumption'!$B$98:$B$366,$A26,'Predicted Energy Consumption'!$A$98:$A$366,"natural gas")</f>
        <v>15450586321974.381</v>
      </c>
      <c r="R26" s="249">
        <f>SUMIFS('Predicted Energy Consumption'!AA$98:AA$366,'Predicted Energy Consumption'!$B$98:$B$366,$A26,'Predicted Energy Consumption'!$A$98:$A$366,"natural gas")</f>
        <v>15826470163467.828</v>
      </c>
      <c r="S26" s="249">
        <f>SUMIFS('Predicted Energy Consumption'!AB$98:AB$366,'Predicted Energy Consumption'!$B$98:$B$366,$A26,'Predicted Energy Consumption'!$A$98:$A$366,"natural gas")</f>
        <v>16193787280021.824</v>
      </c>
      <c r="T26" s="249">
        <f>SUMIFS('Predicted Energy Consumption'!AC$98:AC$366,'Predicted Energy Consumption'!$B$98:$B$366,$A26,'Predicted Energy Consumption'!$A$98:$A$366,"natural gas")</f>
        <v>16555025142943.279</v>
      </c>
      <c r="U26" s="249">
        <f>SUMIFS('Predicted Energy Consumption'!AD$98:AD$366,'Predicted Energy Consumption'!$B$98:$B$366,$A26,'Predicted Energy Consumption'!$A$98:$A$366,"natural gas")</f>
        <v>16907270995782.1</v>
      </c>
      <c r="V26" s="249">
        <f>SUMIFS('Predicted Energy Consumption'!AE$98:AE$366,'Predicted Energy Consumption'!$B$98:$B$366,$A26,'Predicted Energy Consumption'!$A$98:$A$366,"natural gas")</f>
        <v>17250156116945.525</v>
      </c>
      <c r="W26" s="249">
        <f>SUMIFS('Predicted Energy Consumption'!AF$98:AF$366,'Predicted Energy Consumption'!$B$98:$B$366,$A26,'Predicted Energy Consumption'!$A$98:$A$366,"natural gas")</f>
        <v>17586078850367.727</v>
      </c>
      <c r="X26" s="249">
        <f>SUMIFS('Predicted Energy Consumption'!AG$98:AG$366,'Predicted Energy Consumption'!$B$98:$B$366,$A26,'Predicted Energy Consumption'!$A$98:$A$366,"natural gas")</f>
        <v>17913711029067.195</v>
      </c>
      <c r="Y26" s="249">
        <f>SUMIFS('Predicted Energy Consumption'!AH$98:AH$366,'Predicted Energy Consumption'!$B$98:$B$366,$A26,'Predicted Energy Consumption'!$A$98:$A$366,"natural gas")</f>
        <v>18233171048848.762</v>
      </c>
      <c r="Z26" s="249">
        <f>SUMIFS('Predicted Energy Consumption'!AI$98:AI$366,'Predicted Energy Consumption'!$B$98:$B$366,$A26,'Predicted Energy Consumption'!$A$98:$A$366,"natural gas")</f>
        <v>18543856969620.898</v>
      </c>
      <c r="AA26" s="249">
        <f>SUMIFS('Predicted Energy Consumption'!AJ$98:AJ$366,'Predicted Energy Consumption'!$B$98:$B$366,$A26,'Predicted Energy Consumption'!$A$98:$A$366,"natural gas")</f>
        <v>18847212090894.895</v>
      </c>
      <c r="AB26" s="249">
        <f>SUMIFS('Predicted Energy Consumption'!AK$98:AK$366,'Predicted Energy Consumption'!$B$98:$B$366,$A26,'Predicted Energy Consumption'!$A$98:$A$366,"natural gas")</f>
        <v>19143727043669.395</v>
      </c>
      <c r="AC26" s="249">
        <f>SUMIFS('Predicted Energy Consumption'!AL$98:AL$366,'Predicted Energy Consumption'!$B$98:$B$366,$A26,'Predicted Energy Consumption'!$A$98:$A$366,"natural gas")</f>
        <v>19431516523507.203</v>
      </c>
      <c r="AD26" s="249">
        <f>SUMIFS('Predicted Energy Consumption'!AM$98:AM$366,'Predicted Energy Consumption'!$B$98:$B$366,$A26,'Predicted Energy Consumption'!$A$98:$A$366,"natural gas")</f>
        <v>19711664524792.992</v>
      </c>
      <c r="AE26" s="249">
        <f>SUMIFS('Predicted Energy Consumption'!AN$98:AN$366,'Predicted Energy Consumption'!$B$98:$B$366,$A26,'Predicted Energy Consumption'!$A$98:$A$366,"natural gas")</f>
        <v>19986373589381.668</v>
      </c>
      <c r="AF26" s="249">
        <f>SUMIFS('Predicted Energy Consumption'!AO$98:AO$366,'Predicted Energy Consumption'!$B$98:$B$366,$A26,'Predicted Energy Consumption'!$A$98:$A$366,"natural gas")</f>
        <v>20253520226793.664</v>
      </c>
      <c r="AG26" s="249">
        <f>SUMIFS('Predicted Energy Consumption'!AP$98:AP$366,'Predicted Energy Consumption'!$B$98:$B$366,$A26,'Predicted Energy Consumption'!$A$98:$A$366,"natural gas")</f>
        <v>20514824879437.949</v>
      </c>
      <c r="AH26" s="249">
        <f>SUMIFS('Predicted Energy Consumption'!AQ$98:AQ$366,'Predicted Energy Consumption'!$B$98:$B$366,$A26,'Predicted Energy Consumption'!$A$98:$A$366,"natural gas")</f>
        <v>20770410047871.629</v>
      </c>
      <c r="AI26" s="249">
        <f>SUMIFS('Predicted Energy Consumption'!AR$98:AR$366,'Predicted Energy Consumption'!$B$98:$B$366,$A26,'Predicted Energy Consumption'!$A$98:$A$366,"natural gas")</f>
        <v>21020296544800.699</v>
      </c>
      <c r="AJ26" s="249">
        <f>SUMIFS('Predicted Energy Consumption'!AS$98:AS$366,'Predicted Energy Consumption'!$B$98:$B$366,$A26,'Predicted Energy Consumption'!$A$98:$A$366,"natural gas")</f>
        <v>21265946998235.063</v>
      </c>
      <c r="AK26" s="249">
        <f>SUMIFS('Predicted Energy Consumption'!AT$98:AT$366,'Predicted Energy Consumption'!$B$98:$B$366,$A26,'Predicted Energy Consumption'!$A$98:$A$366,"natural gas")</f>
        <v>21507885184570.746</v>
      </c>
      <c r="AL26" s="249">
        <f>SUMIFS('Predicted Energy Consumption'!AU$98:AU$366,'Predicted Energy Consumption'!$B$98:$B$366,$A26,'Predicted Energy Consumption'!$A$98:$A$366,"natural gas")</f>
        <v>21747126515725.738</v>
      </c>
      <c r="AM26" s="249">
        <f>SUMIFS('Predicted Energy Consumption'!AV$98:AV$366,'Predicted Energy Consumption'!$B$98:$B$366,$A26,'Predicted Energy Consumption'!$A$98:$A$366,"natural gas")</f>
        <v>21983509469477.027</v>
      </c>
      <c r="AN26" s="249">
        <f>SUMIFS('Predicted Energy Consumption'!AW$98:AW$366,'Predicted Energy Consumption'!$B$98:$B$366,$A26,'Predicted Energy Consumption'!$A$98:$A$366,"natural gas")</f>
        <v>22218507398045.246</v>
      </c>
      <c r="AO26" s="249">
        <f>SUMIFS('Predicted Energy Consumption'!AX$98:AX$366,'Predicted Energy Consumption'!$B$98:$B$366,$A26,'Predicted Energy Consumption'!$A$98:$A$366,"natural gas")</f>
        <v>22453449266242.953</v>
      </c>
      <c r="AP26" s="249">
        <f>SUMIFS('Predicted Energy Consumption'!AY$98:AY$366,'Predicted Energy Consumption'!$B$98:$B$366,$A26,'Predicted Energy Consumption'!$A$98:$A$366,"natural gas")</f>
        <v>22688296643371.668</v>
      </c>
    </row>
  </sheetData>
  <phoneticPr fontId="3"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82CF0-7B9C-4175-89F6-64EFDA6C5163}">
  <sheetPr codeName="Sheet29">
    <tabColor theme="4"/>
  </sheetPr>
  <dimension ref="A1:AP26"/>
  <sheetViews>
    <sheetView workbookViewId="0">
      <selection activeCell="A15" sqref="A15"/>
    </sheetView>
  </sheetViews>
  <sheetFormatPr defaultRowHeight="14.25" x14ac:dyDescent="0.2"/>
  <cols>
    <col min="1" max="1" width="45.125" bestFit="1" customWidth="1"/>
  </cols>
  <sheetData>
    <row r="1" spans="1:42" x14ac:dyDescent="0.2">
      <c r="A1" t="s">
        <v>666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x14ac:dyDescent="0.2">
      <c r="A2" t="s">
        <v>373</v>
      </c>
      <c r="B2" s="249">
        <f>SUMIFS('Predicted Energy Consumption'!K$98:K$366,'Predicted Energy Consumption'!$B$98:$B$366,$A2,'Predicted Energy Consumption'!$A$98:$A$366,"petroleum diesel")</f>
        <v>714789423706811.38</v>
      </c>
      <c r="C2" s="249">
        <f>SUMIFS('Predicted Energy Consumption'!L$98:L$366,'Predicted Energy Consumption'!$B$98:$B$366,$A2,'Predicted Energy Consumption'!$A$98:$A$366,"petroleum diesel")</f>
        <v>738291498761906.5</v>
      </c>
      <c r="D2" s="249">
        <f>SUMIFS('Predicted Energy Consumption'!M$98:M$366,'Predicted Energy Consumption'!$B$98:$B$366,$A2,'Predicted Energy Consumption'!$A$98:$A$366,"petroleum diesel")</f>
        <v>755267663120970</v>
      </c>
      <c r="E2" s="249">
        <f>SUMIFS('Predicted Energy Consumption'!N$98:N$366,'Predicted Energy Consumption'!$B$98:$B$366,$A2,'Predicted Energy Consumption'!$A$98:$A$366,"petroleum diesel")</f>
        <v>770958972280249.63</v>
      </c>
      <c r="F2" s="249">
        <f>SUMIFS('Predicted Energy Consumption'!O$98:O$366,'Predicted Energy Consumption'!$B$98:$B$366,$A2,'Predicted Energy Consumption'!$A$98:$A$366,"petroleum diesel")</f>
        <v>785523287233882.88</v>
      </c>
      <c r="G2" s="249">
        <f>SUMIFS('Predicted Energy Consumption'!P$98:P$366,'Predicted Energy Consumption'!$B$98:$B$366,$A2,'Predicted Energy Consumption'!$A$98:$A$366,"petroleum diesel")</f>
        <v>799483413353472.25</v>
      </c>
      <c r="H2" s="249">
        <f>SUMIFS('Predicted Energy Consumption'!Q$98:Q$366,'Predicted Energy Consumption'!$B$98:$B$366,$A2,'Predicted Energy Consumption'!$A$98:$A$366,"petroleum diesel")</f>
        <v>812614297729742.75</v>
      </c>
      <c r="I2" s="249">
        <f>SUMIFS('Predicted Energy Consumption'!R$98:R$366,'Predicted Energy Consumption'!$B$98:$B$366,$A2,'Predicted Energy Consumption'!$A$98:$A$366,"petroleum diesel")</f>
        <v>825062489284193.5</v>
      </c>
      <c r="J2" s="249">
        <f>SUMIFS('Predicted Energy Consumption'!S$98:S$366,'Predicted Energy Consumption'!$B$98:$B$366,$A2,'Predicted Energy Consumption'!$A$98:$A$366,"petroleum diesel")</f>
        <v>836968042571997.25</v>
      </c>
      <c r="K2" s="249">
        <f>SUMIFS('Predicted Energy Consumption'!T$98:T$366,'Predicted Energy Consumption'!$B$98:$B$366,$A2,'Predicted Energy Consumption'!$A$98:$A$366,"petroleum diesel")</f>
        <v>848248235409652.25</v>
      </c>
      <c r="L2" s="249">
        <f>SUMIFS('Predicted Energy Consumption'!U$98:U$366,'Predicted Energy Consumption'!$B$98:$B$366,$A2,'Predicted Energy Consumption'!$A$98:$A$366,"petroleum diesel")</f>
        <v>859106770010682.25</v>
      </c>
      <c r="M2" s="249">
        <f>SUMIFS('Predicted Energy Consumption'!V$98:V$366,'Predicted Energy Consumption'!$B$98:$B$366,$A2,'Predicted Energy Consumption'!$A$98:$A$366,"petroleum diesel")</f>
        <v>869432575562940</v>
      </c>
      <c r="N2" s="249">
        <f>SUMIFS('Predicted Energy Consumption'!W$98:W$366,'Predicted Energy Consumption'!$B$98:$B$366,$A2,'Predicted Energy Consumption'!$A$98:$A$366,"petroleum diesel")</f>
        <v>879227776814995.5</v>
      </c>
      <c r="O2" s="249">
        <f>SUMIFS('Predicted Energy Consumption'!X$98:X$366,'Predicted Energy Consumption'!$B$98:$B$366,$A2,'Predicted Energy Consumption'!$A$98:$A$366,"petroleum diesel")</f>
        <v>888662795689412.63</v>
      </c>
      <c r="P2" s="249">
        <f>SUMIFS('Predicted Energy Consumption'!Y$98:Y$366,'Predicted Energy Consumption'!$B$98:$B$366,$A2,'Predicted Energy Consumption'!$A$98:$A$366,"petroleum diesel")</f>
        <v>897659674731133.88</v>
      </c>
      <c r="Q2" s="249">
        <f>SUMIFS('Predicted Energy Consumption'!Z$98:Z$366,'Predicted Energy Consumption'!$B$98:$B$366,$A2,'Predicted Energy Consumption'!$A$98:$A$366,"petroleum diesel")</f>
        <v>906220165044978.25</v>
      </c>
      <c r="R2" s="249">
        <f>SUMIFS('Predicted Energy Consumption'!AA$98:AA$366,'Predicted Energy Consumption'!$B$98:$B$366,$A2,'Predicted Energy Consumption'!$A$98:$A$366,"petroleum diesel")</f>
        <v>914453390088526.88</v>
      </c>
      <c r="S2" s="249">
        <f>SUMIFS('Predicted Energy Consumption'!AB$98:AB$366,'Predicted Energy Consumption'!$B$98:$B$366,$A2,'Predicted Energy Consumption'!$A$98:$A$366,"petroleum diesel")</f>
        <v>922321164341079.5</v>
      </c>
      <c r="T2" s="249">
        <f>SUMIFS('Predicted Energy Consumption'!AC$98:AC$366,'Predicted Energy Consumption'!$B$98:$B$366,$A2,'Predicted Energy Consumption'!$A$98:$A$366,"petroleum diesel")</f>
        <v>929955053683043</v>
      </c>
      <c r="U2" s="249">
        <f>SUMIFS('Predicted Energy Consumption'!AD$98:AD$366,'Predicted Energy Consumption'!$B$98:$B$366,$A2,'Predicted Energy Consumption'!$A$98:$A$366,"petroleum diesel")</f>
        <v>937270139103332.25</v>
      </c>
      <c r="V2" s="249">
        <f>SUMIFS('Predicted Energy Consumption'!AE$98:AE$366,'Predicted Energy Consumption'!$B$98:$B$366,$A2,'Predicted Energy Consumption'!$A$98:$A$366,"petroleum diesel")</f>
        <v>944270952000371.5</v>
      </c>
      <c r="W2" s="249">
        <f>SUMIFS('Predicted Energy Consumption'!AF$98:AF$366,'Predicted Energy Consumption'!$B$98:$B$366,$A2,'Predicted Energy Consumption'!$A$98:$A$366,"petroleum diesel")</f>
        <v>951066381960448</v>
      </c>
      <c r="X2" s="249">
        <f>SUMIFS('Predicted Energy Consumption'!AG$98:AG$366,'Predicted Energy Consumption'!$B$98:$B$366,$A2,'Predicted Energy Consumption'!$A$98:$A$366,"petroleum diesel")</f>
        <v>957631052143988.88</v>
      </c>
      <c r="Y2" s="249">
        <f>SUMIFS('Predicted Energy Consumption'!AH$98:AH$366,'Predicted Energy Consumption'!$B$98:$B$366,$A2,'Predicted Energy Consumption'!$A$98:$A$366,"petroleum diesel")</f>
        <v>963968543184109</v>
      </c>
      <c r="Z2" s="249">
        <f>SUMIFS('Predicted Energy Consumption'!AI$98:AI$366,'Predicted Energy Consumption'!$B$98:$B$366,$A2,'Predicted Energy Consumption'!$A$98:$A$366,"petroleum diesel")</f>
        <v>970111527828238</v>
      </c>
      <c r="AA2" s="249">
        <f>SUMIFS('Predicted Energy Consumption'!AJ$98:AJ$366,'Predicted Energy Consumption'!$B$98:$B$366,$A2,'Predicted Energy Consumption'!$A$98:$A$366,"petroleum diesel")</f>
        <v>976088709250263.25</v>
      </c>
      <c r="AB2" s="249">
        <f>SUMIFS('Predicted Energy Consumption'!AK$98:AK$366,'Predicted Energy Consumption'!$B$98:$B$366,$A2,'Predicted Energy Consumption'!$A$98:$A$366,"petroleum diesel")</f>
        <v>981942567039444.13</v>
      </c>
      <c r="AC2" s="249">
        <f>SUMIFS('Predicted Energy Consumption'!AL$98:AL$366,'Predicted Energy Consumption'!$B$98:$B$366,$A2,'Predicted Energy Consumption'!$A$98:$A$366,"petroleum diesel")</f>
        <v>987638618974274.38</v>
      </c>
      <c r="AD2" s="249">
        <f>SUMIFS('Predicted Energy Consumption'!AM$98:AM$366,'Predicted Energy Consumption'!$B$98:$B$366,$A2,'Predicted Energy Consumption'!$A$98:$A$366,"petroleum diesel")</f>
        <v>993199767862751.38</v>
      </c>
      <c r="AE2" s="249">
        <f>SUMIFS('Predicted Energy Consumption'!AN$98:AN$366,'Predicted Energy Consumption'!$B$98:$B$366,$A2,'Predicted Energy Consumption'!$A$98:$A$366,"petroleum diesel")</f>
        <v>998694353909206</v>
      </c>
      <c r="AF2" s="249">
        <f>SUMIFS('Predicted Energy Consumption'!AO$98:AO$366,'Predicted Energy Consumption'!$B$98:$B$366,$A2,'Predicted Energy Consumption'!$A$98:$A$366,"petroleum diesel")</f>
        <v>1004069522679008</v>
      </c>
      <c r="AG2" s="249">
        <f>SUMIFS('Predicted Energy Consumption'!AP$98:AP$366,'Predicted Energy Consumption'!$B$98:$B$366,$A2,'Predicted Energy Consumption'!$A$98:$A$366,"petroleum diesel")</f>
        <v>1009376800902758.6</v>
      </c>
      <c r="AH2" s="249">
        <f>SUMIFS('Predicted Energy Consumption'!AQ$98:AQ$366,'Predicted Energy Consumption'!$B$98:$B$366,$A2,'Predicted Energy Consumption'!$A$98:$A$366,"petroleum diesel")</f>
        <v>1014628772136291.8</v>
      </c>
      <c r="AI2" s="249">
        <f>SUMIFS('Predicted Energy Consumption'!AR$98:AR$366,'Predicted Energy Consumption'!$B$98:$B$366,$A2,'Predicted Energy Consumption'!$A$98:$A$366,"petroleum diesel")</f>
        <v>1019812977039629.8</v>
      </c>
      <c r="AJ2" s="249">
        <f>SUMIFS('Predicted Energy Consumption'!AS$98:AS$366,'Predicted Energy Consumption'!$B$98:$B$366,$A2,'Predicted Energy Consumption'!$A$98:$A$366,"petroleum diesel")</f>
        <v>1024063148371629.4</v>
      </c>
      <c r="AK2" s="249">
        <f>SUMIFS('Predicted Energy Consumption'!AT$98:AT$366,'Predicted Energy Consumption'!$B$98:$B$366,$A2,'Predicted Energy Consumption'!$A$98:$A$366,"petroleum diesel")</f>
        <v>1026384310280704.8</v>
      </c>
      <c r="AL2" s="249">
        <f>SUMIFS('Predicted Energy Consumption'!AU$98:AU$366,'Predicted Energy Consumption'!$B$98:$B$366,$A2,'Predicted Energy Consumption'!$A$98:$A$366,"petroleum diesel")</f>
        <v>1028577664480245</v>
      </c>
      <c r="AM2" s="249">
        <f>SUMIFS('Predicted Energy Consumption'!AV$98:AV$366,'Predicted Energy Consumption'!$B$98:$B$366,$A2,'Predicted Energy Consumption'!$A$98:$A$366,"petroleum diesel")</f>
        <v>1030660590095942.4</v>
      </c>
      <c r="AN2" s="249">
        <f>SUMIFS('Predicted Energy Consumption'!AW$98:AW$366,'Predicted Energy Consumption'!$B$98:$B$366,$A2,'Predicted Energy Consumption'!$A$98:$A$366,"petroleum diesel")</f>
        <v>1032633099790986</v>
      </c>
      <c r="AO2" s="249">
        <f>SUMIFS('Predicted Energy Consumption'!AX$98:AX$366,'Predicted Energy Consumption'!$B$98:$B$366,$A2,'Predicted Energy Consumption'!$A$98:$A$366,"petroleum diesel")</f>
        <v>1034529091427659.6</v>
      </c>
      <c r="AP2" s="249">
        <f>SUMIFS('Predicted Energy Consumption'!AY$98:AY$366,'Predicted Energy Consumption'!$B$98:$B$366,$A2,'Predicted Energy Consumption'!$A$98:$A$366,"petroleum diesel")</f>
        <v>1036344293134739.8</v>
      </c>
    </row>
    <row r="3" spans="1:42" x14ac:dyDescent="0.2">
      <c r="A3" t="s">
        <v>374</v>
      </c>
      <c r="B3" s="249">
        <f>SUMIFS('Predicted Energy Consumption'!K$98:K$366,'Predicted Energy Consumption'!$B$98:$B$366,$A3,'Predicted Energy Consumption'!$A$98:$A$366,"petroleum diesel")</f>
        <v>61340678315749.82</v>
      </c>
      <c r="C3" s="249">
        <f>SUMIFS('Predicted Energy Consumption'!L$98:L$366,'Predicted Energy Consumption'!$B$98:$B$366,$A3,'Predicted Energy Consumption'!$A$98:$A$366,"petroleum diesel")</f>
        <v>55908256506248.25</v>
      </c>
      <c r="D3" s="249">
        <f>SUMIFS('Predicted Energy Consumption'!M$98:M$366,'Predicted Energy Consumption'!$B$98:$B$366,$A3,'Predicted Energy Consumption'!$A$98:$A$366,"petroleum diesel")</f>
        <v>50463154006518.188</v>
      </c>
      <c r="E3" s="249">
        <f>SUMIFS('Predicted Energy Consumption'!N$98:N$366,'Predicted Energy Consumption'!$B$98:$B$366,$A3,'Predicted Energy Consumption'!$A$98:$A$366,"petroleum diesel")</f>
        <v>45168210455666.75</v>
      </c>
      <c r="F3" s="249">
        <f>SUMIFS('Predicted Energy Consumption'!O$98:O$366,'Predicted Energy Consumption'!$B$98:$B$366,$A3,'Predicted Energy Consumption'!$A$98:$A$366,"petroleum diesel")</f>
        <v>40108347957321.055</v>
      </c>
      <c r="G3" s="249">
        <f>SUMIFS('Predicted Energy Consumption'!P$98:P$366,'Predicted Energy Consumption'!$B$98:$B$366,$A3,'Predicted Energy Consumption'!$A$98:$A$366,"petroleum diesel")</f>
        <v>35319064672436.633</v>
      </c>
      <c r="H3" s="249">
        <f>SUMIFS('Predicted Energy Consumption'!Q$98:Q$366,'Predicted Energy Consumption'!$B$98:$B$366,$A3,'Predicted Energy Consumption'!$A$98:$A$366,"petroleum diesel")</f>
        <v>30810762130140.949</v>
      </c>
      <c r="I3" s="249">
        <f>SUMIFS('Predicted Energy Consumption'!R$98:R$366,'Predicted Energy Consumption'!$B$98:$B$366,$A3,'Predicted Energy Consumption'!$A$98:$A$366,"petroleum diesel")</f>
        <v>28041492907785.281</v>
      </c>
      <c r="J3" s="249">
        <f>SUMIFS('Predicted Energy Consumption'!S$98:S$366,'Predicted Energy Consumption'!$B$98:$B$366,$A3,'Predicted Energy Consumption'!$A$98:$A$366,"petroleum diesel")</f>
        <v>27578163580814.289</v>
      </c>
      <c r="K3" s="249">
        <f>SUMIFS('Predicted Energy Consumption'!T$98:T$366,'Predicted Energy Consumption'!$B$98:$B$366,$A3,'Predicted Energy Consumption'!$A$98:$A$366,"petroleum diesel")</f>
        <v>27110153832140.195</v>
      </c>
      <c r="L3" s="249">
        <f>SUMIFS('Predicted Energy Consumption'!U$98:U$366,'Predicted Energy Consumption'!$B$98:$B$366,$A3,'Predicted Energy Consumption'!$A$98:$A$366,"petroleum diesel")</f>
        <v>26640411502518.203</v>
      </c>
      <c r="M3" s="249">
        <f>SUMIFS('Predicted Energy Consumption'!V$98:V$366,'Predicted Energy Consumption'!$B$98:$B$366,$A3,'Predicted Energy Consumption'!$A$98:$A$366,"petroleum diesel")</f>
        <v>26171294154779.414</v>
      </c>
      <c r="N3" s="249">
        <f>SUMIFS('Predicted Energy Consumption'!W$98:W$366,'Predicted Energy Consumption'!$B$98:$B$366,$A3,'Predicted Energy Consumption'!$A$98:$A$366,"petroleum diesel")</f>
        <v>25704681282884.855</v>
      </c>
      <c r="O3" s="249">
        <f>SUMIFS('Predicted Energy Consumption'!X$98:X$366,'Predicted Energy Consumption'!$B$98:$B$366,$A3,'Predicted Energy Consumption'!$A$98:$A$366,"petroleum diesel")</f>
        <v>25242061489508.949</v>
      </c>
      <c r="P3" s="249">
        <f>SUMIFS('Predicted Energy Consumption'!Y$98:Y$366,'Predicted Energy Consumption'!$B$98:$B$366,$A3,'Predicted Energy Consumption'!$A$98:$A$366,"petroleum diesel")</f>
        <v>24784602307662.707</v>
      </c>
      <c r="Q3" s="249">
        <f>SUMIFS('Predicted Energy Consumption'!Z$98:Z$366,'Predicted Energy Consumption'!$B$98:$B$366,$A3,'Predicted Energy Consumption'!$A$98:$A$366,"petroleum diesel")</f>
        <v>24333207173349.66</v>
      </c>
      <c r="R3" s="249">
        <f>SUMIFS('Predicted Energy Consumption'!AA$98:AA$366,'Predicted Energy Consumption'!$B$98:$B$366,$A3,'Predicted Energy Consumption'!$A$98:$A$366,"petroleum diesel")</f>
        <v>23888562407721.078</v>
      </c>
      <c r="S3" s="249">
        <f>SUMIFS('Predicted Energy Consumption'!AB$98:AB$366,'Predicted Energy Consumption'!$B$98:$B$366,$A3,'Predicted Energy Consumption'!$A$98:$A$366,"petroleum diesel")</f>
        <v>23451176170878.73</v>
      </c>
      <c r="T3" s="249">
        <f>SUMIFS('Predicted Energy Consumption'!AC$98:AC$366,'Predicted Energy Consumption'!$B$98:$B$366,$A3,'Predicted Energy Consumption'!$A$98:$A$366,"petroleum diesel")</f>
        <v>23021410832242.855</v>
      </c>
      <c r="U3" s="249">
        <f>SUMIFS('Predicted Energy Consumption'!AD$98:AD$366,'Predicted Energy Consumption'!$B$98:$B$366,$A3,'Predicted Energy Consumption'!$A$98:$A$366,"petroleum diesel")</f>
        <v>22599509880647.973</v>
      </c>
      <c r="V3" s="249">
        <f>SUMIFS('Predicted Energy Consumption'!AE$98:AE$366,'Predicted Energy Consumption'!$B$98:$B$366,$A3,'Predicted Energy Consumption'!$A$98:$A$366,"petroleum diesel")</f>
        <v>22185620279867.016</v>
      </c>
      <c r="W3" s="249">
        <f>SUMIFS('Predicted Energy Consumption'!AF$98:AF$366,'Predicted Energy Consumption'!$B$98:$B$366,$A3,'Predicted Energy Consumption'!$A$98:$A$366,"petroleum diesel")</f>
        <v>21779811016362.184</v>
      </c>
      <c r="X3" s="249">
        <f>SUMIFS('Predicted Energy Consumption'!AG$98:AG$366,'Predicted Energy Consumption'!$B$98:$B$366,$A3,'Predicted Energy Consumption'!$A$98:$A$366,"petroleum diesel")</f>
        <v>21382088462576.656</v>
      </c>
      <c r="Y3" s="249">
        <f>SUMIFS('Predicted Energy Consumption'!AH$98:AH$366,'Predicted Energy Consumption'!$B$98:$B$366,$A3,'Predicted Energy Consumption'!$A$98:$A$366,"petroleum diesel")</f>
        <v>20992409078975.285</v>
      </c>
      <c r="Z3" s="249">
        <f>SUMIFS('Predicted Energy Consumption'!AI$98:AI$366,'Predicted Energy Consumption'!$B$98:$B$366,$A3,'Predicted Energy Consumption'!$A$98:$A$366,"petroleum diesel")</f>
        <v>20610689894840.387</v>
      </c>
      <c r="AA3" s="249">
        <f>SUMIFS('Predicted Energy Consumption'!AJ$98:AJ$366,'Predicted Energy Consumption'!$B$98:$B$366,$A3,'Predicted Energy Consumption'!$A$98:$A$366,"petroleum diesel")</f>
        <v>20236817137783.352</v>
      </c>
      <c r="AB3" s="249">
        <f>SUMIFS('Predicted Energy Consumption'!AK$98:AK$366,'Predicted Energy Consumption'!$B$98:$B$366,$A3,'Predicted Energy Consumption'!$A$98:$A$366,"petroleum diesel")</f>
        <v>19870653322627.082</v>
      </c>
      <c r="AC3" s="249">
        <f>SUMIFS('Predicted Energy Consumption'!AL$98:AL$366,'Predicted Energy Consumption'!$B$98:$B$366,$A3,'Predicted Energy Consumption'!$A$98:$A$366,"petroleum diesel")</f>
        <v>19512043060076.289</v>
      </c>
      <c r="AD3" s="249">
        <f>SUMIFS('Predicted Energy Consumption'!AM$98:AM$366,'Predicted Energy Consumption'!$B$98:$B$366,$A3,'Predicted Energy Consumption'!$A$98:$A$366,"petroleum diesel")</f>
        <v>19160817803067.859</v>
      </c>
      <c r="AE3" s="249">
        <f>SUMIFS('Predicted Energy Consumption'!AN$98:AN$366,'Predicted Energy Consumption'!$B$98:$B$366,$A3,'Predicted Energy Consumption'!$A$98:$A$366,"petroleum diesel")</f>
        <v>18816799712788.629</v>
      </c>
      <c r="AF3" s="249">
        <f>SUMIFS('Predicted Energy Consumption'!AO$98:AO$366,'Predicted Energy Consumption'!$B$98:$B$366,$A3,'Predicted Energy Consumption'!$A$98:$A$366,"petroleum diesel")</f>
        <v>18479804796115.098</v>
      </c>
      <c r="AG3" s="249">
        <f>SUMIFS('Predicted Energy Consumption'!AP$98:AP$366,'Predicted Energy Consumption'!$B$98:$B$366,$A3,'Predicted Energy Consumption'!$A$98:$A$366,"petroleum diesel")</f>
        <v>18149645440833.258</v>
      </c>
      <c r="AH3" s="249">
        <f>SUMIFS('Predicted Energy Consumption'!AQ$98:AQ$366,'Predicted Energy Consumption'!$B$98:$B$366,$A3,'Predicted Energy Consumption'!$A$98:$A$366,"petroleum diesel")</f>
        <v>17826132453716.074</v>
      </c>
      <c r="AI3" s="249">
        <f>SUMIFS('Predicted Energy Consumption'!AR$98:AR$366,'Predicted Energy Consumption'!$B$98:$B$366,$A3,'Predicted Energy Consumption'!$A$98:$A$366,"petroleum diesel")</f>
        <v>17509076688747.254</v>
      </c>
      <c r="AJ3" s="249">
        <f>SUMIFS('Predicted Energy Consumption'!AS$98:AS$366,'Predicted Energy Consumption'!$B$98:$B$366,$A3,'Predicted Energy Consumption'!$A$98:$A$366,"petroleum diesel")</f>
        <v>17198290337930.449</v>
      </c>
      <c r="AK3" s="249">
        <f>SUMIFS('Predicted Energy Consumption'!AT$98:AT$366,'Predicted Energy Consumption'!$B$98:$B$366,$A3,'Predicted Energy Consumption'!$A$98:$A$366,"petroleum diesel")</f>
        <v>16893587944750.436</v>
      </c>
      <c r="AL3" s="249">
        <f>SUMIFS('Predicted Energy Consumption'!AU$98:AU$366,'Predicted Energy Consumption'!$B$98:$B$366,$A3,'Predicted Energy Consumption'!$A$98:$A$366,"petroleum diesel")</f>
        <v>16594787190056.996</v>
      </c>
      <c r="AM3" s="249">
        <f>SUMIFS('Predicted Energy Consumption'!AV$98:AV$366,'Predicted Energy Consumption'!$B$98:$B$366,$A3,'Predicted Energy Consumption'!$A$98:$A$366,"petroleum diesel")</f>
        <v>16301709491582.279</v>
      </c>
      <c r="AN3" s="249">
        <f>SUMIFS('Predicted Energy Consumption'!AW$98:AW$366,'Predicted Energy Consumption'!$B$98:$B$366,$A3,'Predicted Energy Consumption'!$A$98:$A$366,"petroleum diesel")</f>
        <v>16014180451189.828</v>
      </c>
      <c r="AO3" s="249">
        <f>SUMIFS('Predicted Energy Consumption'!AX$98:AX$366,'Predicted Energy Consumption'!$B$98:$B$366,$A3,'Predicted Energy Consumption'!$A$98:$A$366,"petroleum diesel")</f>
        <v>15732030178056.422</v>
      </c>
      <c r="AP3" s="249">
        <f>SUMIFS('Predicted Energy Consumption'!AY$98:AY$366,'Predicted Energy Consumption'!$B$98:$B$366,$A3,'Predicted Energy Consumption'!$A$98:$A$366,"petroleum diesel")</f>
        <v>15455093511084.492</v>
      </c>
    </row>
    <row r="4" spans="1:42" x14ac:dyDescent="0.2">
      <c r="A4" t="s">
        <v>375</v>
      </c>
      <c r="B4" s="249">
        <f>SUMIFS('Predicted Energy Consumption'!K$98:K$366,'Predicted Energy Consumption'!$B$98:$B$366,$A4,'Predicted Energy Consumption'!$A$98:$A$366,"petroleum diesel")</f>
        <v>12413044295238.02</v>
      </c>
      <c r="C4" s="249">
        <f>SUMIFS('Predicted Energy Consumption'!L$98:L$366,'Predicted Energy Consumption'!$B$98:$B$366,$A4,'Predicted Energy Consumption'!$A$98:$A$366,"petroleum diesel")</f>
        <v>12788302880257.943</v>
      </c>
      <c r="D4" s="249">
        <f>SUMIFS('Predicted Energy Consumption'!M$98:M$366,'Predicted Energy Consumption'!$B$98:$B$366,$A4,'Predicted Energy Consumption'!$A$98:$A$366,"petroleum diesel")</f>
        <v>12225960309568.697</v>
      </c>
      <c r="E4" s="249">
        <f>SUMIFS('Predicted Energy Consumption'!N$98:N$366,'Predicted Energy Consumption'!$B$98:$B$366,$A4,'Predicted Energy Consumption'!$A$98:$A$366,"petroleum diesel")</f>
        <v>11666409669762.139</v>
      </c>
      <c r="F4" s="249">
        <f>SUMIFS('Predicted Energy Consumption'!O$98:O$366,'Predicted Energy Consumption'!$B$98:$B$366,$A4,'Predicted Energy Consumption'!$A$98:$A$366,"petroleum diesel")</f>
        <v>11112702600208.818</v>
      </c>
      <c r="G4" s="249">
        <f>SUMIFS('Predicted Energy Consumption'!P$98:P$366,'Predicted Energy Consumption'!$B$98:$B$366,$A4,'Predicted Energy Consumption'!$A$98:$A$366,"petroleum diesel")</f>
        <v>10567345209649.246</v>
      </c>
      <c r="H4" s="249">
        <f>SUMIFS('Predicted Energy Consumption'!Q$98:Q$366,'Predicted Energy Consumption'!$B$98:$B$366,$A4,'Predicted Energy Consumption'!$A$98:$A$366,"petroleum diesel")</f>
        <v>10032340313778.963</v>
      </c>
      <c r="I4" s="249">
        <f>SUMIFS('Predicted Energy Consumption'!R$98:R$366,'Predicted Energy Consumption'!$B$98:$B$366,$A4,'Predicted Energy Consumption'!$A$98:$A$366,"petroleum diesel")</f>
        <v>9509242139569.5664</v>
      </c>
      <c r="J4" s="249">
        <f>SUMIFS('Predicted Energy Consumption'!S$98:S$366,'Predicted Energy Consumption'!$B$98:$B$366,$A4,'Predicted Energy Consumption'!$A$98:$A$366,"petroleum diesel")</f>
        <v>8999215363135.4727</v>
      </c>
      <c r="K4" s="249">
        <f>SUMIFS('Predicted Energy Consumption'!T$98:T$366,'Predicted Energy Consumption'!$B$98:$B$366,$A4,'Predicted Energy Consumption'!$A$98:$A$366,"petroleum diesel")</f>
        <v>8503093290125.5605</v>
      </c>
      <c r="L4" s="249">
        <f>SUMIFS('Predicted Energy Consumption'!U$98:U$366,'Predicted Energy Consumption'!$B$98:$B$366,$A4,'Predicted Energy Consumption'!$A$98:$A$366,"petroleum diesel")</f>
        <v>8021432139170.3047</v>
      </c>
      <c r="M4" s="249">
        <f>SUMIFS('Predicted Energy Consumption'!V$98:V$366,'Predicted Energy Consumption'!$B$98:$B$366,$A4,'Predicted Energy Consumption'!$A$98:$A$366,"petroleum diesel")</f>
        <v>7554559875213.7383</v>
      </c>
      <c r="N4" s="249">
        <f>SUMIFS('Predicted Energy Consumption'!W$98:W$366,'Predicted Energy Consumption'!$B$98:$B$366,$A4,'Predicted Energy Consumption'!$A$98:$A$366,"petroleum diesel")</f>
        <v>7102619013779.1494</v>
      </c>
      <c r="O4" s="249">
        <f>SUMIFS('Predicted Energy Consumption'!X$98:X$366,'Predicted Energy Consumption'!$B$98:$B$366,$A4,'Predicted Energy Consumption'!$A$98:$A$366,"petroleum diesel")</f>
        <v>6665603420212.3506</v>
      </c>
      <c r="P4" s="249">
        <f>SUMIFS('Predicted Energy Consumption'!Y$98:Y$366,'Predicted Energy Consumption'!$B$98:$B$366,$A4,'Predicted Energy Consumption'!$A$98:$A$366,"petroleum diesel")</f>
        <v>6243389474031.9893</v>
      </c>
      <c r="Q4" s="249">
        <f>SUMIFS('Predicted Energy Consumption'!Z$98:Z$366,'Predicted Energy Consumption'!$B$98:$B$366,$A4,'Predicted Energy Consumption'!$A$98:$A$366,"petroleum diesel")</f>
        <v>5835762143949.8818</v>
      </c>
      <c r="R4" s="249">
        <f>SUMIFS('Predicted Energy Consumption'!AA$98:AA$366,'Predicted Energy Consumption'!$B$98:$B$366,$A4,'Predicted Energy Consumption'!$A$98:$A$366,"petroleum diesel")</f>
        <v>5442436585834.1416</v>
      </c>
      <c r="S4" s="249">
        <f>SUMIFS('Predicted Energy Consumption'!AB$98:AB$366,'Predicted Energy Consumption'!$B$98:$B$366,$A4,'Predicted Energy Consumption'!$A$98:$A$366,"petroleum diesel")</f>
        <v>5063075876694.3633</v>
      </c>
      <c r="T4" s="249">
        <f>SUMIFS('Predicted Energy Consumption'!AC$98:AC$366,'Predicted Energy Consumption'!$B$98:$B$366,$A4,'Predicted Energy Consumption'!$A$98:$A$366,"petroleum diesel")</f>
        <v>4746796799325.1855</v>
      </c>
      <c r="U4" s="249">
        <f>SUMIFS('Predicted Energy Consumption'!AD$98:AD$366,'Predicted Energy Consumption'!$B$98:$B$366,$A4,'Predicted Energy Consumption'!$A$98:$A$366,"petroleum diesel")</f>
        <v>4643666324066.1602</v>
      </c>
      <c r="V4" s="249">
        <f>SUMIFS('Predicted Energy Consumption'!AE$98:AE$366,'Predicted Energy Consumption'!$B$98:$B$366,$A4,'Predicted Energy Consumption'!$A$98:$A$366,"petroleum diesel")</f>
        <v>4543386548827.626</v>
      </c>
      <c r="W4" s="249">
        <f>SUMIFS('Predicted Energy Consumption'!AF$98:AF$366,'Predicted Energy Consumption'!$B$98:$B$366,$A4,'Predicted Energy Consumption'!$A$98:$A$366,"petroleum diesel")</f>
        <v>4445930758050.1455</v>
      </c>
      <c r="X4" s="249">
        <f>SUMIFS('Predicted Energy Consumption'!AG$98:AG$366,'Predicted Energy Consumption'!$B$98:$B$366,$A4,'Predicted Energy Consumption'!$A$98:$A$366,"petroleum diesel")</f>
        <v>4351258137855.3965</v>
      </c>
      <c r="Y4" s="249">
        <f>SUMIFS('Predicted Energy Consumption'!AH$98:AH$366,'Predicted Energy Consumption'!$B$98:$B$366,$A4,'Predicted Energy Consumption'!$A$98:$A$366,"petroleum diesel")</f>
        <v>4259317033502.7798</v>
      </c>
      <c r="Z4" s="249">
        <f>SUMIFS('Predicted Energy Consumption'!AI$98:AI$366,'Predicted Energy Consumption'!$B$98:$B$366,$A4,'Predicted Energy Consumption'!$A$98:$A$366,"petroleum diesel")</f>
        <v>4170047620705.0898</v>
      </c>
      <c r="AA4" s="249">
        <f>SUMIFS('Predicted Energy Consumption'!AJ$98:AJ$366,'Predicted Energy Consumption'!$B$98:$B$366,$A4,'Predicted Energy Consumption'!$A$98:$A$366,"petroleum diesel")</f>
        <v>4083384086923.8525</v>
      </c>
      <c r="AB4" s="249">
        <f>SUMIFS('Predicted Energy Consumption'!AK$98:AK$366,'Predicted Energy Consumption'!$B$98:$B$366,$A4,'Predicted Energy Consumption'!$A$98:$A$366,"petroleum diesel")</f>
        <v>3999256404661.6919</v>
      </c>
      <c r="AC4" s="249">
        <f>SUMIFS('Predicted Energy Consumption'!AL$98:AL$366,'Predicted Energy Consumption'!$B$98:$B$366,$A4,'Predicted Energy Consumption'!$A$98:$A$366,"petroleum diesel")</f>
        <v>3917591766205.9063</v>
      </c>
      <c r="AD4" s="249">
        <f>SUMIFS('Predicted Energy Consumption'!AM$98:AM$366,'Predicted Energy Consumption'!$B$98:$B$366,$A4,'Predicted Energy Consumption'!$A$98:$A$366,"petroleum diesel")</f>
        <v>3838315738289.4995</v>
      </c>
      <c r="AE4" s="249">
        <f>SUMIFS('Predicted Energy Consumption'!AN$98:AN$366,'Predicted Energy Consumption'!$B$98:$B$366,$A4,'Predicted Energy Consumption'!$A$98:$A$366,"petroleum diesel")</f>
        <v>3761353185654.376</v>
      </c>
      <c r="AF4" s="249">
        <f>SUMIFS('Predicted Energy Consumption'!AO$98:AO$366,'Predicted Energy Consumption'!$B$98:$B$366,$A4,'Predicted Energy Consumption'!$A$98:$A$366,"petroleum diesel")</f>
        <v>3686629004403.7388</v>
      </c>
      <c r="AG4" s="249">
        <f>SUMIFS('Predicted Energy Consumption'!AP$98:AP$366,'Predicted Energy Consumption'!$B$98:$B$366,$A4,'Predicted Energy Consumption'!$A$98:$A$366,"petroleum diesel")</f>
        <v>3614068699167.2578</v>
      </c>
      <c r="AH4" s="249">
        <f>SUMIFS('Predicted Energy Consumption'!AQ$98:AQ$366,'Predicted Energy Consumption'!$B$98:$B$366,$A4,'Predicted Energy Consumption'!$A$98:$A$366,"petroleum diesel")</f>
        <v>3543598832321.3599</v>
      </c>
      <c r="AI4" s="249">
        <f>SUMIFS('Predicted Energy Consumption'!AR$98:AR$366,'Predicted Energy Consumption'!$B$98:$B$366,$A4,'Predicted Energy Consumption'!$A$98:$A$366,"petroleum diesel")</f>
        <v>3475147368659.2656</v>
      </c>
      <c r="AJ4" s="249">
        <f>SUMIFS('Predicted Energy Consumption'!AS$98:AS$366,'Predicted Energy Consumption'!$B$98:$B$366,$A4,'Predicted Energy Consumption'!$A$98:$A$366,"petroleum diesel")</f>
        <v>3408643934855.4858</v>
      </c>
      <c r="AK4" s="249">
        <f>SUMIFS('Predicted Energy Consumption'!AT$98:AT$366,'Predicted Energy Consumption'!$B$98:$B$366,$A4,'Predicted Energy Consumption'!$A$98:$A$366,"petroleum diesel")</f>
        <v>3344020009697.1377</v>
      </c>
      <c r="AL4" s="249">
        <f>SUMIFS('Predicted Energy Consumption'!AU$98:AU$366,'Predicted Energy Consumption'!$B$98:$B$366,$A4,'Predicted Energy Consumption'!$A$98:$A$366,"petroleum diesel")</f>
        <v>3281209058250.6401</v>
      </c>
      <c r="AM4" s="249">
        <f>SUMIFS('Predicted Energy Consumption'!AV$98:AV$366,'Predicted Energy Consumption'!$B$98:$B$366,$A4,'Predicted Energy Consumption'!$A$98:$A$366,"petroleum diesel")</f>
        <v>3220146620807.6611</v>
      </c>
      <c r="AN4" s="249">
        <f>SUMIFS('Predicted Energy Consumption'!AW$98:AW$366,'Predicted Energy Consumption'!$B$98:$B$366,$A4,'Predicted Energy Consumption'!$A$98:$A$366,"petroleum diesel")</f>
        <v>3160770365528.123</v>
      </c>
      <c r="AO4" s="249">
        <f>SUMIFS('Predicted Energy Consumption'!AX$98:AX$366,'Predicted Energy Consumption'!$B$98:$B$366,$A4,'Predicted Energy Consumption'!$A$98:$A$366,"petroleum diesel")</f>
        <v>3103020112104.708</v>
      </c>
      <c r="AP4" s="249">
        <f>SUMIFS('Predicted Energy Consumption'!AY$98:AY$366,'Predicted Energy Consumption'!$B$98:$B$366,$A4,'Predicted Energy Consumption'!$A$98:$A$366,"petroleum diesel")</f>
        <v>3046837832456.3599</v>
      </c>
    </row>
    <row r="5" spans="1:42" x14ac:dyDescent="0.2">
      <c r="A5" t="s">
        <v>376</v>
      </c>
      <c r="B5" s="249">
        <f>SUMIFS('Predicted Energy Consumption'!K$98:K$366,'Predicted Energy Consumption'!$B$98:$B$366,$A5,'Predicted Energy Consumption'!$A$98:$A$366,"petroleum diesel")</f>
        <v>41302749612733.766</v>
      </c>
      <c r="C5" s="249">
        <f>SUMIFS('Predicted Energy Consumption'!L$98:L$366,'Predicted Energy Consumption'!$B$98:$B$366,$A5,'Predicted Energy Consumption'!$A$98:$A$366,"petroleum diesel")</f>
        <v>43931110272348.211</v>
      </c>
      <c r="D5" s="249">
        <f>SUMIFS('Predicted Energy Consumption'!M$98:M$366,'Predicted Energy Consumption'!$B$98:$B$366,$A5,'Predicted Energy Consumption'!$A$98:$A$366,"petroleum diesel")</f>
        <v>42314678043332.445</v>
      </c>
      <c r="E5" s="249">
        <f>SUMIFS('Predicted Energy Consumption'!N$98:N$366,'Predicted Energy Consumption'!$B$98:$B$366,$A5,'Predicted Energy Consumption'!$A$98:$A$366,"petroleum diesel")</f>
        <v>40736588300334.805</v>
      </c>
      <c r="F5" s="249">
        <f>SUMIFS('Predicted Energy Consumption'!O$98:O$366,'Predicted Energy Consumption'!$B$98:$B$366,$A5,'Predicted Energy Consumption'!$A$98:$A$366,"petroleum diesel")</f>
        <v>39202084378771.875</v>
      </c>
      <c r="G5" s="249">
        <f>SUMIFS('Predicted Energy Consumption'!P$98:P$366,'Predicted Energy Consumption'!$B$98:$B$366,$A5,'Predicted Energy Consumption'!$A$98:$A$366,"petroleum diesel")</f>
        <v>37714804426941.539</v>
      </c>
      <c r="H5" s="249">
        <f>SUMIFS('Predicted Energy Consumption'!Q$98:Q$366,'Predicted Energy Consumption'!$B$98:$B$366,$A5,'Predicted Energy Consumption'!$A$98:$A$366,"petroleum diesel")</f>
        <v>36277216394327.789</v>
      </c>
      <c r="I5" s="249">
        <f>SUMIFS('Predicted Energy Consumption'!R$98:R$366,'Predicted Energy Consumption'!$B$98:$B$366,$A5,'Predicted Energy Consumption'!$A$98:$A$366,"petroleum diesel")</f>
        <v>34890848650323.305</v>
      </c>
      <c r="J5" s="249">
        <f>SUMIFS('Predicted Energy Consumption'!S$98:S$366,'Predicted Energy Consumption'!$B$98:$B$366,$A5,'Predicted Energy Consumption'!$A$98:$A$366,"petroleum diesel")</f>
        <v>33556449768853.012</v>
      </c>
      <c r="K5" s="249">
        <f>SUMIFS('Predicted Energy Consumption'!T$98:T$366,'Predicted Energy Consumption'!$B$98:$B$366,$A5,'Predicted Energy Consumption'!$A$98:$A$366,"petroleum diesel")</f>
        <v>32274121394083.637</v>
      </c>
      <c r="L5" s="249">
        <f>SUMIFS('Predicted Energy Consumption'!U$98:U$366,'Predicted Energy Consumption'!$B$98:$B$366,$A5,'Predicted Energy Consumption'!$A$98:$A$366,"petroleum diesel")</f>
        <v>31043436751226.617</v>
      </c>
      <c r="M5" s="249">
        <f>SUMIFS('Predicted Energy Consumption'!V$98:V$366,'Predicted Energy Consumption'!$B$98:$B$366,$A5,'Predicted Energy Consumption'!$A$98:$A$366,"petroleum diesel")</f>
        <v>29863547164524.438</v>
      </c>
      <c r="N5" s="249">
        <f>SUMIFS('Predicted Energy Consumption'!W$98:W$366,'Predicted Energy Consumption'!$B$98:$B$366,$A5,'Predicted Energy Consumption'!$A$98:$A$366,"petroleum diesel")</f>
        <v>28733276329613.371</v>
      </c>
      <c r="O5" s="249">
        <f>SUMIFS('Predicted Energy Consumption'!X$98:X$366,'Predicted Energy Consumption'!$B$98:$B$366,$A5,'Predicted Energy Consumption'!$A$98:$A$366,"petroleum diesel")</f>
        <v>27651201987537.313</v>
      </c>
      <c r="P5" s="249">
        <f>SUMIFS('Predicted Energy Consumption'!Y$98:Y$366,'Predicted Energy Consumption'!$B$98:$B$366,$A5,'Predicted Energy Consumption'!$A$98:$A$366,"petroleum diesel")</f>
        <v>26615725189470.828</v>
      </c>
      <c r="Q5" s="249">
        <f>SUMIFS('Predicted Energy Consumption'!Z$98:Z$366,'Predicted Energy Consumption'!$B$98:$B$366,$A5,'Predicted Energy Consumption'!$A$98:$A$366,"petroleum diesel")</f>
        <v>25625127881568.852</v>
      </c>
      <c r="R5" s="249">
        <f>SUMIFS('Predicted Energy Consumption'!AA$98:AA$366,'Predicted Energy Consumption'!$B$98:$B$366,$A5,'Predicted Energy Consumption'!$A$98:$A$366,"petroleum diesel")</f>
        <v>24677619903387.332</v>
      </c>
      <c r="S5" s="249">
        <f>SUMIFS('Predicted Energy Consumption'!AB$98:AB$366,'Predicted Energy Consumption'!$B$98:$B$366,$A5,'Predicted Energy Consumption'!$A$98:$A$366,"petroleum diesel")</f>
        <v>23771376673654.234</v>
      </c>
      <c r="T5" s="249">
        <f>SUMIFS('Predicted Energy Consumption'!AC$98:AC$366,'Predicted Energy Consumption'!$B$98:$B$366,$A5,'Predicted Energy Consumption'!$A$98:$A$366,"petroleum diesel")</f>
        <v>22904568876099.801</v>
      </c>
      <c r="U5" s="249">
        <f>SUMIFS('Predicted Energy Consumption'!AD$98:AD$366,'Predicted Energy Consumption'!$B$98:$B$366,$A5,'Predicted Energy Consumption'!$A$98:$A$366,"petroleum diesel")</f>
        <v>22075385403669.906</v>
      </c>
      <c r="V5" s="249">
        <f>SUMIFS('Predicted Energy Consumption'!AE$98:AE$366,'Predicted Energy Consumption'!$B$98:$B$366,$A5,'Predicted Energy Consumption'!$A$98:$A$366,"petroleum diesel")</f>
        <v>21282050711389.879</v>
      </c>
      <c r="W5" s="249">
        <f>SUMIFS('Predicted Energy Consumption'!AF$98:AF$366,'Predicted Energy Consumption'!$B$98:$B$366,$A5,'Predicted Energy Consumption'!$A$98:$A$366,"petroleum diesel")</f>
        <v>20522837594978.324</v>
      </c>
      <c r="X5" s="249">
        <f>SUMIFS('Predicted Energy Consumption'!AG$98:AG$366,'Predicted Energy Consumption'!$B$98:$B$366,$A5,'Predicted Energy Consumption'!$A$98:$A$366,"petroleum diesel")</f>
        <v>19796076272874.66</v>
      </c>
      <c r="Y5" s="249">
        <f>SUMIFS('Predicted Energy Consumption'!AH$98:AH$366,'Predicted Energy Consumption'!$B$98:$B$366,$A5,'Predicted Energy Consumption'!$A$98:$A$366,"petroleum diesel")</f>
        <v>19100160515045.246</v>
      </c>
      <c r="Z5" s="249">
        <f>SUMIFS('Predicted Energy Consumption'!AI$98:AI$366,'Predicted Energy Consumption'!$B$98:$B$366,$A5,'Predicted Energy Consumption'!$A$98:$A$366,"petroleum diesel")</f>
        <v>18433551439006.906</v>
      </c>
      <c r="AA5" s="249">
        <f>SUMIFS('Predicted Energy Consumption'!AJ$98:AJ$366,'Predicted Energy Consumption'!$B$98:$B$366,$A5,'Predicted Energy Consumption'!$A$98:$A$366,"petroleum diesel")</f>
        <v>17794779484761.977</v>
      </c>
      <c r="AB5" s="249">
        <f>SUMIFS('Predicted Energy Consumption'!AK$98:AK$366,'Predicted Energy Consumption'!$B$98:$B$366,$A5,'Predicted Energy Consumption'!$A$98:$A$366,"petroleum diesel")</f>
        <v>17182444986428.055</v>
      </c>
      <c r="AC5" s="249">
        <f>SUMIFS('Predicted Energy Consumption'!AL$98:AL$366,'Predicted Energy Consumption'!$B$98:$B$366,$A5,'Predicted Energy Consumption'!$A$98:$A$366,"petroleum diesel")</f>
        <v>16595217678698.377</v>
      </c>
      <c r="AD5" s="249">
        <f>SUMIFS('Predicted Energy Consumption'!AM$98:AM$366,'Predicted Energy Consumption'!$B$98:$B$366,$A5,'Predicted Energy Consumption'!$A$98:$A$366,"petroleum diesel")</f>
        <v>16031835409636.752</v>
      </c>
      <c r="AE5" s="249">
        <f>SUMIFS('Predicted Energy Consumption'!AN$98:AN$366,'Predicted Energy Consumption'!$B$98:$B$366,$A5,'Predicted Energy Consumption'!$A$98:$A$366,"petroleum diesel")</f>
        <v>15491102276175.682</v>
      </c>
      <c r="AF5" s="249">
        <f>SUMIFS('Predicted Energy Consumption'!AO$98:AO$366,'Predicted Energy Consumption'!$B$98:$B$366,$A5,'Predicted Energy Consumption'!$A$98:$A$366,"petroleum diesel")</f>
        <v>14971886353463.012</v>
      </c>
      <c r="AG5" s="249">
        <f>SUMIFS('Predicted Energy Consumption'!AP$98:AP$366,'Predicted Energy Consumption'!$B$98:$B$366,$A5,'Predicted Energy Consumption'!$A$98:$A$366,"petroleum diesel")</f>
        <v>14473117152383.928</v>
      </c>
      <c r="AH5" s="249">
        <f>SUMIFS('Predicted Energy Consumption'!AQ$98:AQ$366,'Predicted Energy Consumption'!$B$98:$B$366,$A5,'Predicted Energy Consumption'!$A$98:$A$366,"petroleum diesel")</f>
        <v>13993782909801.088</v>
      </c>
      <c r="AI5" s="249">
        <f>SUMIFS('Predicted Energy Consumption'!AR$98:AR$366,'Predicted Energy Consumption'!$B$98:$B$366,$A5,'Predicted Energy Consumption'!$A$98:$A$366,"petroleum diesel")</f>
        <v>13532927792095.52</v>
      </c>
      <c r="AJ5" s="249">
        <f>SUMIFS('Predicted Energy Consumption'!AS$98:AS$366,'Predicted Energy Consumption'!$B$98:$B$366,$A5,'Predicted Energy Consumption'!$A$98:$A$366,"petroleum diesel")</f>
        <v>13089649073419.184</v>
      </c>
      <c r="AK5" s="249">
        <f>SUMIFS('Predicted Energy Consumption'!AT$98:AT$366,'Predicted Energy Consumption'!$B$98:$B$366,$A5,'Predicted Energy Consumption'!$A$98:$A$366,"petroleum diesel")</f>
        <v>12663094334807.926</v>
      </c>
      <c r="AL5" s="249">
        <f>SUMIFS('Predicted Energy Consumption'!AU$98:AU$366,'Predicted Energy Consumption'!$B$98:$B$366,$A5,'Predicted Energy Consumption'!$A$98:$A$366,"petroleum diesel")</f>
        <v>12252458718211.205</v>
      </c>
      <c r="AM5" s="249">
        <f>SUMIFS('Predicted Energy Consumption'!AV$98:AV$366,'Predicted Energy Consumption'!$B$98:$B$366,$A5,'Predicted Energy Consumption'!$A$98:$A$366,"petroleum diesel")</f>
        <v>11856982259970.951</v>
      </c>
      <c r="AN5" s="249">
        <f>SUMIFS('Predicted Energy Consumption'!AW$98:AW$366,'Predicted Energy Consumption'!$B$98:$B$366,$A5,'Predicted Energy Consumption'!$A$98:$A$366,"petroleum diesel")</f>
        <v>11475947320819.094</v>
      </c>
      <c r="AO5" s="249">
        <f>SUMIFS('Predicted Energy Consumption'!AX$98:AX$366,'Predicted Energy Consumption'!$B$98:$B$366,$A5,'Predicted Energy Consumption'!$A$98:$A$366,"petroleum diesel")</f>
        <v>11108676123655.268</v>
      </c>
      <c r="AP5" s="249">
        <f>SUMIFS('Predicted Energy Consumption'!AY$98:AY$366,'Predicted Energy Consumption'!$B$98:$B$366,$A5,'Predicted Energy Consumption'!$A$98:$A$366,"petroleum diesel")</f>
        <v>10754528405882.023</v>
      </c>
    </row>
    <row r="6" spans="1:42" x14ac:dyDescent="0.2">
      <c r="A6" t="s">
        <v>377</v>
      </c>
      <c r="B6" s="249">
        <f>SUMIFS('Predicted Energy Consumption'!K$98:K$366,'Predicted Energy Consumption'!$B$98:$B$366,$A6,'Predicted Energy Consumption'!$A$98:$A$366,"petroleum diesel")</f>
        <v>12686033540309.738</v>
      </c>
      <c r="C6" s="249">
        <f>SUMIFS('Predicted Energy Consumption'!L$98:L$366,'Predicted Energy Consumption'!$B$98:$B$366,$A6,'Predicted Energy Consumption'!$A$98:$A$366,"petroleum diesel")</f>
        <v>12990488869390.924</v>
      </c>
      <c r="D6" s="249">
        <f>SUMIFS('Predicted Energy Consumption'!M$98:M$366,'Predicted Energy Consumption'!$B$98:$B$366,$A6,'Predicted Energy Consumption'!$A$98:$A$366,"petroleum diesel")</f>
        <v>13359366945718.77</v>
      </c>
      <c r="E6" s="249">
        <f>SUMIFS('Predicted Energy Consumption'!N$98:N$366,'Predicted Energy Consumption'!$B$98:$B$366,$A6,'Predicted Energy Consumption'!$A$98:$A$366,"petroleum diesel")</f>
        <v>13738842882062.715</v>
      </c>
      <c r="F6" s="249">
        <f>SUMIFS('Predicted Energy Consumption'!O$98:O$366,'Predicted Energy Consumption'!$B$98:$B$366,$A6,'Predicted Energy Consumption'!$A$98:$A$366,"petroleum diesel")</f>
        <v>14135241271958.244</v>
      </c>
      <c r="G6" s="249">
        <f>SUMIFS('Predicted Energy Consumption'!P$98:P$366,'Predicted Energy Consumption'!$B$98:$B$366,$A6,'Predicted Energy Consumption'!$A$98:$A$366,"petroleum diesel")</f>
        <v>14167519958718.086</v>
      </c>
      <c r="H6" s="249">
        <f>SUMIFS('Predicted Energy Consumption'!Q$98:Q$366,'Predicted Energy Consumption'!$B$98:$B$366,$A6,'Predicted Energy Consumption'!$A$98:$A$366,"petroleum diesel")</f>
        <v>14074823898563.146</v>
      </c>
      <c r="I6" s="249">
        <f>SUMIFS('Predicted Energy Consumption'!R$98:R$366,'Predicted Energy Consumption'!$B$98:$B$366,$A6,'Predicted Energy Consumption'!$A$98:$A$366,"petroleum diesel")</f>
        <v>13970718894403.732</v>
      </c>
      <c r="J6" s="249">
        <f>SUMIFS('Predicted Energy Consumption'!S$98:S$366,'Predicted Energy Consumption'!$B$98:$B$366,$A6,'Predicted Energy Consumption'!$A$98:$A$366,"petroleum diesel")</f>
        <v>13857475739155.895</v>
      </c>
      <c r="K6" s="249">
        <f>SUMIFS('Predicted Energy Consumption'!T$98:T$366,'Predicted Energy Consumption'!$B$98:$B$366,$A6,'Predicted Energy Consumption'!$A$98:$A$366,"petroleum diesel")</f>
        <v>13736989983817.557</v>
      </c>
      <c r="L6" s="249">
        <f>SUMIFS('Predicted Energy Consumption'!U$98:U$366,'Predicted Energy Consumption'!$B$98:$B$366,$A6,'Predicted Energy Consumption'!$A$98:$A$366,"petroleum diesel")</f>
        <v>13610852295401.941</v>
      </c>
      <c r="M6" s="249">
        <f>SUMIFS('Predicted Energy Consumption'!V$98:V$366,'Predicted Energy Consumption'!$B$98:$B$366,$A6,'Predicted Energy Consumption'!$A$98:$A$366,"petroleum diesel")</f>
        <v>13480399468552.117</v>
      </c>
      <c r="N6" s="249">
        <f>SUMIFS('Predicted Energy Consumption'!W$98:W$366,'Predicted Energy Consumption'!$B$98:$B$366,$A6,'Predicted Energy Consumption'!$A$98:$A$366,"petroleum diesel")</f>
        <v>13346754145084.676</v>
      </c>
      <c r="O6" s="249">
        <f>SUMIFS('Predicted Energy Consumption'!X$98:X$366,'Predicted Energy Consumption'!$B$98:$B$366,$A6,'Predicted Energy Consumption'!$A$98:$A$366,"petroleum diesel")</f>
        <v>13210857234136.637</v>
      </c>
      <c r="P6" s="249">
        <f>SUMIFS('Predicted Energy Consumption'!Y$98:Y$366,'Predicted Energy Consumption'!$B$98:$B$366,$A6,'Predicted Energy Consumption'!$A$98:$A$366,"petroleum diesel")</f>
        <v>13073495110388.566</v>
      </c>
      <c r="Q6" s="249">
        <f>SUMIFS('Predicted Energy Consumption'!Z$98:Z$366,'Predicted Energy Consumption'!$B$98:$B$366,$A6,'Predicted Energy Consumption'!$A$98:$A$366,"petroleum diesel")</f>
        <v>12935322755050.477</v>
      </c>
      <c r="R6" s="249">
        <f>SUMIFS('Predicted Energy Consumption'!AA$98:AA$366,'Predicted Energy Consumption'!$B$98:$B$366,$A6,'Predicted Energy Consumption'!$A$98:$A$366,"petroleum diesel")</f>
        <v>12796883563787.693</v>
      </c>
      <c r="S6" s="249">
        <f>SUMIFS('Predicted Energy Consumption'!AB$98:AB$366,'Predicted Energy Consumption'!$B$98:$B$366,$A6,'Predicted Energy Consumption'!$A$98:$A$366,"petroleum diesel")</f>
        <v>12658626327779.201</v>
      </c>
      <c r="T6" s="249">
        <f>SUMIFS('Predicted Energy Consumption'!AC$98:AC$366,'Predicted Energy Consumption'!$B$98:$B$366,$A6,'Predicted Energy Consumption'!$A$98:$A$366,"petroleum diesel")</f>
        <v>12520919780137.066</v>
      </c>
      <c r="U6" s="249">
        <f>SUMIFS('Predicted Energy Consumption'!AD$98:AD$366,'Predicted Energy Consumption'!$B$98:$B$366,$A6,'Predicted Energy Consumption'!$A$98:$A$366,"petroleum diesel")</f>
        <v>12384065033908.498</v>
      </c>
      <c r="V6" s="249">
        <f>SUMIFS('Predicted Energy Consumption'!AE$98:AE$366,'Predicted Energy Consumption'!$B$98:$B$366,$A6,'Predicted Energy Consumption'!$A$98:$A$366,"petroleum diesel")</f>
        <v>12248306193729.092</v>
      </c>
      <c r="W6" s="249">
        <f>SUMIFS('Predicted Energy Consumption'!AF$98:AF$366,'Predicted Energy Consumption'!$B$98:$B$366,$A6,'Predicted Energy Consumption'!$A$98:$A$366,"petroleum diesel")</f>
        <v>12113839389064.404</v>
      </c>
      <c r="X6" s="249">
        <f>SUMIFS('Predicted Energy Consumption'!AG$98:AG$366,'Predicted Energy Consumption'!$B$98:$B$366,$A6,'Predicted Energy Consumption'!$A$98:$A$366,"petroleum diesel")</f>
        <v>11980820447803.307</v>
      </c>
      <c r="Y6" s="249">
        <f>SUMIFS('Predicted Energy Consumption'!AH$98:AH$366,'Predicted Energy Consumption'!$B$98:$B$366,$A6,'Predicted Energy Consumption'!$A$98:$A$366,"petroleum diesel")</f>
        <v>11849371402748.229</v>
      </c>
      <c r="Z6" s="249">
        <f>SUMIFS('Predicted Energy Consumption'!AI$98:AI$366,'Predicted Energy Consumption'!$B$98:$B$366,$A6,'Predicted Energy Consumption'!$A$98:$A$366,"petroleum diesel")</f>
        <v>11719585999608.631</v>
      </c>
      <c r="AA6" s="249">
        <f>SUMIFS('Predicted Energy Consumption'!AJ$98:AJ$366,'Predicted Energy Consumption'!$B$98:$B$366,$A6,'Predicted Energy Consumption'!$A$98:$A$366,"petroleum diesel")</f>
        <v>11591534353287.047</v>
      </c>
      <c r="AB6" s="249">
        <f>SUMIFS('Predicted Energy Consumption'!AK$98:AK$366,'Predicted Energy Consumption'!$B$98:$B$366,$A6,'Predicted Energy Consumption'!$A$98:$A$366,"petroleum diesel")</f>
        <v>11465266879528.785</v>
      </c>
      <c r="AC6" s="249">
        <f>SUMIFS('Predicted Energy Consumption'!AL$98:AL$366,'Predicted Energy Consumption'!$B$98:$B$366,$A6,'Predicted Energy Consumption'!$A$98:$A$366,"petroleum diesel")</f>
        <v>11340817611376.387</v>
      </c>
      <c r="AD6" s="249">
        <f>SUMIFS('Predicted Energy Consumption'!AM$98:AM$366,'Predicted Energy Consumption'!$B$98:$B$366,$A6,'Predicted Energy Consumption'!$A$98:$A$366,"petroleum diesel")</f>
        <v>11218206994266.508</v>
      </c>
      <c r="AE6" s="249">
        <f>SUMIFS('Predicted Energy Consumption'!AN$98:AN$366,'Predicted Energy Consumption'!$B$98:$B$366,$A6,'Predicted Energy Consumption'!$A$98:$A$366,"petroleum diesel")</f>
        <v>11097444239928.928</v>
      </c>
      <c r="AF6" s="249">
        <f>SUMIFS('Predicted Energy Consumption'!AO$98:AO$366,'Predicted Energy Consumption'!$B$98:$B$366,$A6,'Predicted Energy Consumption'!$A$98:$A$366,"petroleum diesel")</f>
        <v>10978529307345.506</v>
      </c>
      <c r="AG6" s="249">
        <f>SUMIFS('Predicted Energy Consumption'!AP$98:AP$366,'Predicted Energy Consumption'!$B$98:$B$366,$A6,'Predicted Energy Consumption'!$A$98:$A$366,"petroleum diesel")</f>
        <v>10861454568748.891</v>
      </c>
      <c r="AH6" s="249">
        <f>SUMIFS('Predicted Energy Consumption'!AQ$98:AQ$366,'Predicted Energy Consumption'!$B$98:$B$366,$A6,'Predicted Energy Consumption'!$A$98:$A$366,"petroleum diesel")</f>
        <v>10746206209804.828</v>
      </c>
      <c r="AI6" s="249">
        <f>SUMIFS('Predicted Energy Consumption'!AR$98:AR$366,'Predicted Energy Consumption'!$B$98:$B$366,$A6,'Predicted Energy Consumption'!$A$98:$A$366,"petroleum diesel")</f>
        <v>10632765405567.996</v>
      </c>
      <c r="AJ6" s="249">
        <f>SUMIFS('Predicted Energy Consumption'!AS$98:AS$366,'Predicted Energy Consumption'!$B$98:$B$366,$A6,'Predicted Energy Consumption'!$A$98:$A$366,"petroleum diesel")</f>
        <v>10521109307362.443</v>
      </c>
      <c r="AK6" s="249">
        <f>SUMIFS('Predicted Energy Consumption'!AT$98:AT$366,'Predicted Energy Consumption'!$B$98:$B$366,$A6,'Predicted Energy Consumption'!$A$98:$A$366,"petroleum diesel")</f>
        <v>10411211870266.355</v>
      </c>
      <c r="AL6" s="249">
        <f>SUMIFS('Predicted Energy Consumption'!AU$98:AU$366,'Predicted Energy Consumption'!$B$98:$B$366,$A6,'Predicted Energy Consumption'!$A$98:$A$366,"petroleum diesel")</f>
        <v>10303044546244.816</v>
      </c>
      <c r="AM6" s="249">
        <f>SUMIFS('Predicted Energy Consumption'!AV$98:AV$366,'Predicted Energy Consumption'!$B$98:$B$366,$A6,'Predicted Energy Consumption'!$A$98:$A$366,"petroleum diesel")</f>
        <v>10196576864053.057</v>
      </c>
      <c r="AN6" s="249">
        <f>SUMIFS('Predicted Energy Consumption'!AW$98:AW$366,'Predicted Energy Consumption'!$B$98:$B$366,$A6,'Predicted Energy Consumption'!$A$98:$A$366,"petroleum diesel")</f>
        <v>10091776913714.232</v>
      </c>
      <c r="AO6" s="249">
        <f>SUMIFS('Predicted Energy Consumption'!AX$98:AX$366,'Predicted Energy Consumption'!$B$98:$B$366,$A6,'Predicted Energy Consumption'!$A$98:$A$366,"petroleum diesel")</f>
        <v>9988611750584.2773</v>
      </c>
      <c r="AP6" s="249">
        <f>SUMIFS('Predicted Energy Consumption'!AY$98:AY$366,'Predicted Energy Consumption'!$B$98:$B$366,$A6,'Predicted Energy Consumption'!$A$98:$A$366,"petroleum diesel")</f>
        <v>9887047731655.5156</v>
      </c>
    </row>
    <row r="7" spans="1:42" x14ac:dyDescent="0.2">
      <c r="A7" t="s">
        <v>378</v>
      </c>
      <c r="B7" s="249">
        <f>SUMIFS('Predicted Energy Consumption'!K$98:K$366,'Predicted Energy Consumption'!$B$98:$B$366,$A7,'Predicted Energy Consumption'!$A$98:$A$366,"petroleum diesel")</f>
        <v>5969248168236.7813</v>
      </c>
      <c r="C7" s="249">
        <f>SUMIFS('Predicted Energy Consumption'!L$98:L$366,'Predicted Energy Consumption'!$B$98:$B$366,$A7,'Predicted Energy Consumption'!$A$98:$A$366,"petroleum diesel")</f>
        <v>6285107619866.3984</v>
      </c>
      <c r="D7" s="249">
        <f>SUMIFS('Predicted Energy Consumption'!M$98:M$366,'Predicted Energy Consumption'!$B$98:$B$366,$A7,'Predicted Energy Consumption'!$A$98:$A$366,"petroleum diesel")</f>
        <v>6132670909781.749</v>
      </c>
      <c r="E7" s="249">
        <f>SUMIFS('Predicted Energy Consumption'!N$98:N$366,'Predicted Energy Consumption'!$B$98:$B$366,$A7,'Predicted Energy Consumption'!$A$98:$A$366,"petroleum diesel")</f>
        <v>5985359295535.4639</v>
      </c>
      <c r="F7" s="249">
        <f>SUMIFS('Predicted Energy Consumption'!O$98:O$366,'Predicted Energy Consumption'!$B$98:$B$366,$A7,'Predicted Energy Consumption'!$A$98:$A$366,"petroleum diesel")</f>
        <v>5842354555887.9307</v>
      </c>
      <c r="G7" s="249">
        <f>SUMIFS('Predicted Energy Consumption'!P$98:P$366,'Predicted Energy Consumption'!$B$98:$B$366,$A7,'Predicted Energy Consumption'!$A$98:$A$366,"petroleum diesel")</f>
        <v>5703256347206.1055</v>
      </c>
      <c r="H7" s="249">
        <f>SUMIFS('Predicted Energy Consumption'!Q$98:Q$366,'Predicted Energy Consumption'!$B$98:$B$366,$A7,'Predicted Energy Consumption'!$A$98:$A$366,"petroleum diesel")</f>
        <v>5567880504588.1572</v>
      </c>
      <c r="I7" s="249">
        <f>SUMIFS('Predicted Energy Consumption'!R$98:R$366,'Predicted Energy Consumption'!$B$98:$B$366,$A7,'Predicted Energy Consumption'!$A$98:$A$366,"petroleum diesel")</f>
        <v>5436151464950.0234</v>
      </c>
      <c r="J7" s="249">
        <f>SUMIFS('Predicted Energy Consumption'!S$98:S$366,'Predicted Energy Consumption'!$B$98:$B$366,$A7,'Predicted Energy Consumption'!$A$98:$A$366,"petroleum diesel")</f>
        <v>5303495921879.4482</v>
      </c>
      <c r="K7" s="249">
        <f>SUMIFS('Predicted Energy Consumption'!T$98:T$366,'Predicted Energy Consumption'!$B$98:$B$366,$A7,'Predicted Energy Consumption'!$A$98:$A$366,"petroleum diesel")</f>
        <v>5156549389999.3447</v>
      </c>
      <c r="L7" s="249">
        <f>SUMIFS('Predicted Energy Consumption'!U$98:U$366,'Predicted Energy Consumption'!$B$98:$B$366,$A7,'Predicted Energy Consumption'!$A$98:$A$366,"petroleum diesel")</f>
        <v>5013719085148.2979</v>
      </c>
      <c r="M7" s="249">
        <f>SUMIFS('Predicted Energy Consumption'!V$98:V$366,'Predicted Energy Consumption'!$B$98:$B$366,$A7,'Predicted Energy Consumption'!$A$98:$A$366,"petroleum diesel")</f>
        <v>4875154099151.5205</v>
      </c>
      <c r="N7" s="249">
        <f>SUMIFS('Predicted Energy Consumption'!W$98:W$366,'Predicted Energy Consumption'!$B$98:$B$366,$A7,'Predicted Energy Consumption'!$A$98:$A$366,"petroleum diesel")</f>
        <v>4740940656905.0742</v>
      </c>
      <c r="O7" s="249">
        <f>SUMIFS('Predicted Energy Consumption'!X$98:X$366,'Predicted Energy Consumption'!$B$98:$B$366,$A7,'Predicted Energy Consumption'!$A$98:$A$366,"petroleum diesel")</f>
        <v>4611111981199.5244</v>
      </c>
      <c r="P7" s="249">
        <f>SUMIFS('Predicted Energy Consumption'!Y$98:Y$366,'Predicted Energy Consumption'!$B$98:$B$366,$A7,'Predicted Energy Consumption'!$A$98:$A$366,"petroleum diesel")</f>
        <v>4485657724332.5439</v>
      </c>
      <c r="Q7" s="249">
        <f>SUMIFS('Predicted Energy Consumption'!Z$98:Z$366,'Predicted Energy Consumption'!$B$98:$B$366,$A7,'Predicted Energy Consumption'!$A$98:$A$366,"petroleum diesel")</f>
        <v>4364532523827.1758</v>
      </c>
      <c r="R7" s="249">
        <f>SUMIFS('Predicted Energy Consumption'!AA$98:AA$366,'Predicted Energy Consumption'!$B$98:$B$366,$A7,'Predicted Energy Consumption'!$A$98:$A$366,"petroleum diesel")</f>
        <v>4247663503889.6821</v>
      </c>
      <c r="S7" s="249">
        <f>SUMIFS('Predicted Energy Consumption'!AB$98:AB$366,'Predicted Energy Consumption'!$B$98:$B$366,$A7,'Predicted Energy Consumption'!$A$98:$A$366,"petroleum diesel")</f>
        <v>4134956695847.5625</v>
      </c>
      <c r="T7" s="249">
        <f>SUMIFS('Predicted Energy Consumption'!AC$98:AC$366,'Predicted Energy Consumption'!$B$98:$B$366,$A7,'Predicted Energy Consumption'!$A$98:$A$366,"petroleum diesel")</f>
        <v>4026302433503.6392</v>
      </c>
      <c r="U7" s="249">
        <f>SUMIFS('Predicted Energy Consumption'!AD$98:AD$366,'Predicted Energy Consumption'!$B$98:$B$366,$A7,'Predicted Energy Consumption'!$A$98:$A$366,"petroleum diesel")</f>
        <v>3921579820173.7979</v>
      </c>
      <c r="V7" s="249">
        <f>SUMIFS('Predicted Energy Consumption'!AE$98:AE$366,'Predicted Energy Consumption'!$B$98:$B$366,$A7,'Predicted Energy Consumption'!$A$98:$A$366,"petroleum diesel")</f>
        <v>3820660380015.0762</v>
      </c>
      <c r="W7" s="249">
        <f>SUMIFS('Predicted Energy Consumption'!AF$98:AF$366,'Predicted Energy Consumption'!$B$98:$B$366,$A7,'Predicted Energy Consumption'!$A$98:$A$366,"petroleum diesel")</f>
        <v>3723411007646.9355</v>
      </c>
      <c r="X7" s="249">
        <f>SUMIFS('Predicted Energy Consumption'!AG$98:AG$366,'Predicted Energy Consumption'!$B$98:$B$366,$A7,'Predicted Energy Consumption'!$A$98:$A$366,"petroleum diesel")</f>
        <v>3629696323585.1797</v>
      </c>
      <c r="Y7" s="249">
        <f>SUMIFS('Predicted Energy Consumption'!AH$98:AH$366,'Predicted Energy Consumption'!$B$98:$B$366,$A7,'Predicted Energy Consumption'!$A$98:$A$366,"petroleum diesel")</f>
        <v>3539380532670.0874</v>
      </c>
      <c r="Z7" s="249">
        <f>SUMIFS('Predicted Energy Consumption'!AI$98:AI$366,'Predicted Energy Consumption'!$B$98:$B$366,$A7,'Predicted Energy Consumption'!$A$98:$A$366,"petroleum diesel")</f>
        <v>3452328870895.082</v>
      </c>
      <c r="AA7" s="249">
        <f>SUMIFS('Predicted Energy Consumption'!AJ$98:AJ$366,'Predicted Energy Consumption'!$B$98:$B$366,$A7,'Predicted Energy Consumption'!$A$98:$A$366,"petroleum diesel")</f>
        <v>3368408714229.6445</v>
      </c>
      <c r="AB7" s="249">
        <f>SUMIFS('Predicted Energy Consumption'!AK$98:AK$366,'Predicted Energy Consumption'!$B$98:$B$366,$A7,'Predicted Energy Consumption'!$A$98:$A$366,"petroleum diesel")</f>
        <v>3287490411936.5234</v>
      </c>
      <c r="AC7" s="249">
        <f>SUMIFS('Predicted Energy Consumption'!AL$98:AL$366,'Predicted Energy Consumption'!$B$98:$B$366,$A7,'Predicted Energy Consumption'!$A$98:$A$366,"petroleum diesel")</f>
        <v>3209447896879.4473</v>
      </c>
      <c r="AD7" s="249">
        <f>SUMIFS('Predicted Energy Consumption'!AM$98:AM$366,'Predicted Energy Consumption'!$B$98:$B$366,$A7,'Predicted Energy Consumption'!$A$98:$A$366,"petroleum diesel")</f>
        <v>3134159116531.5669</v>
      </c>
      <c r="AE7" s="249">
        <f>SUMIFS('Predicted Energy Consumption'!AN$98:AN$366,'Predicted Energy Consumption'!$B$98:$B$366,$A7,'Predicted Energy Consumption'!$A$98:$A$366,"petroleum diesel")</f>
        <v>3061506320823.6157</v>
      </c>
      <c r="AF7" s="249">
        <f>SUMIFS('Predicted Energy Consumption'!AO$98:AO$366,'Predicted Energy Consumption'!$B$98:$B$366,$A7,'Predicted Energy Consumption'!$A$98:$A$366,"petroleum diesel")</f>
        <v>2991376236534.4902</v>
      </c>
      <c r="AG7" s="249">
        <f>SUMIFS('Predicted Energy Consumption'!AP$98:AP$366,'Predicted Energy Consumption'!$B$98:$B$366,$A7,'Predicted Energy Consumption'!$A$98:$A$366,"petroleum diesel")</f>
        <v>2923660152511.9526</v>
      </c>
      <c r="AH7" s="249">
        <f>SUMIFS('Predicted Energy Consumption'!AQ$98:AQ$366,'Predicted Energy Consumption'!$B$98:$B$366,$A7,'Predicted Energy Consumption'!$A$98:$A$366,"petroleum diesel")</f>
        <v>2858253935492.5674</v>
      </c>
      <c r="AI7" s="249">
        <f>SUMIFS('Predicted Energy Consumption'!AR$98:AR$366,'Predicted Energy Consumption'!$B$98:$B$366,$A7,'Predicted Energy Consumption'!$A$98:$A$366,"petroleum diesel")</f>
        <v>2795057992542.4688</v>
      </c>
      <c r="AJ7" s="249">
        <f>SUMIFS('Predicted Energy Consumption'!AS$98:AS$366,'Predicted Energy Consumption'!$B$98:$B$366,$A7,'Predicted Energy Consumption'!$A$98:$A$366,"petroleum diesel")</f>
        <v>2733977193048.9482</v>
      </c>
      <c r="AK7" s="249">
        <f>SUMIFS('Predicted Energy Consumption'!AT$98:AT$366,'Predicted Energy Consumption'!$B$98:$B$366,$A7,'Predicted Energy Consumption'!$A$98:$A$366,"petroleum diesel")</f>
        <v>2674920760653.6387</v>
      </c>
      <c r="AL7" s="249">
        <f>SUMIFS('Predicted Energy Consumption'!AU$98:AU$366,'Predicted Energy Consumption'!$B$98:$B$366,$A7,'Predicted Energy Consumption'!$A$98:$A$366,"petroleum diesel")</f>
        <v>2617802143439.1074</v>
      </c>
      <c r="AM7" s="249">
        <f>SUMIFS('Predicted Energy Consumption'!AV$98:AV$366,'Predicted Energy Consumption'!$B$98:$B$366,$A7,'Predicted Energy Consumption'!$A$98:$A$366,"petroleum diesel")</f>
        <v>2562538868985.3096</v>
      </c>
      <c r="AN7" s="249">
        <f>SUMIFS('Predicted Energy Consumption'!AW$98:AW$366,'Predicted Energy Consumption'!$B$98:$B$366,$A7,'Predicted Energy Consumption'!$A$98:$A$366,"petroleum diesel")</f>
        <v>2509052389532.5918</v>
      </c>
      <c r="AO7" s="249">
        <f>SUMIFS('Predicted Energy Consumption'!AX$98:AX$366,'Predicted Energy Consumption'!$B$98:$B$366,$A7,'Predicted Energy Consumption'!$A$98:$A$366,"petroleum diesel")</f>
        <v>2457267921368.8154</v>
      </c>
      <c r="AP7" s="249">
        <f>SUMIFS('Predicted Energy Consumption'!AY$98:AY$366,'Predicted Energy Consumption'!$B$98:$B$366,$A7,'Predicted Energy Consumption'!$A$98:$A$366,"petroleum diesel")</f>
        <v>2407114281652.8374</v>
      </c>
    </row>
    <row r="8" spans="1:42" x14ac:dyDescent="0.2">
      <c r="A8" t="s">
        <v>379</v>
      </c>
      <c r="B8" s="249">
        <f>SUMIFS('Predicted Energy Consumption'!K$98:K$366,'Predicted Energy Consumption'!$B$98:$B$366,$A8,'Predicted Energy Consumption'!$A$98:$A$366,"petroleum diesel")</f>
        <v>3520571162180.6563</v>
      </c>
      <c r="C8" s="249">
        <f>SUMIFS('Predicted Energy Consumption'!L$98:L$366,'Predicted Energy Consumption'!$B$98:$B$366,$A8,'Predicted Energy Consumption'!$A$98:$A$366,"petroleum diesel")</f>
        <v>3176147096517.0098</v>
      </c>
      <c r="D8" s="249">
        <f>SUMIFS('Predicted Energy Consumption'!M$98:M$366,'Predicted Energy Consumption'!$B$98:$B$366,$A8,'Predicted Energy Consumption'!$A$98:$A$366,"petroleum diesel")</f>
        <v>2612345650107.854</v>
      </c>
      <c r="E8" s="249">
        <f>SUMIFS('Predicted Energy Consumption'!N$98:N$366,'Predicted Energy Consumption'!$B$98:$B$366,$A8,'Predicted Energy Consumption'!$A$98:$A$366,"petroleum diesel")</f>
        <v>2115819352445.2708</v>
      </c>
      <c r="F8" s="249">
        <f>SUMIFS('Predicted Energy Consumption'!O$98:O$366,'Predicted Energy Consumption'!$B$98:$B$366,$A8,'Predicted Energy Consumption'!$A$98:$A$366,"petroleum diesel")</f>
        <v>1684809335836.9412</v>
      </c>
      <c r="G8" s="249">
        <f>SUMIFS('Predicted Energy Consumption'!P$98:P$366,'Predicted Energy Consumption'!$B$98:$B$366,$A8,'Predicted Energy Consumption'!$A$98:$A$366,"petroleum diesel")</f>
        <v>1315231698692.8845</v>
      </c>
      <c r="H8" s="249">
        <f>SUMIFS('Predicted Energy Consumption'!Q$98:Q$366,'Predicted Energy Consumption'!$B$98:$B$366,$A8,'Predicted Energy Consumption'!$A$98:$A$366,"petroleum diesel")</f>
        <v>1006029336350.8488</v>
      </c>
      <c r="I8" s="249">
        <f>SUMIFS('Predicted Energy Consumption'!R$98:R$366,'Predicted Energy Consumption'!$B$98:$B$366,$A8,'Predicted Energy Consumption'!$A$98:$A$366,"petroleum diesel")</f>
        <v>858502910169.32312</v>
      </c>
      <c r="J8" s="249">
        <f>SUMIFS('Predicted Energy Consumption'!S$98:S$366,'Predicted Energy Consumption'!$B$98:$B$366,$A8,'Predicted Energy Consumption'!$A$98:$A$366,"petroleum diesel")</f>
        <v>719505100827.61829</v>
      </c>
      <c r="K8" s="249">
        <f>SUMIFS('Predicted Energy Consumption'!T$98:T$366,'Predicted Energy Consumption'!$B$98:$B$366,$A8,'Predicted Energy Consumption'!$A$98:$A$366,"petroleum diesel")</f>
        <v>588667953822.79858</v>
      </c>
      <c r="L8" s="249">
        <f>SUMIFS('Predicted Energy Consumption'!U$98:U$366,'Predicted Energy Consumption'!$B$98:$B$366,$A8,'Predicted Energy Consumption'!$A$98:$A$366,"petroleum diesel")</f>
        <v>465576888973.71399</v>
      </c>
      <c r="M8" s="249">
        <f>SUMIFS('Predicted Energy Consumption'!V$98:V$366,'Predicted Energy Consumption'!$B$98:$B$366,$A8,'Predicted Energy Consumption'!$A$98:$A$366,"petroleum diesel")</f>
        <v>349797824824.08569</v>
      </c>
      <c r="N8" s="249">
        <f>SUMIFS('Predicted Energy Consumption'!W$98:W$366,'Predicted Energy Consumption'!$B$98:$B$366,$A8,'Predicted Energy Consumption'!$A$98:$A$366,"petroleum diesel")</f>
        <v>298722895941.22784</v>
      </c>
      <c r="O8" s="249">
        <f>SUMIFS('Predicted Energy Consumption'!X$98:X$366,'Predicted Energy Consumption'!$B$98:$B$366,$A8,'Predicted Energy Consumption'!$A$98:$A$366,"petroleum diesel")</f>
        <v>294211020153.50861</v>
      </c>
      <c r="P8" s="249">
        <f>SUMIFS('Predicted Energy Consumption'!Y$98:Y$366,'Predicted Energy Consumption'!$B$98:$B$366,$A8,'Predicted Energy Consumption'!$A$98:$A$366,"petroleum diesel")</f>
        <v>289755199069.19354</v>
      </c>
      <c r="Q8" s="249">
        <f>SUMIFS('Predicted Energy Consumption'!Z$98:Z$366,'Predicted Energy Consumption'!$B$98:$B$366,$A8,'Predicted Energy Consumption'!$A$98:$A$366,"petroleum diesel")</f>
        <v>285367360343.12329</v>
      </c>
      <c r="R8" s="249">
        <f>SUMIFS('Predicted Energy Consumption'!AA$98:AA$366,'Predicted Energy Consumption'!$B$98:$B$366,$A8,'Predicted Energy Consumption'!$A$98:$A$366,"petroleum diesel")</f>
        <v>281056719756.95581</v>
      </c>
      <c r="S8" s="249">
        <f>SUMIFS('Predicted Energy Consumption'!AB$98:AB$366,'Predicted Energy Consumption'!$B$98:$B$366,$A8,'Predicted Energy Consumption'!$A$98:$A$366,"petroleum diesel")</f>
        <v>276830229649.70831</v>
      </c>
      <c r="T8" s="249">
        <f>SUMIFS('Predicted Energy Consumption'!AC$98:AC$366,'Predicted Energy Consumption'!$B$98:$B$366,$A8,'Predicted Energy Consumption'!$A$98:$A$366,"petroleum diesel")</f>
        <v>272692964464.29739</v>
      </c>
      <c r="U8" s="249">
        <f>SUMIFS('Predicted Energy Consumption'!AD$98:AD$366,'Predicted Energy Consumption'!$B$98:$B$366,$A8,'Predicted Energy Consumption'!$A$98:$A$366,"petroleum diesel")</f>
        <v>268648449518.53729</v>
      </c>
      <c r="V8" s="249">
        <f>SUMIFS('Predicted Energy Consumption'!AE$98:AE$366,'Predicted Energy Consumption'!$B$98:$B$366,$A8,'Predicted Energy Consumption'!$A$98:$A$366,"petroleum diesel")</f>
        <v>264698939509.63123</v>
      </c>
      <c r="W8" s="249">
        <f>SUMIFS('Predicted Energy Consumption'!AF$98:AF$366,'Predicted Energy Consumption'!$B$98:$B$366,$A8,'Predicted Energy Consumption'!$A$98:$A$366,"petroleum diesel")</f>
        <v>260845653155.4509</v>
      </c>
      <c r="X8" s="249">
        <f>SUMIFS('Predicted Energy Consumption'!AG$98:AG$366,'Predicted Energy Consumption'!$B$98:$B$366,$A8,'Predicted Energy Consumption'!$A$98:$A$366,"petroleum diesel")</f>
        <v>257088969978.91214</v>
      </c>
      <c r="Y8" s="249">
        <f>SUMIFS('Predicted Energy Consumption'!AH$98:AH$366,'Predicted Energy Consumption'!$B$98:$B$366,$A8,'Predicted Energy Consumption'!$A$98:$A$366,"petroleum diesel")</f>
        <v>253428594695.76392</v>
      </c>
      <c r="Z8" s="249">
        <f>SUMIFS('Predicted Energy Consumption'!AI$98:AI$366,'Predicted Energy Consumption'!$B$98:$B$366,$A8,'Predicted Energy Consumption'!$A$98:$A$366,"petroleum diesel")</f>
        <v>249863694062.57867</v>
      </c>
      <c r="AA8" s="249">
        <f>SUMIFS('Predicted Energy Consumption'!AJ$98:AJ$366,'Predicted Energy Consumption'!$B$98:$B$366,$A8,'Predicted Energy Consumption'!$A$98:$A$366,"petroleum diesel")</f>
        <v>246393010437.0921</v>
      </c>
      <c r="AB8" s="249">
        <f>SUMIFS('Predicted Energy Consumption'!AK$98:AK$366,'Predicted Energy Consumption'!$B$98:$B$366,$A8,'Predicted Energy Consumption'!$A$98:$A$366,"petroleum diesel")</f>
        <v>243014955729.80896</v>
      </c>
      <c r="AC8" s="249">
        <f>SUMIFS('Predicted Energy Consumption'!AL$98:AL$366,'Predicted Energy Consumption'!$B$98:$B$366,$A8,'Predicted Energy Consumption'!$A$98:$A$366,"petroleum diesel")</f>
        <v>239727688901.48923</v>
      </c>
      <c r="AD8" s="249">
        <f>SUMIFS('Predicted Energy Consumption'!AM$98:AM$366,'Predicted Energy Consumption'!$B$98:$B$366,$A8,'Predicted Energy Consumption'!$A$98:$A$366,"petroleum diesel")</f>
        <v>236529179692.68805</v>
      </c>
      <c r="AE8" s="249">
        <f>SUMIFS('Predicted Energy Consumption'!AN$98:AN$366,'Predicted Energy Consumption'!$B$98:$B$366,$A8,'Predicted Energy Consumption'!$A$98:$A$366,"petroleum diesel")</f>
        <v>233417260860.4592</v>
      </c>
      <c r="AF8" s="249">
        <f>SUMIFS('Predicted Energy Consumption'!AO$98:AO$366,'Predicted Energy Consumption'!$B$98:$B$366,$A8,'Predicted Energy Consumption'!$A$98:$A$366,"petroleum diesel")</f>
        <v>230389670840.84613</v>
      </c>
      <c r="AG8" s="249">
        <f>SUMIFS('Predicted Energy Consumption'!AP$98:AP$366,'Predicted Energy Consumption'!$B$98:$B$366,$A8,'Predicted Energy Consumption'!$A$98:$A$366,"petroleum diesel")</f>
        <v>227444088449.86716</v>
      </c>
      <c r="AH8" s="249">
        <f>SUMIFS('Predicted Energy Consumption'!AQ$98:AQ$366,'Predicted Energy Consumption'!$B$98:$B$366,$A8,'Predicted Energy Consumption'!$A$98:$A$366,"petroleum diesel")</f>
        <v>224578160974.86282</v>
      </c>
      <c r="AI8" s="249">
        <f>SUMIFS('Predicted Energy Consumption'!AR$98:AR$366,'Predicted Energy Consumption'!$B$98:$B$366,$A8,'Predicted Energy Consumption'!$A$98:$A$366,"petroleum diesel")</f>
        <v>221789526787.05716</v>
      </c>
      <c r="AJ8" s="249">
        <f>SUMIFS('Predicted Energy Consumption'!AS$98:AS$366,'Predicted Energy Consumption'!$B$98:$B$366,$A8,'Predicted Energy Consumption'!$A$98:$A$366,"petroleum diesel")</f>
        <v>219075833419.66153</v>
      </c>
      <c r="AK8" s="249">
        <f>SUMIFS('Predicted Energy Consumption'!AT$98:AT$366,'Predicted Energy Consumption'!$B$98:$B$366,$A8,'Predicted Energy Consumption'!$A$98:$A$366,"petroleum diesel")</f>
        <v>216434751899.02896</v>
      </c>
      <c r="AL8" s="249">
        <f>SUMIFS('Predicted Energy Consumption'!AU$98:AU$366,'Predicted Energy Consumption'!$B$98:$B$366,$A8,'Predicted Energy Consumption'!$A$98:$A$366,"petroleum diesel")</f>
        <v>213863987984.78799</v>
      </c>
      <c r="AM8" s="249">
        <f>SUMIFS('Predicted Energy Consumption'!AV$98:AV$366,'Predicted Energy Consumption'!$B$98:$B$366,$A8,'Predicted Energy Consumption'!$A$98:$A$366,"petroleum diesel")</f>
        <v>211361290864.83463</v>
      </c>
      <c r="AN8" s="249">
        <f>SUMIFS('Predicted Energy Consumption'!AW$98:AW$366,'Predicted Energy Consumption'!$B$98:$B$366,$A8,'Predicted Energy Consumption'!$A$98:$A$366,"petroleum diesel")</f>
        <v>208924459759.02802</v>
      </c>
      <c r="AO8" s="249">
        <f>SUMIFS('Predicted Energy Consumption'!AX$98:AX$366,'Predicted Energy Consumption'!$B$98:$B$366,$A8,'Predicted Energy Consumption'!$A$98:$A$366,"petroleum diesel")</f>
        <v>206551348808.66846</v>
      </c>
      <c r="AP8" s="249">
        <f>SUMIFS('Predicted Energy Consumption'!AY$98:AY$366,'Predicted Energy Consumption'!$B$98:$B$366,$A8,'Predicted Energy Consumption'!$A$98:$A$366,"petroleum diesel")</f>
        <v>204239870564.8457</v>
      </c>
    </row>
    <row r="9" spans="1:42" x14ac:dyDescent="0.2">
      <c r="A9" t="s">
        <v>380</v>
      </c>
      <c r="B9" s="249">
        <f>SUMIFS('Predicted Energy Consumption'!K$98:K$366,'Predicted Energy Consumption'!$B$98:$B$366,$A9,'Predicted Energy Consumption'!$A$98:$A$366,"petroleum diesel")</f>
        <v>8458796375566.2793</v>
      </c>
      <c r="C9" s="249">
        <f>SUMIFS('Predicted Energy Consumption'!L$98:L$366,'Predicted Energy Consumption'!$B$98:$B$366,$A9,'Predicted Energy Consumption'!$A$98:$A$366,"petroleum diesel")</f>
        <v>8855361616126.8242</v>
      </c>
      <c r="D9" s="249">
        <f>SUMIFS('Predicted Energy Consumption'!M$98:M$366,'Predicted Energy Consumption'!$B$98:$B$366,$A9,'Predicted Energy Consumption'!$A$98:$A$366,"petroleum diesel")</f>
        <v>9110224925095.6797</v>
      </c>
      <c r="E9" s="249">
        <f>SUMIFS('Predicted Energy Consumption'!N$98:N$366,'Predicted Energy Consumption'!$B$98:$B$366,$A9,'Predicted Energy Consumption'!$A$98:$A$366,"petroleum diesel")</f>
        <v>9369581297962.8496</v>
      </c>
      <c r="F9" s="249">
        <f>SUMIFS('Predicted Energy Consumption'!O$98:O$366,'Predicted Energy Consumption'!$B$98:$B$366,$A9,'Predicted Energy Consumption'!$A$98:$A$366,"petroleum diesel")</f>
        <v>9636896740150.3691</v>
      </c>
      <c r="G9" s="249">
        <f>SUMIFS('Predicted Energy Consumption'!P$98:P$366,'Predicted Energy Consumption'!$B$98:$B$366,$A9,'Predicted Energy Consumption'!$A$98:$A$366,"petroleum diesel")</f>
        <v>9697111564107.6426</v>
      </c>
      <c r="H9" s="249">
        <f>SUMIFS('Predicted Energy Consumption'!Q$98:Q$366,'Predicted Energy Consumption'!$B$98:$B$366,$A9,'Predicted Energy Consumption'!$A$98:$A$366,"petroleum diesel")</f>
        <v>9651870463075.834</v>
      </c>
      <c r="I9" s="249">
        <f>SUMIFS('Predicted Energy Consumption'!R$98:R$366,'Predicted Energy Consumption'!$B$98:$B$366,$A9,'Predicted Energy Consumption'!$A$98:$A$366,"petroleum diesel")</f>
        <v>9597345352593.7324</v>
      </c>
      <c r="J9" s="249">
        <f>SUMIFS('Predicted Energy Consumption'!S$98:S$366,'Predicted Energy Consumption'!$B$98:$B$366,$A9,'Predicted Energy Consumption'!$A$98:$A$366,"petroleum diesel")</f>
        <v>9535153549424.5293</v>
      </c>
      <c r="K9" s="249">
        <f>SUMIFS('Predicted Energy Consumption'!T$98:T$366,'Predicted Energy Consumption'!$B$98:$B$366,$A9,'Predicted Energy Consumption'!$A$98:$A$366,"petroleum diesel")</f>
        <v>9466662515222.1758</v>
      </c>
      <c r="L9" s="249">
        <f>SUMIFS('Predicted Energy Consumption'!U$98:U$366,'Predicted Energy Consumption'!$B$98:$B$366,$A9,'Predicted Energy Consumption'!$A$98:$A$366,"petroleum diesel")</f>
        <v>9393034505392.1543</v>
      </c>
      <c r="M9" s="249">
        <f>SUMIFS('Predicted Energy Consumption'!V$98:V$366,'Predicted Energy Consumption'!$B$98:$B$366,$A9,'Predicted Energy Consumption'!$A$98:$A$366,"petroleum diesel")</f>
        <v>9315259029329.957</v>
      </c>
      <c r="N9" s="249">
        <f>SUMIFS('Predicted Energy Consumption'!W$98:W$366,'Predicted Energy Consumption'!$B$98:$B$366,$A9,'Predicted Energy Consumption'!$A$98:$A$366,"petroleum diesel")</f>
        <v>9234178316900.7891</v>
      </c>
      <c r="O9" s="249">
        <f>SUMIFS('Predicted Energy Consumption'!X$98:X$366,'Predicted Energy Consumption'!$B$98:$B$366,$A9,'Predicted Energy Consumption'!$A$98:$A$366,"petroleum diesel")</f>
        <v>9150508320224.9609</v>
      </c>
      <c r="P9" s="249">
        <f>SUMIFS('Predicted Energy Consumption'!Y$98:Y$366,'Predicted Energy Consumption'!$B$98:$B$366,$A9,'Predicted Energy Consumption'!$A$98:$A$366,"petroleum diesel")</f>
        <v>9064856532343.998</v>
      </c>
      <c r="Q9" s="249">
        <f>SUMIFS('Predicted Energy Consumption'!Z$98:Z$366,'Predicted Energy Consumption'!$B$98:$B$366,$A9,'Predicted Energy Consumption'!$A$98:$A$366,"petroleum diesel")</f>
        <v>8977737318379.0645</v>
      </c>
      <c r="R9" s="249">
        <f>SUMIFS('Predicted Energy Consumption'!AA$98:AA$366,'Predicted Energy Consumption'!$B$98:$B$366,$A9,'Predicted Energy Consumption'!$A$98:$A$366,"petroleum diesel")</f>
        <v>8889585179184.5703</v>
      </c>
      <c r="S9" s="249">
        <f>SUMIFS('Predicted Energy Consumption'!AB$98:AB$366,'Predicted Energy Consumption'!$B$98:$B$366,$A9,'Predicted Energy Consumption'!$A$98:$A$366,"petroleum diesel")</f>
        <v>8800766236760.5879</v>
      </c>
      <c r="T9" s="249">
        <f>SUMIFS('Predicted Energy Consumption'!AC$98:AC$366,'Predicted Energy Consumption'!$B$98:$B$366,$A9,'Predicted Energy Consumption'!$A$98:$A$366,"petroleum diesel")</f>
        <v>8711588166397.5313</v>
      </c>
      <c r="U9" s="249">
        <f>SUMIFS('Predicted Energy Consumption'!AD$98:AD$366,'Predicted Energy Consumption'!$B$98:$B$366,$A9,'Predicted Energy Consumption'!$A$98:$A$366,"petroleum diesel")</f>
        <v>8622308765801.0986</v>
      </c>
      <c r="V9" s="249">
        <f>SUMIFS('Predicted Energy Consumption'!AE$98:AE$366,'Predicted Energy Consumption'!$B$98:$B$366,$A9,'Predicted Energy Consumption'!$A$98:$A$366,"petroleum diesel")</f>
        <v>8533143329261.3281</v>
      </c>
      <c r="W9" s="249">
        <f>SUMIFS('Predicted Energy Consumption'!AF$98:AF$366,'Predicted Energy Consumption'!$B$98:$B$366,$A9,'Predicted Energy Consumption'!$A$98:$A$366,"petroleum diesel")</f>
        <v>8444270977786.2021</v>
      </c>
      <c r="X9" s="249">
        <f>SUMIFS('Predicted Energy Consumption'!AG$98:AG$366,'Predicted Energy Consumption'!$B$98:$B$366,$A9,'Predicted Energy Consumption'!$A$98:$A$366,"petroleum diesel")</f>
        <v>8355840080949.0596</v>
      </c>
      <c r="Y9" s="249">
        <f>SUMIFS('Predicted Energy Consumption'!AH$98:AH$366,'Predicted Energy Consumption'!$B$98:$B$366,$A9,'Predicted Energy Consumption'!$A$98:$A$366,"petroleum diesel")</f>
        <v>8267972891946.4639</v>
      </c>
      <c r="Z9" s="249">
        <f>SUMIFS('Predicted Energy Consumption'!AI$98:AI$366,'Predicted Energy Consumption'!$B$98:$B$366,$A9,'Predicted Energy Consumption'!$A$98:$A$366,"petroleum diesel")</f>
        <v>8180769503802.3125</v>
      </c>
      <c r="AA9" s="249">
        <f>SUMIFS('Predicted Energy Consumption'!AJ$98:AJ$366,'Predicted Energy Consumption'!$B$98:$B$366,$A9,'Predicted Energy Consumption'!$A$98:$A$366,"petroleum diesel")</f>
        <v>8094311221873.2441</v>
      </c>
      <c r="AB9" s="249">
        <f>SUMIFS('Predicted Energy Consumption'!AK$98:AK$366,'Predicted Energy Consumption'!$B$98:$B$366,$A9,'Predicted Energy Consumption'!$A$98:$A$366,"petroleum diesel")</f>
        <v>8008663435939.4502</v>
      </c>
      <c r="AC9" s="249">
        <f>SUMIFS('Predicted Energy Consumption'!AL$98:AL$366,'Predicted Energy Consumption'!$B$98:$B$366,$A9,'Predicted Energy Consumption'!$A$98:$A$366,"petroleum diesel")</f>
        <v>7923878064315.5576</v>
      </c>
      <c r="AD9" s="249">
        <f>SUMIFS('Predicted Energy Consumption'!AM$98:AM$366,'Predicted Energy Consumption'!$B$98:$B$366,$A9,'Predicted Energy Consumption'!$A$98:$A$366,"petroleum diesel")</f>
        <v>7839995632643.6807</v>
      </c>
      <c r="AE9" s="249">
        <f>SUMIFS('Predicted Energy Consumption'!AN$98:AN$366,'Predicted Energy Consumption'!$B$98:$B$366,$A9,'Predicted Energy Consumption'!$A$98:$A$366,"petroleum diesel")</f>
        <v>7757047041332.165</v>
      </c>
      <c r="AF9" s="249">
        <f>SUMIFS('Predicted Energy Consumption'!AO$98:AO$366,'Predicted Energy Consumption'!$B$98:$B$366,$A9,'Predicted Energy Consumption'!$A$98:$A$366,"petroleum diesel")</f>
        <v>7675055067944.168</v>
      </c>
      <c r="AG9" s="249">
        <f>SUMIFS('Predicted Energy Consumption'!AP$98:AP$366,'Predicted Energy Consumption'!$B$98:$B$366,$A9,'Predicted Energy Consumption'!$A$98:$A$366,"petroleum diesel")</f>
        <v>7594035644145.9883</v>
      </c>
      <c r="AH9" s="249">
        <f>SUMIFS('Predicted Energy Consumption'!AQ$98:AQ$366,'Predicted Energy Consumption'!$B$98:$B$366,$A9,'Predicted Energy Consumption'!$A$98:$A$366,"petroleum diesel")</f>
        <v>7513998941019.9883</v>
      </c>
      <c r="AI9" s="249">
        <f>SUMIFS('Predicted Energy Consumption'!AR$98:AR$366,'Predicted Energy Consumption'!$B$98:$B$366,$A9,'Predicted Energy Consumption'!$A$98:$A$366,"petroleum diesel")</f>
        <v>7434950291539.7813</v>
      </c>
      <c r="AJ9" s="249">
        <f>SUMIFS('Predicted Energy Consumption'!AS$98:AS$366,'Predicted Energy Consumption'!$B$98:$B$366,$A9,'Predicted Energy Consumption'!$A$98:$A$366,"petroleum diesel")</f>
        <v>7356890974700.6123</v>
      </c>
      <c r="AK9" s="249">
        <f>SUMIFS('Predicted Energy Consumption'!AT$98:AT$366,'Predicted Energy Consumption'!$B$98:$B$366,$A9,'Predicted Energy Consumption'!$A$98:$A$366,"petroleum diesel")</f>
        <v>7279818882118.1992</v>
      </c>
      <c r="AL9" s="249">
        <f>SUMIFS('Predicted Energy Consumption'!AU$98:AU$366,'Predicted Energy Consumption'!$B$98:$B$366,$A9,'Predicted Energy Consumption'!$A$98:$A$366,"petroleum diesel")</f>
        <v>7203729084766.2031</v>
      </c>
      <c r="AM9" s="249">
        <f>SUMIFS('Predicted Energy Consumption'!AV$98:AV$366,'Predicted Energy Consumption'!$B$98:$B$366,$A9,'Predicted Energy Consumption'!$A$98:$A$366,"petroleum diesel")</f>
        <v>7128614314847.6904</v>
      </c>
      <c r="AN9" s="249">
        <f>SUMIFS('Predicted Energy Consumption'!AW$98:AW$366,'Predicted Energy Consumption'!$B$98:$B$366,$A9,'Predicted Energy Consumption'!$A$98:$A$366,"petroleum diesel")</f>
        <v>7054465375522.4414</v>
      </c>
      <c r="AO9" s="249">
        <f>SUMIFS('Predicted Energy Consumption'!AX$98:AX$366,'Predicted Energy Consumption'!$B$98:$B$366,$A9,'Predicted Energy Consumption'!$A$98:$A$366,"petroleum diesel")</f>
        <v>6981271489279.4854</v>
      </c>
      <c r="AP9" s="249">
        <f>SUMIFS('Predicted Energy Consumption'!AY$98:AY$366,'Predicted Energy Consumption'!$B$98:$B$366,$A9,'Predicted Energy Consumption'!$A$98:$A$366,"petroleum diesel")</f>
        <v>6909020594110.7705</v>
      </c>
    </row>
    <row r="10" spans="1:42" x14ac:dyDescent="0.2">
      <c r="A10" t="s">
        <v>381</v>
      </c>
      <c r="B10" s="249">
        <f>SUMIFS('Predicted Energy Consumption'!K$98:K$366,'Predicted Energy Consumption'!$B$98:$B$366,$A10,'Predicted Energy Consumption'!$A$98:$A$366,"petroleum diesel")</f>
        <v>221327959273435.63</v>
      </c>
      <c r="C10" s="249">
        <f>SUMIFS('Predicted Energy Consumption'!L$98:L$366,'Predicted Energy Consumption'!$B$98:$B$366,$A10,'Predicted Energy Consumption'!$A$98:$A$366,"petroleum diesel")</f>
        <v>300240065191893.63</v>
      </c>
      <c r="D10" s="249">
        <f>SUMIFS('Predicted Energy Consumption'!M$98:M$366,'Predicted Energy Consumption'!$B$98:$B$366,$A10,'Predicted Energy Consumption'!$A$98:$A$366,"petroleum diesel")</f>
        <v>316869058501500.38</v>
      </c>
      <c r="E10" s="249">
        <f>SUMIFS('Predicted Energy Consumption'!N$98:N$366,'Predicted Energy Consumption'!$B$98:$B$366,$A10,'Predicted Energy Consumption'!$A$98:$A$366,"petroleum diesel")</f>
        <v>332175534664108.88</v>
      </c>
      <c r="F10" s="249">
        <f>SUMIFS('Predicted Energy Consumption'!O$98:O$366,'Predicted Energy Consumption'!$B$98:$B$366,$A10,'Predicted Energy Consumption'!$A$98:$A$366,"petroleum diesel")</f>
        <v>346114156448980.56</v>
      </c>
      <c r="G10" s="249">
        <f>SUMIFS('Predicted Energy Consumption'!P$98:P$366,'Predicted Energy Consumption'!$B$98:$B$366,$A10,'Predicted Energy Consumption'!$A$98:$A$366,"petroleum diesel")</f>
        <v>359135696461236.56</v>
      </c>
      <c r="H10" s="249">
        <f>SUMIFS('Predicted Energy Consumption'!Q$98:Q$366,'Predicted Energy Consumption'!$B$98:$B$366,$A10,'Predicted Energy Consumption'!$A$98:$A$366,"petroleum diesel")</f>
        <v>371289299754225.69</v>
      </c>
      <c r="I10" s="249">
        <f>SUMIFS('Predicted Energy Consumption'!R$98:R$366,'Predicted Energy Consumption'!$B$98:$B$366,$A10,'Predicted Energy Consumption'!$A$98:$A$366,"petroleum diesel")</f>
        <v>382627162436390.75</v>
      </c>
      <c r="J10" s="249">
        <f>SUMIFS('Predicted Energy Consumption'!S$98:S$366,'Predicted Energy Consumption'!$B$98:$B$366,$A10,'Predicted Energy Consumption'!$A$98:$A$366,"petroleum diesel")</f>
        <v>393202447305450.63</v>
      </c>
      <c r="K10" s="249">
        <f>SUMIFS('Predicted Energy Consumption'!T$98:T$366,'Predicted Energy Consumption'!$B$98:$B$366,$A10,'Predicted Energy Consumption'!$A$98:$A$366,"petroleum diesel")</f>
        <v>403067763735785.75</v>
      </c>
      <c r="L10" s="249">
        <f>SUMIFS('Predicted Energy Consumption'!U$98:U$366,'Predicted Energy Consumption'!$B$98:$B$366,$A10,'Predicted Energy Consumption'!$A$98:$A$366,"petroleum diesel")</f>
        <v>412274106436994.69</v>
      </c>
      <c r="M10" s="249">
        <f>SUMIFS('Predicted Energy Consumption'!V$98:V$366,'Predicted Energy Consumption'!$B$98:$B$366,$A10,'Predicted Energy Consumption'!$A$98:$A$366,"petroleum diesel")</f>
        <v>420870154844053.38</v>
      </c>
      <c r="N10" s="249">
        <f>SUMIFS('Predicted Energy Consumption'!W$98:W$366,'Predicted Energy Consumption'!$B$98:$B$366,$A10,'Predicted Energy Consumption'!$A$98:$A$366,"petroleum diesel")</f>
        <v>428901847721421.75</v>
      </c>
      <c r="O10" s="249">
        <f>SUMIFS('Predicted Energy Consumption'!X$98:X$366,'Predicted Energy Consumption'!$B$98:$B$366,$A10,'Predicted Energy Consumption'!$A$98:$A$366,"petroleum diesel")</f>
        <v>436412162110337.38</v>
      </c>
      <c r="P10" s="249">
        <f>SUMIFS('Predicted Energy Consumption'!Y$98:Y$366,'Predicted Energy Consumption'!$B$98:$B$366,$A10,'Predicted Energy Consumption'!$A$98:$A$366,"petroleum diesel")</f>
        <v>443441039807984.5</v>
      </c>
      <c r="Q10" s="249">
        <f>SUMIFS('Predicted Energy Consumption'!Z$98:Z$366,'Predicted Energy Consumption'!$B$98:$B$366,$A10,'Predicted Energy Consumption'!$A$98:$A$366,"petroleum diesel")</f>
        <v>450025417056420.13</v>
      </c>
      <c r="R10" s="249">
        <f>SUMIFS('Predicted Energy Consumption'!AA$98:AA$366,'Predicted Energy Consumption'!$B$98:$B$366,$A10,'Predicted Energy Consumption'!$A$98:$A$366,"petroleum diesel")</f>
        <v>456199323644683</v>
      </c>
      <c r="S10" s="249">
        <f>SUMIFS('Predicted Energy Consumption'!AB$98:AB$366,'Predicted Energy Consumption'!$B$98:$B$366,$A10,'Predicted Energy Consumption'!$A$98:$A$366,"petroleum diesel")</f>
        <v>461994026179965</v>
      </c>
      <c r="T10" s="249">
        <f>SUMIFS('Predicted Energy Consumption'!AC$98:AC$366,'Predicted Energy Consumption'!$B$98:$B$366,$A10,'Predicted Energy Consumption'!$A$98:$A$366,"petroleum diesel")</f>
        <v>467438197046719.81</v>
      </c>
      <c r="U10" s="249">
        <f>SUMIFS('Predicted Energy Consumption'!AD$98:AD$366,'Predicted Energy Consumption'!$B$98:$B$366,$A10,'Predicted Energy Consumption'!$A$98:$A$366,"petroleum diesel")</f>
        <v>472558095806671.13</v>
      </c>
      <c r="V10" s="249">
        <f>SUMIFS('Predicted Energy Consumption'!AE$98:AE$366,'Predicted Energy Consumption'!$B$98:$B$366,$A10,'Predicted Energy Consumption'!$A$98:$A$366,"petroleum diesel")</f>
        <v>477377753771695.13</v>
      </c>
      <c r="W10" s="249">
        <f>SUMIFS('Predicted Energy Consumption'!AF$98:AF$366,'Predicted Energy Consumption'!$B$98:$B$366,$A10,'Predicted Energy Consumption'!$A$98:$A$366,"petroleum diesel")</f>
        <v>481919155457939.44</v>
      </c>
      <c r="X10" s="249">
        <f>SUMIFS('Predicted Energy Consumption'!AG$98:AG$366,'Predicted Energy Consumption'!$B$98:$B$366,$A10,'Predicted Energy Consumption'!$A$98:$A$366,"petroleum diesel")</f>
        <v>486202412823427.25</v>
      </c>
      <c r="Y10" s="249">
        <f>SUMIFS('Predicted Energy Consumption'!AH$98:AH$366,'Predicted Energy Consumption'!$B$98:$B$366,$A10,'Predicted Energy Consumption'!$A$98:$A$366,"petroleum diesel")</f>
        <v>490245929783132</v>
      </c>
      <c r="Z10" s="249">
        <f>SUMIFS('Predicted Energy Consumption'!AI$98:AI$366,'Predicted Energy Consumption'!$B$98:$B$366,$A10,'Predicted Energy Consumption'!$A$98:$A$366,"petroleum diesel")</f>
        <v>494066555631821.19</v>
      </c>
      <c r="AA10" s="249">
        <f>SUMIFS('Predicted Energy Consumption'!AJ$98:AJ$366,'Predicted Energy Consumption'!$B$98:$B$366,$A10,'Predicted Energy Consumption'!$A$98:$A$366,"petroleum diesel")</f>
        <v>497679726800535.81</v>
      </c>
      <c r="AB10" s="249">
        <f>SUMIFS('Predicted Energy Consumption'!AK$98:AK$366,'Predicted Energy Consumption'!$B$98:$B$366,$A10,'Predicted Energy Consumption'!$A$98:$A$366,"petroleum diesel")</f>
        <v>501099596915900.94</v>
      </c>
      <c r="AC10" s="249">
        <f>SUMIFS('Predicted Energy Consumption'!AL$98:AL$366,'Predicted Energy Consumption'!$B$98:$B$366,$A10,'Predicted Energy Consumption'!$A$98:$A$366,"petroleum diesel")</f>
        <v>504339155490856.88</v>
      </c>
      <c r="AD10" s="249">
        <f>SUMIFS('Predicted Energy Consumption'!AM$98:AM$366,'Predicted Energy Consumption'!$B$98:$B$366,$A10,'Predicted Energy Consumption'!$A$98:$A$366,"petroleum diesel")</f>
        <v>507410335801620.94</v>
      </c>
      <c r="AE10" s="249">
        <f>SUMIFS('Predicted Energy Consumption'!AN$98:AN$366,'Predicted Energy Consumption'!$B$98:$B$366,$A10,'Predicted Energy Consumption'!$A$98:$A$366,"petroleum diesel")</f>
        <v>510324112637272.75</v>
      </c>
      <c r="AF10" s="249">
        <f>SUMIFS('Predicted Energy Consumption'!AO$98:AO$366,'Predicted Energy Consumption'!$B$98:$B$366,$A10,'Predicted Energy Consumption'!$A$98:$A$366,"petroleum diesel")</f>
        <v>513090590673421.25</v>
      </c>
      <c r="AG10" s="249">
        <f>SUMIFS('Predicted Energy Consumption'!AP$98:AP$366,'Predicted Energy Consumption'!$B$98:$B$366,$A10,'Predicted Energy Consumption'!$A$98:$A$366,"petroleum diesel")</f>
        <v>515719084240901.81</v>
      </c>
      <c r="AH10" s="249">
        <f>SUMIFS('Predicted Energy Consumption'!AQ$98:AQ$366,'Predicted Energy Consumption'!$B$98:$B$366,$A10,'Predicted Energy Consumption'!$A$98:$A$366,"petroleum diesel")</f>
        <v>518218189249439.06</v>
      </c>
      <c r="AI10" s="249">
        <f>SUMIFS('Predicted Energy Consumption'!AR$98:AR$366,'Predicted Energy Consumption'!$B$98:$B$366,$A10,'Predicted Energy Consumption'!$A$98:$A$366,"petroleum diesel")</f>
        <v>520595847995398.44</v>
      </c>
      <c r="AJ10" s="249">
        <f>SUMIFS('Predicted Energy Consumption'!AS$98:AS$366,'Predicted Energy Consumption'!$B$98:$B$366,$A10,'Predicted Energy Consumption'!$A$98:$A$366,"petroleum diesel")</f>
        <v>522859407540568.88</v>
      </c>
      <c r="AK10" s="249">
        <f>SUMIFS('Predicted Energy Consumption'!AT$98:AT$366,'Predicted Energy Consumption'!$B$98:$B$366,$A10,'Predicted Energy Consumption'!$A$98:$A$366,"petroleum diesel")</f>
        <v>525015672299534.88</v>
      </c>
      <c r="AL10" s="249">
        <f>SUMIFS('Predicted Energy Consumption'!AU$98:AU$366,'Predicted Energy Consumption'!$B$98:$B$366,$A10,'Predicted Energy Consumption'!$A$98:$A$366,"petroleum diesel")</f>
        <v>527070951422143.06</v>
      </c>
      <c r="AM10" s="249">
        <f>SUMIFS('Predicted Energy Consumption'!AV$98:AV$366,'Predicted Energy Consumption'!$B$98:$B$366,$A10,'Predicted Energy Consumption'!$A$98:$A$366,"petroleum diesel")</f>
        <v>529031101505583.19</v>
      </c>
      <c r="AN10" s="249">
        <f>SUMIFS('Predicted Energy Consumption'!AW$98:AW$366,'Predicted Energy Consumption'!$B$98:$B$366,$A10,'Predicted Energy Consumption'!$A$98:$A$366,"petroleum diesel")</f>
        <v>530901565120690.88</v>
      </c>
      <c r="AO10" s="249">
        <f>SUMIFS('Predicted Energy Consumption'!AX$98:AX$366,'Predicted Energy Consumption'!$B$98:$B$366,$A10,'Predicted Energy Consumption'!$A$98:$A$366,"petroleum diesel")</f>
        <v>532687405589617.13</v>
      </c>
      <c r="AP10" s="249">
        <f>SUMIFS('Predicted Energy Consumption'!AY$98:AY$366,'Predicted Energy Consumption'!$B$98:$B$366,$A10,'Predicted Energy Consumption'!$A$98:$A$366,"petroleum diesel")</f>
        <v>534393338407724.81</v>
      </c>
    </row>
    <row r="11" spans="1:42" x14ac:dyDescent="0.2">
      <c r="A11" t="s">
        <v>382</v>
      </c>
      <c r="B11" s="249">
        <f>SUMIFS('Predicted Energy Consumption'!K$98:K$366,'Predicted Energy Consumption'!$B$98:$B$366,$A11,'Predicted Energy Consumption'!$A$98:$A$366,"petroleum diesel")</f>
        <v>188331544533874.66</v>
      </c>
      <c r="C11" s="249">
        <f>SUMIFS('Predicted Energy Consumption'!L$98:L$366,'Predicted Energy Consumption'!$B$98:$B$366,$A11,'Predicted Energy Consumption'!$A$98:$A$366,"petroleum diesel")</f>
        <v>214484128302454.41</v>
      </c>
      <c r="D11" s="249">
        <f>SUMIFS('Predicted Energy Consumption'!M$98:M$366,'Predicted Energy Consumption'!$B$98:$B$366,$A11,'Predicted Energy Consumption'!$A$98:$A$366,"petroleum diesel")</f>
        <v>222530494492103.72</v>
      </c>
      <c r="E11" s="249">
        <f>SUMIFS('Predicted Energy Consumption'!N$98:N$366,'Predicted Energy Consumption'!$B$98:$B$366,$A11,'Predicted Energy Consumption'!$A$98:$A$366,"petroleum diesel")</f>
        <v>230428140018162.06</v>
      </c>
      <c r="F11" s="249">
        <f>SUMIFS('Predicted Energy Consumption'!O$98:O$366,'Predicted Energy Consumption'!$B$98:$B$366,$A11,'Predicted Energy Consumption'!$A$98:$A$366,"petroleum diesel")</f>
        <v>235842692128355.09</v>
      </c>
      <c r="G11" s="249">
        <f>SUMIFS('Predicted Energy Consumption'!P$98:P$366,'Predicted Energy Consumption'!$B$98:$B$366,$A11,'Predicted Energy Consumption'!$A$98:$A$366,"petroleum diesel")</f>
        <v>239015889465178.38</v>
      </c>
      <c r="H11" s="249">
        <f>SUMIFS('Predicted Energy Consumption'!Q$98:Q$366,'Predicted Energy Consumption'!$B$98:$B$366,$A11,'Predicted Energy Consumption'!$A$98:$A$366,"petroleum diesel")</f>
        <v>241795529627540.34</v>
      </c>
      <c r="I11" s="249">
        <f>SUMIFS('Predicted Energy Consumption'!R$98:R$366,'Predicted Energy Consumption'!$B$98:$B$366,$A11,'Predicted Energy Consumption'!$A$98:$A$366,"petroleum diesel")</f>
        <v>244217816612868.13</v>
      </c>
      <c r="J11" s="249">
        <f>SUMIFS('Predicted Energy Consumption'!S$98:S$366,'Predicted Energy Consumption'!$B$98:$B$366,$A11,'Predicted Energy Consumption'!$A$98:$A$366,"petroleum diesel")</f>
        <v>246316992629661.78</v>
      </c>
      <c r="K11" s="249">
        <f>SUMIFS('Predicted Energy Consumption'!T$98:T$366,'Predicted Energy Consumption'!$B$98:$B$366,$A11,'Predicted Energy Consumption'!$A$98:$A$366,"petroleum diesel")</f>
        <v>248124939129244.91</v>
      </c>
      <c r="L11" s="249">
        <f>SUMIFS('Predicted Energy Consumption'!U$98:U$366,'Predicted Energy Consumption'!$B$98:$B$366,$A11,'Predicted Energy Consumption'!$A$98:$A$366,"petroleum diesel")</f>
        <v>249670988222307</v>
      </c>
      <c r="M11" s="249">
        <f>SUMIFS('Predicted Energy Consumption'!V$98:V$366,'Predicted Energy Consumption'!$B$98:$B$366,$A11,'Predicted Energy Consumption'!$A$98:$A$366,"petroleum diesel")</f>
        <v>250981882745889.88</v>
      </c>
      <c r="N11" s="249">
        <f>SUMIFS('Predicted Energy Consumption'!W$98:W$366,'Predicted Energy Consumption'!$B$98:$B$366,$A11,'Predicted Energy Consumption'!$A$98:$A$366,"petroleum diesel")</f>
        <v>252081836747568</v>
      </c>
      <c r="O11" s="249">
        <f>SUMIFS('Predicted Energy Consumption'!X$98:X$366,'Predicted Energy Consumption'!$B$98:$B$366,$A11,'Predicted Energy Consumption'!$A$98:$A$366,"petroleum diesel")</f>
        <v>252992659990692.88</v>
      </c>
      <c r="P11" s="249">
        <f>SUMIFS('Predicted Energy Consumption'!Y$98:Y$366,'Predicted Energy Consumption'!$B$98:$B$366,$A11,'Predicted Energy Consumption'!$A$98:$A$366,"petroleum diesel")</f>
        <v>253733919847441.06</v>
      </c>
      <c r="Q11" s="249">
        <f>SUMIFS('Predicted Energy Consumption'!Z$98:Z$366,'Predicted Energy Consumption'!$B$98:$B$366,$A11,'Predicted Energy Consumption'!$A$98:$A$366,"petroleum diesel")</f>
        <v>254323121662670.34</v>
      </c>
      <c r="R11" s="249">
        <f>SUMIFS('Predicted Energy Consumption'!AA$98:AA$366,'Predicted Energy Consumption'!$B$98:$B$366,$A11,'Predicted Energy Consumption'!$A$98:$A$366,"petroleum diesel")</f>
        <v>254775894575506.78</v>
      </c>
      <c r="S11" s="249">
        <f>SUMIFS('Predicted Energy Consumption'!AB$98:AB$366,'Predicted Energy Consumption'!$B$98:$B$366,$A11,'Predicted Energy Consumption'!$A$98:$A$366,"petroleum diesel")</f>
        <v>255106174184413.38</v>
      </c>
      <c r="T11" s="249">
        <f>SUMIFS('Predicted Energy Consumption'!AC$98:AC$366,'Predicted Energy Consumption'!$B$98:$B$366,$A11,'Predicted Energy Consumption'!$A$98:$A$366,"petroleum diesel")</f>
        <v>255326376641697</v>
      </c>
      <c r="U11" s="249">
        <f>SUMIFS('Predicted Energy Consumption'!AD$98:AD$366,'Predicted Energy Consumption'!$B$98:$B$366,$A11,'Predicted Energy Consumption'!$A$98:$A$366,"petroleum diesel")</f>
        <v>255447561039699.53</v>
      </c>
      <c r="V11" s="249">
        <f>SUMIFS('Predicted Energy Consumption'!AE$98:AE$366,'Predicted Energy Consumption'!$B$98:$B$366,$A11,'Predicted Energy Consumption'!$A$98:$A$366,"petroleum diesel")</f>
        <v>255479578531149.31</v>
      </c>
      <c r="W11" s="249">
        <f>SUMIFS('Predicted Energy Consumption'!AF$98:AF$366,'Predicted Energy Consumption'!$B$98:$B$366,$A11,'Predicted Energy Consumption'!$A$98:$A$366,"petroleum diesel")</f>
        <v>255431207693419.47</v>
      </c>
      <c r="X11" s="249">
        <f>SUMIFS('Predicted Energy Consumption'!AG$98:AG$366,'Predicted Energy Consumption'!$B$98:$B$366,$A11,'Predicted Energy Consumption'!$A$98:$A$366,"petroleum diesel")</f>
        <v>255310276342193.28</v>
      </c>
      <c r="Y11" s="249">
        <f>SUMIFS('Predicted Energy Consumption'!AH$98:AH$366,'Predicted Energy Consumption'!$B$98:$B$366,$A11,'Predicted Energy Consumption'!$A$98:$A$366,"petroleum diesel")</f>
        <v>255123770431565.44</v>
      </c>
      <c r="Z11" s="249">
        <f>SUMIFS('Predicted Energy Consumption'!AI$98:AI$366,'Predicted Energy Consumption'!$B$98:$B$366,$A11,'Predicted Energy Consumption'!$A$98:$A$366,"petroleum diesel")</f>
        <v>254877930924811</v>
      </c>
      <c r="AA11" s="249">
        <f>SUMIFS('Predicted Energy Consumption'!AJ$98:AJ$366,'Predicted Energy Consumption'!$B$98:$B$366,$A11,'Predicted Energy Consumption'!$A$98:$A$366,"petroleum diesel")</f>
        <v>254578339641078.41</v>
      </c>
      <c r="AB11" s="249">
        <f>SUMIFS('Predicted Energy Consumption'!AK$98:AK$366,'Predicted Energy Consumption'!$B$98:$B$366,$A11,'Predicted Energy Consumption'!$A$98:$A$366,"petroleum diesel")</f>
        <v>254229995120238.44</v>
      </c>
      <c r="AC11" s="249">
        <f>SUMIFS('Predicted Energy Consumption'!AL$98:AL$366,'Predicted Energy Consumption'!$B$98:$B$366,$A11,'Predicted Energy Consumption'!$A$98:$A$366,"petroleum diesel")</f>
        <v>253837379531216.44</v>
      </c>
      <c r="AD11" s="249">
        <f>SUMIFS('Predicted Energy Consumption'!AM$98:AM$366,'Predicted Energy Consumption'!$B$98:$B$366,$A11,'Predicted Energy Consumption'!$A$98:$A$366,"petroleum diesel")</f>
        <v>253404517598771.88</v>
      </c>
      <c r="AE11" s="249">
        <f>SUMIFS('Predicted Energy Consumption'!AN$98:AN$366,'Predicted Energy Consumption'!$B$98:$B$366,$A11,'Predicted Energy Consumption'!$A$98:$A$366,"petroleum diesel")</f>
        <v>252935028454952.72</v>
      </c>
      <c r="AF11" s="249">
        <f>SUMIFS('Predicted Energy Consumption'!AO$98:AO$366,'Predicted Energy Consumption'!$B$98:$B$366,$A11,'Predicted Energy Consumption'!$A$98:$A$366,"petroleum diesel")</f>
        <v>252432171243570.44</v>
      </c>
      <c r="AG11" s="249">
        <f>SUMIFS('Predicted Energy Consumption'!AP$98:AP$366,'Predicted Energy Consumption'!$B$98:$B$366,$A11,'Predicted Energy Consumption'!$A$98:$A$366,"petroleum diesel")</f>
        <v>251898885225736.69</v>
      </c>
      <c r="AH11" s="249">
        <f>SUMIFS('Predicted Energy Consumption'!AQ$98:AQ$366,'Predicted Energy Consumption'!$B$98:$B$366,$A11,'Predicted Energy Consumption'!$A$98:$A$366,"petroleum diesel")</f>
        <v>251337825055982.06</v>
      </c>
      <c r="AI11" s="249">
        <f>SUMIFS('Predicted Energy Consumption'!AR$98:AR$366,'Predicted Energy Consumption'!$B$98:$B$366,$A11,'Predicted Energy Consumption'!$A$98:$A$366,"petroleum diesel")</f>
        <v>250751391823674.53</v>
      </c>
      <c r="AJ11" s="249">
        <f>SUMIFS('Predicted Energy Consumption'!AS$98:AS$366,'Predicted Energy Consumption'!$B$98:$B$366,$A11,'Predicted Energy Consumption'!$A$98:$A$366,"petroleum diesel")</f>
        <v>250141760385601.47</v>
      </c>
      <c r="AK11" s="249">
        <f>SUMIFS('Predicted Energy Consumption'!AT$98:AT$366,'Predicted Energy Consumption'!$B$98:$B$366,$A11,'Predicted Energy Consumption'!$A$98:$A$366,"petroleum diesel")</f>
        <v>249510903452454.28</v>
      </c>
      <c r="AL11" s="249">
        <f>SUMIFS('Predicted Energy Consumption'!AU$98:AU$366,'Predicted Energy Consumption'!$B$98:$B$366,$A11,'Predicted Energy Consumption'!$A$98:$A$366,"petroleum diesel")</f>
        <v>248860612835225.78</v>
      </c>
      <c r="AM11" s="249">
        <f>SUMIFS('Predicted Energy Consumption'!AV$98:AV$366,'Predicted Energy Consumption'!$B$98:$B$366,$A11,'Predicted Energy Consumption'!$A$98:$A$366,"petroleum diesel")</f>
        <v>248192518207023.41</v>
      </c>
      <c r="AN11" s="249">
        <f>SUMIFS('Predicted Energy Consumption'!AW$98:AW$366,'Predicted Energy Consumption'!$B$98:$B$366,$A11,'Predicted Energy Consumption'!$A$98:$A$366,"petroleum diesel")</f>
        <v>247508103690711.44</v>
      </c>
      <c r="AO11" s="249">
        <f>SUMIFS('Predicted Energy Consumption'!AX$98:AX$366,'Predicted Energy Consumption'!$B$98:$B$366,$A11,'Predicted Energy Consumption'!$A$98:$A$366,"petroleum diesel")</f>
        <v>246808722543454.19</v>
      </c>
      <c r="AP11" s="249">
        <f>SUMIFS('Predicted Energy Consumption'!AY$98:AY$366,'Predicted Energy Consumption'!$B$98:$B$366,$A11,'Predicted Energy Consumption'!$A$98:$A$366,"petroleum diesel")</f>
        <v>246095610174299.25</v>
      </c>
    </row>
    <row r="12" spans="1:42" x14ac:dyDescent="0.2">
      <c r="A12" t="s">
        <v>383</v>
      </c>
      <c r="B12" s="249">
        <f>SUMIFS('Predicted Energy Consumption'!K$98:K$366,'Predicted Energy Consumption'!$B$98:$B$366,$A12,'Predicted Energy Consumption'!$A$98:$A$366,"petroleum diesel")</f>
        <v>6357591970131.25</v>
      </c>
      <c r="C12" s="249">
        <f>SUMIFS('Predicted Energy Consumption'!L$98:L$366,'Predicted Energy Consumption'!$B$98:$B$366,$A12,'Predicted Energy Consumption'!$A$98:$A$366,"petroleum diesel")</f>
        <v>6615298544330.1855</v>
      </c>
      <c r="D12" s="249">
        <f>SUMIFS('Predicted Energy Consumption'!M$98:M$366,'Predicted Energy Consumption'!$B$98:$B$366,$A12,'Predicted Energy Consumption'!$A$98:$A$366,"petroleum diesel")</f>
        <v>6389497548062.9453</v>
      </c>
      <c r="E12" s="249">
        <f>SUMIFS('Predicted Energy Consumption'!N$98:N$366,'Predicted Energy Consumption'!$B$98:$B$366,$A12,'Predicted Energy Consumption'!$A$98:$A$366,"petroleum diesel")</f>
        <v>6158391397755.6826</v>
      </c>
      <c r="F12" s="249">
        <f>SUMIFS('Predicted Energy Consumption'!O$98:O$366,'Predicted Energy Consumption'!$B$98:$B$366,$A12,'Predicted Energy Consumption'!$A$98:$A$366,"petroleum diesel")</f>
        <v>5924455013105.6162</v>
      </c>
      <c r="G12" s="249">
        <f>SUMIFS('Predicted Energy Consumption'!P$98:P$366,'Predicted Energy Consumption'!$B$98:$B$366,$A12,'Predicted Energy Consumption'!$A$98:$A$366,"petroleum diesel")</f>
        <v>5689322118075.9814</v>
      </c>
      <c r="H12" s="249">
        <f>SUMIFS('Predicted Energy Consumption'!Q$98:Q$366,'Predicted Energy Consumption'!$B$98:$B$366,$A12,'Predicted Energy Consumption'!$A$98:$A$366,"petroleum diesel")</f>
        <v>5454110337198.1924</v>
      </c>
      <c r="I12" s="249">
        <f>SUMIFS('Predicted Energy Consumption'!R$98:R$366,'Predicted Energy Consumption'!$B$98:$B$366,$A12,'Predicted Energy Consumption'!$A$98:$A$366,"petroleum diesel")</f>
        <v>5219598863414.9551</v>
      </c>
      <c r="J12" s="249">
        <f>SUMIFS('Predicted Energy Consumption'!S$98:S$366,'Predicted Energy Consumption'!$B$98:$B$366,$A12,'Predicted Energy Consumption'!$A$98:$A$366,"petroleum diesel")</f>
        <v>4986334257234.877</v>
      </c>
      <c r="K12" s="249">
        <f>SUMIFS('Predicted Energy Consumption'!T$98:T$366,'Predicted Energy Consumption'!$B$98:$B$366,$A12,'Predicted Energy Consumption'!$A$98:$A$366,"petroleum diesel")</f>
        <v>4754698081839.2813</v>
      </c>
      <c r="L12" s="249">
        <f>SUMIFS('Predicted Energy Consumption'!U$98:U$366,'Predicted Energy Consumption'!$B$98:$B$366,$A12,'Predicted Energy Consumption'!$A$98:$A$366,"petroleum diesel")</f>
        <v>4524952549519.3564</v>
      </c>
      <c r="M12" s="249">
        <f>SUMIFS('Predicted Energy Consumption'!V$98:V$366,'Predicted Energy Consumption'!$B$98:$B$366,$A12,'Predicted Energy Consumption'!$A$98:$A$366,"petroleum diesel")</f>
        <v>4297272543342.8423</v>
      </c>
      <c r="N12" s="249">
        <f>SUMIFS('Predicted Energy Consumption'!W$98:W$366,'Predicted Energy Consumption'!$B$98:$B$366,$A12,'Predicted Energy Consumption'!$A$98:$A$366,"petroleum diesel")</f>
        <v>4071768677613.8535</v>
      </c>
      <c r="O12" s="249">
        <f>SUMIFS('Predicted Energy Consumption'!X$98:X$366,'Predicted Energy Consumption'!$B$98:$B$366,$A12,'Predicted Energy Consumption'!$A$98:$A$366,"petroleum diesel")</f>
        <v>3848504191816.3174</v>
      </c>
      <c r="P12" s="249">
        <f>SUMIFS('Predicted Energy Consumption'!Y$98:Y$366,'Predicted Energy Consumption'!$B$98:$B$366,$A12,'Predicted Energy Consumption'!$A$98:$A$366,"petroleum diesel")</f>
        <v>3627507462440.7407</v>
      </c>
      <c r="Q12" s="249">
        <f>SUMIFS('Predicted Energy Consumption'!Z$98:Z$366,'Predicted Energy Consumption'!$B$98:$B$366,$A12,'Predicted Energy Consumption'!$A$98:$A$366,"petroleum diesel")</f>
        <v>3408781331800.6909</v>
      </c>
      <c r="R12" s="249">
        <f>SUMIFS('Predicted Energy Consumption'!AA$98:AA$366,'Predicted Energy Consumption'!$B$98:$B$366,$A12,'Predicted Energy Consumption'!$A$98:$A$366,"petroleum diesel")</f>
        <v>3192310091008.603</v>
      </c>
      <c r="S12" s="249">
        <f>SUMIFS('Predicted Energy Consumption'!AB$98:AB$366,'Predicted Energy Consumption'!$B$98:$B$366,$A12,'Predicted Energy Consumption'!$A$98:$A$366,"petroleum diesel")</f>
        <v>2978064717547.2119</v>
      </c>
      <c r="T12" s="249">
        <f>SUMIFS('Predicted Energy Consumption'!AC$98:AC$366,'Predicted Energy Consumption'!$B$98:$B$366,$A12,'Predicted Energy Consumption'!$A$98:$A$366,"petroleum diesel")</f>
        <v>2766006806025.7988</v>
      </c>
      <c r="U12" s="249">
        <f>SUMIFS('Predicted Energy Consumption'!AD$98:AD$366,'Predicted Energy Consumption'!$B$98:$B$366,$A12,'Predicted Energy Consumption'!$A$98:$A$366,"petroleum diesel")</f>
        <v>2556091516415.355</v>
      </c>
      <c r="V12" s="249">
        <f>SUMIFS('Predicted Energy Consumption'!AE$98:AE$366,'Predicted Energy Consumption'!$B$98:$B$366,$A12,'Predicted Energy Consumption'!$A$98:$A$366,"petroleum diesel")</f>
        <v>2348269781496.8115</v>
      </c>
      <c r="W12" s="249">
        <f>SUMIFS('Predicted Energy Consumption'!AF$98:AF$366,'Predicted Energy Consumption'!$B$98:$B$366,$A12,'Predicted Energy Consumption'!$A$98:$A$366,"petroleum diesel")</f>
        <v>2142489954708.6433</v>
      </c>
      <c r="X12" s="249">
        <f>SUMIFS('Predicted Energy Consumption'!AG$98:AG$366,'Predicted Energy Consumption'!$B$98:$B$366,$A12,'Predicted Energy Consumption'!$A$98:$A$366,"petroleum diesel")</f>
        <v>1938699034723.873</v>
      </c>
      <c r="Y12" s="249">
        <f>SUMIFS('Predicted Energy Consumption'!AH$98:AH$366,'Predicted Energy Consumption'!$B$98:$B$366,$A12,'Predicted Energy Consumption'!$A$98:$A$366,"petroleum diesel")</f>
        <v>1898082530211.6978</v>
      </c>
      <c r="Z12" s="249">
        <f>SUMIFS('Predicted Energy Consumption'!AI$98:AI$366,'Predicted Energy Consumption'!$B$98:$B$366,$A12,'Predicted Energy Consumption'!$A$98:$A$366,"petroleum diesel")</f>
        <v>1900465177454.8076</v>
      </c>
      <c r="AA12" s="249">
        <f>SUMIFS('Predicted Energy Consumption'!AJ$98:AJ$366,'Predicted Energy Consumption'!$B$98:$B$366,$A12,'Predicted Energy Consumption'!$A$98:$A$366,"petroleum diesel")</f>
        <v>1902731110968.6855</v>
      </c>
      <c r="AB12" s="249">
        <f>SUMIFS('Predicted Energy Consumption'!AK$98:AK$366,'Predicted Energy Consumption'!$B$98:$B$366,$A12,'Predicted Energy Consumption'!$A$98:$A$366,"petroleum diesel")</f>
        <v>1904892665887.1809</v>
      </c>
      <c r="AC12" s="249">
        <f>SUMIFS('Predicted Energy Consumption'!AL$98:AL$366,'Predicted Energy Consumption'!$B$98:$B$366,$A12,'Predicted Energy Consumption'!$A$98:$A$366,"petroleum diesel")</f>
        <v>1906960636082.7791</v>
      </c>
      <c r="AD12" s="249">
        <f>SUMIFS('Predicted Energy Consumption'!AM$98:AM$366,'Predicted Energy Consumption'!$B$98:$B$366,$A12,'Predicted Energy Consumption'!$A$98:$A$366,"petroleum diesel")</f>
        <v>1908944494332.3755</v>
      </c>
      <c r="AE12" s="249">
        <f>SUMIFS('Predicted Energy Consumption'!AN$98:AN$366,'Predicted Energy Consumption'!$B$98:$B$366,$A12,'Predicted Energy Consumption'!$A$98:$A$366,"petroleum diesel")</f>
        <v>1910852577996.583</v>
      </c>
      <c r="AF12" s="249">
        <f>SUMIFS('Predicted Energy Consumption'!AO$98:AO$366,'Predicted Energy Consumption'!$B$98:$B$366,$A12,'Predicted Energy Consumption'!$A$98:$A$366,"petroleum diesel")</f>
        <v>1912692245963.25</v>
      </c>
      <c r="AG12" s="249">
        <f>SUMIFS('Predicted Energy Consumption'!AP$98:AP$366,'Predicted Energy Consumption'!$B$98:$B$366,$A12,'Predicted Energy Consumption'!$A$98:$A$366,"petroleum diesel")</f>
        <v>1914470011608.6807</v>
      </c>
      <c r="AH12" s="249">
        <f>SUMIFS('Predicted Energy Consumption'!AQ$98:AQ$366,'Predicted Energy Consumption'!$B$98:$B$366,$A12,'Predicted Energy Consumption'!$A$98:$A$366,"petroleum diesel")</f>
        <v>1916191655708.2363</v>
      </c>
      <c r="AI12" s="249">
        <f>SUMIFS('Predicted Energy Consumption'!AR$98:AR$366,'Predicted Energy Consumption'!$B$98:$B$366,$A12,'Predicted Energy Consumption'!$A$98:$A$366,"petroleum diesel")</f>
        <v>1917862322550.8845</v>
      </c>
      <c r="AJ12" s="249">
        <f>SUMIFS('Predicted Energy Consumption'!AS$98:AS$366,'Predicted Energy Consumption'!$B$98:$B$366,$A12,'Predicted Energy Consumption'!$A$98:$A$366,"petroleum diesel")</f>
        <v>1919486601955.6401</v>
      </c>
      <c r="AK12" s="249">
        <f>SUMIFS('Predicted Energy Consumption'!AT$98:AT$366,'Predicted Energy Consumption'!$B$98:$B$366,$A12,'Predicted Energy Consumption'!$A$98:$A$366,"petroleum diesel")</f>
        <v>1921068599429.4451</v>
      </c>
      <c r="AL12" s="249">
        <f>SUMIFS('Predicted Energy Consumption'!AU$98:AU$366,'Predicted Energy Consumption'!$B$98:$B$366,$A12,'Predicted Energy Consumption'!$A$98:$A$366,"petroleum diesel")</f>
        <v>1922611996328.4082</v>
      </c>
      <c r="AM12" s="249">
        <f>SUMIFS('Predicted Energy Consumption'!AV$98:AV$366,'Predicted Energy Consumption'!$B$98:$B$366,$A12,'Predicted Energy Consumption'!$A$98:$A$366,"petroleum diesel")</f>
        <v>1924120101573.8037</v>
      </c>
      <c r="AN12" s="249">
        <f>SUMIFS('Predicted Energy Consumption'!AW$98:AW$366,'Predicted Energy Consumption'!$B$98:$B$366,$A12,'Predicted Energy Consumption'!$A$98:$A$366,"petroleum diesel")</f>
        <v>1925595896216.9827</v>
      </c>
      <c r="AO12" s="249">
        <f>SUMIFS('Predicted Energy Consumption'!AX$98:AX$366,'Predicted Energy Consumption'!$B$98:$B$366,$A12,'Predicted Energy Consumption'!$A$98:$A$366,"petroleum diesel")</f>
        <v>1927042071935.9465</v>
      </c>
      <c r="AP12" s="249">
        <f>SUMIFS('Predicted Energy Consumption'!AY$98:AY$366,'Predicted Energy Consumption'!$B$98:$B$366,$A12,'Predicted Energy Consumption'!$A$98:$A$366,"petroleum diesel")</f>
        <v>1928461064370.3384</v>
      </c>
    </row>
    <row r="13" spans="1:42" x14ac:dyDescent="0.2">
      <c r="A13" t="s">
        <v>384</v>
      </c>
      <c r="B13" s="249">
        <f>SUMIFS('Predicted Energy Consumption'!K$98:K$366,'Predicted Energy Consumption'!$B$98:$B$366,$A13,'Predicted Energy Consumption'!$A$98:$A$366,"petroleum diesel")</f>
        <v>104639514770710.97</v>
      </c>
      <c r="C13" s="249">
        <f>SUMIFS('Predicted Energy Consumption'!L$98:L$366,'Predicted Energy Consumption'!$B$98:$B$366,$A13,'Predicted Energy Consumption'!$A$98:$A$366,"petroleum diesel")</f>
        <v>111888039042841.28</v>
      </c>
      <c r="D13" s="249">
        <f>SUMIFS('Predicted Energy Consumption'!M$98:M$366,'Predicted Energy Consumption'!$B$98:$B$366,$A13,'Predicted Energy Consumption'!$A$98:$A$366,"petroleum diesel")</f>
        <v>107672756793740.56</v>
      </c>
      <c r="E13" s="249">
        <f>SUMIFS('Predicted Energy Consumption'!N$98:N$366,'Predicted Energy Consumption'!$B$98:$B$366,$A13,'Predicted Energy Consumption'!$A$98:$A$366,"petroleum diesel")</f>
        <v>103011278585803.44</v>
      </c>
      <c r="F13" s="249">
        <f>SUMIFS('Predicted Energy Consumption'!O$98:O$366,'Predicted Energy Consumption'!$B$98:$B$366,$A13,'Predicted Energy Consumption'!$A$98:$A$366,"petroleum diesel")</f>
        <v>97967797150760.625</v>
      </c>
      <c r="G13" s="249">
        <f>SUMIFS('Predicted Energy Consumption'!P$98:P$366,'Predicted Energy Consumption'!$B$98:$B$366,$A13,'Predicted Energy Consumption'!$A$98:$A$366,"petroleum diesel")</f>
        <v>92598738327977.281</v>
      </c>
      <c r="H13" s="249">
        <f>SUMIFS('Predicted Energy Consumption'!Q$98:Q$366,'Predicted Energy Consumption'!$B$98:$B$366,$A13,'Predicted Energy Consumption'!$A$98:$A$366,"petroleum diesel")</f>
        <v>86953793704125.641</v>
      </c>
      <c r="I13" s="249">
        <f>SUMIFS('Predicted Energy Consumption'!R$98:R$366,'Predicted Energy Consumption'!$B$98:$B$366,$A13,'Predicted Energy Consumption'!$A$98:$A$366,"petroleum diesel")</f>
        <v>81076557100320.203</v>
      </c>
      <c r="J13" s="249">
        <f>SUMIFS('Predicted Energy Consumption'!S$98:S$366,'Predicted Energy Consumption'!$B$98:$B$366,$A13,'Predicted Energy Consumption'!$A$98:$A$366,"petroleum diesel")</f>
        <v>75005063959193.016</v>
      </c>
      <c r="K13" s="249">
        <f>SUMIFS('Predicted Energy Consumption'!T$98:T$366,'Predicted Energy Consumption'!$B$98:$B$366,$A13,'Predicted Energy Consumption'!$A$98:$A$366,"petroleum diesel")</f>
        <v>71758874505692.188</v>
      </c>
      <c r="L13" s="249">
        <f>SUMIFS('Predicted Energy Consumption'!U$98:U$366,'Predicted Energy Consumption'!$B$98:$B$366,$A13,'Predicted Energy Consumption'!$A$98:$A$366,"petroleum diesel")</f>
        <v>72570374617237.016</v>
      </c>
      <c r="M13" s="249">
        <f>SUMIFS('Predicted Energy Consumption'!V$98:V$366,'Predicted Energy Consumption'!$B$98:$B$366,$A13,'Predicted Energy Consumption'!$A$98:$A$366,"petroleum diesel")</f>
        <v>73305461486412.969</v>
      </c>
      <c r="N13" s="249">
        <f>SUMIFS('Predicted Energy Consumption'!W$98:W$366,'Predicted Energy Consumption'!$B$98:$B$366,$A13,'Predicted Energy Consumption'!$A$98:$A$366,"petroleum diesel")</f>
        <v>73971177500338.359</v>
      </c>
      <c r="O13" s="249">
        <f>SUMIFS('Predicted Energy Consumption'!X$98:X$366,'Predicted Energy Consumption'!$B$98:$B$366,$A13,'Predicted Energy Consumption'!$A$98:$A$366,"petroleum diesel")</f>
        <v>74573955844220.031</v>
      </c>
      <c r="P13" s="249">
        <f>SUMIFS('Predicted Energy Consumption'!Y$98:Y$366,'Predicted Energy Consumption'!$B$98:$B$366,$A13,'Predicted Energy Consumption'!$A$98:$A$366,"petroleum diesel")</f>
        <v>75119646104185.641</v>
      </c>
      <c r="Q13" s="249">
        <f>SUMIFS('Predicted Energy Consumption'!Z$98:Z$366,'Predicted Energy Consumption'!$B$98:$B$366,$A13,'Predicted Energy Consumption'!$A$98:$A$366,"petroleum diesel")</f>
        <v>75613548921406.781</v>
      </c>
      <c r="R13" s="249">
        <f>SUMIFS('Predicted Energy Consumption'!AA$98:AA$366,'Predicted Energy Consumption'!$B$98:$B$366,$A13,'Predicted Energy Consumption'!$A$98:$A$366,"petroleum diesel")</f>
        <v>76060455530230.125</v>
      </c>
      <c r="S13" s="249">
        <f>SUMIFS('Predicted Energy Consumption'!AB$98:AB$366,'Predicted Energy Consumption'!$B$98:$B$366,$A13,'Predicted Energy Consumption'!$A$98:$A$366,"petroleum diesel")</f>
        <v>76464689231383.656</v>
      </c>
      <c r="T13" s="249">
        <f>SUMIFS('Predicted Energy Consumption'!AC$98:AC$366,'Predicted Energy Consumption'!$B$98:$B$366,$A13,'Predicted Energy Consumption'!$A$98:$A$366,"petroleum diesel")</f>
        <v>76830146784386.016</v>
      </c>
      <c r="U13" s="249">
        <f>SUMIFS('Predicted Energy Consumption'!AD$98:AD$366,'Predicted Energy Consumption'!$B$98:$B$366,$A13,'Predicted Energy Consumption'!$A$98:$A$366,"petroleum diesel")</f>
        <v>77160338398974.938</v>
      </c>
      <c r="V13" s="249">
        <f>SUMIFS('Predicted Energy Consumption'!AE$98:AE$366,'Predicted Energy Consumption'!$B$98:$B$366,$A13,'Predicted Energy Consumption'!$A$98:$A$366,"petroleum diesel")</f>
        <v>77458425512138.172</v>
      </c>
      <c r="W13" s="249">
        <f>SUMIFS('Predicted Energy Consumption'!AF$98:AF$366,'Predicted Energy Consumption'!$B$98:$B$366,$A13,'Predicted Energy Consumption'!$A$98:$A$366,"petroleum diesel")</f>
        <v>77727255898265.453</v>
      </c>
      <c r="X13" s="249">
        <f>SUMIFS('Predicted Energy Consumption'!AG$98:AG$366,'Predicted Energy Consumption'!$B$98:$B$366,$A13,'Predicted Energy Consumption'!$A$98:$A$366,"petroleum diesel")</f>
        <v>77969395911007.406</v>
      </c>
      <c r="Y13" s="249">
        <f>SUMIFS('Predicted Energy Consumption'!AH$98:AH$366,'Predicted Energy Consumption'!$B$98:$B$366,$A13,'Predicted Energy Consumption'!$A$98:$A$366,"petroleum diesel")</f>
        <v>78187159825074.063</v>
      </c>
      <c r="Z13" s="249">
        <f>SUMIFS('Predicted Energy Consumption'!AI$98:AI$366,'Predicted Energy Consumption'!$B$98:$B$366,$A13,'Predicted Energy Consumption'!$A$98:$A$366,"petroleum diesel")</f>
        <v>78382636356784.234</v>
      </c>
      <c r="AA13" s="249">
        <f>SUMIFS('Predicted Energy Consumption'!AJ$98:AJ$366,'Predicted Energy Consumption'!$B$98:$B$366,$A13,'Predicted Energy Consumption'!$A$98:$A$366,"petroleum diesel")</f>
        <v>78557712510429.469</v>
      </c>
      <c r="AB13" s="249">
        <f>SUMIFS('Predicted Energy Consumption'!AK$98:AK$366,'Predicted Energy Consumption'!$B$98:$B$366,$A13,'Predicted Energy Consumption'!$A$98:$A$366,"petroleum diesel")</f>
        <v>78714094936086.938</v>
      </c>
      <c r="AC13" s="249">
        <f>SUMIFS('Predicted Energy Consumption'!AL$98:AL$366,'Predicted Energy Consumption'!$B$98:$B$366,$A13,'Predicted Energy Consumption'!$A$98:$A$366,"petroleum diesel")</f>
        <v>78853329002567</v>
      </c>
      <c r="AD13" s="249">
        <f>SUMIFS('Predicted Energy Consumption'!AM$98:AM$366,'Predicted Energy Consumption'!$B$98:$B$366,$A13,'Predicted Energy Consumption'!$A$98:$A$366,"petroleum diesel")</f>
        <v>78976815793557.141</v>
      </c>
      <c r="AE13" s="249">
        <f>SUMIFS('Predicted Energy Consumption'!AN$98:AN$366,'Predicted Energy Consumption'!$B$98:$B$366,$A13,'Predicted Energy Consumption'!$A$98:$A$366,"petroleum diesel")</f>
        <v>79085827230414.797</v>
      </c>
      <c r="AF13" s="249">
        <f>SUMIFS('Predicted Energy Consumption'!AO$98:AO$366,'Predicted Energy Consumption'!$B$98:$B$366,$A13,'Predicted Energy Consumption'!$A$98:$A$366,"petroleum diesel")</f>
        <v>79120207601697.875</v>
      </c>
      <c r="AG13" s="249">
        <f>SUMIFS('Predicted Energy Consumption'!AP$98:AP$366,'Predicted Energy Consumption'!$B$98:$B$366,$A13,'Predicted Energy Consumption'!$A$98:$A$366,"petroleum diesel")</f>
        <v>79106621750199.016</v>
      </c>
      <c r="AH13" s="249">
        <f>SUMIFS('Predicted Energy Consumption'!AQ$98:AQ$366,'Predicted Energy Consumption'!$B$98:$B$366,$A13,'Predicted Energy Consumption'!$A$98:$A$366,"petroleum diesel")</f>
        <v>79078155889788.641</v>
      </c>
      <c r="AI13" s="249">
        <f>SUMIFS('Predicted Energy Consumption'!AR$98:AR$366,'Predicted Energy Consumption'!$B$98:$B$366,$A13,'Predicted Energy Consumption'!$A$98:$A$366,"petroleum diesel")</f>
        <v>79035828735484.266</v>
      </c>
      <c r="AJ13" s="249">
        <f>SUMIFS('Predicted Energy Consumption'!AS$98:AS$366,'Predicted Energy Consumption'!$B$98:$B$366,$A13,'Predicted Energy Consumption'!$A$98:$A$366,"petroleum diesel")</f>
        <v>78980575640460.094</v>
      </c>
      <c r="AK13" s="249">
        <f>SUMIFS('Predicted Energy Consumption'!AT$98:AT$366,'Predicted Energy Consumption'!$B$98:$B$366,$A13,'Predicted Energy Consumption'!$A$98:$A$366,"petroleum diesel")</f>
        <v>78913256566598.703</v>
      </c>
      <c r="AL13" s="249">
        <f>SUMIFS('Predicted Energy Consumption'!AU$98:AU$366,'Predicted Energy Consumption'!$B$98:$B$366,$A13,'Predicted Energy Consumption'!$A$98:$A$366,"petroleum diesel")</f>
        <v>78834663198085.391</v>
      </c>
      <c r="AM13" s="249">
        <f>SUMIFS('Predicted Energy Consumption'!AV$98:AV$366,'Predicted Energy Consumption'!$B$98:$B$366,$A13,'Predicted Energy Consumption'!$A$98:$A$366,"petroleum diesel")</f>
        <v>78745525295875.172</v>
      </c>
      <c r="AN13" s="249">
        <f>SUMIFS('Predicted Energy Consumption'!AW$98:AW$366,'Predicted Energy Consumption'!$B$98:$B$366,$A13,'Predicted Energy Consumption'!$A$98:$A$366,"petroleum diesel")</f>
        <v>78646516379864.453</v>
      </c>
      <c r="AO13" s="249">
        <f>SUMIFS('Predicted Energy Consumption'!AX$98:AX$366,'Predicted Energy Consumption'!$B$98:$B$366,$A13,'Predicted Energy Consumption'!$A$98:$A$366,"petroleum diesel")</f>
        <v>78538258815665.656</v>
      </c>
      <c r="AP13" s="249">
        <f>SUMIFS('Predicted Energy Consumption'!AY$98:AY$366,'Predicted Energy Consumption'!$B$98:$B$366,$A13,'Predicted Energy Consumption'!$A$98:$A$366,"petroleum diesel")</f>
        <v>78421328373951</v>
      </c>
    </row>
    <row r="14" spans="1:42" x14ac:dyDescent="0.2">
      <c r="A14" t="s">
        <v>385</v>
      </c>
      <c r="B14" s="249">
        <f>SUMIFS('Predicted Energy Consumption'!K$98:K$366,'Predicted Energy Consumption'!$B$98:$B$366,$A14,'Predicted Energy Consumption'!$A$98:$A$366,"petroleum diesel")</f>
        <v>10693783935703.5</v>
      </c>
      <c r="C14" s="249">
        <f>SUMIFS('Predicted Energy Consumption'!L$98:L$366,'Predicted Energy Consumption'!$B$98:$B$366,$A14,'Predicted Energy Consumption'!$A$98:$A$366,"petroleum diesel")</f>
        <v>9860434125737.1445</v>
      </c>
      <c r="D14" s="249">
        <f>SUMIFS('Predicted Energy Consumption'!M$98:M$366,'Predicted Energy Consumption'!$B$98:$B$366,$A14,'Predicted Energy Consumption'!$A$98:$A$366,"petroleum diesel")</f>
        <v>8737021533089.749</v>
      </c>
      <c r="E14" s="249">
        <f>SUMIFS('Predicted Energy Consumption'!N$98:N$366,'Predicted Energy Consumption'!$B$98:$B$366,$A14,'Predicted Energy Consumption'!$A$98:$A$366,"petroleum diesel")</f>
        <v>7630634112619.4941</v>
      </c>
      <c r="F14" s="249">
        <f>SUMIFS('Predicted Energy Consumption'!O$98:O$366,'Predicted Energy Consumption'!$B$98:$B$366,$A14,'Predicted Energy Consumption'!$A$98:$A$366,"petroleum diesel")</f>
        <v>6553707400906.7686</v>
      </c>
      <c r="G14" s="249">
        <f>SUMIFS('Predicted Energy Consumption'!P$98:P$366,'Predicted Energy Consumption'!$B$98:$B$366,$A14,'Predicted Energy Consumption'!$A$98:$A$366,"petroleum diesel")</f>
        <v>5514250381190.4297</v>
      </c>
      <c r="H14" s="249">
        <f>SUMIFS('Predicted Energy Consumption'!Q$98:Q$366,'Predicted Energy Consumption'!$B$98:$B$366,$A14,'Predicted Energy Consumption'!$A$98:$A$366,"petroleum diesel")</f>
        <v>4826073636179.9063</v>
      </c>
      <c r="I14" s="249">
        <f>SUMIFS('Predicted Energy Consumption'!R$98:R$366,'Predicted Energy Consumption'!$B$98:$B$366,$A14,'Predicted Energy Consumption'!$A$98:$A$366,"petroleum diesel")</f>
        <v>4690456581467.7441</v>
      </c>
      <c r="J14" s="249">
        <f>SUMIFS('Predicted Energy Consumption'!S$98:S$366,'Predicted Energy Consumption'!$B$98:$B$366,$A14,'Predicted Energy Consumption'!$A$98:$A$366,"petroleum diesel")</f>
        <v>4551832975606.5244</v>
      </c>
      <c r="K14" s="249">
        <f>SUMIFS('Predicted Energy Consumption'!T$98:T$366,'Predicted Energy Consumption'!$B$98:$B$366,$A14,'Predicted Energy Consumption'!$A$98:$A$366,"petroleum diesel")</f>
        <v>4411138011824.4121</v>
      </c>
      <c r="L14" s="249">
        <f>SUMIFS('Predicted Energy Consumption'!U$98:U$366,'Predicted Energy Consumption'!$B$98:$B$366,$A14,'Predicted Energy Consumption'!$A$98:$A$366,"petroleum diesel")</f>
        <v>4269135531067.4199</v>
      </c>
      <c r="M14" s="249">
        <f>SUMIFS('Predicted Energy Consumption'!V$98:V$366,'Predicted Energy Consumption'!$B$98:$B$366,$A14,'Predicted Energy Consumption'!$A$98:$A$366,"petroleum diesel")</f>
        <v>4126451275215.4233</v>
      </c>
      <c r="N14" s="249">
        <f>SUMIFS('Predicted Energy Consumption'!W$98:W$366,'Predicted Energy Consumption'!$B$98:$B$366,$A14,'Predicted Energy Consumption'!$A$98:$A$366,"petroleum diesel")</f>
        <v>3983597740493.9775</v>
      </c>
      <c r="O14" s="249">
        <f>SUMIFS('Predicted Energy Consumption'!X$98:X$366,'Predicted Energy Consumption'!$B$98:$B$366,$A14,'Predicted Energy Consumption'!$A$98:$A$366,"petroleum diesel")</f>
        <v>3840993640656.9839</v>
      </c>
      <c r="P14" s="249">
        <f>SUMIFS('Predicted Energy Consumption'!Y$98:Y$366,'Predicted Energy Consumption'!$B$98:$B$366,$A14,'Predicted Energy Consumption'!$A$98:$A$366,"petroleum diesel")</f>
        <v>3698979627181.2192</v>
      </c>
      <c r="Q14" s="249">
        <f>SUMIFS('Predicted Energy Consumption'!Z$98:Z$366,'Predicted Energy Consumption'!$B$98:$B$366,$A14,'Predicted Energy Consumption'!$A$98:$A$366,"petroleum diesel")</f>
        <v>3557831228980.749</v>
      </c>
      <c r="R14" s="249">
        <f>SUMIFS('Predicted Energy Consumption'!AA$98:AA$366,'Predicted Energy Consumption'!$B$98:$B$366,$A14,'Predicted Energy Consumption'!$A$98:$A$366,"petroleum diesel")</f>
        <v>3417769619217.7231</v>
      </c>
      <c r="S14" s="249">
        <f>SUMIFS('Predicted Energy Consumption'!AB$98:AB$366,'Predicted Energy Consumption'!$B$98:$B$366,$A14,'Predicted Energy Consumption'!$A$98:$A$366,"petroleum diesel")</f>
        <v>3278970625082.6035</v>
      </c>
      <c r="T14" s="249">
        <f>SUMIFS('Predicted Energy Consumption'!AC$98:AC$366,'Predicted Energy Consumption'!$B$98:$B$366,$A14,'Predicted Energy Consumption'!$A$98:$A$366,"petroleum diesel")</f>
        <v>3141572286797.2188</v>
      </c>
      <c r="U14" s="249">
        <f>SUMIFS('Predicted Energy Consumption'!AD$98:AD$366,'Predicted Energy Consumption'!$B$98:$B$366,$A14,'Predicted Energy Consumption'!$A$98:$A$366,"petroleum diesel")</f>
        <v>3005681204576.2671</v>
      </c>
      <c r="V14" s="249">
        <f>SUMIFS('Predicted Energy Consumption'!AE$98:AE$366,'Predicted Energy Consumption'!$B$98:$B$366,$A14,'Predicted Energy Consumption'!$A$98:$A$366,"petroleum diesel")</f>
        <v>2871377867011.1958</v>
      </c>
      <c r="W14" s="249">
        <f>SUMIFS('Predicted Energy Consumption'!AF$98:AF$366,'Predicted Energy Consumption'!$B$98:$B$366,$A14,'Predicted Energy Consumption'!$A$98:$A$366,"petroleum diesel")</f>
        <v>2738721121386.1675</v>
      </c>
      <c r="X14" s="249">
        <f>SUMIFS('Predicted Energy Consumption'!AG$98:AG$366,'Predicted Energy Consumption'!$B$98:$B$366,$A14,'Predicted Energy Consumption'!$A$98:$A$366,"petroleum diesel")</f>
        <v>2607751920806.3882</v>
      </c>
      <c r="Y14" s="249">
        <f>SUMIFS('Predicted Energy Consumption'!AH$98:AH$366,'Predicted Energy Consumption'!$B$98:$B$366,$A14,'Predicted Energy Consumption'!$A$98:$A$366,"petroleum diesel")</f>
        <v>2478496462153.4204</v>
      </c>
      <c r="Z14" s="249">
        <f>SUMIFS('Predicted Energy Consumption'!AI$98:AI$366,'Predicted Energy Consumption'!$B$98:$B$366,$A14,'Predicted Energy Consumption'!$A$98:$A$366,"petroleum diesel")</f>
        <v>2350968811428.7334</v>
      </c>
      <c r="AA14" s="249">
        <f>SUMIFS('Predicted Energy Consumption'!AJ$98:AJ$366,'Predicted Energy Consumption'!$B$98:$B$366,$A14,'Predicted Energy Consumption'!$A$98:$A$366,"petroleum diesel")</f>
        <v>2225173098243.7734</v>
      </c>
      <c r="AB14" s="249">
        <f>SUMIFS('Predicted Energy Consumption'!AK$98:AK$366,'Predicted Energy Consumption'!$B$98:$B$366,$A14,'Predicted Energy Consumption'!$A$98:$A$366,"petroleum diesel")</f>
        <v>2101105348588.5759</v>
      </c>
      <c r="AC14" s="249">
        <f>SUMIFS('Predicted Energy Consumption'!AL$98:AL$366,'Predicted Energy Consumption'!$B$98:$B$366,$A14,'Predicted Energy Consumption'!$A$98:$A$366,"petroleum diesel")</f>
        <v>1978755014231.9814</v>
      </c>
      <c r="AD14" s="249">
        <f>SUMIFS('Predicted Energy Consumption'!AM$98:AM$366,'Predicted Energy Consumption'!$B$98:$B$366,$A14,'Predicted Energy Consumption'!$A$98:$A$366,"petroleum diesel")</f>
        <v>1858106247917.1533</v>
      </c>
      <c r="AE14" s="249">
        <f>SUMIFS('Predicted Energy Consumption'!AN$98:AN$366,'Predicted Energy Consumption'!$B$98:$B$366,$A14,'Predicted Energy Consumption'!$A$98:$A$366,"petroleum diesel")</f>
        <v>1739138965703.3376</v>
      </c>
      <c r="AF14" s="249">
        <f>SUMIFS('Predicted Energy Consumption'!AO$98:AO$366,'Predicted Energy Consumption'!$B$98:$B$366,$A14,'Predicted Energy Consumption'!$A$98:$A$366,"petroleum diesel")</f>
        <v>1621829731180.3286</v>
      </c>
      <c r="AG14" s="249">
        <f>SUMIFS('Predicted Energy Consumption'!AP$98:AP$366,'Predicted Energy Consumption'!$B$98:$B$366,$A14,'Predicted Energy Consumption'!$A$98:$A$366,"petroleum diesel")</f>
        <v>1506152490681.8376</v>
      </c>
      <c r="AH14" s="249">
        <f>SUMIFS('Predicted Energy Consumption'!AQ$98:AQ$366,'Predicted Energy Consumption'!$B$98:$B$366,$A14,'Predicted Energy Consumption'!$A$98:$A$366,"petroleum diesel")</f>
        <v>1392079183901.3491</v>
      </c>
      <c r="AI14" s="249">
        <f>SUMIFS('Predicted Energy Consumption'!AR$98:AR$366,'Predicted Energy Consumption'!$B$98:$B$366,$A14,'Predicted Energy Consumption'!$A$98:$A$366,"petroleum diesel")</f>
        <v>1279580250341.1189</v>
      </c>
      <c r="AJ14" s="249">
        <f>SUMIFS('Predicted Energy Consumption'!AS$98:AS$366,'Predicted Energy Consumption'!$B$98:$B$366,$A14,'Predicted Energy Consumption'!$A$98:$A$366,"petroleum diesel")</f>
        <v>1168625048687.9729</v>
      </c>
      <c r="AK14" s="249">
        <f>SUMIFS('Predicted Energy Consumption'!AT$98:AT$366,'Predicted Energy Consumption'!$B$98:$B$366,$A14,'Predicted Energy Consumption'!$A$98:$A$366,"petroleum diesel")</f>
        <v>1059182203412.4801</v>
      </c>
      <c r="AL14" s="249">
        <f>SUMIFS('Predicted Energy Consumption'!AU$98:AU$366,'Predicted Energy Consumption'!$B$98:$B$366,$A14,'Predicted Energy Consumption'!$A$98:$A$366,"petroleum diesel")</f>
        <v>1012543167422.0518</v>
      </c>
      <c r="AM14" s="249">
        <f>SUMIFS('Predicted Energy Consumption'!AV$98:AV$366,'Predicted Energy Consumption'!$B$98:$B$366,$A14,'Predicted Energy Consumption'!$A$98:$A$366,"petroleum diesel")</f>
        <v>1013323215783.465</v>
      </c>
      <c r="AN14" s="249">
        <f>SUMIFS('Predicted Energy Consumption'!AW$98:AW$366,'Predicted Energy Consumption'!$B$98:$B$366,$A14,'Predicted Energy Consumption'!$A$98:$A$366,"petroleum diesel")</f>
        <v>1014038636903.3873</v>
      </c>
      <c r="AO14" s="249">
        <f>SUMIFS('Predicted Energy Consumption'!AX$98:AX$366,'Predicted Energy Consumption'!$B$98:$B$366,$A14,'Predicted Energy Consumption'!$A$98:$A$366,"petroleum diesel")</f>
        <v>1014694459380.3416</v>
      </c>
      <c r="AP14" s="249">
        <f>SUMIFS('Predicted Energy Consumption'!AY$98:AY$366,'Predicted Energy Consumption'!$B$98:$B$366,$A14,'Predicted Energy Consumption'!$A$98:$A$366,"petroleum diesel")</f>
        <v>1015295288454.5762</v>
      </c>
    </row>
    <row r="15" spans="1:42" x14ac:dyDescent="0.2">
      <c r="A15" t="s">
        <v>386</v>
      </c>
      <c r="B15" s="249">
        <f>SUMIFS('Predicted Energy Consumption'!K$98:K$366,'Predicted Energy Consumption'!$B$98:$B$366,$A15,'Predicted Energy Consumption'!$A$98:$A$366,"petroleum diesel")</f>
        <v>121909910172053.91</v>
      </c>
      <c r="C15" s="249">
        <f>SUMIFS('Predicted Energy Consumption'!L$98:L$366,'Predicted Energy Consumption'!$B$98:$B$366,$A15,'Predicted Energy Consumption'!$A$98:$A$366,"petroleum diesel")</f>
        <v>133140053016076.75</v>
      </c>
      <c r="D15" s="249">
        <f>SUMIFS('Predicted Energy Consumption'!M$98:M$366,'Predicted Energy Consumption'!$B$98:$B$366,$A15,'Predicted Energy Consumption'!$A$98:$A$366,"petroleum diesel")</f>
        <v>139951669835890.58</v>
      </c>
      <c r="E15" s="249">
        <f>SUMIFS('Predicted Energy Consumption'!N$98:N$366,'Predicted Energy Consumption'!$B$98:$B$366,$A15,'Predicted Energy Consumption'!$A$98:$A$366,"petroleum diesel")</f>
        <v>142598309831955.03</v>
      </c>
      <c r="F15" s="249">
        <f>SUMIFS('Predicted Energy Consumption'!O$98:O$366,'Predicted Energy Consumption'!$B$98:$B$366,$A15,'Predicted Energy Consumption'!$A$98:$A$366,"petroleum diesel")</f>
        <v>144899430520181.44</v>
      </c>
      <c r="G15" s="249">
        <f>SUMIFS('Predicted Energy Consumption'!P$98:P$366,'Predicted Energy Consumption'!$B$98:$B$366,$A15,'Predicted Energy Consumption'!$A$98:$A$366,"petroleum diesel")</f>
        <v>146934430405437.69</v>
      </c>
      <c r="H15" s="249">
        <f>SUMIFS('Predicted Energy Consumption'!Q$98:Q$366,'Predicted Energy Consumption'!$B$98:$B$366,$A15,'Predicted Energy Consumption'!$A$98:$A$366,"petroleum diesel")</f>
        <v>148726123705143.44</v>
      </c>
      <c r="I15" s="249">
        <f>SUMIFS('Predicted Energy Consumption'!R$98:R$366,'Predicted Energy Consumption'!$B$98:$B$366,$A15,'Predicted Energy Consumption'!$A$98:$A$366,"petroleum diesel")</f>
        <v>150296599011671.91</v>
      </c>
      <c r="J15" s="249">
        <f>SUMIFS('Predicted Energy Consumption'!S$98:S$366,'Predicted Energy Consumption'!$B$98:$B$366,$A15,'Predicted Energy Consumption'!$A$98:$A$366,"petroleum diesel")</f>
        <v>151666789185531.91</v>
      </c>
      <c r="K15" s="249">
        <f>SUMIFS('Predicted Energy Consumption'!T$98:T$366,'Predicted Energy Consumption'!$B$98:$B$366,$A15,'Predicted Energy Consumption'!$A$98:$A$366,"petroleum diesel")</f>
        <v>152856217532032.16</v>
      </c>
      <c r="L15" s="249">
        <f>SUMIFS('Predicted Energy Consumption'!U$98:U$366,'Predicted Energy Consumption'!$B$98:$B$366,$A15,'Predicted Energy Consumption'!$A$98:$A$366,"petroleum diesel")</f>
        <v>153882874096040.44</v>
      </c>
      <c r="M15" s="249">
        <f>SUMIFS('Predicted Energy Consumption'!V$98:V$366,'Predicted Energy Consumption'!$B$98:$B$366,$A15,'Predicted Energy Consumption'!$A$98:$A$366,"petroleum diesel")</f>
        <v>154763184286931.31</v>
      </c>
      <c r="N15" s="249">
        <f>SUMIFS('Predicted Energy Consumption'!W$98:W$366,'Predicted Energy Consumption'!$B$98:$B$366,$A15,'Predicted Energy Consumption'!$A$98:$A$366,"petroleum diesel")</f>
        <v>155512040216782.53</v>
      </c>
      <c r="O15" s="249">
        <f>SUMIFS('Predicted Energy Consumption'!X$98:X$366,'Predicted Energy Consumption'!$B$98:$B$366,$A15,'Predicted Energy Consumption'!$A$98:$A$366,"petroleum diesel")</f>
        <v>156142872334132.09</v>
      </c>
      <c r="P15" s="249">
        <f>SUMIFS('Predicted Energy Consumption'!Y$98:Y$366,'Predicted Energy Consumption'!$B$98:$B$366,$A15,'Predicted Energy Consumption'!$A$98:$A$366,"petroleum diesel")</f>
        <v>156667744895602.69</v>
      </c>
      <c r="Q15" s="249">
        <f>SUMIFS('Predicted Energy Consumption'!Z$98:Z$366,'Predicted Energy Consumption'!$B$98:$B$366,$A15,'Predicted Energy Consumption'!$A$98:$A$366,"petroleum diesel")</f>
        <v>157097463542984.56</v>
      </c>
      <c r="R15" s="249">
        <f>SUMIFS('Predicted Energy Consumption'!AA$98:AA$366,'Predicted Energy Consumption'!$B$98:$B$366,$A15,'Predicted Energy Consumption'!$A$98:$A$366,"petroleum diesel")</f>
        <v>157441686879381.31</v>
      </c>
      <c r="S15" s="249">
        <f>SUMIFS('Predicted Energy Consumption'!AB$98:AB$366,'Predicted Energy Consumption'!$B$98:$B$366,$A15,'Predicted Energy Consumption'!$A$98:$A$366,"petroleum diesel")</f>
        <v>157709036647087.56</v>
      </c>
      <c r="T15" s="249">
        <f>SUMIFS('Predicted Energy Consumption'!AC$98:AC$366,'Predicted Energy Consumption'!$B$98:$B$366,$A15,'Predicted Energy Consumption'!$A$98:$A$366,"petroleum diesel")</f>
        <v>157907203086815.78</v>
      </c>
      <c r="U15" s="249">
        <f>SUMIFS('Predicted Energy Consumption'!AD$98:AD$366,'Predicted Energy Consumption'!$B$98:$B$366,$A15,'Predicted Energy Consumption'!$A$98:$A$366,"petroleum diesel")</f>
        <v>158043043468433.47</v>
      </c>
      <c r="V15" s="249">
        <f>SUMIFS('Predicted Energy Consumption'!AE$98:AE$366,'Predicted Energy Consumption'!$B$98:$B$366,$A15,'Predicted Energy Consumption'!$A$98:$A$366,"petroleum diesel")</f>
        <v>158122672766481.31</v>
      </c>
      <c r="W15" s="249">
        <f>SUMIFS('Predicted Energy Consumption'!AF$98:AF$366,'Predicted Energy Consumption'!$B$98:$B$366,$A15,'Predicted Energy Consumption'!$A$98:$A$366,"petroleum diesel")</f>
        <v>158151546120730.66</v>
      </c>
      <c r="X15" s="249">
        <f>SUMIFS('Predicted Energy Consumption'!AG$98:AG$366,'Predicted Energy Consumption'!$B$98:$B$366,$A15,'Predicted Energy Consumption'!$A$98:$A$366,"petroleum diesel")</f>
        <v>158134533159641.91</v>
      </c>
      <c r="Y15" s="249">
        <f>SUMIFS('Predicted Energy Consumption'!AH$98:AH$366,'Predicted Energy Consumption'!$B$98:$B$366,$A15,'Predicted Energy Consumption'!$A$98:$A$366,"petroleum diesel")</f>
        <v>158075984538507.69</v>
      </c>
      <c r="Z15" s="249">
        <f>SUMIFS('Predicted Energy Consumption'!AI$98:AI$366,'Predicted Energy Consumption'!$B$98:$B$366,$A15,'Predicted Energy Consumption'!$A$98:$A$366,"petroleum diesel")</f>
        <v>157979791203352.44</v>
      </c>
      <c r="AA15" s="249">
        <f>SUMIFS('Predicted Energy Consumption'!AJ$98:AJ$366,'Predicted Energy Consumption'!$B$98:$B$366,$A15,'Predicted Energy Consumption'!$A$98:$A$366,"petroleum diesel")</f>
        <v>157849436972283</v>
      </c>
      <c r="AB15" s="249">
        <f>SUMIFS('Predicted Energy Consumption'!AK$98:AK$366,'Predicted Energy Consumption'!$B$98:$B$366,$A15,'Predicted Energy Consumption'!$A$98:$A$366,"petroleum diesel")</f>
        <v>157688045053864.19</v>
      </c>
      <c r="AC15" s="249">
        <f>SUMIFS('Predicted Energy Consumption'!AL$98:AL$366,'Predicted Energy Consumption'!$B$98:$B$366,$A15,'Predicted Energy Consumption'!$A$98:$A$366,"petroleum diesel")</f>
        <v>157498419115878.53</v>
      </c>
      <c r="AD15" s="249">
        <f>SUMIFS('Predicted Energy Consumption'!AM$98:AM$366,'Predicted Energy Consumption'!$B$98:$B$366,$A15,'Predicted Energy Consumption'!$A$98:$A$366,"petroleum diesel")</f>
        <v>157283079490384.53</v>
      </c>
      <c r="AE15" s="249">
        <f>SUMIFS('Predicted Energy Consumption'!AN$98:AN$366,'Predicted Energy Consumption'!$B$98:$B$366,$A15,'Predicted Energy Consumption'!$A$98:$A$366,"petroleum diesel")</f>
        <v>157044295061459.5</v>
      </c>
      <c r="AF15" s="249">
        <f>SUMIFS('Predicted Energy Consumption'!AO$98:AO$366,'Predicted Energy Consumption'!$B$98:$B$366,$A15,'Predicted Energy Consumption'!$A$98:$A$366,"petroleum diesel")</f>
        <v>156784111336436.59</v>
      </c>
      <c r="AG15" s="249">
        <f>SUMIFS('Predicted Energy Consumption'!AP$98:AP$366,'Predicted Energy Consumption'!$B$98:$B$366,$A15,'Predicted Energy Consumption'!$A$98:$A$366,"petroleum diesel")</f>
        <v>156504375153915.41</v>
      </c>
      <c r="AH15" s="249">
        <f>SUMIFS('Predicted Energy Consumption'!AQ$98:AQ$366,'Predicted Energy Consumption'!$B$98:$B$366,$A15,'Predicted Energy Consumption'!$A$98:$A$366,"petroleum diesel")</f>
        <v>156206756434879.47</v>
      </c>
      <c r="AI15" s="249">
        <f>SUMIFS('Predicted Energy Consumption'!AR$98:AR$366,'Predicted Energy Consumption'!$B$98:$B$366,$A15,'Predicted Energy Consumption'!$A$98:$A$366,"petroleum diesel")</f>
        <v>155892767338625.41</v>
      </c>
      <c r="AJ15" s="249">
        <f>SUMIFS('Predicted Energy Consumption'!AS$98:AS$366,'Predicted Energy Consumption'!$B$98:$B$366,$A15,'Predicted Energy Consumption'!$A$98:$A$366,"petroleum diesel")</f>
        <v>155563779143605.22</v>
      </c>
      <c r="AK15" s="249">
        <f>SUMIFS('Predicted Energy Consumption'!AT$98:AT$366,'Predicted Energy Consumption'!$B$98:$B$366,$A15,'Predicted Energy Consumption'!$A$98:$A$366,"petroleum diesel")</f>
        <v>155221037135322.13</v>
      </c>
      <c r="AL15" s="249">
        <f>SUMIFS('Predicted Energy Consumption'!AU$98:AU$366,'Predicted Energy Consumption'!$B$98:$B$366,$A15,'Predicted Energy Consumption'!$A$98:$A$366,"petroleum diesel")</f>
        <v>154865673749113.44</v>
      </c>
      <c r="AM15" s="249">
        <f>SUMIFS('Predicted Energy Consumption'!AV$98:AV$366,'Predicted Energy Consumption'!$B$98:$B$366,$A15,'Predicted Energy Consumption'!$A$98:$A$366,"petroleum diesel")</f>
        <v>154498720184970.03</v>
      </c>
      <c r="AN15" s="249">
        <f>SUMIFS('Predicted Energy Consumption'!AW$98:AW$366,'Predicted Energy Consumption'!$B$98:$B$366,$A15,'Predicted Energy Consumption'!$A$98:$A$366,"petroleum diesel")</f>
        <v>154121116684324.47</v>
      </c>
      <c r="AO15" s="249">
        <f>SUMIFS('Predicted Energy Consumption'!AX$98:AX$366,'Predicted Energy Consumption'!$B$98:$B$366,$A15,'Predicted Energy Consumption'!$A$98:$A$366,"petroleum diesel")</f>
        <v>153733721634672.59</v>
      </c>
      <c r="AP15" s="249">
        <f>SUMIFS('Predicted Energy Consumption'!AY$98:AY$366,'Predicted Energy Consumption'!$B$98:$B$366,$A15,'Predicted Energy Consumption'!$A$98:$A$366,"petroleum diesel")</f>
        <v>153337319646764.91</v>
      </c>
    </row>
    <row r="16" spans="1:42" x14ac:dyDescent="0.2">
      <c r="A16" t="s">
        <v>387</v>
      </c>
      <c r="B16" s="249">
        <f>SUMIFS('Predicted Energy Consumption'!K$98:K$366,'Predicted Energy Consumption'!$B$98:$B$366,$A16,'Predicted Energy Consumption'!$A$98:$A$366,"petroleum diesel")</f>
        <v>14066922144453.301</v>
      </c>
      <c r="C16" s="249">
        <f>SUMIFS('Predicted Energy Consumption'!L$98:L$366,'Predicted Energy Consumption'!$B$98:$B$366,$A16,'Predicted Energy Consumption'!$A$98:$A$366,"petroleum diesel")</f>
        <v>15450695083305.883</v>
      </c>
      <c r="D16" s="249">
        <f>SUMIFS('Predicted Energy Consumption'!M$98:M$366,'Predicted Energy Consumption'!$B$98:$B$366,$A16,'Predicted Energy Consumption'!$A$98:$A$366,"petroleum diesel")</f>
        <v>15593695491549.5</v>
      </c>
      <c r="E16" s="249">
        <f>SUMIFS('Predicted Energy Consumption'!N$98:N$366,'Predicted Energy Consumption'!$B$98:$B$366,$A16,'Predicted Energy Consumption'!$A$98:$A$366,"petroleum diesel")</f>
        <v>15623421353640.4</v>
      </c>
      <c r="F16" s="249">
        <f>SUMIFS('Predicted Energy Consumption'!O$98:O$366,'Predicted Energy Consumption'!$B$98:$B$366,$A16,'Predicted Energy Consumption'!$A$98:$A$366,"petroleum diesel")</f>
        <v>15628225188334.27</v>
      </c>
      <c r="G16" s="249">
        <f>SUMIFS('Predicted Energy Consumption'!P$98:P$366,'Predicted Energy Consumption'!$B$98:$B$366,$A16,'Predicted Energy Consumption'!$A$98:$A$366,"petroleum diesel")</f>
        <v>15610917311116.346</v>
      </c>
      <c r="H16" s="249">
        <f>SUMIFS('Predicted Energy Consumption'!Q$98:Q$366,'Predicted Energy Consumption'!$B$98:$B$366,$A16,'Predicted Energy Consumption'!$A$98:$A$366,"petroleum diesel")</f>
        <v>15574152546559.898</v>
      </c>
      <c r="I16" s="249">
        <f>SUMIFS('Predicted Energy Consumption'!R$98:R$366,'Predicted Energy Consumption'!$B$98:$B$366,$A16,'Predicted Energy Consumption'!$A$98:$A$366,"petroleum diesel")</f>
        <v>15520399433043.375</v>
      </c>
      <c r="J16" s="249">
        <f>SUMIFS('Predicted Energy Consumption'!S$98:S$366,'Predicted Energy Consumption'!$B$98:$B$366,$A16,'Predicted Energy Consumption'!$A$98:$A$366,"petroleum diesel")</f>
        <v>15451919362389.846</v>
      </c>
      <c r="K16" s="249">
        <f>SUMIFS('Predicted Energy Consumption'!T$98:T$366,'Predicted Energy Consumption'!$B$98:$B$366,$A16,'Predicted Energy Consumption'!$A$98:$A$366,"petroleum diesel")</f>
        <v>15370757803434.336</v>
      </c>
      <c r="L16" s="249">
        <f>SUMIFS('Predicted Energy Consumption'!U$98:U$366,'Predicted Energy Consumption'!$B$98:$B$366,$A16,'Predicted Energy Consumption'!$A$98:$A$366,"petroleum diesel")</f>
        <v>15278745673999.271</v>
      </c>
      <c r="M16" s="249">
        <f>SUMIFS('Predicted Energy Consumption'!V$98:V$366,'Predicted Energy Consumption'!$B$98:$B$366,$A16,'Predicted Energy Consumption'!$A$98:$A$366,"petroleum diesel")</f>
        <v>15177508010234.336</v>
      </c>
      <c r="N16" s="249">
        <f>SUMIFS('Predicted Energy Consumption'!W$98:W$366,'Predicted Energy Consumption'!$B$98:$B$366,$A16,'Predicted Energy Consumption'!$A$98:$A$366,"petroleum diesel")</f>
        <v>15068477294650.828</v>
      </c>
      <c r="O16" s="249">
        <f>SUMIFS('Predicted Energy Consumption'!X$98:X$366,'Predicted Energy Consumption'!$B$98:$B$366,$A16,'Predicted Energy Consumption'!$A$98:$A$366,"petroleum diesel")</f>
        <v>14952909346055.725</v>
      </c>
      <c r="P16" s="249">
        <f>SUMIFS('Predicted Energy Consumption'!Y$98:Y$366,'Predicted Energy Consumption'!$B$98:$B$366,$A16,'Predicted Energy Consumption'!$A$98:$A$366,"petroleum diesel")</f>
        <v>14831900239349.623</v>
      </c>
      <c r="Q16" s="249">
        <f>SUMIFS('Predicted Energy Consumption'!Z$98:Z$366,'Predicted Energy Consumption'!$B$98:$B$366,$A16,'Predicted Energy Consumption'!$A$98:$A$366,"petroleum diesel")</f>
        <v>14706403205020.395</v>
      </c>
      <c r="R16" s="249">
        <f>SUMIFS('Predicted Energy Consumption'!AA$98:AA$366,'Predicted Energy Consumption'!$B$98:$B$366,$A16,'Predicted Energy Consumption'!$A$98:$A$366,"petroleum diesel")</f>
        <v>14577244833305.729</v>
      </c>
      <c r="S16" s="249">
        <f>SUMIFS('Predicted Energy Consumption'!AB$98:AB$366,'Predicted Energy Consumption'!$B$98:$B$366,$A16,'Predicted Energy Consumption'!$A$98:$A$366,"petroleum diesel")</f>
        <v>14445140184074.266</v>
      </c>
      <c r="T16" s="249">
        <f>SUMIFS('Predicted Energy Consumption'!AC$98:AC$366,'Predicted Energy Consumption'!$B$98:$B$366,$A16,'Predicted Energy Consumption'!$A$98:$A$366,"petroleum diesel")</f>
        <v>14310706598143.381</v>
      </c>
      <c r="U16" s="249">
        <f>SUMIFS('Predicted Energy Consumption'!AD$98:AD$366,'Predicted Energy Consumption'!$B$98:$B$366,$A16,'Predicted Energy Consumption'!$A$98:$A$366,"petroleum diesel")</f>
        <v>14174476137713.592</v>
      </c>
      <c r="V16" s="249">
        <f>SUMIFS('Predicted Energy Consumption'!AE$98:AE$366,'Predicted Energy Consumption'!$B$98:$B$366,$A16,'Predicted Energy Consumption'!$A$98:$A$366,"petroleum diesel")</f>
        <v>14036906669252.996</v>
      </c>
      <c r="W16" s="249">
        <f>SUMIFS('Predicted Energy Consumption'!AF$98:AF$366,'Predicted Energy Consumption'!$B$98:$B$366,$A16,'Predicted Energy Consumption'!$A$98:$A$366,"petroleum diesel")</f>
        <v>13898391654689.631</v>
      </c>
      <c r="X16" s="249">
        <f>SUMIFS('Predicted Energy Consumption'!AG$98:AG$366,'Predicted Energy Consumption'!$B$98:$B$366,$A16,'Predicted Energy Consumption'!$A$98:$A$366,"petroleum diesel")</f>
        <v>13759268746262.148</v>
      </c>
      <c r="Y16" s="249">
        <f>SUMIFS('Predicted Energy Consumption'!AH$98:AH$366,'Predicted Energy Consumption'!$B$98:$B$366,$A16,'Predicted Energy Consumption'!$A$98:$A$366,"petroleum diesel")</f>
        <v>13619827294295.91</v>
      </c>
      <c r="Z16" s="249">
        <f>SUMIFS('Predicted Energy Consumption'!AI$98:AI$366,'Predicted Energy Consumption'!$B$98:$B$366,$A16,'Predicted Energy Consumption'!$A$98:$A$366,"petroleum diesel")</f>
        <v>13480314880893.545</v>
      </c>
      <c r="AA16" s="249">
        <f>SUMIFS('Predicted Energy Consumption'!AJ$98:AJ$366,'Predicted Energy Consumption'!$B$98:$B$366,$A16,'Predicted Energy Consumption'!$A$98:$A$366,"petroleum diesel")</f>
        <v>13340942989853.24</v>
      </c>
      <c r="AB16" s="249">
        <f>SUMIFS('Predicted Energy Consumption'!AK$98:AK$366,'Predicted Energy Consumption'!$B$98:$B$366,$A16,'Predicted Energy Consumption'!$A$98:$A$366,"petroleum diesel")</f>
        <v>13201891916671.441</v>
      </c>
      <c r="AC16" s="249">
        <f>SUMIFS('Predicted Energy Consumption'!AL$98:AL$366,'Predicted Energy Consumption'!$B$98:$B$366,$A16,'Predicted Energy Consumption'!$A$98:$A$366,"petroleum diesel")</f>
        <v>13063315014032.291</v>
      </c>
      <c r="AD16" s="249">
        <f>SUMIFS('Predicted Energy Consumption'!AM$98:AM$366,'Predicted Energy Consumption'!$B$98:$B$366,$A16,'Predicted Energy Consumption'!$A$98:$A$366,"petroleum diesel")</f>
        <v>12925342358890.043</v>
      </c>
      <c r="AE16" s="249">
        <f>SUMIFS('Predicted Energy Consumption'!AN$98:AN$366,'Predicted Energy Consumption'!$B$98:$B$366,$A16,'Predicted Energy Consumption'!$A$98:$A$366,"petroleum diesel")</f>
        <v>12788083917870.283</v>
      </c>
      <c r="AF16" s="249">
        <f>SUMIFS('Predicted Energy Consumption'!AO$98:AO$366,'Predicted Energy Consumption'!$B$98:$B$366,$A16,'Predicted Energy Consumption'!$A$98:$A$366,"petroleum diesel")</f>
        <v>12651632278699.277</v>
      </c>
      <c r="AG16" s="249">
        <f>SUMIFS('Predicted Energy Consumption'!AP$98:AP$366,'Predicted Energy Consumption'!$B$98:$B$366,$A16,'Predicted Energy Consumption'!$A$98:$A$366,"petroleum diesel")</f>
        <v>12516065006977.877</v>
      </c>
      <c r="AH16" s="249">
        <f>SUMIFS('Predicted Energy Consumption'!AQ$98:AQ$366,'Predicted Energy Consumption'!$B$98:$B$366,$A16,'Predicted Energy Consumption'!$A$98:$A$366,"petroleum diesel")</f>
        <v>12381446679969.32</v>
      </c>
      <c r="AI16" s="249">
        <f>SUMIFS('Predicted Energy Consumption'!AR$98:AR$366,'Predicted Energy Consumption'!$B$98:$B$366,$A16,'Predicted Energy Consumption'!$A$98:$A$366,"petroleum diesel")</f>
        <v>12247830642221.313</v>
      </c>
      <c r="AJ16" s="249">
        <f>SUMIFS('Predicted Energy Consumption'!AS$98:AS$366,'Predicted Energy Consumption'!$B$98:$B$366,$A16,'Predicted Energy Consumption'!$A$98:$A$366,"petroleum diesel")</f>
        <v>12115260521766.334</v>
      </c>
      <c r="AK16" s="249">
        <f>SUMIFS('Predicted Energy Consumption'!AT$98:AT$366,'Predicted Energy Consumption'!$B$98:$B$366,$A16,'Predicted Energy Consumption'!$A$98:$A$366,"petroleum diesel")</f>
        <v>11983771540312.199</v>
      </c>
      <c r="AL16" s="249">
        <f>SUMIFS('Predicted Energy Consumption'!AU$98:AU$366,'Predicted Energy Consumption'!$B$98:$B$366,$A16,'Predicted Energy Consumption'!$A$98:$A$366,"petroleum diesel")</f>
        <v>11853391646180.756</v>
      </c>
      <c r="AM16" s="249">
        <f>SUMIFS('Predicted Energy Consumption'!AV$98:AV$366,'Predicted Energy Consumption'!$B$98:$B$366,$A16,'Predicted Energy Consumption'!$A$98:$A$366,"petroleum diesel")</f>
        <v>11724142494712.27</v>
      </c>
      <c r="AN16" s="249">
        <f>SUMIFS('Predicted Energy Consumption'!AW$98:AW$366,'Predicted Energy Consumption'!$B$98:$B$366,$A16,'Predicted Energy Consumption'!$A$98:$A$366,"petroleum diesel")</f>
        <v>11596040297362.195</v>
      </c>
      <c r="AO16" s="249">
        <f>SUMIFS('Predicted Energy Consumption'!AX$98:AX$366,'Predicted Energy Consumption'!$B$98:$B$366,$A16,'Predicted Energy Consumption'!$A$98:$A$366,"petroleum diesel")</f>
        <v>11469096557705.619</v>
      </c>
      <c r="AP16" s="249">
        <f>SUMIFS('Predicted Energy Consumption'!AY$98:AY$366,'Predicted Energy Consumption'!$B$98:$B$366,$A16,'Predicted Energy Consumption'!$A$98:$A$366,"petroleum diesel")</f>
        <v>11343318709977.387</v>
      </c>
    </row>
    <row r="17" spans="1:42" x14ac:dyDescent="0.2">
      <c r="A17" t="s">
        <v>388</v>
      </c>
      <c r="B17" s="249">
        <f>SUMIFS('Predicted Energy Consumption'!K$98:K$366,'Predicted Energy Consumption'!$B$98:$B$366,$A17,'Predicted Energy Consumption'!$A$98:$A$366,"petroleum diesel")</f>
        <v>9740518001961.6973</v>
      </c>
      <c r="C17" s="249">
        <f>SUMIFS('Predicted Energy Consumption'!L$98:L$366,'Predicted Energy Consumption'!$B$98:$B$366,$A17,'Predicted Energy Consumption'!$A$98:$A$366,"petroleum diesel")</f>
        <v>10895597087207.535</v>
      </c>
      <c r="D17" s="249">
        <f>SUMIFS('Predicted Energy Consumption'!M$98:M$366,'Predicted Energy Consumption'!$B$98:$B$366,$A17,'Predicted Energy Consumption'!$A$98:$A$366,"petroleum diesel")</f>
        <v>11057810683146.83</v>
      </c>
      <c r="E17" s="249">
        <f>SUMIFS('Predicted Energy Consumption'!N$98:N$366,'Predicted Energy Consumption'!$B$98:$B$366,$A17,'Predicted Energy Consumption'!$A$98:$A$366,"petroleum diesel")</f>
        <v>11195883968973.564</v>
      </c>
      <c r="F17" s="249">
        <f>SUMIFS('Predicted Energy Consumption'!O$98:O$366,'Predicted Energy Consumption'!$B$98:$B$366,$A17,'Predicted Energy Consumption'!$A$98:$A$366,"petroleum diesel")</f>
        <v>11311809706601.506</v>
      </c>
      <c r="G17" s="249">
        <f>SUMIFS('Predicted Energy Consumption'!P$98:P$366,'Predicted Energy Consumption'!$B$98:$B$366,$A17,'Predicted Energy Consumption'!$A$98:$A$366,"petroleum diesel")</f>
        <v>11407595425203.396</v>
      </c>
      <c r="H17" s="249">
        <f>SUMIFS('Predicted Energy Consumption'!Q$98:Q$366,'Predicted Energy Consumption'!$B$98:$B$366,$A17,'Predicted Energy Consumption'!$A$98:$A$366,"petroleum diesel")</f>
        <v>11485194826196.061</v>
      </c>
      <c r="I17" s="249">
        <f>SUMIFS('Predicted Energy Consumption'!R$98:R$366,'Predicted Energy Consumption'!$B$98:$B$366,$A17,'Predicted Energy Consumption'!$A$98:$A$366,"petroleum diesel")</f>
        <v>11546462403445.088</v>
      </c>
      <c r="J17" s="249">
        <f>SUMIFS('Predicted Energy Consumption'!S$98:S$366,'Predicted Energy Consumption'!$B$98:$B$366,$A17,'Predicted Energy Consumption'!$A$98:$A$366,"petroleum diesel")</f>
        <v>11593126171732.652</v>
      </c>
      <c r="K17" s="249">
        <f>SUMIFS('Predicted Energy Consumption'!T$98:T$366,'Predicted Energy Consumption'!$B$98:$B$366,$A17,'Predicted Energy Consumption'!$A$98:$A$366,"petroleum diesel")</f>
        <v>11626773886962.838</v>
      </c>
      <c r="L17" s="249">
        <f>SUMIFS('Predicted Energy Consumption'!U$98:U$366,'Predicted Energy Consumption'!$B$98:$B$366,$A17,'Predicted Energy Consumption'!$A$98:$A$366,"petroleum diesel")</f>
        <v>11648848891170.283</v>
      </c>
      <c r="M17" s="249">
        <f>SUMIFS('Predicted Energy Consumption'!V$98:V$366,'Predicted Energy Consumption'!$B$98:$B$366,$A17,'Predicted Energy Consumption'!$A$98:$A$366,"petroleum diesel")</f>
        <v>11660652510831.939</v>
      </c>
      <c r="N17" s="249">
        <f>SUMIFS('Predicted Energy Consumption'!W$98:W$366,'Predicted Energy Consumption'!$B$98:$B$366,$A17,'Predicted Energy Consumption'!$A$98:$A$366,"petroleum diesel")</f>
        <v>11663350667071.883</v>
      </c>
      <c r="O17" s="249">
        <f>SUMIFS('Predicted Energy Consumption'!X$98:X$366,'Predicted Energy Consumption'!$B$98:$B$366,$A17,'Predicted Energy Consumption'!$A$98:$A$366,"petroleum diesel")</f>
        <v>11657982974243.227</v>
      </c>
      <c r="P17" s="249">
        <f>SUMIFS('Predicted Energy Consumption'!Y$98:Y$366,'Predicted Energy Consumption'!$B$98:$B$366,$A17,'Predicted Energy Consumption'!$A$98:$A$366,"petroleum diesel")</f>
        <v>11645473099144.146</v>
      </c>
      <c r="Q17" s="249">
        <f>SUMIFS('Predicted Energy Consumption'!Z$98:Z$366,'Predicted Energy Consumption'!$B$98:$B$366,$A17,'Predicted Energy Consumption'!$A$98:$A$366,"petroleum diesel")</f>
        <v>11626639535709.518</v>
      </c>
      <c r="R17" s="249">
        <f>SUMIFS('Predicted Energy Consumption'!AA$98:AA$366,'Predicted Energy Consumption'!$B$98:$B$366,$A17,'Predicted Energy Consumption'!$A$98:$A$366,"petroleum diesel")</f>
        <v>11602206236226.322</v>
      </c>
      <c r="S17" s="249">
        <f>SUMIFS('Predicted Energy Consumption'!AB$98:AB$366,'Predicted Energy Consumption'!$B$98:$B$366,$A17,'Predicted Energy Consumption'!$A$98:$A$366,"petroleum diesel")</f>
        <v>11572812748559.428</v>
      </c>
      <c r="T17" s="249">
        <f>SUMIFS('Predicted Energy Consumption'!AC$98:AC$366,'Predicted Energy Consumption'!$B$98:$B$366,$A17,'Predicted Energy Consumption'!$A$98:$A$366,"petroleum diesel")</f>
        <v>11539023656892.037</v>
      </c>
      <c r="U17" s="249">
        <f>SUMIFS('Predicted Energy Consumption'!AD$98:AD$366,'Predicted Energy Consumption'!$B$98:$B$366,$A17,'Predicted Energy Consumption'!$A$98:$A$366,"petroleum diesel")</f>
        <v>11501337225881.291</v>
      </c>
      <c r="V17" s="249">
        <f>SUMIFS('Predicted Energy Consumption'!AE$98:AE$366,'Predicted Energy Consumption'!$B$98:$B$366,$A17,'Predicted Energy Consumption'!$A$98:$A$366,"petroleum diesel")</f>
        <v>11460193216892.16</v>
      </c>
      <c r="W17" s="249">
        <f>SUMIFS('Predicted Energy Consumption'!AF$98:AF$366,'Predicted Energy Consumption'!$B$98:$B$366,$A17,'Predicted Energy Consumption'!$A$98:$A$366,"petroleum diesel")</f>
        <v>11415979889445.949</v>
      </c>
      <c r="X17" s="249">
        <f>SUMIFS('Predicted Energy Consumption'!AG$98:AG$366,'Predicted Energy Consumption'!$B$98:$B$366,$A17,'Predicted Energy Consumption'!$A$98:$A$366,"petroleum diesel")</f>
        <v>11369040228295.877</v>
      </c>
      <c r="Y17" s="249">
        <f>SUMIFS('Predicted Energy Consumption'!AH$98:AH$366,'Predicted Energy Consumption'!$B$98:$B$366,$A17,'Predicted Energy Consumption'!$A$98:$A$366,"petroleum diesel")</f>
        <v>11319677451889.891</v>
      </c>
      <c r="Z17" s="249">
        <f>SUMIFS('Predicted Energy Consumption'!AI$98:AI$366,'Predicted Energy Consumption'!$B$98:$B$366,$A17,'Predicted Energy Consumption'!$A$98:$A$366,"petroleum diesel")</f>
        <v>11268159865244.723</v>
      </c>
      <c r="AA17" s="249">
        <f>SUMIFS('Predicted Energy Consumption'!AJ$98:AJ$366,'Predicted Energy Consumption'!$B$98:$B$366,$A17,'Predicted Energy Consumption'!$A$98:$A$366,"petroleum diesel")</f>
        <v>11214725122184.355</v>
      </c>
      <c r="AB17" s="249">
        <f>SUMIFS('Predicted Energy Consumption'!AK$98:AK$366,'Predicted Energy Consumption'!$B$98:$B$366,$A17,'Predicted Energy Consumption'!$A$98:$A$366,"petroleum diesel")</f>
        <v>11159583960448.551</v>
      </c>
      <c r="AC17" s="249">
        <f>SUMIFS('Predicted Energy Consumption'!AL$98:AL$366,'Predicted Energy Consumption'!$B$98:$B$366,$A17,'Predicted Energy Consumption'!$A$98:$A$366,"petroleum diesel")</f>
        <v>11102923469697.49</v>
      </c>
      <c r="AD17" s="249">
        <f>SUMIFS('Predicted Energy Consumption'!AM$98:AM$366,'Predicted Energy Consumption'!$B$98:$B$366,$A17,'Predicted Energy Consumption'!$A$98:$A$366,"petroleum diesel")</f>
        <v>11044909947851.521</v>
      </c>
      <c r="AE17" s="249">
        <f>SUMIFS('Predicted Energy Consumption'!AN$98:AN$366,'Predicted Energy Consumption'!$B$98:$B$366,$A17,'Predicted Energy Consumption'!$A$98:$A$366,"petroleum diesel")</f>
        <v>10985691396131.721</v>
      </c>
      <c r="AF17" s="249">
        <f>SUMIFS('Predicted Energy Consumption'!AO$98:AO$366,'Predicted Energy Consumption'!$B$98:$B$366,$A17,'Predicted Energy Consumption'!$A$98:$A$366,"petroleum diesel")</f>
        <v>10925399698000.551</v>
      </c>
      <c r="AG17" s="249">
        <f>SUMIFS('Predicted Energy Consumption'!AP$98:AP$366,'Predicted Energy Consumption'!$B$98:$B$366,$A17,'Predicted Energy Consumption'!$A$98:$A$366,"petroleum diesel")</f>
        <v>10864152522197.217</v>
      </c>
      <c r="AH17" s="249">
        <f>SUMIFS('Predicted Energy Consumption'!AQ$98:AQ$366,'Predicted Energy Consumption'!$B$98:$B$366,$A17,'Predicted Energy Consumption'!$A$98:$A$366,"petroleum diesel")</f>
        <v>10802054985361.654</v>
      </c>
      <c r="AI17" s="249">
        <f>SUMIFS('Predicted Energy Consumption'!AR$98:AR$366,'Predicted Energy Consumption'!$B$98:$B$366,$A17,'Predicted Energy Consumption'!$A$98:$A$366,"petroleum diesel")</f>
        <v>10739201105423.076</v>
      </c>
      <c r="AJ17" s="249">
        <f>SUMIFS('Predicted Energy Consumption'!AS$98:AS$366,'Predicted Energy Consumption'!$B$98:$B$366,$A17,'Predicted Energy Consumption'!$A$98:$A$366,"petroleum diesel")</f>
        <v>10675675073024.445</v>
      </c>
      <c r="AK17" s="249">
        <f>SUMIFS('Predicted Energy Consumption'!AT$98:AT$366,'Predicted Energy Consumption'!$B$98:$B$366,$A17,'Predicted Energy Consumption'!$A$98:$A$366,"petroleum diesel")</f>
        <v>10611552364762.707</v>
      </c>
      <c r="AL17" s="249">
        <f>SUMIFS('Predicted Energy Consumption'!AU$98:AU$366,'Predicted Energy Consumption'!$B$98:$B$366,$A17,'Predicted Energy Consumption'!$A$98:$A$366,"petroleum diesel")</f>
        <v>10546900718930.207</v>
      </c>
      <c r="AM17" s="249">
        <f>SUMIFS('Predicted Energy Consumption'!AV$98:AV$366,'Predicted Energy Consumption'!$B$98:$B$366,$A17,'Predicted Energy Consumption'!$A$98:$A$366,"petroleum diesel")</f>
        <v>10481780991720.879</v>
      </c>
      <c r="AN17" s="249">
        <f>SUMIFS('Predicted Energy Consumption'!AW$98:AW$366,'Predicted Energy Consumption'!$B$98:$B$366,$A17,'Predicted Energy Consumption'!$A$98:$A$366,"petroleum diesel")</f>
        <v>10416247909477.756</v>
      </c>
      <c r="AO17" s="249">
        <f>SUMIFS('Predicted Energy Consumption'!AX$98:AX$366,'Predicted Energy Consumption'!$B$98:$B$366,$A17,'Predicted Energy Consumption'!$A$98:$A$366,"petroleum diesel")</f>
        <v>10350350730481.814</v>
      </c>
      <c r="AP17" s="249">
        <f>SUMIFS('Predicted Energy Consumption'!AY$98:AY$366,'Predicted Energy Consumption'!$B$98:$B$366,$A17,'Predicted Energy Consumption'!$A$98:$A$366,"petroleum diesel")</f>
        <v>10284133827969.377</v>
      </c>
    </row>
    <row r="18" spans="1:42" x14ac:dyDescent="0.2">
      <c r="A18" t="s">
        <v>389</v>
      </c>
      <c r="B18" s="249">
        <f>SUMIFS('Predicted Energy Consumption'!K$98:K$366,'Predicted Energy Consumption'!$B$98:$B$366,$A18,'Predicted Energy Consumption'!$A$98:$A$366,"petroleum diesel")</f>
        <v>5380013200249.0674</v>
      </c>
      <c r="C18" s="249">
        <f>SUMIFS('Predicted Energy Consumption'!L$98:L$366,'Predicted Energy Consumption'!$B$98:$B$366,$A18,'Predicted Energy Consumption'!$A$98:$A$366,"petroleum diesel")</f>
        <v>6027217079763.6357</v>
      </c>
      <c r="D18" s="249">
        <f>SUMIFS('Predicted Energy Consumption'!M$98:M$366,'Predicted Energy Consumption'!$B$98:$B$366,$A18,'Predicted Energy Consumption'!$A$98:$A$366,"petroleum diesel")</f>
        <v>5764436159528.2959</v>
      </c>
      <c r="E18" s="249">
        <f>SUMIFS('Predicted Energy Consumption'!N$98:N$366,'Predicted Energy Consumption'!$B$98:$B$366,$A18,'Predicted Energy Consumption'!$A$98:$A$366,"petroleum diesel")</f>
        <v>5436668768544.083</v>
      </c>
      <c r="F18" s="249">
        <f>SUMIFS('Predicted Energy Consumption'!O$98:O$366,'Predicted Energy Consumption'!$B$98:$B$366,$A18,'Predicted Energy Consumption'!$A$98:$A$366,"petroleum diesel")</f>
        <v>5053625217828.2549</v>
      </c>
      <c r="G18" s="249">
        <f>SUMIFS('Predicted Energy Consumption'!P$98:P$366,'Predicted Energy Consumption'!$B$98:$B$366,$A18,'Predicted Energy Consumption'!$A$98:$A$366,"petroleum diesel")</f>
        <v>4623183878493.4551</v>
      </c>
      <c r="H18" s="249">
        <f>SUMIFS('Predicted Energy Consumption'!Q$98:Q$366,'Predicted Energy Consumption'!$B$98:$B$366,$A18,'Predicted Energy Consumption'!$A$98:$A$366,"petroleum diesel")</f>
        <v>4152059174041.9966</v>
      </c>
      <c r="I18" s="249">
        <f>SUMIFS('Predicted Energy Consumption'!R$98:R$366,'Predicted Energy Consumption'!$B$98:$B$366,$A18,'Predicted Energy Consumption'!$A$98:$A$366,"petroleum diesel")</f>
        <v>3646128267349.2886</v>
      </c>
      <c r="J18" s="249">
        <f>SUMIFS('Predicted Energy Consumption'!S$98:S$366,'Predicted Energy Consumption'!$B$98:$B$366,$A18,'Predicted Energy Consumption'!$A$98:$A$366,"petroleum diesel")</f>
        <v>3602333154843.208</v>
      </c>
      <c r="K18" s="249">
        <f>SUMIFS('Predicted Energy Consumption'!T$98:T$366,'Predicted Energy Consumption'!$B$98:$B$366,$A18,'Predicted Energy Consumption'!$A$98:$A$366,"petroleum diesel")</f>
        <v>3636872025676.7578</v>
      </c>
      <c r="L18" s="249">
        <f>SUMIFS('Predicted Energy Consumption'!U$98:U$366,'Predicted Energy Consumption'!$B$98:$B$366,$A18,'Predicted Energy Consumption'!$A$98:$A$366,"petroleum diesel")</f>
        <v>3664952358243.6333</v>
      </c>
      <c r="M18" s="249">
        <f>SUMIFS('Predicted Energy Consumption'!V$98:V$366,'Predicted Energy Consumption'!$B$98:$B$366,$A18,'Predicted Energy Consumption'!$A$98:$A$366,"petroleum diesel")</f>
        <v>3687229200901.4805</v>
      </c>
      <c r="N18" s="249">
        <f>SUMIFS('Predicted Energy Consumption'!W$98:W$366,'Predicted Energy Consumption'!$B$98:$B$366,$A18,'Predicted Energy Consumption'!$A$98:$A$366,"petroleum diesel")</f>
        <v>3704290759452.0728</v>
      </c>
      <c r="O18" s="249">
        <f>SUMIFS('Predicted Energy Consumption'!X$98:X$366,'Predicted Energy Consumption'!$B$98:$B$366,$A18,'Predicted Energy Consumption'!$A$98:$A$366,"petroleum diesel")</f>
        <v>3716665283754.0781</v>
      </c>
      <c r="P18" s="249">
        <f>SUMIFS('Predicted Energy Consumption'!Y$98:Y$366,'Predicted Energy Consumption'!$B$98:$B$366,$A18,'Predicted Energy Consumption'!$A$98:$A$366,"petroleum diesel")</f>
        <v>3724827042853.5283</v>
      </c>
      <c r="Q18" s="249">
        <f>SUMIFS('Predicted Energy Consumption'!Z$98:Z$366,'Predicted Energy Consumption'!$B$98:$B$366,$A18,'Predicted Energy Consumption'!$A$98:$A$366,"petroleum diesel")</f>
        <v>3729201679564.854</v>
      </c>
      <c r="R18" s="249">
        <f>SUMIFS('Predicted Energy Consumption'!AA$98:AA$366,'Predicted Energy Consumption'!$B$98:$B$366,$A18,'Predicted Energy Consumption'!$A$98:$A$366,"petroleum diesel")</f>
        <v>3730171078796.6235</v>
      </c>
      <c r="S18" s="249">
        <f>SUMIFS('Predicted Energy Consumption'!AB$98:AB$366,'Predicted Energy Consumption'!$B$98:$B$366,$A18,'Predicted Energy Consumption'!$A$98:$A$366,"petroleum diesel")</f>
        <v>3728077812384.3184</v>
      </c>
      <c r="T18" s="249">
        <f>SUMIFS('Predicted Energy Consumption'!AC$98:AC$366,'Predicted Energy Consumption'!$B$98:$B$366,$A18,'Predicted Energy Consumption'!$A$98:$A$366,"petroleum diesel")</f>
        <v>3713860833983.5205</v>
      </c>
      <c r="U18" s="249">
        <f>SUMIFS('Predicted Energy Consumption'!AD$98:AD$366,'Predicted Energy Consumption'!$B$98:$B$366,$A18,'Predicted Energy Consumption'!$A$98:$A$366,"petroleum diesel")</f>
        <v>3689194609770.0806</v>
      </c>
      <c r="V18" s="249">
        <f>SUMIFS('Predicted Energy Consumption'!AE$98:AE$366,'Predicted Energy Consumption'!$B$98:$B$366,$A18,'Predicted Energy Consumption'!$A$98:$A$366,"petroleum diesel")</f>
        <v>3660643596927.2896</v>
      </c>
      <c r="W18" s="249">
        <f>SUMIFS('Predicted Energy Consumption'!AF$98:AF$366,'Predicted Energy Consumption'!$B$98:$B$366,$A18,'Predicted Energy Consumption'!$A$98:$A$366,"petroleum diesel")</f>
        <v>3628490102296.6611</v>
      </c>
      <c r="X18" s="249">
        <f>SUMIFS('Predicted Energy Consumption'!AG$98:AG$366,'Predicted Energy Consumption'!$B$98:$B$366,$A18,'Predicted Energy Consumption'!$A$98:$A$366,"petroleum diesel")</f>
        <v>3592992494527.4951</v>
      </c>
      <c r="Y18" s="249">
        <f>SUMIFS('Predicted Energy Consumption'!AH$98:AH$366,'Predicted Energy Consumption'!$B$98:$B$366,$A18,'Predicted Energy Consumption'!$A$98:$A$366,"petroleum diesel")</f>
        <v>3554387336390.7246</v>
      </c>
      <c r="Z18" s="249">
        <f>SUMIFS('Predicted Energy Consumption'!AI$98:AI$366,'Predicted Energy Consumption'!$B$98:$B$366,$A18,'Predicted Energy Consumption'!$A$98:$A$366,"petroleum diesel")</f>
        <v>3512891357794.6152</v>
      </c>
      <c r="AA18" s="249">
        <f>SUMIFS('Predicted Energy Consumption'!AJ$98:AJ$366,'Predicted Energy Consumption'!$B$98:$B$366,$A18,'Predicted Energy Consumption'!$A$98:$A$366,"petroleum diesel")</f>
        <v>3468703267974.0552</v>
      </c>
      <c r="AB18" s="249">
        <f>SUMIFS('Predicted Energy Consumption'!AK$98:AK$366,'Predicted Energy Consumption'!$B$98:$B$366,$A18,'Predicted Energy Consumption'!$A$98:$A$366,"petroleum diesel")</f>
        <v>3422005410716.5679</v>
      </c>
      <c r="AC18" s="249">
        <f>SUMIFS('Predicted Energy Consumption'!AL$98:AL$366,'Predicted Energy Consumption'!$B$98:$B$366,$A18,'Predicted Energy Consumption'!$A$98:$A$366,"petroleum diesel")</f>
        <v>3372965269900.8354</v>
      </c>
      <c r="AD18" s="249">
        <f>SUMIFS('Predicted Energy Consumption'!AM$98:AM$366,'Predicted Energy Consumption'!$B$98:$B$366,$A18,'Predicted Energy Consumption'!$A$98:$A$366,"petroleum diesel")</f>
        <v>3321736834627.1992</v>
      </c>
      <c r="AE18" s="249">
        <f>SUMIFS('Predicted Energy Consumption'!AN$98:AN$366,'Predicted Energy Consumption'!$B$98:$B$366,$A18,'Predicted Energy Consumption'!$A$98:$A$366,"petroleum diesel")</f>
        <v>3268461834235.856</v>
      </c>
      <c r="AF18" s="249">
        <f>SUMIFS('Predicted Energy Consumption'!AO$98:AO$366,'Predicted Energy Consumption'!$B$98:$B$366,$A18,'Predicted Energy Consumption'!$A$98:$A$366,"petroleum diesel")</f>
        <v>3213270853846.8857</v>
      </c>
      <c r="AG18" s="249">
        <f>SUMIFS('Predicted Energy Consumption'!AP$98:AP$366,'Predicted Energy Consumption'!$B$98:$B$366,$A18,'Predicted Energy Consumption'!$A$98:$A$366,"petroleum diesel")</f>
        <v>3156284340940.4717</v>
      </c>
      <c r="AH18" s="249">
        <f>SUMIFS('Predicted Energy Consumption'!AQ$98:AQ$366,'Predicted Energy Consumption'!$B$98:$B$366,$A18,'Predicted Energy Consumption'!$A$98:$A$366,"petroleum diesel")</f>
        <v>3097613513089.9502</v>
      </c>
      <c r="AI18" s="249">
        <f>SUMIFS('Predicted Energy Consumption'!AR$98:AR$366,'Predicted Energy Consumption'!$B$98:$B$366,$A18,'Predicted Energy Consumption'!$A$98:$A$366,"petroleum diesel")</f>
        <v>3037361176377.8984</v>
      </c>
      <c r="AJ18" s="249">
        <f>SUMIFS('Predicted Energy Consumption'!AS$98:AS$366,'Predicted Energy Consumption'!$B$98:$B$366,$A18,'Predicted Energy Consumption'!$A$98:$A$366,"petroleum diesel")</f>
        <v>2975622463346.9341</v>
      </c>
      <c r="AK18" s="249">
        <f>SUMIFS('Predicted Energy Consumption'!AT$98:AT$366,'Predicted Energy Consumption'!$B$98:$B$366,$A18,'Predicted Energy Consumption'!$A$98:$A$366,"petroleum diesel")</f>
        <v>2912485498619.6519</v>
      </c>
      <c r="AL18" s="249">
        <f>SUMIFS('Predicted Energy Consumption'!AU$98:AU$366,'Predicted Energy Consumption'!$B$98:$B$366,$A18,'Predicted Energy Consumption'!$A$98:$A$366,"petroleum diesel")</f>
        <v>2848031999601.3223</v>
      </c>
      <c r="AM18" s="249">
        <f>SUMIFS('Predicted Energy Consumption'!AV$98:AV$366,'Predicted Energy Consumption'!$B$98:$B$366,$A18,'Predicted Energy Consumption'!$A$98:$A$366,"petroleum diesel")</f>
        <v>2782337818979.8057</v>
      </c>
      <c r="AN18" s="249">
        <f>SUMIFS('Predicted Energy Consumption'!AW$98:AW$366,'Predicted Energy Consumption'!$B$98:$B$366,$A18,'Predicted Energy Consumption'!$A$98:$A$366,"petroleum diesel")</f>
        <v>2715473435076.0049</v>
      </c>
      <c r="AO18" s="249">
        <f>SUMIFS('Predicted Energy Consumption'!AX$98:AX$366,'Predicted Energy Consumption'!$B$98:$B$366,$A18,'Predicted Energy Consumption'!$A$98:$A$366,"petroleum diesel")</f>
        <v>2647504395479.7729</v>
      </c>
      <c r="AP18" s="249">
        <f>SUMIFS('Predicted Energy Consumption'!AY$98:AY$366,'Predicted Energy Consumption'!$B$98:$B$366,$A18,'Predicted Energy Consumption'!$A$98:$A$366,"petroleum diesel")</f>
        <v>2578491718840.1387</v>
      </c>
    </row>
    <row r="19" spans="1:42" x14ac:dyDescent="0.2">
      <c r="A19" t="s">
        <v>390</v>
      </c>
      <c r="B19" s="249">
        <f>SUMIFS('Predicted Energy Consumption'!K$98:K$366,'Predicted Energy Consumption'!$B$98:$B$366,$A19,'Predicted Energy Consumption'!$A$98:$A$366,"petroleum diesel")</f>
        <v>6861040389473.2207</v>
      </c>
      <c r="C19" s="249">
        <f>SUMIFS('Predicted Energy Consumption'!L$98:L$366,'Predicted Energy Consumption'!$B$98:$B$366,$A19,'Predicted Energy Consumption'!$A$98:$A$366,"petroleum diesel")</f>
        <v>7155391234207.8467</v>
      </c>
      <c r="D19" s="249">
        <f>SUMIFS('Predicted Energy Consumption'!M$98:M$366,'Predicted Energy Consumption'!$B$98:$B$366,$A19,'Predicted Energy Consumption'!$A$98:$A$366,"petroleum diesel")</f>
        <v>7139999984291.0029</v>
      </c>
      <c r="E19" s="249">
        <f>SUMIFS('Predicted Energy Consumption'!N$98:N$366,'Predicted Energy Consumption'!$B$98:$B$366,$A19,'Predicted Energy Consumption'!$A$98:$A$366,"petroleum diesel")</f>
        <v>6818000600692.4727</v>
      </c>
      <c r="F19" s="249">
        <f>SUMIFS('Predicted Energy Consumption'!O$98:O$366,'Predicted Energy Consumption'!$B$98:$B$366,$A19,'Predicted Energy Consumption'!$A$98:$A$366,"petroleum diesel")</f>
        <v>6483029546944.5781</v>
      </c>
      <c r="G19" s="249">
        <f>SUMIFS('Predicted Energy Consumption'!P$98:P$366,'Predicted Energy Consumption'!$B$98:$B$366,$A19,'Predicted Energy Consumption'!$A$98:$A$366,"petroleum diesel")</f>
        <v>6137519647043.0205</v>
      </c>
      <c r="H19" s="249">
        <f>SUMIFS('Predicted Energy Consumption'!Q$98:Q$366,'Predicted Energy Consumption'!$B$98:$B$366,$A19,'Predicted Energy Consumption'!$A$98:$A$366,"petroleum diesel")</f>
        <v>5783693488593.8691</v>
      </c>
      <c r="I19" s="249">
        <f>SUMIFS('Predicted Energy Consumption'!R$98:R$366,'Predicted Energy Consumption'!$B$98:$B$366,$A19,'Predicted Energy Consumption'!$A$98:$A$366,"petroleum diesel")</f>
        <v>5423543665535.7559</v>
      </c>
      <c r="J19" s="249">
        <f>SUMIFS('Predicted Energy Consumption'!S$98:S$366,'Predicted Energy Consumption'!$B$98:$B$366,$A19,'Predicted Energy Consumption'!$A$98:$A$366,"petroleum diesel")</f>
        <v>5058827735497.4336</v>
      </c>
      <c r="K19" s="249">
        <f>SUMIFS('Predicted Energy Consumption'!T$98:T$366,'Predicted Energy Consumption'!$B$98:$B$366,$A19,'Predicted Energy Consumption'!$A$98:$A$366,"petroleum diesel")</f>
        <v>4691074747485.7773</v>
      </c>
      <c r="L19" s="249">
        <f>SUMIFS('Predicted Energy Consumption'!U$98:U$366,'Predicted Energy Consumption'!$B$98:$B$366,$A19,'Predicted Energy Consumption'!$A$98:$A$366,"petroleum diesel")</f>
        <v>4321599437185.8037</v>
      </c>
      <c r="M19" s="249">
        <f>SUMIFS('Predicted Energy Consumption'!V$98:V$366,'Predicted Energy Consumption'!$B$98:$B$366,$A19,'Predicted Energy Consumption'!$A$98:$A$366,"petroleum diesel")</f>
        <v>3951520768635.4668</v>
      </c>
      <c r="N19" s="249">
        <f>SUMIFS('Predicted Energy Consumption'!W$98:W$366,'Predicted Energy Consumption'!$B$98:$B$366,$A19,'Predicted Energy Consumption'!$A$98:$A$366,"petroleum diesel")</f>
        <v>3581782360617.7334</v>
      </c>
      <c r="O19" s="249">
        <f>SUMIFS('Predicted Energy Consumption'!X$98:X$366,'Predicted Energy Consumption'!$B$98:$B$366,$A19,'Predicted Energy Consumption'!$A$98:$A$366,"petroleum diesel")</f>
        <v>3213173121390.3857</v>
      </c>
      <c r="P19" s="249">
        <f>SUMIFS('Predicted Energy Consumption'!Y$98:Y$366,'Predicted Energy Consumption'!$B$98:$B$366,$A19,'Predicted Energy Consumption'!$A$98:$A$366,"petroleum diesel")</f>
        <v>2846347033339.8193</v>
      </c>
      <c r="Q19" s="249">
        <f>SUMIFS('Predicted Energy Consumption'!Z$98:Z$366,'Predicted Energy Consumption'!$B$98:$B$366,$A19,'Predicted Energy Consumption'!$A$98:$A$366,"petroleum diesel")</f>
        <v>2578210254500.9619</v>
      </c>
      <c r="R19" s="249">
        <f>SUMIFS('Predicted Energy Consumption'!AA$98:AA$366,'Predicted Energy Consumption'!$B$98:$B$366,$A19,'Predicted Energy Consumption'!$A$98:$A$366,"petroleum diesel")</f>
        <v>2600911989687.0508</v>
      </c>
      <c r="S19" s="249">
        <f>SUMIFS('Predicted Energy Consumption'!AB$98:AB$366,'Predicted Energy Consumption'!$B$98:$B$366,$A19,'Predicted Energy Consumption'!$A$98:$A$366,"petroleum diesel")</f>
        <v>2622073156287.2373</v>
      </c>
      <c r="T19" s="249">
        <f>SUMIFS('Predicted Energy Consumption'!AC$98:AC$366,'Predicted Energy Consumption'!$B$98:$B$366,$A19,'Predicted Energy Consumption'!$A$98:$A$366,"petroleum diesel")</f>
        <v>2641823182365.1787</v>
      </c>
      <c r="U19" s="249">
        <f>SUMIFS('Predicted Energy Consumption'!AD$98:AD$366,'Predicted Energy Consumption'!$B$98:$B$366,$A19,'Predicted Energy Consumption'!$A$98:$A$366,"petroleum diesel")</f>
        <v>2660279338220.2388</v>
      </c>
      <c r="V19" s="249">
        <f>SUMIFS('Predicted Energy Consumption'!AE$98:AE$366,'Predicted Energy Consumption'!$B$98:$B$366,$A19,'Predicted Energy Consumption'!$A$98:$A$366,"petroleum diesel")</f>
        <v>2677547845941.2715</v>
      </c>
      <c r="W19" s="249">
        <f>SUMIFS('Predicted Energy Consumption'!AF$98:AF$366,'Predicted Energy Consumption'!$B$98:$B$366,$A19,'Predicted Energy Consumption'!$A$98:$A$366,"petroleum diesel")</f>
        <v>2693724926468.436</v>
      </c>
      <c r="X19" s="249">
        <f>SUMIFS('Predicted Energy Consumption'!AG$98:AG$366,'Predicted Energy Consumption'!$B$98:$B$366,$A19,'Predicted Energy Consumption'!$A$98:$A$366,"petroleum diesel")</f>
        <v>2708897773122.5308</v>
      </c>
      <c r="Y19" s="249">
        <f>SUMIFS('Predicted Energy Consumption'!AH$98:AH$366,'Predicted Energy Consumption'!$B$98:$B$366,$A19,'Predicted Energy Consumption'!$A$98:$A$366,"petroleum diesel")</f>
        <v>2723145446848.8071</v>
      </c>
      <c r="Z19" s="249">
        <f>SUMIFS('Predicted Energy Consumption'!AI$98:AI$366,'Predicted Energy Consumption'!$B$98:$B$366,$A19,'Predicted Energy Consumption'!$A$98:$A$366,"petroleum diesel")</f>
        <v>2736539692670.5029</v>
      </c>
      <c r="AA19" s="249">
        <f>SUMIFS('Predicted Energy Consumption'!AJ$98:AJ$366,'Predicted Energy Consumption'!$B$98:$B$366,$A19,'Predicted Energy Consumption'!$A$98:$A$366,"petroleum diesel")</f>
        <v>2749145679618.5059</v>
      </c>
      <c r="AB19" s="249">
        <f>SUMIFS('Predicted Energy Consumption'!AK$98:AK$366,'Predicted Energy Consumption'!$B$98:$B$366,$A19,'Predicted Energy Consumption'!$A$98:$A$366,"petroleum diesel")</f>
        <v>2761022668115.7622</v>
      </c>
      <c r="AC19" s="249">
        <f>SUMIFS('Predicted Energy Consumption'!AL$98:AL$366,'Predicted Energy Consumption'!$B$98:$B$366,$A19,'Predicted Energy Consumption'!$A$98:$A$366,"petroleum diesel")</f>
        <v>2772224609766.5161</v>
      </c>
      <c r="AD19" s="249">
        <f>SUMIFS('Predicted Energy Consumption'!AM$98:AM$366,'Predicted Energy Consumption'!$B$98:$B$366,$A19,'Predicted Energy Consumption'!$A$98:$A$366,"petroleum diesel")</f>
        <v>2782800684955.8242</v>
      </c>
      <c r="AE19" s="249">
        <f>SUMIFS('Predicted Energy Consumption'!AN$98:AN$366,'Predicted Energy Consumption'!$B$98:$B$366,$A19,'Predicted Energy Consumption'!$A$98:$A$366,"petroleum diesel")</f>
        <v>2792795783775.4199</v>
      </c>
      <c r="AF19" s="249">
        <f>SUMIFS('Predicted Energy Consumption'!AO$98:AO$366,'Predicted Energy Consumption'!$B$98:$B$366,$A19,'Predicted Energy Consumption'!$A$98:$A$366,"petroleum diesel")</f>
        <v>2802250935675.2437</v>
      </c>
      <c r="AG19" s="249">
        <f>SUMIFS('Predicted Energy Consumption'!AP$98:AP$366,'Predicted Energy Consumption'!$B$98:$B$366,$A19,'Predicted Energy Consumption'!$A$98:$A$366,"petroleum diesel")</f>
        <v>2811203692981.8057</v>
      </c>
      <c r="AH19" s="249">
        <f>SUMIFS('Predicted Energy Consumption'!AQ$98:AQ$366,'Predicted Energy Consumption'!$B$98:$B$366,$A19,'Predicted Energy Consumption'!$A$98:$A$366,"petroleum diesel")</f>
        <v>2819688473085.5264</v>
      </c>
      <c r="AI19" s="249">
        <f>SUMIFS('Predicted Energy Consumption'!AR$98:AR$366,'Predicted Energy Consumption'!$B$98:$B$366,$A19,'Predicted Energy Consumption'!$A$98:$A$366,"petroleum diesel")</f>
        <v>2827736863718.6284</v>
      </c>
      <c r="AJ19" s="249">
        <f>SUMIFS('Predicted Energy Consumption'!AS$98:AS$366,'Predicted Energy Consumption'!$B$98:$B$366,$A19,'Predicted Energy Consumption'!$A$98:$A$366,"petroleum diesel")</f>
        <v>2835377895352.7837</v>
      </c>
      <c r="AK19" s="249">
        <f>SUMIFS('Predicted Energy Consumption'!AT$98:AT$366,'Predicted Energy Consumption'!$B$98:$B$366,$A19,'Predicted Energy Consumption'!$A$98:$A$366,"petroleum diesel")</f>
        <v>2842638284358.4756</v>
      </c>
      <c r="AL19" s="249">
        <f>SUMIFS('Predicted Energy Consumption'!AU$98:AU$366,'Predicted Energy Consumption'!$B$98:$B$366,$A19,'Predicted Energy Consumption'!$A$98:$A$366,"petroleum diesel")</f>
        <v>2849542650197.3472</v>
      </c>
      <c r="AM19" s="249">
        <f>SUMIFS('Predicted Energy Consumption'!AV$98:AV$366,'Predicted Energy Consumption'!$B$98:$B$366,$A19,'Predicted Energy Consumption'!$A$98:$A$366,"petroleum diesel")</f>
        <v>2856113709572.564</v>
      </c>
      <c r="AN19" s="249">
        <f>SUMIFS('Predicted Energy Consumption'!AW$98:AW$366,'Predicted Energy Consumption'!$B$98:$B$366,$A19,'Predicted Energy Consumption'!$A$98:$A$366,"petroleum diesel")</f>
        <v>2862372450141.9087</v>
      </c>
      <c r="AO19" s="249">
        <f>SUMIFS('Predicted Energy Consumption'!AX$98:AX$366,'Predicted Energy Consumption'!$B$98:$B$366,$A19,'Predicted Energy Consumption'!$A$98:$A$366,"petroleum diesel")</f>
        <v>2868338286107.708</v>
      </c>
      <c r="AP19" s="249">
        <f>SUMIFS('Predicted Energy Consumption'!AY$98:AY$366,'Predicted Energy Consumption'!$B$98:$B$366,$A19,'Predicted Energy Consumption'!$A$98:$A$366,"petroleum diesel")</f>
        <v>2874029197733.2949</v>
      </c>
    </row>
    <row r="20" spans="1:42" x14ac:dyDescent="0.2">
      <c r="A20" t="s">
        <v>391</v>
      </c>
      <c r="B20" s="249">
        <f>SUMIFS('Predicted Energy Consumption'!K$98:K$366,'Predicted Energy Consumption'!$B$98:$B$366,$A20,'Predicted Energy Consumption'!$A$98:$A$366,"petroleum diesel")</f>
        <v>2905498699429.0396</v>
      </c>
      <c r="C20" s="249">
        <f>SUMIFS('Predicted Energy Consumption'!L$98:L$366,'Predicted Energy Consumption'!$B$98:$B$366,$A20,'Predicted Energy Consumption'!$A$98:$A$366,"petroleum diesel")</f>
        <v>849821815535.41577</v>
      </c>
      <c r="D20" s="249">
        <f>SUMIFS('Predicted Energy Consumption'!M$98:M$366,'Predicted Energy Consumption'!$B$98:$B$366,$A20,'Predicted Energy Consumption'!$A$98:$A$366,"petroleum diesel")</f>
        <v>644385424766.91064</v>
      </c>
      <c r="E20" s="249">
        <f>SUMIFS('Predicted Energy Consumption'!N$98:N$366,'Predicted Energy Consumption'!$B$98:$B$366,$A20,'Predicted Energy Consumption'!$A$98:$A$366,"petroleum diesel")</f>
        <v>616353558112.84937</v>
      </c>
      <c r="F20" s="249">
        <f>SUMIFS('Predicted Energy Consumption'!O$98:O$366,'Predicted Energy Consumption'!$B$98:$B$366,$A20,'Predicted Energy Consumption'!$A$98:$A$366,"petroleum diesel")</f>
        <v>587776026880.79919</v>
      </c>
      <c r="G20" s="249">
        <f>SUMIFS('Predicted Energy Consumption'!P$98:P$366,'Predicted Energy Consumption'!$B$98:$B$366,$A20,'Predicted Energy Consumption'!$A$98:$A$366,"petroleum diesel")</f>
        <v>558997375110.59875</v>
      </c>
      <c r="H20" s="249">
        <f>SUMIFS('Predicted Energy Consumption'!Q$98:Q$366,'Predicted Energy Consumption'!$B$98:$B$366,$A20,'Predicted Energy Consumption'!$A$98:$A$366,"petroleum diesel")</f>
        <v>530249169853.9613</v>
      </c>
      <c r="I20" s="249">
        <f>SUMIFS('Predicted Energy Consumption'!R$98:R$366,'Predicted Energy Consumption'!$B$98:$B$366,$A20,'Predicted Energy Consumption'!$A$98:$A$366,"petroleum diesel")</f>
        <v>501693124328.60046</v>
      </c>
      <c r="J20" s="249">
        <f>SUMIFS('Predicted Energy Consumption'!S$98:S$366,'Predicted Energy Consumption'!$B$98:$B$366,$A20,'Predicted Energy Consumption'!$A$98:$A$366,"petroleum diesel")</f>
        <v>473444620725.17212</v>
      </c>
      <c r="K20" s="249">
        <f>SUMIFS('Predicted Energy Consumption'!T$98:T$366,'Predicted Energy Consumption'!$B$98:$B$366,$A20,'Predicted Energy Consumption'!$A$98:$A$366,"petroleum diesel")</f>
        <v>445586539506.1192</v>
      </c>
      <c r="L20" s="249">
        <f>SUMIFS('Predicted Energy Consumption'!U$98:U$366,'Predicted Energy Consumption'!$B$98:$B$366,$A20,'Predicted Energy Consumption'!$A$98:$A$366,"petroleum diesel")</f>
        <v>418177999370.7464</v>
      </c>
      <c r="M20" s="249">
        <f>SUMIFS('Predicted Energy Consumption'!V$98:V$366,'Predicted Energy Consumption'!$B$98:$B$366,$A20,'Predicted Energy Consumption'!$A$98:$A$366,"petroleum diesel")</f>
        <v>391260251792.19244</v>
      </c>
      <c r="N20" s="249">
        <f>SUMIFS('Predicted Energy Consumption'!W$98:W$366,'Predicted Energy Consumption'!$B$98:$B$366,$A20,'Predicted Energy Consumption'!$A$98:$A$366,"petroleum diesel")</f>
        <v>380865208953.81842</v>
      </c>
      <c r="O20" s="249">
        <f>SUMIFS('Predicted Energy Consumption'!X$98:X$366,'Predicted Energy Consumption'!$B$98:$B$366,$A20,'Predicted Energy Consumption'!$A$98:$A$366,"petroleum diesel")</f>
        <v>381829149214.00494</v>
      </c>
      <c r="P20" s="249">
        <f>SUMIFS('Predicted Energy Consumption'!Y$98:Y$366,'Predicted Energy Consumption'!$B$98:$B$366,$A20,'Predicted Energy Consumption'!$A$98:$A$366,"petroleum diesel")</f>
        <v>382611903017.60162</v>
      </c>
      <c r="Q20" s="249">
        <f>SUMIFS('Predicted Energy Consumption'!Z$98:Z$366,'Predicted Energy Consumption'!$B$98:$B$366,$A20,'Predicted Energy Consumption'!$A$98:$A$366,"petroleum diesel")</f>
        <v>383236108348.31732</v>
      </c>
      <c r="R20" s="249">
        <f>SUMIFS('Predicted Energy Consumption'!AA$98:AA$366,'Predicted Energy Consumption'!$B$98:$B$366,$A20,'Predicted Energy Consumption'!$A$98:$A$366,"petroleum diesel")</f>
        <v>383721668082.21613</v>
      </c>
      <c r="S20" s="249">
        <f>SUMIFS('Predicted Energy Consumption'!AB$98:AB$366,'Predicted Energy Consumption'!$B$98:$B$366,$A20,'Predicted Energy Consumption'!$A$98:$A$366,"petroleum diesel")</f>
        <v>384086053881.0235</v>
      </c>
      <c r="T20" s="249">
        <f>SUMIFS('Predicted Energy Consumption'!AC$98:AC$366,'Predicted Energy Consumption'!$B$98:$B$366,$A20,'Predicted Energy Consumption'!$A$98:$A$366,"petroleum diesel")</f>
        <v>384344587641.7829</v>
      </c>
      <c r="U20" s="249">
        <f>SUMIFS('Predicted Energy Consumption'!AD$98:AD$366,'Predicted Energy Consumption'!$B$98:$B$366,$A20,'Predicted Energy Consumption'!$A$98:$A$366,"petroleum diesel")</f>
        <v>384510697941.1554</v>
      </c>
      <c r="V20" s="249">
        <f>SUMIFS('Predicted Energy Consumption'!AE$98:AE$366,'Predicted Energy Consumption'!$B$98:$B$366,$A20,'Predicted Energy Consumption'!$A$98:$A$366,"petroleum diesel")</f>
        <v>384596150883.11517</v>
      </c>
      <c r="W20" s="249">
        <f>SUMIFS('Predicted Energy Consumption'!AF$98:AF$366,'Predicted Energy Consumption'!$B$98:$B$366,$A20,'Predicted Energy Consumption'!$A$98:$A$366,"petroleum diesel")</f>
        <v>384611256014.97668</v>
      </c>
      <c r="X20" s="249">
        <f>SUMIFS('Predicted Energy Consumption'!AG$98:AG$366,'Predicted Energy Consumption'!$B$98:$B$366,$A20,'Predicted Energy Consumption'!$A$98:$A$366,"petroleum diesel")</f>
        <v>384565048731.0351</v>
      </c>
      <c r="Y20" s="249">
        <f>SUMIFS('Predicted Energy Consumption'!AH$98:AH$366,'Predicted Energy Consumption'!$B$98:$B$366,$A20,'Predicted Energy Consumption'!$A$98:$A$366,"petroleum diesel")</f>
        <v>384465450991.86169</v>
      </c>
      <c r="Z20" s="249">
        <f>SUMIFS('Predicted Energy Consumption'!AI$98:AI$366,'Predicted Energy Consumption'!$B$98:$B$366,$A20,'Predicted Energy Consumption'!$A$98:$A$366,"petroleum diesel")</f>
        <v>384319412364.1969</v>
      </c>
      <c r="AA20" s="249">
        <f>SUMIFS('Predicted Energy Consumption'!AJ$98:AJ$366,'Predicted Energy Consumption'!$B$98:$B$366,$A20,'Predicted Energy Consumption'!$A$98:$A$366,"petroleum diesel")</f>
        <v>384133033412.37811</v>
      </c>
      <c r="AB20" s="249">
        <f>SUMIFS('Predicted Energy Consumption'!AK$98:AK$366,'Predicted Energy Consumption'!$B$98:$B$366,$A20,'Predicted Energy Consumption'!$A$98:$A$366,"petroleum diesel")</f>
        <v>383911673403.948</v>
      </c>
      <c r="AC20" s="249">
        <f>SUMIFS('Predicted Energy Consumption'!AL$98:AL$366,'Predicted Energy Consumption'!$B$98:$B$366,$A20,'Predicted Energy Consumption'!$A$98:$A$366,"petroleum diesel")</f>
        <v>383660044168.7561</v>
      </c>
      <c r="AD20" s="249">
        <f>SUMIFS('Predicted Energy Consumption'!AM$98:AM$366,'Predicted Energy Consumption'!$B$98:$B$366,$A20,'Predicted Energy Consumption'!$A$98:$A$366,"petroleum diesel")</f>
        <v>383382291799.1825</v>
      </c>
      <c r="AE20" s="249">
        <f>SUMIFS('Predicted Energy Consumption'!AN$98:AN$366,'Predicted Energy Consumption'!$B$98:$B$366,$A20,'Predicted Energy Consumption'!$A$98:$A$366,"petroleum diesel")</f>
        <v>383082067716.03387</v>
      </c>
      <c r="AF20" s="249">
        <f>SUMIFS('Predicted Energy Consumption'!AO$98:AO$366,'Predicted Energy Consumption'!$B$98:$B$366,$A20,'Predicted Energy Consumption'!$A$98:$A$366,"petroleum diesel")</f>
        <v>382762590462.06464</v>
      </c>
      <c r="AG20" s="249">
        <f>SUMIFS('Predicted Energy Consumption'!AP$98:AP$366,'Predicted Energy Consumption'!$B$98:$B$366,$A20,'Predicted Energy Consumption'!$A$98:$A$366,"petroleum diesel")</f>
        <v>382426699429.18286</v>
      </c>
      <c r="AH20" s="249">
        <f>SUMIFS('Predicted Energy Consumption'!AQ$98:AQ$366,'Predicted Energy Consumption'!$B$98:$B$366,$A20,'Predicted Energy Consumption'!$A$98:$A$366,"petroleum diesel")</f>
        <v>382076901580.44299</v>
      </c>
      <c r="AI20" s="249">
        <f>SUMIFS('Predicted Energy Consumption'!AR$98:AR$366,'Predicted Energy Consumption'!$B$98:$B$366,$A20,'Predicted Energy Consumption'!$A$98:$A$366,"petroleum diesel")</f>
        <v>381715412095.71149</v>
      </c>
      <c r="AJ20" s="249">
        <f>SUMIFS('Predicted Energy Consumption'!AS$98:AS$366,'Predicted Energy Consumption'!$B$98:$B$366,$A20,'Predicted Energy Consumption'!$A$98:$A$366,"petroleum diesel")</f>
        <v>381344189750.85602</v>
      </c>
      <c r="AK20" s="249">
        <f>SUMIFS('Predicted Energy Consumption'!AT$98:AT$366,'Predicted Energy Consumption'!$B$98:$B$366,$A20,'Predicted Energy Consumption'!$A$98:$A$366,"petroleum diesel")</f>
        <v>380964967734.61835</v>
      </c>
      <c r="AL20" s="249">
        <f>SUMIFS('Predicted Energy Consumption'!AU$98:AU$366,'Predicted Energy Consumption'!$B$98:$B$366,$A20,'Predicted Energy Consumption'!$A$98:$A$366,"petroleum diesel")</f>
        <v>380579280513.80188</v>
      </c>
      <c r="AM20" s="249">
        <f>SUMIFS('Predicted Energy Consumption'!AV$98:AV$366,'Predicted Energy Consumption'!$B$98:$B$366,$A20,'Predicted Energy Consumption'!$A$98:$A$366,"petroleum diesel")</f>
        <v>380188487275.61774</v>
      </c>
      <c r="AN20" s="249">
        <f>SUMIFS('Predicted Energy Consumption'!AW$98:AW$366,'Predicted Energy Consumption'!$B$98:$B$366,$A20,'Predicted Energy Consumption'!$A$98:$A$366,"petroleum diesel")</f>
        <v>379793792404.48773</v>
      </c>
      <c r="AO20" s="249">
        <f>SUMIFS('Predicted Energy Consumption'!AX$98:AX$366,'Predicted Energy Consumption'!$B$98:$B$366,$A20,'Predicted Energy Consumption'!$A$98:$A$366,"petroleum diesel")</f>
        <v>379396263388.40436</v>
      </c>
      <c r="AP20" s="249">
        <f>SUMIFS('Predicted Energy Consumption'!AY$98:AY$366,'Predicted Energy Consumption'!$B$98:$B$366,$A20,'Predicted Energy Consumption'!$A$98:$A$366,"petroleum diesel")</f>
        <v>378996846496.14172</v>
      </c>
    </row>
    <row r="21" spans="1:42" x14ac:dyDescent="0.2">
      <c r="A21" t="s">
        <v>392</v>
      </c>
      <c r="B21" s="249">
        <f>SUMIFS('Predicted Energy Consumption'!K$98:K$366,'Predicted Energy Consumption'!$B$98:$B$366,$A21,'Predicted Energy Consumption'!$A$98:$A$366,"petroleum diesel")</f>
        <v>12259610332476.711</v>
      </c>
      <c r="C21" s="249">
        <f>SUMIFS('Predicted Energy Consumption'!L$98:L$366,'Predicted Energy Consumption'!$B$98:$B$366,$A21,'Predicted Energy Consumption'!$A$98:$A$366,"petroleum diesel")</f>
        <v>13070263778042.205</v>
      </c>
      <c r="D21" s="249">
        <f>SUMIFS('Predicted Energy Consumption'!M$98:M$366,'Predicted Energy Consumption'!$B$98:$B$366,$A21,'Predicted Energy Consumption'!$A$98:$A$366,"petroleum diesel")</f>
        <v>12844003330267.713</v>
      </c>
      <c r="E21" s="249">
        <f>SUMIFS('Predicted Energy Consumption'!N$98:N$366,'Predicted Energy Consumption'!$B$98:$B$366,$A21,'Predicted Energy Consumption'!$A$98:$A$366,"petroleum diesel")</f>
        <v>12562759231591.566</v>
      </c>
      <c r="F21" s="249">
        <f>SUMIFS('Predicted Energy Consumption'!O$98:O$366,'Predicted Energy Consumption'!$B$98:$B$366,$A21,'Predicted Energy Consumption'!$A$98:$A$366,"petroleum diesel")</f>
        <v>12177329235333.398</v>
      </c>
      <c r="G21" s="249">
        <f>SUMIFS('Predicted Energy Consumption'!P$98:P$366,'Predicted Energy Consumption'!$B$98:$B$366,$A21,'Predicted Energy Consumption'!$A$98:$A$366,"petroleum diesel")</f>
        <v>11499669659235.514</v>
      </c>
      <c r="H21" s="249">
        <f>SUMIFS('Predicted Energy Consumption'!Q$98:Q$366,'Predicted Energy Consumption'!$B$98:$B$366,$A21,'Predicted Energy Consumption'!$A$98:$A$366,"petroleum diesel")</f>
        <v>10798604935697.279</v>
      </c>
      <c r="I21" s="249">
        <f>SUMIFS('Predicted Energy Consumption'!R$98:R$366,'Predicted Energy Consumption'!$B$98:$B$366,$A21,'Predicted Energy Consumption'!$A$98:$A$366,"petroleum diesel")</f>
        <v>10080153025380.58</v>
      </c>
      <c r="J21" s="249">
        <f>SUMIFS('Predicted Energy Consumption'!S$98:S$366,'Predicted Energy Consumption'!$B$98:$B$366,$A21,'Predicted Energy Consumption'!$A$98:$A$366,"petroleum diesel")</f>
        <v>9349178867385.3164</v>
      </c>
      <c r="K21" s="249">
        <f>SUMIFS('Predicted Energy Consumption'!T$98:T$366,'Predicted Energy Consumption'!$B$98:$B$366,$A21,'Predicted Energy Consumption'!$A$98:$A$366,"petroleum diesel")</f>
        <v>8609662243325.5205</v>
      </c>
      <c r="L21" s="249">
        <f>SUMIFS('Predicted Energy Consumption'!U$98:U$366,'Predicted Energy Consumption'!$B$98:$B$366,$A21,'Predicted Energy Consumption'!$A$98:$A$366,"petroleum diesel")</f>
        <v>7864877434489.4453</v>
      </c>
      <c r="M21" s="249">
        <f>SUMIFS('Predicted Energy Consumption'!V$98:V$366,'Predicted Energy Consumption'!$B$98:$B$366,$A21,'Predicted Energy Consumption'!$A$98:$A$366,"petroleum diesel")</f>
        <v>7117523188002.0771</v>
      </c>
      <c r="N21" s="249">
        <f>SUMIFS('Predicted Energy Consumption'!W$98:W$366,'Predicted Energy Consumption'!$B$98:$B$366,$A21,'Predicted Energy Consumption'!$A$98:$A$366,"petroleum diesel")</f>
        <v>6369822319734.1729</v>
      </c>
      <c r="O21" s="249">
        <f>SUMIFS('Predicted Energy Consumption'!X$98:X$366,'Predicted Energy Consumption'!$B$98:$B$366,$A21,'Predicted Energy Consumption'!$A$98:$A$366,"petroleum diesel")</f>
        <v>5623601132641.6572</v>
      </c>
      <c r="P21" s="249">
        <f>SUMIFS('Predicted Energy Consumption'!Y$98:Y$366,'Predicted Energy Consumption'!$B$98:$B$366,$A21,'Predicted Energy Consumption'!$A$98:$A$366,"petroleum diesel")</f>
        <v>4880354343871.5547</v>
      </c>
      <c r="Q21" s="249">
        <f>SUMIFS('Predicted Energy Consumption'!Z$98:Z$366,'Predicted Energy Consumption'!$B$98:$B$366,$A21,'Predicted Energy Consumption'!$A$98:$A$366,"petroleum diesel")</f>
        <v>4141298950298.271</v>
      </c>
      <c r="R21" s="249">
        <f>SUMIFS('Predicted Energy Consumption'!AA$98:AA$366,'Predicted Energy Consumption'!$B$98:$B$366,$A21,'Predicted Energy Consumption'!$A$98:$A$366,"petroleum diesel")</f>
        <v>3651335898821.9819</v>
      </c>
      <c r="S21" s="249">
        <f>SUMIFS('Predicted Energy Consumption'!AB$98:AB$366,'Predicted Energy Consumption'!$B$98:$B$366,$A21,'Predicted Energy Consumption'!$A$98:$A$366,"petroleum diesel")</f>
        <v>3682062898999.0181</v>
      </c>
      <c r="T21" s="249">
        <f>SUMIFS('Predicted Energy Consumption'!AC$98:AC$366,'Predicted Energy Consumption'!$B$98:$B$366,$A21,'Predicted Energy Consumption'!$A$98:$A$366,"petroleum diesel")</f>
        <v>3710771008704.1699</v>
      </c>
      <c r="U21" s="249">
        <f>SUMIFS('Predicted Energy Consumption'!AD$98:AD$366,'Predicted Energy Consumption'!$B$98:$B$366,$A21,'Predicted Energy Consumption'!$A$98:$A$366,"petroleum diesel")</f>
        <v>3737626291708.3203</v>
      </c>
      <c r="V21" s="249">
        <f>SUMIFS('Predicted Energy Consumption'!AE$98:AE$366,'Predicted Energy Consumption'!$B$98:$B$366,$A21,'Predicted Energy Consumption'!$A$98:$A$366,"petroleum diesel")</f>
        <v>3762779313570.6626</v>
      </c>
      <c r="W21" s="249">
        <f>SUMIFS('Predicted Energy Consumption'!AF$98:AF$366,'Predicted Energy Consumption'!$B$98:$B$366,$A21,'Predicted Energy Consumption'!$A$98:$A$366,"petroleum diesel")</f>
        <v>3786366592557.2974</v>
      </c>
      <c r="X21" s="249">
        <f>SUMIFS('Predicted Energy Consumption'!AG$98:AG$366,'Predicted Energy Consumption'!$B$98:$B$366,$A21,'Predicted Energy Consumption'!$A$98:$A$366,"petroleum diesel")</f>
        <v>3808511952011.3379</v>
      </c>
      <c r="Y21" s="249">
        <f>SUMIFS('Predicted Energy Consumption'!AH$98:AH$366,'Predicted Energy Consumption'!$B$98:$B$366,$A21,'Predicted Energy Consumption'!$A$98:$A$366,"petroleum diesel")</f>
        <v>3829327766567.6938</v>
      </c>
      <c r="Z21" s="249">
        <f>SUMIFS('Predicted Energy Consumption'!AI$98:AI$366,'Predicted Energy Consumption'!$B$98:$B$366,$A21,'Predicted Energy Consumption'!$A$98:$A$366,"petroleum diesel")</f>
        <v>3848916100735.0029</v>
      </c>
      <c r="AA21" s="249">
        <f>SUMIFS('Predicted Energy Consumption'!AJ$98:AJ$366,'Predicted Energy Consumption'!$B$98:$B$366,$A21,'Predicted Energy Consumption'!$A$98:$A$366,"petroleum diesel")</f>
        <v>3867369742398.6802</v>
      </c>
      <c r="AB21" s="249">
        <f>SUMIFS('Predicted Energy Consumption'!AK$98:AK$366,'Predicted Energy Consumption'!$B$98:$B$366,$A21,'Predicted Energy Consumption'!$A$98:$A$366,"petroleum diesel")</f>
        <v>3884773136322.8252</v>
      </c>
      <c r="AC21" s="249">
        <f>SUMIFS('Predicted Energy Consumption'!AL$98:AL$366,'Predicted Energy Consumption'!$B$98:$B$366,$A21,'Predicted Energy Consumption'!$A$98:$A$366,"petroleum diesel")</f>
        <v>3901203224189.2109</v>
      </c>
      <c r="AD21" s="249">
        <f>SUMIFS('Predicted Energy Consumption'!AM$98:AM$366,'Predicted Energy Consumption'!$B$98:$B$366,$A21,'Predicted Energy Consumption'!$A$98:$A$366,"petroleum diesel")</f>
        <v>3916730198433.707</v>
      </c>
      <c r="AE21" s="249">
        <f>SUMIFS('Predicted Energy Consumption'!AN$98:AN$366,'Predicted Energy Consumption'!$B$98:$B$366,$A21,'Predicted Energy Consumption'!$A$98:$A$366,"petroleum diesel")</f>
        <v>3931418177360.5464</v>
      </c>
      <c r="AF21" s="249">
        <f>SUMIFS('Predicted Energy Consumption'!AO$98:AO$366,'Predicted Energy Consumption'!$B$98:$B$366,$A21,'Predicted Energy Consumption'!$A$98:$A$366,"petroleum diesel")</f>
        <v>3945325808905.7002</v>
      </c>
      <c r="AG21" s="249">
        <f>SUMIFS('Predicted Energy Consumption'!AP$98:AP$366,'Predicted Energy Consumption'!$B$98:$B$366,$A21,'Predicted Energy Consumption'!$A$98:$A$366,"petroleum diesel")</f>
        <v>3958506810101.2637</v>
      </c>
      <c r="AH21" s="249">
        <f>SUMIFS('Predicted Energy Consumption'!AQ$98:AQ$366,'Predicted Energy Consumption'!$B$98:$B$366,$A21,'Predicted Energy Consumption'!$A$98:$A$366,"petroleum diesel")</f>
        <v>3971010448851.9761</v>
      </c>
      <c r="AI21" s="249">
        <f>SUMIFS('Predicted Energy Consumption'!AR$98:AR$366,'Predicted Energy Consumption'!$B$98:$B$366,$A21,'Predicted Energy Consumption'!$A$98:$A$366,"petroleum diesel")</f>
        <v>3982881974129.2002</v>
      </c>
      <c r="AJ21" s="249">
        <f>SUMIFS('Predicted Energy Consumption'!AS$98:AS$366,'Predicted Energy Consumption'!$B$98:$B$366,$A21,'Predicted Energy Consumption'!$A$98:$A$366,"petroleum diesel")</f>
        <v>3994163000158.9209</v>
      </c>
      <c r="AK21" s="249">
        <f>SUMIFS('Predicted Energy Consumption'!AT$98:AT$366,'Predicted Energy Consumption'!$B$98:$B$366,$A21,'Predicted Energy Consumption'!$A$98:$A$366,"petroleum diesel")</f>
        <v>4004891849655.0454</v>
      </c>
      <c r="AL21" s="249">
        <f>SUMIFS('Predicted Energy Consumption'!AU$98:AU$366,'Predicted Energy Consumption'!$B$98:$B$366,$A21,'Predicted Energy Consumption'!$A$98:$A$366,"petroleum diesel")</f>
        <v>4015103860643.041</v>
      </c>
      <c r="AM21" s="249">
        <f>SUMIFS('Predicted Energy Consumption'!AV$98:AV$366,'Predicted Energy Consumption'!$B$98:$B$366,$A21,'Predicted Energy Consumption'!$A$98:$A$366,"petroleum diesel")</f>
        <v>4024831660944.3525</v>
      </c>
      <c r="AN21" s="249">
        <f>SUMIFS('Predicted Energy Consumption'!AW$98:AW$366,'Predicted Energy Consumption'!$B$98:$B$366,$A21,'Predicted Energy Consumption'!$A$98:$A$366,"petroleum diesel")</f>
        <v>4034105413951.3066</v>
      </c>
      <c r="AO21" s="249">
        <f>SUMIFS('Predicted Energy Consumption'!AX$98:AX$366,'Predicted Energy Consumption'!$B$98:$B$366,$A21,'Predicted Energy Consumption'!$A$98:$A$366,"petroleum diesel")</f>
        <v>4042953038920.916</v>
      </c>
      <c r="AP21" s="249">
        <f>SUMIFS('Predicted Energy Consumption'!AY$98:AY$366,'Predicted Energy Consumption'!$B$98:$B$366,$A21,'Predicted Energy Consumption'!$A$98:$A$366,"petroleum diesel")</f>
        <v>4051400408651.8809</v>
      </c>
    </row>
    <row r="22" spans="1:42" x14ac:dyDescent="0.2">
      <c r="A22" t="s">
        <v>393</v>
      </c>
      <c r="B22" s="249">
        <f>SUMIFS('Predicted Energy Consumption'!K$98:K$366,'Predicted Energy Consumption'!$B$98:$B$366,$A22,'Predicted Energy Consumption'!$A$98:$A$366,"petroleum diesel")</f>
        <v>4705337447301.9609</v>
      </c>
      <c r="C22" s="249">
        <f>SUMIFS('Predicted Energy Consumption'!L$98:L$366,'Predicted Energy Consumption'!$B$98:$B$366,$A22,'Predicted Energy Consumption'!$A$98:$A$366,"petroleum diesel")</f>
        <v>4290173093172.4175</v>
      </c>
      <c r="D22" s="249">
        <f>SUMIFS('Predicted Energy Consumption'!M$98:M$366,'Predicted Energy Consumption'!$B$98:$B$366,$A22,'Predicted Energy Consumption'!$A$98:$A$366,"petroleum diesel")</f>
        <v>4291012606205.812</v>
      </c>
      <c r="E22" s="249">
        <f>SUMIFS('Predicted Energy Consumption'!N$98:N$366,'Predicted Energy Consumption'!$B$98:$B$366,$A22,'Predicted Energy Consumption'!$A$98:$A$366,"petroleum diesel")</f>
        <v>4296338930218.771</v>
      </c>
      <c r="F22" s="249">
        <f>SUMIFS('Predicted Energy Consumption'!O$98:O$366,'Predicted Energy Consumption'!$B$98:$B$366,$A22,'Predicted Energy Consumption'!$A$98:$A$366,"petroleum diesel")</f>
        <v>4308186252015.1899</v>
      </c>
      <c r="G22" s="249">
        <f>SUMIFS('Predicted Energy Consumption'!P$98:P$366,'Predicted Energy Consumption'!$B$98:$B$366,$A22,'Predicted Energy Consumption'!$A$98:$A$366,"petroleum diesel")</f>
        <v>4328010201092.7456</v>
      </c>
      <c r="H22" s="249">
        <f>SUMIFS('Predicted Energy Consumption'!Q$98:Q$366,'Predicted Energy Consumption'!$B$98:$B$366,$A22,'Predicted Energy Consumption'!$A$98:$A$366,"petroleum diesel")</f>
        <v>4356772671347.0781</v>
      </c>
      <c r="I22" s="249">
        <f>SUMIFS('Predicted Energy Consumption'!R$98:R$366,'Predicted Energy Consumption'!$B$98:$B$366,$A22,'Predicted Energy Consumption'!$A$98:$A$366,"petroleum diesel")</f>
        <v>4395029429937.665</v>
      </c>
      <c r="J22" s="249">
        <f>SUMIFS('Predicted Energy Consumption'!S$98:S$366,'Predicted Energy Consumption'!$B$98:$B$366,$A22,'Predicted Energy Consumption'!$A$98:$A$366,"petroleum diesel")</f>
        <v>4443012862442.918</v>
      </c>
      <c r="K22" s="249">
        <f>SUMIFS('Predicted Energy Consumption'!T$98:T$366,'Predicted Energy Consumption'!$B$98:$B$366,$A22,'Predicted Energy Consumption'!$A$98:$A$366,"petroleum diesel")</f>
        <v>4500705689786.4072</v>
      </c>
      <c r="L22" s="249">
        <f>SUMIFS('Predicted Energy Consumption'!U$98:U$366,'Predicted Energy Consumption'!$B$98:$B$366,$A22,'Predicted Energy Consumption'!$A$98:$A$366,"petroleum diesel")</f>
        <v>4567903938059.5674</v>
      </c>
      <c r="M22" s="249">
        <f>SUMIFS('Predicted Energy Consumption'!V$98:V$366,'Predicted Energy Consumption'!$B$98:$B$366,$A22,'Predicted Energy Consumption'!$A$98:$A$366,"petroleum diesel")</f>
        <v>4644269011425.0342</v>
      </c>
      <c r="N22" s="249">
        <f>SUMIFS('Predicted Energy Consumption'!W$98:W$366,'Predicted Energy Consumption'!$B$98:$B$366,$A22,'Predicted Energy Consumption'!$A$98:$A$366,"petroleum diesel")</f>
        <v>4729369625915.0947</v>
      </c>
      <c r="O22" s="249">
        <f>SUMIFS('Predicted Energy Consumption'!X$98:X$366,'Predicted Energy Consumption'!$B$98:$B$366,$A22,'Predicted Energy Consumption'!$A$98:$A$366,"petroleum diesel")</f>
        <v>4822714809902.877</v>
      </c>
      <c r="P22" s="249">
        <f>SUMIFS('Predicted Energy Consumption'!Y$98:Y$366,'Predicted Energy Consumption'!$B$98:$B$366,$A22,'Predicted Energy Consumption'!$A$98:$A$366,"petroleum diesel")</f>
        <v>4923779328357.043</v>
      </c>
      <c r="Q22" s="249">
        <f>SUMIFS('Predicted Energy Consumption'!Z$98:Z$366,'Predicted Energy Consumption'!$B$98:$B$366,$A22,'Predicted Energy Consumption'!$A$98:$A$366,"petroleum diesel")</f>
        <v>5032022862770.4033</v>
      </c>
      <c r="R22" s="249">
        <f>SUMIFS('Predicted Energy Consumption'!AA$98:AA$366,'Predicted Energy Consumption'!$B$98:$B$366,$A22,'Predicted Energy Consumption'!$A$98:$A$366,"petroleum diesel")</f>
        <v>5146904159307.3262</v>
      </c>
      <c r="S22" s="249">
        <f>SUMIFS('Predicted Energy Consumption'!AB$98:AB$366,'Predicted Energy Consumption'!$B$98:$B$366,$A22,'Predicted Energy Consumption'!$A$98:$A$366,"petroleum diesel")</f>
        <v>5267891197438.21</v>
      </c>
      <c r="T22" s="249">
        <f>SUMIFS('Predicted Energy Consumption'!AC$98:AC$366,'Predicted Energy Consumption'!$B$98:$B$366,$A22,'Predicted Energy Consumption'!$A$98:$A$366,"petroleum diesel")</f>
        <v>5394468262261.2109</v>
      </c>
      <c r="U22" s="249">
        <f>SUMIFS('Predicted Energy Consumption'!AD$98:AD$366,'Predicted Energy Consumption'!$B$98:$B$366,$A22,'Predicted Energy Consumption'!$A$98:$A$366,"petroleum diesel")</f>
        <v>5526140643674.6592</v>
      </c>
      <c r="V22" s="249">
        <f>SUMIFS('Predicted Energy Consumption'!AE$98:AE$366,'Predicted Energy Consumption'!$B$98:$B$366,$A22,'Predicted Energy Consumption'!$A$98:$A$366,"petroleum diesel")</f>
        <v>5662437543256.3252</v>
      </c>
      <c r="W22" s="249">
        <f>SUMIFS('Predicted Energy Consumption'!AF$98:AF$366,'Predicted Energy Consumption'!$B$98:$B$366,$A22,'Predicted Energy Consumption'!$A$98:$A$366,"petroleum diesel")</f>
        <v>5802913648158.4111</v>
      </c>
      <c r="X22" s="249">
        <f>SUMIFS('Predicted Energy Consumption'!AG$98:AG$366,'Predicted Energy Consumption'!$B$98:$B$366,$A22,'Predicted Energy Consumption'!$A$98:$A$366,"petroleum diesel")</f>
        <v>5947149730454.9287</v>
      </c>
      <c r="Y22" s="249">
        <f>SUMIFS('Predicted Energy Consumption'!AH$98:AH$366,'Predicted Energy Consumption'!$B$98:$B$366,$A22,'Predicted Energy Consumption'!$A$98:$A$366,"petroleum diesel")</f>
        <v>6094752548392.251</v>
      </c>
      <c r="Z22" s="249">
        <f>SUMIFS('Predicted Energy Consumption'!AI$98:AI$366,'Predicted Energy Consumption'!$B$98:$B$366,$A22,'Predicted Energy Consumption'!$A$98:$A$366,"petroleum diesel")</f>
        <v>6245354260454.8193</v>
      </c>
      <c r="AA22" s="249">
        <f>SUMIFS('Predicted Energy Consumption'!AJ$98:AJ$366,'Predicted Energy Consumption'!$B$98:$B$366,$A22,'Predicted Energy Consumption'!$A$98:$A$366,"petroleum diesel")</f>
        <v>6398611511438.7539</v>
      </c>
      <c r="AB22" s="249">
        <f>SUMIFS('Predicted Energy Consumption'!AK$98:AK$366,'Predicted Energy Consumption'!$B$98:$B$366,$A22,'Predicted Energy Consumption'!$A$98:$A$366,"petroleum diesel")</f>
        <v>6554204309363.5918</v>
      </c>
      <c r="AC22" s="249">
        <f>SUMIFS('Predicted Energy Consumption'!AL$98:AL$366,'Predicted Energy Consumption'!$B$98:$B$366,$A22,'Predicted Energy Consumption'!$A$98:$A$366,"petroleum diesel")</f>
        <v>6711834780845.1768</v>
      </c>
      <c r="AD22" s="249">
        <f>SUMIFS('Predicted Energy Consumption'!AM$98:AM$366,'Predicted Energy Consumption'!$B$98:$B$366,$A22,'Predicted Energy Consumption'!$A$98:$A$366,"petroleum diesel")</f>
        <v>6871225868631.3604</v>
      </c>
      <c r="AE22" s="249">
        <f>SUMIFS('Predicted Energy Consumption'!AN$98:AN$366,'Predicted Energy Consumption'!$B$98:$B$366,$A22,'Predicted Energy Consumption'!$A$98:$A$366,"petroleum diesel")</f>
        <v>7032120016813.0176</v>
      </c>
      <c r="AF22" s="249">
        <f>SUMIFS('Predicted Energy Consumption'!AO$98:AO$366,'Predicted Energy Consumption'!$B$98:$B$366,$A22,'Predicted Energy Consumption'!$A$98:$A$366,"petroleum diesel")</f>
        <v>7194277875501.5811</v>
      </c>
      <c r="AG22" s="249">
        <f>SUMIFS('Predicted Energy Consumption'!AP$98:AP$366,'Predicted Energy Consumption'!$B$98:$B$366,$A22,'Predicted Energy Consumption'!$A$98:$A$366,"petroleum diesel")</f>
        <v>7218549871135.2979</v>
      </c>
      <c r="AH22" s="249">
        <f>SUMIFS('Predicted Energy Consumption'!AQ$98:AQ$366,'Predicted Energy Consumption'!$B$98:$B$366,$A22,'Predicted Energy Consumption'!$A$98:$A$366,"petroleum diesel")</f>
        <v>7209011960784.3545</v>
      </c>
      <c r="AI22" s="249">
        <f>SUMIFS('Predicted Energy Consumption'!AR$98:AR$366,'Predicted Energy Consumption'!$B$98:$B$366,$A22,'Predicted Energy Consumption'!$A$98:$A$366,"petroleum diesel")</f>
        <v>7198127999775.4199</v>
      </c>
      <c r="AJ22" s="249">
        <f>SUMIFS('Predicted Energy Consumption'!AS$98:AS$366,'Predicted Energy Consumption'!$B$98:$B$366,$A22,'Predicted Energy Consumption'!$A$98:$A$366,"petroleum diesel")</f>
        <v>7185988300543.1768</v>
      </c>
      <c r="AK22" s="249">
        <f>SUMIFS('Predicted Energy Consumption'!AT$98:AT$366,'Predicted Energy Consumption'!$B$98:$B$366,$A22,'Predicted Energy Consumption'!$A$98:$A$366,"petroleum diesel")</f>
        <v>7172675924908.8115</v>
      </c>
      <c r="AL22" s="249">
        <f>SUMIFS('Predicted Energy Consumption'!AU$98:AU$366,'Predicted Energy Consumption'!$B$98:$B$366,$A22,'Predicted Energy Consumption'!$A$98:$A$366,"petroleum diesel")</f>
        <v>7158267365122.3672</v>
      </c>
      <c r="AM22" s="249">
        <f>SUMIFS('Predicted Energy Consumption'!AV$98:AV$366,'Predicted Energy Consumption'!$B$98:$B$366,$A22,'Predicted Energy Consumption'!$A$98:$A$366,"petroleum diesel")</f>
        <v>7142833152520.7324</v>
      </c>
      <c r="AN22" s="249">
        <f>SUMIFS('Predicted Energy Consumption'!AW$98:AW$366,'Predicted Energy Consumption'!$B$98:$B$366,$A22,'Predicted Energy Consumption'!$A$98:$A$366,"petroleum diesel")</f>
        <v>7126438402057.043</v>
      </c>
      <c r="AO22" s="249">
        <f>SUMIFS('Predicted Energy Consumption'!AX$98:AX$366,'Predicted Energy Consumption'!$B$98:$B$366,$A22,'Predicted Energy Consumption'!$A$98:$A$366,"petroleum diesel")</f>
        <v>7109143300014.6943</v>
      </c>
      <c r="AP22" s="249">
        <f>SUMIFS('Predicted Energy Consumption'!AY$98:AY$366,'Predicted Energy Consumption'!$B$98:$B$366,$A22,'Predicted Energy Consumption'!$A$98:$A$366,"petroleum diesel")</f>
        <v>7091003541371.9609</v>
      </c>
    </row>
    <row r="23" spans="1:42" x14ac:dyDescent="0.2">
      <c r="A23" t="s">
        <v>394</v>
      </c>
      <c r="B23" s="249">
        <f>SUMIFS('Predicted Energy Consumption'!K$98:K$366,'Predicted Energy Consumption'!$B$98:$B$366,$A23,'Predicted Energy Consumption'!$A$98:$A$366,"petroleum diesel")</f>
        <v>10963910204374.488</v>
      </c>
      <c r="C23" s="249">
        <f>SUMIFS('Predicted Energy Consumption'!L$98:L$366,'Predicted Energy Consumption'!$B$98:$B$366,$A23,'Predicted Energy Consumption'!$A$98:$A$366,"petroleum diesel")</f>
        <v>10665954507358.953</v>
      </c>
      <c r="D23" s="249">
        <f>SUMIFS('Predicted Energy Consumption'!M$98:M$366,'Predicted Energy Consumption'!$B$98:$B$366,$A23,'Predicted Energy Consumption'!$A$98:$A$366,"petroleum diesel")</f>
        <v>10208731204891.1</v>
      </c>
      <c r="E23" s="249">
        <f>SUMIFS('Predicted Energy Consumption'!N$98:N$366,'Predicted Energy Consumption'!$B$98:$B$366,$A23,'Predicted Energy Consumption'!$A$98:$A$366,"petroleum diesel")</f>
        <v>9776181690253.5449</v>
      </c>
      <c r="F23" s="249">
        <f>SUMIFS('Predicted Energy Consumption'!O$98:O$366,'Predicted Energy Consumption'!$B$98:$B$366,$A23,'Predicted Energy Consumption'!$A$98:$A$366,"petroleum diesel")</f>
        <v>9364489974919.877</v>
      </c>
      <c r="G23" s="249">
        <f>SUMIFS('Predicted Energy Consumption'!P$98:P$366,'Predicted Energy Consumption'!$B$98:$B$366,$A23,'Predicted Energy Consumption'!$A$98:$A$366,"petroleum diesel")</f>
        <v>8970988988703.6387</v>
      </c>
      <c r="H23" s="249">
        <f>SUMIFS('Predicted Energy Consumption'!Q$98:Q$366,'Predicted Energy Consumption'!$B$98:$B$366,$A23,'Predicted Energy Consumption'!$A$98:$A$366,"petroleum diesel")</f>
        <v>8593685121123.918</v>
      </c>
      <c r="I23" s="249">
        <f>SUMIFS('Predicted Energy Consumption'!R$98:R$366,'Predicted Energy Consumption'!$B$98:$B$366,$A23,'Predicted Energy Consumption'!$A$98:$A$366,"petroleum diesel")</f>
        <v>8230998616600.9102</v>
      </c>
      <c r="J23" s="249">
        <f>SUMIFS('Predicted Energy Consumption'!S$98:S$366,'Predicted Energy Consumption'!$B$98:$B$366,$A23,'Predicted Energy Consumption'!$A$98:$A$366,"petroleum diesel")</f>
        <v>7881617162514.8887</v>
      </c>
      <c r="K23" s="249">
        <f>SUMIFS('Predicted Energy Consumption'!T$98:T$366,'Predicted Energy Consumption'!$B$98:$B$366,$A23,'Predicted Energy Consumption'!$A$98:$A$366,"petroleum diesel")</f>
        <v>7544411137327.7471</v>
      </c>
      <c r="L23" s="249">
        <f>SUMIFS('Predicted Energy Consumption'!U$98:U$366,'Predicted Energy Consumption'!$B$98:$B$366,$A23,'Predicted Energy Consumption'!$A$98:$A$366,"petroleum diesel")</f>
        <v>7218383333604.1777</v>
      </c>
      <c r="M23" s="249">
        <f>SUMIFS('Predicted Energy Consumption'!V$98:V$366,'Predicted Energy Consumption'!$B$98:$B$366,$A23,'Predicted Energy Consumption'!$A$98:$A$366,"petroleum diesel")</f>
        <v>6902638301787.708</v>
      </c>
      <c r="N23" s="249">
        <f>SUMIFS('Predicted Energy Consumption'!W$98:W$366,'Predicted Energy Consumption'!$B$98:$B$366,$A23,'Predicted Energy Consumption'!$A$98:$A$366,"petroleum diesel")</f>
        <v>6596363000905.5527</v>
      </c>
      <c r="O23" s="249">
        <f>SUMIFS('Predicted Energy Consumption'!X$98:X$366,'Predicted Energy Consumption'!$B$98:$B$366,$A23,'Predicted Energy Consumption'!$A$98:$A$366,"petroleum diesel")</f>
        <v>6298814029528.7686</v>
      </c>
      <c r="P23" s="249">
        <f>SUMIFS('Predicted Energy Consumption'!Y$98:Y$366,'Predicted Energy Consumption'!$B$98:$B$366,$A23,'Predicted Energy Consumption'!$A$98:$A$366,"petroleum diesel")</f>
        <v>6009308724428.3408</v>
      </c>
      <c r="Q23" s="249">
        <f>SUMIFS('Predicted Energy Consumption'!Z$98:Z$366,'Predicted Energy Consumption'!$B$98:$B$366,$A23,'Predicted Energy Consumption'!$A$98:$A$366,"petroleum diesel")</f>
        <v>5727218563032.6348</v>
      </c>
      <c r="R23" s="249">
        <f>SUMIFS('Predicted Energy Consumption'!AA$98:AA$366,'Predicted Energy Consumption'!$B$98:$B$366,$A23,'Predicted Energy Consumption'!$A$98:$A$366,"petroleum diesel")</f>
        <v>5451963967097.5342</v>
      </c>
      <c r="S23" s="249">
        <f>SUMIFS('Predicted Energy Consumption'!AB$98:AB$366,'Predicted Energy Consumption'!$B$98:$B$366,$A23,'Predicted Energy Consumption'!$A$98:$A$366,"petroleum diesel")</f>
        <v>5183009987419.0576</v>
      </c>
      <c r="T23" s="249">
        <f>SUMIFS('Predicted Energy Consumption'!AC$98:AC$366,'Predicted Energy Consumption'!$B$98:$B$366,$A23,'Predicted Energy Consumption'!$A$98:$A$366,"petroleum diesel")</f>
        <v>4919862570592.6621</v>
      </c>
      <c r="U23" s="249">
        <f>SUMIFS('Predicted Energy Consumption'!AD$98:AD$366,'Predicted Energy Consumption'!$B$98:$B$366,$A23,'Predicted Energy Consumption'!$A$98:$A$366,"petroleum diesel")</f>
        <v>4662065236246.1797</v>
      </c>
      <c r="V23" s="249">
        <f>SUMIFS('Predicted Energy Consumption'!AE$98:AE$366,'Predicted Energy Consumption'!$B$98:$B$366,$A23,'Predicted Energy Consumption'!$A$98:$A$366,"petroleum diesel")</f>
        <v>4409196066006.0752</v>
      </c>
      <c r="W23" s="249">
        <f>SUMIFS('Predicted Energy Consumption'!AF$98:AF$366,'Predicted Energy Consumption'!$B$98:$B$366,$A23,'Predicted Energy Consumption'!$A$98:$A$366,"petroleum diesel")</f>
        <v>4160864946572.8413</v>
      </c>
      <c r="X23" s="249">
        <f>SUMIFS('Predicted Energy Consumption'!AG$98:AG$366,'Predicted Energy Consumption'!$B$98:$B$366,$A23,'Predicted Energy Consumption'!$A$98:$A$366,"petroleum diesel")</f>
        <v>3916711032093.5361</v>
      </c>
      <c r="Y23" s="249">
        <f>SUMIFS('Predicted Energy Consumption'!AH$98:AH$366,'Predicted Energy Consumption'!$B$98:$B$366,$A23,'Predicted Energy Consumption'!$A$98:$A$366,"petroleum diesel")</f>
        <v>3676400403381.2334</v>
      </c>
      <c r="Z23" s="249">
        <f>SUMIFS('Predicted Energy Consumption'!AI$98:AI$366,'Predicted Energy Consumption'!$B$98:$B$366,$A23,'Predicted Energy Consumption'!$A$98:$A$366,"petroleum diesel")</f>
        <v>3439623908030.9409</v>
      </c>
      <c r="AA23" s="249">
        <f>SUMIFS('Predicted Energy Consumption'!AJ$98:AJ$366,'Predicted Energy Consumption'!$B$98:$B$366,$A23,'Predicted Energy Consumption'!$A$98:$A$366,"petroleum diesel")</f>
        <v>3206095168777.5171</v>
      </c>
      <c r="AB23" s="249">
        <f>SUMIFS('Predicted Energy Consumption'!AK$98:AK$366,'Predicted Energy Consumption'!$B$98:$B$366,$A23,'Predicted Energy Consumption'!$A$98:$A$366,"petroleum diesel")</f>
        <v>2975548749052.2349</v>
      </c>
      <c r="AC23" s="249">
        <f>SUMIFS('Predicted Energy Consumption'!AL$98:AL$366,'Predicted Energy Consumption'!$B$98:$B$366,$A23,'Predicted Energy Consumption'!$A$98:$A$366,"petroleum diesel")</f>
        <v>2747738465477.8687</v>
      </c>
      <c r="AD23" s="249">
        <f>SUMIFS('Predicted Energy Consumption'!AM$98:AM$366,'Predicted Energy Consumption'!$B$98:$B$366,$A23,'Predicted Energy Consumption'!$A$98:$A$366,"petroleum diesel")</f>
        <v>2522435837459.8325</v>
      </c>
      <c r="AE23" s="249">
        <f>SUMIFS('Predicted Energy Consumption'!AN$98:AN$366,'Predicted Energy Consumption'!$B$98:$B$366,$A23,'Predicted Energy Consumption'!$A$98:$A$366,"petroleum diesel")</f>
        <v>2299428664327.0098</v>
      </c>
      <c r="AF23" s="249">
        <f>SUMIFS('Predicted Energy Consumption'!AO$98:AO$366,'Predicted Energy Consumption'!$B$98:$B$366,$A23,'Predicted Energy Consumption'!$A$98:$A$366,"petroleum diesel")</f>
        <v>2078519720767.207</v>
      </c>
      <c r="AG23" s="249">
        <f>SUMIFS('Predicted Energy Consumption'!AP$98:AP$366,'Predicted Energy Consumption'!$B$98:$B$366,$A23,'Predicted Energy Consumption'!$A$98:$A$366,"petroleum diesel")</f>
        <v>1859525561634.0781</v>
      </c>
      <c r="AH23" s="249">
        <f>SUMIFS('Predicted Energy Consumption'!AQ$98:AQ$366,'Predicted Energy Consumption'!$B$98:$B$366,$A23,'Predicted Energy Consumption'!$A$98:$A$366,"petroleum diesel")</f>
        <v>1790044934231.2019</v>
      </c>
      <c r="AI23" s="249">
        <f>SUMIFS('Predicted Energy Consumption'!AR$98:AR$366,'Predicted Energy Consumption'!$B$98:$B$366,$A23,'Predicted Energy Consumption'!$A$98:$A$366,"petroleum diesel")</f>
        <v>1810622347124.1519</v>
      </c>
      <c r="AJ23" s="249">
        <f>SUMIFS('Predicted Energy Consumption'!AS$98:AS$366,'Predicted Energy Consumption'!$B$98:$B$366,$A23,'Predicted Energy Consumption'!$A$98:$A$366,"petroleum diesel")</f>
        <v>1831147329782.7441</v>
      </c>
      <c r="AK23" s="249">
        <f>SUMIFS('Predicted Energy Consumption'!AT$98:AT$366,'Predicted Energy Consumption'!$B$98:$B$366,$A23,'Predicted Energy Consumption'!$A$98:$A$366,"petroleum diesel")</f>
        <v>1847603248485.0005</v>
      </c>
      <c r="AL23" s="249">
        <f>SUMIFS('Predicted Energy Consumption'!AU$98:AU$366,'Predicted Energy Consumption'!$B$98:$B$366,$A23,'Predicted Energy Consumption'!$A$98:$A$366,"petroleum diesel")</f>
        <v>1847529403254.1123</v>
      </c>
      <c r="AM23" s="249">
        <f>SUMIFS('Predicted Energy Consumption'!AV$98:AV$366,'Predicted Energy Consumption'!$B$98:$B$366,$A23,'Predicted Energy Consumption'!$A$98:$A$366,"petroleum diesel")</f>
        <v>1847376575528.0085</v>
      </c>
      <c r="AN23" s="249">
        <f>SUMIFS('Predicted Energy Consumption'!AW$98:AW$366,'Predicted Energy Consumption'!$B$98:$B$366,$A23,'Predicted Energy Consumption'!$A$98:$A$366,"petroleum diesel")</f>
        <v>1847152810484.5977</v>
      </c>
      <c r="AO23" s="249">
        <f>SUMIFS('Predicted Energy Consumption'!AX$98:AX$366,'Predicted Energy Consumption'!$B$98:$B$366,$A23,'Predicted Energy Consumption'!$A$98:$A$366,"petroleum diesel")</f>
        <v>1846865388002.3604</v>
      </c>
      <c r="AP23" s="249">
        <f>SUMIFS('Predicted Energy Consumption'!AY$98:AY$366,'Predicted Energy Consumption'!$B$98:$B$366,$A23,'Predicted Energy Consumption'!$A$98:$A$366,"petroleum diesel")</f>
        <v>1846520902831.147</v>
      </c>
    </row>
    <row r="24" spans="1:42" x14ac:dyDescent="0.2">
      <c r="A24" t="s">
        <v>395</v>
      </c>
      <c r="B24" s="249">
        <f>SUMIFS('Predicted Energy Consumption'!K$98:K$366,'Predicted Energy Consumption'!$B$98:$B$366,$A24,'Predicted Energy Consumption'!$A$98:$A$366,"petroleum diesel")</f>
        <v>1229907212968.8682</v>
      </c>
      <c r="C24" s="249">
        <f>SUMIFS('Predicted Energy Consumption'!L$98:L$366,'Predicted Energy Consumption'!$B$98:$B$366,$A24,'Predicted Energy Consumption'!$A$98:$A$366,"petroleum diesel")</f>
        <v>23710559403947.492</v>
      </c>
      <c r="D24" s="249">
        <f>SUMIFS('Predicted Energy Consumption'!M$98:M$366,'Predicted Energy Consumption'!$B$98:$B$366,$A24,'Predicted Energy Consumption'!$A$98:$A$366,"petroleum diesel")</f>
        <v>32885452546567.715</v>
      </c>
      <c r="E24" s="249">
        <f>SUMIFS('Predicted Energy Consumption'!N$98:N$366,'Predicted Energy Consumption'!$B$98:$B$366,$A24,'Predicted Energy Consumption'!$A$98:$A$366,"petroleum diesel")</f>
        <v>41646007484756.328</v>
      </c>
      <c r="F24" s="249">
        <f>SUMIFS('Predicted Energy Consumption'!O$98:O$366,'Predicted Energy Consumption'!$B$98:$B$366,$A24,'Predicted Energy Consumption'!$A$98:$A$366,"petroleum diesel")</f>
        <v>49990300551402.727</v>
      </c>
      <c r="G24" s="249">
        <f>SUMIFS('Predicted Energy Consumption'!P$98:P$366,'Predicted Energy Consumption'!$B$98:$B$366,$A24,'Predicted Energy Consumption'!$A$98:$A$366,"petroleum diesel")</f>
        <v>57923063487168.656</v>
      </c>
      <c r="H24" s="249">
        <f>SUMIFS('Predicted Energy Consumption'!Q$98:Q$366,'Predicted Energy Consumption'!$B$98:$B$366,$A24,'Predicted Energy Consumption'!$A$98:$A$366,"petroleum diesel")</f>
        <v>65454059929076.383</v>
      </c>
      <c r="I24" s="249">
        <f>SUMIFS('Predicted Energy Consumption'!R$98:R$366,'Predicted Energy Consumption'!$B$98:$B$366,$A24,'Predicted Energy Consumption'!$A$98:$A$366,"petroleum diesel")</f>
        <v>72596682780516.313</v>
      </c>
      <c r="J24" s="249">
        <f>SUMIFS('Predicted Energy Consumption'!S$98:S$366,'Predicted Energy Consumption'!$B$98:$B$366,$A24,'Predicted Energy Consumption'!$A$98:$A$366,"petroleum diesel")</f>
        <v>79366789948320.766</v>
      </c>
      <c r="K24" s="249">
        <f>SUMIFS('Predicted Energy Consumption'!T$98:T$366,'Predicted Energy Consumption'!$B$98:$B$366,$A24,'Predicted Energy Consumption'!$A$98:$A$366,"petroleum diesel")</f>
        <v>85768217927219.578</v>
      </c>
      <c r="L24" s="249">
        <f>SUMIFS('Predicted Energy Consumption'!U$98:U$366,'Predicted Energy Consumption'!$B$98:$B$366,$A24,'Predicted Energy Consumption'!$A$98:$A$366,"petroleum diesel")</f>
        <v>91775974579645.141</v>
      </c>
      <c r="M24" s="249">
        <f>SUMIFS('Predicted Energy Consumption'!V$98:V$366,'Predicted Energy Consumption'!$B$98:$B$366,$A24,'Predicted Energy Consumption'!$A$98:$A$366,"petroleum diesel")</f>
        <v>97463781030563.594</v>
      </c>
      <c r="N24" s="249">
        <f>SUMIFS('Predicted Energy Consumption'!W$98:W$366,'Predicted Energy Consumption'!$B$98:$B$366,$A24,'Predicted Energy Consumption'!$A$98:$A$366,"petroleum diesel")</f>
        <v>102850330690741.75</v>
      </c>
      <c r="O24" s="249">
        <f>SUMIFS('Predicted Energy Consumption'!X$98:X$366,'Predicted Energy Consumption'!$B$98:$B$366,$A24,'Predicted Energy Consumption'!$A$98:$A$366,"petroleum diesel")</f>
        <v>107953798166052.55</v>
      </c>
      <c r="P24" s="249">
        <f>SUMIFS('Predicted Energy Consumption'!Y$98:Y$366,'Predicted Energy Consumption'!$B$98:$B$366,$A24,'Predicted Energy Consumption'!$A$98:$A$366,"petroleum diesel")</f>
        <v>112791648191724.98</v>
      </c>
      <c r="Q24" s="249">
        <f>SUMIFS('Predicted Energy Consumption'!Z$98:Z$366,'Predicted Energy Consumption'!$B$98:$B$366,$A24,'Predicted Energy Consumption'!$A$98:$A$366,"petroleum diesel")</f>
        <v>117380514847055.45</v>
      </c>
      <c r="R24" s="249">
        <f>SUMIFS('Predicted Energy Consumption'!AA$98:AA$366,'Predicted Energy Consumption'!$B$98:$B$366,$A24,'Predicted Energy Consumption'!$A$98:$A$366,"petroleum diesel")</f>
        <v>121736133686935.47</v>
      </c>
      <c r="S24" s="249">
        <f>SUMIFS('Predicted Energy Consumption'!AB$98:AB$366,'Predicted Energy Consumption'!$B$98:$B$366,$A24,'Predicted Energy Consumption'!$A$98:$A$366,"petroleum diesel")</f>
        <v>125873312918145.38</v>
      </c>
      <c r="T24" s="249">
        <f>SUMIFS('Predicted Energy Consumption'!AC$98:AC$366,'Predicted Energy Consumption'!$B$98:$B$366,$A24,'Predicted Energy Consumption'!$A$98:$A$366,"petroleum diesel")</f>
        <v>129805932737215.09</v>
      </c>
      <c r="U24" s="249">
        <f>SUMIFS('Predicted Energy Consumption'!AD$98:AD$366,'Predicted Energy Consumption'!$B$98:$B$366,$A24,'Predicted Energy Consumption'!$A$98:$A$366,"petroleum diesel")</f>
        <v>133546964424026.63</v>
      </c>
      <c r="V24" s="249">
        <f>SUMIFS('Predicted Energy Consumption'!AE$98:AE$366,'Predicted Energy Consumption'!$B$98:$B$366,$A24,'Predicted Energy Consumption'!$A$98:$A$366,"petroleum diesel")</f>
        <v>137108502791329.58</v>
      </c>
      <c r="W24" s="249">
        <f>SUMIFS('Predicted Energy Consumption'!AF$98:AF$366,'Predicted Energy Consumption'!$B$98:$B$366,$A24,'Predicted Energy Consumption'!$A$98:$A$366,"petroleum diesel")</f>
        <v>140501807185045.75</v>
      </c>
      <c r="X24" s="249">
        <f>SUMIFS('Predicted Energy Consumption'!AG$98:AG$366,'Predicted Energy Consumption'!$B$98:$B$366,$A24,'Predicted Energy Consumption'!$A$98:$A$366,"petroleum diesel")</f>
        <v>143737347479315.81</v>
      </c>
      <c r="Y24" s="249">
        <f>SUMIFS('Predicted Energy Consumption'!AH$98:AH$366,'Predicted Energy Consumption'!$B$98:$B$366,$A24,'Predicted Energy Consumption'!$A$98:$A$366,"petroleum diesel")</f>
        <v>146824852476554.94</v>
      </c>
      <c r="Z24" s="249">
        <f>SUMIFS('Predicted Energy Consumption'!AI$98:AI$366,'Predicted Energy Consumption'!$B$98:$B$366,$A24,'Predicted Energy Consumption'!$A$98:$A$366,"petroleum diesel")</f>
        <v>149773358862337.19</v>
      </c>
      <c r="AA24" s="249">
        <f>SUMIFS('Predicted Energy Consumption'!AJ$98:AJ$366,'Predicted Energy Consumption'!$B$98:$B$366,$A24,'Predicted Energy Consumption'!$A$98:$A$366,"petroleum diesel")</f>
        <v>152591259424633.63</v>
      </c>
      <c r="AB24" s="249">
        <f>SUMIFS('Predicted Energy Consumption'!AK$98:AK$366,'Predicted Energy Consumption'!$B$98:$B$366,$A24,'Predicted Energy Consumption'!$A$98:$A$366,"petroleum diesel")</f>
        <v>155286349666599.38</v>
      </c>
      <c r="AC24" s="249">
        <f>SUMIFS('Predicted Energy Consumption'!AL$98:AL$366,'Predicted Energy Consumption'!$B$98:$B$366,$A24,'Predicted Energy Consumption'!$A$98:$A$366,"petroleum diesel")</f>
        <v>157865872253495</v>
      </c>
      <c r="AD24" s="249">
        <f>SUMIFS('Predicted Energy Consumption'!AM$98:AM$366,'Predicted Energy Consumption'!$B$98:$B$366,$A24,'Predicted Energy Consumption'!$A$98:$A$366,"petroleum diesel")</f>
        <v>160336558962145</v>
      </c>
      <c r="AE24" s="249">
        <f>SUMIFS('Predicted Energy Consumption'!AN$98:AN$366,'Predicted Energy Consumption'!$B$98:$B$366,$A24,'Predicted Energy Consumption'!$A$98:$A$366,"petroleum diesel")</f>
        <v>162704669966290.25</v>
      </c>
      <c r="AF24" s="249">
        <f>SUMIFS('Predicted Energy Consumption'!AO$98:AO$366,'Predicted Energy Consumption'!$B$98:$B$366,$A24,'Predicted Energy Consumption'!$A$98:$A$366,"petroleum diesel")</f>
        <v>164976030408333.88</v>
      </c>
      <c r="AG24" s="249">
        <f>SUMIFS('Predicted Energy Consumption'!AP$98:AP$366,'Predicted Energy Consumption'!$B$98:$B$366,$A24,'Predicted Energy Consumption'!$A$98:$A$366,"petroleum diesel")</f>
        <v>167156064289115.94</v>
      </c>
      <c r="AH24" s="249">
        <f>SUMIFS('Predicted Energy Consumption'!AQ$98:AQ$366,'Predicted Energy Consumption'!$B$98:$B$366,$A24,'Predicted Energy Consumption'!$A$98:$A$366,"petroleum diesel")</f>
        <v>169249825762222.41</v>
      </c>
      <c r="AI24" s="249">
        <f>SUMIFS('Predicted Energy Consumption'!AR$98:AR$366,'Predicted Energy Consumption'!$B$98:$B$366,$A24,'Predicted Energy Consumption'!$A$98:$A$366,"petroleum diesel")</f>
        <v>171262027954485.94</v>
      </c>
      <c r="AJ24" s="249">
        <f>SUMIFS('Predicted Energy Consumption'!AS$98:AS$366,'Predicted Energy Consumption'!$B$98:$B$366,$A24,'Predicted Energy Consumption'!$A$98:$A$366,"petroleum diesel")</f>
        <v>173197069455196.09</v>
      </c>
      <c r="AK24" s="249">
        <f>SUMIFS('Predicted Energy Consumption'!AT$98:AT$366,'Predicted Energy Consumption'!$B$98:$B$366,$A24,'Predicted Energy Consumption'!$A$98:$A$366,"petroleum diesel")</f>
        <v>175059058627134.19</v>
      </c>
      <c r="AL24" s="249">
        <f>SUMIFS('Predicted Energy Consumption'!AU$98:AU$366,'Predicted Energy Consumption'!$B$98:$B$366,$A24,'Predicted Energy Consumption'!$A$98:$A$366,"petroleum diesel")</f>
        <v>176851835896074.25</v>
      </c>
      <c r="AM24" s="249">
        <f>SUMIFS('Predicted Energy Consumption'!AV$98:AV$366,'Predicted Energy Consumption'!$B$98:$B$366,$A24,'Predicted Energy Consumption'!$A$98:$A$366,"petroleum diesel")</f>
        <v>178578994173581.91</v>
      </c>
      <c r="AN24" s="249">
        <f>SUMIFS('Predicted Energy Consumption'!AW$98:AW$366,'Predicted Energy Consumption'!$B$98:$B$366,$A24,'Predicted Energy Consumption'!$A$98:$A$366,"petroleum diesel")</f>
        <v>180243897562974.22</v>
      </c>
      <c r="AO24" s="249">
        <f>SUMIFS('Predicted Energy Consumption'!AX$98:AX$366,'Predicted Energy Consumption'!$B$98:$B$366,$A24,'Predicted Energy Consumption'!$A$98:$A$366,"petroleum diesel")</f>
        <v>181849698491173.16</v>
      </c>
      <c r="AP24" s="249">
        <f>SUMIFS('Predicted Energy Consumption'!AY$98:AY$366,'Predicted Energy Consumption'!$B$98:$B$366,$A24,'Predicted Energy Consumption'!$A$98:$A$366,"petroleum diesel")</f>
        <v>183399353400651.09</v>
      </c>
    </row>
    <row r="25" spans="1:42" x14ac:dyDescent="0.2">
      <c r="A25" t="s">
        <v>396</v>
      </c>
      <c r="B25" s="249">
        <f>SUMIFS('Predicted Energy Consumption'!K$98:K$366,'Predicted Energy Consumption'!$B$98:$B$366,$A25,'Predicted Energy Consumption'!$A$98:$A$366,"petroleum diesel")</f>
        <v>3056465304656.6206</v>
      </c>
      <c r="C25" s="249">
        <f>SUMIFS('Predicted Energy Consumption'!L$98:L$366,'Predicted Energy Consumption'!$B$98:$B$366,$A25,'Predicted Energy Consumption'!$A$98:$A$366,"petroleum diesel")</f>
        <v>3161377315123.5898</v>
      </c>
      <c r="D25" s="249">
        <f>SUMIFS('Predicted Energy Consumption'!M$98:M$366,'Predicted Energy Consumption'!$B$98:$B$366,$A25,'Predicted Energy Consumption'!$A$98:$A$366,"petroleum diesel")</f>
        <v>3290214323901.1587</v>
      </c>
      <c r="E25" s="249">
        <f>SUMIFS('Predicted Energy Consumption'!N$98:N$366,'Predicted Energy Consumption'!$B$98:$B$366,$A25,'Predicted Energy Consumption'!$A$98:$A$366,"petroleum diesel")</f>
        <v>3408027864065.1299</v>
      </c>
      <c r="F25" s="249">
        <f>SUMIFS('Predicted Energy Consumption'!O$98:O$366,'Predicted Energy Consumption'!$B$98:$B$366,$A25,'Predicted Energy Consumption'!$A$98:$A$366,"petroleum diesel")</f>
        <v>3515252322550.1084</v>
      </c>
      <c r="G25" s="249">
        <f>SUMIFS('Predicted Energy Consumption'!P$98:P$366,'Predicted Energy Consumption'!$B$98:$B$366,$A25,'Predicted Energy Consumption'!$A$98:$A$366,"petroleum diesel")</f>
        <v>3612406191666.8682</v>
      </c>
      <c r="H25" s="249">
        <f>SUMIFS('Predicted Energy Consumption'!Q$98:Q$366,'Predicted Energy Consumption'!$B$98:$B$366,$A25,'Predicted Energy Consumption'!$A$98:$A$366,"petroleum diesel")</f>
        <v>3700057808828.3315</v>
      </c>
      <c r="I25" s="249">
        <f>SUMIFS('Predicted Energy Consumption'!R$98:R$366,'Predicted Energy Consumption'!$B$98:$B$366,$A25,'Predicted Energy Consumption'!$A$98:$A$366,"petroleum diesel")</f>
        <v>3778798536935.3423</v>
      </c>
      <c r="J25" s="249">
        <f>SUMIFS('Predicted Energy Consumption'!S$98:S$366,'Predicted Energy Consumption'!$B$98:$B$366,$A25,'Predicted Energy Consumption'!$A$98:$A$366,"petroleum diesel")</f>
        <v>3849222604521.7573</v>
      </c>
      <c r="K25" s="249">
        <f>SUMIFS('Predicted Energy Consumption'!T$98:T$366,'Predicted Energy Consumption'!$B$98:$B$366,$A25,'Predicted Energy Consumption'!$A$98:$A$366,"petroleum diesel")</f>
        <v>3911912571697.7793</v>
      </c>
      <c r="L25" s="249">
        <f>SUMIFS('Predicted Energy Consumption'!U$98:U$366,'Predicted Energy Consumption'!$B$98:$B$366,$A25,'Predicted Energy Consumption'!$A$98:$A$366,"petroleum diesel")</f>
        <v>3967429348998.6309</v>
      </c>
      <c r="M25" s="249">
        <f>SUMIFS('Predicted Energy Consumption'!V$98:V$366,'Predicted Energy Consumption'!$B$98:$B$366,$A25,'Predicted Energy Consumption'!$A$98:$A$366,"petroleum diesel")</f>
        <v>4016305775726.2925</v>
      </c>
      <c r="N25" s="249">
        <f>SUMIFS('Predicted Energy Consumption'!W$98:W$366,'Predicted Energy Consumption'!$B$98:$B$366,$A25,'Predicted Energy Consumption'!$A$98:$A$366,"petroleum diesel")</f>
        <v>4059042898413.8369</v>
      </c>
      <c r="O25" s="249">
        <f>SUMIFS('Predicted Energy Consumption'!X$98:X$366,'Predicted Energy Consumption'!$B$98:$B$366,$A25,'Predicted Energy Consumption'!$A$98:$A$366,"petroleum diesel")</f>
        <v>4096108239553.6475</v>
      </c>
      <c r="P25" s="249">
        <f>SUMIFS('Predicted Energy Consumption'!Y$98:Y$366,'Predicted Energy Consumption'!$B$98:$B$366,$A25,'Predicted Energy Consumption'!$A$98:$A$366,"petroleum diesel")</f>
        <v>4127935489972.2695</v>
      </c>
      <c r="Q25" s="249">
        <f>SUMIFS('Predicted Energy Consumption'!Z$98:Z$366,'Predicted Energy Consumption'!$B$98:$B$366,$A25,'Predicted Energy Consumption'!$A$98:$A$366,"petroleum diesel")</f>
        <v>4154925184751.6265</v>
      </c>
      <c r="R25" s="249">
        <f>SUMIFS('Predicted Energy Consumption'!AA$98:AA$366,'Predicted Energy Consumption'!$B$98:$B$366,$A25,'Predicted Energy Consumption'!$A$98:$A$366,"petroleum diesel")</f>
        <v>4177446028731.249</v>
      </c>
      <c r="S25" s="249">
        <f>SUMIFS('Predicted Energy Consumption'!AB$98:AB$366,'Predicted Energy Consumption'!$B$98:$B$366,$A25,'Predicted Energy Consumption'!$A$98:$A$366,"petroleum diesel")</f>
        <v>4195836623519.6675</v>
      </c>
      <c r="T25" s="249">
        <f>SUMIFS('Predicted Energy Consumption'!AC$98:AC$366,'Predicted Energy Consumption'!$B$98:$B$366,$A25,'Predicted Energy Consumption'!$A$98:$A$366,"petroleum diesel")</f>
        <v>4210407415602.918</v>
      </c>
      <c r="U25" s="249">
        <f>SUMIFS('Predicted Energy Consumption'!AD$98:AD$366,'Predicted Energy Consumption'!$B$98:$B$366,$A25,'Predicted Energy Consumption'!$A$98:$A$366,"petroleum diesel")</f>
        <v>4221442737296.6543</v>
      </c>
      <c r="V25" s="249">
        <f>SUMIFS('Predicted Energy Consumption'!AE$98:AE$366,'Predicted Energy Consumption'!$B$98:$B$366,$A25,'Predicted Energy Consumption'!$A$98:$A$366,"petroleum diesel")</f>
        <v>4229202851774.4321</v>
      </c>
      <c r="W25" s="249">
        <f>SUMIFS('Predicted Energy Consumption'!AF$98:AF$366,'Predicted Energy Consumption'!$B$98:$B$366,$A25,'Predicted Energy Consumption'!$A$98:$A$366,"petroleum diesel")</f>
        <v>4233925942806.8472</v>
      </c>
      <c r="X25" s="249">
        <f>SUMIFS('Predicted Energy Consumption'!AG$98:AG$366,'Predicted Energy Consumption'!$B$98:$B$366,$A25,'Predicted Energy Consumption'!$A$98:$A$366,"petroleum diesel")</f>
        <v>4235830011398.7266</v>
      </c>
      <c r="Y25" s="249">
        <f>SUMIFS('Predicted Energy Consumption'!AH$98:AH$366,'Predicted Energy Consumption'!$B$98:$B$366,$A25,'Predicted Energy Consumption'!$A$98:$A$366,"petroleum diesel")</f>
        <v>4235114657056.269</v>
      </c>
      <c r="Z25" s="249">
        <f>SUMIFS('Predicted Energy Consumption'!AI$98:AI$366,'Predicted Energy Consumption'!$B$98:$B$366,$A25,'Predicted Energy Consumption'!$A$98:$A$366,"petroleum diesel")</f>
        <v>4231962732423.8589</v>
      </c>
      <c r="AA25" s="249">
        <f>SUMIFS('Predicted Energy Consumption'!AJ$98:AJ$366,'Predicted Energy Consumption'!$B$98:$B$366,$A25,'Predicted Energy Consumption'!$A$98:$A$366,"petroleum diesel")</f>
        <v>4226541867661.8628</v>
      </c>
      <c r="AB25" s="249">
        <f>SUMIFS('Predicted Energy Consumption'!AK$98:AK$366,'Predicted Energy Consumption'!$B$98:$B$366,$A25,'Predicted Energy Consumption'!$A$98:$A$366,"petroleum diesel")</f>
        <v>4219005866081.0938</v>
      </c>
      <c r="AC25" s="249">
        <f>SUMIFS('Predicted Energy Consumption'!AL$98:AL$366,'Predicted Energy Consumption'!$B$98:$B$366,$A25,'Predicted Energy Consumption'!$A$98:$A$366,"petroleum diesel")</f>
        <v>4209495975886.0205</v>
      </c>
      <c r="AD25" s="249">
        <f>SUMIFS('Predicted Energy Consumption'!AM$98:AM$366,'Predicted Energy Consumption'!$B$98:$B$366,$A25,'Predicted Energy Consumption'!$A$98:$A$366,"petroleum diesel")</f>
        <v>4198142044917.9722</v>
      </c>
      <c r="AE25" s="249">
        <f>SUMIFS('Predicted Energy Consumption'!AN$98:AN$366,'Predicted Energy Consumption'!$B$98:$B$366,$A25,'Predicted Energy Consumption'!$A$98:$A$366,"petroleum diesel")</f>
        <v>4185063566411.1313</v>
      </c>
      <c r="AF25" s="249">
        <f>SUMIFS('Predicted Energy Consumption'!AO$98:AO$366,'Predicted Energy Consumption'!$B$98:$B$366,$A25,'Predicted Energy Consumption'!$A$98:$A$366,"petroleum diesel")</f>
        <v>4170370624258.3828</v>
      </c>
      <c r="AG25" s="249">
        <f>SUMIFS('Predicted Energy Consumption'!AP$98:AP$366,'Predicted Energy Consumption'!$B$98:$B$366,$A25,'Predicted Energy Consumption'!$A$98:$A$366,"petroleum diesel")</f>
        <v>4154164746335.1152</v>
      </c>
      <c r="AH25" s="249">
        <f>SUMIFS('Predicted Energy Consumption'!AQ$98:AQ$366,'Predicted Energy Consumption'!$B$98:$B$366,$A25,'Predicted Energy Consumption'!$A$98:$A$366,"petroleum diesel")</f>
        <v>4136539674198.2896</v>
      </c>
      <c r="AI25" s="249">
        <f>SUMIFS('Predicted Energy Consumption'!AR$98:AR$366,'Predicted Energy Consumption'!$B$98:$B$366,$A25,'Predicted Energy Consumption'!$A$98:$A$366,"petroleum diesel")</f>
        <v>4117582057066.1899</v>
      </c>
      <c r="AJ25" s="249">
        <f>SUMIFS('Predicted Energy Consumption'!AS$98:AS$366,'Predicted Energy Consumption'!$B$98:$B$366,$A25,'Predicted Energy Consumption'!$A$98:$A$366,"petroleum diesel")</f>
        <v>4097372077472.6582</v>
      </c>
      <c r="AK25" s="249">
        <f>SUMIFS('Predicted Energy Consumption'!AT$98:AT$366,'Predicted Energy Consumption'!$B$98:$B$366,$A25,'Predicted Energy Consumption'!$A$98:$A$366,"petroleum diesel")</f>
        <v>4075984015425.1973</v>
      </c>
      <c r="AL25" s="249">
        <f>SUMIFS('Predicted Energy Consumption'!AU$98:AU$366,'Predicted Energy Consumption'!$B$98:$B$366,$A25,'Predicted Energy Consumption'!$A$98:$A$366,"petroleum diesel")</f>
        <v>4053486757318.4453</v>
      </c>
      <c r="AM25" s="249">
        <f>SUMIFS('Predicted Energy Consumption'!AV$98:AV$366,'Predicted Energy Consumption'!$B$98:$B$366,$A25,'Predicted Energy Consumption'!$A$98:$A$366,"petroleum diesel")</f>
        <v>4029944255284.3872</v>
      </c>
      <c r="AN25" s="249">
        <f>SUMIFS('Predicted Energy Consumption'!AW$98:AW$366,'Predicted Energy Consumption'!$B$98:$B$366,$A25,'Predicted Energy Consumption'!$A$98:$A$366,"petroleum diesel")</f>
        <v>4005415942115.752</v>
      </c>
      <c r="AO25" s="249">
        <f>SUMIFS('Predicted Energy Consumption'!AX$98:AX$366,'Predicted Energy Consumption'!$B$98:$B$366,$A25,'Predicted Energy Consumption'!$A$98:$A$366,"petroleum diesel")</f>
        <v>3979957106385.6157</v>
      </c>
      <c r="AP25" s="249">
        <f>SUMIFS('Predicted Energy Consumption'!AY$98:AY$366,'Predicted Energy Consumption'!$B$98:$B$366,$A25,'Predicted Energy Consumption'!$A$98:$A$366,"petroleum diesel")</f>
        <v>3953619231911.5063</v>
      </c>
    </row>
    <row r="26" spans="1:42" x14ac:dyDescent="0.2">
      <c r="A26" t="s">
        <v>397</v>
      </c>
      <c r="B26" s="249">
        <f>SUMIFS('Predicted Energy Consumption'!K$98:K$366,'Predicted Energy Consumption'!$B$98:$B$366,$A26,'Predicted Energy Consumption'!$A$98:$A$366,"petroleum diesel")</f>
        <v>415666524573083.06</v>
      </c>
      <c r="C26" s="249">
        <f>SUMIFS('Predicted Energy Consumption'!L$98:L$366,'Predicted Energy Consumption'!$B$98:$B$366,$A26,'Predicted Energy Consumption'!$A$98:$A$366,"petroleum diesel")</f>
        <v>444614955467197.13</v>
      </c>
      <c r="D26" s="249">
        <f>SUMIFS('Predicted Energy Consumption'!M$98:M$366,'Predicted Energy Consumption'!$B$98:$B$366,$A26,'Predicted Energy Consumption'!$A$98:$A$366,"petroleum diesel")</f>
        <v>465744324104729.25</v>
      </c>
      <c r="E26" s="249">
        <f>SUMIFS('Predicted Energy Consumption'!N$98:N$366,'Predicted Energy Consumption'!$B$98:$B$366,$A26,'Predicted Energy Consumption'!$A$98:$A$366,"petroleum diesel")</f>
        <v>486794086604491.75</v>
      </c>
      <c r="F26" s="249">
        <f>SUMIFS('Predicted Energy Consumption'!O$98:O$366,'Predicted Energy Consumption'!$B$98:$B$366,$A26,'Predicted Energy Consumption'!$A$98:$A$366,"petroleum diesel")</f>
        <v>507549089224946.06</v>
      </c>
      <c r="G26" s="249">
        <f>SUMIFS('Predicted Energy Consumption'!P$98:P$366,'Predicted Energy Consumption'!$B$98:$B$366,$A26,'Predicted Energy Consumption'!$A$98:$A$366,"petroleum diesel")</f>
        <v>528323538738798.69</v>
      </c>
      <c r="H26" s="249">
        <f>SUMIFS('Predicted Energy Consumption'!Q$98:Q$366,'Predicted Energy Consumption'!$B$98:$B$366,$A26,'Predicted Energy Consumption'!$A$98:$A$366,"petroleum diesel")</f>
        <v>548806125836201.38</v>
      </c>
      <c r="I26" s="249">
        <f>SUMIFS('Predicted Energy Consumption'!R$98:R$366,'Predicted Energy Consumption'!$B$98:$B$366,$A26,'Predicted Energy Consumption'!$A$98:$A$366,"petroleum diesel")</f>
        <v>569064483699659.38</v>
      </c>
      <c r="J26" s="249">
        <f>SUMIFS('Predicted Energy Consumption'!S$98:S$366,'Predicted Energy Consumption'!$B$98:$B$366,$A26,'Predicted Energy Consumption'!$A$98:$A$366,"petroleum diesel")</f>
        <v>589163349106041.5</v>
      </c>
      <c r="K26" s="249">
        <f>SUMIFS('Predicted Energy Consumption'!T$98:T$366,'Predicted Energy Consumption'!$B$98:$B$366,$A26,'Predicted Energy Consumption'!$A$98:$A$366,"petroleum diesel")</f>
        <v>608900312545538.75</v>
      </c>
      <c r="L26" s="249">
        <f>SUMIFS('Predicted Energy Consumption'!U$98:U$366,'Predicted Energy Consumption'!$B$98:$B$366,$A26,'Predicted Energy Consumption'!$A$98:$A$366,"petroleum diesel")</f>
        <v>628454523815454.5</v>
      </c>
      <c r="M26" s="249">
        <f>SUMIFS('Predicted Energy Consumption'!V$98:V$366,'Predicted Energy Consumption'!$B$98:$B$366,$A26,'Predicted Energy Consumption'!$A$98:$A$366,"petroleum diesel")</f>
        <v>647711407520052.5</v>
      </c>
      <c r="N26" s="249">
        <f>SUMIFS('Predicted Energy Consumption'!W$98:W$366,'Predicted Energy Consumption'!$B$98:$B$366,$A26,'Predicted Energy Consumption'!$A$98:$A$366,"petroleum diesel")</f>
        <v>666554773828938.63</v>
      </c>
      <c r="O26" s="249">
        <f>SUMIFS('Predicted Energy Consumption'!X$98:X$366,'Predicted Energy Consumption'!$B$98:$B$366,$A26,'Predicted Energy Consumption'!$A$98:$A$366,"petroleum diesel")</f>
        <v>685175278013188.13</v>
      </c>
      <c r="P26" s="249">
        <f>SUMIFS('Predicted Energy Consumption'!Y$98:Y$366,'Predicted Energy Consumption'!$B$98:$B$366,$A26,'Predicted Energy Consumption'!$A$98:$A$366,"petroleum diesel")</f>
        <v>703436151799990.13</v>
      </c>
      <c r="Q26" s="249">
        <f>SUMIFS('Predicted Energy Consumption'!Z$98:Z$366,'Predicted Energy Consumption'!$B$98:$B$366,$A26,'Predicted Energy Consumption'!$A$98:$A$366,"petroleum diesel")</f>
        <v>721274652438665.63</v>
      </c>
      <c r="R26" s="249">
        <f>SUMIFS('Predicted Energy Consumption'!AA$98:AA$366,'Predicted Energy Consumption'!$B$98:$B$366,$A26,'Predicted Energy Consumption'!$A$98:$A$366,"petroleum diesel")</f>
        <v>738821914495957.75</v>
      </c>
      <c r="S26" s="249">
        <f>SUMIFS('Predicted Energy Consumption'!AB$98:AB$366,'Predicted Energy Consumption'!$B$98:$B$366,$A26,'Predicted Energy Consumption'!$A$98:$A$366,"petroleum diesel")</f>
        <v>755969258943362.63</v>
      </c>
      <c r="T26" s="249">
        <f>SUMIFS('Predicted Energy Consumption'!AC$98:AC$366,'Predicted Energy Consumption'!$B$98:$B$366,$A26,'Predicted Energy Consumption'!$A$98:$A$366,"petroleum diesel")</f>
        <v>772832807587843</v>
      </c>
      <c r="U26" s="249">
        <f>SUMIFS('Predicted Energy Consumption'!AD$98:AD$366,'Predicted Energy Consumption'!$B$98:$B$366,$A26,'Predicted Energy Consumption'!$A$98:$A$366,"petroleum diesel")</f>
        <v>789276585175619</v>
      </c>
      <c r="V26" s="249">
        <f>SUMIFS('Predicted Energy Consumption'!AE$98:AE$366,'Predicted Energy Consumption'!$B$98:$B$366,$A26,'Predicted Energy Consumption'!$A$98:$A$366,"petroleum diesel")</f>
        <v>805283378797541.25</v>
      </c>
      <c r="W26" s="249">
        <f>SUMIFS('Predicted Energy Consumption'!AF$98:AF$366,'Predicted Energy Consumption'!$B$98:$B$366,$A26,'Predicted Energy Consumption'!$A$98:$A$366,"petroleum diesel")</f>
        <v>820965149556670.75</v>
      </c>
      <c r="X26" s="249">
        <f>SUMIFS('Predicted Energy Consumption'!AG$98:AG$366,'Predicted Energy Consumption'!$B$98:$B$366,$A26,'Predicted Energy Consumption'!$A$98:$A$366,"petroleum diesel")</f>
        <v>836259895069537.75</v>
      </c>
      <c r="Y26" s="249">
        <f>SUMIFS('Predicted Energy Consumption'!AH$98:AH$366,'Predicted Energy Consumption'!$B$98:$B$366,$A26,'Predicted Energy Consumption'!$A$98:$A$366,"petroleum diesel")</f>
        <v>851173142368657.25</v>
      </c>
      <c r="Z26" s="249">
        <f>SUMIFS('Predicted Energy Consumption'!AI$98:AI$366,'Predicted Energy Consumption'!$B$98:$B$366,$A26,'Predicted Energy Consumption'!$A$98:$A$366,"petroleum diesel")</f>
        <v>865676791282213.5</v>
      </c>
      <c r="AA26" s="249">
        <f>SUMIFS('Predicted Energy Consumption'!AJ$98:AJ$366,'Predicted Energy Consumption'!$B$98:$B$366,$A26,'Predicted Energy Consumption'!$A$98:$A$366,"petroleum diesel")</f>
        <v>879838218887792.5</v>
      </c>
      <c r="AB26" s="249">
        <f>SUMIFS('Predicted Energy Consumption'!AK$98:AK$366,'Predicted Energy Consumption'!$B$98:$B$366,$A26,'Predicted Energy Consumption'!$A$98:$A$366,"petroleum diesel")</f>
        <v>893680329151344.38</v>
      </c>
      <c r="AC26" s="249">
        <f>SUMIFS('Predicted Energy Consumption'!AL$98:AL$366,'Predicted Energy Consumption'!$B$98:$B$366,$A26,'Predicted Energy Consumption'!$A$98:$A$366,"petroleum diesel")</f>
        <v>907115111024333.88</v>
      </c>
      <c r="AD26" s="249">
        <f>SUMIFS('Predicted Energy Consumption'!AM$98:AM$366,'Predicted Energy Consumption'!$B$98:$B$366,$A26,'Predicted Energy Consumption'!$A$98:$A$366,"petroleum diesel")</f>
        <v>920193168260997.63</v>
      </c>
      <c r="AE26" s="249">
        <f>SUMIFS('Predicted Energy Consumption'!AN$98:AN$366,'Predicted Energy Consumption'!$B$98:$B$366,$A26,'Predicted Energy Consumption'!$A$98:$A$366,"petroleum diesel")</f>
        <v>933017321400166.5</v>
      </c>
      <c r="AF26" s="249">
        <f>SUMIFS('Predicted Energy Consumption'!AO$98:AO$366,'Predicted Energy Consumption'!$B$98:$B$366,$A26,'Predicted Energy Consumption'!$A$98:$A$366,"petroleum diesel")</f>
        <v>945488440232430.63</v>
      </c>
      <c r="AG26" s="249">
        <f>SUMIFS('Predicted Energy Consumption'!AP$98:AP$366,'Predicted Energy Consumption'!$B$98:$B$366,$A26,'Predicted Energy Consumption'!$A$98:$A$366,"petroleum diesel")</f>
        <v>957686839606347</v>
      </c>
      <c r="AH26" s="249">
        <f>SUMIFS('Predicted Energy Consumption'!AQ$98:AQ$366,'Predicted Energy Consumption'!$B$98:$B$366,$A26,'Predicted Energy Consumption'!$A$98:$A$366,"petroleum diesel")</f>
        <v>969618238175234.75</v>
      </c>
      <c r="AI26" s="249">
        <f>SUMIFS('Predicted Energy Consumption'!AR$98:AR$366,'Predicted Energy Consumption'!$B$98:$B$366,$A26,'Predicted Energy Consumption'!$A$98:$A$366,"petroleum diesel")</f>
        <v>981283607531819.75</v>
      </c>
      <c r="AJ26" s="249">
        <f>SUMIFS('Predicted Energy Consumption'!AS$98:AS$366,'Predicted Energy Consumption'!$B$98:$B$366,$A26,'Predicted Energy Consumption'!$A$98:$A$366,"petroleum diesel")</f>
        <v>992751227059648</v>
      </c>
      <c r="AK26" s="249">
        <f>SUMIFS('Predicted Energy Consumption'!AT$98:AT$366,'Predicted Energy Consumption'!$B$98:$B$366,$A26,'Predicted Energy Consumption'!$A$98:$A$366,"petroleum diesel")</f>
        <v>1004045548040381.6</v>
      </c>
      <c r="AL26" s="249">
        <f>SUMIFS('Predicted Energy Consumption'!AU$98:AU$366,'Predicted Energy Consumption'!$B$98:$B$366,$A26,'Predicted Energy Consumption'!$A$98:$A$366,"petroleum diesel")</f>
        <v>1015213972615464.8</v>
      </c>
      <c r="AM26" s="249">
        <f>SUMIFS('Predicted Energy Consumption'!AV$98:AV$366,'Predicted Energy Consumption'!$B$98:$B$366,$A26,'Predicted Energy Consumption'!$A$98:$A$366,"petroleum diesel")</f>
        <v>1026248960495950.5</v>
      </c>
      <c r="AN26" s="249">
        <f>SUMIFS('Predicted Energy Consumption'!AW$98:AW$366,'Predicted Energy Consumption'!$B$98:$B$366,$A26,'Predicted Energy Consumption'!$A$98:$A$366,"petroleum diesel")</f>
        <v>1037219291700196.3</v>
      </c>
      <c r="AO26" s="249">
        <f>SUMIFS('Predicted Energy Consumption'!AX$98:AX$366,'Predicted Energy Consumption'!$B$98:$B$366,$A26,'Predicted Energy Consumption'!$A$98:$A$366,"petroleum diesel")</f>
        <v>1048187005856557</v>
      </c>
      <c r="AP26" s="249">
        <f>SUMIFS('Predicted Energy Consumption'!AY$98:AY$366,'Predicted Energy Consumption'!$B$98:$B$366,$A26,'Predicted Energy Consumption'!$A$98:$A$366,"petroleum diesel")</f>
        <v>1059150308917343.4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36</vt:i4>
      </vt:variant>
    </vt:vector>
  </HeadingPairs>
  <TitlesOfParts>
    <vt:vector size="36" baseType="lpstr">
      <vt:lpstr>About</vt:lpstr>
      <vt:lpstr>终端消费</vt:lpstr>
      <vt:lpstr>能源平衡表</vt:lpstr>
      <vt:lpstr>总量</vt:lpstr>
      <vt:lpstr>煤炭</vt:lpstr>
      <vt:lpstr>焦炭</vt:lpstr>
      <vt:lpstr>原油</vt:lpstr>
      <vt:lpstr>煤油</vt:lpstr>
      <vt:lpstr>汽油</vt:lpstr>
      <vt:lpstr>柴油</vt:lpstr>
      <vt:lpstr>燃料油</vt:lpstr>
      <vt:lpstr>天然气</vt:lpstr>
      <vt:lpstr>电力</vt:lpstr>
      <vt:lpstr>Input Data</vt:lpstr>
      <vt:lpstr>Non Energy Use Worksheet</vt:lpstr>
      <vt:lpstr>Non Energy Use Regression</vt:lpstr>
      <vt:lpstr>Start Year Energy</vt:lpstr>
      <vt:lpstr>Sector Code Switch</vt:lpstr>
      <vt:lpstr>Fuel Code Switch</vt:lpstr>
      <vt:lpstr>Energy Heat Value Conversion</vt:lpstr>
      <vt:lpstr>Historic Energy Consumption</vt:lpstr>
      <vt:lpstr>Forecasted VA</vt:lpstr>
      <vt:lpstr>electrification forecast</vt:lpstr>
      <vt:lpstr>Regression Result</vt:lpstr>
      <vt:lpstr>Predicted Intensity</vt:lpstr>
      <vt:lpstr>Predicted Energy Consumption</vt:lpstr>
      <vt:lpstr>BIFUbC-electricity</vt:lpstr>
      <vt:lpstr>BIFUbC-biomass</vt:lpstr>
      <vt:lpstr>BIFUbC-coal</vt:lpstr>
      <vt:lpstr>BIFUbC-crude-oil</vt:lpstr>
      <vt:lpstr>BIFUbC-heat</vt:lpstr>
      <vt:lpstr>BIFUbC-heavy-or-residual-oil</vt:lpstr>
      <vt:lpstr>BIFUbC-hydrogen</vt:lpstr>
      <vt:lpstr>BIFUbC-LPG-propane-or-butane</vt:lpstr>
      <vt:lpstr>BIFUbC-natural-gas</vt:lpstr>
      <vt:lpstr>BIFUbC-petroleum-diesel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2023-02-17T09:18:01Z</dcterms:created>
  <dcterms:modified xsi:type="dcterms:W3CDTF">2023-03-14T06:20:39Z</dcterms:modified>
</cp:coreProperties>
</file>